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Z:\May\Minor Work\Dashboard\Last\web update\"/>
    </mc:Choice>
  </mc:AlternateContent>
  <xr:revisionPtr revIDLastSave="0" documentId="13_ncr:1_{598558AA-AFAC-4804-9966-EF5121021E06}" xr6:coauthVersionLast="47" xr6:coauthVersionMax="47" xr10:uidLastSave="{00000000-0000-0000-0000-000000000000}"/>
  <bookViews>
    <workbookView xWindow="-120" yWindow="-120" windowWidth="29040" windowHeight="15720" firstSheet="1" activeTab="2" xr2:uid="{36D99B9B-BADB-421D-9764-5690F4BCB418}"/>
  </bookViews>
  <sheets>
    <sheet name="information" sheetId="1" state="hidden" r:id="rId1"/>
    <sheet name="00 MASTER WORK REGISTER" sheetId="4" r:id="rId2"/>
    <sheet name="01 Summary" sheetId="2" r:id="rId3"/>
    <sheet name="ตามงาน" sheetId="44" r:id="rId4"/>
    <sheet name="In" sheetId="40" state="hidden" r:id="rId5"/>
    <sheet name="Design" sheetId="26" state="hidden" r:id="rId6"/>
    <sheet name="Procurement" sheetId="27" state="hidden" r:id="rId7"/>
    <sheet name="Manu-Deli " sheetId="34" state="hidden" r:id="rId8"/>
    <sheet name="Con-In " sheetId="35" state="hidden" r:id="rId9"/>
    <sheet name="T&amp;C " sheetId="36" state="hidden" r:id="rId10"/>
    <sheet name="Test Procedure " sheetId="37" state="hidden" r:id="rId11"/>
    <sheet name="Inspection " sheetId="38" state="hidden" r:id="rId12"/>
    <sheet name="Test Report " sheetId="39" state="hidden" r:id="rId13"/>
    <sheet name="ตารางสรุป Summary" sheetId="18" r:id="rId14"/>
    <sheet name="02 Design" sheetId="6" r:id="rId15"/>
    <sheet name="สรุปรายการส่งพี่โป้ง" sheetId="15" state="hidden" r:id="rId16"/>
    <sheet name="ตารางสรุปStatus  D&amp;P" sheetId="16" r:id="rId17"/>
    <sheet name="03 Procurement" sheetId="11" r:id="rId18"/>
    <sheet name="Master Data Lot2" sheetId="9" state="hidden" r:id="rId19"/>
    <sheet name="Test Procedure&amp;Report" sheetId="13" state="hidden" r:id="rId20"/>
    <sheet name="04 Test Procedure&amp;Report" sheetId="17" r:id="rId21"/>
    <sheet name="ADW_Doc." sheetId="14" r:id="rId22"/>
    <sheet name="Sheet2" sheetId="41" r:id="rId23"/>
    <sheet name="Sheet3" sheetId="42" r:id="rId24"/>
    <sheet name="Master Data Lot1" sheetId="10" state="hidden" r:id="rId25"/>
  </sheets>
  <externalReferences>
    <externalReference r:id="rId26"/>
  </externalReferences>
  <definedNames>
    <definedName name="_xlnm._FilterDatabase" localSheetId="1" hidden="1">'00 MASTER WORK REGISTER'!$A$3:$N$227</definedName>
    <definedName name="_xlnm._FilterDatabase" localSheetId="2" hidden="1">'01 Summary'!$B$3:$AN$250</definedName>
    <definedName name="_xlnm._FilterDatabase" localSheetId="14" hidden="1">'02 Design'!$A$4:$AB$366</definedName>
    <definedName name="_xlnm._FilterDatabase" localSheetId="17" hidden="1">'03 Procurement'!$A$1:$N$236</definedName>
    <definedName name="_xlnm._FilterDatabase" localSheetId="20" hidden="1">'04 Test Procedure&amp;Report'!$A$3:$L$3</definedName>
    <definedName name="_xlnm._FilterDatabase" localSheetId="21" hidden="1">ADW_Doc.!$A$3:$V$1553</definedName>
    <definedName name="_xlnm._FilterDatabase" localSheetId="8" hidden="1">'Con-In '!$B$4:$W$251</definedName>
    <definedName name="_xlnm._FilterDatabase" localSheetId="5" hidden="1">Design!$B$4:$N$251</definedName>
    <definedName name="_xlnm._FilterDatabase" localSheetId="11" hidden="1">'Inspection '!$B$4:$AF$251</definedName>
    <definedName name="_xlnm._FilterDatabase" localSheetId="7" hidden="1">'Manu-Deli '!$B$4:$T$251</definedName>
    <definedName name="_xlnm._FilterDatabase" localSheetId="24" hidden="1">'Master Data Lot1'!$A$1:$T$1</definedName>
    <definedName name="_xlnm._FilterDatabase" localSheetId="18" hidden="1">'Master Data Lot2'!$A$1:$T$1</definedName>
    <definedName name="_xlnm._FilterDatabase" localSheetId="6" hidden="1">Procurement!$B$4:$Q$251</definedName>
    <definedName name="_xlnm._FilterDatabase" localSheetId="9" hidden="1">'T&amp;C '!$B$4:$Z$251</definedName>
    <definedName name="_xlnm._FilterDatabase" localSheetId="10" hidden="1">'Test Procedure '!$B$4:$AC$251</definedName>
    <definedName name="_xlnm._FilterDatabase" localSheetId="19" hidden="1">'Test Procedure&amp;Report'!$A$6:$S$6</definedName>
    <definedName name="_xlnm._FilterDatabase" localSheetId="12" hidden="1">'Test Report '!$B$4:$AI$251</definedName>
    <definedName name="_xlnm._FilterDatabase" localSheetId="3" hidden="1">ตามงาน!$C$87:$U$125</definedName>
    <definedName name="_xlnm._FilterDatabase" localSheetId="15" hidden="1">สรุปรายการส่งพี่โป้ง!$B$4:$R$93</definedName>
    <definedName name="Data" localSheetId="24">'Master Data Lot1'!$A$1:$T$1</definedName>
    <definedName name="Data">'Master Data Lot2'!$A$1:$T$92</definedName>
    <definedName name="Data2">#REF!</definedName>
    <definedName name="_xlnm.Print_Area" localSheetId="2">'01 Summary'!$A$3:$AM$250</definedName>
    <definedName name="_xlnm.Print_Area" localSheetId="17">'03 Procurement'!$A$1:$N$236</definedName>
    <definedName name="_xlnm.Print_Area" localSheetId="5">Design!$B$2:$O$251</definedName>
    <definedName name="_xlnm.Print_Area" localSheetId="6">Procurement!$B$2:$R$251</definedName>
    <definedName name="_xlnm.Print_Area" localSheetId="19">'Test Procedure&amp;Report'!$B$1:$R$314</definedName>
    <definedName name="_xlnm.Print_Area" localSheetId="3">ตามงาน!$A$1:$V$198</definedName>
    <definedName name="_xlnm.Print_Area" localSheetId="16">'ตารางสรุปStatus  D&amp;P'!$C$3:$G$13</definedName>
    <definedName name="_xlnm.Print_Area" localSheetId="15">สรุปรายการส่งพี่โป้ง!$D$1:$R$93</definedName>
    <definedName name="_xlnm.Print_Titles" localSheetId="2">'01 Summary'!$3:$3</definedName>
    <definedName name="_xlnm.Print_Titles" localSheetId="17">'03 Procurement'!#REF!</definedName>
    <definedName name="_xlnm.Print_Titles" localSheetId="19">'Test Procedure&amp;Report'!$1:$6</definedName>
    <definedName name="_xlnm.Print_Titles" localSheetId="15">สรุปรายการส่งพี่โป้ง!$1:$4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13" i="2" l="1"/>
  <c r="AG202" i="2" l="1"/>
  <c r="AI202" i="2" s="1"/>
  <c r="AC202" i="2"/>
  <c r="AF43" i="2" l="1"/>
  <c r="AF37" i="2"/>
  <c r="AF36" i="2"/>
  <c r="AF35" i="2"/>
  <c r="AF34" i="2"/>
  <c r="AF33" i="2"/>
  <c r="AF32" i="2"/>
  <c r="AF31" i="2"/>
  <c r="AF29" i="2"/>
  <c r="AF30" i="2"/>
  <c r="AF28" i="2"/>
  <c r="AF26" i="2"/>
  <c r="AF27" i="2"/>
  <c r="AF25" i="2"/>
  <c r="AF13" i="2"/>
  <c r="AF12" i="2"/>
  <c r="AF11" i="2"/>
  <c r="AF20" i="2" l="1"/>
  <c r="AF19" i="2"/>
  <c r="AF17" i="2"/>
  <c r="AF15" i="2"/>
  <c r="AF14" i="2"/>
  <c r="AF10" i="2"/>
  <c r="AF8" i="2"/>
  <c r="AF7" i="2"/>
  <c r="AF6" i="2"/>
  <c r="AF5" i="2"/>
  <c r="T168" i="2"/>
  <c r="Q197" i="44" l="1"/>
  <c r="N197" i="44"/>
  <c r="L197" i="44"/>
  <c r="K197" i="44"/>
  <c r="Q169" i="44"/>
  <c r="N169" i="44"/>
  <c r="L169" i="44"/>
  <c r="K169" i="44"/>
  <c r="Q158" i="44"/>
  <c r="O158" i="44"/>
  <c r="N158" i="44"/>
  <c r="T68" i="44"/>
  <c r="Q68" i="44"/>
  <c r="N68" i="44"/>
  <c r="K68" i="44"/>
  <c r="T19" i="44"/>
  <c r="R19" i="44"/>
  <c r="Q19" i="44"/>
  <c r="N19" i="44"/>
  <c r="L19" i="44"/>
  <c r="G236" i="2" l="1"/>
  <c r="AN148" i="2"/>
  <c r="AP148" i="2"/>
  <c r="AN149" i="2"/>
  <c r="AP149" i="2"/>
  <c r="AN150" i="2"/>
  <c r="AP150" i="2"/>
  <c r="AN151" i="2"/>
  <c r="AP151" i="2"/>
  <c r="AN152" i="2"/>
  <c r="AP152" i="2"/>
  <c r="AN153" i="2"/>
  <c r="AP153" i="2"/>
  <c r="AN154" i="2"/>
  <c r="AP154" i="2"/>
  <c r="AN155" i="2"/>
  <c r="AP155" i="2"/>
  <c r="AN156" i="2"/>
  <c r="AP156" i="2"/>
  <c r="AN157" i="2"/>
  <c r="AP157" i="2"/>
  <c r="AN158" i="2"/>
  <c r="AP158" i="2"/>
  <c r="AN159" i="2"/>
  <c r="AP159" i="2"/>
  <c r="AN160" i="2"/>
  <c r="AP160" i="2"/>
  <c r="AN161" i="2"/>
  <c r="AP161" i="2"/>
  <c r="AN162" i="2"/>
  <c r="AP162" i="2"/>
  <c r="AN163" i="2"/>
  <c r="AP163" i="2"/>
  <c r="AN164" i="2"/>
  <c r="AP164" i="2"/>
  <c r="K76" i="2" l="1"/>
  <c r="AP4" i="2" l="1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65" i="2"/>
  <c r="AN166" i="2"/>
  <c r="AN167" i="2"/>
  <c r="AN168" i="2"/>
  <c r="AN169" i="2"/>
  <c r="AN170" i="2"/>
  <c r="AN171" i="2"/>
  <c r="AN172" i="2"/>
  <c r="AN173" i="2"/>
  <c r="AN174" i="2"/>
  <c r="AN176" i="2"/>
  <c r="AN178" i="2"/>
  <c r="AN180" i="2"/>
  <c r="AN181" i="2"/>
  <c r="AN182" i="2"/>
  <c r="AN183" i="2"/>
  <c r="AN184" i="2"/>
  <c r="AN185" i="2"/>
  <c r="AN186" i="2"/>
  <c r="AN187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7" i="2"/>
  <c r="AN248" i="2"/>
  <c r="AN249" i="2"/>
  <c r="AN250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P101" i="2"/>
  <c r="AI164" i="2" l="1"/>
  <c r="AC164" i="2"/>
  <c r="AA163" i="2"/>
  <c r="AB163" i="2"/>
  <c r="AC163" i="2" s="1"/>
  <c r="AC165" i="2"/>
  <c r="AP71" i="2"/>
  <c r="AI23" i="2"/>
  <c r="AI22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3" i="2"/>
  <c r="AI42" i="2"/>
  <c r="AI33" i="2"/>
  <c r="AI32" i="2"/>
  <c r="AI31" i="2"/>
  <c r="AI30" i="2"/>
  <c r="AI29" i="2"/>
  <c r="AI28" i="2"/>
  <c r="AI25" i="2"/>
  <c r="AC37" i="2"/>
  <c r="AC4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3" i="2"/>
  <c r="AC42" i="2"/>
  <c r="AC41" i="2"/>
  <c r="AC40" i="2"/>
  <c r="AC39" i="2"/>
  <c r="AC38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Q5" i="2"/>
  <c r="Q6" i="2"/>
  <c r="N5" i="2"/>
  <c r="N6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AK4" i="2"/>
  <c r="AK24" i="2"/>
  <c r="AK45" i="2"/>
  <c r="AG44" i="2"/>
  <c r="AI44" i="2" s="1"/>
  <c r="AG41" i="2"/>
  <c r="AI41" i="2" s="1"/>
  <c r="AG40" i="2"/>
  <c r="AI40" i="2" s="1"/>
  <c r="AG39" i="2"/>
  <c r="AI39" i="2" s="1"/>
  <c r="AG38" i="2"/>
  <c r="AI38" i="2" s="1"/>
  <c r="AG37" i="2"/>
  <c r="AI37" i="2" s="1"/>
  <c r="AG36" i="2"/>
  <c r="AI36" i="2" s="1"/>
  <c r="AG35" i="2"/>
  <c r="AI35" i="2" s="1"/>
  <c r="AG34" i="2"/>
  <c r="AI34" i="2" s="1"/>
  <c r="AG27" i="2"/>
  <c r="AI27" i="2" s="1"/>
  <c r="AG26" i="2"/>
  <c r="AI26" i="2" s="1"/>
  <c r="AG21" i="2"/>
  <c r="AI21" i="2" s="1"/>
  <c r="O20" i="2"/>
  <c r="L20" i="2" s="1"/>
  <c r="O19" i="2"/>
  <c r="L19" i="2" s="1"/>
  <c r="O18" i="2"/>
  <c r="O17" i="2"/>
  <c r="L17" i="2" s="1"/>
  <c r="O16" i="2"/>
  <c r="L16" i="2" s="1"/>
  <c r="O15" i="2"/>
  <c r="L15" i="2" s="1"/>
  <c r="O14" i="2"/>
  <c r="L14" i="2" s="1"/>
  <c r="O13" i="2"/>
  <c r="L13" i="2" s="1"/>
  <c r="O12" i="2"/>
  <c r="L12" i="2" s="1"/>
  <c r="O11" i="2"/>
  <c r="L11" i="2" s="1"/>
  <c r="O10" i="2"/>
  <c r="L10" i="2" s="1"/>
  <c r="O9" i="2"/>
  <c r="L9" i="2" s="1"/>
  <c r="O8" i="2"/>
  <c r="L8" i="2" s="1"/>
  <c r="O7" i="2"/>
  <c r="L7" i="2" s="1"/>
  <c r="O6" i="2"/>
  <c r="L6" i="2" s="1"/>
  <c r="O5" i="2"/>
  <c r="L5" i="2" s="1"/>
  <c r="C45" i="2"/>
  <c r="AK122" i="2"/>
  <c r="AC73" i="2"/>
  <c r="AF73" i="2"/>
  <c r="AI73" i="2"/>
  <c r="W73" i="2"/>
  <c r="N73" i="2"/>
  <c r="Q73" i="2"/>
  <c r="AK18" i="2" l="1"/>
  <c r="AL18" i="2" s="1"/>
  <c r="AK21" i="2"/>
  <c r="AL21" i="2" s="1"/>
  <c r="AK20" i="2"/>
  <c r="AL20" i="2" s="1"/>
  <c r="AK15" i="2"/>
  <c r="AL15" i="2" s="1"/>
  <c r="AK42" i="2"/>
  <c r="AL42" i="2" s="1"/>
  <c r="AK28" i="2"/>
  <c r="AL28" i="2" s="1"/>
  <c r="AK37" i="2"/>
  <c r="AL37" i="2" s="1"/>
  <c r="AK39" i="2"/>
  <c r="AL39" i="2" s="1"/>
  <c r="AK22" i="2"/>
  <c r="AL22" i="2" s="1"/>
  <c r="AK23" i="2"/>
  <c r="AL23" i="2" s="1"/>
  <c r="AK29" i="2"/>
  <c r="AL29" i="2" s="1"/>
  <c r="AK31" i="2"/>
  <c r="AL31" i="2" s="1"/>
  <c r="AK6" i="2"/>
  <c r="AL6" i="2" s="1"/>
  <c r="AK32" i="2"/>
  <c r="AL32" i="2" s="1"/>
  <c r="AK43" i="2"/>
  <c r="AL43" i="2" s="1"/>
  <c r="AK44" i="2"/>
  <c r="AL44" i="2" s="1"/>
  <c r="AK25" i="2"/>
  <c r="AL25" i="2" s="1"/>
  <c r="AK30" i="2"/>
  <c r="AL30" i="2" s="1"/>
  <c r="AK33" i="2"/>
  <c r="AL33" i="2" s="1"/>
  <c r="AK38" i="2"/>
  <c r="AL38" i="2" s="1"/>
  <c r="AK40" i="2"/>
  <c r="AL40" i="2" s="1"/>
  <c r="AK35" i="2"/>
  <c r="AL35" i="2" s="1"/>
  <c r="AK13" i="2"/>
  <c r="AL13" i="2" s="1"/>
  <c r="AK14" i="2"/>
  <c r="AL14" i="2" s="1"/>
  <c r="L18" i="2"/>
  <c r="AK36" i="2"/>
  <c r="AL36" i="2" s="1"/>
  <c r="AK11" i="2"/>
  <c r="AL11" i="2" s="1"/>
  <c r="AK12" i="2"/>
  <c r="AL12" i="2" s="1"/>
  <c r="AK41" i="2"/>
  <c r="AL41" i="2" s="1"/>
  <c r="AK27" i="2"/>
  <c r="AL27" i="2" s="1"/>
  <c r="AK26" i="2"/>
  <c r="AL26" i="2" s="1"/>
  <c r="AK34" i="2"/>
  <c r="AL34" i="2" s="1"/>
  <c r="AK17" i="2"/>
  <c r="AL17" i="2" s="1"/>
  <c r="AK16" i="2"/>
  <c r="AL16" i="2" s="1"/>
  <c r="AK9" i="2"/>
  <c r="AL9" i="2" s="1"/>
  <c r="AK8" i="2"/>
  <c r="AL8" i="2" s="1"/>
  <c r="AK7" i="2"/>
  <c r="AL7" i="2" s="1"/>
  <c r="AK10" i="2"/>
  <c r="AL10" i="2" s="1"/>
  <c r="AK19" i="2"/>
  <c r="AL19" i="2" s="1"/>
  <c r="AK5" i="2"/>
  <c r="AL5" i="2" s="1"/>
  <c r="AK73" i="2"/>
  <c r="Q201" i="2" l="1"/>
  <c r="Q202" i="2"/>
  <c r="Q203" i="2"/>
  <c r="Q204" i="2"/>
  <c r="Q205" i="2"/>
  <c r="AU2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4" i="2"/>
  <c r="AT139" i="2"/>
  <c r="AT2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4" i="2"/>
  <c r="C222" i="2" l="1"/>
  <c r="H119" i="2"/>
  <c r="N165" i="2"/>
  <c r="N164" i="2"/>
  <c r="N158" i="2"/>
  <c r="N121" i="2"/>
  <c r="N120" i="2"/>
  <c r="N119" i="2"/>
  <c r="N118" i="2"/>
  <c r="N117" i="2"/>
  <c r="N116" i="2"/>
  <c r="N115" i="2"/>
  <c r="N89" i="2"/>
  <c r="N81" i="2"/>
  <c r="N63" i="2"/>
  <c r="N62" i="2"/>
  <c r="Q127" i="2"/>
  <c r="Q126" i="2"/>
  <c r="Q125" i="2"/>
  <c r="Q121" i="2"/>
  <c r="Q120" i="2"/>
  <c r="Q119" i="2"/>
  <c r="Q118" i="2"/>
  <c r="Q117" i="2"/>
  <c r="Q116" i="2"/>
  <c r="Q115" i="2"/>
  <c r="Q113" i="2"/>
  <c r="Q112" i="2"/>
  <c r="Q111" i="2"/>
  <c r="Q82" i="2"/>
  <c r="Q61" i="2"/>
  <c r="Q62" i="2"/>
  <c r="Q63" i="2"/>
  <c r="N60" i="2" l="1"/>
  <c r="N61" i="2"/>
  <c r="AA48" i="2" l="1"/>
  <c r="AC48" i="2" s="1"/>
  <c r="AI250" i="2"/>
  <c r="AI249" i="2"/>
  <c r="AI248" i="2"/>
  <c r="AI245" i="2"/>
  <c r="AI239" i="2"/>
  <c r="AI238" i="2"/>
  <c r="AI225" i="2"/>
  <c r="AI223" i="2"/>
  <c r="AI221" i="2"/>
  <c r="AI220" i="2"/>
  <c r="AI219" i="2"/>
  <c r="AI216" i="2"/>
  <c r="AI214" i="2"/>
  <c r="AI213" i="2"/>
  <c r="AI212" i="2"/>
  <c r="AI211" i="2"/>
  <c r="AI209" i="2"/>
  <c r="AI208" i="2"/>
  <c r="AI207" i="2"/>
  <c r="AI204" i="2"/>
  <c r="AI203" i="2"/>
  <c r="AI199" i="2"/>
  <c r="AI198" i="2"/>
  <c r="AI197" i="2"/>
  <c r="AI196" i="2"/>
  <c r="AI195" i="2"/>
  <c r="AI194" i="2"/>
  <c r="AI193" i="2"/>
  <c r="AI192" i="2"/>
  <c r="AI191" i="2"/>
  <c r="AI187" i="2"/>
  <c r="AI186" i="2"/>
  <c r="AI181" i="2"/>
  <c r="AI179" i="2"/>
  <c r="AI178" i="2"/>
  <c r="AI177" i="2"/>
  <c r="AI174" i="2"/>
  <c r="AI173" i="2"/>
  <c r="AI172" i="2"/>
  <c r="AI171" i="2"/>
  <c r="AI169" i="2"/>
  <c r="AI168" i="2"/>
  <c r="AI167" i="2"/>
  <c r="AI166" i="2"/>
  <c r="AI162" i="2"/>
  <c r="AI161" i="2"/>
  <c r="AI160" i="2"/>
  <c r="AI159" i="2"/>
  <c r="AI158" i="2"/>
  <c r="AI157" i="2"/>
  <c r="AI154" i="2"/>
  <c r="AI153" i="2"/>
  <c r="AI150" i="2"/>
  <c r="AI149" i="2"/>
  <c r="AI148" i="2"/>
  <c r="AI147" i="2"/>
  <c r="AI146" i="2"/>
  <c r="AI145" i="2"/>
  <c r="AI137" i="2"/>
  <c r="AI110" i="2"/>
  <c r="AI108" i="2"/>
  <c r="AI107" i="2"/>
  <c r="AI106" i="2"/>
  <c r="AI105" i="2"/>
  <c r="AI104" i="2"/>
  <c r="AI98" i="2"/>
  <c r="AI97" i="2"/>
  <c r="AI94" i="2"/>
  <c r="AI92" i="2"/>
  <c r="AI91" i="2"/>
  <c r="AI90" i="2"/>
  <c r="AI89" i="2"/>
  <c r="AI88" i="2"/>
  <c r="AI84" i="2"/>
  <c r="AI81" i="2"/>
  <c r="AI78" i="2"/>
  <c r="AI75" i="2"/>
  <c r="AI71" i="2"/>
  <c r="AI70" i="2"/>
  <c r="AI67" i="2"/>
  <c r="AI66" i="2"/>
  <c r="AI65" i="2"/>
  <c r="AI60" i="2"/>
  <c r="AI59" i="2"/>
  <c r="AI58" i="2"/>
  <c r="AI56" i="2"/>
  <c r="AI55" i="2"/>
  <c r="AI51" i="2"/>
  <c r="AI49" i="2"/>
  <c r="AI48" i="2"/>
  <c r="AF47" i="2"/>
  <c r="AF110" i="2"/>
  <c r="AF250" i="2"/>
  <c r="AF249" i="2"/>
  <c r="AF246" i="2"/>
  <c r="AF245" i="2"/>
  <c r="AF225" i="2"/>
  <c r="AF223" i="2"/>
  <c r="AF221" i="2"/>
  <c r="AF220" i="2"/>
  <c r="AF219" i="2"/>
  <c r="AF217" i="2"/>
  <c r="AF216" i="2"/>
  <c r="AF214" i="2"/>
  <c r="AF213" i="2"/>
  <c r="AF212" i="2"/>
  <c r="AF211" i="2"/>
  <c r="AF206" i="2"/>
  <c r="AF205" i="2"/>
  <c r="AF204" i="2"/>
  <c r="AF203" i="2"/>
  <c r="AF202" i="2"/>
  <c r="AF201" i="2"/>
  <c r="AF200" i="2"/>
  <c r="AF199" i="2"/>
  <c r="AF198" i="2"/>
  <c r="AF197" i="2"/>
  <c r="AF195" i="2"/>
  <c r="AF194" i="2"/>
  <c r="AF193" i="2"/>
  <c r="AF191" i="2"/>
  <c r="AF190" i="2"/>
  <c r="AF189" i="2"/>
  <c r="AF188" i="2"/>
  <c r="AF187" i="2"/>
  <c r="AF186" i="2"/>
  <c r="AF181" i="2"/>
  <c r="AF179" i="2"/>
  <c r="AF178" i="2"/>
  <c r="AF177" i="2"/>
  <c r="AF174" i="2"/>
  <c r="AF173" i="2"/>
  <c r="AF172" i="2"/>
  <c r="AF171" i="2"/>
  <c r="AF169" i="2"/>
  <c r="AF168" i="2"/>
  <c r="AF167" i="2"/>
  <c r="AF166" i="2"/>
  <c r="AF164" i="2"/>
  <c r="AF162" i="2"/>
  <c r="AF160" i="2"/>
  <c r="AF159" i="2"/>
  <c r="AF156" i="2"/>
  <c r="AF153" i="2"/>
  <c r="AF152" i="2"/>
  <c r="AF151" i="2"/>
  <c r="AF150" i="2"/>
  <c r="AF149" i="2"/>
  <c r="AF148" i="2"/>
  <c r="AF147" i="2"/>
  <c r="AF146" i="2"/>
  <c r="AF127" i="2"/>
  <c r="AF126" i="2"/>
  <c r="AF125" i="2"/>
  <c r="AF111" i="2"/>
  <c r="AF107" i="2"/>
  <c r="AF106" i="2"/>
  <c r="AF105" i="2"/>
  <c r="AF103" i="2"/>
  <c r="AF102" i="2"/>
  <c r="AF101" i="2"/>
  <c r="AF100" i="2"/>
  <c r="AF98" i="2"/>
  <c r="AF97" i="2"/>
  <c r="AF95" i="2"/>
  <c r="AF93" i="2"/>
  <c r="AF91" i="2"/>
  <c r="AF86" i="2"/>
  <c r="AF85" i="2"/>
  <c r="AF81" i="2"/>
  <c r="AF80" i="2"/>
  <c r="AF72" i="2"/>
  <c r="AF71" i="2"/>
  <c r="AF70" i="2"/>
  <c r="AF69" i="2"/>
  <c r="AF68" i="2"/>
  <c r="AF64" i="2"/>
  <c r="AF59" i="2"/>
  <c r="AF58" i="2"/>
  <c r="AF56" i="2"/>
  <c r="AF55" i="2"/>
  <c r="AF51" i="2"/>
  <c r="AF50" i="2"/>
  <c r="AF49" i="2"/>
  <c r="AC47" i="2"/>
  <c r="AC250" i="2"/>
  <c r="AC249" i="2"/>
  <c r="AC248" i="2"/>
  <c r="AC246" i="2"/>
  <c r="AC245" i="2"/>
  <c r="AC244" i="2"/>
  <c r="AC243" i="2"/>
  <c r="AC242" i="2"/>
  <c r="AC241" i="2"/>
  <c r="AC240" i="2"/>
  <c r="AC239" i="2"/>
  <c r="AC238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5" i="2"/>
  <c r="AC204" i="2"/>
  <c r="AC203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6" i="2"/>
  <c r="AC181" i="2"/>
  <c r="AC179" i="2"/>
  <c r="AC178" i="2"/>
  <c r="AC177" i="2"/>
  <c r="AC174" i="2"/>
  <c r="AC173" i="2"/>
  <c r="AC172" i="2"/>
  <c r="AC171" i="2"/>
  <c r="AC169" i="2"/>
  <c r="AC168" i="2"/>
  <c r="AC167" i="2"/>
  <c r="AC166" i="2"/>
  <c r="AC162" i="2"/>
  <c r="AC161" i="2"/>
  <c r="AC160" i="2"/>
  <c r="AC159" i="2"/>
  <c r="AC158" i="2"/>
  <c r="AC157" i="2"/>
  <c r="AC156" i="2"/>
  <c r="AC154" i="2"/>
  <c r="AC153" i="2"/>
  <c r="AC152" i="2"/>
  <c r="AC151" i="2"/>
  <c r="AC150" i="2"/>
  <c r="AC149" i="2"/>
  <c r="AC148" i="2"/>
  <c r="AC147" i="2"/>
  <c r="AC146" i="2"/>
  <c r="AC145" i="2"/>
  <c r="AC127" i="2"/>
  <c r="AC111" i="2"/>
  <c r="AC110" i="2"/>
  <c r="AC108" i="2"/>
  <c r="AC107" i="2"/>
  <c r="AC106" i="2"/>
  <c r="AC105" i="2"/>
  <c r="AC104" i="2"/>
  <c r="AC103" i="2"/>
  <c r="AC102" i="2"/>
  <c r="AC101" i="2"/>
  <c r="AC100" i="2"/>
  <c r="AC98" i="2"/>
  <c r="AC97" i="2"/>
  <c r="AC95" i="2"/>
  <c r="AC94" i="2"/>
  <c r="AC92" i="2"/>
  <c r="AC91" i="2"/>
  <c r="AC89" i="2"/>
  <c r="AC88" i="2"/>
  <c r="AC85" i="2"/>
  <c r="AC84" i="2"/>
  <c r="AC81" i="2"/>
  <c r="AC75" i="2"/>
  <c r="AC72" i="2"/>
  <c r="AC71" i="2"/>
  <c r="AC70" i="2"/>
  <c r="AC68" i="2"/>
  <c r="AC67" i="2"/>
  <c r="AC66" i="2"/>
  <c r="AC65" i="2"/>
  <c r="AC60" i="2"/>
  <c r="AC59" i="2"/>
  <c r="AC58" i="2"/>
  <c r="AC56" i="2"/>
  <c r="AC55" i="2"/>
  <c r="AC51" i="2"/>
  <c r="AC50" i="2"/>
  <c r="AC49" i="2"/>
  <c r="W47" i="2"/>
  <c r="Z139" i="2"/>
  <c r="Z137" i="2"/>
  <c r="Z134" i="2"/>
  <c r="Z125" i="2"/>
  <c r="Z121" i="2"/>
  <c r="Z120" i="2"/>
  <c r="Z119" i="2"/>
  <c r="Z118" i="2"/>
  <c r="Z117" i="2"/>
  <c r="Z116" i="2"/>
  <c r="Z115" i="2"/>
  <c r="Z113" i="2"/>
  <c r="Z112" i="2"/>
  <c r="Z111" i="2"/>
  <c r="Z107" i="2"/>
  <c r="Z106" i="2"/>
  <c r="Z105" i="2"/>
  <c r="Z104" i="2"/>
  <c r="Z103" i="2"/>
  <c r="Z102" i="2"/>
  <c r="Z101" i="2"/>
  <c r="Z100" i="2"/>
  <c r="Z99" i="2"/>
  <c r="Z98" i="2"/>
  <c r="Z97" i="2"/>
  <c r="Z96" i="2"/>
  <c r="Z81" i="2"/>
  <c r="Z80" i="2"/>
  <c r="Z64" i="2"/>
  <c r="W250" i="2"/>
  <c r="W249" i="2"/>
  <c r="W248" i="2"/>
  <c r="W246" i="2"/>
  <c r="W245" i="2"/>
  <c r="W244" i="2"/>
  <c r="W243" i="2"/>
  <c r="W242" i="2"/>
  <c r="W241" i="2"/>
  <c r="W240" i="2"/>
  <c r="W239" i="2"/>
  <c r="W238" i="2"/>
  <c r="W236" i="2"/>
  <c r="W235" i="2"/>
  <c r="W234" i="2"/>
  <c r="W233" i="2"/>
  <c r="W232" i="2"/>
  <c r="W231" i="2"/>
  <c r="W230" i="2"/>
  <c r="W229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1" i="2"/>
  <c r="W180" i="2"/>
  <c r="W179" i="2"/>
  <c r="W178" i="2"/>
  <c r="W177" i="2"/>
  <c r="W174" i="2"/>
  <c r="W173" i="2"/>
  <c r="W172" i="2"/>
  <c r="W171" i="2"/>
  <c r="W169" i="2"/>
  <c r="W168" i="2"/>
  <c r="W167" i="2"/>
  <c r="W166" i="2"/>
  <c r="W165" i="2"/>
  <c r="W164" i="2"/>
  <c r="W162" i="2"/>
  <c r="W161" i="2"/>
  <c r="W160" i="2"/>
  <c r="W159" i="2"/>
  <c r="W158" i="2"/>
  <c r="W157" i="2"/>
  <c r="W156" i="2"/>
  <c r="W154" i="2"/>
  <c r="W153" i="2"/>
  <c r="W152" i="2"/>
  <c r="W151" i="2"/>
  <c r="W150" i="2"/>
  <c r="W149" i="2"/>
  <c r="W148" i="2"/>
  <c r="W147" i="2"/>
  <c r="W146" i="2"/>
  <c r="W145" i="2"/>
  <c r="W144" i="2"/>
  <c r="W142" i="2"/>
  <c r="W141" i="2"/>
  <c r="W139" i="2"/>
  <c r="W138" i="2"/>
  <c r="W137" i="2"/>
  <c r="W135" i="2"/>
  <c r="W134" i="2"/>
  <c r="W133" i="2"/>
  <c r="W127" i="2"/>
  <c r="W126" i="2"/>
  <c r="W125" i="2"/>
  <c r="W110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6" i="2"/>
  <c r="W85" i="2"/>
  <c r="W84" i="2"/>
  <c r="W81" i="2"/>
  <c r="W80" i="2"/>
  <c r="W78" i="2"/>
  <c r="W77" i="2"/>
  <c r="W75" i="2"/>
  <c r="W72" i="2"/>
  <c r="W71" i="2"/>
  <c r="W70" i="2"/>
  <c r="W69" i="2"/>
  <c r="W68" i="2"/>
  <c r="W67" i="2"/>
  <c r="W66" i="2"/>
  <c r="W65" i="2"/>
  <c r="W64" i="2"/>
  <c r="W63" i="2"/>
  <c r="W62" i="2"/>
  <c r="W61" i="2"/>
  <c r="W59" i="2"/>
  <c r="W58" i="2"/>
  <c r="W56" i="2"/>
  <c r="W55" i="2"/>
  <c r="W51" i="2"/>
  <c r="W50" i="2"/>
  <c r="W49" i="2"/>
  <c r="W48" i="2"/>
  <c r="T239" i="2"/>
  <c r="T181" i="2"/>
  <c r="T173" i="2"/>
  <c r="T172" i="2"/>
  <c r="T171" i="2"/>
  <c r="T169" i="2"/>
  <c r="T167" i="2"/>
  <c r="T166" i="2"/>
  <c r="T165" i="2"/>
  <c r="T164" i="2"/>
  <c r="T125" i="2"/>
  <c r="T121" i="2"/>
  <c r="T120" i="2"/>
  <c r="T119" i="2"/>
  <c r="T118" i="2"/>
  <c r="T117" i="2"/>
  <c r="T116" i="2"/>
  <c r="T115" i="2"/>
  <c r="T112" i="2"/>
  <c r="T111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1" i="2"/>
  <c r="T67" i="2"/>
  <c r="T66" i="2"/>
  <c r="T65" i="2"/>
  <c r="T63" i="2"/>
  <c r="T62" i="2"/>
  <c r="T60" i="2"/>
  <c r="T61" i="2"/>
  <c r="T51" i="2"/>
  <c r="T50" i="2"/>
  <c r="Q50" i="2"/>
  <c r="Q176" i="2"/>
  <c r="Q244" i="2"/>
  <c r="Q250" i="2"/>
  <c r="Q249" i="2"/>
  <c r="Q248" i="2"/>
  <c r="Q246" i="2"/>
  <c r="Q245" i="2"/>
  <c r="Q243" i="2"/>
  <c r="Q242" i="2"/>
  <c r="Q241" i="2"/>
  <c r="Q240" i="2"/>
  <c r="Q239" i="2"/>
  <c r="Q238" i="2"/>
  <c r="Q236" i="2"/>
  <c r="Q235" i="2"/>
  <c r="Q234" i="2"/>
  <c r="Q233" i="2"/>
  <c r="Q232" i="2"/>
  <c r="Q231" i="2"/>
  <c r="Q230" i="2"/>
  <c r="Q229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0" i="2"/>
  <c r="Q209" i="2"/>
  <c r="Q208" i="2"/>
  <c r="Q207" i="2"/>
  <c r="Q206" i="2"/>
  <c r="Q200" i="2"/>
  <c r="Q198" i="2"/>
  <c r="Q196" i="2"/>
  <c r="Q195" i="2"/>
  <c r="Q194" i="2"/>
  <c r="Q193" i="2"/>
  <c r="Q192" i="2"/>
  <c r="Q191" i="2"/>
  <c r="Q190" i="2"/>
  <c r="Q189" i="2"/>
  <c r="Q188" i="2"/>
  <c r="Q187" i="2"/>
  <c r="Q186" i="2"/>
  <c r="Q181" i="2"/>
  <c r="Q180" i="2"/>
  <c r="Q179" i="2"/>
  <c r="Q178" i="2"/>
  <c r="Q177" i="2"/>
  <c r="Q174" i="2"/>
  <c r="Q173" i="2"/>
  <c r="Q172" i="2"/>
  <c r="Q171" i="2"/>
  <c r="Q169" i="2"/>
  <c r="Q168" i="2"/>
  <c r="Q167" i="2"/>
  <c r="Q166" i="2"/>
  <c r="Q165" i="2"/>
  <c r="Q162" i="2"/>
  <c r="Q161" i="2"/>
  <c r="Q160" i="2"/>
  <c r="Q159" i="2"/>
  <c r="Q158" i="2"/>
  <c r="Q157" i="2"/>
  <c r="Q156" i="2"/>
  <c r="Q154" i="2"/>
  <c r="Q152" i="2"/>
  <c r="Q151" i="2"/>
  <c r="Q150" i="2"/>
  <c r="Q149" i="2"/>
  <c r="Q148" i="2"/>
  <c r="Q147" i="2"/>
  <c r="Q146" i="2"/>
  <c r="Q145" i="2"/>
  <c r="Q139" i="2"/>
  <c r="Q137" i="2"/>
  <c r="Q135" i="2"/>
  <c r="Q134" i="2"/>
  <c r="Q133" i="2"/>
  <c r="Q110" i="2"/>
  <c r="Q108" i="2"/>
  <c r="Q107" i="2"/>
  <c r="Q106" i="2"/>
  <c r="Q105" i="2"/>
  <c r="Q104" i="2"/>
  <c r="Q103" i="2"/>
  <c r="Q102" i="2"/>
  <c r="Q101" i="2"/>
  <c r="Q100" i="2"/>
  <c r="Q98" i="2"/>
  <c r="Q97" i="2"/>
  <c r="Q95" i="2"/>
  <c r="Q94" i="2"/>
  <c r="Q93" i="2"/>
  <c r="Q92" i="2"/>
  <c r="Q91" i="2"/>
  <c r="Q90" i="2"/>
  <c r="Q89" i="2"/>
  <c r="Q88" i="2"/>
  <c r="Q86" i="2"/>
  <c r="Q85" i="2"/>
  <c r="Q84" i="2"/>
  <c r="Q81" i="2"/>
  <c r="Q80" i="2"/>
  <c r="Q78" i="2"/>
  <c r="Q77" i="2"/>
  <c r="Q75" i="2"/>
  <c r="Q72" i="2"/>
  <c r="Q71" i="2"/>
  <c r="Q70" i="2"/>
  <c r="Q69" i="2"/>
  <c r="Q68" i="2"/>
  <c r="Q67" i="2"/>
  <c r="Q66" i="2"/>
  <c r="Q65" i="2"/>
  <c r="Q64" i="2"/>
  <c r="Q60" i="2"/>
  <c r="Q59" i="2"/>
  <c r="Q58" i="2"/>
  <c r="Q56" i="2"/>
  <c r="Q55" i="2"/>
  <c r="Q51" i="2"/>
  <c r="Q49" i="2"/>
  <c r="Q48" i="2"/>
  <c r="Q47" i="2"/>
  <c r="N47" i="2"/>
  <c r="N250" i="2"/>
  <c r="N249" i="2"/>
  <c r="N248" i="2"/>
  <c r="N246" i="2"/>
  <c r="N245" i="2"/>
  <c r="N244" i="2"/>
  <c r="N243" i="2"/>
  <c r="N242" i="2"/>
  <c r="N241" i="2"/>
  <c r="N240" i="2"/>
  <c r="N239" i="2"/>
  <c r="N238" i="2"/>
  <c r="N236" i="2"/>
  <c r="N235" i="2"/>
  <c r="N234" i="2"/>
  <c r="N233" i="2"/>
  <c r="N232" i="2"/>
  <c r="N231" i="2"/>
  <c r="N230" i="2"/>
  <c r="N229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0" i="2"/>
  <c r="N209" i="2"/>
  <c r="N208" i="2"/>
  <c r="N207" i="2"/>
  <c r="N206" i="2"/>
  <c r="N205" i="2"/>
  <c r="N204" i="2"/>
  <c r="N203" i="2"/>
  <c r="N200" i="2"/>
  <c r="N198" i="2"/>
  <c r="N196" i="2"/>
  <c r="N195" i="2"/>
  <c r="N194" i="2"/>
  <c r="N193" i="2"/>
  <c r="N192" i="2"/>
  <c r="N191" i="2"/>
  <c r="N190" i="2"/>
  <c r="N189" i="2"/>
  <c r="N188" i="2"/>
  <c r="N187" i="2"/>
  <c r="N186" i="2"/>
  <c r="N181" i="2"/>
  <c r="N180" i="2"/>
  <c r="N179" i="2"/>
  <c r="N178" i="2"/>
  <c r="N177" i="2"/>
  <c r="N174" i="2"/>
  <c r="N173" i="2"/>
  <c r="N172" i="2"/>
  <c r="N171" i="2"/>
  <c r="N169" i="2"/>
  <c r="N168" i="2"/>
  <c r="N167" i="2"/>
  <c r="N166" i="2"/>
  <c r="N162" i="2"/>
  <c r="N161" i="2"/>
  <c r="N160" i="2"/>
  <c r="N159" i="2"/>
  <c r="N157" i="2"/>
  <c r="N156" i="2"/>
  <c r="N154" i="2"/>
  <c r="N152" i="2"/>
  <c r="N151" i="2"/>
  <c r="N150" i="2"/>
  <c r="N149" i="2"/>
  <c r="N148" i="2"/>
  <c r="N147" i="2"/>
  <c r="N146" i="2"/>
  <c r="N145" i="2"/>
  <c r="N139" i="2"/>
  <c r="N137" i="2"/>
  <c r="N135" i="2"/>
  <c r="N134" i="2"/>
  <c r="N133" i="2"/>
  <c r="N127" i="2"/>
  <c r="N126" i="2"/>
  <c r="N125" i="2"/>
  <c r="N111" i="2"/>
  <c r="N110" i="2"/>
  <c r="N108" i="2"/>
  <c r="N107" i="2"/>
  <c r="N106" i="2"/>
  <c r="N105" i="2"/>
  <c r="N104" i="2"/>
  <c r="N103" i="2"/>
  <c r="N102" i="2"/>
  <c r="N101" i="2"/>
  <c r="N100" i="2"/>
  <c r="N98" i="2"/>
  <c r="N97" i="2"/>
  <c r="N95" i="2"/>
  <c r="N94" i="2"/>
  <c r="N93" i="2"/>
  <c r="N92" i="2"/>
  <c r="N91" i="2"/>
  <c r="N90" i="2"/>
  <c r="N88" i="2"/>
  <c r="N86" i="2"/>
  <c r="N85" i="2"/>
  <c r="N84" i="2"/>
  <c r="N80" i="2"/>
  <c r="N78" i="2"/>
  <c r="N77" i="2"/>
  <c r="N75" i="2"/>
  <c r="N72" i="2"/>
  <c r="N71" i="2"/>
  <c r="N70" i="2"/>
  <c r="N69" i="2"/>
  <c r="N68" i="2"/>
  <c r="N67" i="2"/>
  <c r="N66" i="2"/>
  <c r="N65" i="2"/>
  <c r="N64" i="2"/>
  <c r="N59" i="2"/>
  <c r="N58" i="2"/>
  <c r="N56" i="2"/>
  <c r="N55" i="2"/>
  <c r="N51" i="2"/>
  <c r="N50" i="2"/>
  <c r="N49" i="2"/>
  <c r="N48" i="2"/>
  <c r="E10" i="18" l="1"/>
  <c r="E14" i="18"/>
  <c r="F14" i="18"/>
  <c r="F13" i="18"/>
  <c r="E13" i="18"/>
  <c r="E23" i="18"/>
  <c r="F12" i="18"/>
  <c r="F23" i="18"/>
  <c r="E12" i="18"/>
  <c r="F11" i="18"/>
  <c r="E11" i="18"/>
  <c r="F10" i="18"/>
  <c r="F25" i="18"/>
  <c r="E25" i="18"/>
  <c r="G10" i="18" l="1"/>
  <c r="AP250" i="2"/>
  <c r="AP249" i="2"/>
  <c r="AP248" i="2"/>
  <c r="AP247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0" i="2"/>
  <c r="AP69" i="2"/>
  <c r="AP68" i="2"/>
  <c r="AP67" i="2"/>
  <c r="AP66" i="2"/>
  <c r="AP65" i="2"/>
  <c r="AP64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7" i="2"/>
  <c r="AP46" i="2"/>
  <c r="AP45" i="2"/>
  <c r="AP24" i="2"/>
  <c r="AK250" i="2"/>
  <c r="AK249" i="2"/>
  <c r="AL247" i="2"/>
  <c r="AK245" i="2"/>
  <c r="AK226" i="2"/>
  <c r="AK225" i="2"/>
  <c r="AK223" i="2"/>
  <c r="AK221" i="2"/>
  <c r="AK220" i="2"/>
  <c r="AK219" i="2"/>
  <c r="AK216" i="2"/>
  <c r="AK214" i="2"/>
  <c r="AK213" i="2"/>
  <c r="AK212" i="2"/>
  <c r="AK211" i="2"/>
  <c r="AK204" i="2"/>
  <c r="AK203" i="2"/>
  <c r="AK202" i="2"/>
  <c r="AK201" i="2"/>
  <c r="AK199" i="2"/>
  <c r="AK198" i="2"/>
  <c r="AK197" i="2"/>
  <c r="AK195" i="2"/>
  <c r="AK194" i="2"/>
  <c r="AK193" i="2"/>
  <c r="AK191" i="2"/>
  <c r="AK186" i="2"/>
  <c r="AK181" i="2"/>
  <c r="AK179" i="2"/>
  <c r="AK178" i="2"/>
  <c r="AK177" i="2"/>
  <c r="AK176" i="2"/>
  <c r="AK174" i="2"/>
  <c r="AK173" i="2"/>
  <c r="AK172" i="2"/>
  <c r="AK171" i="2"/>
  <c r="AK169" i="2"/>
  <c r="AK168" i="2"/>
  <c r="AK167" i="2"/>
  <c r="AK166" i="2"/>
  <c r="AK164" i="2"/>
  <c r="AK162" i="2"/>
  <c r="AK160" i="2"/>
  <c r="AK159" i="2"/>
  <c r="AK155" i="2"/>
  <c r="AK153" i="2"/>
  <c r="AK150" i="2"/>
  <c r="AK149" i="2"/>
  <c r="AK148" i="2"/>
  <c r="AK147" i="2"/>
  <c r="AK146" i="2"/>
  <c r="AK144" i="2"/>
  <c r="AK143" i="2"/>
  <c r="AK142" i="2"/>
  <c r="AK141" i="2"/>
  <c r="AK138" i="2"/>
  <c r="AK136" i="2"/>
  <c r="AK132" i="2"/>
  <c r="AK131" i="2"/>
  <c r="AK130" i="2"/>
  <c r="AK129" i="2"/>
  <c r="AK128" i="2"/>
  <c r="AK124" i="2"/>
  <c r="AK123" i="2"/>
  <c r="AK121" i="2"/>
  <c r="AK120" i="2"/>
  <c r="AK119" i="2"/>
  <c r="AK118" i="2"/>
  <c r="AK117" i="2"/>
  <c r="AK116" i="2"/>
  <c r="AK115" i="2"/>
  <c r="AK114" i="2"/>
  <c r="AK113" i="2"/>
  <c r="AK112" i="2"/>
  <c r="AK110" i="2"/>
  <c r="AK107" i="2"/>
  <c r="AK106" i="2"/>
  <c r="AK105" i="2"/>
  <c r="AK99" i="2"/>
  <c r="AK98" i="2"/>
  <c r="AK97" i="2"/>
  <c r="AK96" i="2"/>
  <c r="AK91" i="2"/>
  <c r="AK87" i="2"/>
  <c r="AK83" i="2"/>
  <c r="AK82" i="2"/>
  <c r="AK81" i="2"/>
  <c r="AK79" i="2"/>
  <c r="AK76" i="2"/>
  <c r="AK74" i="2"/>
  <c r="AK71" i="2"/>
  <c r="AK70" i="2"/>
  <c r="AK63" i="2"/>
  <c r="AK62" i="2"/>
  <c r="AK61" i="2"/>
  <c r="AK59" i="2"/>
  <c r="AK58" i="2"/>
  <c r="AK57" i="2"/>
  <c r="AK56" i="2"/>
  <c r="AK55" i="2"/>
  <c r="AK54" i="2"/>
  <c r="AK53" i="2"/>
  <c r="AK52" i="2"/>
  <c r="AK51" i="2"/>
  <c r="AK49" i="2"/>
  <c r="AH247" i="2"/>
  <c r="AI247" i="2" s="1"/>
  <c r="AG246" i="2"/>
  <c r="AG217" i="2"/>
  <c r="AG206" i="2"/>
  <c r="AI206" i="2" s="1"/>
  <c r="AG205" i="2"/>
  <c r="AG200" i="2"/>
  <c r="AG190" i="2"/>
  <c r="AG189" i="2"/>
  <c r="AG188" i="2"/>
  <c r="AH170" i="2"/>
  <c r="AG170" i="2"/>
  <c r="AH163" i="2"/>
  <c r="AG163" i="2"/>
  <c r="AG156" i="2"/>
  <c r="AG152" i="2"/>
  <c r="AG151" i="2"/>
  <c r="AG127" i="2"/>
  <c r="AG126" i="2"/>
  <c r="AI126" i="2" s="1"/>
  <c r="AG125" i="2"/>
  <c r="AI125" i="2" s="1"/>
  <c r="AG111" i="2"/>
  <c r="AG103" i="2"/>
  <c r="AG102" i="2"/>
  <c r="AG101" i="2"/>
  <c r="AG100" i="2"/>
  <c r="AG95" i="2"/>
  <c r="AG93" i="2"/>
  <c r="AI93" i="2" s="1"/>
  <c r="AG86" i="2"/>
  <c r="AI86" i="2" s="1"/>
  <c r="AG85" i="2"/>
  <c r="AG80" i="2"/>
  <c r="AI80" i="2" s="1"/>
  <c r="AG72" i="2"/>
  <c r="AG69" i="2"/>
  <c r="AI69" i="2" s="1"/>
  <c r="AG68" i="2"/>
  <c r="AG64" i="2"/>
  <c r="AI64" i="2" s="1"/>
  <c r="AG50" i="2"/>
  <c r="AG47" i="2"/>
  <c r="AD248" i="2"/>
  <c r="AE247" i="2"/>
  <c r="AF247" i="2" s="1"/>
  <c r="AD244" i="2"/>
  <c r="AF244" i="2" s="1"/>
  <c r="AD243" i="2"/>
  <c r="AF243" i="2" s="1"/>
  <c r="AD242" i="2"/>
  <c r="AD241" i="2"/>
  <c r="AF241" i="2" s="1"/>
  <c r="AD240" i="2"/>
  <c r="AF240" i="2" s="1"/>
  <c r="AD239" i="2"/>
  <c r="AD238" i="2"/>
  <c r="AD236" i="2"/>
  <c r="AD235" i="2"/>
  <c r="AF235" i="2" s="1"/>
  <c r="AD234" i="2"/>
  <c r="AF234" i="2" s="1"/>
  <c r="AD233" i="2"/>
  <c r="AF233" i="2" s="1"/>
  <c r="AD232" i="2"/>
  <c r="AF232" i="2" s="1"/>
  <c r="AD231" i="2"/>
  <c r="AD230" i="2"/>
  <c r="AD229" i="2"/>
  <c r="AD224" i="2"/>
  <c r="AD222" i="2"/>
  <c r="AD218" i="2"/>
  <c r="AD215" i="2"/>
  <c r="AD210" i="2"/>
  <c r="AD209" i="2"/>
  <c r="AD208" i="2"/>
  <c r="AD207" i="2"/>
  <c r="AD196" i="2"/>
  <c r="AD192" i="2"/>
  <c r="AD180" i="2"/>
  <c r="AE170" i="2"/>
  <c r="AD170" i="2"/>
  <c r="AD165" i="2"/>
  <c r="AF165" i="2" s="1"/>
  <c r="AE163" i="2"/>
  <c r="AD163" i="2"/>
  <c r="AD161" i="2"/>
  <c r="AD158" i="2"/>
  <c r="AD157" i="2"/>
  <c r="AD154" i="2"/>
  <c r="AD145" i="2"/>
  <c r="AD139" i="2"/>
  <c r="AD137" i="2"/>
  <c r="AF137" i="2" s="1"/>
  <c r="AD135" i="2"/>
  <c r="AD134" i="2"/>
  <c r="AD133" i="2"/>
  <c r="AD108" i="2"/>
  <c r="AD104" i="2"/>
  <c r="AD94" i="2"/>
  <c r="AD92" i="2"/>
  <c r="AD90" i="2"/>
  <c r="AF90" i="2" s="1"/>
  <c r="AD89" i="2"/>
  <c r="AD88" i="2"/>
  <c r="AD84" i="2"/>
  <c r="AD78" i="2"/>
  <c r="AF78" i="2" s="1"/>
  <c r="AD77" i="2"/>
  <c r="AD67" i="2"/>
  <c r="AD66" i="2"/>
  <c r="AD65" i="2"/>
  <c r="AD60" i="2"/>
  <c r="AD48" i="2"/>
  <c r="AF48" i="2" s="1"/>
  <c r="AA126" i="2"/>
  <c r="AC126" i="2" s="1"/>
  <c r="AA139" i="2"/>
  <c r="AC139" i="2" s="1"/>
  <c r="AB247" i="2"/>
  <c r="AC247" i="2" s="1"/>
  <c r="AA236" i="2"/>
  <c r="AC236" i="2" s="1"/>
  <c r="AA235" i="2"/>
  <c r="AC235" i="2" s="1"/>
  <c r="AA234" i="2"/>
  <c r="AC234" i="2" s="1"/>
  <c r="AA233" i="2"/>
  <c r="AC233" i="2" s="1"/>
  <c r="AA232" i="2"/>
  <c r="AC232" i="2" s="1"/>
  <c r="AA231" i="2"/>
  <c r="AC231" i="2" s="1"/>
  <c r="AA230" i="2"/>
  <c r="AC230" i="2" s="1"/>
  <c r="AA229" i="2"/>
  <c r="AC229" i="2" s="1"/>
  <c r="AA206" i="2"/>
  <c r="AC206" i="2" s="1"/>
  <c r="AA187" i="2"/>
  <c r="AA180" i="2"/>
  <c r="AC180" i="2" s="1"/>
  <c r="AB170" i="2"/>
  <c r="AA170" i="2"/>
  <c r="AA137" i="2"/>
  <c r="AC137" i="2" s="1"/>
  <c r="AA135" i="2"/>
  <c r="AC135" i="2" s="1"/>
  <c r="AA134" i="2"/>
  <c r="AC134" i="2" s="1"/>
  <c r="AA133" i="2"/>
  <c r="AC133" i="2" s="1"/>
  <c r="AA125" i="2"/>
  <c r="AC125" i="2" s="1"/>
  <c r="AA93" i="2"/>
  <c r="AC93" i="2" s="1"/>
  <c r="AA86" i="2"/>
  <c r="AC86" i="2" s="1"/>
  <c r="AA80" i="2"/>
  <c r="AC80" i="2" s="1"/>
  <c r="AA78" i="2"/>
  <c r="AC78" i="2" s="1"/>
  <c r="AA77" i="2"/>
  <c r="AC77" i="2" s="1"/>
  <c r="AA69" i="2"/>
  <c r="AC69" i="2" s="1"/>
  <c r="AA64" i="2"/>
  <c r="AC64" i="2" s="1"/>
  <c r="V247" i="2"/>
  <c r="W247" i="2" s="1"/>
  <c r="V170" i="2"/>
  <c r="U170" i="2"/>
  <c r="V163" i="2"/>
  <c r="U163" i="2"/>
  <c r="Q247" i="2"/>
  <c r="P170" i="2"/>
  <c r="Q170" i="2" s="1"/>
  <c r="O170" i="2"/>
  <c r="P163" i="2"/>
  <c r="Q163" i="2" s="1"/>
  <c r="O163" i="2"/>
  <c r="M247" i="2"/>
  <c r="N247" i="2" s="1"/>
  <c r="M170" i="2"/>
  <c r="L170" i="2"/>
  <c r="M163" i="2"/>
  <c r="L163" i="2"/>
  <c r="C250" i="2"/>
  <c r="K250" i="2"/>
  <c r="H250" i="2"/>
  <c r="G250" i="2"/>
  <c r="L225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AE6" i="6" a="1"/>
  <c r="AE6" i="6" s="1"/>
  <c r="AF6" i="6" a="1"/>
  <c r="AF6" i="6" s="1"/>
  <c r="AE7" i="6" a="1"/>
  <c r="AE7" i="6" s="1"/>
  <c r="AF7" i="6" a="1"/>
  <c r="AF7" i="6" s="1"/>
  <c r="AE13" i="6" a="1"/>
  <c r="AE13" i="6" s="1"/>
  <c r="AF13" i="6" a="1"/>
  <c r="AF13" i="6" s="1"/>
  <c r="AE14" i="6" a="1"/>
  <c r="AE14" i="6" s="1"/>
  <c r="AF14" i="6" a="1"/>
  <c r="AF14" i="6" s="1"/>
  <c r="AE15" i="6" a="1"/>
  <c r="AE15" i="6" s="1"/>
  <c r="AF15" i="6" a="1"/>
  <c r="AF15" i="6" s="1"/>
  <c r="AE18" i="6" a="1"/>
  <c r="AE18" i="6" s="1"/>
  <c r="AF18" i="6" a="1"/>
  <c r="AF18" i="6" s="1"/>
  <c r="AE19" i="6" a="1"/>
  <c r="AE19" i="6" s="1"/>
  <c r="AF19" i="6" a="1"/>
  <c r="AF19" i="6" s="1"/>
  <c r="AE20" i="6" a="1"/>
  <c r="AE20" i="6" s="1"/>
  <c r="AF20" i="6" a="1"/>
  <c r="AF20" i="6" s="1"/>
  <c r="AE21" i="6" a="1"/>
  <c r="AE21" i="6" s="1"/>
  <c r="AF21" i="6" a="1"/>
  <c r="AF21" i="6" s="1"/>
  <c r="AE22" i="6" a="1"/>
  <c r="AE22" i="6" s="1"/>
  <c r="AF22" i="6" a="1"/>
  <c r="AF22" i="6" s="1"/>
  <c r="AE23" i="6" a="1"/>
  <c r="AE23" i="6" s="1"/>
  <c r="AF23" i="6" a="1"/>
  <c r="AF23" i="6" s="1"/>
  <c r="AE24" i="6" a="1"/>
  <c r="AE24" i="6" s="1"/>
  <c r="AF24" i="6" a="1"/>
  <c r="AF24" i="6" s="1"/>
  <c r="AE25" i="6" a="1"/>
  <c r="AE25" i="6" s="1"/>
  <c r="AF25" i="6" a="1"/>
  <c r="AF25" i="6" s="1"/>
  <c r="AE26" i="6" a="1"/>
  <c r="AE26" i="6" s="1"/>
  <c r="AF26" i="6" a="1"/>
  <c r="AF26" i="6" s="1"/>
  <c r="AE27" i="6" a="1"/>
  <c r="AE27" i="6" s="1"/>
  <c r="AF27" i="6" a="1"/>
  <c r="AF27" i="6" s="1"/>
  <c r="AE29" i="6" a="1"/>
  <c r="AE29" i="6" s="1"/>
  <c r="AF29" i="6" a="1"/>
  <c r="AF29" i="6" s="1"/>
  <c r="AE30" i="6" a="1"/>
  <c r="AE30" i="6" s="1"/>
  <c r="AF30" i="6" a="1"/>
  <c r="AF30" i="6" s="1"/>
  <c r="AE31" i="6" a="1"/>
  <c r="AE31" i="6" s="1"/>
  <c r="AE32" i="6" a="1"/>
  <c r="AE32" i="6" s="1"/>
  <c r="AE33" i="6" a="1"/>
  <c r="AE33" i="6" s="1"/>
  <c r="AE35" i="6" a="1"/>
  <c r="AE35" i="6" s="1"/>
  <c r="AF35" i="6" a="1"/>
  <c r="AF35" i="6" s="1"/>
  <c r="AE36" i="6" a="1"/>
  <c r="AE36" i="6" s="1"/>
  <c r="AE40" i="6" a="1"/>
  <c r="AE40" i="6" s="1"/>
  <c r="AE41" i="6" a="1"/>
  <c r="AE41" i="6" s="1"/>
  <c r="AE42" i="6" a="1"/>
  <c r="AE42" i="6" s="1"/>
  <c r="AE43" i="6" a="1"/>
  <c r="AE43" i="6" s="1"/>
  <c r="AE44" i="6" a="1"/>
  <c r="AE44" i="6" s="1"/>
  <c r="AE45" i="6" a="1"/>
  <c r="AE45" i="6" s="1"/>
  <c r="AF45" i="6" a="1"/>
  <c r="AF45" i="6" s="1"/>
  <c r="AE46" i="6" a="1"/>
  <c r="AE46" i="6" s="1"/>
  <c r="AF46" i="6" a="1"/>
  <c r="AF46" i="6" s="1"/>
  <c r="AE53" i="6" a="1"/>
  <c r="AE53" i="6" s="1"/>
  <c r="AF53" i="6" a="1"/>
  <c r="AF53" i="6" s="1"/>
  <c r="AE54" i="6" a="1"/>
  <c r="AE54" i="6" s="1"/>
  <c r="AF54" i="6" a="1"/>
  <c r="AF54" i="6" s="1"/>
  <c r="AE55" i="6" a="1"/>
  <c r="AE55" i="6" s="1"/>
  <c r="AE56" i="6" a="1"/>
  <c r="AE56" i="6" s="1"/>
  <c r="AE57" i="6" a="1"/>
  <c r="AE57" i="6" s="1"/>
  <c r="AF57" i="6" a="1"/>
  <c r="AF57" i="6" s="1"/>
  <c r="AE58" i="6" a="1"/>
  <c r="AE58" i="6" s="1"/>
  <c r="AF58" i="6" a="1"/>
  <c r="AF58" i="6" s="1"/>
  <c r="AE59" i="6" a="1"/>
  <c r="AE59" i="6" s="1"/>
  <c r="AF62" i="6" a="1"/>
  <c r="AF62" i="6" s="1"/>
  <c r="AF63" i="6" a="1"/>
  <c r="AF63" i="6" s="1"/>
  <c r="AF65" i="6" a="1"/>
  <c r="AF65" i="6" s="1"/>
  <c r="AF66" i="6" a="1"/>
  <c r="AF66" i="6" s="1"/>
  <c r="AF67" i="6" a="1"/>
  <c r="AF67" i="6" s="1"/>
  <c r="AF68" i="6" a="1"/>
  <c r="AF68" i="6" s="1"/>
  <c r="AF69" i="6" a="1"/>
  <c r="AF69" i="6" s="1"/>
  <c r="AF70" i="6" a="1"/>
  <c r="AF70" i="6" s="1"/>
  <c r="AF71" i="6" a="1"/>
  <c r="AF71" i="6" s="1"/>
  <c r="AF72" i="6" a="1"/>
  <c r="AF72" i="6" s="1"/>
  <c r="AF77" i="6" a="1"/>
  <c r="AF77" i="6" s="1"/>
  <c r="AF78" i="6" a="1"/>
  <c r="AF78" i="6" s="1"/>
  <c r="AF79" i="6" a="1"/>
  <c r="AF79" i="6" s="1"/>
  <c r="AF80" i="6" a="1"/>
  <c r="AF80" i="6" s="1"/>
  <c r="AF82" i="6" a="1"/>
  <c r="AF82" i="6" s="1"/>
  <c r="AF83" i="6" a="1"/>
  <c r="AF83" i="6" s="1"/>
  <c r="AF84" i="6" a="1"/>
  <c r="AF84" i="6" s="1"/>
  <c r="AF85" i="6" a="1"/>
  <c r="AF85" i="6" s="1"/>
  <c r="AF86" i="6" a="1"/>
  <c r="AF86" i="6" s="1"/>
  <c r="AF87" i="6" a="1"/>
  <c r="AF87" i="6" s="1"/>
  <c r="AF88" i="6" a="1"/>
  <c r="AF88" i="6" s="1"/>
  <c r="AF89" i="6" a="1"/>
  <c r="AF89" i="6" s="1"/>
  <c r="AF90" i="6" a="1"/>
  <c r="AF90" i="6" s="1"/>
  <c r="AF91" i="6" a="1"/>
  <c r="AF91" i="6" s="1"/>
  <c r="AF92" i="6" a="1"/>
  <c r="AF92" i="6" s="1"/>
  <c r="AF97" i="6" a="1"/>
  <c r="AF97" i="6" s="1"/>
  <c r="AF98" i="6" a="1"/>
  <c r="AF98" i="6" s="1"/>
  <c r="AF99" i="6" a="1"/>
  <c r="AF99" i="6" s="1"/>
  <c r="AF100" i="6" a="1"/>
  <c r="AF100" i="6" s="1"/>
  <c r="AF102" i="6" a="1"/>
  <c r="AF102" i="6" s="1"/>
  <c r="AF103" i="6" a="1"/>
  <c r="AF103" i="6" s="1"/>
  <c r="AE108" i="6" a="1"/>
  <c r="AE108" i="6" s="1"/>
  <c r="AF116" i="6" a="1"/>
  <c r="AF116" i="6" s="1"/>
  <c r="AE118" i="6" a="1"/>
  <c r="AE118" i="6" s="1"/>
  <c r="AF118" i="6" a="1"/>
  <c r="AF118" i="6" s="1"/>
  <c r="AE119" i="6" a="1"/>
  <c r="AE119" i="6" s="1"/>
  <c r="AF119" i="6" a="1"/>
  <c r="AF119" i="6" s="1"/>
  <c r="AE134" i="6" a="1"/>
  <c r="AE134" i="6" s="1"/>
  <c r="AE140" i="6" a="1"/>
  <c r="AE140" i="6" s="1"/>
  <c r="AE142" i="6" a="1"/>
  <c r="AE142" i="6" s="1"/>
  <c r="AE145" i="6" a="1"/>
  <c r="AE145" i="6" s="1"/>
  <c r="AE185" i="6" a="1"/>
  <c r="AE185" i="6" s="1"/>
  <c r="AE189" i="6" a="1"/>
  <c r="AE189" i="6" s="1"/>
  <c r="AE274" i="6" a="1"/>
  <c r="AE274" i="6" s="1"/>
  <c r="AF274" i="6" a="1"/>
  <c r="AF274" i="6" s="1"/>
  <c r="AE342" i="6" a="1"/>
  <c r="AE342" i="6" s="1"/>
  <c r="AE343" i="6" a="1"/>
  <c r="AE343" i="6" s="1"/>
  <c r="AE344" i="6" a="1"/>
  <c r="AE344" i="6" s="1"/>
  <c r="M4" i="17"/>
  <c r="M5" i="17"/>
  <c r="M6" i="17"/>
  <c r="M7" i="17"/>
  <c r="M8" i="17"/>
  <c r="M9" i="17"/>
  <c r="M10" i="17"/>
  <c r="M11" i="17"/>
  <c r="M12" i="17"/>
  <c r="M13" i="17"/>
  <c r="M16" i="17"/>
  <c r="M17" i="17"/>
  <c r="M18" i="17"/>
  <c r="M19" i="17"/>
  <c r="M20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3" i="17"/>
  <c r="M44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7" i="17"/>
  <c r="M78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9" i="17"/>
  <c r="M142" i="17"/>
  <c r="M143" i="17"/>
  <c r="M144" i="17"/>
  <c r="M145" i="17"/>
  <c r="M148" i="17"/>
  <c r="M149" i="17"/>
  <c r="M156" i="17"/>
  <c r="M157" i="17"/>
  <c r="M158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6" i="17"/>
  <c r="M178" i="17"/>
  <c r="M179" i="17"/>
  <c r="M180" i="17"/>
  <c r="M181" i="17"/>
  <c r="M183" i="17"/>
  <c r="M184" i="17"/>
  <c r="M185" i="17"/>
  <c r="M186" i="17"/>
  <c r="M187" i="17"/>
  <c r="M188" i="17"/>
  <c r="M190" i="17"/>
  <c r="M191" i="17"/>
  <c r="M192" i="17"/>
  <c r="M194" i="17"/>
  <c r="M197" i="17"/>
  <c r="M198" i="17"/>
  <c r="M199" i="17"/>
  <c r="M200" i="17"/>
  <c r="M201" i="17"/>
  <c r="M203" i="17"/>
  <c r="M204" i="17"/>
  <c r="M205" i="17"/>
  <c r="M207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3" i="17"/>
  <c r="M294" i="17"/>
  <c r="M295" i="17"/>
  <c r="M296" i="17"/>
  <c r="M297" i="17"/>
  <c r="M301" i="17"/>
  <c r="M302" i="17"/>
  <c r="M303" i="17"/>
  <c r="M304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50" i="17"/>
  <c r="M351" i="17"/>
  <c r="M352" i="17"/>
  <c r="M353" i="17"/>
  <c r="M354" i="17"/>
  <c r="M355" i="17"/>
  <c r="M356" i="17"/>
  <c r="M357" i="17"/>
  <c r="M359" i="17"/>
  <c r="M360" i="17"/>
  <c r="M361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80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3" i="17"/>
  <c r="M464" i="17"/>
  <c r="M465" i="17"/>
  <c r="M466" i="17"/>
  <c r="M467" i="17"/>
  <c r="M471" i="17"/>
  <c r="M472" i="17"/>
  <c r="M473" i="17"/>
  <c r="M474" i="17"/>
  <c r="M476" i="17"/>
  <c r="M477" i="17"/>
  <c r="M478" i="17"/>
  <c r="M479" i="17"/>
  <c r="M480" i="17"/>
  <c r="M481" i="17"/>
  <c r="M482" i="17"/>
  <c r="M483" i="17"/>
  <c r="M484" i="17"/>
  <c r="O476" i="17"/>
  <c r="O475" i="17"/>
  <c r="O474" i="17"/>
  <c r="O473" i="17"/>
  <c r="O472" i="17"/>
  <c r="O471" i="17"/>
  <c r="O470" i="17"/>
  <c r="O469" i="17"/>
  <c r="O468" i="17"/>
  <c r="O467" i="17"/>
  <c r="O466" i="17"/>
  <c r="O465" i="17"/>
  <c r="O464" i="17"/>
  <c r="O463" i="17"/>
  <c r="O462" i="17"/>
  <c r="O461" i="17"/>
  <c r="O460" i="17"/>
  <c r="O459" i="17"/>
  <c r="O458" i="17"/>
  <c r="O457" i="17"/>
  <c r="O456" i="17"/>
  <c r="O455" i="17"/>
  <c r="O454" i="17"/>
  <c r="O453" i="17"/>
  <c r="O452" i="17"/>
  <c r="O451" i="17"/>
  <c r="O450" i="17"/>
  <c r="O449" i="17"/>
  <c r="O448" i="17"/>
  <c r="O447" i="17"/>
  <c r="O446" i="17"/>
  <c r="O445" i="17"/>
  <c r="O444" i="17"/>
  <c r="O443" i="17"/>
  <c r="O442" i="17"/>
  <c r="O441" i="17"/>
  <c r="O440" i="17"/>
  <c r="O439" i="17"/>
  <c r="O438" i="17"/>
  <c r="O437" i="17"/>
  <c r="O436" i="17"/>
  <c r="O435" i="17"/>
  <c r="O434" i="17"/>
  <c r="O433" i="17"/>
  <c r="O432" i="17"/>
  <c r="O431" i="17"/>
  <c r="O430" i="17"/>
  <c r="O429" i="17"/>
  <c r="O428" i="17"/>
  <c r="O427" i="17"/>
  <c r="O426" i="17"/>
  <c r="O425" i="17"/>
  <c r="O424" i="17"/>
  <c r="O423" i="17"/>
  <c r="O422" i="17"/>
  <c r="O421" i="17"/>
  <c r="O420" i="17"/>
  <c r="O419" i="17"/>
  <c r="O418" i="17"/>
  <c r="O417" i="17"/>
  <c r="O416" i="17"/>
  <c r="O415" i="17"/>
  <c r="O414" i="17"/>
  <c r="O413" i="17"/>
  <c r="O412" i="17"/>
  <c r="O411" i="17"/>
  <c r="O410" i="17"/>
  <c r="O409" i="17"/>
  <c r="O408" i="17"/>
  <c r="O407" i="17"/>
  <c r="O406" i="17"/>
  <c r="O405" i="17"/>
  <c r="O404" i="17"/>
  <c r="O403" i="17"/>
  <c r="O402" i="17"/>
  <c r="O401" i="17"/>
  <c r="O400" i="17"/>
  <c r="O399" i="17"/>
  <c r="O398" i="17"/>
  <c r="O397" i="17"/>
  <c r="O396" i="17"/>
  <c r="O395" i="17"/>
  <c r="O394" i="17"/>
  <c r="O393" i="17"/>
  <c r="O392" i="17"/>
  <c r="O391" i="17"/>
  <c r="O390" i="17"/>
  <c r="O389" i="17"/>
  <c r="O388" i="17"/>
  <c r="O387" i="17"/>
  <c r="O386" i="17"/>
  <c r="O385" i="17"/>
  <c r="O384" i="17"/>
  <c r="O383" i="17"/>
  <c r="O382" i="17"/>
  <c r="O381" i="17"/>
  <c r="O380" i="17"/>
  <c r="O379" i="17"/>
  <c r="O378" i="17"/>
  <c r="O377" i="17"/>
  <c r="O376" i="17"/>
  <c r="O375" i="17"/>
  <c r="O374" i="17"/>
  <c r="O373" i="17"/>
  <c r="O372" i="17"/>
  <c r="O371" i="17"/>
  <c r="O370" i="17"/>
  <c r="O369" i="17"/>
  <c r="O368" i="17"/>
  <c r="O367" i="17"/>
  <c r="O366" i="17"/>
  <c r="O365" i="17"/>
  <c r="O364" i="17"/>
  <c r="O363" i="17"/>
  <c r="O362" i="17"/>
  <c r="O361" i="17"/>
  <c r="O360" i="17"/>
  <c r="O359" i="17"/>
  <c r="O358" i="17"/>
  <c r="O357" i="17"/>
  <c r="O356" i="17"/>
  <c r="O355" i="17"/>
  <c r="O354" i="17"/>
  <c r="O353" i="17"/>
  <c r="O352" i="17"/>
  <c r="O351" i="17"/>
  <c r="O350" i="17"/>
  <c r="O349" i="17"/>
  <c r="O348" i="17"/>
  <c r="O347" i="17"/>
  <c r="O346" i="17"/>
  <c r="O345" i="17"/>
  <c r="O344" i="17"/>
  <c r="O343" i="17"/>
  <c r="O342" i="17"/>
  <c r="O341" i="17"/>
  <c r="O340" i="17"/>
  <c r="O339" i="17"/>
  <c r="O338" i="17"/>
  <c r="O337" i="17"/>
  <c r="O336" i="17"/>
  <c r="O335" i="17"/>
  <c r="O334" i="17"/>
  <c r="O333" i="17"/>
  <c r="O332" i="17"/>
  <c r="O331" i="17"/>
  <c r="O330" i="17"/>
  <c r="O329" i="17"/>
  <c r="O328" i="17"/>
  <c r="O327" i="17"/>
  <c r="O326" i="17"/>
  <c r="O325" i="17"/>
  <c r="O324" i="17"/>
  <c r="O323" i="17"/>
  <c r="O322" i="17"/>
  <c r="O321" i="17"/>
  <c r="O320" i="17"/>
  <c r="O319" i="17"/>
  <c r="O318" i="17"/>
  <c r="O317" i="17"/>
  <c r="O316" i="17"/>
  <c r="O315" i="17"/>
  <c r="O314" i="17"/>
  <c r="O313" i="17"/>
  <c r="O312" i="17"/>
  <c r="O311" i="17"/>
  <c r="O310" i="17"/>
  <c r="O309" i="17"/>
  <c r="O308" i="17"/>
  <c r="O307" i="17"/>
  <c r="O306" i="17"/>
  <c r="O305" i="17"/>
  <c r="O304" i="17"/>
  <c r="O303" i="17"/>
  <c r="O302" i="17"/>
  <c r="O301" i="17"/>
  <c r="O300" i="17"/>
  <c r="O299" i="17"/>
  <c r="O298" i="17"/>
  <c r="O297" i="17"/>
  <c r="O296" i="17"/>
  <c r="O295" i="17"/>
  <c r="O294" i="17"/>
  <c r="O293" i="17"/>
  <c r="O292" i="17"/>
  <c r="O291" i="17"/>
  <c r="O290" i="17"/>
  <c r="O289" i="17"/>
  <c r="O288" i="17"/>
  <c r="O287" i="17"/>
  <c r="O286" i="17"/>
  <c r="O285" i="17"/>
  <c r="O284" i="17"/>
  <c r="O283" i="17"/>
  <c r="O282" i="17"/>
  <c r="O281" i="17"/>
  <c r="O280" i="17"/>
  <c r="O279" i="17"/>
  <c r="O278" i="17"/>
  <c r="O277" i="17"/>
  <c r="O276" i="17"/>
  <c r="O275" i="17"/>
  <c r="O274" i="17"/>
  <c r="O273" i="17"/>
  <c r="O272" i="17"/>
  <c r="O271" i="17"/>
  <c r="O270" i="17"/>
  <c r="O269" i="17"/>
  <c r="O268" i="17"/>
  <c r="O267" i="17"/>
  <c r="O266" i="17"/>
  <c r="O265" i="17"/>
  <c r="O264" i="17"/>
  <c r="O263" i="17"/>
  <c r="O262" i="17"/>
  <c r="O261" i="17"/>
  <c r="O260" i="17"/>
  <c r="O259" i="17"/>
  <c r="O258" i="17"/>
  <c r="O257" i="17"/>
  <c r="O256" i="17"/>
  <c r="O255" i="17"/>
  <c r="O254" i="17"/>
  <c r="O253" i="17"/>
  <c r="O252" i="17"/>
  <c r="O251" i="17"/>
  <c r="O250" i="17"/>
  <c r="O249" i="17"/>
  <c r="O248" i="17"/>
  <c r="O247" i="17"/>
  <c r="O246" i="17"/>
  <c r="O245" i="17"/>
  <c r="O244" i="17"/>
  <c r="O243" i="17"/>
  <c r="O242" i="17"/>
  <c r="O241" i="17"/>
  <c r="O240" i="17"/>
  <c r="O239" i="17"/>
  <c r="O238" i="17"/>
  <c r="O237" i="17"/>
  <c r="O236" i="17"/>
  <c r="O235" i="17"/>
  <c r="O234" i="17"/>
  <c r="O233" i="17"/>
  <c r="O232" i="17"/>
  <c r="O231" i="17"/>
  <c r="O230" i="17"/>
  <c r="O229" i="17"/>
  <c r="O228" i="17"/>
  <c r="O227" i="17"/>
  <c r="O226" i="17"/>
  <c r="O225" i="17"/>
  <c r="O224" i="17"/>
  <c r="O223" i="17"/>
  <c r="O222" i="17"/>
  <c r="O221" i="17"/>
  <c r="O220" i="17"/>
  <c r="O219" i="17"/>
  <c r="O218" i="17"/>
  <c r="O217" i="17"/>
  <c r="O216" i="17"/>
  <c r="O215" i="17"/>
  <c r="O214" i="17"/>
  <c r="O213" i="17"/>
  <c r="O212" i="17"/>
  <c r="O211" i="17"/>
  <c r="O210" i="17"/>
  <c r="O209" i="17"/>
  <c r="O208" i="17"/>
  <c r="O207" i="17"/>
  <c r="O206" i="17"/>
  <c r="AE261" i="6" s="1" a="1"/>
  <c r="AE261" i="6" s="1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AE197" i="6" s="1" a="1"/>
  <c r="AE197" i="6" s="1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AF134" i="6" s="1" a="1"/>
  <c r="AF134" i="6" s="1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AF36" i="6" s="1" a="1"/>
  <c r="AF36" i="6" s="1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E22" i="18" l="1"/>
  <c r="AF170" i="2"/>
  <c r="AF163" i="2"/>
  <c r="N163" i="2"/>
  <c r="AC170" i="2"/>
  <c r="W163" i="2"/>
  <c r="W170" i="2"/>
  <c r="N170" i="2"/>
  <c r="AK151" i="2"/>
  <c r="AI151" i="2"/>
  <c r="AK47" i="2"/>
  <c r="AI47" i="2"/>
  <c r="AK152" i="2"/>
  <c r="AI152" i="2"/>
  <c r="AK127" i="2"/>
  <c r="AI127" i="2"/>
  <c r="AK50" i="2"/>
  <c r="AI50" i="2"/>
  <c r="AK156" i="2"/>
  <c r="AI156" i="2"/>
  <c r="AI163" i="2"/>
  <c r="AK72" i="2"/>
  <c r="AI72" i="2"/>
  <c r="AI170" i="2"/>
  <c r="AK188" i="2"/>
  <c r="AI188" i="2"/>
  <c r="AK68" i="2"/>
  <c r="AI68" i="2"/>
  <c r="AK189" i="2"/>
  <c r="AI189" i="2"/>
  <c r="AK190" i="2"/>
  <c r="AI190" i="2"/>
  <c r="AK200" i="2"/>
  <c r="AI200" i="2"/>
  <c r="AK85" i="2"/>
  <c r="AI85" i="2"/>
  <c r="AK95" i="2"/>
  <c r="AI95" i="2"/>
  <c r="AK205" i="2"/>
  <c r="AI205" i="2"/>
  <c r="AK100" i="2"/>
  <c r="AI100" i="2"/>
  <c r="AK101" i="2"/>
  <c r="AI101" i="2"/>
  <c r="AK217" i="2"/>
  <c r="AI217" i="2"/>
  <c r="AK102" i="2"/>
  <c r="AI102" i="2"/>
  <c r="AK246" i="2"/>
  <c r="AI246" i="2"/>
  <c r="AK103" i="2"/>
  <c r="AI103" i="2"/>
  <c r="AK111" i="2"/>
  <c r="AI111" i="2"/>
  <c r="AG135" i="2"/>
  <c r="AI135" i="2" s="1"/>
  <c r="AF135" i="2"/>
  <c r="AG215" i="2"/>
  <c r="AI215" i="2" s="1"/>
  <c r="AF215" i="2"/>
  <c r="AG218" i="2"/>
  <c r="AI218" i="2" s="1"/>
  <c r="AF218" i="2"/>
  <c r="AF145" i="2"/>
  <c r="AK145" i="2" s="1"/>
  <c r="AG224" i="2"/>
  <c r="AI224" i="2" s="1"/>
  <c r="AF224" i="2"/>
  <c r="AF157" i="2"/>
  <c r="AK157" i="2" s="1"/>
  <c r="AG230" i="2"/>
  <c r="AI230" i="2" s="1"/>
  <c r="AF230" i="2"/>
  <c r="AD75" i="2"/>
  <c r="AF65" i="2"/>
  <c r="AK65" i="2" s="1"/>
  <c r="AF66" i="2"/>
  <c r="AK66" i="2" s="1"/>
  <c r="AF158" i="2"/>
  <c r="AK158" i="2" s="1"/>
  <c r="AG231" i="2"/>
  <c r="AI231" i="2" s="1"/>
  <c r="AF231" i="2"/>
  <c r="AF248" i="2"/>
  <c r="AK248" i="2" s="1"/>
  <c r="AF67" i="2"/>
  <c r="AK67" i="2" s="1"/>
  <c r="AF161" i="2"/>
  <c r="AK161" i="2" s="1"/>
  <c r="AG210" i="2"/>
  <c r="AI210" i="2" s="1"/>
  <c r="AF210" i="2"/>
  <c r="AG222" i="2"/>
  <c r="AI222" i="2" s="1"/>
  <c r="AF222" i="2"/>
  <c r="AF60" i="2"/>
  <c r="AG77" i="2"/>
  <c r="AI77" i="2" s="1"/>
  <c r="AF77" i="2"/>
  <c r="AG139" i="2"/>
  <c r="AI139" i="2" s="1"/>
  <c r="AF139" i="2"/>
  <c r="AF154" i="2"/>
  <c r="AK154" i="2" s="1"/>
  <c r="AG134" i="2"/>
  <c r="AI134" i="2" s="1"/>
  <c r="AF134" i="2"/>
  <c r="AG229" i="2"/>
  <c r="AI229" i="2" s="1"/>
  <c r="AF229" i="2"/>
  <c r="AF84" i="2"/>
  <c r="AK84" i="2" s="1"/>
  <c r="AF88" i="2"/>
  <c r="AK88" i="2" s="1"/>
  <c r="AG236" i="2"/>
  <c r="AI236" i="2" s="1"/>
  <c r="AF236" i="2"/>
  <c r="AF89" i="2"/>
  <c r="AK89" i="2" s="1"/>
  <c r="AF238" i="2"/>
  <c r="AK238" i="2" s="1"/>
  <c r="AG180" i="2"/>
  <c r="AI180" i="2" s="1"/>
  <c r="AF180" i="2"/>
  <c r="AF239" i="2"/>
  <c r="AF92" i="2"/>
  <c r="AK92" i="2" s="1"/>
  <c r="AF192" i="2"/>
  <c r="AK192" i="2" s="1"/>
  <c r="AF94" i="2"/>
  <c r="AK94" i="2" s="1"/>
  <c r="AF196" i="2"/>
  <c r="AK196" i="2" s="1"/>
  <c r="AF104" i="2"/>
  <c r="AK104" i="2" s="1"/>
  <c r="AF207" i="2"/>
  <c r="AK207" i="2" s="1"/>
  <c r="AG242" i="2"/>
  <c r="AI242" i="2" s="1"/>
  <c r="AF242" i="2"/>
  <c r="AF108" i="2"/>
  <c r="AK108" i="2" s="1"/>
  <c r="AF208" i="2"/>
  <c r="AK208" i="2" s="1"/>
  <c r="AG133" i="2"/>
  <c r="AI133" i="2" s="1"/>
  <c r="AF133" i="2"/>
  <c r="AF209" i="2"/>
  <c r="AK209" i="2" s="1"/>
  <c r="AC187" i="2"/>
  <c r="AK187" i="2" s="1"/>
  <c r="F22" i="18"/>
  <c r="AK126" i="2"/>
  <c r="AK78" i="2"/>
  <c r="AK247" i="2"/>
  <c r="AK86" i="2"/>
  <c r="AK137" i="2"/>
  <c r="AK64" i="2"/>
  <c r="AK206" i="2"/>
  <c r="AK69" i="2"/>
  <c r="AK125" i="2"/>
  <c r="AK93" i="2"/>
  <c r="AG240" i="2"/>
  <c r="AG241" i="2"/>
  <c r="AG243" i="2"/>
  <c r="AK80" i="2"/>
  <c r="AG244" i="2"/>
  <c r="AK48" i="2"/>
  <c r="AG234" i="2"/>
  <c r="AG165" i="2"/>
  <c r="AG232" i="2"/>
  <c r="AG233" i="2"/>
  <c r="AG235" i="2"/>
  <c r="G12" i="18"/>
  <c r="G11" i="18"/>
  <c r="G23" i="18"/>
  <c r="G13" i="18"/>
  <c r="G14" i="18"/>
  <c r="G25" i="18"/>
  <c r="AE341" i="6" a="1"/>
  <c r="AE341" i="6" s="1"/>
  <c r="AE335" i="6" a="1"/>
  <c r="AE335" i="6" s="1"/>
  <c r="AE297" i="6" a="1"/>
  <c r="AE297" i="6" s="1"/>
  <c r="AE285" i="6" a="1"/>
  <c r="AE285" i="6" s="1"/>
  <c r="AE286" i="6" a="1"/>
  <c r="AE286" i="6" s="1"/>
  <c r="AE276" i="6" a="1"/>
  <c r="AE276" i="6" s="1"/>
  <c r="AE275" i="6" a="1"/>
  <c r="AE275" i="6" s="1"/>
  <c r="AE272" i="6" a="1"/>
  <c r="AE272" i="6" s="1"/>
  <c r="AF64" i="6" a="1"/>
  <c r="AF64" i="6" s="1"/>
  <c r="AF44" i="6" a="1"/>
  <c r="AF44" i="6" s="1"/>
  <c r="AF101" i="6" a="1"/>
  <c r="AF101" i="6" s="1"/>
  <c r="AF81" i="6" a="1"/>
  <c r="AF81" i="6" s="1"/>
  <c r="AF59" i="6" a="1"/>
  <c r="AF59" i="6" s="1"/>
  <c r="AF43" i="6" a="1"/>
  <c r="AF43" i="6" s="1"/>
  <c r="AF42" i="6" a="1"/>
  <c r="AF42" i="6" s="1"/>
  <c r="AF41" i="6" a="1"/>
  <c r="AF41" i="6" s="1"/>
  <c r="AF96" i="6" a="1"/>
  <c r="AF96" i="6" s="1"/>
  <c r="AF76" i="6" a="1"/>
  <c r="AF76" i="6" s="1"/>
  <c r="AE144" i="6" a="1"/>
  <c r="AE144" i="6" s="1"/>
  <c r="AF95" i="6" a="1"/>
  <c r="AF95" i="6" s="1"/>
  <c r="AF75" i="6" a="1"/>
  <c r="AF75" i="6" s="1"/>
  <c r="AF56" i="6" a="1"/>
  <c r="AF56" i="6" s="1"/>
  <c r="AF40" i="6" a="1"/>
  <c r="AF40" i="6" s="1"/>
  <c r="AE143" i="6" a="1"/>
  <c r="AE143" i="6" s="1"/>
  <c r="AF94" i="6" a="1"/>
  <c r="AF94" i="6" s="1"/>
  <c r="AF74" i="6" a="1"/>
  <c r="AF74" i="6" s="1"/>
  <c r="AF142" i="6" a="1"/>
  <c r="AF142" i="6" s="1"/>
  <c r="AF93" i="6" a="1"/>
  <c r="AF93" i="6" s="1"/>
  <c r="AF73" i="6" a="1"/>
  <c r="AF73" i="6" s="1"/>
  <c r="AF55" i="6" a="1"/>
  <c r="AF55" i="6" s="1"/>
  <c r="AE116" i="6" a="1"/>
  <c r="AE116" i="6" s="1"/>
  <c r="AE141" i="6" a="1"/>
  <c r="AE141" i="6" s="1"/>
  <c r="AE113" i="6" a="1"/>
  <c r="AE113" i="6" s="1"/>
  <c r="AF334" i="6" a="1"/>
  <c r="AF334" i="6" s="1"/>
  <c r="AE256" i="6" a="1"/>
  <c r="AE256" i="6" s="1"/>
  <c r="AF139" i="6" a="1"/>
  <c r="AF139" i="6" s="1"/>
  <c r="AE139" i="6" a="1"/>
  <c r="AE139" i="6" s="1"/>
  <c r="AE239" i="6" a="1"/>
  <c r="AE239" i="6" s="1"/>
  <c r="AF330" i="6" a="1"/>
  <c r="AF330" i="6" s="1"/>
  <c r="AE238" i="6" a="1"/>
  <c r="AE238" i="6" s="1"/>
  <c r="AE138" i="6" a="1"/>
  <c r="AE138" i="6" s="1"/>
  <c r="AF137" i="6" a="1"/>
  <c r="AF137" i="6" s="1"/>
  <c r="AE235" i="6" a="1"/>
  <c r="AE235" i="6" s="1"/>
  <c r="AE137" i="6" a="1"/>
  <c r="AE137" i="6" s="1"/>
  <c r="AF331" i="6" a="1"/>
  <c r="AF331" i="6" s="1"/>
  <c r="AE320" i="6" a="1"/>
  <c r="AE320" i="6" s="1"/>
  <c r="AF224" i="6" a="1"/>
  <c r="AF224" i="6" s="1"/>
  <c r="AE319" i="6" a="1"/>
  <c r="AE319" i="6" s="1"/>
  <c r="AF223" i="6" a="1"/>
  <c r="AF223" i="6" s="1"/>
  <c r="AF136" i="6" a="1"/>
  <c r="AF136" i="6" s="1"/>
  <c r="AE318" i="6" a="1"/>
  <c r="AE318" i="6" s="1"/>
  <c r="AE323" i="6" a="1"/>
  <c r="AE323" i="6" s="1"/>
  <c r="AF220" i="6" a="1"/>
  <c r="AF220" i="6" s="1"/>
  <c r="AE250" i="6" a="1"/>
  <c r="AE250" i="6" s="1"/>
  <c r="AE136" i="6" a="1"/>
  <c r="AE136" i="6" s="1"/>
  <c r="AE307" i="6" a="1"/>
  <c r="AE307" i="6" s="1"/>
  <c r="AF306" i="6" a="1"/>
  <c r="AF306" i="6" s="1"/>
  <c r="AE217" i="6" a="1"/>
  <c r="AE217" i="6" s="1"/>
  <c r="AE135" i="6" a="1"/>
  <c r="AE135" i="6" s="1"/>
  <c r="AE333" i="6" a="1"/>
  <c r="AE333" i="6" s="1"/>
  <c r="AF138" i="6" a="1"/>
  <c r="AF138" i="6" s="1"/>
  <c r="AF221" i="6" a="1"/>
  <c r="AF221" i="6" s="1"/>
  <c r="AF352" i="6" a="1"/>
  <c r="AF352" i="6" s="1"/>
  <c r="AF135" i="6" a="1"/>
  <c r="AF135" i="6" s="1"/>
  <c r="AE298" i="6" a="1"/>
  <c r="AE298" i="6" s="1"/>
  <c r="AE213" i="6" a="1"/>
  <c r="AE213" i="6" s="1"/>
  <c r="AE219" i="6" a="1"/>
  <c r="AE219" i="6" s="1"/>
  <c r="AE329" i="6" a="1"/>
  <c r="AE329" i="6" s="1"/>
  <c r="AE214" i="6" a="1"/>
  <c r="AE214" i="6" s="1"/>
  <c r="AF187" i="6" a="1"/>
  <c r="AF187" i="6" s="1"/>
  <c r="AE322" i="6" a="1"/>
  <c r="AE322" i="6" s="1"/>
  <c r="AF265" i="6" a="1"/>
  <c r="AF265" i="6" s="1"/>
  <c r="AE206" i="6" a="1"/>
  <c r="AE206" i="6" s="1"/>
  <c r="AE205" i="6" a="1"/>
  <c r="AE205" i="6" s="1"/>
  <c r="AE204" i="6" a="1"/>
  <c r="AE204" i="6" s="1"/>
  <c r="AE202" i="6" a="1"/>
  <c r="AE202" i="6" s="1"/>
  <c r="AE248" i="6" a="1"/>
  <c r="AE248" i="6" s="1"/>
  <c r="AE311" i="6" a="1"/>
  <c r="AE311" i="6" s="1"/>
  <c r="AE199" i="6" a="1"/>
  <c r="AE199" i="6" s="1"/>
  <c r="AE203" i="6" a="1"/>
  <c r="AE203" i="6" s="1"/>
  <c r="AE249" i="6" a="1"/>
  <c r="AE249" i="6" s="1"/>
  <c r="AF315" i="6" a="1"/>
  <c r="AF315" i="6" s="1"/>
  <c r="AE350" i="6" a="1"/>
  <c r="AE350" i="6" s="1"/>
  <c r="AE247" i="6" a="1"/>
  <c r="AE247" i="6" s="1"/>
  <c r="AF348" i="6" a="1"/>
  <c r="AF348" i="6" s="1"/>
  <c r="AF310" i="6" a="1"/>
  <c r="AF310" i="6" s="1"/>
  <c r="AE246" i="6" a="1"/>
  <c r="AE246" i="6" s="1"/>
  <c r="AE198" i="6" a="1"/>
  <c r="AE198" i="6" s="1"/>
  <c r="AE317" i="6" a="1"/>
  <c r="AE317" i="6" s="1"/>
  <c r="AE351" i="6" a="1"/>
  <c r="AE351" i="6" s="1"/>
  <c r="AE201" i="6" a="1"/>
  <c r="AE201" i="6" s="1"/>
  <c r="AE348" i="6" a="1"/>
  <c r="AE348" i="6" s="1"/>
  <c r="AE309" i="6" a="1"/>
  <c r="AE309" i="6" s="1"/>
  <c r="AE242" i="6" a="1"/>
  <c r="AE242" i="6" s="1"/>
  <c r="AF141" i="6" a="1"/>
  <c r="AF141" i="6" s="1"/>
  <c r="AE336" i="6" a="1"/>
  <c r="AE336" i="6" s="1"/>
  <c r="AE265" i="6" a="1"/>
  <c r="AE265" i="6" s="1"/>
  <c r="AF237" i="6" a="1"/>
  <c r="AF237" i="6" s="1"/>
  <c r="AF335" i="6" a="1"/>
  <c r="AF335" i="6" s="1"/>
  <c r="AE310" i="6" a="1"/>
  <c r="AE310" i="6" s="1"/>
  <c r="AF264" i="6" a="1"/>
  <c r="AF264" i="6" s="1"/>
  <c r="AE237" i="6" a="1"/>
  <c r="AE237" i="6" s="1"/>
  <c r="AE264" i="6" a="1"/>
  <c r="AE264" i="6" s="1"/>
  <c r="AF236" i="6" a="1"/>
  <c r="AF236" i="6" s="1"/>
  <c r="AE236" i="6" a="1"/>
  <c r="AE236" i="6" s="1"/>
  <c r="AE234" i="6" a="1"/>
  <c r="AE234" i="6" s="1"/>
  <c r="AE259" i="6" a="1"/>
  <c r="AE259" i="6" s="1"/>
  <c r="AE306" i="6" a="1"/>
  <c r="AE306" i="6" s="1"/>
  <c r="AE258" i="6" a="1"/>
  <c r="AE258" i="6" s="1"/>
  <c r="AF275" i="6" a="1"/>
  <c r="AF275" i="6" s="1"/>
  <c r="AE331" i="6" a="1"/>
  <c r="AE331" i="6" s="1"/>
  <c r="AF298" i="6" a="1"/>
  <c r="AF298" i="6" s="1"/>
  <c r="AE257" i="6" a="1"/>
  <c r="AE257" i="6" s="1"/>
  <c r="AF233" i="6" a="1"/>
  <c r="AF233" i="6" s="1"/>
  <c r="AE233" i="6" a="1"/>
  <c r="AE233" i="6" s="1"/>
  <c r="AE232" i="6" a="1"/>
  <c r="AE232" i="6" s="1"/>
  <c r="AF296" i="6" a="1"/>
  <c r="AF296" i="6" s="1"/>
  <c r="AE255" i="6" a="1"/>
  <c r="AE255" i="6" s="1"/>
  <c r="AE253" i="6" a="1"/>
  <c r="AE253" i="6" s="1"/>
  <c r="AE354" i="6" a="1"/>
  <c r="AE354" i="6" s="1"/>
  <c r="AE327" i="6" a="1"/>
  <c r="AE327" i="6" s="1"/>
  <c r="AE294" i="6" a="1"/>
  <c r="AE294" i="6" s="1"/>
  <c r="AE252" i="6" a="1"/>
  <c r="AE252" i="6" s="1"/>
  <c r="AE230" i="6" a="1"/>
  <c r="AE230" i="6" s="1"/>
  <c r="AE328" i="6" a="1"/>
  <c r="AE328" i="6" s="1"/>
  <c r="AE231" i="6" a="1"/>
  <c r="AE231" i="6" s="1"/>
  <c r="AF225" i="6" a="1"/>
  <c r="AF225" i="6" s="1"/>
  <c r="AE352" i="6" a="1"/>
  <c r="AE352" i="6" s="1"/>
  <c r="AF323" i="6" a="1"/>
  <c r="AF323" i="6" s="1"/>
  <c r="AE288" i="6" a="1"/>
  <c r="AE288" i="6" s="1"/>
  <c r="AE251" i="6" a="1"/>
  <c r="AE251" i="6" s="1"/>
  <c r="AE229" i="6" a="1"/>
  <c r="AE229" i="6" s="1"/>
  <c r="AF188" i="6" a="1"/>
  <c r="AF188" i="6" s="1"/>
  <c r="AE227" i="6" a="1"/>
  <c r="AE227" i="6" s="1"/>
  <c r="AF350" i="6" a="1"/>
  <c r="AF350" i="6" s="1"/>
  <c r="AF321" i="6" a="1"/>
  <c r="AF321" i="6" s="1"/>
  <c r="AF343" i="6" a="1"/>
  <c r="AF343" i="6" s="1"/>
  <c r="AF285" i="6" a="1"/>
  <c r="AF285" i="6" s="1"/>
  <c r="AF252" i="6" a="1"/>
  <c r="AF252" i="6" s="1"/>
  <c r="AF344" i="6" a="1"/>
  <c r="AF344" i="6" s="1"/>
  <c r="AF251" i="6" a="1"/>
  <c r="AF251" i="6" s="1"/>
  <c r="AF342" i="6" a="1"/>
  <c r="AF342" i="6" s="1"/>
  <c r="AF282" i="6" a="1"/>
  <c r="AF282" i="6" s="1"/>
  <c r="AF316" i="6" a="1"/>
  <c r="AF316" i="6" s="1"/>
  <c r="AF51" i="6" a="1"/>
  <c r="AF51" i="6" s="1"/>
  <c r="AE349" i="6" a="1"/>
  <c r="AE349" i="6" s="1"/>
  <c r="AE334" i="6" a="1"/>
  <c r="AE334" i="6" s="1"/>
  <c r="AE321" i="6" a="1"/>
  <c r="AE321" i="6" s="1"/>
  <c r="AE308" i="6" a="1"/>
  <c r="AE308" i="6" s="1"/>
  <c r="AE296" i="6" a="1"/>
  <c r="AE296" i="6" s="1"/>
  <c r="AF284" i="6" a="1"/>
  <c r="AF284" i="6" s="1"/>
  <c r="AF263" i="6" a="1"/>
  <c r="AF263" i="6" s="1"/>
  <c r="AF235" i="6" a="1"/>
  <c r="AF235" i="6" s="1"/>
  <c r="AE51" i="6" a="1"/>
  <c r="AE51" i="6" s="1"/>
  <c r="AF320" i="6" a="1"/>
  <c r="AF320" i="6" s="1"/>
  <c r="AF307" i="6" a="1"/>
  <c r="AF307" i="6" s="1"/>
  <c r="AF295" i="6" a="1"/>
  <c r="AF295" i="6" s="1"/>
  <c r="AE284" i="6" a="1"/>
  <c r="AE284" i="6" s="1"/>
  <c r="AF273" i="6" a="1"/>
  <c r="AF273" i="6" s="1"/>
  <c r="AE263" i="6" a="1"/>
  <c r="AE263" i="6" s="1"/>
  <c r="AF250" i="6" a="1"/>
  <c r="AF250" i="6" s="1"/>
  <c r="AF184" i="6" a="1"/>
  <c r="AF184" i="6" s="1"/>
  <c r="AF140" i="6" a="1"/>
  <c r="AF140" i="6" s="1"/>
  <c r="AE295" i="6" a="1"/>
  <c r="AE295" i="6" s="1"/>
  <c r="AF283" i="6" a="1"/>
  <c r="AF283" i="6" s="1"/>
  <c r="AE273" i="6" a="1"/>
  <c r="AE273" i="6" s="1"/>
  <c r="AF262" i="6" a="1"/>
  <c r="AF262" i="6" s="1"/>
  <c r="AF234" i="6" a="1"/>
  <c r="AF234" i="6" s="1"/>
  <c r="AF183" i="6" a="1"/>
  <c r="AF183" i="6" s="1"/>
  <c r="AF294" i="6" a="1"/>
  <c r="AF294" i="6" s="1"/>
  <c r="AE283" i="6" a="1"/>
  <c r="AE283" i="6" s="1"/>
  <c r="AF272" i="6" a="1"/>
  <c r="AF272" i="6" s="1"/>
  <c r="AE262" i="6" a="1"/>
  <c r="AE262" i="6" s="1"/>
  <c r="AF249" i="6" a="1"/>
  <c r="AF249" i="6" s="1"/>
  <c r="AF181" i="6" a="1"/>
  <c r="AF181" i="6" s="1"/>
  <c r="AF206" i="6" a="1"/>
  <c r="AF206" i="6" s="1"/>
  <c r="AF180" i="6" a="1"/>
  <c r="AF180" i="6" s="1"/>
  <c r="AE330" i="6" a="1"/>
  <c r="AE330" i="6" s="1"/>
  <c r="AF317" i="6" a="1"/>
  <c r="AF317" i="6" s="1"/>
  <c r="AF305" i="6" a="1"/>
  <c r="AF305" i="6" s="1"/>
  <c r="AF293" i="6" a="1"/>
  <c r="AF293" i="6" s="1"/>
  <c r="AE282" i="6" a="1"/>
  <c r="AE282" i="6" s="1"/>
  <c r="AF271" i="6" a="1"/>
  <c r="AF271" i="6" s="1"/>
  <c r="AE260" i="6" a="1"/>
  <c r="AE260" i="6" s="1"/>
  <c r="AF248" i="6" a="1"/>
  <c r="AF248" i="6" s="1"/>
  <c r="AF178" i="6" a="1"/>
  <c r="AF178" i="6" s="1"/>
  <c r="AE305" i="6" a="1"/>
  <c r="AE305" i="6" s="1"/>
  <c r="AE293" i="6" a="1"/>
  <c r="AE293" i="6" s="1"/>
  <c r="AF281" i="6" a="1"/>
  <c r="AF281" i="6" s="1"/>
  <c r="AE271" i="6" a="1"/>
  <c r="AE271" i="6" s="1"/>
  <c r="AF259" i="6" a="1"/>
  <c r="AF259" i="6" s="1"/>
  <c r="AF232" i="6" a="1"/>
  <c r="AF232" i="6" s="1"/>
  <c r="AF168" i="6" a="1"/>
  <c r="AF168" i="6" s="1"/>
  <c r="AF304" i="6" a="1"/>
  <c r="AF304" i="6" s="1"/>
  <c r="AF292" i="6" a="1"/>
  <c r="AF292" i="6" s="1"/>
  <c r="AE281" i="6" a="1"/>
  <c r="AE281" i="6" s="1"/>
  <c r="AF270" i="6" a="1"/>
  <c r="AF270" i="6" s="1"/>
  <c r="AF247" i="6" a="1"/>
  <c r="AF247" i="6" s="1"/>
  <c r="AF204" i="6" a="1"/>
  <c r="AF204" i="6" s="1"/>
  <c r="AF167" i="6" a="1"/>
  <c r="AF167" i="6" s="1"/>
  <c r="AF327" i="6" a="1"/>
  <c r="AF327" i="6" s="1"/>
  <c r="AE316" i="6" a="1"/>
  <c r="AE316" i="6" s="1"/>
  <c r="AE304" i="6" a="1"/>
  <c r="AE304" i="6" s="1"/>
  <c r="AE292" i="6" a="1"/>
  <c r="AE292" i="6" s="1"/>
  <c r="AF280" i="6" a="1"/>
  <c r="AF280" i="6" s="1"/>
  <c r="AE270" i="6" a="1"/>
  <c r="AE270" i="6" s="1"/>
  <c r="AF258" i="6" a="1"/>
  <c r="AF258" i="6" s="1"/>
  <c r="AF231" i="6" a="1"/>
  <c r="AF231" i="6" s="1"/>
  <c r="AF165" i="6" a="1"/>
  <c r="AF165" i="6" s="1"/>
  <c r="AE303" i="6" a="1"/>
  <c r="AE303" i="6" s="1"/>
  <c r="AF291" i="6" a="1"/>
  <c r="AF291" i="6" s="1"/>
  <c r="AE280" i="6" a="1"/>
  <c r="AE280" i="6" s="1"/>
  <c r="AF269" i="6" a="1"/>
  <c r="AF269" i="6" s="1"/>
  <c r="AF246" i="6" a="1"/>
  <c r="AF246" i="6" s="1"/>
  <c r="AF164" i="6" a="1"/>
  <c r="AF164" i="6" s="1"/>
  <c r="AF326" i="6" a="1"/>
  <c r="AF326" i="6" s="1"/>
  <c r="AE302" i="6" a="1"/>
  <c r="AE302" i="6" s="1"/>
  <c r="AE291" i="6" a="1"/>
  <c r="AE291" i="6" s="1"/>
  <c r="AF279" i="6" a="1"/>
  <c r="AF279" i="6" s="1"/>
  <c r="AE269" i="6" a="1"/>
  <c r="AE269" i="6" s="1"/>
  <c r="AF257" i="6" a="1"/>
  <c r="AF257" i="6" s="1"/>
  <c r="AF230" i="6" a="1"/>
  <c r="AF230" i="6" s="1"/>
  <c r="AF202" i="6" a="1"/>
  <c r="AF202" i="6" s="1"/>
  <c r="AF163" i="6" a="1"/>
  <c r="AF163" i="6" s="1"/>
  <c r="AF338" i="6" a="1"/>
  <c r="AF338" i="6" s="1"/>
  <c r="AE301" i="6" a="1"/>
  <c r="AE301" i="6" s="1"/>
  <c r="AF290" i="6" a="1"/>
  <c r="AF290" i="6" s="1"/>
  <c r="AE279" i="6" a="1"/>
  <c r="AE279" i="6" s="1"/>
  <c r="AF268" i="6" a="1"/>
  <c r="AF268" i="6" s="1"/>
  <c r="AF242" i="6" a="1"/>
  <c r="AF242" i="6" s="1"/>
  <c r="AF161" i="6" a="1"/>
  <c r="AF161" i="6" s="1"/>
  <c r="AE315" i="6" a="1"/>
  <c r="AE315" i="6" s="1"/>
  <c r="AE338" i="6" a="1"/>
  <c r="AE338" i="6" s="1"/>
  <c r="AE290" i="6" a="1"/>
  <c r="AE290" i="6" s="1"/>
  <c r="AF278" i="6" a="1"/>
  <c r="AF278" i="6" s="1"/>
  <c r="AE268" i="6" a="1"/>
  <c r="AE268" i="6" s="1"/>
  <c r="AF256" i="6" a="1"/>
  <c r="AF256" i="6" s="1"/>
  <c r="AF201" i="6" a="1"/>
  <c r="AF201" i="6" s="1"/>
  <c r="AF160" i="6" a="1"/>
  <c r="AF160" i="6" s="1"/>
  <c r="AF314" i="6" a="1"/>
  <c r="AF314" i="6" s="1"/>
  <c r="AE314" i="6" a="1"/>
  <c r="AE314" i="6" s="1"/>
  <c r="AE325" i="6" a="1"/>
  <c r="AE325" i="6" s="1"/>
  <c r="AF289" i="6" a="1"/>
  <c r="AF289" i="6" s="1"/>
  <c r="AF227" i="6" a="1"/>
  <c r="AF227" i="6" s="1"/>
  <c r="AF158" i="6" a="1"/>
  <c r="AF158" i="6" s="1"/>
  <c r="AE340" i="6" a="1"/>
  <c r="AE340" i="6" s="1"/>
  <c r="AE326" i="6" a="1"/>
  <c r="AE326" i="6" s="1"/>
  <c r="AF143" i="6" a="1"/>
  <c r="AF143" i="6" s="1"/>
  <c r="AF325" i="6" a="1"/>
  <c r="AF325" i="6" s="1"/>
  <c r="AF300" i="6" a="1"/>
  <c r="AF300" i="6" s="1"/>
  <c r="AF337" i="6" a="1"/>
  <c r="AF337" i="6" s="1"/>
  <c r="AE313" i="6" a="1"/>
  <c r="AE313" i="6" s="1"/>
  <c r="AE300" i="6" a="1"/>
  <c r="AE300" i="6" s="1"/>
  <c r="AE278" i="6" a="1"/>
  <c r="AE278" i="6" s="1"/>
  <c r="AF267" i="6" a="1"/>
  <c r="AF267" i="6" s="1"/>
  <c r="AE337" i="6" a="1"/>
  <c r="AE337" i="6" s="1"/>
  <c r="AF324" i="6" a="1"/>
  <c r="AF324" i="6" s="1"/>
  <c r="AE312" i="6" a="1"/>
  <c r="AE312" i="6" s="1"/>
  <c r="AF299" i="6" a="1"/>
  <c r="AF299" i="6" s="1"/>
  <c r="AE289" i="6" a="1"/>
  <c r="AE289" i="6" s="1"/>
  <c r="AF277" i="6" a="1"/>
  <c r="AF277" i="6" s="1"/>
  <c r="AE267" i="6" a="1"/>
  <c r="AE267" i="6" s="1"/>
  <c r="AF238" i="6" a="1"/>
  <c r="AF238" i="6" s="1"/>
  <c r="AF336" i="6" a="1"/>
  <c r="AF336" i="6" s="1"/>
  <c r="AE324" i="6" a="1"/>
  <c r="AE324" i="6" s="1"/>
  <c r="AF311" i="6" a="1"/>
  <c r="AF311" i="6" s="1"/>
  <c r="AE299" i="6" a="1"/>
  <c r="AE299" i="6" s="1"/>
  <c r="AF288" i="6" a="1"/>
  <c r="AF288" i="6" s="1"/>
  <c r="AE277" i="6" a="1"/>
  <c r="AE277" i="6" s="1"/>
  <c r="AE266" i="6" a="1"/>
  <c r="AE266" i="6" s="1"/>
  <c r="AF253" i="6" a="1"/>
  <c r="AF253" i="6" s="1"/>
  <c r="AF226" i="6" a="1"/>
  <c r="AF226" i="6" s="1"/>
  <c r="AF205" i="6" a="1"/>
  <c r="AF205" i="6" s="1"/>
  <c r="AF185" i="6" a="1"/>
  <c r="AF185" i="6" s="1"/>
  <c r="AF166" i="6" a="1"/>
  <c r="AF166" i="6" s="1"/>
  <c r="AF222" i="6" a="1"/>
  <c r="AF222" i="6" s="1"/>
  <c r="AF203" i="6" a="1"/>
  <c r="AF203" i="6" s="1"/>
  <c r="AF182" i="6" a="1"/>
  <c r="AF182" i="6" s="1"/>
  <c r="AF162" i="6" a="1"/>
  <c r="AF162" i="6" s="1"/>
  <c r="AF313" i="6" a="1"/>
  <c r="AF313" i="6" s="1"/>
  <c r="AF219" i="6" a="1"/>
  <c r="AF219" i="6" s="1"/>
  <c r="AF179" i="6" a="1"/>
  <c r="AF179" i="6" s="1"/>
  <c r="AF159" i="6" a="1"/>
  <c r="AF159" i="6" s="1"/>
  <c r="AF333" i="6" a="1"/>
  <c r="AF333" i="6" s="1"/>
  <c r="AF322" i="6" a="1"/>
  <c r="AF322" i="6" s="1"/>
  <c r="AF312" i="6" a="1"/>
  <c r="AF312" i="6" s="1"/>
  <c r="AF217" i="6" a="1"/>
  <c r="AF217" i="6" s="1"/>
  <c r="AF177" i="6" a="1"/>
  <c r="AF177" i="6" s="1"/>
  <c r="AF157" i="6" a="1"/>
  <c r="AF157" i="6" s="1"/>
  <c r="AF199" i="6" a="1"/>
  <c r="AF199" i="6" s="1"/>
  <c r="AF176" i="6" a="1"/>
  <c r="AF176" i="6" s="1"/>
  <c r="AF156" i="6" a="1"/>
  <c r="AF156" i="6" s="1"/>
  <c r="AF214" i="6" a="1"/>
  <c r="AF214" i="6" s="1"/>
  <c r="AF175" i="6" a="1"/>
  <c r="AF175" i="6" s="1"/>
  <c r="AF155" i="6" a="1"/>
  <c r="AF155" i="6" s="1"/>
  <c r="AF198" i="6" a="1"/>
  <c r="AF198" i="6" s="1"/>
  <c r="AF174" i="6" a="1"/>
  <c r="AF174" i="6" s="1"/>
  <c r="AF154" i="6" a="1"/>
  <c r="AF154" i="6" s="1"/>
  <c r="AF213" i="6" a="1"/>
  <c r="AF213" i="6" s="1"/>
  <c r="AF173" i="6" a="1"/>
  <c r="AF173" i="6" s="1"/>
  <c r="AF145" i="6" a="1"/>
  <c r="AF145" i="6" s="1"/>
  <c r="AF197" i="6" a="1"/>
  <c r="AF197" i="6" s="1"/>
  <c r="AF172" i="6" a="1"/>
  <c r="AF172" i="6" s="1"/>
  <c r="AF341" i="6" a="1"/>
  <c r="AF341" i="6" s="1"/>
  <c r="AF329" i="6" a="1"/>
  <c r="AF329" i="6" s="1"/>
  <c r="AF319" i="6" a="1"/>
  <c r="AF319" i="6" s="1"/>
  <c r="AF309" i="6" a="1"/>
  <c r="AF309" i="6" s="1"/>
  <c r="AF210" i="6" a="1"/>
  <c r="AF210" i="6" s="1"/>
  <c r="AF171" i="6" a="1"/>
  <c r="AF171" i="6" s="1"/>
  <c r="AF144" i="6" a="1"/>
  <c r="AF144" i="6" s="1"/>
  <c r="AF297" i="6" a="1"/>
  <c r="AF297" i="6" s="1"/>
  <c r="AF286" i="6" a="1"/>
  <c r="AF286" i="6" s="1"/>
  <c r="AF276" i="6" a="1"/>
  <c r="AF276" i="6" s="1"/>
  <c r="AF266" i="6" a="1"/>
  <c r="AF266" i="6" s="1"/>
  <c r="AF255" i="6" a="1"/>
  <c r="AF255" i="6" s="1"/>
  <c r="AF239" i="6" a="1"/>
  <c r="AF239" i="6" s="1"/>
  <c r="AF229" i="6" a="1"/>
  <c r="AF229" i="6" s="1"/>
  <c r="AF209" i="6" a="1"/>
  <c r="AF209" i="6" s="1"/>
  <c r="AF189" i="6" a="1"/>
  <c r="AF189" i="6" s="1"/>
  <c r="AF170" i="6" a="1"/>
  <c r="AF170" i="6" s="1"/>
  <c r="AF340" i="6" a="1"/>
  <c r="AF340" i="6" s="1"/>
  <c r="AF328" i="6" a="1"/>
  <c r="AF328" i="6" s="1"/>
  <c r="AF318" i="6" a="1"/>
  <c r="AF318" i="6" s="1"/>
  <c r="AF308" i="6" a="1"/>
  <c r="AF308" i="6" s="1"/>
  <c r="AF208" i="6" a="1"/>
  <c r="AF208" i="6" s="1"/>
  <c r="AF169" i="6" a="1"/>
  <c r="AF169" i="6" s="1"/>
  <c r="AF362" i="6" a="1"/>
  <c r="AF362" i="6" s="1"/>
  <c r="AF301" i="6" a="1"/>
  <c r="AF301" i="6" s="1"/>
  <c r="AE361" i="6" a="1"/>
  <c r="AE361" i="6" s="1"/>
  <c r="AF361" i="6" a="1"/>
  <c r="AF361" i="6" s="1"/>
  <c r="AE332" i="6" a="1"/>
  <c r="AE332" i="6" s="1"/>
  <c r="AE5" i="6" a="1"/>
  <c r="AE5" i="6" s="1"/>
  <c r="AF360" i="6" a="1"/>
  <c r="AF360" i="6" s="1"/>
  <c r="AF332" i="6" a="1"/>
  <c r="AF332" i="6" s="1"/>
  <c r="AF359" i="6" a="1"/>
  <c r="AF359" i="6" s="1"/>
  <c r="AE243" i="6" a="1"/>
  <c r="AE243" i="6" s="1"/>
  <c r="AE362" i="6" a="1"/>
  <c r="AE362" i="6" s="1"/>
  <c r="AE358" i="6" a="1"/>
  <c r="AE358" i="6" s="1"/>
  <c r="AF354" i="6" a="1"/>
  <c r="AF354" i="6" s="1"/>
  <c r="AE363" i="6" a="1"/>
  <c r="AE363" i="6" s="1"/>
  <c r="AE360" i="6" a="1"/>
  <c r="AE360" i="6" s="1"/>
  <c r="AE359" i="6" a="1"/>
  <c r="AE359" i="6" s="1"/>
  <c r="AE151" i="6" a="1"/>
  <c r="AE151" i="6" s="1"/>
  <c r="AF120" i="6" a="1"/>
  <c r="AF120" i="6" s="1"/>
  <c r="AE193" i="6" a="1"/>
  <c r="AE193" i="6" s="1"/>
  <c r="AF150" i="6" a="1"/>
  <c r="AF150" i="6" s="1"/>
  <c r="AF192" i="6" a="1"/>
  <c r="AF192" i="6" s="1"/>
  <c r="AF149" i="6" a="1"/>
  <c r="AF149" i="6" s="1"/>
  <c r="AF17" i="6" a="1"/>
  <c r="AF17" i="6" s="1"/>
  <c r="AE192" i="6" a="1"/>
  <c r="AE192" i="6" s="1"/>
  <c r="AE149" i="6" a="1"/>
  <c r="AE149" i="6" s="1"/>
  <c r="AE17" i="6" a="1"/>
  <c r="AE17" i="6" s="1"/>
  <c r="AF191" i="6" a="1"/>
  <c r="AF191" i="6" s="1"/>
  <c r="AE191" i="6" a="1"/>
  <c r="AE191" i="6" s="1"/>
  <c r="AF190" i="6" a="1"/>
  <c r="AF190" i="6" s="1"/>
  <c r="AF351" i="6" a="1"/>
  <c r="AF351" i="6" s="1"/>
  <c r="AE133" i="6" a="1"/>
  <c r="AE133" i="6" s="1"/>
  <c r="AF52" i="6" a="1"/>
  <c r="AF52" i="6" s="1"/>
  <c r="AF132" i="6" a="1"/>
  <c r="AF132" i="6" s="1"/>
  <c r="AE52" i="6" a="1"/>
  <c r="AE52" i="6" s="1"/>
  <c r="AE132" i="6" a="1"/>
  <c r="AE132" i="6" s="1"/>
  <c r="AF349" i="6" a="1"/>
  <c r="AF349" i="6" s="1"/>
  <c r="AF131" i="6" a="1"/>
  <c r="AF131" i="6" s="1"/>
  <c r="AF61" i="6" a="1"/>
  <c r="AF61" i="6" s="1"/>
  <c r="AE131" i="6" a="1"/>
  <c r="AE131" i="6" s="1"/>
  <c r="AE61" i="6" a="1"/>
  <c r="AE61" i="6" s="1"/>
  <c r="AE50" i="6" a="1"/>
  <c r="AE50" i="6" s="1"/>
  <c r="AF130" i="6" a="1"/>
  <c r="AF130" i="6" s="1"/>
  <c r="AF60" i="6" a="1"/>
  <c r="AF60" i="6" s="1"/>
  <c r="AF129" i="6" a="1"/>
  <c r="AF129" i="6" s="1"/>
  <c r="AE123" i="6" a="1"/>
  <c r="AE123" i="6" s="1"/>
  <c r="AE9" i="6" a="1"/>
  <c r="AE9" i="6" s="1"/>
  <c r="AF302" i="6" a="1"/>
  <c r="AF302" i="6" s="1"/>
  <c r="AE153" i="6" a="1"/>
  <c r="AE153" i="6" s="1"/>
  <c r="AF122" i="6" a="1"/>
  <c r="AF122" i="6" s="1"/>
  <c r="AF152" i="6" a="1"/>
  <c r="AF152" i="6" s="1"/>
  <c r="AE122" i="6" a="1"/>
  <c r="AE122" i="6" s="1"/>
  <c r="AE152" i="6" a="1"/>
  <c r="AE152" i="6" s="1"/>
  <c r="AF121" i="6" a="1"/>
  <c r="AF121" i="6" s="1"/>
  <c r="AF151" i="6" a="1"/>
  <c r="AF151" i="6" s="1"/>
  <c r="AE121" i="6" a="1"/>
  <c r="AE121" i="6" s="1"/>
  <c r="AE190" i="6" a="1"/>
  <c r="AE190" i="6" s="1"/>
  <c r="AE150" i="6" a="1"/>
  <c r="AE150" i="6" s="1"/>
  <c r="AE130" i="6" a="1"/>
  <c r="AE130" i="6" s="1"/>
  <c r="AE120" i="6" a="1"/>
  <c r="AE120" i="6" s="1"/>
  <c r="AE60" i="6" a="1"/>
  <c r="AE60" i="6" s="1"/>
  <c r="AF50" i="6" a="1"/>
  <c r="AF50" i="6" s="1"/>
  <c r="AF9" i="6" a="1"/>
  <c r="AF9" i="6" s="1"/>
  <c r="AE129" i="6" a="1"/>
  <c r="AE129" i="6" s="1"/>
  <c r="AF49" i="6" a="1"/>
  <c r="AF49" i="6" s="1"/>
  <c r="AF16" i="6" a="1"/>
  <c r="AF16" i="6" s="1"/>
  <c r="AF358" i="6" a="1"/>
  <c r="AF358" i="6" s="1"/>
  <c r="AF228" i="6" a="1"/>
  <c r="AF228" i="6" s="1"/>
  <c r="AF148" i="6" a="1"/>
  <c r="AF148" i="6" s="1"/>
  <c r="AE49" i="6" a="1"/>
  <c r="AE49" i="6" s="1"/>
  <c r="AF8" i="6" a="1"/>
  <c r="AF8" i="6" s="1"/>
  <c r="AE148" i="6" a="1"/>
  <c r="AE148" i="6" s="1"/>
  <c r="AE16" i="6" a="1"/>
  <c r="AE16" i="6" s="1"/>
  <c r="AF357" i="6" a="1"/>
  <c r="AF357" i="6" s="1"/>
  <c r="AF287" i="6" a="1"/>
  <c r="AF287" i="6" s="1"/>
  <c r="AF207" i="6" a="1"/>
  <c r="AF207" i="6" s="1"/>
  <c r="AF147" i="6" a="1"/>
  <c r="AF147" i="6" s="1"/>
  <c r="AF117" i="6" a="1"/>
  <c r="AF117" i="6" s="1"/>
  <c r="AF48" i="6" a="1"/>
  <c r="AF48" i="6" s="1"/>
  <c r="AE8" i="6" a="1"/>
  <c r="AE8" i="6" s="1"/>
  <c r="AE207" i="6" a="1"/>
  <c r="AE207" i="6" s="1"/>
  <c r="AE147" i="6" a="1"/>
  <c r="AE147" i="6" s="1"/>
  <c r="AE117" i="6" a="1"/>
  <c r="AE117" i="6" s="1"/>
  <c r="AE48" i="6" a="1"/>
  <c r="AE48" i="6" s="1"/>
  <c r="AE287" i="6" a="1"/>
  <c r="AE287" i="6" s="1"/>
  <c r="AF216" i="6" a="1"/>
  <c r="AF216" i="6" s="1"/>
  <c r="AF196" i="6" a="1"/>
  <c r="AF196" i="6" s="1"/>
  <c r="AF186" i="6" a="1"/>
  <c r="AF186" i="6" s="1"/>
  <c r="AF146" i="6" a="1"/>
  <c r="AF146" i="6" s="1"/>
  <c r="AF47" i="6" a="1"/>
  <c r="AF47" i="6" s="1"/>
  <c r="AE196" i="6" a="1"/>
  <c r="AE196" i="6" s="1"/>
  <c r="AE186" i="6" a="1"/>
  <c r="AE186" i="6" s="1"/>
  <c r="AE146" i="6" a="1"/>
  <c r="AE146" i="6" s="1"/>
  <c r="AE47" i="6" a="1"/>
  <c r="AE47" i="6" s="1"/>
  <c r="AF365" i="6" a="1"/>
  <c r="AF365" i="6" s="1"/>
  <c r="AF195" i="6" a="1"/>
  <c r="AF195" i="6" s="1"/>
  <c r="AF125" i="6" a="1"/>
  <c r="AF125" i="6" s="1"/>
  <c r="AF115" i="6" a="1"/>
  <c r="AF115" i="6" s="1"/>
  <c r="AE357" i="6" a="1"/>
  <c r="AE357" i="6" s="1"/>
  <c r="AF366" i="6" a="1"/>
  <c r="AF366" i="6" s="1"/>
  <c r="AF215" i="6" a="1"/>
  <c r="AF215" i="6" s="1"/>
  <c r="AE365" i="6" a="1"/>
  <c r="AE365" i="6" s="1"/>
  <c r="AE355" i="6" a="1"/>
  <c r="AE355" i="6" s="1"/>
  <c r="AE215" i="6" a="1"/>
  <c r="AE215" i="6" s="1"/>
  <c r="AE195" i="6" a="1"/>
  <c r="AE195" i="6" s="1"/>
  <c r="AE125" i="6" a="1"/>
  <c r="AE125" i="6" s="1"/>
  <c r="AE115" i="6" a="1"/>
  <c r="AE115" i="6" s="1"/>
  <c r="AE356" i="6" a="1"/>
  <c r="AE356" i="6" s="1"/>
  <c r="AF364" i="6" a="1"/>
  <c r="AF364" i="6" s="1"/>
  <c r="AF254" i="6" a="1"/>
  <c r="AF254" i="6" s="1"/>
  <c r="AF244" i="6" a="1"/>
  <c r="AF244" i="6" s="1"/>
  <c r="AF194" i="6" a="1"/>
  <c r="AF194" i="6" s="1"/>
  <c r="AF124" i="6" a="1"/>
  <c r="AF124" i="6" s="1"/>
  <c r="AF114" i="6" a="1"/>
  <c r="AF114" i="6" s="1"/>
  <c r="AF355" i="6" a="1"/>
  <c r="AF355" i="6" s="1"/>
  <c r="AE364" i="6" a="1"/>
  <c r="AE364" i="6" s="1"/>
  <c r="AE254" i="6" a="1"/>
  <c r="AE254" i="6" s="1"/>
  <c r="AE244" i="6" a="1"/>
  <c r="AE244" i="6" s="1"/>
  <c r="AE194" i="6" a="1"/>
  <c r="AE194" i="6" s="1"/>
  <c r="AE124" i="6" a="1"/>
  <c r="AE124" i="6" s="1"/>
  <c r="AE114" i="6" a="1"/>
  <c r="AE114" i="6" s="1"/>
  <c r="AF28" i="6" a="1"/>
  <c r="AF28" i="6" s="1"/>
  <c r="AF5" i="6" a="1"/>
  <c r="AF5" i="6" s="1"/>
  <c r="AE228" i="6" a="1"/>
  <c r="AE228" i="6" s="1"/>
  <c r="AF356" i="6" a="1"/>
  <c r="AF356" i="6" s="1"/>
  <c r="AE366" i="6" a="1"/>
  <c r="AE366" i="6" s="1"/>
  <c r="AE216" i="6" a="1"/>
  <c r="AE216" i="6" s="1"/>
  <c r="AF363" i="6" a="1"/>
  <c r="AF363" i="6" s="1"/>
  <c r="AF303" i="6" a="1"/>
  <c r="AF303" i="6" s="1"/>
  <c r="AF243" i="6" a="1"/>
  <c r="AF243" i="6" s="1"/>
  <c r="AF193" i="6" a="1"/>
  <c r="AF193" i="6" s="1"/>
  <c r="AF153" i="6" a="1"/>
  <c r="AF153" i="6" s="1"/>
  <c r="AF133" i="6" a="1"/>
  <c r="AF133" i="6" s="1"/>
  <c r="AF123" i="6" a="1"/>
  <c r="AF123" i="6" s="1"/>
  <c r="AE28" i="6" a="1"/>
  <c r="AE28" i="6" s="1"/>
  <c r="G91" i="15"/>
  <c r="H91" i="15"/>
  <c r="I91" i="15"/>
  <c r="J91" i="15"/>
  <c r="K91" i="15"/>
  <c r="L91" i="15"/>
  <c r="M91" i="15"/>
  <c r="N91" i="15"/>
  <c r="O91" i="15"/>
  <c r="P91" i="15"/>
  <c r="Q91" i="15"/>
  <c r="R91" i="15"/>
  <c r="G92" i="15"/>
  <c r="H92" i="15"/>
  <c r="I92" i="15"/>
  <c r="J92" i="15"/>
  <c r="K92" i="15"/>
  <c r="L92" i="15"/>
  <c r="M92" i="15"/>
  <c r="N92" i="15"/>
  <c r="O92" i="15"/>
  <c r="P92" i="15"/>
  <c r="Q92" i="15"/>
  <c r="R92" i="15"/>
  <c r="H6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R9" i="15"/>
  <c r="Q9" i="15"/>
  <c r="P9" i="15"/>
  <c r="O9" i="15"/>
  <c r="N9" i="15"/>
  <c r="M9" i="15"/>
  <c r="L9" i="15"/>
  <c r="K9" i="15"/>
  <c r="J9" i="15"/>
  <c r="I9" i="15"/>
  <c r="H9" i="15"/>
  <c r="G9" i="15"/>
  <c r="R8" i="15"/>
  <c r="Q8" i="15"/>
  <c r="P8" i="15"/>
  <c r="O8" i="15"/>
  <c r="N8" i="15"/>
  <c r="M8" i="15"/>
  <c r="L8" i="15"/>
  <c r="K8" i="15"/>
  <c r="J8" i="15"/>
  <c r="I8" i="15"/>
  <c r="H8" i="15"/>
  <c r="G8" i="15"/>
  <c r="R7" i="15"/>
  <c r="Q7" i="15"/>
  <c r="P7" i="15"/>
  <c r="O7" i="15"/>
  <c r="N7" i="15"/>
  <c r="M7" i="15"/>
  <c r="L7" i="15"/>
  <c r="K7" i="15"/>
  <c r="J7" i="15"/>
  <c r="I7" i="15"/>
  <c r="H7" i="15"/>
  <c r="G7" i="15"/>
  <c r="R6" i="15"/>
  <c r="Q6" i="15"/>
  <c r="P6" i="15"/>
  <c r="O6" i="15"/>
  <c r="N6" i="15"/>
  <c r="M6" i="15"/>
  <c r="L6" i="15"/>
  <c r="K6" i="15"/>
  <c r="J6" i="15"/>
  <c r="I6" i="15"/>
  <c r="G6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R85" i="15"/>
  <c r="Q85" i="15"/>
  <c r="O85" i="15"/>
  <c r="N85" i="15"/>
  <c r="M85" i="15"/>
  <c r="L85" i="15"/>
  <c r="K85" i="15"/>
  <c r="J85" i="15"/>
  <c r="I85" i="15"/>
  <c r="H85" i="15"/>
  <c r="G85" i="15"/>
  <c r="R84" i="15"/>
  <c r="Q84" i="15"/>
  <c r="O84" i="15"/>
  <c r="N84" i="15"/>
  <c r="M84" i="15"/>
  <c r="L84" i="15"/>
  <c r="K84" i="15"/>
  <c r="J84" i="15"/>
  <c r="I84" i="15"/>
  <c r="H84" i="15"/>
  <c r="G84" i="15"/>
  <c r="AK218" i="2" l="1"/>
  <c r="AK134" i="2"/>
  <c r="AK170" i="2"/>
  <c r="E21" i="18"/>
  <c r="AK163" i="2"/>
  <c r="F21" i="18"/>
  <c r="E24" i="18"/>
  <c r="F24" i="18"/>
  <c r="AK242" i="2"/>
  <c r="AK230" i="2"/>
  <c r="AK135" i="2"/>
  <c r="AK231" i="2"/>
  <c r="AK233" i="2"/>
  <c r="AI233" i="2"/>
  <c r="AK232" i="2"/>
  <c r="AI232" i="2"/>
  <c r="AK235" i="2"/>
  <c r="AI235" i="2"/>
  <c r="AK165" i="2"/>
  <c r="AI165" i="2"/>
  <c r="AK244" i="2"/>
  <c r="AI244" i="2"/>
  <c r="AK243" i="2"/>
  <c r="AI243" i="2"/>
  <c r="AK215" i="2"/>
  <c r="AK241" i="2"/>
  <c r="AI241" i="2"/>
  <c r="AK240" i="2"/>
  <c r="AI240" i="2"/>
  <c r="AK229" i="2"/>
  <c r="AK234" i="2"/>
  <c r="AI234" i="2"/>
  <c r="AK139" i="2"/>
  <c r="AK236" i="2"/>
  <c r="E26" i="18"/>
  <c r="AK180" i="2"/>
  <c r="AK77" i="2"/>
  <c r="AK224" i="2"/>
  <c r="E27" i="18"/>
  <c r="AK210" i="2"/>
  <c r="AK133" i="2"/>
  <c r="AK239" i="2"/>
  <c r="AK60" i="2"/>
  <c r="AF75" i="2"/>
  <c r="F16" i="18" s="1"/>
  <c r="F27" i="18"/>
  <c r="AK222" i="2"/>
  <c r="F26" i="18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H55" i="15"/>
  <c r="G55" i="15"/>
  <c r="G28" i="15"/>
  <c r="G29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J22" i="15"/>
  <c r="K22" i="15"/>
  <c r="L22" i="15"/>
  <c r="J23" i="15"/>
  <c r="K23" i="15"/>
  <c r="L23" i="15"/>
  <c r="J24" i="15"/>
  <c r="K24" i="15"/>
  <c r="L24" i="15"/>
  <c r="J25" i="15"/>
  <c r="K25" i="15"/>
  <c r="L25" i="15"/>
  <c r="J26" i="15"/>
  <c r="K26" i="15"/>
  <c r="L26" i="15"/>
  <c r="J27" i="15"/>
  <c r="K27" i="15"/>
  <c r="L27" i="15"/>
  <c r="J28" i="15"/>
  <c r="K28" i="15"/>
  <c r="L28" i="15"/>
  <c r="J29" i="15"/>
  <c r="K29" i="15"/>
  <c r="L29" i="15"/>
  <c r="J30" i="15"/>
  <c r="K30" i="15"/>
  <c r="L30" i="15"/>
  <c r="J31" i="15"/>
  <c r="K31" i="15"/>
  <c r="L31" i="15"/>
  <c r="J32" i="15"/>
  <c r="K32" i="15"/>
  <c r="L32" i="15"/>
  <c r="J33" i="15"/>
  <c r="K33" i="15"/>
  <c r="L33" i="15"/>
  <c r="J34" i="15"/>
  <c r="K34" i="15"/>
  <c r="L34" i="15"/>
  <c r="J35" i="15"/>
  <c r="K35" i="15"/>
  <c r="L35" i="15"/>
  <c r="J36" i="15"/>
  <c r="K36" i="15"/>
  <c r="L36" i="15"/>
  <c r="J37" i="15"/>
  <c r="K37" i="15"/>
  <c r="L37" i="15"/>
  <c r="J38" i="15"/>
  <c r="K38" i="15"/>
  <c r="L38" i="15"/>
  <c r="J39" i="15"/>
  <c r="K39" i="15"/>
  <c r="L39" i="15"/>
  <c r="J40" i="15"/>
  <c r="K40" i="15"/>
  <c r="L40" i="15"/>
  <c r="J41" i="15"/>
  <c r="K41" i="15"/>
  <c r="L41" i="15"/>
  <c r="J42" i="15"/>
  <c r="K42" i="15"/>
  <c r="L42" i="15"/>
  <c r="J43" i="15"/>
  <c r="K43" i="15"/>
  <c r="L43" i="15"/>
  <c r="J44" i="15"/>
  <c r="K44" i="15"/>
  <c r="L44" i="15"/>
  <c r="J45" i="15"/>
  <c r="K45" i="15"/>
  <c r="L45" i="15"/>
  <c r="J46" i="15"/>
  <c r="K46" i="15"/>
  <c r="L46" i="15"/>
  <c r="J47" i="15"/>
  <c r="K47" i="15"/>
  <c r="L47" i="15"/>
  <c r="J48" i="15"/>
  <c r="K48" i="15"/>
  <c r="L48" i="15"/>
  <c r="J49" i="15"/>
  <c r="K49" i="15"/>
  <c r="L49" i="15"/>
  <c r="J50" i="15"/>
  <c r="K50" i="15"/>
  <c r="L50" i="15"/>
  <c r="J51" i="15"/>
  <c r="K51" i="15"/>
  <c r="L51" i="15"/>
  <c r="J52" i="15"/>
  <c r="K52" i="15"/>
  <c r="L52" i="15"/>
  <c r="J53" i="15"/>
  <c r="K53" i="15"/>
  <c r="L53" i="15"/>
  <c r="J55" i="15"/>
  <c r="K55" i="15"/>
  <c r="L55" i="15"/>
  <c r="J56" i="15"/>
  <c r="K56" i="15"/>
  <c r="L56" i="15"/>
  <c r="J57" i="15"/>
  <c r="K57" i="15"/>
  <c r="L57" i="15"/>
  <c r="J58" i="15"/>
  <c r="K58" i="15"/>
  <c r="L58" i="15"/>
  <c r="J59" i="15"/>
  <c r="K59" i="15"/>
  <c r="L59" i="15"/>
  <c r="J60" i="15"/>
  <c r="K60" i="15"/>
  <c r="L60" i="15"/>
  <c r="J61" i="15"/>
  <c r="K61" i="15"/>
  <c r="L61" i="15"/>
  <c r="J62" i="15"/>
  <c r="K62" i="15"/>
  <c r="L62" i="15"/>
  <c r="J63" i="15"/>
  <c r="K63" i="15"/>
  <c r="L63" i="15"/>
  <c r="J64" i="15"/>
  <c r="K64" i="15"/>
  <c r="L64" i="15"/>
  <c r="J65" i="15"/>
  <c r="K65" i="15"/>
  <c r="L65" i="15"/>
  <c r="J66" i="15"/>
  <c r="K66" i="15"/>
  <c r="L66" i="15"/>
  <c r="J67" i="15"/>
  <c r="K67" i="15"/>
  <c r="L67" i="15"/>
  <c r="J68" i="15"/>
  <c r="K68" i="15"/>
  <c r="L68" i="15"/>
  <c r="J69" i="15"/>
  <c r="K69" i="15"/>
  <c r="L69" i="15"/>
  <c r="J70" i="15"/>
  <c r="K70" i="15"/>
  <c r="L70" i="15"/>
  <c r="J71" i="15"/>
  <c r="K71" i="15"/>
  <c r="L71" i="15"/>
  <c r="J72" i="15"/>
  <c r="K72" i="15"/>
  <c r="L72" i="15"/>
  <c r="J73" i="15"/>
  <c r="K73" i="15"/>
  <c r="L73" i="15"/>
  <c r="J74" i="15"/>
  <c r="K74" i="15"/>
  <c r="L74" i="15"/>
  <c r="J75" i="15"/>
  <c r="K75" i="15"/>
  <c r="L75" i="15"/>
  <c r="J76" i="15"/>
  <c r="K76" i="15"/>
  <c r="L76" i="15"/>
  <c r="J77" i="15"/>
  <c r="K77" i="15"/>
  <c r="L77" i="15"/>
  <c r="J78" i="15"/>
  <c r="K78" i="15"/>
  <c r="L78" i="15"/>
  <c r="J79" i="15"/>
  <c r="K79" i="15"/>
  <c r="L79" i="15"/>
  <c r="J80" i="15"/>
  <c r="K80" i="15"/>
  <c r="L80" i="15"/>
  <c r="J81" i="15"/>
  <c r="K81" i="15"/>
  <c r="L81" i="15"/>
  <c r="J82" i="15"/>
  <c r="K82" i="15"/>
  <c r="L82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P56" i="15"/>
  <c r="Q56" i="15"/>
  <c r="R56" i="15"/>
  <c r="P57" i="15"/>
  <c r="Q57" i="15"/>
  <c r="R57" i="15"/>
  <c r="P58" i="15"/>
  <c r="Q58" i="15"/>
  <c r="R58" i="15"/>
  <c r="P59" i="15"/>
  <c r="Q59" i="15"/>
  <c r="R59" i="15"/>
  <c r="P60" i="15"/>
  <c r="Q60" i="15"/>
  <c r="R60" i="15"/>
  <c r="P61" i="15"/>
  <c r="Q61" i="15"/>
  <c r="R61" i="15"/>
  <c r="P62" i="15"/>
  <c r="Q62" i="15"/>
  <c r="R62" i="15"/>
  <c r="Q63" i="15"/>
  <c r="R63" i="15"/>
  <c r="Q64" i="15"/>
  <c r="R64" i="15"/>
  <c r="Q65" i="15"/>
  <c r="R65" i="15"/>
  <c r="P66" i="15"/>
  <c r="Q66" i="15"/>
  <c r="R66" i="15"/>
  <c r="Q67" i="15"/>
  <c r="R67" i="15"/>
  <c r="P68" i="15"/>
  <c r="Q68" i="15"/>
  <c r="R68" i="15"/>
  <c r="P69" i="15"/>
  <c r="Q69" i="15"/>
  <c r="R69" i="15"/>
  <c r="P70" i="15"/>
  <c r="Q70" i="15"/>
  <c r="R70" i="15"/>
  <c r="P71" i="15"/>
  <c r="Q71" i="15"/>
  <c r="R71" i="15"/>
  <c r="P72" i="15"/>
  <c r="Q72" i="15"/>
  <c r="R72" i="15"/>
  <c r="Q73" i="15"/>
  <c r="R73" i="15"/>
  <c r="P74" i="15"/>
  <c r="Q74" i="15"/>
  <c r="R74" i="15"/>
  <c r="P75" i="15"/>
  <c r="Q75" i="15"/>
  <c r="R75" i="15"/>
  <c r="P76" i="15"/>
  <c r="Q76" i="15"/>
  <c r="R76" i="15"/>
  <c r="P77" i="15"/>
  <c r="Q77" i="15"/>
  <c r="R77" i="15"/>
  <c r="Q78" i="15"/>
  <c r="R78" i="15"/>
  <c r="P79" i="15"/>
  <c r="Q79" i="15"/>
  <c r="R79" i="15"/>
  <c r="Q80" i="15"/>
  <c r="R80" i="15"/>
  <c r="Q81" i="15"/>
  <c r="R81" i="15"/>
  <c r="Q82" i="15"/>
  <c r="R82" i="15"/>
  <c r="R55" i="15"/>
  <c r="Q55" i="15"/>
  <c r="Q15" i="15"/>
  <c r="R15" i="15"/>
  <c r="Q16" i="15"/>
  <c r="R16" i="15"/>
  <c r="Q17" i="15"/>
  <c r="R17" i="15"/>
  <c r="Q18" i="15"/>
  <c r="R18" i="15"/>
  <c r="Q19" i="15"/>
  <c r="R19" i="15"/>
  <c r="Q20" i="15"/>
  <c r="R20" i="15"/>
  <c r="Q21" i="15"/>
  <c r="R21" i="15"/>
  <c r="Q22" i="15"/>
  <c r="R22" i="15"/>
  <c r="Q23" i="15"/>
  <c r="R23" i="15"/>
  <c r="Q24" i="15"/>
  <c r="R24" i="15"/>
  <c r="Q25" i="15"/>
  <c r="R25" i="15"/>
  <c r="Q26" i="15"/>
  <c r="R26" i="15"/>
  <c r="Q27" i="15"/>
  <c r="R27" i="15"/>
  <c r="Q28" i="15"/>
  <c r="R28" i="15"/>
  <c r="Q29" i="15"/>
  <c r="R29" i="15"/>
  <c r="Q30" i="15"/>
  <c r="R30" i="15"/>
  <c r="Q31" i="15"/>
  <c r="R31" i="15"/>
  <c r="Q32" i="15"/>
  <c r="R32" i="15"/>
  <c r="Q33" i="15"/>
  <c r="R33" i="15"/>
  <c r="Q34" i="15"/>
  <c r="R34" i="15"/>
  <c r="Q35" i="15"/>
  <c r="R35" i="15"/>
  <c r="Q36" i="15"/>
  <c r="R36" i="15"/>
  <c r="Q37" i="15"/>
  <c r="R37" i="15"/>
  <c r="Q38" i="15"/>
  <c r="R38" i="15"/>
  <c r="Q39" i="15"/>
  <c r="R39" i="15"/>
  <c r="Q40" i="15"/>
  <c r="R40" i="15"/>
  <c r="Q41" i="15"/>
  <c r="R41" i="15"/>
  <c r="Q42" i="15"/>
  <c r="R42" i="15"/>
  <c r="Q43" i="15"/>
  <c r="R43" i="15"/>
  <c r="Q44" i="15"/>
  <c r="R44" i="15"/>
  <c r="Q45" i="15"/>
  <c r="R45" i="15"/>
  <c r="Q46" i="15"/>
  <c r="R46" i="15"/>
  <c r="Q47" i="15"/>
  <c r="R47" i="15"/>
  <c r="Q48" i="15"/>
  <c r="R48" i="15"/>
  <c r="Q49" i="15"/>
  <c r="R49" i="15"/>
  <c r="Q50" i="15"/>
  <c r="R50" i="15"/>
  <c r="Q51" i="15"/>
  <c r="R51" i="15"/>
  <c r="Q52" i="15"/>
  <c r="R52" i="15"/>
  <c r="Q53" i="15"/>
  <c r="R53" i="15"/>
  <c r="P16" i="15"/>
  <c r="P17" i="15"/>
  <c r="P18" i="15"/>
  <c r="P23" i="15"/>
  <c r="P27" i="15"/>
  <c r="P28" i="15"/>
  <c r="P29" i="15"/>
  <c r="P30" i="15"/>
  <c r="P31" i="15"/>
  <c r="P32" i="15"/>
  <c r="P36" i="15"/>
  <c r="P37" i="15"/>
  <c r="P39" i="15"/>
  <c r="P51" i="15"/>
  <c r="P53" i="15"/>
  <c r="P15" i="15"/>
  <c r="N15" i="15"/>
  <c r="O15" i="15"/>
  <c r="N16" i="15"/>
  <c r="O16" i="15"/>
  <c r="N17" i="15"/>
  <c r="O17" i="15"/>
  <c r="N18" i="15"/>
  <c r="O18" i="15"/>
  <c r="N19" i="15"/>
  <c r="O19" i="15"/>
  <c r="N20" i="15"/>
  <c r="O20" i="15"/>
  <c r="N21" i="15"/>
  <c r="O21" i="15"/>
  <c r="N22" i="15"/>
  <c r="O22" i="15"/>
  <c r="N23" i="15"/>
  <c r="O23" i="15"/>
  <c r="N24" i="15"/>
  <c r="O24" i="15"/>
  <c r="N25" i="15"/>
  <c r="O25" i="15"/>
  <c r="N26" i="15"/>
  <c r="O26" i="15"/>
  <c r="N27" i="15"/>
  <c r="O27" i="15"/>
  <c r="N28" i="15"/>
  <c r="O28" i="15"/>
  <c r="N29" i="15"/>
  <c r="O29" i="15"/>
  <c r="N30" i="15"/>
  <c r="O30" i="15"/>
  <c r="N31" i="15"/>
  <c r="O31" i="15"/>
  <c r="N32" i="15"/>
  <c r="O32" i="15"/>
  <c r="N33" i="15"/>
  <c r="O33" i="15"/>
  <c r="N34" i="15"/>
  <c r="O34" i="15"/>
  <c r="N35" i="15"/>
  <c r="O35" i="15"/>
  <c r="N36" i="15"/>
  <c r="O36" i="15"/>
  <c r="N37" i="15"/>
  <c r="O37" i="15"/>
  <c r="N38" i="15"/>
  <c r="O38" i="15"/>
  <c r="N39" i="15"/>
  <c r="O39" i="15"/>
  <c r="N40" i="15"/>
  <c r="O40" i="15"/>
  <c r="N41" i="15"/>
  <c r="O41" i="15"/>
  <c r="N42" i="15"/>
  <c r="O42" i="15"/>
  <c r="N43" i="15"/>
  <c r="O43" i="15"/>
  <c r="N44" i="15"/>
  <c r="O44" i="15"/>
  <c r="N45" i="15"/>
  <c r="O45" i="15"/>
  <c r="N46" i="15"/>
  <c r="O46" i="15"/>
  <c r="N47" i="15"/>
  <c r="O47" i="15"/>
  <c r="N48" i="15"/>
  <c r="O48" i="15"/>
  <c r="N49" i="15"/>
  <c r="O49" i="15"/>
  <c r="N50" i="15"/>
  <c r="O50" i="15"/>
  <c r="N51" i="15"/>
  <c r="O51" i="15"/>
  <c r="N52" i="15"/>
  <c r="O52" i="15"/>
  <c r="N53" i="15"/>
  <c r="O53" i="15"/>
  <c r="N55" i="15"/>
  <c r="O55" i="15"/>
  <c r="N56" i="15"/>
  <c r="O56" i="15"/>
  <c r="N57" i="15"/>
  <c r="O57" i="15"/>
  <c r="N58" i="15"/>
  <c r="O58" i="15"/>
  <c r="N59" i="15"/>
  <c r="O59" i="15"/>
  <c r="N60" i="15"/>
  <c r="O60" i="15"/>
  <c r="N61" i="15"/>
  <c r="O61" i="15"/>
  <c r="N62" i="15"/>
  <c r="O62" i="15"/>
  <c r="N63" i="15"/>
  <c r="O63" i="15"/>
  <c r="N64" i="15"/>
  <c r="O64" i="15"/>
  <c r="N65" i="15"/>
  <c r="O65" i="15"/>
  <c r="N66" i="15"/>
  <c r="O66" i="15"/>
  <c r="N67" i="15"/>
  <c r="O67" i="15"/>
  <c r="N68" i="15"/>
  <c r="O68" i="15"/>
  <c r="N69" i="15"/>
  <c r="O69" i="15"/>
  <c r="N70" i="15"/>
  <c r="O70" i="15"/>
  <c r="N71" i="15"/>
  <c r="O71" i="15"/>
  <c r="N72" i="15"/>
  <c r="O72" i="15"/>
  <c r="N73" i="15"/>
  <c r="O73" i="15"/>
  <c r="N74" i="15"/>
  <c r="O74" i="15"/>
  <c r="N75" i="15"/>
  <c r="O75" i="15"/>
  <c r="N76" i="15"/>
  <c r="O76" i="15"/>
  <c r="N77" i="15"/>
  <c r="O77" i="15"/>
  <c r="N78" i="15"/>
  <c r="O78" i="15"/>
  <c r="N79" i="15"/>
  <c r="O79" i="15"/>
  <c r="N80" i="15"/>
  <c r="O80" i="15"/>
  <c r="N81" i="15"/>
  <c r="O81" i="15"/>
  <c r="N82" i="15"/>
  <c r="O82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5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15" i="15"/>
  <c r="M154" i="13"/>
  <c r="P65" i="15"/>
  <c r="F28" i="18" l="1"/>
  <c r="E28" i="18"/>
  <c r="E16" i="18"/>
  <c r="G16" i="18" s="1"/>
  <c r="AK75" i="2"/>
  <c r="P67" i="15"/>
  <c r="P80" i="15" l="1"/>
  <c r="P44" i="15"/>
  <c r="P26" i="15"/>
  <c r="P25" i="15"/>
  <c r="P63" i="15"/>
  <c r="G26" i="18"/>
  <c r="G28" i="18"/>
  <c r="G27" i="18"/>
  <c r="G22" i="18"/>
  <c r="G24" i="18"/>
  <c r="G21" i="18"/>
  <c r="P49" i="15"/>
  <c r="P45" i="15"/>
  <c r="P46" i="15"/>
  <c r="P48" i="15"/>
  <c r="P47" i="15"/>
  <c r="P50" i="15"/>
  <c r="P81" i="15"/>
  <c r="P82" i="15"/>
  <c r="P24" i="15"/>
  <c r="P55" i="15"/>
  <c r="P73" i="15"/>
  <c r="P84" i="15"/>
  <c r="P52" i="15"/>
  <c r="O226" i="4"/>
  <c r="P19" i="15"/>
  <c r="P42" i="15"/>
  <c r="P40" i="15"/>
  <c r="P21" i="15"/>
  <c r="P20" i="15"/>
  <c r="P35" i="15"/>
  <c r="C1553" i="14"/>
  <c r="C1552" i="14"/>
  <c r="C1551" i="14"/>
  <c r="C1550" i="14"/>
  <c r="C1549" i="14"/>
  <c r="C1548" i="14"/>
  <c r="C1547" i="14"/>
  <c r="C1546" i="14"/>
  <c r="C1545" i="14"/>
  <c r="C1544" i="14"/>
  <c r="C1543" i="14"/>
  <c r="C1542" i="14"/>
  <c r="C1541" i="14"/>
  <c r="C1540" i="14"/>
  <c r="C1539" i="14"/>
  <c r="C1538" i="14"/>
  <c r="C1537" i="14"/>
  <c r="C1536" i="14"/>
  <c r="C1535" i="14"/>
  <c r="C1534" i="14"/>
  <c r="C1533" i="14"/>
  <c r="C1532" i="14"/>
  <c r="C1531" i="14"/>
  <c r="C1530" i="14"/>
  <c r="C1529" i="14"/>
  <c r="C1528" i="14"/>
  <c r="C1527" i="14"/>
  <c r="C1526" i="14"/>
  <c r="C1525" i="14"/>
  <c r="C1524" i="14"/>
  <c r="C1523" i="14"/>
  <c r="C1522" i="14"/>
  <c r="Q1521" i="14"/>
  <c r="C1521" i="14"/>
  <c r="Q1520" i="14"/>
  <c r="C1520" i="14"/>
  <c r="Q1519" i="14"/>
  <c r="C1519" i="14"/>
  <c r="Q1518" i="14"/>
  <c r="C1518" i="14"/>
  <c r="Q1517" i="14"/>
  <c r="C1517" i="14"/>
  <c r="Q1516" i="14"/>
  <c r="C1516" i="14"/>
  <c r="Q1515" i="14"/>
  <c r="C1515" i="14"/>
  <c r="Q1514" i="14"/>
  <c r="C1514" i="14"/>
  <c r="Q1513" i="14"/>
  <c r="C1513" i="14"/>
  <c r="Q1512" i="14"/>
  <c r="C1512" i="14"/>
  <c r="Q1511" i="14"/>
  <c r="O1511" i="14"/>
  <c r="O1512" i="14" s="1"/>
  <c r="O1513" i="14" s="1"/>
  <c r="O1514" i="14" s="1"/>
  <c r="O1515" i="14" s="1"/>
  <c r="O1516" i="14" s="1"/>
  <c r="O1517" i="14" s="1"/>
  <c r="O1518" i="14" s="1"/>
  <c r="O1519" i="14" s="1"/>
  <c r="O1520" i="14" s="1"/>
  <c r="O1521" i="14" s="1"/>
  <c r="C1511" i="14"/>
  <c r="Q1510" i="14"/>
  <c r="C1510" i="14"/>
  <c r="C1509" i="14"/>
  <c r="C1508" i="14"/>
  <c r="C1507" i="14"/>
  <c r="C1506" i="14"/>
  <c r="C1505" i="14"/>
  <c r="C1504" i="14"/>
  <c r="C1503" i="14"/>
  <c r="C1502" i="14"/>
  <c r="C1501" i="14"/>
  <c r="C1500" i="14"/>
  <c r="C1499" i="14"/>
  <c r="C1498" i="14"/>
  <c r="C1497" i="14"/>
  <c r="C1496" i="14"/>
  <c r="C1495" i="14"/>
  <c r="C1494" i="14"/>
  <c r="C1493" i="14"/>
  <c r="C1492" i="14"/>
  <c r="C1491" i="14"/>
  <c r="C1490" i="14"/>
  <c r="C1489" i="14"/>
  <c r="C1488" i="14"/>
  <c r="C1487" i="14"/>
  <c r="C1486" i="14"/>
  <c r="C1485" i="14"/>
  <c r="C1484" i="14"/>
  <c r="C1483" i="14"/>
  <c r="C1482" i="14"/>
  <c r="C1481" i="14"/>
  <c r="C1480" i="14"/>
  <c r="C1479" i="14"/>
  <c r="C1478" i="14"/>
  <c r="C1477" i="14"/>
  <c r="C1476" i="14"/>
  <c r="C1475" i="14"/>
  <c r="C1474" i="14"/>
  <c r="C1473" i="14"/>
  <c r="C1472" i="14"/>
  <c r="C1471" i="14"/>
  <c r="C1470" i="14"/>
  <c r="C1469" i="14"/>
  <c r="C1468" i="14"/>
  <c r="C1467" i="14"/>
  <c r="C1466" i="14"/>
  <c r="C1465" i="14"/>
  <c r="C1464" i="14"/>
  <c r="C1463" i="14"/>
  <c r="C1462" i="14"/>
  <c r="C1461" i="14"/>
  <c r="C1460" i="14"/>
  <c r="C1459" i="14"/>
  <c r="C1458" i="14"/>
  <c r="C1457" i="14"/>
  <c r="C1456" i="14"/>
  <c r="C1455" i="14"/>
  <c r="C1454" i="14"/>
  <c r="C1453" i="14"/>
  <c r="C1452" i="14"/>
  <c r="C1451" i="14"/>
  <c r="C1450" i="14"/>
  <c r="C1449" i="14"/>
  <c r="C1448" i="14"/>
  <c r="C1447" i="14"/>
  <c r="C1446" i="14"/>
  <c r="C1445" i="14"/>
  <c r="C1444" i="14"/>
  <c r="C1443" i="14"/>
  <c r="C1442" i="14"/>
  <c r="C1441" i="14"/>
  <c r="C1440" i="14"/>
  <c r="C1439" i="14"/>
  <c r="C1438" i="14"/>
  <c r="C1437" i="14"/>
  <c r="C1436" i="14"/>
  <c r="C1435" i="14"/>
  <c r="C1434" i="14"/>
  <c r="C1433" i="14"/>
  <c r="C1432" i="14"/>
  <c r="C1431" i="14"/>
  <c r="C1430" i="14"/>
  <c r="C1429" i="14"/>
  <c r="C1428" i="14"/>
  <c r="C1427" i="14"/>
  <c r="C1426" i="14"/>
  <c r="C1425" i="14"/>
  <c r="C1424" i="14"/>
  <c r="C1423" i="14"/>
  <c r="C1422" i="14"/>
  <c r="C1421" i="14"/>
  <c r="C1420" i="14"/>
  <c r="C1419" i="14"/>
  <c r="C1418" i="14"/>
  <c r="C1417" i="14"/>
  <c r="C1416" i="14"/>
  <c r="C1415" i="14"/>
  <c r="C1414" i="14"/>
  <c r="C1413" i="14"/>
  <c r="C1412" i="14"/>
  <c r="C1411" i="14"/>
  <c r="C1410" i="14"/>
  <c r="C1409" i="14"/>
  <c r="C1408" i="14"/>
  <c r="C1407" i="14"/>
  <c r="C1406" i="14"/>
  <c r="C1405" i="14"/>
  <c r="C1404" i="14"/>
  <c r="C1403" i="14"/>
  <c r="C1402" i="14"/>
  <c r="C1401" i="14"/>
  <c r="C1400" i="14"/>
  <c r="C1399" i="14"/>
  <c r="C1398" i="14"/>
  <c r="C1397" i="14"/>
  <c r="C1396" i="14"/>
  <c r="C1395" i="14"/>
  <c r="C1394" i="14"/>
  <c r="C1393" i="14"/>
  <c r="C1392" i="14"/>
  <c r="C1391" i="14"/>
  <c r="C1390" i="14"/>
  <c r="C1389" i="14"/>
  <c r="C1388" i="14"/>
  <c r="C1387" i="14"/>
  <c r="C1386" i="14"/>
  <c r="C1385" i="14"/>
  <c r="C1384" i="14"/>
  <c r="C1383" i="14"/>
  <c r="C1382" i="14"/>
  <c r="C1381" i="14"/>
  <c r="C1380" i="14"/>
  <c r="C1379" i="14"/>
  <c r="C1378" i="14"/>
  <c r="C1377" i="14"/>
  <c r="C1376" i="14"/>
  <c r="C1375" i="14"/>
  <c r="C1374" i="14"/>
  <c r="C1373" i="14"/>
  <c r="C1372" i="14"/>
  <c r="C1371" i="14"/>
  <c r="C1370" i="14"/>
  <c r="C1369" i="14"/>
  <c r="C1368" i="14"/>
  <c r="C1367" i="14"/>
  <c r="C1366" i="14"/>
  <c r="C1365" i="14"/>
  <c r="C1364" i="14"/>
  <c r="C1363" i="14"/>
  <c r="C1362" i="14"/>
  <c r="C1361" i="14"/>
  <c r="C1360" i="14"/>
  <c r="C1359" i="14"/>
  <c r="C1358" i="14"/>
  <c r="C1357" i="14"/>
  <c r="C1356" i="14"/>
  <c r="C1355" i="14"/>
  <c r="C1354" i="14"/>
  <c r="C1353" i="14"/>
  <c r="C1352" i="14"/>
  <c r="C1351" i="14"/>
  <c r="C1350" i="14"/>
  <c r="C1349" i="14"/>
  <c r="C1348" i="14"/>
  <c r="C1347" i="14"/>
  <c r="C1346" i="14"/>
  <c r="C1345" i="14"/>
  <c r="C1344" i="14"/>
  <c r="C1343" i="14"/>
  <c r="C1342" i="14"/>
  <c r="C1341" i="14"/>
  <c r="C1340" i="14"/>
  <c r="C1339" i="14"/>
  <c r="C1338" i="14"/>
  <c r="C1337" i="14"/>
  <c r="C1336" i="14"/>
  <c r="C1335" i="14"/>
  <c r="C1334" i="14"/>
  <c r="C1333" i="14"/>
  <c r="C1332" i="14"/>
  <c r="C1331" i="14"/>
  <c r="C1330" i="14"/>
  <c r="C1329" i="14"/>
  <c r="C1328" i="14"/>
  <c r="C1327" i="14"/>
  <c r="C1326" i="14"/>
  <c r="C1325" i="14"/>
  <c r="C1324" i="14"/>
  <c r="C1323" i="14"/>
  <c r="C1322" i="14"/>
  <c r="C1321" i="14"/>
  <c r="C1320" i="14"/>
  <c r="C1319" i="14"/>
  <c r="C1318" i="14"/>
  <c r="C1317" i="14"/>
  <c r="C1316" i="14"/>
  <c r="C1315" i="14"/>
  <c r="C1314" i="14"/>
  <c r="C1313" i="14"/>
  <c r="C1312" i="14"/>
  <c r="C1311" i="14"/>
  <c r="C1310" i="14"/>
  <c r="C1309" i="14"/>
  <c r="C1308" i="14"/>
  <c r="C1307" i="14"/>
  <c r="C1306" i="14"/>
  <c r="C1305" i="14"/>
  <c r="C1304" i="14"/>
  <c r="C1303" i="14"/>
  <c r="C1302" i="14"/>
  <c r="C1301" i="14"/>
  <c r="C1300" i="14"/>
  <c r="C1299" i="14"/>
  <c r="C1298" i="14"/>
  <c r="C1297" i="14"/>
  <c r="C1296" i="14"/>
  <c r="C1295" i="14"/>
  <c r="C1294" i="14"/>
  <c r="C1293" i="14"/>
  <c r="C1292" i="14"/>
  <c r="C1291" i="14"/>
  <c r="C1290" i="14"/>
  <c r="C1289" i="14"/>
  <c r="C1288" i="14"/>
  <c r="C1287" i="14"/>
  <c r="C1286" i="14"/>
  <c r="C1285" i="14"/>
  <c r="C1284" i="14"/>
  <c r="C1283" i="14"/>
  <c r="C1282" i="14"/>
  <c r="C1281" i="14"/>
  <c r="C1280" i="14"/>
  <c r="C1279" i="14"/>
  <c r="C1278" i="14"/>
  <c r="C1277" i="14"/>
  <c r="C1276" i="14"/>
  <c r="C1275" i="14"/>
  <c r="C1274" i="14"/>
  <c r="C1273" i="14"/>
  <c r="C1272" i="14"/>
  <c r="C1271" i="14"/>
  <c r="C1270" i="14"/>
  <c r="C1269" i="14"/>
  <c r="C1268" i="14"/>
  <c r="C1267" i="14"/>
  <c r="C1266" i="14"/>
  <c r="C1265" i="14"/>
  <c r="C1264" i="14"/>
  <c r="C1263" i="14"/>
  <c r="C1262" i="14"/>
  <c r="C1261" i="14"/>
  <c r="C1260" i="14"/>
  <c r="C1259" i="14"/>
  <c r="C1258" i="14"/>
  <c r="C1257" i="14"/>
  <c r="C1256" i="14"/>
  <c r="C1255" i="14"/>
  <c r="C1254" i="14"/>
  <c r="C1253" i="14"/>
  <c r="C1252" i="14"/>
  <c r="C1251" i="14"/>
  <c r="C1250" i="14"/>
  <c r="C1249" i="14"/>
  <c r="C1248" i="14"/>
  <c r="C1247" i="14"/>
  <c r="C1246" i="14"/>
  <c r="C1245" i="14"/>
  <c r="C1244" i="14"/>
  <c r="C1243" i="14"/>
  <c r="C1242" i="14"/>
  <c r="C1241" i="14"/>
  <c r="C1240" i="14"/>
  <c r="C1239" i="14"/>
  <c r="C1238" i="14"/>
  <c r="C1237" i="14"/>
  <c r="C1236" i="14"/>
  <c r="C1235" i="14"/>
  <c r="C1234" i="14"/>
  <c r="C1233" i="14"/>
  <c r="C1232" i="14"/>
  <c r="C1231" i="14"/>
  <c r="C1230" i="14"/>
  <c r="C1229" i="14"/>
  <c r="C1228" i="14"/>
  <c r="C1227" i="14"/>
  <c r="C1226" i="14"/>
  <c r="C1225" i="14"/>
  <c r="C1224" i="14"/>
  <c r="C1223" i="14"/>
  <c r="C1222" i="14"/>
  <c r="C1221" i="14"/>
  <c r="C1220" i="14"/>
  <c r="C1219" i="14"/>
  <c r="C1218" i="14"/>
  <c r="C1217" i="14"/>
  <c r="C1216" i="14"/>
  <c r="C1215" i="14"/>
  <c r="C1214" i="14"/>
  <c r="C1213" i="14"/>
  <c r="C1212" i="14"/>
  <c r="C1211" i="14"/>
  <c r="C1210" i="14"/>
  <c r="C1209" i="14"/>
  <c r="C1208" i="14"/>
  <c r="C1207" i="14"/>
  <c r="C1206" i="14"/>
  <c r="C1205" i="14"/>
  <c r="C1204" i="14"/>
  <c r="C1203" i="14"/>
  <c r="C1202" i="14"/>
  <c r="C1201" i="14"/>
  <c r="C1200" i="14"/>
  <c r="C1199" i="14"/>
  <c r="C1198" i="14"/>
  <c r="C1197" i="14"/>
  <c r="C1196" i="14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Q922" i="14"/>
  <c r="C922" i="14"/>
  <c r="C921" i="14"/>
  <c r="C920" i="14"/>
  <c r="Q919" i="14"/>
  <c r="C919" i="14"/>
  <c r="Q918" i="14"/>
  <c r="C918" i="14"/>
  <c r="C917" i="14"/>
  <c r="C916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Q902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Q885" i="14"/>
  <c r="C885" i="14"/>
  <c r="C884" i="14"/>
  <c r="C883" i="14"/>
  <c r="C882" i="14"/>
  <c r="C881" i="14"/>
  <c r="C880" i="14"/>
  <c r="C879" i="14"/>
  <c r="Q878" i="14"/>
  <c r="C878" i="14"/>
  <c r="Q877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R865" i="14"/>
  <c r="Q865" i="14"/>
  <c r="C865" i="14"/>
  <c r="R864" i="14"/>
  <c r="Q864" i="14"/>
  <c r="C864" i="14"/>
  <c r="R863" i="14"/>
  <c r="Q863" i="14"/>
  <c r="C863" i="14"/>
  <c r="R862" i="14"/>
  <c r="Q862" i="14"/>
  <c r="C862" i="14"/>
  <c r="R861" i="14"/>
  <c r="Q861" i="14"/>
  <c r="C861" i="14"/>
  <c r="R860" i="14"/>
  <c r="Q860" i="14"/>
  <c r="C860" i="14"/>
  <c r="R859" i="14"/>
  <c r="Q859" i="14"/>
  <c r="C859" i="14"/>
  <c r="R858" i="14"/>
  <c r="Q858" i="14"/>
  <c r="C858" i="14"/>
  <c r="R857" i="14"/>
  <c r="Q857" i="14"/>
  <c r="C857" i="14"/>
  <c r="C856" i="14"/>
  <c r="R855" i="14"/>
  <c r="Q855" i="14"/>
  <c r="C855" i="14"/>
  <c r="R854" i="14"/>
  <c r="Q854" i="14"/>
  <c r="C854" i="14"/>
  <c r="R853" i="14"/>
  <c r="Q853" i="14"/>
  <c r="C853" i="14"/>
  <c r="R852" i="14"/>
  <c r="Q852" i="14"/>
  <c r="C852" i="14"/>
  <c r="R851" i="14"/>
  <c r="Q851" i="14"/>
  <c r="C851" i="14"/>
  <c r="R850" i="14"/>
  <c r="Q850" i="14"/>
  <c r="C850" i="14"/>
  <c r="R849" i="14"/>
  <c r="Q849" i="14"/>
  <c r="C849" i="14"/>
  <c r="R848" i="14"/>
  <c r="Q848" i="14"/>
  <c r="C848" i="14"/>
  <c r="R847" i="14"/>
  <c r="Q847" i="14"/>
  <c r="C847" i="14"/>
  <c r="R846" i="14"/>
  <c r="Q846" i="14"/>
  <c r="C846" i="14"/>
  <c r="R845" i="14"/>
  <c r="Q845" i="14"/>
  <c r="C845" i="14"/>
  <c r="C844" i="14"/>
  <c r="C843" i="14"/>
  <c r="R842" i="14"/>
  <c r="Q842" i="14"/>
  <c r="C842" i="14"/>
  <c r="R841" i="14"/>
  <c r="Q841" i="14"/>
  <c r="C841" i="14"/>
  <c r="R840" i="14"/>
  <c r="Q840" i="14"/>
  <c r="C840" i="14"/>
  <c r="R839" i="14"/>
  <c r="Q839" i="14"/>
  <c r="C839" i="14"/>
  <c r="R838" i="14"/>
  <c r="Q838" i="14"/>
  <c r="C838" i="14"/>
  <c r="R837" i="14"/>
  <c r="Q837" i="14"/>
  <c r="C837" i="14"/>
  <c r="R836" i="14"/>
  <c r="Q836" i="14"/>
  <c r="C836" i="14"/>
  <c r="C835" i="14"/>
  <c r="R834" i="14"/>
  <c r="Q834" i="14"/>
  <c r="C834" i="14"/>
  <c r="R833" i="14"/>
  <c r="Q833" i="14"/>
  <c r="C833" i="14"/>
  <c r="R832" i="14"/>
  <c r="Q832" i="14"/>
  <c r="C832" i="14"/>
  <c r="R831" i="14"/>
  <c r="Q831" i="14"/>
  <c r="C831" i="14"/>
  <c r="R830" i="14"/>
  <c r="Q830" i="14"/>
  <c r="C830" i="14"/>
  <c r="R829" i="14"/>
  <c r="Q829" i="14"/>
  <c r="C829" i="14"/>
  <c r="R828" i="14"/>
  <c r="Q828" i="14"/>
  <c r="C828" i="14"/>
  <c r="R827" i="14"/>
  <c r="Q827" i="14"/>
  <c r="C827" i="14"/>
  <c r="R826" i="14"/>
  <c r="Q826" i="14"/>
  <c r="C826" i="14"/>
  <c r="R825" i="14"/>
  <c r="Q825" i="14"/>
  <c r="C825" i="14"/>
  <c r="C824" i="14"/>
  <c r="C823" i="14"/>
  <c r="C822" i="14"/>
  <c r="C821" i="14"/>
  <c r="C820" i="14"/>
  <c r="C819" i="14"/>
  <c r="C818" i="14"/>
  <c r="R817" i="14"/>
  <c r="Q817" i="14"/>
  <c r="C817" i="14"/>
  <c r="R816" i="14"/>
  <c r="Q816" i="14"/>
  <c r="C816" i="14"/>
  <c r="C815" i="14"/>
  <c r="C814" i="14"/>
  <c r="R813" i="14"/>
  <c r="Q813" i="14"/>
  <c r="C813" i="14"/>
  <c r="R812" i="14"/>
  <c r="Q812" i="14"/>
  <c r="O812" i="14"/>
  <c r="O816" i="14" s="1"/>
  <c r="C812" i="14"/>
  <c r="R811" i="14"/>
  <c r="Q811" i="14"/>
  <c r="O811" i="14"/>
  <c r="C811" i="14"/>
  <c r="R810" i="14"/>
  <c r="Q810" i="14"/>
  <c r="O810" i="14"/>
  <c r="C810" i="14"/>
  <c r="R809" i="14"/>
  <c r="Q809" i="14"/>
  <c r="O809" i="14"/>
  <c r="C809" i="14"/>
  <c r="R808" i="14"/>
  <c r="Q808" i="14"/>
  <c r="O808" i="14"/>
  <c r="C808" i="14"/>
  <c r="R807" i="14"/>
  <c r="Q807" i="14"/>
  <c r="O807" i="14"/>
  <c r="C807" i="14"/>
  <c r="R806" i="14"/>
  <c r="Q806" i="14"/>
  <c r="O806" i="14"/>
  <c r="C806" i="14"/>
  <c r="R805" i="14"/>
  <c r="Q805" i="14"/>
  <c r="O805" i="14"/>
  <c r="C805" i="14"/>
  <c r="R804" i="14"/>
  <c r="Q804" i="14"/>
  <c r="O804" i="14"/>
  <c r="C804" i="14"/>
  <c r="R803" i="14"/>
  <c r="Q803" i="14"/>
  <c r="O803" i="14"/>
  <c r="C803" i="14"/>
  <c r="R802" i="14"/>
  <c r="Q802" i="14"/>
  <c r="O802" i="14"/>
  <c r="C802" i="14"/>
  <c r="R801" i="14"/>
  <c r="Q801" i="14"/>
  <c r="O801" i="14"/>
  <c r="C801" i="14"/>
  <c r="R800" i="14"/>
  <c r="Q800" i="14"/>
  <c r="O800" i="14"/>
  <c r="C800" i="14"/>
  <c r="R799" i="14"/>
  <c r="Q799" i="14"/>
  <c r="O799" i="14"/>
  <c r="C799" i="14"/>
  <c r="R798" i="14"/>
  <c r="Q798" i="14"/>
  <c r="O798" i="14"/>
  <c r="C798" i="14"/>
  <c r="R797" i="14"/>
  <c r="Q797" i="14"/>
  <c r="O797" i="14"/>
  <c r="C797" i="14"/>
  <c r="R796" i="14"/>
  <c r="Q796" i="14"/>
  <c r="O796" i="14"/>
  <c r="C796" i="14"/>
  <c r="R795" i="14"/>
  <c r="Q795" i="14"/>
  <c r="O795" i="14"/>
  <c r="C795" i="14"/>
  <c r="R794" i="14"/>
  <c r="Q794" i="14"/>
  <c r="O794" i="14"/>
  <c r="C794" i="14"/>
  <c r="R793" i="14"/>
  <c r="Q793" i="14"/>
  <c r="O793" i="14"/>
  <c r="C793" i="14"/>
  <c r="R792" i="14"/>
  <c r="Q792" i="14"/>
  <c r="O792" i="14"/>
  <c r="C792" i="14"/>
  <c r="R791" i="14"/>
  <c r="Q791" i="14"/>
  <c r="O791" i="14"/>
  <c r="C791" i="14"/>
  <c r="R790" i="14"/>
  <c r="Q790" i="14"/>
  <c r="O790" i="14"/>
  <c r="C790" i="14"/>
  <c r="R789" i="14"/>
  <c r="Q789" i="14"/>
  <c r="O789" i="14"/>
  <c r="C789" i="14"/>
  <c r="R788" i="14"/>
  <c r="Q788" i="14"/>
  <c r="O788" i="14"/>
  <c r="C788" i="14"/>
  <c r="R787" i="14"/>
  <c r="Q787" i="14"/>
  <c r="O787" i="14"/>
  <c r="C787" i="14"/>
  <c r="R786" i="14"/>
  <c r="Q786" i="14"/>
  <c r="O786" i="14"/>
  <c r="C786" i="14"/>
  <c r="R785" i="14"/>
  <c r="Q785" i="14"/>
  <c r="O785" i="14"/>
  <c r="C785" i="14"/>
  <c r="R784" i="14"/>
  <c r="Q784" i="14"/>
  <c r="O784" i="14"/>
  <c r="C784" i="14"/>
  <c r="R783" i="14"/>
  <c r="Q783" i="14"/>
  <c r="O783" i="14"/>
  <c r="C783" i="14"/>
  <c r="R782" i="14"/>
  <c r="Q782" i="14"/>
  <c r="O782" i="14"/>
  <c r="C782" i="14"/>
  <c r="R781" i="14"/>
  <c r="Q781" i="14"/>
  <c r="C781" i="14"/>
  <c r="C780" i="14"/>
  <c r="C779" i="14"/>
  <c r="C778" i="14"/>
  <c r="C777" i="14"/>
  <c r="C776" i="14"/>
  <c r="C775" i="14"/>
  <c r="C774" i="14"/>
  <c r="C773" i="14"/>
  <c r="C772" i="14"/>
  <c r="C771" i="14"/>
  <c r="Q770" i="14"/>
  <c r="C770" i="14"/>
  <c r="Q769" i="14"/>
  <c r="C769" i="14"/>
  <c r="Q768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Q735" i="14"/>
  <c r="C735" i="14"/>
  <c r="Q734" i="14"/>
  <c r="C734" i="14"/>
  <c r="Q733" i="14"/>
  <c r="C733" i="14"/>
  <c r="Q732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Q657" i="14"/>
  <c r="C657" i="14"/>
  <c r="Q656" i="14"/>
  <c r="C656" i="14"/>
  <c r="Q655" i="14"/>
  <c r="C655" i="14"/>
  <c r="C654" i="14"/>
  <c r="C653" i="14"/>
  <c r="C652" i="14"/>
  <c r="C651" i="14"/>
  <c r="C650" i="14"/>
  <c r="C649" i="14"/>
  <c r="Q648" i="14"/>
  <c r="C648" i="14"/>
  <c r="Q647" i="14"/>
  <c r="C647" i="14"/>
  <c r="Q646" i="14"/>
  <c r="C646" i="14"/>
  <c r="Q645" i="14"/>
  <c r="C645" i="14"/>
  <c r="Q644" i="14"/>
  <c r="C644" i="14"/>
  <c r="Q643" i="14"/>
  <c r="C643" i="14"/>
  <c r="Q642" i="14"/>
  <c r="C642" i="14"/>
  <c r="Q641" i="14"/>
  <c r="C641" i="14"/>
  <c r="Q640" i="14"/>
  <c r="C640" i="14"/>
  <c r="Q639" i="14"/>
  <c r="C639" i="14"/>
  <c r="Q638" i="14"/>
  <c r="C638" i="14"/>
  <c r="Q637" i="14"/>
  <c r="C637" i="14"/>
  <c r="Q636" i="14"/>
  <c r="C636" i="14"/>
  <c r="Q635" i="14"/>
  <c r="C635" i="14"/>
  <c r="Q634" i="14"/>
  <c r="C634" i="14"/>
  <c r="Q633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Q533" i="14"/>
  <c r="C533" i="14"/>
  <c r="Q532" i="14"/>
  <c r="C532" i="14"/>
  <c r="Q531" i="14"/>
  <c r="C531" i="14"/>
  <c r="Q530" i="14"/>
  <c r="C530" i="14"/>
  <c r="Q529" i="14"/>
  <c r="C529" i="14"/>
  <c r="Q528" i="14"/>
  <c r="C528" i="14"/>
  <c r="Q527" i="14"/>
  <c r="C527" i="14"/>
  <c r="Q526" i="14"/>
  <c r="C526" i="14"/>
  <c r="Q525" i="14"/>
  <c r="C525" i="14"/>
  <c r="Q524" i="14"/>
  <c r="C524" i="14"/>
  <c r="Q523" i="14"/>
  <c r="C523" i="14"/>
  <c r="Q522" i="14"/>
  <c r="C522" i="14"/>
  <c r="Q521" i="14"/>
  <c r="C521" i="14"/>
  <c r="Q520" i="14"/>
  <c r="C520" i="14"/>
  <c r="Q519" i="14"/>
  <c r="C519" i="14"/>
  <c r="Q518" i="14"/>
  <c r="C518" i="14"/>
  <c r="Q517" i="14"/>
  <c r="C517" i="14"/>
  <c r="Q516" i="14"/>
  <c r="C516" i="14"/>
  <c r="Q515" i="14"/>
  <c r="C515" i="14"/>
  <c r="Q514" i="14"/>
  <c r="C514" i="14"/>
  <c r="Q513" i="14"/>
  <c r="C513" i="14"/>
  <c r="Q512" i="14"/>
  <c r="C512" i="14"/>
  <c r="Q511" i="14"/>
  <c r="C511" i="14"/>
  <c r="Q510" i="14"/>
  <c r="C510" i="14"/>
  <c r="Q509" i="14"/>
  <c r="C509" i="14"/>
  <c r="Q508" i="14"/>
  <c r="C508" i="14"/>
  <c r="Q507" i="14"/>
  <c r="C507" i="14"/>
  <c r="Q506" i="14"/>
  <c r="C506" i="14"/>
  <c r="Q505" i="14"/>
  <c r="C505" i="14"/>
  <c r="Q504" i="14"/>
  <c r="C504" i="14"/>
  <c r="Q503" i="14"/>
  <c r="C503" i="14"/>
  <c r="Q502" i="14"/>
  <c r="C502" i="14"/>
  <c r="Q501" i="14"/>
  <c r="C501" i="14"/>
  <c r="Q500" i="14"/>
  <c r="C500" i="14"/>
  <c r="Q499" i="14"/>
  <c r="C499" i="14"/>
  <c r="Q498" i="14"/>
  <c r="C498" i="14"/>
  <c r="Q497" i="14"/>
  <c r="C497" i="14"/>
  <c r="Q496" i="14"/>
  <c r="C496" i="14"/>
  <c r="Q495" i="14"/>
  <c r="C495" i="14"/>
  <c r="Q494" i="14"/>
  <c r="C494" i="14"/>
  <c r="Q493" i="14"/>
  <c r="C493" i="14"/>
  <c r="Q492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Q467" i="14"/>
  <c r="C467" i="14"/>
  <c r="Q466" i="14"/>
  <c r="O466" i="14"/>
  <c r="O467" i="14" s="1"/>
  <c r="C466" i="14"/>
  <c r="Q465" i="14"/>
  <c r="C465" i="14"/>
  <c r="Q464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Q229" i="14"/>
  <c r="C229" i="14"/>
  <c r="C228" i="14"/>
  <c r="Q227" i="14"/>
  <c r="C227" i="14"/>
  <c r="Q226" i="14"/>
  <c r="C226" i="14"/>
  <c r="R225" i="14"/>
  <c r="Q225" i="14"/>
  <c r="C225" i="14"/>
  <c r="R224" i="14"/>
  <c r="Q224" i="14"/>
  <c r="C224" i="14"/>
  <c r="C223" i="14"/>
  <c r="C222" i="14"/>
  <c r="C221" i="14"/>
  <c r="Q220" i="14"/>
  <c r="O220" i="14"/>
  <c r="C220" i="14"/>
  <c r="C219" i="14"/>
  <c r="Q218" i="14"/>
  <c r="O218" i="14"/>
  <c r="C218" i="14"/>
  <c r="Q217" i="14"/>
  <c r="O217" i="14"/>
  <c r="C217" i="14"/>
  <c r="Q216" i="14"/>
  <c r="O216" i="14"/>
  <c r="C216" i="14"/>
  <c r="Q215" i="14"/>
  <c r="O215" i="14"/>
  <c r="C215" i="14"/>
  <c r="Q214" i="14"/>
  <c r="O214" i="14"/>
  <c r="C214" i="14"/>
  <c r="C213" i="14"/>
  <c r="Q212" i="14"/>
  <c r="O212" i="14"/>
  <c r="C212" i="14"/>
  <c r="Q211" i="14"/>
  <c r="O211" i="14"/>
  <c r="C211" i="14"/>
  <c r="Q210" i="14"/>
  <c r="O210" i="14"/>
  <c r="C210" i="14"/>
  <c r="Q209" i="14"/>
  <c r="O209" i="14"/>
  <c r="C209" i="14"/>
  <c r="Q208" i="14"/>
  <c r="O208" i="14"/>
  <c r="C208" i="14"/>
  <c r="R207" i="14"/>
  <c r="R208" i="14" s="1"/>
  <c r="R209" i="14" s="1"/>
  <c r="R210" i="14" s="1"/>
  <c r="R211" i="14" s="1"/>
  <c r="Q207" i="14"/>
  <c r="O207" i="14"/>
  <c r="C207" i="14"/>
  <c r="Q206" i="14"/>
  <c r="O206" i="14"/>
  <c r="C206" i="14"/>
  <c r="Q205" i="14"/>
  <c r="O205" i="14"/>
  <c r="C205" i="14"/>
  <c r="Q204" i="14"/>
  <c r="O204" i="14"/>
  <c r="C204" i="14"/>
  <c r="Q203" i="14"/>
  <c r="O203" i="14"/>
  <c r="C203" i="14"/>
  <c r="Q202" i="14"/>
  <c r="O202" i="14"/>
  <c r="C202" i="14"/>
  <c r="Q201" i="14"/>
  <c r="O201" i="14"/>
  <c r="C201" i="14"/>
  <c r="Q200" i="14"/>
  <c r="O200" i="14"/>
  <c r="C200" i="14"/>
  <c r="R199" i="14"/>
  <c r="R200" i="14" s="1"/>
  <c r="R201" i="14" s="1"/>
  <c r="R202" i="14" s="1"/>
  <c r="R203" i="14" s="1"/>
  <c r="R204" i="14" s="1"/>
  <c r="R205" i="14" s="1"/>
  <c r="R206" i="14" s="1"/>
  <c r="Q199" i="14"/>
  <c r="O199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Q84" i="14"/>
  <c r="C84" i="14"/>
  <c r="Q83" i="14"/>
  <c r="C83" i="14"/>
  <c r="Q82" i="14"/>
  <c r="C82" i="14"/>
  <c r="Q81" i="14"/>
  <c r="C81" i="14"/>
  <c r="Q80" i="14"/>
  <c r="C80" i="14"/>
  <c r="Q79" i="14"/>
  <c r="C79" i="14"/>
  <c r="Q78" i="14"/>
  <c r="C78" i="14"/>
  <c r="Q77" i="14"/>
  <c r="C77" i="14"/>
  <c r="Q76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Q40" i="14"/>
  <c r="C40" i="14"/>
  <c r="Q39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Q20" i="14"/>
  <c r="C20" i="14"/>
  <c r="Q19" i="14"/>
  <c r="C19" i="14"/>
  <c r="C18" i="14"/>
  <c r="C17" i="14"/>
  <c r="S16" i="14"/>
  <c r="P16" i="14"/>
  <c r="M16" i="14"/>
  <c r="Q16" i="14" s="1"/>
  <c r="C16" i="14"/>
  <c r="S15" i="14"/>
  <c r="Q15" i="14"/>
  <c r="P15" i="14"/>
  <c r="C15" i="14"/>
  <c r="Q14" i="14"/>
  <c r="C14" i="14"/>
  <c r="Q13" i="14"/>
  <c r="C13" i="14"/>
  <c r="Q12" i="14"/>
  <c r="C12" i="14"/>
  <c r="C11" i="14"/>
  <c r="C10" i="14"/>
  <c r="C9" i="14"/>
  <c r="C8" i="14"/>
  <c r="C7" i="14"/>
  <c r="C6" i="14"/>
  <c r="C5" i="14"/>
  <c r="P34" i="15" l="1"/>
  <c r="P33" i="15"/>
  <c r="P64" i="15"/>
  <c r="P85" i="15"/>
  <c r="P38" i="15"/>
  <c r="P22" i="15"/>
  <c r="P78" i="15"/>
  <c r="P41" i="15"/>
  <c r="P43" i="15"/>
  <c r="R212" i="14"/>
  <c r="R214" i="14"/>
  <c r="R215" i="14" s="1"/>
  <c r="R216" i="14" s="1"/>
  <c r="R217" i="14" s="1"/>
  <c r="R218" i="14" s="1"/>
  <c r="AE12" i="13" l="1"/>
  <c r="AB12" i="13"/>
  <c r="Y12" i="13"/>
  <c r="AH10" i="13"/>
  <c r="AE10" i="13"/>
  <c r="AB10" i="13"/>
  <c r="Y10" i="13"/>
  <c r="AH8" i="13"/>
  <c r="AE8" i="13"/>
  <c r="AB8" i="13"/>
  <c r="Y8" i="13"/>
  <c r="G236" i="11" l="1"/>
  <c r="N236" i="11" s="1"/>
  <c r="F236" i="11"/>
  <c r="E236" i="11"/>
  <c r="J235" i="11"/>
  <c r="I235" i="11"/>
  <c r="H235" i="11" s="1"/>
  <c r="G235" i="11"/>
  <c r="F235" i="11"/>
  <c r="E235" i="11"/>
  <c r="J234" i="11"/>
  <c r="I234" i="11"/>
  <c r="G234" i="11"/>
  <c r="G233" i="11" s="1"/>
  <c r="F234" i="11"/>
  <c r="E234" i="11"/>
  <c r="J233" i="11"/>
  <c r="J232" i="11"/>
  <c r="I232" i="11"/>
  <c r="H232" i="11" s="1"/>
  <c r="G232" i="11"/>
  <c r="F232" i="11"/>
  <c r="E232" i="11"/>
  <c r="M232" i="11" s="1"/>
  <c r="J231" i="11"/>
  <c r="I231" i="11"/>
  <c r="H231" i="11" s="1"/>
  <c r="G231" i="11"/>
  <c r="F231" i="11"/>
  <c r="E231" i="11"/>
  <c r="N231" i="11" s="1"/>
  <c r="J230" i="11"/>
  <c r="I230" i="11"/>
  <c r="H230" i="11" s="1"/>
  <c r="G230" i="11"/>
  <c r="F230" i="11"/>
  <c r="E230" i="11"/>
  <c r="M230" i="11" s="1"/>
  <c r="J229" i="11"/>
  <c r="I229" i="11"/>
  <c r="H229" i="11" s="1"/>
  <c r="G229" i="11"/>
  <c r="F229" i="11"/>
  <c r="E229" i="11"/>
  <c r="L229" i="11" s="1"/>
  <c r="J228" i="11"/>
  <c r="I228" i="11"/>
  <c r="H228" i="11" s="1"/>
  <c r="G228" i="11"/>
  <c r="N228" i="11" s="1"/>
  <c r="F228" i="11"/>
  <c r="E228" i="11"/>
  <c r="J227" i="11"/>
  <c r="I227" i="11"/>
  <c r="H227" i="11" s="1"/>
  <c r="G227" i="11"/>
  <c r="F227" i="11"/>
  <c r="E227" i="11"/>
  <c r="L227" i="11" s="1"/>
  <c r="J226" i="11"/>
  <c r="I226" i="11"/>
  <c r="H226" i="11" s="1"/>
  <c r="G226" i="11"/>
  <c r="F226" i="11"/>
  <c r="E226" i="11"/>
  <c r="M226" i="11" s="1"/>
  <c r="J225" i="11"/>
  <c r="I225" i="11"/>
  <c r="H225" i="11" s="1"/>
  <c r="G225" i="11"/>
  <c r="F225" i="11"/>
  <c r="E225" i="11"/>
  <c r="J224" i="11"/>
  <c r="I224" i="11"/>
  <c r="H224" i="11" s="1"/>
  <c r="G224" i="11"/>
  <c r="N224" i="11" s="1"/>
  <c r="F224" i="11"/>
  <c r="E224" i="11"/>
  <c r="L224" i="11" s="1"/>
  <c r="J223" i="11"/>
  <c r="I223" i="11"/>
  <c r="H223" i="11"/>
  <c r="G223" i="11"/>
  <c r="M223" i="11" s="1"/>
  <c r="F223" i="11"/>
  <c r="L223" i="11" s="1"/>
  <c r="E223" i="11"/>
  <c r="G222" i="11"/>
  <c r="F222" i="11"/>
  <c r="E222" i="11"/>
  <c r="J221" i="11"/>
  <c r="I221" i="11"/>
  <c r="H221" i="11" s="1"/>
  <c r="G221" i="11"/>
  <c r="N221" i="11" s="1"/>
  <c r="F221" i="11"/>
  <c r="E221" i="11"/>
  <c r="J220" i="11"/>
  <c r="I220" i="11"/>
  <c r="H220" i="11" s="1"/>
  <c r="G220" i="11"/>
  <c r="F220" i="11"/>
  <c r="E220" i="11"/>
  <c r="J219" i="11"/>
  <c r="I219" i="11"/>
  <c r="H219" i="11" s="1"/>
  <c r="G219" i="11"/>
  <c r="F219" i="11"/>
  <c r="E219" i="11"/>
  <c r="J218" i="11"/>
  <c r="I218" i="11"/>
  <c r="H218" i="11" s="1"/>
  <c r="G218" i="11"/>
  <c r="F218" i="11"/>
  <c r="E218" i="11"/>
  <c r="M218" i="11" s="1"/>
  <c r="J217" i="11"/>
  <c r="I217" i="11"/>
  <c r="H217" i="11" s="1"/>
  <c r="G217" i="11"/>
  <c r="N217" i="11" s="1"/>
  <c r="F217" i="11"/>
  <c r="E217" i="11"/>
  <c r="J216" i="11"/>
  <c r="I216" i="11"/>
  <c r="H216" i="11" s="1"/>
  <c r="G216" i="11"/>
  <c r="F216" i="11"/>
  <c r="E216" i="11"/>
  <c r="M216" i="11" s="1"/>
  <c r="M215" i="11"/>
  <c r="J215" i="11"/>
  <c r="I215" i="11"/>
  <c r="H215" i="11" s="1"/>
  <c r="G215" i="11"/>
  <c r="F215" i="11"/>
  <c r="E215" i="11"/>
  <c r="J214" i="11"/>
  <c r="I214" i="11"/>
  <c r="H214" i="11"/>
  <c r="G214" i="11"/>
  <c r="N214" i="11" s="1"/>
  <c r="F214" i="11"/>
  <c r="E214" i="11"/>
  <c r="G213" i="11"/>
  <c r="N213" i="11" s="1"/>
  <c r="F213" i="11"/>
  <c r="E213" i="11"/>
  <c r="G212" i="11"/>
  <c r="N212" i="11" s="1"/>
  <c r="F212" i="11"/>
  <c r="E212" i="11"/>
  <c r="G211" i="11"/>
  <c r="F211" i="11"/>
  <c r="E211" i="11"/>
  <c r="J210" i="11"/>
  <c r="I210" i="11"/>
  <c r="H210" i="11" s="1"/>
  <c r="G210" i="11"/>
  <c r="F210" i="11"/>
  <c r="E210" i="11"/>
  <c r="J209" i="11"/>
  <c r="I209" i="11"/>
  <c r="H209" i="11" s="1"/>
  <c r="G209" i="11"/>
  <c r="F209" i="11"/>
  <c r="E209" i="11"/>
  <c r="M208" i="11"/>
  <c r="J208" i="11"/>
  <c r="I208" i="11"/>
  <c r="H208" i="11" s="1"/>
  <c r="G208" i="11"/>
  <c r="F208" i="11"/>
  <c r="E208" i="11"/>
  <c r="N208" i="11" s="1"/>
  <c r="J207" i="11"/>
  <c r="I207" i="11"/>
  <c r="H207" i="11" s="1"/>
  <c r="G207" i="11"/>
  <c r="G206" i="11" s="1"/>
  <c r="F207" i="11"/>
  <c r="E207" i="11"/>
  <c r="M207" i="11" s="1"/>
  <c r="J206" i="11"/>
  <c r="J205" i="11"/>
  <c r="I205" i="11"/>
  <c r="H205" i="11" s="1"/>
  <c r="G205" i="11"/>
  <c r="N205" i="11" s="1"/>
  <c r="F205" i="11"/>
  <c r="E205" i="11"/>
  <c r="J204" i="11"/>
  <c r="I204" i="11"/>
  <c r="H204" i="11" s="1"/>
  <c r="G204" i="11"/>
  <c r="N204" i="11" s="1"/>
  <c r="F204" i="11"/>
  <c r="E204" i="11"/>
  <c r="J203" i="11"/>
  <c r="I203" i="11"/>
  <c r="I201" i="11" s="1"/>
  <c r="H201" i="11" s="1"/>
  <c r="G203" i="11"/>
  <c r="F203" i="11"/>
  <c r="E203" i="11"/>
  <c r="M203" i="11" s="1"/>
  <c r="J202" i="11"/>
  <c r="I202" i="11"/>
  <c r="H202" i="11" s="1"/>
  <c r="G202" i="11"/>
  <c r="G201" i="11" s="1"/>
  <c r="F202" i="11"/>
  <c r="F201" i="11" s="1"/>
  <c r="E202" i="11"/>
  <c r="M202" i="11" s="1"/>
  <c r="J201" i="11"/>
  <c r="J200" i="11"/>
  <c r="I200" i="11"/>
  <c r="H200" i="11" s="1"/>
  <c r="G200" i="11"/>
  <c r="M200" i="11" s="1"/>
  <c r="F200" i="11"/>
  <c r="L200" i="11" s="1"/>
  <c r="E200" i="11"/>
  <c r="J199" i="11"/>
  <c r="I199" i="11"/>
  <c r="H199" i="11" s="1"/>
  <c r="G199" i="11"/>
  <c r="N199" i="11" s="1"/>
  <c r="F199" i="11"/>
  <c r="E199" i="11"/>
  <c r="L198" i="11"/>
  <c r="J198" i="11"/>
  <c r="I198" i="11"/>
  <c r="H198" i="11" s="1"/>
  <c r="G198" i="11"/>
  <c r="G197" i="11" s="1"/>
  <c r="F198" i="11"/>
  <c r="E198" i="11"/>
  <c r="N198" i="11" s="1"/>
  <c r="J197" i="11"/>
  <c r="J196" i="11"/>
  <c r="I196" i="11"/>
  <c r="H196" i="11" s="1"/>
  <c r="L196" i="11" s="1"/>
  <c r="G196" i="11"/>
  <c r="N196" i="11" s="1"/>
  <c r="F196" i="11"/>
  <c r="E196" i="11"/>
  <c r="J195" i="11"/>
  <c r="I195" i="11"/>
  <c r="H195" i="11" s="1"/>
  <c r="G195" i="11"/>
  <c r="N195" i="11" s="1"/>
  <c r="F195" i="11"/>
  <c r="E195" i="11"/>
  <c r="J194" i="11"/>
  <c r="I194" i="11"/>
  <c r="I193" i="11" s="1"/>
  <c r="H193" i="11" s="1"/>
  <c r="G194" i="11"/>
  <c r="G193" i="11" s="1"/>
  <c r="F194" i="11"/>
  <c r="F193" i="11" s="1"/>
  <c r="E194" i="11"/>
  <c r="J193" i="11"/>
  <c r="J192" i="11"/>
  <c r="I192" i="11"/>
  <c r="H192" i="11" s="1"/>
  <c r="G192" i="11"/>
  <c r="F192" i="11"/>
  <c r="E192" i="11"/>
  <c r="M192" i="11" s="1"/>
  <c r="J191" i="11"/>
  <c r="I191" i="11"/>
  <c r="H191" i="11" s="1"/>
  <c r="G191" i="11"/>
  <c r="F191" i="11"/>
  <c r="E191" i="11"/>
  <c r="N191" i="11" s="1"/>
  <c r="G190" i="11"/>
  <c r="N190" i="11" s="1"/>
  <c r="F190" i="11"/>
  <c r="E190" i="11"/>
  <c r="G189" i="11"/>
  <c r="N189" i="11" s="1"/>
  <c r="F189" i="11"/>
  <c r="E189" i="11"/>
  <c r="J188" i="11"/>
  <c r="I188" i="11"/>
  <c r="H188" i="11" s="1"/>
  <c r="G188" i="11"/>
  <c r="F188" i="11"/>
  <c r="E188" i="11"/>
  <c r="N188" i="11" s="1"/>
  <c r="G187" i="11"/>
  <c r="G185" i="11" s="1"/>
  <c r="F187" i="11"/>
  <c r="E187" i="11"/>
  <c r="J186" i="11"/>
  <c r="I186" i="11"/>
  <c r="H186" i="11" s="1"/>
  <c r="G186" i="11"/>
  <c r="F186" i="11"/>
  <c r="E186" i="11"/>
  <c r="J185" i="11"/>
  <c r="J184" i="11"/>
  <c r="I184" i="11"/>
  <c r="H184" i="11" s="1"/>
  <c r="G184" i="11"/>
  <c r="N184" i="11" s="1"/>
  <c r="F184" i="11"/>
  <c r="E184" i="11"/>
  <c r="L184" i="11" s="1"/>
  <c r="J183" i="11"/>
  <c r="I183" i="11"/>
  <c r="H183" i="11" s="1"/>
  <c r="G183" i="11"/>
  <c r="F183" i="11"/>
  <c r="F182" i="11" s="1"/>
  <c r="E183" i="11"/>
  <c r="L183" i="11" s="1"/>
  <c r="J182" i="11"/>
  <c r="J181" i="11"/>
  <c r="I181" i="11"/>
  <c r="H181" i="11" s="1"/>
  <c r="G181" i="11"/>
  <c r="F181" i="11"/>
  <c r="E181" i="11"/>
  <c r="J180" i="11"/>
  <c r="I180" i="11"/>
  <c r="H180" i="11" s="1"/>
  <c r="G180" i="11"/>
  <c r="N180" i="11" s="1"/>
  <c r="F180" i="11"/>
  <c r="E180" i="11"/>
  <c r="L180" i="11" s="1"/>
  <c r="J179" i="11"/>
  <c r="I179" i="11"/>
  <c r="H179" i="11" s="1"/>
  <c r="G179" i="11"/>
  <c r="F179" i="11"/>
  <c r="E179" i="11"/>
  <c r="J178" i="11"/>
  <c r="I178" i="11"/>
  <c r="H178" i="11" s="1"/>
  <c r="G178" i="11"/>
  <c r="F178" i="11"/>
  <c r="E178" i="11"/>
  <c r="J177" i="11"/>
  <c r="I177" i="11"/>
  <c r="H177" i="11" s="1"/>
  <c r="G177" i="11"/>
  <c r="F177" i="11"/>
  <c r="E177" i="11"/>
  <c r="M177" i="11" s="1"/>
  <c r="J176" i="11"/>
  <c r="I176" i="11"/>
  <c r="H176" i="11" s="1"/>
  <c r="G176" i="11"/>
  <c r="F176" i="11"/>
  <c r="E176" i="11"/>
  <c r="J175" i="11"/>
  <c r="I175" i="11"/>
  <c r="H175" i="11" s="1"/>
  <c r="G175" i="11"/>
  <c r="F175" i="11"/>
  <c r="E175" i="11"/>
  <c r="J174" i="11"/>
  <c r="I174" i="11"/>
  <c r="H174" i="11" s="1"/>
  <c r="G174" i="11"/>
  <c r="N174" i="11" s="1"/>
  <c r="F174" i="11"/>
  <c r="E174" i="11"/>
  <c r="J173" i="11"/>
  <c r="I173" i="11"/>
  <c r="H173" i="11" s="1"/>
  <c r="G173" i="11"/>
  <c r="N173" i="11" s="1"/>
  <c r="F173" i="11"/>
  <c r="E173" i="11"/>
  <c r="M173" i="11" s="1"/>
  <c r="J172" i="11"/>
  <c r="I172" i="11"/>
  <c r="H172" i="11" s="1"/>
  <c r="G172" i="11"/>
  <c r="F172" i="11"/>
  <c r="E172" i="11"/>
  <c r="J171" i="11"/>
  <c r="I171" i="11"/>
  <c r="H171" i="11" s="1"/>
  <c r="G171" i="11"/>
  <c r="F171" i="11"/>
  <c r="F170" i="11" s="1"/>
  <c r="E171" i="11"/>
  <c r="L171" i="11" s="1"/>
  <c r="J170" i="11"/>
  <c r="J169" i="11"/>
  <c r="I169" i="11"/>
  <c r="H169" i="11" s="1"/>
  <c r="G169" i="11"/>
  <c r="N169" i="11" s="1"/>
  <c r="F169" i="11"/>
  <c r="E169" i="11"/>
  <c r="J168" i="11"/>
  <c r="I168" i="11"/>
  <c r="H168" i="11"/>
  <c r="G168" i="11"/>
  <c r="N168" i="11" s="1"/>
  <c r="F168" i="11"/>
  <c r="E168" i="11"/>
  <c r="J167" i="11"/>
  <c r="I167" i="11"/>
  <c r="H167" i="11" s="1"/>
  <c r="G167" i="11"/>
  <c r="F167" i="11"/>
  <c r="E167" i="11"/>
  <c r="J166" i="11"/>
  <c r="I166" i="11"/>
  <c r="H166" i="11" s="1"/>
  <c r="G166" i="11"/>
  <c r="F166" i="11"/>
  <c r="E166" i="11"/>
  <c r="J165" i="11"/>
  <c r="J164" i="11"/>
  <c r="I164" i="11"/>
  <c r="H164" i="11" s="1"/>
  <c r="G164" i="11"/>
  <c r="F164" i="11"/>
  <c r="E164" i="11"/>
  <c r="J163" i="11"/>
  <c r="I163" i="11"/>
  <c r="H163" i="11" s="1"/>
  <c r="G163" i="11"/>
  <c r="F163" i="11"/>
  <c r="E163" i="11"/>
  <c r="L163" i="11" s="1"/>
  <c r="G162" i="11"/>
  <c r="F162" i="11"/>
  <c r="E162" i="11"/>
  <c r="G161" i="11"/>
  <c r="N161" i="11" s="1"/>
  <c r="F161" i="11"/>
  <c r="E161" i="11"/>
  <c r="J160" i="11"/>
  <c r="I160" i="11"/>
  <c r="H160" i="11" s="1"/>
  <c r="G160" i="11"/>
  <c r="N160" i="11" s="1"/>
  <c r="F160" i="11"/>
  <c r="E160" i="11"/>
  <c r="J159" i="11"/>
  <c r="I159" i="11"/>
  <c r="H159" i="11"/>
  <c r="G159" i="11"/>
  <c r="F159" i="11"/>
  <c r="E159" i="11"/>
  <c r="L159" i="11" s="1"/>
  <c r="J158" i="11"/>
  <c r="I158" i="11"/>
  <c r="H158" i="11" s="1"/>
  <c r="G158" i="11"/>
  <c r="F158" i="11"/>
  <c r="E158" i="11"/>
  <c r="M158" i="11" s="1"/>
  <c r="J157" i="11"/>
  <c r="I157" i="11"/>
  <c r="H157" i="11" s="1"/>
  <c r="G157" i="11"/>
  <c r="F157" i="11"/>
  <c r="E157" i="11"/>
  <c r="J156" i="11"/>
  <c r="I156" i="11"/>
  <c r="H156" i="11" s="1"/>
  <c r="G156" i="11"/>
  <c r="F156" i="11"/>
  <c r="E156" i="11"/>
  <c r="M156" i="11" s="1"/>
  <c r="J155" i="11"/>
  <c r="I155" i="11"/>
  <c r="H155" i="11" s="1"/>
  <c r="G155" i="11"/>
  <c r="F155" i="11"/>
  <c r="E155" i="11"/>
  <c r="N155" i="11" s="1"/>
  <c r="J154" i="11"/>
  <c r="I154" i="11"/>
  <c r="H154" i="11" s="1"/>
  <c r="G154" i="11"/>
  <c r="N154" i="11" s="1"/>
  <c r="F154" i="11"/>
  <c r="E154" i="11"/>
  <c r="J153" i="11"/>
  <c r="I153" i="11"/>
  <c r="H153" i="11" s="1"/>
  <c r="G153" i="11"/>
  <c r="F153" i="11"/>
  <c r="L153" i="11" s="1"/>
  <c r="E153" i="11"/>
  <c r="J152" i="11"/>
  <c r="I152" i="11"/>
  <c r="H152" i="11"/>
  <c r="G152" i="11"/>
  <c r="F152" i="11"/>
  <c r="E152" i="11"/>
  <c r="M152" i="11" s="1"/>
  <c r="J151" i="11"/>
  <c r="I151" i="11"/>
  <c r="H151" i="11" s="1"/>
  <c r="G151" i="11"/>
  <c r="F151" i="11"/>
  <c r="E151" i="11"/>
  <c r="M151" i="11" s="1"/>
  <c r="G150" i="11"/>
  <c r="F150" i="11"/>
  <c r="E150" i="11"/>
  <c r="N149" i="11"/>
  <c r="J149" i="11"/>
  <c r="I149" i="11"/>
  <c r="H149" i="11" s="1"/>
  <c r="G149" i="11"/>
  <c r="M149" i="11" s="1"/>
  <c r="F149" i="11"/>
  <c r="E149" i="11"/>
  <c r="J148" i="11"/>
  <c r="I148" i="11"/>
  <c r="H148" i="11" s="1"/>
  <c r="G148" i="11"/>
  <c r="N148" i="11" s="1"/>
  <c r="F148" i="11"/>
  <c r="E148" i="11"/>
  <c r="L148" i="11" s="1"/>
  <c r="J147" i="11"/>
  <c r="I147" i="11"/>
  <c r="H147" i="11" s="1"/>
  <c r="G147" i="11"/>
  <c r="N147" i="11" s="1"/>
  <c r="F147" i="11"/>
  <c r="E147" i="11"/>
  <c r="J146" i="11"/>
  <c r="I146" i="11"/>
  <c r="H146" i="11" s="1"/>
  <c r="G146" i="11"/>
  <c r="F146" i="11"/>
  <c r="E146" i="11"/>
  <c r="J145" i="11"/>
  <c r="I145" i="11"/>
  <c r="H145" i="11" s="1"/>
  <c r="G145" i="11"/>
  <c r="N145" i="11" s="1"/>
  <c r="F145" i="11"/>
  <c r="E145" i="11"/>
  <c r="J144" i="11"/>
  <c r="I144" i="11"/>
  <c r="H144" i="11" s="1"/>
  <c r="G144" i="11"/>
  <c r="F144" i="11"/>
  <c r="E144" i="11"/>
  <c r="M144" i="11" s="1"/>
  <c r="J143" i="11"/>
  <c r="I143" i="11"/>
  <c r="H143" i="11" s="1"/>
  <c r="G143" i="11"/>
  <c r="F143" i="11"/>
  <c r="E143" i="11"/>
  <c r="J142" i="11"/>
  <c r="I142" i="11"/>
  <c r="H142" i="11"/>
  <c r="G142" i="11"/>
  <c r="F142" i="11"/>
  <c r="E142" i="11"/>
  <c r="J141" i="11"/>
  <c r="I141" i="11"/>
  <c r="H141" i="11" s="1"/>
  <c r="G141" i="11"/>
  <c r="F141" i="11"/>
  <c r="E141" i="11"/>
  <c r="N141" i="11" s="1"/>
  <c r="J140" i="11"/>
  <c r="I140" i="11"/>
  <c r="H140" i="11" s="1"/>
  <c r="G140" i="11"/>
  <c r="F140" i="11"/>
  <c r="E140" i="11"/>
  <c r="N140" i="11" s="1"/>
  <c r="J139" i="11"/>
  <c r="I139" i="11"/>
  <c r="H139" i="11" s="1"/>
  <c r="G139" i="11"/>
  <c r="N139" i="11" s="1"/>
  <c r="F139" i="11"/>
  <c r="E139" i="11"/>
  <c r="J138" i="11"/>
  <c r="I138" i="11"/>
  <c r="H138" i="11" s="1"/>
  <c r="G138" i="11"/>
  <c r="N138" i="11" s="1"/>
  <c r="F138" i="11"/>
  <c r="E138" i="11"/>
  <c r="G137" i="11"/>
  <c r="F137" i="11"/>
  <c r="E137" i="11"/>
  <c r="J136" i="11"/>
  <c r="I136" i="11"/>
  <c r="H136" i="11" s="1"/>
  <c r="G136" i="11"/>
  <c r="F136" i="11"/>
  <c r="E136" i="11"/>
  <c r="J135" i="11"/>
  <c r="I135" i="11"/>
  <c r="H135" i="11" s="1"/>
  <c r="G135" i="11"/>
  <c r="F135" i="11"/>
  <c r="E135" i="11"/>
  <c r="J134" i="11"/>
  <c r="I134" i="11"/>
  <c r="H134" i="11" s="1"/>
  <c r="G134" i="11"/>
  <c r="F134" i="11"/>
  <c r="E134" i="11"/>
  <c r="J133" i="11"/>
  <c r="I133" i="11"/>
  <c r="H133" i="11" s="1"/>
  <c r="G133" i="11"/>
  <c r="N133" i="11" s="1"/>
  <c r="F133" i="11"/>
  <c r="E133" i="11"/>
  <c r="M133" i="11" s="1"/>
  <c r="J132" i="11"/>
  <c r="I132" i="11"/>
  <c r="H132" i="11" s="1"/>
  <c r="G132" i="11"/>
  <c r="F132" i="11"/>
  <c r="E132" i="11"/>
  <c r="L132" i="11" s="1"/>
  <c r="J131" i="11"/>
  <c r="I131" i="11"/>
  <c r="H131" i="11" s="1"/>
  <c r="G131" i="11"/>
  <c r="N131" i="11" s="1"/>
  <c r="F131" i="11"/>
  <c r="E131" i="11"/>
  <c r="J130" i="11"/>
  <c r="I130" i="11"/>
  <c r="H130" i="11" s="1"/>
  <c r="G130" i="11"/>
  <c r="F130" i="11"/>
  <c r="E130" i="11"/>
  <c r="J129" i="11"/>
  <c r="I129" i="11"/>
  <c r="H129" i="11" s="1"/>
  <c r="G129" i="11"/>
  <c r="F129" i="11"/>
  <c r="E129" i="11"/>
  <c r="M129" i="11" s="1"/>
  <c r="J128" i="11"/>
  <c r="I128" i="11"/>
  <c r="H128" i="11"/>
  <c r="G128" i="11"/>
  <c r="F128" i="11"/>
  <c r="E128" i="11"/>
  <c r="M128" i="11" s="1"/>
  <c r="N127" i="11"/>
  <c r="J127" i="11"/>
  <c r="I127" i="11"/>
  <c r="H127" i="11" s="1"/>
  <c r="G127" i="11"/>
  <c r="F127" i="11"/>
  <c r="E127" i="11"/>
  <c r="J126" i="11"/>
  <c r="G124" i="11"/>
  <c r="F124" i="11"/>
  <c r="E124" i="11"/>
  <c r="J123" i="11"/>
  <c r="I123" i="11"/>
  <c r="H123" i="11" s="1"/>
  <c r="G123" i="11"/>
  <c r="F123" i="11"/>
  <c r="E123" i="11"/>
  <c r="M123" i="11" s="1"/>
  <c r="J122" i="11"/>
  <c r="I122" i="11"/>
  <c r="H122" i="11" s="1"/>
  <c r="G122" i="11"/>
  <c r="F122" i="11"/>
  <c r="E122" i="11"/>
  <c r="L122" i="11" s="1"/>
  <c r="J121" i="11"/>
  <c r="I121" i="11"/>
  <c r="H121" i="11" s="1"/>
  <c r="G121" i="11"/>
  <c r="F121" i="11"/>
  <c r="E121" i="11"/>
  <c r="J120" i="11"/>
  <c r="I120" i="11"/>
  <c r="H120" i="11" s="1"/>
  <c r="G120" i="11"/>
  <c r="F120" i="11"/>
  <c r="E120" i="11"/>
  <c r="J119" i="11"/>
  <c r="I119" i="11"/>
  <c r="H119" i="11"/>
  <c r="G119" i="11"/>
  <c r="F119" i="11"/>
  <c r="E119" i="11"/>
  <c r="J118" i="11"/>
  <c r="I118" i="11"/>
  <c r="H118" i="11"/>
  <c r="G118" i="11"/>
  <c r="F118" i="11"/>
  <c r="E118" i="11"/>
  <c r="G117" i="11"/>
  <c r="N117" i="11" s="1"/>
  <c r="F117" i="11"/>
  <c r="E117" i="11"/>
  <c r="J116" i="11"/>
  <c r="I116" i="11"/>
  <c r="G116" i="11"/>
  <c r="F116" i="11"/>
  <c r="E116" i="11"/>
  <c r="L116" i="11" s="1"/>
  <c r="J115" i="11"/>
  <c r="I115" i="11"/>
  <c r="H115" i="11" s="1"/>
  <c r="G115" i="11"/>
  <c r="F115" i="11"/>
  <c r="E115" i="11"/>
  <c r="M115" i="11" s="1"/>
  <c r="J114" i="11"/>
  <c r="I114" i="11"/>
  <c r="H114" i="11" s="1"/>
  <c r="G114" i="11"/>
  <c r="G113" i="11" s="1"/>
  <c r="F114" i="11"/>
  <c r="F113" i="11" s="1"/>
  <c r="E114" i="11"/>
  <c r="E113" i="11" s="1"/>
  <c r="J112" i="11"/>
  <c r="I112" i="11"/>
  <c r="H112" i="11" s="1"/>
  <c r="G112" i="11"/>
  <c r="F112" i="11"/>
  <c r="E112" i="11"/>
  <c r="M112" i="11" s="1"/>
  <c r="G111" i="11"/>
  <c r="F111" i="11"/>
  <c r="E111" i="11"/>
  <c r="G110" i="11"/>
  <c r="F110" i="11"/>
  <c r="E110" i="11"/>
  <c r="N110" i="11" s="1"/>
  <c r="J109" i="11"/>
  <c r="I109" i="11"/>
  <c r="H109" i="11"/>
  <c r="G109" i="11"/>
  <c r="F109" i="11"/>
  <c r="L109" i="11" s="1"/>
  <c r="E109" i="11"/>
  <c r="J107" i="11"/>
  <c r="I107" i="11"/>
  <c r="H107" i="11" s="1"/>
  <c r="G107" i="11"/>
  <c r="F107" i="11"/>
  <c r="E107" i="11"/>
  <c r="N107" i="11" s="1"/>
  <c r="J106" i="11"/>
  <c r="I106" i="11"/>
  <c r="H106" i="11"/>
  <c r="G106" i="11"/>
  <c r="N106" i="11" s="1"/>
  <c r="F106" i="11"/>
  <c r="E106" i="11"/>
  <c r="J105" i="11"/>
  <c r="I105" i="11"/>
  <c r="H105" i="11"/>
  <c r="G105" i="11"/>
  <c r="F105" i="11"/>
  <c r="F104" i="11" s="1"/>
  <c r="E105" i="11"/>
  <c r="E104" i="11" s="1"/>
  <c r="J104" i="11"/>
  <c r="J103" i="11"/>
  <c r="I103" i="11"/>
  <c r="H103" i="11" s="1"/>
  <c r="G103" i="11"/>
  <c r="F103" i="11"/>
  <c r="E103" i="11"/>
  <c r="M103" i="11" s="1"/>
  <c r="G101" i="11"/>
  <c r="F101" i="11"/>
  <c r="E101" i="11"/>
  <c r="J100" i="11"/>
  <c r="I100" i="11"/>
  <c r="H100" i="11" s="1"/>
  <c r="G100" i="11"/>
  <c r="F100" i="11"/>
  <c r="E100" i="11"/>
  <c r="J99" i="11"/>
  <c r="I99" i="11"/>
  <c r="H99" i="11" s="1"/>
  <c r="G99" i="11"/>
  <c r="F99" i="11"/>
  <c r="E99" i="11"/>
  <c r="J98" i="11"/>
  <c r="I98" i="11"/>
  <c r="H98" i="11" s="1"/>
  <c r="G98" i="11"/>
  <c r="F98" i="11"/>
  <c r="E98" i="11"/>
  <c r="M98" i="11" s="1"/>
  <c r="J97" i="11"/>
  <c r="I97" i="11"/>
  <c r="H97" i="11" s="1"/>
  <c r="G97" i="11"/>
  <c r="F97" i="11"/>
  <c r="E97" i="11"/>
  <c r="N97" i="11" s="1"/>
  <c r="J96" i="11"/>
  <c r="I96" i="11"/>
  <c r="H96" i="11" s="1"/>
  <c r="G96" i="11"/>
  <c r="N96" i="11" s="1"/>
  <c r="F96" i="11"/>
  <c r="E96" i="11"/>
  <c r="G95" i="11"/>
  <c r="F95" i="11"/>
  <c r="E95" i="11"/>
  <c r="E93" i="11" s="1"/>
  <c r="J94" i="11"/>
  <c r="I94" i="11"/>
  <c r="H94" i="11" s="1"/>
  <c r="G94" i="11"/>
  <c r="F94" i="11"/>
  <c r="E94" i="11"/>
  <c r="J93" i="11"/>
  <c r="J92" i="11"/>
  <c r="I92" i="11"/>
  <c r="H92" i="11" s="1"/>
  <c r="G92" i="11"/>
  <c r="F92" i="11"/>
  <c r="E92" i="11"/>
  <c r="J91" i="11"/>
  <c r="I91" i="11"/>
  <c r="H91" i="11" s="1"/>
  <c r="G91" i="11"/>
  <c r="N91" i="11" s="1"/>
  <c r="F91" i="11"/>
  <c r="E91" i="11"/>
  <c r="L90" i="11"/>
  <c r="J90" i="11"/>
  <c r="I90" i="11"/>
  <c r="H90" i="11" s="1"/>
  <c r="G90" i="11"/>
  <c r="N90" i="11" s="1"/>
  <c r="F90" i="11"/>
  <c r="E90" i="11"/>
  <c r="J89" i="11"/>
  <c r="I89" i="11"/>
  <c r="H89" i="11" s="1"/>
  <c r="G89" i="11"/>
  <c r="F89" i="11"/>
  <c r="E89" i="11"/>
  <c r="N89" i="11" s="1"/>
  <c r="J88" i="11"/>
  <c r="I88" i="11"/>
  <c r="H88" i="11" s="1"/>
  <c r="G88" i="11"/>
  <c r="F88" i="11"/>
  <c r="E88" i="11"/>
  <c r="M88" i="11" s="1"/>
  <c r="J87" i="11"/>
  <c r="I87" i="11"/>
  <c r="H87" i="11" s="1"/>
  <c r="G87" i="11"/>
  <c r="F87" i="11"/>
  <c r="L87" i="11" s="1"/>
  <c r="E87" i="11"/>
  <c r="M87" i="11" s="1"/>
  <c r="J86" i="11"/>
  <c r="I86" i="11"/>
  <c r="H86" i="11" s="1"/>
  <c r="G86" i="11"/>
  <c r="N86" i="11" s="1"/>
  <c r="F86" i="11"/>
  <c r="E86" i="11"/>
  <c r="M86" i="11" s="1"/>
  <c r="J85" i="11"/>
  <c r="I85" i="11"/>
  <c r="H85" i="11"/>
  <c r="G85" i="11"/>
  <c r="F85" i="11"/>
  <c r="E85" i="11"/>
  <c r="L84" i="11"/>
  <c r="J84" i="11"/>
  <c r="I84" i="11"/>
  <c r="H84" i="11" s="1"/>
  <c r="G84" i="11"/>
  <c r="N84" i="11" s="1"/>
  <c r="F84" i="11"/>
  <c r="E84" i="11"/>
  <c r="J83" i="11"/>
  <c r="J82" i="11"/>
  <c r="I82" i="11"/>
  <c r="H82" i="11" s="1"/>
  <c r="G82" i="11"/>
  <c r="F82" i="11"/>
  <c r="E82" i="11"/>
  <c r="M82" i="11" s="1"/>
  <c r="J81" i="11"/>
  <c r="I81" i="11"/>
  <c r="H81" i="11" s="1"/>
  <c r="G81" i="11"/>
  <c r="F81" i="11"/>
  <c r="E81" i="11"/>
  <c r="N81" i="11" s="1"/>
  <c r="J80" i="11"/>
  <c r="I80" i="11"/>
  <c r="H80" i="11" s="1"/>
  <c r="G80" i="11"/>
  <c r="N80" i="11" s="1"/>
  <c r="F80" i="11"/>
  <c r="E80" i="11"/>
  <c r="J79" i="11"/>
  <c r="I79" i="11"/>
  <c r="H79" i="11" s="1"/>
  <c r="G79" i="11"/>
  <c r="N79" i="11" s="1"/>
  <c r="F79" i="11"/>
  <c r="E79" i="11"/>
  <c r="J78" i="11"/>
  <c r="I78" i="11"/>
  <c r="H78" i="11"/>
  <c r="G78" i="11"/>
  <c r="F78" i="11"/>
  <c r="E78" i="11"/>
  <c r="L78" i="11" s="1"/>
  <c r="J76" i="11"/>
  <c r="I76" i="11"/>
  <c r="H76" i="11" s="1"/>
  <c r="G76" i="11"/>
  <c r="F76" i="11"/>
  <c r="E76" i="11"/>
  <c r="N76" i="11" s="1"/>
  <c r="G75" i="11"/>
  <c r="N75" i="11" s="1"/>
  <c r="F75" i="11"/>
  <c r="E75" i="11"/>
  <c r="J74" i="11"/>
  <c r="I74" i="11"/>
  <c r="H74" i="11" s="1"/>
  <c r="G74" i="11"/>
  <c r="N74" i="11" s="1"/>
  <c r="F74" i="11"/>
  <c r="E74" i="11"/>
  <c r="J73" i="11"/>
  <c r="I73" i="11"/>
  <c r="H73" i="11" s="1"/>
  <c r="G73" i="11"/>
  <c r="F73" i="11"/>
  <c r="F72" i="11" s="1"/>
  <c r="E73" i="11"/>
  <c r="J72" i="11"/>
  <c r="J71" i="11"/>
  <c r="I71" i="11"/>
  <c r="H71" i="11" s="1"/>
  <c r="G71" i="11"/>
  <c r="F71" i="11"/>
  <c r="E71" i="11"/>
  <c r="J70" i="11"/>
  <c r="I70" i="11"/>
  <c r="G70" i="11"/>
  <c r="N70" i="11" s="1"/>
  <c r="F70" i="11"/>
  <c r="E70" i="11"/>
  <c r="L70" i="11" s="1"/>
  <c r="J69" i="11"/>
  <c r="I69" i="11"/>
  <c r="H69" i="11" s="1"/>
  <c r="G69" i="11"/>
  <c r="N69" i="11" s="1"/>
  <c r="F69" i="11"/>
  <c r="L69" i="11" s="1"/>
  <c r="E69" i="11"/>
  <c r="J68" i="11"/>
  <c r="J66" i="11"/>
  <c r="I66" i="11"/>
  <c r="H66" i="11" s="1"/>
  <c r="G66" i="11"/>
  <c r="F66" i="11"/>
  <c r="E66" i="11"/>
  <c r="J65" i="11"/>
  <c r="I65" i="11"/>
  <c r="H65" i="11" s="1"/>
  <c r="G65" i="11"/>
  <c r="F65" i="11"/>
  <c r="E65" i="11"/>
  <c r="M65" i="11" s="1"/>
  <c r="J64" i="11"/>
  <c r="I64" i="11"/>
  <c r="H64" i="11" s="1"/>
  <c r="G64" i="11"/>
  <c r="F64" i="11"/>
  <c r="E64" i="11"/>
  <c r="G63" i="11"/>
  <c r="F63" i="11"/>
  <c r="E63" i="11"/>
  <c r="J61" i="11"/>
  <c r="I61" i="11"/>
  <c r="H61" i="11" s="1"/>
  <c r="G61" i="11"/>
  <c r="N61" i="11" s="1"/>
  <c r="F61" i="11"/>
  <c r="E61" i="11"/>
  <c r="J60" i="11"/>
  <c r="I60" i="11"/>
  <c r="H60" i="11"/>
  <c r="G60" i="11"/>
  <c r="F60" i="11"/>
  <c r="E60" i="11"/>
  <c r="J59" i="11"/>
  <c r="I59" i="11"/>
  <c r="H59" i="11" s="1"/>
  <c r="G59" i="11"/>
  <c r="F59" i="11"/>
  <c r="E59" i="11"/>
  <c r="M59" i="11" s="1"/>
  <c r="J58" i="11"/>
  <c r="J57" i="11"/>
  <c r="I57" i="11"/>
  <c r="H57" i="11" s="1"/>
  <c r="G57" i="11"/>
  <c r="F57" i="11"/>
  <c r="E57" i="11"/>
  <c r="M57" i="11" s="1"/>
  <c r="G56" i="11"/>
  <c r="F56" i="11"/>
  <c r="E56" i="11"/>
  <c r="J54" i="11"/>
  <c r="I54" i="11"/>
  <c r="H54" i="11"/>
  <c r="G54" i="11"/>
  <c r="F54" i="11"/>
  <c r="E54" i="11"/>
  <c r="J53" i="11"/>
  <c r="I53" i="11"/>
  <c r="H53" i="11" s="1"/>
  <c r="G53" i="11"/>
  <c r="F53" i="11"/>
  <c r="E53" i="11"/>
  <c r="J52" i="11"/>
  <c r="I52" i="11"/>
  <c r="H52" i="11" s="1"/>
  <c r="G52" i="11"/>
  <c r="F52" i="11"/>
  <c r="E52" i="11"/>
  <c r="M52" i="11" s="1"/>
  <c r="G51" i="11"/>
  <c r="N51" i="11" s="1"/>
  <c r="F51" i="11"/>
  <c r="E51" i="11"/>
  <c r="J50" i="11"/>
  <c r="I50" i="11"/>
  <c r="H50" i="11"/>
  <c r="G50" i="11"/>
  <c r="N50" i="11" s="1"/>
  <c r="F50" i="11"/>
  <c r="E50" i="11"/>
  <c r="L50" i="11" s="1"/>
  <c r="J49" i="11"/>
  <c r="I49" i="11"/>
  <c r="I48" i="11" s="1"/>
  <c r="H48" i="11" s="1"/>
  <c r="H49" i="11"/>
  <c r="G49" i="11"/>
  <c r="F49" i="11"/>
  <c r="F48" i="11" s="1"/>
  <c r="E49" i="11"/>
  <c r="J48" i="11"/>
  <c r="J47" i="11"/>
  <c r="I47" i="11"/>
  <c r="H47" i="11" s="1"/>
  <c r="G47" i="11"/>
  <c r="F47" i="11"/>
  <c r="E47" i="11"/>
  <c r="L47" i="11" s="1"/>
  <c r="G46" i="11"/>
  <c r="F46" i="11"/>
  <c r="E46" i="11"/>
  <c r="J45" i="11"/>
  <c r="I45" i="11"/>
  <c r="H45" i="11" s="1"/>
  <c r="G45" i="11"/>
  <c r="F45" i="11"/>
  <c r="E45" i="11"/>
  <c r="L44" i="11"/>
  <c r="J44" i="11"/>
  <c r="I44" i="11"/>
  <c r="H44" i="11" s="1"/>
  <c r="G44" i="11"/>
  <c r="F44" i="11"/>
  <c r="E44" i="11"/>
  <c r="J43" i="11"/>
  <c r="I43" i="11"/>
  <c r="H43" i="11" s="1"/>
  <c r="G43" i="11"/>
  <c r="F43" i="11"/>
  <c r="E43" i="11"/>
  <c r="J42" i="11"/>
  <c r="I42" i="11"/>
  <c r="G42" i="11"/>
  <c r="F42" i="11"/>
  <c r="E42" i="11"/>
  <c r="M42" i="11" s="1"/>
  <c r="J41" i="11"/>
  <c r="G41" i="11"/>
  <c r="J40" i="11"/>
  <c r="I40" i="11"/>
  <c r="H40" i="11"/>
  <c r="G40" i="11"/>
  <c r="N40" i="11" s="1"/>
  <c r="F40" i="11"/>
  <c r="E40" i="11"/>
  <c r="J39" i="11"/>
  <c r="I39" i="11"/>
  <c r="H39" i="11" s="1"/>
  <c r="G39" i="11"/>
  <c r="F39" i="11"/>
  <c r="E39" i="11"/>
  <c r="J38" i="11"/>
  <c r="I38" i="11"/>
  <c r="H38" i="11"/>
  <c r="G38" i="11"/>
  <c r="F38" i="11"/>
  <c r="E38" i="11"/>
  <c r="E37" i="11" s="1"/>
  <c r="J37" i="11"/>
  <c r="G37" i="11"/>
  <c r="J36" i="11"/>
  <c r="I36" i="11"/>
  <c r="H36" i="11" s="1"/>
  <c r="G36" i="11"/>
  <c r="F36" i="11"/>
  <c r="E36" i="11"/>
  <c r="J35" i="11"/>
  <c r="I35" i="11"/>
  <c r="G35" i="11"/>
  <c r="F35" i="11"/>
  <c r="E35" i="11"/>
  <c r="N35" i="11" s="1"/>
  <c r="J34" i="11"/>
  <c r="I34" i="11"/>
  <c r="H34" i="11" s="1"/>
  <c r="G34" i="11"/>
  <c r="F34" i="11"/>
  <c r="E34" i="11"/>
  <c r="J33" i="11"/>
  <c r="J32" i="11"/>
  <c r="I32" i="11"/>
  <c r="H32" i="11" s="1"/>
  <c r="G32" i="11"/>
  <c r="F32" i="11"/>
  <c r="E32" i="11"/>
  <c r="J31" i="11"/>
  <c r="I31" i="11"/>
  <c r="H31" i="11"/>
  <c r="G31" i="11"/>
  <c r="G29" i="11" s="1"/>
  <c r="F31" i="11"/>
  <c r="E31" i="11"/>
  <c r="J30" i="11"/>
  <c r="I30" i="11"/>
  <c r="H30" i="11" s="1"/>
  <c r="G30" i="11"/>
  <c r="F30" i="11"/>
  <c r="E30" i="11"/>
  <c r="M30" i="11" s="1"/>
  <c r="J29" i="11"/>
  <c r="F29" i="11"/>
  <c r="J28" i="11"/>
  <c r="I28" i="11"/>
  <c r="H28" i="11" s="1"/>
  <c r="G28" i="11"/>
  <c r="F28" i="11"/>
  <c r="E28" i="11"/>
  <c r="L28" i="11" s="1"/>
  <c r="J27" i="11"/>
  <c r="I27" i="11"/>
  <c r="H27" i="11" s="1"/>
  <c r="G27" i="11"/>
  <c r="G26" i="11" s="1"/>
  <c r="F27" i="11"/>
  <c r="F26" i="11" s="1"/>
  <c r="E27" i="11"/>
  <c r="J26" i="11"/>
  <c r="J25" i="11"/>
  <c r="I25" i="11"/>
  <c r="H25" i="11" s="1"/>
  <c r="G25" i="11"/>
  <c r="F25" i="11"/>
  <c r="E25" i="11"/>
  <c r="J24" i="11"/>
  <c r="I24" i="11"/>
  <c r="H24" i="11" s="1"/>
  <c r="G24" i="11"/>
  <c r="F24" i="11"/>
  <c r="E24" i="11"/>
  <c r="J23" i="11"/>
  <c r="J22" i="11"/>
  <c r="I22" i="11"/>
  <c r="G22" i="11"/>
  <c r="F22" i="11"/>
  <c r="F20" i="11" s="1"/>
  <c r="E22" i="11"/>
  <c r="L22" i="11" s="1"/>
  <c r="M21" i="11"/>
  <c r="J21" i="11"/>
  <c r="I21" i="11"/>
  <c r="H21" i="11" s="1"/>
  <c r="G21" i="11"/>
  <c r="F21" i="11"/>
  <c r="E21" i="11"/>
  <c r="L21" i="11" s="1"/>
  <c r="J20" i="11"/>
  <c r="J19" i="11"/>
  <c r="I19" i="11"/>
  <c r="H19" i="11" s="1"/>
  <c r="G19" i="11"/>
  <c r="F19" i="11"/>
  <c r="E19" i="11"/>
  <c r="L19" i="11" s="1"/>
  <c r="J18" i="11"/>
  <c r="I18" i="11"/>
  <c r="H18" i="11"/>
  <c r="G18" i="11"/>
  <c r="G17" i="11" s="1"/>
  <c r="F18" i="11"/>
  <c r="F17" i="11" s="1"/>
  <c r="E18" i="11"/>
  <c r="E17" i="11" s="1"/>
  <c r="J17" i="11"/>
  <c r="J16" i="11"/>
  <c r="I16" i="11"/>
  <c r="H16" i="11" s="1"/>
  <c r="G16" i="11"/>
  <c r="F16" i="11"/>
  <c r="E16" i="11"/>
  <c r="J15" i="11"/>
  <c r="I15" i="11"/>
  <c r="G15" i="11"/>
  <c r="F15" i="11"/>
  <c r="E15" i="11"/>
  <c r="J14" i="11"/>
  <c r="I14" i="11"/>
  <c r="H14" i="11"/>
  <c r="G14" i="11"/>
  <c r="F14" i="11"/>
  <c r="E14" i="11"/>
  <c r="J13" i="11"/>
  <c r="I13" i="11"/>
  <c r="H13" i="11"/>
  <c r="G13" i="11"/>
  <c r="F13" i="11"/>
  <c r="E13" i="11"/>
  <c r="J12" i="11"/>
  <c r="J11" i="11"/>
  <c r="I11" i="11"/>
  <c r="H11" i="11"/>
  <c r="G11" i="11"/>
  <c r="F11" i="11"/>
  <c r="E11" i="11"/>
  <c r="J10" i="11"/>
  <c r="I10" i="11"/>
  <c r="H10" i="11" s="1"/>
  <c r="G10" i="11"/>
  <c r="F10" i="11"/>
  <c r="E10" i="11"/>
  <c r="M10" i="11" s="1"/>
  <c r="J9" i="11"/>
  <c r="I9" i="11"/>
  <c r="H9" i="11"/>
  <c r="G9" i="11"/>
  <c r="G8" i="11" s="1"/>
  <c r="F9" i="11"/>
  <c r="F8" i="11" s="1"/>
  <c r="E9" i="11"/>
  <c r="J8" i="11"/>
  <c r="J7" i="11"/>
  <c r="I7" i="11"/>
  <c r="G7" i="11"/>
  <c r="F7" i="11"/>
  <c r="E7" i="11"/>
  <c r="J6" i="11"/>
  <c r="I6" i="11"/>
  <c r="H6" i="11" s="1"/>
  <c r="G6" i="11"/>
  <c r="F6" i="11"/>
  <c r="E6" i="11"/>
  <c r="E5" i="11" s="1"/>
  <c r="J5" i="11"/>
  <c r="M28" i="11" l="1"/>
  <c r="E8" i="11"/>
  <c r="N73" i="11"/>
  <c r="L121" i="11"/>
  <c r="L133" i="11"/>
  <c r="N152" i="11"/>
  <c r="M155" i="11"/>
  <c r="L164" i="11"/>
  <c r="L199" i="11"/>
  <c r="M231" i="11"/>
  <c r="L89" i="11"/>
  <c r="F93" i="11"/>
  <c r="L93" i="11" s="1"/>
  <c r="N130" i="11"/>
  <c r="N137" i="11"/>
  <c r="M180" i="11"/>
  <c r="M184" i="11"/>
  <c r="N28" i="11"/>
  <c r="F83" i="11"/>
  <c r="F77" i="11" s="1"/>
  <c r="M132" i="11"/>
  <c r="G20" i="11"/>
  <c r="E12" i="11"/>
  <c r="L86" i="11"/>
  <c r="G93" i="11"/>
  <c r="N121" i="11"/>
  <c r="M138" i="11"/>
  <c r="L195" i="11"/>
  <c r="N46" i="11"/>
  <c r="N43" i="11"/>
  <c r="N101" i="11"/>
  <c r="N103" i="11"/>
  <c r="N31" i="11"/>
  <c r="L40" i="11"/>
  <c r="M74" i="11"/>
  <c r="M118" i="11"/>
  <c r="M134" i="11"/>
  <c r="M142" i="11"/>
  <c r="L149" i="11"/>
  <c r="M181" i="11"/>
  <c r="L204" i="11"/>
  <c r="N15" i="11"/>
  <c r="L129" i="11"/>
  <c r="I5" i="11"/>
  <c r="H5" i="11" s="1"/>
  <c r="M49" i="11"/>
  <c r="M84" i="11"/>
  <c r="M131" i="11"/>
  <c r="L152" i="11"/>
  <c r="I185" i="11"/>
  <c r="H185" i="11" s="1"/>
  <c r="N225" i="11"/>
  <c r="M146" i="11"/>
  <c r="M153" i="11"/>
  <c r="M174" i="11"/>
  <c r="N229" i="11"/>
  <c r="F58" i="11"/>
  <c r="N87" i="11"/>
  <c r="N122" i="11"/>
  <c r="M209" i="11"/>
  <c r="L214" i="11"/>
  <c r="N53" i="11"/>
  <c r="L64" i="11"/>
  <c r="I8" i="11"/>
  <c r="H8" i="11" s="1"/>
  <c r="L45" i="11"/>
  <c r="N59" i="11"/>
  <c r="N64" i="11"/>
  <c r="L80" i="11"/>
  <c r="M91" i="11"/>
  <c r="N105" i="11"/>
  <c r="N135" i="11"/>
  <c r="L139" i="11"/>
  <c r="N157" i="11"/>
  <c r="E182" i="11"/>
  <c r="N186" i="11"/>
  <c r="F233" i="11"/>
  <c r="M229" i="11"/>
  <c r="M54" i="11"/>
  <c r="L143" i="11"/>
  <c r="M147" i="11"/>
  <c r="M154" i="11"/>
  <c r="N175" i="11"/>
  <c r="I233" i="11"/>
  <c r="H233" i="11" s="1"/>
  <c r="L100" i="11"/>
  <c r="N119" i="11"/>
  <c r="N132" i="11"/>
  <c r="N143" i="11"/>
  <c r="N171" i="11"/>
  <c r="N200" i="11"/>
  <c r="N222" i="11"/>
  <c r="N210" i="11"/>
  <c r="N65" i="11"/>
  <c r="N85" i="11"/>
  <c r="N88" i="11"/>
  <c r="N100" i="11"/>
  <c r="N162" i="11"/>
  <c r="N167" i="11"/>
  <c r="N179" i="11"/>
  <c r="N215" i="11"/>
  <c r="N235" i="11"/>
  <c r="N32" i="11"/>
  <c r="L34" i="11"/>
  <c r="N116" i="11"/>
  <c r="M188" i="11"/>
  <c r="M148" i="11"/>
  <c r="N163" i="11"/>
  <c r="N172" i="11"/>
  <c r="N176" i="11"/>
  <c r="L25" i="11"/>
  <c r="N34" i="11"/>
  <c r="M61" i="11"/>
  <c r="N111" i="11"/>
  <c r="N120" i="11"/>
  <c r="N211" i="11"/>
  <c r="M220" i="11"/>
  <c r="F102" i="11"/>
  <c r="N21" i="11"/>
  <c r="L52" i="11"/>
  <c r="N144" i="11"/>
  <c r="N134" i="11"/>
  <c r="M53" i="11"/>
  <c r="N123" i="11"/>
  <c r="M235" i="11"/>
  <c r="N25" i="11"/>
  <c r="M32" i="11"/>
  <c r="N57" i="11"/>
  <c r="N128" i="11"/>
  <c r="N150" i="11"/>
  <c r="N18" i="11"/>
  <c r="I68" i="11"/>
  <c r="H68" i="11" s="1"/>
  <c r="N153" i="11"/>
  <c r="L178" i="11"/>
  <c r="G5" i="11"/>
  <c r="M5" i="11" s="1"/>
  <c r="L14" i="11"/>
  <c r="F37" i="11"/>
  <c r="L37" i="11" s="1"/>
  <c r="F41" i="11"/>
  <c r="N45" i="11"/>
  <c r="N82" i="11"/>
  <c r="N95" i="11"/>
  <c r="L99" i="11"/>
  <c r="N112" i="11"/>
  <c r="M120" i="11"/>
  <c r="L147" i="11"/>
  <c r="M160" i="11"/>
  <c r="M168" i="11"/>
  <c r="L174" i="11"/>
  <c r="N178" i="11"/>
  <c r="N220" i="11"/>
  <c r="N227" i="11"/>
  <c r="N230" i="11"/>
  <c r="N10" i="11"/>
  <c r="N14" i="11"/>
  <c r="N22" i="11"/>
  <c r="N30" i="11"/>
  <c r="N38" i="11"/>
  <c r="N42" i="11"/>
  <c r="M70" i="11"/>
  <c r="M96" i="11"/>
  <c r="M99" i="11"/>
  <c r="M116" i="11"/>
  <c r="L131" i="11"/>
  <c r="L145" i="11"/>
  <c r="N151" i="11"/>
  <c r="M157" i="11"/>
  <c r="E170" i="11"/>
  <c r="L181" i="11"/>
  <c r="M186" i="11"/>
  <c r="L209" i="11"/>
  <c r="M217" i="11"/>
  <c r="N156" i="11"/>
  <c r="F55" i="11"/>
  <c r="N181" i="11"/>
  <c r="N209" i="11"/>
  <c r="N216" i="11"/>
  <c r="F5" i="11"/>
  <c r="I20" i="11"/>
  <c r="H20" i="11" s="1"/>
  <c r="I41" i="11"/>
  <c r="H41" i="11" s="1"/>
  <c r="L49" i="11"/>
  <c r="L134" i="11"/>
  <c r="F185" i="11"/>
  <c r="N202" i="11"/>
  <c r="E206" i="11"/>
  <c r="N206" i="11" s="1"/>
  <c r="N19" i="11"/>
  <c r="E58" i="11"/>
  <c r="N66" i="11"/>
  <c r="N71" i="11"/>
  <c r="L74" i="11"/>
  <c r="E108" i="11"/>
  <c r="L112" i="11"/>
  <c r="L138" i="11"/>
  <c r="M195" i="11"/>
  <c r="F206" i="11"/>
  <c r="N6" i="11"/>
  <c r="L10" i="11"/>
  <c r="E26" i="11"/>
  <c r="L26" i="11" s="1"/>
  <c r="L30" i="11"/>
  <c r="L42" i="11"/>
  <c r="L61" i="11"/>
  <c r="L82" i="11"/>
  <c r="N92" i="11"/>
  <c r="F108" i="11"/>
  <c r="L123" i="11"/>
  <c r="N129" i="11"/>
  <c r="L151" i="11"/>
  <c r="M164" i="11"/>
  <c r="M179" i="11"/>
  <c r="M199" i="11"/>
  <c r="M221" i="11"/>
  <c r="M227" i="11"/>
  <c r="L57" i="11"/>
  <c r="N7" i="11"/>
  <c r="M15" i="11"/>
  <c r="I23" i="11"/>
  <c r="H23" i="11" s="1"/>
  <c r="N39" i="11"/>
  <c r="M43" i="11"/>
  <c r="E83" i="11"/>
  <c r="L83" i="11" s="1"/>
  <c r="N164" i="11"/>
  <c r="L182" i="11"/>
  <c r="M196" i="11"/>
  <c r="N203" i="11"/>
  <c r="M214" i="11"/>
  <c r="M224" i="11"/>
  <c r="M228" i="11"/>
  <c r="N113" i="11"/>
  <c r="N124" i="11"/>
  <c r="N142" i="11"/>
  <c r="M145" i="11"/>
  <c r="L169" i="11"/>
  <c r="M172" i="11"/>
  <c r="G182" i="11"/>
  <c r="N182" i="11" s="1"/>
  <c r="E185" i="11"/>
  <c r="N185" i="11" s="1"/>
  <c r="H203" i="11"/>
  <c r="E23" i="11"/>
  <c r="M23" i="11" s="1"/>
  <c r="E68" i="11"/>
  <c r="E67" i="11" s="1"/>
  <c r="I165" i="11"/>
  <c r="H165" i="11" s="1"/>
  <c r="F62" i="11"/>
  <c r="G72" i="11"/>
  <c r="N63" i="11"/>
  <c r="M89" i="11"/>
  <c r="I104" i="11"/>
  <c r="H104" i="11" s="1"/>
  <c r="L104" i="11" s="1"/>
  <c r="N114" i="11"/>
  <c r="N158" i="11"/>
  <c r="M166" i="11"/>
  <c r="N192" i="11"/>
  <c r="N218" i="11"/>
  <c r="N16" i="11"/>
  <c r="I33" i="11"/>
  <c r="H33" i="11" s="1"/>
  <c r="L39" i="11"/>
  <c r="N47" i="11"/>
  <c r="I72" i="11"/>
  <c r="H72" i="11" s="1"/>
  <c r="I93" i="11"/>
  <c r="H93" i="11" s="1"/>
  <c r="M109" i="11"/>
  <c r="N118" i="11"/>
  <c r="M121" i="11"/>
  <c r="M127" i="11"/>
  <c r="M130" i="11"/>
  <c r="N136" i="11"/>
  <c r="N146" i="11"/>
  <c r="F165" i="11"/>
  <c r="N183" i="11"/>
  <c r="L105" i="11"/>
  <c r="L59" i="11"/>
  <c r="M80" i="11"/>
  <c r="F126" i="11"/>
  <c r="G165" i="11"/>
  <c r="E197" i="11"/>
  <c r="N232" i="11"/>
  <c r="E62" i="11"/>
  <c r="I12" i="11"/>
  <c r="H12" i="11" s="1"/>
  <c r="F23" i="11"/>
  <c r="L114" i="11"/>
  <c r="E20" i="11"/>
  <c r="N20" i="11" s="1"/>
  <c r="M44" i="11"/>
  <c r="M100" i="11"/>
  <c r="M106" i="11"/>
  <c r="L32" i="11"/>
  <c r="N36" i="11"/>
  <c r="L54" i="11"/>
  <c r="E72" i="11"/>
  <c r="L72" i="11" s="1"/>
  <c r="M122" i="11"/>
  <c r="G126" i="11"/>
  <c r="G125" i="11" s="1"/>
  <c r="M139" i="11"/>
  <c r="M163" i="11"/>
  <c r="L173" i="11"/>
  <c r="L188" i="11"/>
  <c r="F197" i="11"/>
  <c r="L24" i="11"/>
  <c r="E55" i="11"/>
  <c r="L60" i="11"/>
  <c r="L98" i="11"/>
  <c r="G108" i="11"/>
  <c r="N108" i="11" s="1"/>
  <c r="L146" i="11"/>
  <c r="L155" i="11"/>
  <c r="G170" i="11"/>
  <c r="E193" i="11"/>
  <c r="M193" i="11" s="1"/>
  <c r="L208" i="11"/>
  <c r="L215" i="11"/>
  <c r="L219" i="11"/>
  <c r="M167" i="11"/>
  <c r="N8" i="11"/>
  <c r="G12" i="11"/>
  <c r="N12" i="11" s="1"/>
  <c r="N17" i="11"/>
  <c r="N52" i="11"/>
  <c r="N56" i="11"/>
  <c r="N60" i="11"/>
  <c r="L85" i="11"/>
  <c r="N98" i="11"/>
  <c r="N115" i="11"/>
  <c r="L119" i="11"/>
  <c r="N159" i="11"/>
  <c r="M171" i="11"/>
  <c r="N177" i="11"/>
  <c r="M205" i="11"/>
  <c r="N219" i="11"/>
  <c r="N223" i="11"/>
  <c r="N226" i="11"/>
  <c r="E233" i="11"/>
  <c r="N233" i="11" s="1"/>
  <c r="M197" i="11"/>
  <c r="L197" i="11"/>
  <c r="M12" i="11"/>
  <c r="N170" i="11"/>
  <c r="N197" i="11"/>
  <c r="M93" i="11"/>
  <c r="N93" i="11"/>
  <c r="L65" i="11"/>
  <c r="L17" i="11"/>
  <c r="N37" i="11"/>
  <c r="L5" i="11"/>
  <c r="G102" i="11"/>
  <c r="M37" i="11"/>
  <c r="N201" i="11"/>
  <c r="N5" i="11"/>
  <c r="L154" i="11"/>
  <c r="M170" i="11"/>
  <c r="L170" i="11"/>
  <c r="M8" i="11"/>
  <c r="L8" i="11"/>
  <c r="I37" i="11"/>
  <c r="H37" i="11" s="1"/>
  <c r="H15" i="11"/>
  <c r="M19" i="11"/>
  <c r="I26" i="11"/>
  <c r="H26" i="11" s="1"/>
  <c r="F33" i="11"/>
  <c r="H35" i="11"/>
  <c r="M39" i="11"/>
  <c r="F68" i="11"/>
  <c r="H70" i="11"/>
  <c r="G104" i="11"/>
  <c r="E126" i="11"/>
  <c r="I170" i="11"/>
  <c r="H170" i="11" s="1"/>
  <c r="L172" i="11"/>
  <c r="M183" i="11"/>
  <c r="H194" i="11"/>
  <c r="M198" i="11"/>
  <c r="E201" i="11"/>
  <c r="L207" i="11"/>
  <c r="H234" i="11"/>
  <c r="E33" i="11"/>
  <c r="G68" i="11"/>
  <c r="G62" i="11"/>
  <c r="N62" i="11" s="1"/>
  <c r="L91" i="11"/>
  <c r="L96" i="11"/>
  <c r="L106" i="11"/>
  <c r="L130" i="11"/>
  <c r="L160" i="11"/>
  <c r="L205" i="11"/>
  <c r="N207" i="11"/>
  <c r="L220" i="11"/>
  <c r="L225" i="11"/>
  <c r="I17" i="11"/>
  <c r="H17" i="11" s="1"/>
  <c r="G33" i="11"/>
  <c r="L6" i="11"/>
  <c r="M6" i="11"/>
  <c r="L15" i="11"/>
  <c r="H22" i="11"/>
  <c r="E29" i="11"/>
  <c r="L35" i="11"/>
  <c r="H42" i="11"/>
  <c r="L115" i="11"/>
  <c r="L120" i="11"/>
  <c r="L144" i="11"/>
  <c r="L179" i="11"/>
  <c r="L194" i="11"/>
  <c r="M225" i="11"/>
  <c r="L234" i="11"/>
  <c r="I126" i="11"/>
  <c r="H126" i="11" s="1"/>
  <c r="L128" i="11"/>
  <c r="L158" i="11"/>
  <c r="L168" i="11"/>
  <c r="M194" i="11"/>
  <c r="L203" i="11"/>
  <c r="L218" i="11"/>
  <c r="M234" i="11"/>
  <c r="L118" i="11"/>
  <c r="L142" i="11"/>
  <c r="L177" i="11"/>
  <c r="L192" i="11"/>
  <c r="N194" i="11"/>
  <c r="L232" i="11"/>
  <c r="N234" i="11"/>
  <c r="L156" i="11"/>
  <c r="L166" i="11"/>
  <c r="L186" i="11"/>
  <c r="L216" i="11"/>
  <c r="E102" i="11"/>
  <c r="L11" i="11"/>
  <c r="N13" i="11"/>
  <c r="M22" i="11"/>
  <c r="I29" i="11"/>
  <c r="H29" i="11" s="1"/>
  <c r="L31" i="11"/>
  <c r="M47" i="11"/>
  <c r="N78" i="11"/>
  <c r="L135" i="11"/>
  <c r="L140" i="11"/>
  <c r="L175" i="11"/>
  <c r="L210" i="11"/>
  <c r="L230" i="11"/>
  <c r="M35" i="11"/>
  <c r="M24" i="11"/>
  <c r="M13" i="11"/>
  <c r="N24" i="11"/>
  <c r="N44" i="11"/>
  <c r="N49" i="11"/>
  <c r="N54" i="11"/>
  <c r="G58" i="11"/>
  <c r="N58" i="11" s="1"/>
  <c r="M78" i="11"/>
  <c r="G83" i="11"/>
  <c r="N83" i="11" s="1"/>
  <c r="N109" i="11"/>
  <c r="H7" i="11"/>
  <c r="M11" i="11"/>
  <c r="M31" i="11"/>
  <c r="I58" i="11"/>
  <c r="H58" i="11" s="1"/>
  <c r="I83" i="11"/>
  <c r="H83" i="11" s="1"/>
  <c r="M135" i="11"/>
  <c r="M140" i="11"/>
  <c r="N166" i="11"/>
  <c r="M175" i="11"/>
  <c r="I182" i="11"/>
  <c r="H182" i="11" s="1"/>
  <c r="I197" i="11"/>
  <c r="H197" i="11" s="1"/>
  <c r="M210" i="11"/>
  <c r="L9" i="11"/>
  <c r="N11" i="11"/>
  <c r="M40" i="11"/>
  <c r="E48" i="11"/>
  <c r="G55" i="11"/>
  <c r="M60" i="11"/>
  <c r="M85" i="11"/>
  <c r="L94" i="11"/>
  <c r="H116" i="11"/>
  <c r="I206" i="11"/>
  <c r="H206" i="11" s="1"/>
  <c r="L228" i="11"/>
  <c r="L18" i="11"/>
  <c r="L73" i="11"/>
  <c r="G23" i="11"/>
  <c r="L92" i="11"/>
  <c r="N94" i="11"/>
  <c r="L97" i="11"/>
  <c r="N99" i="11"/>
  <c r="L107" i="11"/>
  <c r="E165" i="11"/>
  <c r="L221" i="11"/>
  <c r="L226" i="11"/>
  <c r="L13" i="11"/>
  <c r="L38" i="11"/>
  <c r="M94" i="11"/>
  <c r="L7" i="11"/>
  <c r="N9" i="11"/>
  <c r="F12" i="11"/>
  <c r="L12" i="11" s="1"/>
  <c r="M18" i="11"/>
  <c r="L27" i="11"/>
  <c r="M38" i="11"/>
  <c r="E41" i="11"/>
  <c r="G48" i="11"/>
  <c r="M73" i="11"/>
  <c r="M7" i="11"/>
  <c r="L16" i="11"/>
  <c r="M27" i="11"/>
  <c r="L36" i="11"/>
  <c r="L66" i="11"/>
  <c r="L71" i="11"/>
  <c r="L76" i="11"/>
  <c r="L81" i="11"/>
  <c r="M92" i="11"/>
  <c r="M97" i="11"/>
  <c r="M107" i="11"/>
  <c r="N187" i="11"/>
  <c r="L235" i="11"/>
  <c r="N27" i="11"/>
  <c r="M36" i="11"/>
  <c r="M66" i="11"/>
  <c r="M71" i="11"/>
  <c r="M76" i="11"/>
  <c r="M81" i="11"/>
  <c r="M16" i="11"/>
  <c r="M25" i="11"/>
  <c r="M45" i="11"/>
  <c r="M50" i="11"/>
  <c r="L79" i="11"/>
  <c r="M90" i="11"/>
  <c r="M105" i="11"/>
  <c r="M159" i="11"/>
  <c r="M169" i="11"/>
  <c r="M204" i="11"/>
  <c r="M219" i="11"/>
  <c r="M14" i="11"/>
  <c r="M34" i="11"/>
  <c r="L43" i="11"/>
  <c r="L53" i="11"/>
  <c r="M64" i="11"/>
  <c r="M69" i="11"/>
  <c r="M79" i="11"/>
  <c r="L88" i="11"/>
  <c r="L103" i="11"/>
  <c r="M114" i="11"/>
  <c r="M119" i="11"/>
  <c r="L127" i="11"/>
  <c r="M143" i="11"/>
  <c r="L157" i="11"/>
  <c r="L167" i="11"/>
  <c r="M178" i="11"/>
  <c r="L202" i="11"/>
  <c r="L217" i="11"/>
  <c r="M9" i="11"/>
  <c r="L136" i="11"/>
  <c r="L141" i="11"/>
  <c r="L176" i="11"/>
  <c r="L191" i="11"/>
  <c r="L231" i="11"/>
  <c r="M136" i="11"/>
  <c r="M141" i="11"/>
  <c r="M176" i="11"/>
  <c r="M191" i="11"/>
  <c r="N193" i="11" l="1"/>
  <c r="M26" i="11"/>
  <c r="N26" i="11"/>
  <c r="M206" i="11"/>
  <c r="E77" i="11"/>
  <c r="L185" i="11"/>
  <c r="L233" i="11"/>
  <c r="M185" i="11"/>
  <c r="L193" i="11"/>
  <c r="L58" i="11"/>
  <c r="M233" i="11"/>
  <c r="F4" i="11"/>
  <c r="G4" i="11"/>
  <c r="L23" i="11"/>
  <c r="L20" i="11"/>
  <c r="M20" i="11"/>
  <c r="N48" i="11"/>
  <c r="N23" i="11"/>
  <c r="F125" i="11"/>
  <c r="N102" i="11"/>
  <c r="M58" i="11"/>
  <c r="M72" i="11"/>
  <c r="L206" i="11"/>
  <c r="N126" i="11"/>
  <c r="N72" i="11"/>
  <c r="G77" i="11"/>
  <c r="N77" i="11" s="1"/>
  <c r="N55" i="11"/>
  <c r="M29" i="11"/>
  <c r="L29" i="11"/>
  <c r="M165" i="11"/>
  <c r="L165" i="11"/>
  <c r="L41" i="11"/>
  <c r="N41" i="11"/>
  <c r="M41" i="11"/>
  <c r="M201" i="11"/>
  <c r="L201" i="11"/>
  <c r="N165" i="11"/>
  <c r="E4" i="11"/>
  <c r="N4" i="11" s="1"/>
  <c r="L33" i="11"/>
  <c r="M33" i="11"/>
  <c r="M104" i="11"/>
  <c r="N104" i="11"/>
  <c r="N29" i="11"/>
  <c r="M182" i="11"/>
  <c r="G67" i="11"/>
  <c r="N67" i="11" s="1"/>
  <c r="N68" i="11"/>
  <c r="N33" i="11"/>
  <c r="E125" i="11"/>
  <c r="M126" i="11"/>
  <c r="L126" i="11"/>
  <c r="M17" i="11"/>
  <c r="M83" i="11"/>
  <c r="M68" i="11"/>
  <c r="F67" i="11"/>
  <c r="L68" i="11"/>
  <c r="M48" i="11"/>
  <c r="L48" i="11"/>
  <c r="AK1" i="2" l="1"/>
  <c r="O25" i="4" l="1"/>
  <c r="O27" i="4"/>
  <c r="O26" i="4"/>
  <c r="O54" i="4"/>
  <c r="O53" i="4"/>
  <c r="W6" i="6" l="1"/>
  <c r="Z366" i="6" l="1"/>
  <c r="Z365" i="6"/>
  <c r="Z364" i="6"/>
  <c r="Z363" i="6"/>
  <c r="Z357" i="6"/>
  <c r="Z356" i="6"/>
  <c r="Z355" i="6"/>
  <c r="Z350" i="6"/>
  <c r="Z332" i="6"/>
  <c r="Z303" i="6"/>
  <c r="Z301" i="6"/>
  <c r="Z290" i="6"/>
  <c r="Z287" i="6"/>
  <c r="Z278" i="6"/>
  <c r="Z262" i="6"/>
  <c r="Z261" i="6"/>
  <c r="Z260" i="6"/>
  <c r="Z255" i="6"/>
  <c r="Z254" i="6"/>
  <c r="Z253" i="6"/>
  <c r="Z235" i="6"/>
  <c r="Z234" i="6"/>
  <c r="Z196" i="6"/>
  <c r="Z195" i="6"/>
  <c r="Z194" i="6"/>
  <c r="Z193" i="6"/>
  <c r="Z192" i="6"/>
  <c r="Z191" i="6"/>
  <c r="Z190" i="6"/>
  <c r="Z152" i="6"/>
  <c r="Z151" i="6"/>
  <c r="Z150" i="6"/>
  <c r="Z149" i="6"/>
  <c r="Z148" i="6"/>
  <c r="Z147" i="6"/>
  <c r="Z146" i="6"/>
  <c r="Z145" i="6"/>
  <c r="Z139" i="6"/>
  <c r="Z138" i="6"/>
  <c r="Z137" i="6"/>
  <c r="Z136" i="6"/>
  <c r="Z125" i="6"/>
  <c r="Z124" i="6"/>
  <c r="Z123" i="6"/>
  <c r="Z122" i="6"/>
  <c r="Z121" i="6"/>
  <c r="Z120" i="6"/>
  <c r="Z50" i="6"/>
  <c r="Z49" i="6"/>
  <c r="Z48" i="6"/>
  <c r="Z47" i="6"/>
  <c r="Z9" i="6"/>
  <c r="Z8" i="6"/>
  <c r="Y366" i="6" l="1"/>
  <c r="Y365" i="6"/>
  <c r="Y364" i="6"/>
  <c r="Y363" i="6"/>
  <c r="Y357" i="6"/>
  <c r="Y356" i="6"/>
  <c r="Y355" i="6"/>
  <c r="Y350" i="6"/>
  <c r="Y332" i="6"/>
  <c r="Y327" i="6"/>
  <c r="Y303" i="6"/>
  <c r="Y301" i="6"/>
  <c r="Y290" i="6"/>
  <c r="Y287" i="6"/>
  <c r="Y278" i="6"/>
  <c r="Y262" i="6"/>
  <c r="Y261" i="6"/>
  <c r="Y260" i="6"/>
  <c r="Y255" i="6"/>
  <c r="Y254" i="6"/>
  <c r="Y253" i="6"/>
  <c r="Y235" i="6"/>
  <c r="Y234" i="6"/>
  <c r="Y227" i="6"/>
  <c r="Y226" i="6"/>
  <c r="Y225" i="6"/>
  <c r="Y224" i="6"/>
  <c r="Y223" i="6"/>
  <c r="Y222" i="6"/>
  <c r="Y221" i="6"/>
  <c r="Y220" i="6"/>
  <c r="Y219" i="6"/>
  <c r="Y218" i="6"/>
  <c r="Y217" i="6"/>
  <c r="Y216" i="6"/>
  <c r="Y215" i="6"/>
  <c r="Y214" i="6"/>
  <c r="Y213" i="6"/>
  <c r="Y212" i="6"/>
  <c r="Y211" i="6"/>
  <c r="Y210" i="6"/>
  <c r="Y209" i="6"/>
  <c r="Y208" i="6"/>
  <c r="Y196" i="6"/>
  <c r="Y195" i="6"/>
  <c r="Y194" i="6"/>
  <c r="Y193" i="6"/>
  <c r="Y192" i="6"/>
  <c r="Y191" i="6"/>
  <c r="Y190" i="6"/>
  <c r="Y152" i="6"/>
  <c r="Y151" i="6"/>
  <c r="Y150" i="6"/>
  <c r="Y149" i="6"/>
  <c r="Y148" i="6"/>
  <c r="Y147" i="6"/>
  <c r="Y146" i="6"/>
  <c r="Y145" i="6"/>
  <c r="Y139" i="6"/>
  <c r="Y138" i="6"/>
  <c r="Y137" i="6"/>
  <c r="Y136" i="6"/>
  <c r="Y125" i="6"/>
  <c r="Y124" i="6"/>
  <c r="Y123" i="6"/>
  <c r="Y122" i="6"/>
  <c r="Y121" i="6"/>
  <c r="Y120" i="6"/>
  <c r="Y50" i="6"/>
  <c r="Y49" i="6"/>
  <c r="Y48" i="6"/>
  <c r="Y47" i="6"/>
  <c r="Y9" i="6"/>
  <c r="Y8" i="6"/>
  <c r="W353" i="6"/>
  <c r="W352" i="6"/>
  <c r="W351" i="6"/>
  <c r="W349" i="6"/>
  <c r="W348" i="6"/>
  <c r="W347" i="6"/>
  <c r="W346" i="6"/>
  <c r="W345" i="6"/>
  <c r="W344" i="6"/>
  <c r="W343" i="6"/>
  <c r="W342" i="6"/>
  <c r="W341" i="6"/>
  <c r="W340" i="6"/>
  <c r="W339" i="6"/>
  <c r="W338" i="6"/>
  <c r="W337" i="6"/>
  <c r="W336" i="6"/>
  <c r="W335" i="6"/>
  <c r="W334" i="6"/>
  <c r="W333" i="6"/>
  <c r="W331" i="6"/>
  <c r="W329" i="6"/>
  <c r="W328" i="6"/>
  <c r="W326" i="6"/>
  <c r="W325" i="6"/>
  <c r="W323" i="6"/>
  <c r="W322" i="6"/>
  <c r="W321" i="6"/>
  <c r="W320" i="6"/>
  <c r="W319" i="6"/>
  <c r="W318" i="6"/>
  <c r="W317" i="6"/>
  <c r="W316" i="6"/>
  <c r="W315" i="6"/>
  <c r="W314" i="6"/>
  <c r="W313" i="6"/>
  <c r="W312" i="6"/>
  <c r="W311" i="6"/>
  <c r="W310" i="6"/>
  <c r="W309" i="6"/>
  <c r="W308" i="6"/>
  <c r="W307" i="6"/>
  <c r="W306" i="6"/>
  <c r="W305" i="6"/>
  <c r="W304" i="6"/>
  <c r="W302" i="6"/>
  <c r="W300" i="6"/>
  <c r="W299" i="6"/>
  <c r="W298" i="6"/>
  <c r="W297" i="6"/>
  <c r="W296" i="6"/>
  <c r="W295" i="6"/>
  <c r="W294" i="6"/>
  <c r="W293" i="6"/>
  <c r="W292" i="6"/>
  <c r="W291" i="6"/>
  <c r="W289" i="6"/>
  <c r="W288" i="6"/>
  <c r="W266" i="6"/>
  <c r="W265" i="6"/>
  <c r="Q56" i="9" l="1"/>
  <c r="Q50" i="9"/>
  <c r="Q68" i="9"/>
  <c r="Q10" i="9"/>
  <c r="Q71" i="9"/>
  <c r="Q51" i="9"/>
  <c r="Q22" i="9"/>
  <c r="Q34" i="9"/>
  <c r="Q11" i="9"/>
  <c r="Q76" i="9"/>
  <c r="Q61" i="9"/>
  <c r="Q53" i="9"/>
  <c r="Q65" i="9"/>
  <c r="Q42" i="9"/>
  <c r="Q44" i="9"/>
  <c r="Q62" i="9"/>
  <c r="Q54" i="9"/>
  <c r="Q79" i="9"/>
  <c r="Q81" i="9"/>
  <c r="Q85" i="9"/>
  <c r="Q89" i="9"/>
  <c r="Q23" i="9"/>
  <c r="Q26" i="9"/>
  <c r="Q29" i="9"/>
  <c r="Q14" i="9"/>
  <c r="Q91" i="9"/>
  <c r="Q12" i="9"/>
  <c r="Q3" i="9"/>
  <c r="Q41" i="9"/>
  <c r="Q72" i="9"/>
  <c r="Q8" i="9"/>
  <c r="Q9" i="9"/>
  <c r="Q15" i="9"/>
  <c r="Q59" i="9"/>
  <c r="Q75" i="9"/>
  <c r="Q66" i="9"/>
  <c r="Q86" i="9"/>
  <c r="Q74" i="9"/>
  <c r="Q87" i="9"/>
  <c r="Q32" i="9"/>
  <c r="Q52" i="9"/>
  <c r="Q77" i="9"/>
  <c r="Q27" i="9"/>
  <c r="Q78" i="9"/>
  <c r="Q67" i="9"/>
  <c r="Q80" i="9"/>
  <c r="Q90" i="9"/>
  <c r="Q16" i="9"/>
  <c r="Q73" i="9"/>
  <c r="Q69" i="9"/>
  <c r="Q37" i="9"/>
  <c r="Q4" i="9"/>
  <c r="Q46" i="9"/>
  <c r="Q63" i="9"/>
  <c r="Q47" i="9"/>
  <c r="Q30" i="9"/>
  <c r="Q48" i="9"/>
  <c r="Q57" i="9"/>
  <c r="Q60" i="9"/>
  <c r="Q83" i="9"/>
  <c r="Q18" i="9"/>
  <c r="Q33" i="9"/>
  <c r="Q36" i="9"/>
  <c r="Q39" i="9"/>
  <c r="Q45" i="9"/>
  <c r="Q17" i="9"/>
  <c r="Q24" i="9"/>
  <c r="Q38" i="9"/>
  <c r="Q92" i="9"/>
  <c r="Q82" i="9"/>
  <c r="Q19" i="9"/>
  <c r="Q35" i="9"/>
  <c r="Q88" i="9"/>
  <c r="Q43" i="9"/>
  <c r="Q13" i="9"/>
  <c r="Q40" i="9"/>
  <c r="Q7" i="9"/>
  <c r="Q5" i="9"/>
  <c r="Q31" i="9"/>
  <c r="Q55" i="9"/>
  <c r="Q84" i="9"/>
  <c r="Q28" i="9"/>
  <c r="Q49" i="9"/>
  <c r="Q58" i="9"/>
  <c r="Q64" i="9"/>
  <c r="Q6" i="9"/>
  <c r="Q2" i="9"/>
  <c r="Q25" i="9"/>
  <c r="Q70" i="9"/>
  <c r="Q20" i="9"/>
  <c r="Q21" i="9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O58" i="4"/>
  <c r="O103" i="4"/>
  <c r="C242" i="2" l="1"/>
  <c r="C202" i="2"/>
  <c r="C182" i="2"/>
  <c r="C162" i="2"/>
  <c r="C142" i="2"/>
  <c r="C122" i="2"/>
  <c r="C102" i="2"/>
  <c r="C82" i="2"/>
  <c r="C62" i="2"/>
  <c r="C241" i="2"/>
  <c r="C221" i="2"/>
  <c r="C201" i="2"/>
  <c r="C181" i="2"/>
  <c r="C161" i="2"/>
  <c r="C141" i="2"/>
  <c r="C121" i="2"/>
  <c r="C101" i="2"/>
  <c r="C81" i="2"/>
  <c r="C61" i="2"/>
  <c r="C197" i="2"/>
  <c r="C157" i="2"/>
  <c r="C117" i="2"/>
  <c r="C77" i="2"/>
  <c r="C229" i="2"/>
  <c r="C69" i="2"/>
  <c r="C165" i="2"/>
  <c r="C164" i="2"/>
  <c r="C143" i="2"/>
  <c r="C48" i="2"/>
  <c r="C47" i="2"/>
  <c r="C126" i="2"/>
  <c r="C11" i="40" s="1"/>
  <c r="C225" i="2"/>
  <c r="C84" i="2"/>
  <c r="C240" i="2"/>
  <c r="C220" i="2"/>
  <c r="C200" i="2"/>
  <c r="C180" i="2"/>
  <c r="C160" i="2"/>
  <c r="C140" i="2"/>
  <c r="C120" i="2"/>
  <c r="C100" i="2"/>
  <c r="C80" i="2"/>
  <c r="C60" i="2"/>
  <c r="C238" i="2"/>
  <c r="C198" i="2"/>
  <c r="C138" i="2"/>
  <c r="C98" i="2"/>
  <c r="C58" i="2"/>
  <c r="C227" i="2"/>
  <c r="C246" i="2"/>
  <c r="C46" i="2"/>
  <c r="C223" i="2"/>
  <c r="C239" i="2"/>
  <c r="C219" i="2"/>
  <c r="C199" i="2"/>
  <c r="C179" i="2"/>
  <c r="C159" i="2"/>
  <c r="C139" i="2"/>
  <c r="C119" i="2"/>
  <c r="C99" i="2"/>
  <c r="C79" i="2"/>
  <c r="C59" i="2"/>
  <c r="C218" i="2"/>
  <c r="C178" i="2"/>
  <c r="C118" i="2"/>
  <c r="C78" i="2"/>
  <c r="C237" i="2"/>
  <c r="C137" i="2"/>
  <c r="C57" i="2"/>
  <c r="C188" i="2"/>
  <c r="C15" i="40" s="1"/>
  <c r="C88" i="2"/>
  <c r="C207" i="2"/>
  <c r="C226" i="2"/>
  <c r="C125" i="2"/>
  <c r="C158" i="2"/>
  <c r="C217" i="2"/>
  <c r="C97" i="2"/>
  <c r="C89" i="2"/>
  <c r="C228" i="2"/>
  <c r="C206" i="2"/>
  <c r="C177" i="2"/>
  <c r="C147" i="2"/>
  <c r="C186" i="2"/>
  <c r="C245" i="2"/>
  <c r="C24" i="2"/>
  <c r="C123" i="2"/>
  <c r="C236" i="2"/>
  <c r="C216" i="2"/>
  <c r="C196" i="2"/>
  <c r="C176" i="2"/>
  <c r="C156" i="2"/>
  <c r="C136" i="2"/>
  <c r="C116" i="2"/>
  <c r="C96" i="2"/>
  <c r="C76" i="2"/>
  <c r="C56" i="2"/>
  <c r="C75" i="2"/>
  <c r="H98" i="2"/>
  <c r="C172" i="2"/>
  <c r="C92" i="2"/>
  <c r="C190" i="2"/>
  <c r="C169" i="2"/>
  <c r="C148" i="2"/>
  <c r="C107" i="2"/>
  <c r="C166" i="2"/>
  <c r="C145" i="2"/>
  <c r="C184" i="2"/>
  <c r="C83" i="2"/>
  <c r="C235" i="2"/>
  <c r="C215" i="2"/>
  <c r="C195" i="2"/>
  <c r="C175" i="2"/>
  <c r="C155" i="2"/>
  <c r="C135" i="2"/>
  <c r="C115" i="2"/>
  <c r="C95" i="2"/>
  <c r="C55" i="2"/>
  <c r="C212" i="2"/>
  <c r="C132" i="2"/>
  <c r="C52" i="2"/>
  <c r="C170" i="2"/>
  <c r="C149" i="2"/>
  <c r="C13" i="40" s="1"/>
  <c r="C128" i="2"/>
  <c r="C247" i="2"/>
  <c r="C66" i="2"/>
  <c r="C104" i="2"/>
  <c r="C63" i="2"/>
  <c r="C234" i="2"/>
  <c r="C214" i="2"/>
  <c r="C194" i="2"/>
  <c r="C174" i="2"/>
  <c r="C154" i="2"/>
  <c r="C134" i="2"/>
  <c r="C114" i="2"/>
  <c r="C94" i="2"/>
  <c r="C74" i="2"/>
  <c r="C54" i="2"/>
  <c r="C112" i="2"/>
  <c r="C210" i="2"/>
  <c r="C129" i="2"/>
  <c r="C168" i="2"/>
  <c r="C87" i="2"/>
  <c r="C86" i="2"/>
  <c r="C85" i="2"/>
  <c r="C144" i="2"/>
  <c r="C243" i="2"/>
  <c r="C233" i="2"/>
  <c r="C213" i="2"/>
  <c r="C193" i="2"/>
  <c r="C173" i="2"/>
  <c r="C153" i="2"/>
  <c r="C133" i="2"/>
  <c r="C113" i="2"/>
  <c r="C93" i="2"/>
  <c r="C73" i="2"/>
  <c r="C53" i="2"/>
  <c r="C232" i="2"/>
  <c r="C152" i="2"/>
  <c r="C72" i="2"/>
  <c r="C230" i="2"/>
  <c r="C110" i="2"/>
  <c r="C90" i="2"/>
  <c r="C70" i="2"/>
  <c r="C50" i="2"/>
  <c r="C189" i="2"/>
  <c r="C16" i="40" s="1"/>
  <c r="C248" i="2"/>
  <c r="C108" i="2"/>
  <c r="C127" i="2"/>
  <c r="C146" i="2"/>
  <c r="C105" i="2"/>
  <c r="C204" i="2"/>
  <c r="C183" i="2"/>
  <c r="C192" i="2"/>
  <c r="C150" i="2"/>
  <c r="C109" i="2"/>
  <c r="C68" i="2"/>
  <c r="C167" i="2"/>
  <c r="C106" i="2"/>
  <c r="C224" i="2"/>
  <c r="C103" i="2"/>
  <c r="C231" i="2"/>
  <c r="C211" i="2"/>
  <c r="C191" i="2"/>
  <c r="C171" i="2"/>
  <c r="C151" i="2"/>
  <c r="C14" i="40" s="1"/>
  <c r="C131" i="2"/>
  <c r="C111" i="2"/>
  <c r="C91" i="2"/>
  <c r="C71" i="2"/>
  <c r="C51" i="2"/>
  <c r="C130" i="2"/>
  <c r="C209" i="2"/>
  <c r="C49" i="2"/>
  <c r="C185" i="2"/>
  <c r="C124" i="2"/>
  <c r="C203" i="2"/>
  <c r="C67" i="2"/>
  <c r="C65" i="2"/>
  <c r="C244" i="2"/>
  <c r="C64" i="2"/>
  <c r="C163" i="2"/>
  <c r="C4" i="2"/>
  <c r="C249" i="2"/>
  <c r="C208" i="2"/>
  <c r="C187" i="2"/>
  <c r="C205" i="2"/>
  <c r="K248" i="2"/>
  <c r="G248" i="2"/>
  <c r="H248" i="2"/>
  <c r="K49" i="2"/>
  <c r="H49" i="2"/>
  <c r="G49" i="2"/>
  <c r="H48" i="2"/>
  <c r="K47" i="2"/>
  <c r="AL47" i="2" s="1"/>
  <c r="H47" i="2"/>
  <c r="G47" i="2"/>
  <c r="G48" i="2"/>
  <c r="K48" i="2"/>
  <c r="Z327" i="6"/>
  <c r="Z281" i="6"/>
  <c r="Z279" i="6"/>
  <c r="Z277" i="6"/>
  <c r="Z276" i="6"/>
  <c r="Z273" i="6"/>
  <c r="Z271" i="6"/>
  <c r="Z270" i="6"/>
  <c r="Z269" i="6"/>
  <c r="Z280" i="6"/>
  <c r="Z272" i="6"/>
  <c r="O31" i="4"/>
  <c r="Z358" i="6"/>
  <c r="Z361" i="6"/>
  <c r="Z362" i="6"/>
  <c r="Z360" i="6"/>
  <c r="Z359" i="6"/>
  <c r="Z330" i="6"/>
  <c r="Z264" i="6"/>
  <c r="Z354" i="6"/>
  <c r="O123" i="4"/>
  <c r="O193" i="4"/>
  <c r="O227" i="4"/>
  <c r="O124" i="4"/>
  <c r="O205" i="4"/>
  <c r="O209" i="4"/>
  <c r="O207" i="4"/>
  <c r="O122" i="4"/>
  <c r="O121" i="4"/>
  <c r="O164" i="4"/>
  <c r="O185" i="4"/>
  <c r="Z135" i="6"/>
  <c r="O224" i="4"/>
  <c r="O203" i="4"/>
  <c r="O120" i="4"/>
  <c r="O223" i="4"/>
  <c r="O225" i="4"/>
  <c r="O221" i="4"/>
  <c r="O220" i="4"/>
  <c r="O143" i="4"/>
  <c r="O222" i="4"/>
  <c r="O219" i="4"/>
  <c r="O218" i="4"/>
  <c r="O144" i="4"/>
  <c r="O157" i="4"/>
  <c r="O208" i="4"/>
  <c r="O163" i="4"/>
  <c r="B45" i="10"/>
  <c r="O206" i="4"/>
  <c r="B28" i="10"/>
  <c r="H239" i="2"/>
  <c r="H219" i="2"/>
  <c r="H199" i="2"/>
  <c r="H179" i="2"/>
  <c r="H159" i="2"/>
  <c r="H139" i="2"/>
  <c r="H99" i="2"/>
  <c r="H79" i="2"/>
  <c r="H59" i="2"/>
  <c r="F9" i="15" s="1"/>
  <c r="H217" i="2"/>
  <c r="H177" i="2"/>
  <c r="H157" i="2"/>
  <c r="H137" i="2"/>
  <c r="H117" i="2"/>
  <c r="H97" i="2"/>
  <c r="H77" i="2"/>
  <c r="H52" i="2"/>
  <c r="H68" i="2"/>
  <c r="H238" i="2"/>
  <c r="H218" i="2"/>
  <c r="H198" i="2"/>
  <c r="H178" i="2"/>
  <c r="H158" i="2"/>
  <c r="H138" i="2"/>
  <c r="H118" i="2"/>
  <c r="H78" i="2"/>
  <c r="H58" i="2"/>
  <c r="F8" i="15" s="1"/>
  <c r="H197" i="2"/>
  <c r="H45" i="2"/>
  <c r="H237" i="2"/>
  <c r="H236" i="2"/>
  <c r="H216" i="2"/>
  <c r="H196" i="2"/>
  <c r="H176" i="2"/>
  <c r="H156" i="2"/>
  <c r="H136" i="2"/>
  <c r="H116" i="2"/>
  <c r="H96" i="2"/>
  <c r="H56" i="2"/>
  <c r="F7" i="15" s="1"/>
  <c r="H75" i="2"/>
  <c r="H235" i="2"/>
  <c r="H215" i="2"/>
  <c r="H195" i="2"/>
  <c r="H175" i="2"/>
  <c r="H155" i="2"/>
  <c r="H135" i="2"/>
  <c r="H115" i="2"/>
  <c r="H95" i="2"/>
  <c r="H55" i="2"/>
  <c r="F6" i="15" s="1"/>
  <c r="H234" i="2"/>
  <c r="H214" i="2"/>
  <c r="H194" i="2"/>
  <c r="H174" i="2"/>
  <c r="H154" i="2"/>
  <c r="H134" i="2"/>
  <c r="H114" i="2"/>
  <c r="H94" i="2"/>
  <c r="H74" i="2"/>
  <c r="H233" i="2"/>
  <c r="H213" i="2"/>
  <c r="H193" i="2"/>
  <c r="H173" i="2"/>
  <c r="H153" i="2"/>
  <c r="H133" i="2"/>
  <c r="H113" i="2"/>
  <c r="H93" i="2"/>
  <c r="H73" i="2"/>
  <c r="H53" i="2"/>
  <c r="H232" i="2"/>
  <c r="H212" i="2"/>
  <c r="H192" i="2"/>
  <c r="H172" i="2"/>
  <c r="H152" i="2"/>
  <c r="H132" i="2"/>
  <c r="H112" i="2"/>
  <c r="H92" i="2"/>
  <c r="H72" i="2"/>
  <c r="H231" i="2"/>
  <c r="H211" i="2"/>
  <c r="H191" i="2"/>
  <c r="H171" i="2"/>
  <c r="H151" i="2"/>
  <c r="H131" i="2"/>
  <c r="H111" i="2"/>
  <c r="H91" i="2"/>
  <c r="H71" i="2"/>
  <c r="H51" i="2"/>
  <c r="H208" i="2"/>
  <c r="H230" i="2"/>
  <c r="H210" i="2"/>
  <c r="H190" i="2"/>
  <c r="H170" i="2"/>
  <c r="H150" i="2"/>
  <c r="H130" i="2"/>
  <c r="H110" i="2"/>
  <c r="H90" i="2"/>
  <c r="H70" i="2"/>
  <c r="H50" i="2"/>
  <c r="H209" i="2"/>
  <c r="H189" i="2"/>
  <c r="H169" i="2"/>
  <c r="H149" i="2"/>
  <c r="H129" i="2"/>
  <c r="H109" i="2"/>
  <c r="H89" i="2"/>
  <c r="H69" i="2"/>
  <c r="H46" i="2"/>
  <c r="H228" i="2"/>
  <c r="H188" i="2"/>
  <c r="H168" i="2"/>
  <c r="H148" i="2"/>
  <c r="H128" i="2"/>
  <c r="H88" i="2"/>
  <c r="H229" i="2"/>
  <c r="H249" i="2"/>
  <c r="H247" i="2"/>
  <c r="H227" i="2"/>
  <c r="H207" i="2"/>
  <c r="H187" i="2"/>
  <c r="H167" i="2"/>
  <c r="H147" i="2"/>
  <c r="H127" i="2"/>
  <c r="H107" i="2"/>
  <c r="H87" i="2"/>
  <c r="H67" i="2"/>
  <c r="H24" i="2"/>
  <c r="H142" i="2"/>
  <c r="H246" i="2"/>
  <c r="H226" i="2"/>
  <c r="H206" i="2"/>
  <c r="H186" i="2"/>
  <c r="H166" i="2"/>
  <c r="H146" i="2"/>
  <c r="F58" i="15" s="1"/>
  <c r="H126" i="2"/>
  <c r="H106" i="2"/>
  <c r="H86" i="2"/>
  <c r="H66" i="2"/>
  <c r="H202" i="2"/>
  <c r="H245" i="2"/>
  <c r="H225" i="2"/>
  <c r="H205" i="2"/>
  <c r="H185" i="2"/>
  <c r="H165" i="2"/>
  <c r="H145" i="2"/>
  <c r="F57" i="15" s="1"/>
  <c r="H125" i="2"/>
  <c r="H105" i="2"/>
  <c r="H85" i="2"/>
  <c r="H65" i="2"/>
  <c r="H182" i="2"/>
  <c r="H244" i="2"/>
  <c r="H224" i="2"/>
  <c r="H204" i="2"/>
  <c r="H184" i="2"/>
  <c r="H164" i="2"/>
  <c r="H144" i="2"/>
  <c r="H124" i="2"/>
  <c r="H104" i="2"/>
  <c r="H84" i="2"/>
  <c r="H64" i="2"/>
  <c r="H222" i="2"/>
  <c r="H122" i="2"/>
  <c r="H102" i="2"/>
  <c r="H82" i="2"/>
  <c r="H62" i="2"/>
  <c r="H243" i="2"/>
  <c r="H223" i="2"/>
  <c r="H203" i="2"/>
  <c r="H183" i="2"/>
  <c r="H163" i="2"/>
  <c r="H143" i="2"/>
  <c r="H123" i="2"/>
  <c r="H103" i="2"/>
  <c r="H83" i="2"/>
  <c r="H63" i="2"/>
  <c r="H162" i="2"/>
  <c r="H242" i="2"/>
  <c r="H241" i="2"/>
  <c r="H221" i="2"/>
  <c r="H201" i="2"/>
  <c r="H181" i="2"/>
  <c r="H161" i="2"/>
  <c r="H141" i="2"/>
  <c r="H121" i="2"/>
  <c r="H101" i="2"/>
  <c r="H81" i="2"/>
  <c r="H61" i="2"/>
  <c r="H240" i="2"/>
  <c r="H220" i="2"/>
  <c r="H200" i="2"/>
  <c r="H180" i="2"/>
  <c r="H160" i="2"/>
  <c r="H140" i="2"/>
  <c r="H120" i="2"/>
  <c r="H100" i="2"/>
  <c r="H80" i="2"/>
  <c r="H60" i="2"/>
  <c r="H108" i="2"/>
  <c r="O184" i="4"/>
  <c r="O204" i="4"/>
  <c r="B69" i="10"/>
  <c r="O134" i="4"/>
  <c r="K229" i="2"/>
  <c r="K209" i="2"/>
  <c r="K189" i="2"/>
  <c r="K169" i="2"/>
  <c r="K149" i="2"/>
  <c r="K129" i="2"/>
  <c r="K110" i="2"/>
  <c r="K90" i="2"/>
  <c r="K70" i="2"/>
  <c r="K50" i="2"/>
  <c r="Y189" i="6" s="1"/>
  <c r="K164" i="2"/>
  <c r="K243" i="2"/>
  <c r="K143" i="2"/>
  <c r="K123" i="2"/>
  <c r="K104" i="2"/>
  <c r="K64" i="2"/>
  <c r="K222" i="2"/>
  <c r="K103" i="2"/>
  <c r="K63" i="2"/>
  <c r="K213" i="2"/>
  <c r="K72" i="2"/>
  <c r="K249" i="2"/>
  <c r="K228" i="2"/>
  <c r="K208" i="2"/>
  <c r="K188" i="2"/>
  <c r="K168" i="2"/>
  <c r="K148" i="2"/>
  <c r="K128" i="2"/>
  <c r="K109" i="2"/>
  <c r="K89" i="2"/>
  <c r="K69" i="2"/>
  <c r="K46" i="2"/>
  <c r="K183" i="2"/>
  <c r="K142" i="2"/>
  <c r="K195" i="2"/>
  <c r="K194" i="2"/>
  <c r="K133" i="2"/>
  <c r="K247" i="2"/>
  <c r="K227" i="2"/>
  <c r="K207" i="2"/>
  <c r="K187" i="2"/>
  <c r="K167" i="2"/>
  <c r="K147" i="2"/>
  <c r="K127" i="2"/>
  <c r="K108" i="2"/>
  <c r="K88" i="2"/>
  <c r="K68" i="2"/>
  <c r="K45" i="2"/>
  <c r="K124" i="2"/>
  <c r="K223" i="2"/>
  <c r="K202" i="2"/>
  <c r="K74" i="2"/>
  <c r="K52" i="2"/>
  <c r="Y236" i="6" s="1"/>
  <c r="K246" i="2"/>
  <c r="K226" i="2"/>
  <c r="K206" i="2"/>
  <c r="K186" i="2"/>
  <c r="K166" i="2"/>
  <c r="K146" i="2"/>
  <c r="Y294" i="6" s="1"/>
  <c r="K126" i="2"/>
  <c r="K107" i="2"/>
  <c r="K87" i="2"/>
  <c r="K67" i="2"/>
  <c r="K24" i="2"/>
  <c r="K244" i="2"/>
  <c r="K144" i="2"/>
  <c r="K105" i="2"/>
  <c r="K85" i="2"/>
  <c r="K65" i="2"/>
  <c r="K203" i="2"/>
  <c r="K84" i="2"/>
  <c r="K242" i="2"/>
  <c r="K122" i="2"/>
  <c r="K83" i="2"/>
  <c r="K235" i="2"/>
  <c r="K75" i="2"/>
  <c r="K233" i="2"/>
  <c r="K151" i="2"/>
  <c r="K245" i="2"/>
  <c r="K225" i="2"/>
  <c r="K205" i="2"/>
  <c r="K165" i="2"/>
  <c r="K145" i="2"/>
  <c r="K125" i="2"/>
  <c r="K106" i="2"/>
  <c r="K86" i="2"/>
  <c r="K66" i="2"/>
  <c r="K4" i="2"/>
  <c r="AL4" i="2" s="1"/>
  <c r="K224" i="2"/>
  <c r="K163" i="2"/>
  <c r="K182" i="2"/>
  <c r="K175" i="2"/>
  <c r="K95" i="2"/>
  <c r="K153" i="2"/>
  <c r="K204" i="2"/>
  <c r="K162" i="2"/>
  <c r="K116" i="2"/>
  <c r="K114" i="2"/>
  <c r="K241" i="2"/>
  <c r="K221" i="2"/>
  <c r="K201" i="2"/>
  <c r="K181" i="2"/>
  <c r="K161" i="2"/>
  <c r="K141" i="2"/>
  <c r="K102" i="2"/>
  <c r="K82" i="2"/>
  <c r="K62" i="2"/>
  <c r="K234" i="2"/>
  <c r="K191" i="2"/>
  <c r="K240" i="2"/>
  <c r="K220" i="2"/>
  <c r="K200" i="2"/>
  <c r="K180" i="2"/>
  <c r="K160" i="2"/>
  <c r="K140" i="2"/>
  <c r="K121" i="2"/>
  <c r="K101" i="2"/>
  <c r="K81" i="2"/>
  <c r="K61" i="2"/>
  <c r="K56" i="2"/>
  <c r="Y55" i="6" s="1"/>
  <c r="K55" i="2"/>
  <c r="Y54" i="6" s="1"/>
  <c r="K131" i="2"/>
  <c r="K239" i="2"/>
  <c r="K219" i="2"/>
  <c r="K199" i="2"/>
  <c r="K179" i="2"/>
  <c r="K159" i="2"/>
  <c r="K139" i="2"/>
  <c r="K120" i="2"/>
  <c r="K100" i="2"/>
  <c r="K80" i="2"/>
  <c r="K60" i="2"/>
  <c r="Y46" i="6" s="1"/>
  <c r="K238" i="2"/>
  <c r="K218" i="2"/>
  <c r="K198" i="2"/>
  <c r="K178" i="2"/>
  <c r="K158" i="2"/>
  <c r="K138" i="2"/>
  <c r="K119" i="2"/>
  <c r="K99" i="2"/>
  <c r="K79" i="2"/>
  <c r="K59" i="2"/>
  <c r="Y57" i="6" s="1"/>
  <c r="K217" i="2"/>
  <c r="K177" i="2"/>
  <c r="K157" i="2"/>
  <c r="K137" i="2"/>
  <c r="K118" i="2"/>
  <c r="K98" i="2"/>
  <c r="K78" i="2"/>
  <c r="K58" i="2"/>
  <c r="Y56" i="6" s="1"/>
  <c r="K215" i="2"/>
  <c r="K174" i="2"/>
  <c r="K54" i="2"/>
  <c r="K92" i="2"/>
  <c r="K197" i="2"/>
  <c r="K96" i="2"/>
  <c r="K134" i="2"/>
  <c r="K173" i="2"/>
  <c r="K231" i="2"/>
  <c r="K237" i="2"/>
  <c r="K135" i="2"/>
  <c r="K115" i="2"/>
  <c r="K112" i="2"/>
  <c r="K236" i="2"/>
  <c r="K216" i="2"/>
  <c r="K196" i="2"/>
  <c r="K176" i="2"/>
  <c r="K156" i="2"/>
  <c r="K136" i="2"/>
  <c r="K117" i="2"/>
  <c r="K97" i="2"/>
  <c r="K77" i="2"/>
  <c r="K57" i="2"/>
  <c r="K155" i="2"/>
  <c r="K214" i="2"/>
  <c r="K193" i="2"/>
  <c r="K232" i="2"/>
  <c r="K212" i="2"/>
  <c r="K192" i="2"/>
  <c r="K172" i="2"/>
  <c r="K152" i="2"/>
  <c r="K132" i="2"/>
  <c r="K113" i="2"/>
  <c r="K93" i="2"/>
  <c r="K73" i="2"/>
  <c r="K53" i="2"/>
  <c r="Y237" i="6" s="1"/>
  <c r="K171" i="2"/>
  <c r="K230" i="2"/>
  <c r="K210" i="2"/>
  <c r="K190" i="2"/>
  <c r="K170" i="2"/>
  <c r="K150" i="2"/>
  <c r="K130" i="2"/>
  <c r="K111" i="2"/>
  <c r="K91" i="2"/>
  <c r="K71" i="2"/>
  <c r="K51" i="2"/>
  <c r="K154" i="2"/>
  <c r="K94" i="2"/>
  <c r="K211" i="2"/>
  <c r="O162" i="4"/>
  <c r="O139" i="4"/>
  <c r="O178" i="4"/>
  <c r="O138" i="4"/>
  <c r="O200" i="4"/>
  <c r="B16" i="10"/>
  <c r="O16" i="4"/>
  <c r="O183" i="4"/>
  <c r="O137" i="4"/>
  <c r="O176" i="4"/>
  <c r="O135" i="4"/>
  <c r="O21" i="4"/>
  <c r="B22" i="10"/>
  <c r="O196" i="4"/>
  <c r="O177" i="4"/>
  <c r="O156" i="4"/>
  <c r="O175" i="4"/>
  <c r="O174" i="4"/>
  <c r="O142" i="4"/>
  <c r="O179" i="4"/>
  <c r="B15" i="10"/>
  <c r="O15" i="4"/>
  <c r="O198" i="4"/>
  <c r="O197" i="4"/>
  <c r="O195" i="4"/>
  <c r="B102" i="10"/>
  <c r="B17" i="10"/>
  <c r="O17" i="4"/>
  <c r="O181" i="4"/>
  <c r="O140" i="4"/>
  <c r="O202" i="4"/>
  <c r="B14" i="10"/>
  <c r="O14" i="4"/>
  <c r="O7" i="4"/>
  <c r="B5" i="10"/>
  <c r="O154" i="4"/>
  <c r="O173" i="4"/>
  <c r="O20" i="4"/>
  <c r="B21" i="10"/>
  <c r="O216" i="4"/>
  <c r="O152" i="4"/>
  <c r="O191" i="4"/>
  <c r="B20" i="10"/>
  <c r="O215" i="4"/>
  <c r="O151" i="4"/>
  <c r="O190" i="4"/>
  <c r="O130" i="4"/>
  <c r="O149" i="4"/>
  <c r="O129" i="4"/>
  <c r="O8" i="4"/>
  <c r="B6" i="10"/>
  <c r="O141" i="4"/>
  <c r="O180" i="4"/>
  <c r="O9" i="4"/>
  <c r="B7" i="10"/>
  <c r="O18" i="4"/>
  <c r="B18" i="10"/>
  <c r="O213" i="4"/>
  <c r="O189" i="4"/>
  <c r="O148" i="4"/>
  <c r="O128" i="4"/>
  <c r="O199" i="4"/>
  <c r="O136" i="4"/>
  <c r="O155" i="4"/>
  <c r="B13" i="10"/>
  <c r="O13" i="4"/>
  <c r="O153" i="4"/>
  <c r="B12" i="10"/>
  <c r="O12" i="4"/>
  <c r="O172" i="4"/>
  <c r="B11" i="10"/>
  <c r="G247" i="2"/>
  <c r="G249" i="2"/>
  <c r="O171" i="4"/>
  <c r="B10" i="10"/>
  <c r="B19" i="10"/>
  <c r="O19" i="4"/>
  <c r="O170" i="4"/>
  <c r="O192" i="4"/>
  <c r="O168" i="4"/>
  <c r="O167" i="4"/>
  <c r="O147" i="4"/>
  <c r="O127" i="4"/>
  <c r="O160" i="4"/>
  <c r="O159" i="4"/>
  <c r="O201" i="4"/>
  <c r="B4" i="10"/>
  <c r="O6" i="4"/>
  <c r="O217" i="4"/>
  <c r="O133" i="4"/>
  <c r="O5" i="4"/>
  <c r="B3" i="10"/>
  <c r="O132" i="4"/>
  <c r="O194" i="4"/>
  <c r="O131" i="4"/>
  <c r="O214" i="4"/>
  <c r="O150" i="4"/>
  <c r="B9" i="10"/>
  <c r="O11" i="4"/>
  <c r="O169" i="4"/>
  <c r="O212" i="4"/>
  <c r="O211" i="4"/>
  <c r="O188" i="4"/>
  <c r="O210" i="4"/>
  <c r="O187" i="4"/>
  <c r="O166" i="4"/>
  <c r="O146" i="4"/>
  <c r="O126" i="4"/>
  <c r="O182" i="4"/>
  <c r="O161" i="4"/>
  <c r="O10" i="4"/>
  <c r="B8" i="10"/>
  <c r="O158" i="4"/>
  <c r="O186" i="4"/>
  <c r="O165" i="4"/>
  <c r="O145" i="4"/>
  <c r="O125" i="4"/>
  <c r="O104" i="4"/>
  <c r="Z44" i="6"/>
  <c r="O30" i="4"/>
  <c r="O71" i="4"/>
  <c r="O95" i="4"/>
  <c r="B93" i="10"/>
  <c r="O76" i="4"/>
  <c r="B74" i="10"/>
  <c r="O57" i="4"/>
  <c r="B55" i="10"/>
  <c r="O22" i="4"/>
  <c r="B23" i="10"/>
  <c r="O96" i="4"/>
  <c r="B94" i="10"/>
  <c r="O106" i="4"/>
  <c r="B104" i="10"/>
  <c r="B101" i="10"/>
  <c r="O74" i="4"/>
  <c r="B72" i="10"/>
  <c r="O55" i="4"/>
  <c r="B53" i="10"/>
  <c r="O46" i="4"/>
  <c r="B44" i="10"/>
  <c r="O98" i="4"/>
  <c r="B96" i="10"/>
  <c r="O75" i="4"/>
  <c r="B73" i="10"/>
  <c r="O56" i="4"/>
  <c r="B54" i="10"/>
  <c r="O34" i="4"/>
  <c r="B32" i="10"/>
  <c r="O97" i="4"/>
  <c r="B95" i="10"/>
  <c r="O102" i="4"/>
  <c r="B100" i="10"/>
  <c r="O73" i="4"/>
  <c r="B71" i="10"/>
  <c r="O52" i="4"/>
  <c r="B50" i="10"/>
  <c r="O47" i="4"/>
  <c r="O99" i="4"/>
  <c r="B97" i="10"/>
  <c r="O94" i="4"/>
  <c r="B92" i="10"/>
  <c r="B56" i="10"/>
  <c r="O72" i="4"/>
  <c r="B70" i="10"/>
  <c r="O51" i="4"/>
  <c r="B49" i="10"/>
  <c r="O118" i="4"/>
  <c r="B116" i="10"/>
  <c r="O90" i="4"/>
  <c r="B88" i="10"/>
  <c r="O49" i="4"/>
  <c r="B47" i="10"/>
  <c r="O119" i="4"/>
  <c r="B117" i="10"/>
  <c r="O100" i="4"/>
  <c r="B98" i="10"/>
  <c r="O50" i="4"/>
  <c r="B48" i="10"/>
  <c r="O117" i="4"/>
  <c r="B115" i="10"/>
  <c r="O70" i="4"/>
  <c r="B68" i="10"/>
  <c r="O48" i="4"/>
  <c r="B46" i="10"/>
  <c r="B29" i="10"/>
  <c r="O116" i="4"/>
  <c r="B114" i="10"/>
  <c r="O88" i="4"/>
  <c r="B86" i="10"/>
  <c r="O69" i="4"/>
  <c r="B67" i="10"/>
  <c r="O45" i="4"/>
  <c r="B43" i="10"/>
  <c r="O32" i="4"/>
  <c r="B30" i="10"/>
  <c r="O101" i="4"/>
  <c r="B99" i="10"/>
  <c r="O89" i="4"/>
  <c r="B87" i="10"/>
  <c r="O115" i="4"/>
  <c r="B113" i="10"/>
  <c r="O87" i="4"/>
  <c r="B85" i="10"/>
  <c r="O68" i="4"/>
  <c r="B66" i="10"/>
  <c r="O44" i="4"/>
  <c r="B42" i="10"/>
  <c r="O36" i="4"/>
  <c r="B34" i="10"/>
  <c r="O77" i="4"/>
  <c r="B75" i="10"/>
  <c r="O114" i="4"/>
  <c r="B112" i="10"/>
  <c r="O86" i="4"/>
  <c r="B84" i="10"/>
  <c r="O67" i="4"/>
  <c r="B65" i="10"/>
  <c r="O41" i="4"/>
  <c r="B39" i="10"/>
  <c r="O37" i="4"/>
  <c r="B35" i="10"/>
  <c r="O78" i="4"/>
  <c r="B76" i="10"/>
  <c r="O23" i="4"/>
  <c r="B24" i="10"/>
  <c r="O113" i="4"/>
  <c r="B111" i="10"/>
  <c r="O85" i="4"/>
  <c r="B83" i="10"/>
  <c r="O66" i="4"/>
  <c r="B64" i="10"/>
  <c r="O40" i="4"/>
  <c r="B38" i="10"/>
  <c r="O42" i="4"/>
  <c r="B40" i="10"/>
  <c r="O43" i="4"/>
  <c r="B41" i="10"/>
  <c r="Z242" i="6"/>
  <c r="Z241" i="6"/>
  <c r="Z240" i="6"/>
  <c r="Z243" i="6"/>
  <c r="Z263" i="6"/>
  <c r="Z324" i="6"/>
  <c r="B2" i="10"/>
  <c r="Z244" i="6"/>
  <c r="O65" i="4"/>
  <c r="B63" i="10"/>
  <c r="O59" i="4"/>
  <c r="B57" i="10"/>
  <c r="O105" i="4"/>
  <c r="B103" i="10"/>
  <c r="O111" i="4"/>
  <c r="B109" i="10"/>
  <c r="O83" i="4"/>
  <c r="B81" i="10"/>
  <c r="O38" i="4"/>
  <c r="B36" i="10"/>
  <c r="B51" i="10"/>
  <c r="O110" i="4"/>
  <c r="B108" i="10"/>
  <c r="O82" i="4"/>
  <c r="B80" i="10"/>
  <c r="O63" i="4"/>
  <c r="B61" i="10"/>
  <c r="O35" i="4"/>
  <c r="B33" i="10"/>
  <c r="B52" i="10"/>
  <c r="O112" i="4"/>
  <c r="B110" i="10"/>
  <c r="O84" i="4"/>
  <c r="B82" i="10"/>
  <c r="O39" i="4"/>
  <c r="B37" i="10"/>
  <c r="O64" i="4"/>
  <c r="B62" i="10"/>
  <c r="O109" i="4"/>
  <c r="B107" i="10"/>
  <c r="O81" i="4"/>
  <c r="B79" i="10"/>
  <c r="O62" i="4"/>
  <c r="B60" i="10"/>
  <c r="O33" i="4"/>
  <c r="B31" i="10"/>
  <c r="O91" i="4"/>
  <c r="B89" i="10"/>
  <c r="O108" i="4"/>
  <c r="B106" i="10"/>
  <c r="O80" i="4"/>
  <c r="B78" i="10"/>
  <c r="O61" i="4"/>
  <c r="B59" i="10"/>
  <c r="O92" i="4"/>
  <c r="B90" i="10"/>
  <c r="O24" i="4"/>
  <c r="B25" i="10"/>
  <c r="O29" i="4"/>
  <c r="B27" i="10"/>
  <c r="O107" i="4"/>
  <c r="B105" i="10"/>
  <c r="O79" i="4"/>
  <c r="B77" i="10"/>
  <c r="O60" i="4"/>
  <c r="B58" i="10"/>
  <c r="O28" i="4"/>
  <c r="B26" i="10"/>
  <c r="O93" i="4"/>
  <c r="B91" i="10"/>
  <c r="O4" i="4"/>
  <c r="G45" i="2"/>
  <c r="G24" i="2"/>
  <c r="Z348" i="6"/>
  <c r="Z328" i="6"/>
  <c r="Z308" i="6"/>
  <c r="Z288" i="6"/>
  <c r="Z268" i="6"/>
  <c r="Z248" i="6"/>
  <c r="Z228" i="6"/>
  <c r="Z208" i="6"/>
  <c r="Z188" i="6"/>
  <c r="Z168" i="6"/>
  <c r="Z128" i="6"/>
  <c r="Z108" i="6"/>
  <c r="Z88" i="6"/>
  <c r="Z68" i="6"/>
  <c r="Z28" i="6"/>
  <c r="Z343" i="6"/>
  <c r="Z223" i="6"/>
  <c r="Z143" i="6"/>
  <c r="Z43" i="6"/>
  <c r="Z322" i="6"/>
  <c r="Z162" i="6"/>
  <c r="Z82" i="6"/>
  <c r="Z22" i="6"/>
  <c r="Z216" i="6"/>
  <c r="Z347" i="6"/>
  <c r="Z307" i="6"/>
  <c r="Z267" i="6"/>
  <c r="Z247" i="6"/>
  <c r="Z227" i="6"/>
  <c r="Z207" i="6"/>
  <c r="Z187" i="6"/>
  <c r="Z167" i="6"/>
  <c r="Z127" i="6"/>
  <c r="Z107" i="6"/>
  <c r="Z87" i="6"/>
  <c r="Z67" i="6"/>
  <c r="Z27" i="6"/>
  <c r="Z7" i="6"/>
  <c r="Z284" i="6"/>
  <c r="Z224" i="6"/>
  <c r="Z164" i="6"/>
  <c r="Z84" i="6"/>
  <c r="Z24" i="6"/>
  <c r="Z346" i="6"/>
  <c r="Z326" i="6"/>
  <c r="Z306" i="6"/>
  <c r="Z286" i="6"/>
  <c r="Z266" i="6"/>
  <c r="Z246" i="6"/>
  <c r="Z226" i="6"/>
  <c r="Z206" i="6"/>
  <c r="Z186" i="6"/>
  <c r="Z166" i="6"/>
  <c r="Z126" i="6"/>
  <c r="Z106" i="6"/>
  <c r="Z86" i="6"/>
  <c r="Z66" i="6"/>
  <c r="Z46" i="6"/>
  <c r="Z26" i="6"/>
  <c r="Z6" i="6"/>
  <c r="Z344" i="6"/>
  <c r="Z184" i="6"/>
  <c r="Z283" i="6"/>
  <c r="Z183" i="6"/>
  <c r="Z103" i="6"/>
  <c r="Z23" i="6"/>
  <c r="Z302" i="6"/>
  <c r="Z202" i="6"/>
  <c r="Z42" i="6"/>
  <c r="Z316" i="6"/>
  <c r="Z156" i="6"/>
  <c r="Z116" i="6"/>
  <c r="Z56" i="6"/>
  <c r="Z345" i="6"/>
  <c r="Z325" i="6"/>
  <c r="Z305" i="6"/>
  <c r="Z285" i="6"/>
  <c r="Z265" i="6"/>
  <c r="Z245" i="6"/>
  <c r="Z225" i="6"/>
  <c r="Z205" i="6"/>
  <c r="Z185" i="6"/>
  <c r="Z165" i="6"/>
  <c r="Z105" i="6"/>
  <c r="Z85" i="6"/>
  <c r="Z65" i="6"/>
  <c r="Z45" i="6"/>
  <c r="Z25" i="6"/>
  <c r="Z5" i="6"/>
  <c r="Z204" i="6"/>
  <c r="Z144" i="6"/>
  <c r="Z104" i="6"/>
  <c r="Z64" i="6"/>
  <c r="Z323" i="6"/>
  <c r="Z203" i="6"/>
  <c r="Z163" i="6"/>
  <c r="Z83" i="6"/>
  <c r="Z63" i="6"/>
  <c r="Z342" i="6"/>
  <c r="Z222" i="6"/>
  <c r="Z182" i="6"/>
  <c r="Z142" i="6"/>
  <c r="Z102" i="6"/>
  <c r="Z62" i="6"/>
  <c r="Z256" i="6"/>
  <c r="Z304" i="6"/>
  <c r="Z282" i="6"/>
  <c r="Z341" i="6"/>
  <c r="Z321" i="6"/>
  <c r="Z221" i="6"/>
  <c r="Z201" i="6"/>
  <c r="Z181" i="6"/>
  <c r="Z161" i="6"/>
  <c r="Z141" i="6"/>
  <c r="Z101" i="6"/>
  <c r="Z81" i="6"/>
  <c r="Z61" i="6"/>
  <c r="Z41" i="6"/>
  <c r="Z21" i="6"/>
  <c r="Z340" i="6"/>
  <c r="Z320" i="6"/>
  <c r="Z300" i="6"/>
  <c r="Z220" i="6"/>
  <c r="Z200" i="6"/>
  <c r="Z180" i="6"/>
  <c r="Z160" i="6"/>
  <c r="Z140" i="6"/>
  <c r="Z100" i="6"/>
  <c r="Z80" i="6"/>
  <c r="Z60" i="6"/>
  <c r="Z40" i="6"/>
  <c r="Z20" i="6"/>
  <c r="Z318" i="6"/>
  <c r="Z298" i="6"/>
  <c r="Z258" i="6"/>
  <c r="Z218" i="6"/>
  <c r="Z178" i="6"/>
  <c r="Z78" i="6"/>
  <c r="Z38" i="6"/>
  <c r="Z257" i="6"/>
  <c r="Z157" i="6"/>
  <c r="Z97" i="6"/>
  <c r="Z57" i="6"/>
  <c r="Z17" i="6"/>
  <c r="Z296" i="6"/>
  <c r="Z76" i="6"/>
  <c r="Z16" i="6"/>
  <c r="Z339" i="6"/>
  <c r="Z319" i="6"/>
  <c r="Z299" i="6"/>
  <c r="Z259" i="6"/>
  <c r="Z239" i="6"/>
  <c r="Z219" i="6"/>
  <c r="Z199" i="6"/>
  <c r="Z179" i="6"/>
  <c r="Z159" i="6"/>
  <c r="Z119" i="6"/>
  <c r="Z99" i="6"/>
  <c r="Z79" i="6"/>
  <c r="Z59" i="6"/>
  <c r="Z39" i="6"/>
  <c r="Z19" i="6"/>
  <c r="Z338" i="6"/>
  <c r="Z238" i="6"/>
  <c r="Z198" i="6"/>
  <c r="Z158" i="6"/>
  <c r="Z118" i="6"/>
  <c r="Z98" i="6"/>
  <c r="Z58" i="6"/>
  <c r="Z18" i="6"/>
  <c r="Z237" i="6"/>
  <c r="Z177" i="6"/>
  <c r="Z77" i="6"/>
  <c r="Z37" i="6"/>
  <c r="Z236" i="6"/>
  <c r="Z176" i="6"/>
  <c r="Z96" i="6"/>
  <c r="Z36" i="6"/>
  <c r="Z337" i="6"/>
  <c r="Z317" i="6"/>
  <c r="Z297" i="6"/>
  <c r="Z217" i="6"/>
  <c r="Z197" i="6"/>
  <c r="Z117" i="6"/>
  <c r="Z336" i="6"/>
  <c r="Z335" i="6"/>
  <c r="Z315" i="6"/>
  <c r="Z295" i="6"/>
  <c r="Z275" i="6"/>
  <c r="Z215" i="6"/>
  <c r="Z175" i="6"/>
  <c r="Z155" i="6"/>
  <c r="Z115" i="6"/>
  <c r="Z95" i="6"/>
  <c r="Z75" i="6"/>
  <c r="Z55" i="6"/>
  <c r="Z35" i="6"/>
  <c r="Z15" i="6"/>
  <c r="Z314" i="6"/>
  <c r="Z294" i="6"/>
  <c r="Z274" i="6"/>
  <c r="Z214" i="6"/>
  <c r="Z174" i="6"/>
  <c r="Z154" i="6"/>
  <c r="Z134" i="6"/>
  <c r="Z114" i="6"/>
  <c r="Z94" i="6"/>
  <c r="Z74" i="6"/>
  <c r="Z54" i="6"/>
  <c r="Z34" i="6"/>
  <c r="Z14" i="6"/>
  <c r="Z334" i="6"/>
  <c r="Z353" i="6"/>
  <c r="Z333" i="6"/>
  <c r="Z313" i="6"/>
  <c r="Z293" i="6"/>
  <c r="Z233" i="6"/>
  <c r="Z213" i="6"/>
  <c r="Z173" i="6"/>
  <c r="Z153" i="6"/>
  <c r="Z133" i="6"/>
  <c r="Z113" i="6"/>
  <c r="Z93" i="6"/>
  <c r="Z73" i="6"/>
  <c r="Z53" i="6"/>
  <c r="Z33" i="6"/>
  <c r="Z13" i="6"/>
  <c r="Z352" i="6"/>
  <c r="Z312" i="6"/>
  <c r="Z292" i="6"/>
  <c r="Z252" i="6"/>
  <c r="Z232" i="6"/>
  <c r="Z212" i="6"/>
  <c r="Z172" i="6"/>
  <c r="Z132" i="6"/>
  <c r="Z112" i="6"/>
  <c r="Z92" i="6"/>
  <c r="Z72" i="6"/>
  <c r="Z52" i="6"/>
  <c r="Z32" i="6"/>
  <c r="Z12" i="6"/>
  <c r="Z250" i="6"/>
  <c r="Z210" i="6"/>
  <c r="Z170" i="6"/>
  <c r="Z110" i="6"/>
  <c r="Z70" i="6"/>
  <c r="Z30" i="6"/>
  <c r="Z349" i="6"/>
  <c r="Z249" i="6"/>
  <c r="Z209" i="6"/>
  <c r="Z169" i="6"/>
  <c r="Z129" i="6"/>
  <c r="Z89" i="6"/>
  <c r="Z351" i="6"/>
  <c r="Z331" i="6"/>
  <c r="Z311" i="6"/>
  <c r="Z291" i="6"/>
  <c r="Z251" i="6"/>
  <c r="Z231" i="6"/>
  <c r="Z211" i="6"/>
  <c r="Z171" i="6"/>
  <c r="Z131" i="6"/>
  <c r="Z111" i="6"/>
  <c r="Z91" i="6"/>
  <c r="Z71" i="6"/>
  <c r="Z51" i="6"/>
  <c r="Z31" i="6"/>
  <c r="Z11" i="6"/>
  <c r="Z310" i="6"/>
  <c r="Z230" i="6"/>
  <c r="Z130" i="6"/>
  <c r="Z90" i="6"/>
  <c r="Z10" i="6"/>
  <c r="Z329" i="6"/>
  <c r="Z309" i="6"/>
  <c r="Z289" i="6"/>
  <c r="Z229" i="6"/>
  <c r="Z189" i="6"/>
  <c r="Z109" i="6"/>
  <c r="Z69" i="6"/>
  <c r="Z29" i="6"/>
  <c r="G224" i="2"/>
  <c r="G219" i="2"/>
  <c r="G179" i="2"/>
  <c r="G138" i="2"/>
  <c r="G87" i="2"/>
  <c r="G4" i="2"/>
  <c r="G218" i="2"/>
  <c r="G178" i="2"/>
  <c r="G127" i="2"/>
  <c r="G86" i="2"/>
  <c r="G101" i="2"/>
  <c r="G205" i="2"/>
  <c r="G123" i="2"/>
  <c r="G240" i="2"/>
  <c r="G200" i="2"/>
  <c r="G160" i="2"/>
  <c r="G120" i="2"/>
  <c r="G67" i="2"/>
  <c r="G184" i="2"/>
  <c r="G183" i="2"/>
  <c r="G222" i="2"/>
  <c r="G141" i="2"/>
  <c r="G181" i="2"/>
  <c r="G180" i="2"/>
  <c r="G126" i="2"/>
  <c r="G50" i="2"/>
  <c r="G70" i="2"/>
  <c r="G90" i="2"/>
  <c r="G110" i="2"/>
  <c r="G129" i="2"/>
  <c r="G149" i="2"/>
  <c r="G169" i="2"/>
  <c r="G189" i="2"/>
  <c r="G209" i="2"/>
  <c r="G229" i="2"/>
  <c r="G135" i="2"/>
  <c r="G136" i="2"/>
  <c r="G216" i="2"/>
  <c r="G98" i="2"/>
  <c r="G157" i="2"/>
  <c r="G51" i="2"/>
  <c r="G71" i="2"/>
  <c r="G91" i="2"/>
  <c r="G111" i="2"/>
  <c r="G130" i="2"/>
  <c r="G150" i="2"/>
  <c r="G170" i="2"/>
  <c r="G190" i="2"/>
  <c r="G210" i="2"/>
  <c r="G230" i="2"/>
  <c r="G56" i="2"/>
  <c r="E7" i="15" s="1"/>
  <c r="G116" i="2"/>
  <c r="G195" i="2"/>
  <c r="G57" i="2"/>
  <c r="G156" i="2"/>
  <c r="G217" i="2"/>
  <c r="G79" i="2"/>
  <c r="G158" i="2"/>
  <c r="G52" i="2"/>
  <c r="G72" i="2"/>
  <c r="G92" i="2"/>
  <c r="G112" i="2"/>
  <c r="G131" i="2"/>
  <c r="G151" i="2"/>
  <c r="G171" i="2"/>
  <c r="G191" i="2"/>
  <c r="G211" i="2"/>
  <c r="G231" i="2"/>
  <c r="G96" i="2"/>
  <c r="G155" i="2"/>
  <c r="G215" i="2"/>
  <c r="G117" i="2"/>
  <c r="G58" i="2"/>
  <c r="E8" i="15" s="1"/>
  <c r="G118" i="2"/>
  <c r="G177" i="2"/>
  <c r="G119" i="2"/>
  <c r="G53" i="2"/>
  <c r="G73" i="2"/>
  <c r="G93" i="2"/>
  <c r="G113" i="2"/>
  <c r="G132" i="2"/>
  <c r="G152" i="2"/>
  <c r="G172" i="2"/>
  <c r="G192" i="2"/>
  <c r="G212" i="2"/>
  <c r="G232" i="2"/>
  <c r="G55" i="2"/>
  <c r="E6" i="15" s="1"/>
  <c r="G95" i="2"/>
  <c r="G134" i="2"/>
  <c r="G174" i="2"/>
  <c r="G214" i="2"/>
  <c r="G176" i="2"/>
  <c r="G197" i="2"/>
  <c r="G59" i="2"/>
  <c r="E9" i="15" s="1"/>
  <c r="G54" i="2"/>
  <c r="G74" i="2"/>
  <c r="G94" i="2"/>
  <c r="G114" i="2"/>
  <c r="G133" i="2"/>
  <c r="G153" i="2"/>
  <c r="G173" i="2"/>
  <c r="G193" i="2"/>
  <c r="G213" i="2"/>
  <c r="G233" i="2"/>
  <c r="G75" i="2"/>
  <c r="G115" i="2"/>
  <c r="G154" i="2"/>
  <c r="G194" i="2"/>
  <c r="G234" i="2"/>
  <c r="G76" i="2"/>
  <c r="G175" i="2"/>
  <c r="G235" i="2"/>
  <c r="G97" i="2"/>
  <c r="G196" i="2"/>
  <c r="G78" i="2"/>
  <c r="G137" i="2"/>
  <c r="G237" i="2"/>
  <c r="G99" i="2"/>
  <c r="G46" i="2"/>
  <c r="G69" i="2"/>
  <c r="G89" i="2"/>
  <c r="G109" i="2"/>
  <c r="G128" i="2"/>
  <c r="G148" i="2"/>
  <c r="G168" i="2"/>
  <c r="G188" i="2"/>
  <c r="G208" i="2"/>
  <c r="G228" i="2"/>
  <c r="G77" i="2"/>
  <c r="G246" i="2"/>
  <c r="G125" i="2"/>
  <c r="G245" i="2"/>
  <c r="G124" i="2"/>
  <c r="G163" i="2"/>
  <c r="G241" i="2"/>
  <c r="G68" i="2"/>
  <c r="G239" i="2"/>
  <c r="G199" i="2"/>
  <c r="G159" i="2"/>
  <c r="G108" i="2"/>
  <c r="G66" i="2"/>
  <c r="G142" i="2"/>
  <c r="G60" i="2"/>
  <c r="G220" i="2"/>
  <c r="G207" i="2"/>
  <c r="G84" i="2"/>
  <c r="G244" i="2"/>
  <c r="G238" i="2"/>
  <c r="G198" i="2"/>
  <c r="G107" i="2"/>
  <c r="G65" i="2"/>
  <c r="G143" i="2"/>
  <c r="G182" i="2"/>
  <c r="G140" i="2"/>
  <c r="G139" i="2"/>
  <c r="G167" i="2"/>
  <c r="G85" i="2"/>
  <c r="G242" i="2"/>
  <c r="G80" i="2"/>
  <c r="G201" i="2"/>
  <c r="G227" i="2"/>
  <c r="G187" i="2"/>
  <c r="G146" i="2"/>
  <c r="E58" i="15" s="1"/>
  <c r="G106" i="2"/>
  <c r="G64" i="2"/>
  <c r="G61" i="2"/>
  <c r="G223" i="2"/>
  <c r="G221" i="2"/>
  <c r="G88" i="2"/>
  <c r="G206" i="2"/>
  <c r="G165" i="2"/>
  <c r="G83" i="2"/>
  <c r="G204" i="2"/>
  <c r="G82" i="2"/>
  <c r="G243" i="2"/>
  <c r="G122" i="2"/>
  <c r="G202" i="2"/>
  <c r="G121" i="2"/>
  <c r="G226" i="2"/>
  <c r="G186" i="2"/>
  <c r="G145" i="2"/>
  <c r="E57" i="15" s="1"/>
  <c r="G105" i="2"/>
  <c r="G63" i="2"/>
  <c r="G103" i="2"/>
  <c r="G102" i="2"/>
  <c r="G100" i="2"/>
  <c r="G166" i="2"/>
  <c r="G164" i="2"/>
  <c r="G203" i="2"/>
  <c r="G81" i="2"/>
  <c r="G162" i="2"/>
  <c r="G161" i="2"/>
  <c r="G225" i="2"/>
  <c r="G185" i="2"/>
  <c r="G144" i="2"/>
  <c r="G104" i="2"/>
  <c r="G62" i="2"/>
  <c r="F11" i="15" l="1"/>
  <c r="Y351" i="6"/>
  <c r="E87" i="15"/>
  <c r="E63" i="15"/>
  <c r="F23" i="15"/>
  <c r="Y22" i="6"/>
  <c r="Y336" i="6"/>
  <c r="F84" i="15"/>
  <c r="F51" i="15"/>
  <c r="E32" i="15"/>
  <c r="F76" i="15"/>
  <c r="E21" i="15"/>
  <c r="Y197" i="6"/>
  <c r="Y323" i="6"/>
  <c r="F88" i="15"/>
  <c r="Y341" i="6"/>
  <c r="Y322" i="6"/>
  <c r="F31" i="15"/>
  <c r="Y43" i="6"/>
  <c r="Y28" i="6"/>
  <c r="Y326" i="6"/>
  <c r="E52" i="15"/>
  <c r="F10" i="15"/>
  <c r="Y26" i="6"/>
  <c r="E80" i="15"/>
  <c r="F42" i="15"/>
  <c r="Y265" i="6"/>
  <c r="E59" i="15"/>
  <c r="Y339" i="6"/>
  <c r="Y19" i="6"/>
  <c r="Y135" i="6"/>
  <c r="E82" i="15"/>
  <c r="F70" i="15"/>
  <c r="E74" i="15"/>
  <c r="Y247" i="6"/>
  <c r="E93" i="15"/>
  <c r="F59" i="15"/>
  <c r="F72" i="15"/>
  <c r="F47" i="15"/>
  <c r="Y298" i="6"/>
  <c r="Y140" i="6"/>
  <c r="Y314" i="6"/>
  <c r="Y308" i="6"/>
  <c r="Y313" i="6"/>
  <c r="Y200" i="6"/>
  <c r="E68" i="15"/>
  <c r="F60" i="15"/>
  <c r="F62" i="15"/>
  <c r="E18" i="15"/>
  <c r="Y257" i="6"/>
  <c r="F35" i="15"/>
  <c r="Y306" i="6"/>
  <c r="Y23" i="6"/>
  <c r="Y144" i="6"/>
  <c r="Y289" i="6"/>
  <c r="F55" i="15"/>
  <c r="E17" i="15"/>
  <c r="F29" i="15"/>
  <c r="B5" i="36" a="1"/>
  <c r="B5" i="35" a="1"/>
  <c r="B5" i="34" a="1"/>
  <c r="B5" i="27" a="1"/>
  <c r="B5" i="26" a="1"/>
  <c r="Y35" i="6"/>
  <c r="Y21" i="6"/>
  <c r="Y302" i="6"/>
  <c r="F66" i="15"/>
  <c r="F68" i="15"/>
  <c r="E23" i="15"/>
  <c r="Y353" i="6"/>
  <c r="F16" i="15"/>
  <c r="E20" i="15"/>
  <c r="F69" i="15"/>
  <c r="E85" i="15"/>
  <c r="E41" i="15"/>
  <c r="E81" i="15"/>
  <c r="E25" i="15"/>
  <c r="F75" i="15"/>
  <c r="E72" i="15"/>
  <c r="Y342" i="6"/>
  <c r="E88" i="15"/>
  <c r="E15" i="15"/>
  <c r="E65" i="15"/>
  <c r="F65" i="15"/>
  <c r="F44" i="15"/>
  <c r="F90" i="15"/>
  <c r="F92" i="15"/>
  <c r="Y346" i="6"/>
  <c r="F89" i="15"/>
  <c r="F36" i="15"/>
  <c r="F21" i="15"/>
  <c r="F40" i="15"/>
  <c r="F18" i="15"/>
  <c r="F49" i="15"/>
  <c r="F81" i="15"/>
  <c r="E34" i="15"/>
  <c r="E79" i="15"/>
  <c r="E60" i="15"/>
  <c r="Y252" i="6"/>
  <c r="E44" i="15"/>
  <c r="Y186" i="6"/>
  <c r="F80" i="15"/>
  <c r="E28" i="15"/>
  <c r="Y34" i="6"/>
  <c r="Y45" i="6"/>
  <c r="E29" i="15"/>
  <c r="E76" i="15"/>
  <c r="E11" i="15"/>
  <c r="Y29" i="6"/>
  <c r="Y249" i="6"/>
  <c r="Y187" i="6"/>
  <c r="F48" i="15"/>
  <c r="E48" i="15"/>
  <c r="E33" i="15"/>
  <c r="E91" i="15"/>
  <c r="F53" i="15"/>
  <c r="Y24" i="6"/>
  <c r="F32" i="15"/>
  <c r="F61" i="15"/>
  <c r="F63" i="15"/>
  <c r="E38" i="15"/>
  <c r="Y188" i="6"/>
  <c r="F74" i="15"/>
  <c r="E45" i="15"/>
  <c r="Y312" i="6"/>
  <c r="E71" i="15"/>
  <c r="E36" i="15"/>
  <c r="Y335" i="6"/>
  <c r="F20" i="15"/>
  <c r="E89" i="15"/>
  <c r="E69" i="15"/>
  <c r="F22" i="15"/>
  <c r="F91" i="15"/>
  <c r="F71" i="15"/>
  <c r="F79" i="15"/>
  <c r="F19" i="15"/>
  <c r="F82" i="15"/>
  <c r="F67" i="15"/>
  <c r="Y334" i="6"/>
  <c r="Y348" i="6"/>
  <c r="Y331" i="6"/>
  <c r="Y319" i="6"/>
  <c r="F41" i="15"/>
  <c r="F30" i="15"/>
  <c r="F17" i="15"/>
  <c r="F78" i="15"/>
  <c r="F37" i="15"/>
  <c r="F50" i="15"/>
  <c r="F77" i="15"/>
  <c r="F39" i="15"/>
  <c r="Y321" i="6"/>
  <c r="E86" i="15"/>
  <c r="E37" i="15"/>
  <c r="E22" i="15"/>
  <c r="Y349" i="6"/>
  <c r="Y337" i="6"/>
  <c r="F56" i="15"/>
  <c r="F52" i="15"/>
  <c r="E51" i="15"/>
  <c r="E75" i="15"/>
  <c r="E19" i="15"/>
  <c r="E26" i="15"/>
  <c r="Y317" i="6"/>
  <c r="Y13" i="6"/>
  <c r="Y307" i="6"/>
  <c r="Y250" i="6"/>
  <c r="Y288" i="6"/>
  <c r="F85" i="15"/>
  <c r="E35" i="15"/>
  <c r="Y311" i="6"/>
  <c r="Y310" i="6"/>
  <c r="Y338" i="6"/>
  <c r="F46" i="15"/>
  <c r="E62" i="15"/>
  <c r="E73" i="15"/>
  <c r="Y347" i="6"/>
  <c r="Y315" i="6"/>
  <c r="Y202" i="6"/>
  <c r="F26" i="15"/>
  <c r="E53" i="15"/>
  <c r="E40" i="15"/>
  <c r="Y320" i="6"/>
  <c r="F87" i="15"/>
  <c r="E50" i="15"/>
  <c r="Y204" i="6"/>
  <c r="Y325" i="6"/>
  <c r="Y316" i="6"/>
  <c r="Y245" i="6"/>
  <c r="F93" i="15"/>
  <c r="Y352" i="6"/>
  <c r="E56" i="15"/>
  <c r="Y256" i="6"/>
  <c r="Y201" i="6"/>
  <c r="Y263" i="6"/>
  <c r="F28" i="15"/>
  <c r="F34" i="15"/>
  <c r="E43" i="15"/>
  <c r="E47" i="15"/>
  <c r="Y354" i="6"/>
  <c r="Y27" i="6"/>
  <c r="E24" i="15"/>
  <c r="E16" i="15"/>
  <c r="E27" i="15"/>
  <c r="Y266" i="6"/>
  <c r="Y53" i="6"/>
  <c r="F45" i="15"/>
  <c r="E66" i="15"/>
  <c r="E64" i="15"/>
  <c r="E42" i="15"/>
  <c r="Y344" i="6"/>
  <c r="Y274" i="6"/>
  <c r="Y343" i="6"/>
  <c r="F43" i="15"/>
  <c r="E30" i="15"/>
  <c r="E10" i="15"/>
  <c r="E49" i="15"/>
  <c r="E90" i="15"/>
  <c r="E46" i="15"/>
  <c r="Y333" i="6"/>
  <c r="Y324" i="6"/>
  <c r="E55" i="15"/>
  <c r="E61" i="15"/>
  <c r="E78" i="15"/>
  <c r="Y36" i="6"/>
  <c r="Y25" i="6"/>
  <c r="Y318" i="6"/>
  <c r="Y309" i="6"/>
  <c r="E70" i="15"/>
  <c r="E67" i="15"/>
  <c r="Y340" i="6"/>
  <c r="Y251" i="6"/>
  <c r="Y52" i="6"/>
  <c r="F86" i="15"/>
  <c r="F25" i="15"/>
  <c r="E84" i="15"/>
  <c r="E77" i="15"/>
  <c r="E92" i="15"/>
  <c r="E39" i="15"/>
  <c r="Y345" i="6"/>
  <c r="Y20" i="6"/>
  <c r="F15" i="15"/>
  <c r="F64" i="15"/>
  <c r="E31" i="15"/>
  <c r="Y185" i="6"/>
  <c r="Y30" i="6"/>
  <c r="Y330" i="6"/>
  <c r="F33" i="15"/>
  <c r="F73" i="15"/>
  <c r="Y206" i="6"/>
  <c r="Y281" i="6"/>
  <c r="Y264" i="6"/>
  <c r="Y277" i="6"/>
  <c r="Y276" i="6"/>
  <c r="Y269" i="6"/>
  <c r="Y273" i="6"/>
  <c r="Y272" i="6"/>
  <c r="Y271" i="6"/>
  <c r="Y270" i="6"/>
  <c r="Y279" i="6"/>
  <c r="Y205" i="6"/>
  <c r="Y280" i="6"/>
  <c r="Y360" i="6"/>
  <c r="Y358" i="6"/>
  <c r="Y359" i="6"/>
  <c r="Y362" i="6"/>
  <c r="Y361" i="6"/>
  <c r="Y14" i="6"/>
  <c r="Y119" i="6"/>
  <c r="Y12" i="6"/>
  <c r="Y11" i="6"/>
  <c r="Y10" i="6"/>
  <c r="Y61" i="6"/>
  <c r="Y60" i="6"/>
  <c r="Y59" i="6"/>
  <c r="Y58" i="6"/>
  <c r="Y203" i="6"/>
  <c r="Y268" i="6"/>
  <c r="Y267" i="6"/>
  <c r="Y7" i="6"/>
  <c r="Y6" i="6"/>
  <c r="Y258" i="6"/>
  <c r="Y118" i="6"/>
  <c r="Y134" i="6"/>
  <c r="Y244" i="6"/>
  <c r="Y243" i="6"/>
  <c r="Y242" i="6"/>
  <c r="Y241" i="6"/>
  <c r="Y240" i="6"/>
  <c r="Y207" i="6"/>
  <c r="Y126" i="6"/>
  <c r="Y106" i="6"/>
  <c r="Y105" i="6"/>
  <c r="Y104" i="6"/>
  <c r="Y117" i="6"/>
  <c r="Y116" i="6"/>
  <c r="Y115" i="6"/>
  <c r="Y114" i="6"/>
  <c r="Y133" i="6"/>
  <c r="Y113" i="6"/>
  <c r="Y132" i="6"/>
  <c r="Y112" i="6"/>
  <c r="Y131" i="6"/>
  <c r="Y111" i="6"/>
  <c r="Y130" i="6"/>
  <c r="Y110" i="6"/>
  <c r="Y129" i="6"/>
  <c r="Y109" i="6"/>
  <c r="Y128" i="6"/>
  <c r="Y108" i="6"/>
  <c r="Y127" i="6"/>
  <c r="Y107" i="6"/>
  <c r="Y143" i="6"/>
  <c r="Y142" i="6"/>
  <c r="Y141" i="6"/>
  <c r="Y166" i="6"/>
  <c r="Y165" i="6"/>
  <c r="Y184" i="6"/>
  <c r="Y164" i="6"/>
  <c r="Y183" i="6"/>
  <c r="Y163" i="6"/>
  <c r="Y182" i="6"/>
  <c r="Y162" i="6"/>
  <c r="Y181" i="6"/>
  <c r="Y161" i="6"/>
  <c r="Y180" i="6"/>
  <c r="Y160" i="6"/>
  <c r="Y179" i="6"/>
  <c r="Y159" i="6"/>
  <c r="Y178" i="6"/>
  <c r="Y158" i="6"/>
  <c r="Y177" i="6"/>
  <c r="Y157" i="6"/>
  <c r="Y176" i="6"/>
  <c r="Y156" i="6"/>
  <c r="Y175" i="6"/>
  <c r="Y155" i="6"/>
  <c r="Y174" i="6"/>
  <c r="Y154" i="6"/>
  <c r="Y173" i="6"/>
  <c r="Y153" i="6"/>
  <c r="Y172" i="6"/>
  <c r="Y171" i="6"/>
  <c r="Y170" i="6"/>
  <c r="Y169" i="6"/>
  <c r="Y168" i="6"/>
  <c r="Y167" i="6"/>
  <c r="Y33" i="6"/>
  <c r="Y32" i="6"/>
  <c r="Y31" i="6"/>
  <c r="Y275" i="6"/>
  <c r="Y51" i="6"/>
  <c r="Y18" i="6"/>
  <c r="Y17" i="6"/>
  <c r="Y16" i="6"/>
  <c r="Y15" i="6"/>
  <c r="Y199" i="6"/>
  <c r="Y198" i="6"/>
  <c r="Y293" i="6"/>
  <c r="Y292" i="6"/>
  <c r="Y291" i="6"/>
  <c r="Y329" i="6"/>
  <c r="Y328" i="6"/>
  <c r="Y42" i="6"/>
  <c r="Y41" i="6"/>
  <c r="Y40" i="6"/>
  <c r="Y39" i="6"/>
  <c r="Y38" i="6"/>
  <c r="Y37" i="6"/>
  <c r="Y286" i="6"/>
  <c r="Y285" i="6"/>
  <c r="Y284" i="6"/>
  <c r="Y283" i="6"/>
  <c r="Y282" i="6"/>
  <c r="Y259" i="6"/>
  <c r="Y233" i="6"/>
  <c r="Y44" i="6"/>
  <c r="Y232" i="6"/>
  <c r="Y231" i="6"/>
  <c r="Y230" i="6"/>
  <c r="Y229" i="6"/>
  <c r="Y228" i="6"/>
  <c r="Y86" i="6"/>
  <c r="Y66" i="6"/>
  <c r="Y85" i="6"/>
  <c r="Y65" i="6"/>
  <c r="Y84" i="6"/>
  <c r="Y64" i="6"/>
  <c r="Y103" i="6"/>
  <c r="Y83" i="6"/>
  <c r="Y63" i="6"/>
  <c r="Y102" i="6"/>
  <c r="Y82" i="6"/>
  <c r="Y62" i="6"/>
  <c r="Y101" i="6"/>
  <c r="Y81" i="6"/>
  <c r="Y100" i="6"/>
  <c r="Y80" i="6"/>
  <c r="Y99" i="6"/>
  <c r="Y79" i="6"/>
  <c r="Y98" i="6"/>
  <c r="Y78" i="6"/>
  <c r="Y97" i="6"/>
  <c r="Y77" i="6"/>
  <c r="Y96" i="6"/>
  <c r="Y76" i="6"/>
  <c r="Y95" i="6"/>
  <c r="Y75" i="6"/>
  <c r="Y94" i="6"/>
  <c r="Y74" i="6"/>
  <c r="Y93" i="6"/>
  <c r="Y73" i="6"/>
  <c r="Y92" i="6"/>
  <c r="Y72" i="6"/>
  <c r="Y91" i="6"/>
  <c r="Y71" i="6"/>
  <c r="Y90" i="6"/>
  <c r="Y70" i="6"/>
  <c r="Y89" i="6"/>
  <c r="Y69" i="6"/>
  <c r="Y88" i="6"/>
  <c r="Y68" i="6"/>
  <c r="Y87" i="6"/>
  <c r="Y67" i="6"/>
  <c r="Y297" i="6"/>
  <c r="Y296" i="6"/>
  <c r="Y295" i="6"/>
  <c r="Y246" i="6"/>
  <c r="Y248" i="6"/>
  <c r="Y305" i="6"/>
  <c r="Y304" i="6"/>
  <c r="Y239" i="6"/>
  <c r="Y238" i="6"/>
  <c r="Y300" i="6"/>
  <c r="Y299" i="6"/>
  <c r="O251" i="26" l="1" a="1"/>
  <c r="O251" i="26" s="1"/>
  <c r="O241" i="26" a="1"/>
  <c r="O241" i="26" s="1"/>
  <c r="O230" i="26" a="1"/>
  <c r="O230" i="26" s="1"/>
  <c r="O217" i="26" a="1"/>
  <c r="O217" i="26" s="1"/>
  <c r="O250" i="26" a="1"/>
  <c r="O250" i="26" s="1"/>
  <c r="O240" i="26" a="1"/>
  <c r="O240" i="26" s="1"/>
  <c r="O226" i="26" a="1"/>
  <c r="O226" i="26" s="1"/>
  <c r="O231" i="26" a="1"/>
  <c r="O231" i="26" s="1"/>
  <c r="O249" i="26" a="1"/>
  <c r="O249" i="26" s="1"/>
  <c r="O239" i="26" a="1"/>
  <c r="O239" i="26" s="1"/>
  <c r="O225" i="26" a="1"/>
  <c r="O225" i="26" s="1"/>
  <c r="O248" i="26" a="1"/>
  <c r="O248" i="26" s="1"/>
  <c r="O237" i="26" a="1"/>
  <c r="O237" i="26" s="1"/>
  <c r="O224" i="26" a="1"/>
  <c r="O224" i="26" s="1"/>
  <c r="O247" i="26" a="1"/>
  <c r="O247" i="26" s="1"/>
  <c r="O223" i="26" a="1"/>
  <c r="O223" i="26" s="1"/>
  <c r="O236" i="26" a="1"/>
  <c r="O236" i="26" s="1"/>
  <c r="O218" i="26" a="1"/>
  <c r="O218" i="26" s="1"/>
  <c r="O246" i="26" a="1"/>
  <c r="O246" i="26" s="1"/>
  <c r="O235" i="26" a="1"/>
  <c r="O235" i="26" s="1"/>
  <c r="O222" i="26" a="1"/>
  <c r="O222" i="26" s="1"/>
  <c r="O234" i="26" a="1"/>
  <c r="O234" i="26" s="1"/>
  <c r="O221" i="26" a="1"/>
  <c r="O221" i="26" s="1"/>
  <c r="O245" i="26" a="1"/>
  <c r="O245" i="26" s="1"/>
  <c r="O242" i="26" a="1"/>
  <c r="O242" i="26" s="1"/>
  <c r="O244" i="26" a="1"/>
  <c r="O244" i="26" s="1"/>
  <c r="O233" i="26" a="1"/>
  <c r="O233" i="26" s="1"/>
  <c r="O220" i="26" a="1"/>
  <c r="O220" i="26" s="1"/>
  <c r="O243" i="26" a="1"/>
  <c r="O243" i="26" s="1"/>
  <c r="O232" i="26" a="1"/>
  <c r="O232" i="26" s="1"/>
  <c r="O219" i="26" a="1"/>
  <c r="O219" i="26" s="1"/>
  <c r="E8" i="16"/>
  <c r="AJ257" i="36"/>
  <c r="AJ259" i="36"/>
  <c r="AJ258" i="36"/>
  <c r="AI257" i="36"/>
  <c r="AI258" i="36"/>
  <c r="AI259" i="36"/>
  <c r="AH258" i="36"/>
  <c r="AH259" i="36"/>
  <c r="AG258" i="36"/>
  <c r="AG259" i="36"/>
  <c r="AH257" i="36"/>
  <c r="AG257" i="36"/>
  <c r="AG268" i="35"/>
  <c r="AG269" i="35"/>
  <c r="AG270" i="35"/>
  <c r="AG271" i="35"/>
  <c r="AF268" i="35"/>
  <c r="AF269" i="35"/>
  <c r="AF270" i="35"/>
  <c r="AF271" i="35"/>
  <c r="AE268" i="35"/>
  <c r="AE269" i="35"/>
  <c r="AE270" i="35"/>
  <c r="AE271" i="35"/>
  <c r="AD268" i="35"/>
  <c r="AD269" i="35"/>
  <c r="AD270" i="35"/>
  <c r="AD271" i="35"/>
  <c r="AG255" i="35"/>
  <c r="AG256" i="35"/>
  <c r="AG260" i="35"/>
  <c r="AG261" i="35"/>
  <c r="AG262" i="35"/>
  <c r="AG257" i="35"/>
  <c r="AG258" i="35"/>
  <c r="AG259" i="35"/>
  <c r="AG263" i="35"/>
  <c r="AG264" i="35"/>
  <c r="AF255" i="35"/>
  <c r="AF256" i="35"/>
  <c r="AF257" i="35"/>
  <c r="AF262" i="35"/>
  <c r="AF258" i="35"/>
  <c r="AF261" i="35"/>
  <c r="AF259" i="35"/>
  <c r="AF260" i="35"/>
  <c r="AF263" i="35"/>
  <c r="AF264" i="35"/>
  <c r="AE255" i="35"/>
  <c r="AE256" i="35"/>
  <c r="AE257" i="35"/>
  <c r="AE262" i="35"/>
  <c r="AE258" i="35"/>
  <c r="AE261" i="35"/>
  <c r="AE263" i="35"/>
  <c r="AE259" i="35"/>
  <c r="AE260" i="35"/>
  <c r="AE264" i="35"/>
  <c r="AD255" i="35"/>
  <c r="AD256" i="35"/>
  <c r="AD257" i="35"/>
  <c r="AD260" i="35"/>
  <c r="AD258" i="35"/>
  <c r="AD259" i="35"/>
  <c r="AD261" i="35"/>
  <c r="AD262" i="35"/>
  <c r="AD263" i="35"/>
  <c r="AD264" i="35"/>
  <c r="AD263" i="34"/>
  <c r="AE263" i="34"/>
  <c r="AB263" i="34"/>
  <c r="AC263" i="34"/>
  <c r="AE254" i="34"/>
  <c r="AE255" i="34"/>
  <c r="AE256" i="34"/>
  <c r="AE257" i="34"/>
  <c r="AE259" i="34"/>
  <c r="AE258" i="34"/>
  <c r="AD254" i="34"/>
  <c r="AD255" i="34"/>
  <c r="AD256" i="34"/>
  <c r="AD257" i="34"/>
  <c r="AD258" i="34"/>
  <c r="AD259" i="34"/>
  <c r="AC254" i="34"/>
  <c r="AC255" i="34"/>
  <c r="AC256" i="34"/>
  <c r="AC259" i="34"/>
  <c r="AC257" i="34"/>
  <c r="AC258" i="34"/>
  <c r="AB254" i="34"/>
  <c r="AB255" i="34"/>
  <c r="AB256" i="34"/>
  <c r="AB257" i="34"/>
  <c r="AB258" i="34"/>
  <c r="AB259" i="34"/>
  <c r="AB267" i="27"/>
  <c r="AB268" i="27"/>
  <c r="AB269" i="27"/>
  <c r="AB270" i="27"/>
  <c r="AA267" i="27"/>
  <c r="AA268" i="27"/>
  <c r="AA269" i="27"/>
  <c r="AA270" i="27"/>
  <c r="Z267" i="27"/>
  <c r="Z268" i="27"/>
  <c r="Z269" i="27"/>
  <c r="Z270" i="27"/>
  <c r="Y267" i="27"/>
  <c r="Y268" i="27"/>
  <c r="Y270" i="27"/>
  <c r="Y269" i="27"/>
  <c r="AB254" i="27"/>
  <c r="AB255" i="27"/>
  <c r="AB256" i="27"/>
  <c r="AB259" i="27"/>
  <c r="AB257" i="27"/>
  <c r="AB258" i="27"/>
  <c r="AB260" i="27"/>
  <c r="AB261" i="27"/>
  <c r="AB262" i="27"/>
  <c r="AB263" i="27"/>
  <c r="AA254" i="27"/>
  <c r="AA255" i="27"/>
  <c r="AA256" i="27"/>
  <c r="AA257" i="27"/>
  <c r="AA258" i="27"/>
  <c r="AA259" i="27"/>
  <c r="AA260" i="27"/>
  <c r="AA261" i="27"/>
  <c r="AA262" i="27"/>
  <c r="AA263" i="27"/>
  <c r="Z254" i="27"/>
  <c r="Z255" i="27"/>
  <c r="Z256" i="27"/>
  <c r="Z259" i="27"/>
  <c r="Z262" i="27"/>
  <c r="Z257" i="27"/>
  <c r="Z258" i="27"/>
  <c r="Z260" i="27"/>
  <c r="Z261" i="27"/>
  <c r="Z263" i="27"/>
  <c r="Y254" i="27"/>
  <c r="Y255" i="27"/>
  <c r="Y256" i="27"/>
  <c r="Y257" i="27"/>
  <c r="Y258" i="27"/>
  <c r="Y259" i="27"/>
  <c r="Y260" i="27"/>
  <c r="Y261" i="27"/>
  <c r="Y262" i="27"/>
  <c r="Y263" i="27"/>
  <c r="Z267" i="26"/>
  <c r="Z268" i="26"/>
  <c r="Z269" i="26"/>
  <c r="Z270" i="26"/>
  <c r="Y267" i="26"/>
  <c r="Y268" i="26"/>
  <c r="Y269" i="26"/>
  <c r="Y270" i="26"/>
  <c r="X267" i="26"/>
  <c r="X268" i="26"/>
  <c r="X269" i="26"/>
  <c r="X270" i="26"/>
  <c r="W267" i="26"/>
  <c r="W268" i="26"/>
  <c r="W269" i="26"/>
  <c r="W270" i="26"/>
  <c r="Z254" i="26"/>
  <c r="Z255" i="26"/>
  <c r="Z256" i="26"/>
  <c r="Z258" i="26"/>
  <c r="Z259" i="26"/>
  <c r="Z260" i="26"/>
  <c r="Z261" i="26"/>
  <c r="Z257" i="26"/>
  <c r="Z262" i="26"/>
  <c r="Z263" i="26"/>
  <c r="Y254" i="26"/>
  <c r="Y255" i="26"/>
  <c r="Y258" i="26"/>
  <c r="Y256" i="26"/>
  <c r="Y257" i="26"/>
  <c r="Y259" i="26"/>
  <c r="Y262" i="26"/>
  <c r="Y260" i="26"/>
  <c r="Y261" i="26"/>
  <c r="Y263" i="26"/>
  <c r="X254" i="26"/>
  <c r="X255" i="26"/>
  <c r="X256" i="26"/>
  <c r="X258" i="26"/>
  <c r="X257" i="26"/>
  <c r="X259" i="26"/>
  <c r="X260" i="26"/>
  <c r="X261" i="26"/>
  <c r="X262" i="26"/>
  <c r="X263" i="26"/>
  <c r="W254" i="26"/>
  <c r="W255" i="26"/>
  <c r="W259" i="26"/>
  <c r="W256" i="26"/>
  <c r="W257" i="26"/>
  <c r="W258" i="26"/>
  <c r="W260" i="26"/>
  <c r="W261" i="26"/>
  <c r="W262" i="26"/>
  <c r="W263" i="26"/>
  <c r="R86" i="27" a="1"/>
  <c r="R86" i="27" s="1"/>
  <c r="R12" i="27" a="1"/>
  <c r="R12" i="27" s="1"/>
  <c r="R37" i="27" a="1"/>
  <c r="R37" i="27" s="1"/>
  <c r="R62" i="27" a="1"/>
  <c r="R62" i="27" s="1"/>
  <c r="R75" i="27" a="1"/>
  <c r="R75" i="27" s="1"/>
  <c r="R88" i="27" a="1"/>
  <c r="R88" i="27" s="1"/>
  <c r="R76" i="27" a="1"/>
  <c r="R76" i="27" s="1"/>
  <c r="R89" i="27" a="1"/>
  <c r="R89" i="27" s="1"/>
  <c r="R34" i="27" a="1"/>
  <c r="R34" i="27" s="1"/>
  <c r="R49" i="27" a="1"/>
  <c r="R49" i="27" s="1"/>
  <c r="R94" i="27" a="1"/>
  <c r="R94" i="27" s="1"/>
  <c r="R109" i="27" a="1"/>
  <c r="R109" i="27" s="1"/>
  <c r="R136" i="27" a="1"/>
  <c r="R136" i="27" s="1"/>
  <c r="R165" i="27" a="1"/>
  <c r="R165" i="27" s="1"/>
  <c r="R183" i="27" a="1"/>
  <c r="R183" i="27" s="1"/>
  <c r="R201" i="27" a="1"/>
  <c r="R201" i="27" s="1"/>
  <c r="R20" i="27" a="1"/>
  <c r="R20" i="27" s="1"/>
  <c r="R50" i="27" a="1"/>
  <c r="R50" i="27" s="1"/>
  <c r="R65" i="27" a="1"/>
  <c r="R65" i="27" s="1"/>
  <c r="R80" i="27" a="1"/>
  <c r="R80" i="27" s="1"/>
  <c r="R124" i="27" a="1"/>
  <c r="R124" i="27" s="1"/>
  <c r="R137" i="27" a="1"/>
  <c r="R137" i="27" s="1"/>
  <c r="R151" i="27" a="1"/>
  <c r="R151" i="27" s="1"/>
  <c r="R166" i="27" a="1"/>
  <c r="R166" i="27" s="1"/>
  <c r="R202" i="27" a="1"/>
  <c r="R202" i="27" s="1"/>
  <c r="R8" i="27" a="1"/>
  <c r="R8" i="27" s="1"/>
  <c r="R22" i="27" a="1"/>
  <c r="R22" i="27" s="1"/>
  <c r="R38" i="27" a="1"/>
  <c r="R38" i="27" s="1"/>
  <c r="R53" i="27" a="1"/>
  <c r="R53" i="27" s="1"/>
  <c r="R67" i="27" a="1"/>
  <c r="R67" i="27" s="1"/>
  <c r="R82" i="27" a="1"/>
  <c r="R82" i="27" s="1"/>
  <c r="R97" i="27" a="1"/>
  <c r="R97" i="27" s="1"/>
  <c r="R111" i="27" a="1"/>
  <c r="R111" i="27" s="1"/>
  <c r="R169" i="27" a="1"/>
  <c r="R169" i="27" s="1"/>
  <c r="R186" i="27" a="1"/>
  <c r="R186" i="27" s="1"/>
  <c r="R23" i="27" a="1"/>
  <c r="R23" i="27" s="1"/>
  <c r="R39" i="27" a="1"/>
  <c r="R39" i="27" s="1"/>
  <c r="R68" i="27" a="1"/>
  <c r="R68" i="27" s="1"/>
  <c r="R83" i="27" a="1"/>
  <c r="R83" i="27" s="1"/>
  <c r="R98" i="27" a="1"/>
  <c r="R98" i="27" s="1"/>
  <c r="R112" i="27" a="1"/>
  <c r="R112" i="27" s="1"/>
  <c r="R126" i="27" a="1"/>
  <c r="R126" i="27" s="1"/>
  <c r="R140" i="27" a="1"/>
  <c r="R140" i="27" s="1"/>
  <c r="R154" i="27" a="1"/>
  <c r="R154" i="27" s="1"/>
  <c r="R187" i="27" a="1"/>
  <c r="R187" i="27" s="1"/>
  <c r="R206" i="27" a="1"/>
  <c r="R206" i="27" s="1"/>
  <c r="R10" i="27" a="1"/>
  <c r="R10" i="27" s="1"/>
  <c r="R26" i="27" a="1"/>
  <c r="R26" i="27" s="1"/>
  <c r="R55" i="27" a="1"/>
  <c r="R55" i="27" s="1"/>
  <c r="R13" i="27" a="1"/>
  <c r="R13" i="27" s="1"/>
  <c r="R7" i="27" a="1"/>
  <c r="R7" i="27" s="1"/>
  <c r="R29" i="27" a="1"/>
  <c r="R29" i="27" s="1"/>
  <c r="R46" i="27" a="1"/>
  <c r="R46" i="27" s="1"/>
  <c r="R142" i="27" a="1"/>
  <c r="R142" i="27" s="1"/>
  <c r="R179" i="27" a="1"/>
  <c r="R179" i="27" s="1"/>
  <c r="R203" i="27" a="1"/>
  <c r="R203" i="27" s="1"/>
  <c r="R9" i="27" a="1"/>
  <c r="R9" i="27" s="1"/>
  <c r="R47" i="27" a="1"/>
  <c r="R47" i="27" s="1"/>
  <c r="R69" i="27" a="1"/>
  <c r="R69" i="27" s="1"/>
  <c r="R106" i="27" a="1"/>
  <c r="R106" i="27" s="1"/>
  <c r="R125" i="27" a="1"/>
  <c r="R125" i="27" s="1"/>
  <c r="R143" i="27" a="1"/>
  <c r="R143" i="27" s="1"/>
  <c r="R160" i="27" a="1"/>
  <c r="R160" i="27" s="1"/>
  <c r="R180" i="27" a="1"/>
  <c r="R180" i="27" s="1"/>
  <c r="R204" i="27" a="1"/>
  <c r="R204" i="27" s="1"/>
  <c r="R30" i="27" a="1"/>
  <c r="R30" i="27" s="1"/>
  <c r="R48" i="27" a="1"/>
  <c r="R48" i="27" s="1"/>
  <c r="R70" i="27" a="1"/>
  <c r="R70" i="27" s="1"/>
  <c r="R90" i="27" a="1"/>
  <c r="R90" i="27" s="1"/>
  <c r="R107" i="27" a="1"/>
  <c r="R107" i="27" s="1"/>
  <c r="R127" i="27" a="1"/>
  <c r="R127" i="27" s="1"/>
  <c r="R181" i="27" a="1"/>
  <c r="R181" i="27" s="1"/>
  <c r="R205" i="27" a="1"/>
  <c r="R205" i="27" s="1"/>
  <c r="R11" i="27" a="1"/>
  <c r="R11" i="27" s="1"/>
  <c r="R51" i="27" a="1"/>
  <c r="R51" i="27" s="1"/>
  <c r="R108" i="27" a="1"/>
  <c r="R108" i="27" s="1"/>
  <c r="R128" i="27" a="1"/>
  <c r="R128" i="27" s="1"/>
  <c r="R144" i="27" a="1"/>
  <c r="R144" i="27" s="1"/>
  <c r="R161" i="27" a="1"/>
  <c r="R161" i="27" s="1"/>
  <c r="R182" i="27" a="1"/>
  <c r="R182" i="27" s="1"/>
  <c r="R207" i="27" a="1"/>
  <c r="R207" i="27" s="1"/>
  <c r="R14" i="27" a="1"/>
  <c r="R14" i="27" s="1"/>
  <c r="R31" i="27" a="1"/>
  <c r="R31" i="27" s="1"/>
  <c r="R52" i="27" a="1"/>
  <c r="R52" i="27" s="1"/>
  <c r="R71" i="27" a="1"/>
  <c r="R71" i="27" s="1"/>
  <c r="R91" i="27" a="1"/>
  <c r="R91" i="27" s="1"/>
  <c r="R110" i="27" a="1"/>
  <c r="R110" i="27" s="1"/>
  <c r="R129" i="27" a="1"/>
  <c r="R129" i="27" s="1"/>
  <c r="R162" i="27" a="1"/>
  <c r="R162" i="27" s="1"/>
  <c r="R184" i="27" a="1"/>
  <c r="R184" i="27" s="1"/>
  <c r="R208" i="27" a="1"/>
  <c r="R208" i="27" s="1"/>
  <c r="R32" i="27" a="1"/>
  <c r="R32" i="27" s="1"/>
  <c r="R54" i="27" a="1"/>
  <c r="R54" i="27" s="1"/>
  <c r="R72" i="27" a="1"/>
  <c r="R72" i="27" s="1"/>
  <c r="R92" i="27" a="1"/>
  <c r="R92" i="27" s="1"/>
  <c r="R145" i="27" a="1"/>
  <c r="R145" i="27" s="1"/>
  <c r="R163" i="27" a="1"/>
  <c r="R163" i="27" s="1"/>
  <c r="R185" i="27" a="1"/>
  <c r="R185" i="27" s="1"/>
  <c r="R209" i="27" a="1"/>
  <c r="R209" i="27" s="1"/>
  <c r="R15" i="27" a="1"/>
  <c r="R15" i="27" s="1"/>
  <c r="R33" i="27" a="1"/>
  <c r="R33" i="27" s="1"/>
  <c r="R73" i="27" a="1"/>
  <c r="R73" i="27" s="1"/>
  <c r="R93" i="27" a="1"/>
  <c r="R93" i="27" s="1"/>
  <c r="R113" i="27" a="1"/>
  <c r="R113" i="27" s="1"/>
  <c r="R130" i="27" a="1"/>
  <c r="R130" i="27" s="1"/>
  <c r="R146" i="27" a="1"/>
  <c r="R146" i="27" s="1"/>
  <c r="R188" i="27" a="1"/>
  <c r="R188" i="27" s="1"/>
  <c r="R210" i="27" a="1"/>
  <c r="R210" i="27" s="1"/>
  <c r="R74" i="27" a="1"/>
  <c r="R74" i="27" s="1"/>
  <c r="R147" i="27" a="1"/>
  <c r="R147" i="27" s="1"/>
  <c r="R164" i="27" a="1"/>
  <c r="R164" i="27" s="1"/>
  <c r="R189" i="27" a="1"/>
  <c r="R189" i="27" s="1"/>
  <c r="R211" i="27" a="1"/>
  <c r="R211" i="27" s="1"/>
  <c r="R16" i="27" a="1"/>
  <c r="R16" i="27" s="1"/>
  <c r="R35" i="27" a="1"/>
  <c r="R35" i="27" s="1"/>
  <c r="R56" i="27" a="1"/>
  <c r="R56" i="27" s="1"/>
  <c r="R95" i="27" a="1"/>
  <c r="R95" i="27" s="1"/>
  <c r="R114" i="27" a="1"/>
  <c r="R114" i="27" s="1"/>
  <c r="R131" i="27" a="1"/>
  <c r="R131" i="27" s="1"/>
  <c r="R148" i="27" a="1"/>
  <c r="R148" i="27" s="1"/>
  <c r="R167" i="27" a="1"/>
  <c r="R167" i="27" s="1"/>
  <c r="R190" i="27" a="1"/>
  <c r="R190" i="27" s="1"/>
  <c r="R212" i="27" a="1"/>
  <c r="R212" i="27" s="1"/>
  <c r="R17" i="27" a="1"/>
  <c r="R17" i="27" s="1"/>
  <c r="R36" i="27" a="1"/>
  <c r="R36" i="27" s="1"/>
  <c r="R57" i="27" a="1"/>
  <c r="R57" i="27" s="1"/>
  <c r="R77" i="27" a="1"/>
  <c r="R77" i="27" s="1"/>
  <c r="R96" i="27" a="1"/>
  <c r="R96" i="27" s="1"/>
  <c r="R115" i="27" a="1"/>
  <c r="R115" i="27" s="1"/>
  <c r="R132" i="27" a="1"/>
  <c r="R132" i="27" s="1"/>
  <c r="R149" i="27" a="1"/>
  <c r="R149" i="27" s="1"/>
  <c r="R168" i="27" a="1"/>
  <c r="R168" i="27" s="1"/>
  <c r="R191" i="27" a="1"/>
  <c r="R191" i="27" s="1"/>
  <c r="R5" i="27" a="1"/>
  <c r="R5" i="27" s="1"/>
  <c r="R18" i="27" a="1"/>
  <c r="R18" i="27" s="1"/>
  <c r="R58" i="27" a="1"/>
  <c r="R58" i="27" s="1"/>
  <c r="R78" i="27" a="1"/>
  <c r="R78" i="27" s="1"/>
  <c r="R99" i="27" a="1"/>
  <c r="R99" i="27" s="1"/>
  <c r="R116" i="27" a="1"/>
  <c r="R116" i="27" s="1"/>
  <c r="R133" i="27" a="1"/>
  <c r="R133" i="27" s="1"/>
  <c r="R170" i="27" a="1"/>
  <c r="R170" i="27" s="1"/>
  <c r="R192" i="27" a="1"/>
  <c r="R192" i="27" s="1"/>
  <c r="R40" i="27" a="1"/>
  <c r="R40" i="27" s="1"/>
  <c r="R117" i="27" a="1"/>
  <c r="R117" i="27" s="1"/>
  <c r="R150" i="27" a="1"/>
  <c r="R150" i="27" s="1"/>
  <c r="R171" i="27" a="1"/>
  <c r="R171" i="27" s="1"/>
  <c r="R193" i="27" a="1"/>
  <c r="R193" i="27" s="1"/>
  <c r="R19" i="27" a="1"/>
  <c r="R19" i="27" s="1"/>
  <c r="R41" i="27" a="1"/>
  <c r="R41" i="27" s="1"/>
  <c r="R59" i="27" a="1"/>
  <c r="R59" i="27" s="1"/>
  <c r="R79" i="27" a="1"/>
  <c r="R79" i="27" s="1"/>
  <c r="R100" i="27" a="1"/>
  <c r="R100" i="27" s="1"/>
  <c r="R118" i="27" a="1"/>
  <c r="R118" i="27" s="1"/>
  <c r="R134" i="27" a="1"/>
  <c r="R134" i="27" s="1"/>
  <c r="R152" i="27" a="1"/>
  <c r="R152" i="27" s="1"/>
  <c r="R172" i="27" a="1"/>
  <c r="R172" i="27" s="1"/>
  <c r="R42" i="27" a="1"/>
  <c r="R42" i="27" s="1"/>
  <c r="R119" i="27" a="1"/>
  <c r="R119" i="27" s="1"/>
  <c r="R153" i="27" a="1"/>
  <c r="R153" i="27" s="1"/>
  <c r="R173" i="27" a="1"/>
  <c r="R173" i="27" s="1"/>
  <c r="R194" i="27" a="1"/>
  <c r="R194" i="27" s="1"/>
  <c r="R24" i="27" a="1"/>
  <c r="R24" i="27" s="1"/>
  <c r="R61" i="27" a="1"/>
  <c r="R61" i="27" s="1"/>
  <c r="R102" i="27" a="1"/>
  <c r="R102" i="27" s="1"/>
  <c r="R120" i="27" a="1"/>
  <c r="R120" i="27" s="1"/>
  <c r="R174" i="27" a="1"/>
  <c r="R174" i="27" s="1"/>
  <c r="R196" i="27" a="1"/>
  <c r="R196" i="27" s="1"/>
  <c r="R28" i="27" a="1"/>
  <c r="R28" i="27" s="1"/>
  <c r="R45" i="27" a="1"/>
  <c r="R45" i="27" s="1"/>
  <c r="R104" i="27" a="1"/>
  <c r="R104" i="27" s="1"/>
  <c r="R122" i="27" a="1"/>
  <c r="R122" i="27" s="1"/>
  <c r="R158" i="27" a="1"/>
  <c r="R158" i="27" s="1"/>
  <c r="R177" i="27" a="1"/>
  <c r="R177" i="27" s="1"/>
  <c r="R199" i="27" a="1"/>
  <c r="R199" i="27" s="1"/>
  <c r="R6" i="27" a="1"/>
  <c r="R6" i="27" s="1"/>
  <c r="R66" i="27" a="1"/>
  <c r="R66" i="27" s="1"/>
  <c r="R87" i="27" a="1"/>
  <c r="R87" i="27" s="1"/>
  <c r="R105" i="27" a="1"/>
  <c r="R105" i="27" s="1"/>
  <c r="R123" i="27" a="1"/>
  <c r="R123" i="27" s="1"/>
  <c r="R141" i="27" a="1"/>
  <c r="R141" i="27" s="1"/>
  <c r="R159" i="27" a="1"/>
  <c r="R159" i="27" s="1"/>
  <c r="R178" i="27" a="1"/>
  <c r="R178" i="27" s="1"/>
  <c r="R200" i="27" a="1"/>
  <c r="R200" i="27" s="1"/>
  <c r="R135" i="27" a="1"/>
  <c r="R135" i="27" s="1"/>
  <c r="R138" i="27" a="1"/>
  <c r="R138" i="27" s="1"/>
  <c r="R21" i="27" a="1"/>
  <c r="R21" i="27" s="1"/>
  <c r="R139" i="27" a="1"/>
  <c r="R139" i="27" s="1"/>
  <c r="R44" i="27" a="1"/>
  <c r="R44" i="27" s="1"/>
  <c r="R60" i="27" a="1"/>
  <c r="R60" i="27" s="1"/>
  <c r="R101" i="27" a="1"/>
  <c r="R101" i="27" s="1"/>
  <c r="R25" i="27" a="1"/>
  <c r="R25" i="27" s="1"/>
  <c r="R155" i="27" a="1"/>
  <c r="R155" i="27" s="1"/>
  <c r="R195" i="27" a="1"/>
  <c r="R195" i="27" s="1"/>
  <c r="R27" i="27" a="1"/>
  <c r="R27" i="27" s="1"/>
  <c r="R156" i="27" a="1"/>
  <c r="R156" i="27" s="1"/>
  <c r="R175" i="27" a="1"/>
  <c r="R175" i="27" s="1"/>
  <c r="R176" i="27" a="1"/>
  <c r="R176" i="27" s="1"/>
  <c r="R43" i="27" a="1"/>
  <c r="R43" i="27" s="1"/>
  <c r="R157" i="27" a="1"/>
  <c r="R157" i="27" s="1"/>
  <c r="R64" i="27" a="1"/>
  <c r="R64" i="27" s="1"/>
  <c r="R63" i="27" a="1"/>
  <c r="R63" i="27" s="1"/>
  <c r="R197" i="27" a="1"/>
  <c r="R197" i="27" s="1"/>
  <c r="R81" i="27" a="1"/>
  <c r="R81" i="27" s="1"/>
  <c r="R198" i="27" a="1"/>
  <c r="R198" i="27" s="1"/>
  <c r="R85" i="27" a="1"/>
  <c r="R85" i="27" s="1"/>
  <c r="R103" i="27" a="1"/>
  <c r="R103" i="27" s="1"/>
  <c r="R84" i="27" a="1"/>
  <c r="R84" i="27" s="1"/>
  <c r="R121" i="27" a="1"/>
  <c r="R121" i="27" s="1"/>
  <c r="U11" i="34" a="1"/>
  <c r="U11" i="34" s="1"/>
  <c r="U36" i="34" a="1"/>
  <c r="U36" i="34" s="1"/>
  <c r="U64" i="34" a="1"/>
  <c r="U64" i="34" s="1"/>
  <c r="U77" i="34" a="1"/>
  <c r="U77" i="34" s="1"/>
  <c r="U91" i="34" a="1"/>
  <c r="U91" i="34" s="1"/>
  <c r="U104" i="34" a="1"/>
  <c r="U104" i="34" s="1"/>
  <c r="U118" i="34" a="1"/>
  <c r="U118" i="34" s="1"/>
  <c r="U146" i="34" a="1"/>
  <c r="U146" i="34" s="1"/>
  <c r="U164" i="34" a="1"/>
  <c r="U164" i="34" s="1"/>
  <c r="U182" i="34" a="1"/>
  <c r="U182" i="34" s="1"/>
  <c r="U201" i="34" a="1"/>
  <c r="U201" i="34" s="1"/>
  <c r="U12" i="34" a="1"/>
  <c r="U12" i="34" s="1"/>
  <c r="U38" i="34" a="1"/>
  <c r="U38" i="34" s="1"/>
  <c r="U65" i="34" a="1"/>
  <c r="U65" i="34" s="1"/>
  <c r="U79" i="34" a="1"/>
  <c r="U79" i="34" s="1"/>
  <c r="U92" i="34" a="1"/>
  <c r="U92" i="34" s="1"/>
  <c r="U105" i="34" a="1"/>
  <c r="U105" i="34" s="1"/>
  <c r="U120" i="34" a="1"/>
  <c r="U120" i="34" s="1"/>
  <c r="U133" i="34" a="1"/>
  <c r="U133" i="34" s="1"/>
  <c r="U148" i="34" a="1"/>
  <c r="U148" i="34" s="1"/>
  <c r="U184" i="34" a="1"/>
  <c r="U184" i="34" s="1"/>
  <c r="U203" i="34" a="1"/>
  <c r="U203" i="34" s="1"/>
  <c r="U40" i="34" a="1"/>
  <c r="U40" i="34" s="1"/>
  <c r="U53" i="34" a="1"/>
  <c r="U53" i="34" s="1"/>
  <c r="U66" i="34" a="1"/>
  <c r="U66" i="34" s="1"/>
  <c r="U106" i="34" a="1"/>
  <c r="U106" i="34" s="1"/>
  <c r="U121" i="34" a="1"/>
  <c r="U121" i="34" s="1"/>
  <c r="U134" i="34" a="1"/>
  <c r="U134" i="34" s="1"/>
  <c r="U150" i="34" a="1"/>
  <c r="U150" i="34" s="1"/>
  <c r="U167" i="34" a="1"/>
  <c r="U167" i="34" s="1"/>
  <c r="U205" i="34" a="1"/>
  <c r="U205" i="34" s="1"/>
  <c r="U49" i="34" a="1"/>
  <c r="U49" i="34" s="1"/>
  <c r="U82" i="34" a="1"/>
  <c r="U82" i="34" s="1"/>
  <c r="U97" i="34" a="1"/>
  <c r="U97" i="34" s="1"/>
  <c r="U113" i="34" a="1"/>
  <c r="U113" i="34" s="1"/>
  <c r="U129" i="34" a="1"/>
  <c r="U129" i="34" s="1"/>
  <c r="U168" i="34" a="1"/>
  <c r="U168" i="34" s="1"/>
  <c r="U189" i="34" a="1"/>
  <c r="U189" i="34" s="1"/>
  <c r="U212" i="34" a="1"/>
  <c r="U212" i="34" s="1"/>
  <c r="U19" i="34" a="1"/>
  <c r="U19" i="34" s="1"/>
  <c r="U34" i="34" a="1"/>
  <c r="U34" i="34" s="1"/>
  <c r="U50" i="34" a="1"/>
  <c r="U50" i="34" s="1"/>
  <c r="U67" i="34" a="1"/>
  <c r="U67" i="34" s="1"/>
  <c r="U83" i="34" a="1"/>
  <c r="U83" i="34" s="1"/>
  <c r="U98" i="34" a="1"/>
  <c r="U98" i="34" s="1"/>
  <c r="U130" i="34" a="1"/>
  <c r="U130" i="34" s="1"/>
  <c r="U147" i="34" a="1"/>
  <c r="U147" i="34" s="1"/>
  <c r="U169" i="34" a="1"/>
  <c r="U169" i="34" s="1"/>
  <c r="U190" i="34" a="1"/>
  <c r="U190" i="34" s="1"/>
  <c r="U5" i="34" a="1"/>
  <c r="U5" i="34" s="1"/>
  <c r="U35" i="34" a="1"/>
  <c r="U35" i="34" s="1"/>
  <c r="U52" i="34" a="1"/>
  <c r="U52" i="34" s="1"/>
  <c r="U69" i="34" a="1"/>
  <c r="U69" i="34" s="1"/>
  <c r="U84" i="34" a="1"/>
  <c r="U84" i="34" s="1"/>
  <c r="U100" i="34" a="1"/>
  <c r="U100" i="34" s="1"/>
  <c r="U115" i="34" a="1"/>
  <c r="U115" i="34" s="1"/>
  <c r="U131" i="34" a="1"/>
  <c r="U131" i="34" s="1"/>
  <c r="U6" i="34" a="1"/>
  <c r="U6" i="34" s="1"/>
  <c r="U21" i="34" a="1"/>
  <c r="U21" i="34" s="1"/>
  <c r="U70" i="34" a="1"/>
  <c r="U70" i="34" s="1"/>
  <c r="U132" i="34" a="1"/>
  <c r="U132" i="34" s="1"/>
  <c r="U172" i="34" a="1"/>
  <c r="U172" i="34" s="1"/>
  <c r="U193" i="34" a="1"/>
  <c r="U193" i="34" s="1"/>
  <c r="U7" i="34" a="1"/>
  <c r="U7" i="34" s="1"/>
  <c r="U37" i="34" a="1"/>
  <c r="U37" i="34" s="1"/>
  <c r="U54" i="34" a="1"/>
  <c r="U54" i="34" s="1"/>
  <c r="U85" i="34" a="1"/>
  <c r="U85" i="34" s="1"/>
  <c r="U101" i="34" a="1"/>
  <c r="U101" i="34" s="1"/>
  <c r="U116" i="34" a="1"/>
  <c r="U116" i="34" s="1"/>
  <c r="U152" i="34" a="1"/>
  <c r="U152" i="34" s="1"/>
  <c r="U173" i="34" a="1"/>
  <c r="U173" i="34" s="1"/>
  <c r="U194" i="34" a="1"/>
  <c r="U194" i="34" s="1"/>
  <c r="U9" i="34" a="1"/>
  <c r="U9" i="34" s="1"/>
  <c r="U24" i="34" a="1"/>
  <c r="U24" i="34" s="1"/>
  <c r="U41" i="34" a="1"/>
  <c r="U41" i="34" s="1"/>
  <c r="U72" i="34" a="1"/>
  <c r="U72" i="34" s="1"/>
  <c r="U87" i="34" a="1"/>
  <c r="U87" i="34" s="1"/>
  <c r="U103" i="34" a="1"/>
  <c r="U103" i="34" s="1"/>
  <c r="U155" i="34" a="1"/>
  <c r="U155" i="34" s="1"/>
  <c r="U197" i="34" a="1"/>
  <c r="U197" i="34" s="1"/>
  <c r="U10" i="34" a="1"/>
  <c r="U10" i="34" s="1"/>
  <c r="U25" i="34" a="1"/>
  <c r="U25" i="34" s="1"/>
  <c r="U56" i="34" a="1"/>
  <c r="U56" i="34" s="1"/>
  <c r="U26" i="34" a="1"/>
  <c r="U26" i="34" s="1"/>
  <c r="U42" i="34" a="1"/>
  <c r="U42" i="34" s="1"/>
  <c r="U57" i="34" a="1"/>
  <c r="U57" i="34" s="1"/>
  <c r="U89" i="34" a="1"/>
  <c r="U89" i="34" s="1"/>
  <c r="U122" i="34" a="1"/>
  <c r="U122" i="34" s="1"/>
  <c r="U137" i="34" a="1"/>
  <c r="U137" i="34" s="1"/>
  <c r="U156" i="34" a="1"/>
  <c r="U156" i="34" s="1"/>
  <c r="U177" i="34" a="1"/>
  <c r="U177" i="34" s="1"/>
  <c r="U199" i="34" a="1"/>
  <c r="U199" i="34" s="1"/>
  <c r="U28" i="34" a="1"/>
  <c r="U28" i="34" s="1"/>
  <c r="U51" i="34" a="1"/>
  <c r="U51" i="34" s="1"/>
  <c r="U76" i="34" a="1"/>
  <c r="U76" i="34" s="1"/>
  <c r="U102" i="34" a="1"/>
  <c r="U102" i="34" s="1"/>
  <c r="U154" i="34" a="1"/>
  <c r="U154" i="34" s="1"/>
  <c r="U183" i="34" a="1"/>
  <c r="U183" i="34" s="1"/>
  <c r="U29" i="34" a="1"/>
  <c r="U29" i="34" s="1"/>
  <c r="U78" i="34" a="1"/>
  <c r="U78" i="34" s="1"/>
  <c r="U126" i="34" a="1"/>
  <c r="U126" i="34" s="1"/>
  <c r="U185" i="34" a="1"/>
  <c r="U185" i="34" s="1"/>
  <c r="U30" i="34" a="1"/>
  <c r="U30" i="34" s="1"/>
  <c r="U55" i="34" a="1"/>
  <c r="U55" i="34" s="1"/>
  <c r="U80" i="34" a="1"/>
  <c r="U80" i="34" s="1"/>
  <c r="U127" i="34" a="1"/>
  <c r="U127" i="34" s="1"/>
  <c r="U157" i="34" a="1"/>
  <c r="U157" i="34" s="1"/>
  <c r="U186" i="34" a="1"/>
  <c r="U186" i="34" s="1"/>
  <c r="U58" i="34" a="1"/>
  <c r="U58" i="34" s="1"/>
  <c r="U81" i="34" a="1"/>
  <c r="U81" i="34" s="1"/>
  <c r="U107" i="34" a="1"/>
  <c r="U107" i="34" s="1"/>
  <c r="U128" i="34" a="1"/>
  <c r="U128" i="34" s="1"/>
  <c r="U158" i="34" a="1"/>
  <c r="U158" i="34" s="1"/>
  <c r="U187" i="34" a="1"/>
  <c r="U187" i="34" s="1"/>
  <c r="U31" i="34" a="1"/>
  <c r="U31" i="34" s="1"/>
  <c r="U59" i="34" a="1"/>
  <c r="U59" i="34" s="1"/>
  <c r="U108" i="34" a="1"/>
  <c r="U108" i="34" s="1"/>
  <c r="U159" i="34" a="1"/>
  <c r="U159" i="34" s="1"/>
  <c r="U188" i="34" a="1"/>
  <c r="U188" i="34" s="1"/>
  <c r="U8" i="34" a="1"/>
  <c r="U8" i="34" s="1"/>
  <c r="U60" i="34" a="1"/>
  <c r="U60" i="34" s="1"/>
  <c r="U109" i="34" a="1"/>
  <c r="U109" i="34" s="1"/>
  <c r="U160" i="34" a="1"/>
  <c r="U160" i="34" s="1"/>
  <c r="U191" i="34" a="1"/>
  <c r="U191" i="34" s="1"/>
  <c r="U32" i="34" a="1"/>
  <c r="U32" i="34" s="1"/>
  <c r="U110" i="34" a="1"/>
  <c r="U110" i="34" s="1"/>
  <c r="U135" i="34" a="1"/>
  <c r="U135" i="34" s="1"/>
  <c r="U161" i="34" a="1"/>
  <c r="U161" i="34" s="1"/>
  <c r="U192" i="34" a="1"/>
  <c r="U192" i="34" s="1"/>
  <c r="U33" i="34" a="1"/>
  <c r="U33" i="34" s="1"/>
  <c r="U61" i="34" a="1"/>
  <c r="U61" i="34" s="1"/>
  <c r="U86" i="34" a="1"/>
  <c r="U86" i="34" s="1"/>
  <c r="U136" i="34" a="1"/>
  <c r="U136" i="34" s="1"/>
  <c r="U162" i="34" a="1"/>
  <c r="U162" i="34" s="1"/>
  <c r="U195" i="34" a="1"/>
  <c r="U195" i="34" s="1"/>
  <c r="U13" i="34" a="1"/>
  <c r="U13" i="34" s="1"/>
  <c r="U88" i="34" a="1"/>
  <c r="U88" i="34" s="1"/>
  <c r="U111" i="34" a="1"/>
  <c r="U111" i="34" s="1"/>
  <c r="U138" i="34" a="1"/>
  <c r="U138" i="34" s="1"/>
  <c r="U163" i="34" a="1"/>
  <c r="U163" i="34" s="1"/>
  <c r="U196" i="34" a="1"/>
  <c r="U196" i="34" s="1"/>
  <c r="U14" i="34" a="1"/>
  <c r="U14" i="34" s="1"/>
  <c r="U39" i="34" a="1"/>
  <c r="U39" i="34" s="1"/>
  <c r="U62" i="34" a="1"/>
  <c r="U62" i="34" s="1"/>
  <c r="U90" i="34" a="1"/>
  <c r="U90" i="34" s="1"/>
  <c r="U139" i="34" a="1"/>
  <c r="U139" i="34" s="1"/>
  <c r="U165" i="34" a="1"/>
  <c r="U165" i="34" s="1"/>
  <c r="U198" i="34" a="1"/>
  <c r="U198" i="34" s="1"/>
  <c r="U63" i="34" a="1"/>
  <c r="U63" i="34" s="1"/>
  <c r="U112" i="34" a="1"/>
  <c r="U112" i="34" s="1"/>
  <c r="U140" i="34" a="1"/>
  <c r="U140" i="34" s="1"/>
  <c r="U166" i="34" a="1"/>
  <c r="U166" i="34" s="1"/>
  <c r="U200" i="34" a="1"/>
  <c r="U200" i="34" s="1"/>
  <c r="U15" i="34" a="1"/>
  <c r="U15" i="34" s="1"/>
  <c r="U43" i="34" a="1"/>
  <c r="U43" i="34" s="1"/>
  <c r="U114" i="34" a="1"/>
  <c r="U114" i="34" s="1"/>
  <c r="U170" i="34" a="1"/>
  <c r="U170" i="34" s="1"/>
  <c r="U202" i="34" a="1"/>
  <c r="U202" i="34" s="1"/>
  <c r="U68" i="34" a="1"/>
  <c r="U68" i="34" s="1"/>
  <c r="U93" i="34" a="1"/>
  <c r="U93" i="34" s="1"/>
  <c r="U117" i="34" a="1"/>
  <c r="U117" i="34" s="1"/>
  <c r="U141" i="34" a="1"/>
  <c r="U141" i="34" s="1"/>
  <c r="U171" i="34" a="1"/>
  <c r="U171" i="34" s="1"/>
  <c r="U204" i="34" a="1"/>
  <c r="U204" i="34" s="1"/>
  <c r="U16" i="34" a="1"/>
  <c r="U16" i="34" s="1"/>
  <c r="U44" i="34" a="1"/>
  <c r="U44" i="34" s="1"/>
  <c r="U71" i="34" a="1"/>
  <c r="U71" i="34" s="1"/>
  <c r="U94" i="34" a="1"/>
  <c r="U94" i="34" s="1"/>
  <c r="U119" i="34" a="1"/>
  <c r="U119" i="34" s="1"/>
  <c r="U142" i="34" a="1"/>
  <c r="U142" i="34" s="1"/>
  <c r="U174" i="34" a="1"/>
  <c r="U174" i="34" s="1"/>
  <c r="U206" i="34" a="1"/>
  <c r="U206" i="34" s="1"/>
  <c r="U18" i="34" a="1"/>
  <c r="U18" i="34" s="1"/>
  <c r="U45" i="34" a="1"/>
  <c r="U45" i="34" s="1"/>
  <c r="U73" i="34" a="1"/>
  <c r="U73" i="34" s="1"/>
  <c r="U95" i="34" a="1"/>
  <c r="U95" i="34" s="1"/>
  <c r="U123" i="34" a="1"/>
  <c r="U123" i="34" s="1"/>
  <c r="U144" i="34" a="1"/>
  <c r="U144" i="34" s="1"/>
  <c r="U176" i="34" a="1"/>
  <c r="U176" i="34" s="1"/>
  <c r="U208" i="34" a="1"/>
  <c r="U208" i="34" s="1"/>
  <c r="U20" i="34" a="1"/>
  <c r="U20" i="34" s="1"/>
  <c r="U74" i="34" a="1"/>
  <c r="U74" i="34" s="1"/>
  <c r="U23" i="34" a="1"/>
  <c r="U23" i="34" s="1"/>
  <c r="U47" i="34" a="1"/>
  <c r="U47" i="34" s="1"/>
  <c r="U75" i="34" a="1"/>
  <c r="U75" i="34" s="1"/>
  <c r="U99" i="34" a="1"/>
  <c r="U99" i="34" s="1"/>
  <c r="U151" i="34" a="1"/>
  <c r="U151" i="34" s="1"/>
  <c r="U180" i="34" a="1"/>
  <c r="U180" i="34" s="1"/>
  <c r="U211" i="34" a="1"/>
  <c r="U211" i="34" s="1"/>
  <c r="U27" i="34" a="1"/>
  <c r="U27" i="34" s="1"/>
  <c r="U48" i="34" a="1"/>
  <c r="U48" i="34" s="1"/>
  <c r="U125" i="34" a="1"/>
  <c r="U125" i="34" s="1"/>
  <c r="U153" i="34" a="1"/>
  <c r="U153" i="34" s="1"/>
  <c r="U181" i="34" a="1"/>
  <c r="U181" i="34" s="1"/>
  <c r="U209" i="34" a="1"/>
  <c r="U209" i="34" s="1"/>
  <c r="U210" i="34" a="1"/>
  <c r="U210" i="34" s="1"/>
  <c r="U46" i="34" a="1"/>
  <c r="U46" i="34" s="1"/>
  <c r="U149" i="34" a="1"/>
  <c r="U149" i="34" s="1"/>
  <c r="U17" i="34" a="1"/>
  <c r="U17" i="34" s="1"/>
  <c r="U96" i="34" a="1"/>
  <c r="U96" i="34" s="1"/>
  <c r="U22" i="34" a="1"/>
  <c r="U22" i="34" s="1"/>
  <c r="U143" i="34" a="1"/>
  <c r="U143" i="34" s="1"/>
  <c r="U178" i="34" a="1"/>
  <c r="U178" i="34" s="1"/>
  <c r="U145" i="34" a="1"/>
  <c r="U145" i="34" s="1"/>
  <c r="U124" i="34" a="1"/>
  <c r="U124" i="34" s="1"/>
  <c r="U175" i="34" a="1"/>
  <c r="U175" i="34" s="1"/>
  <c r="U179" i="34" a="1"/>
  <c r="U179" i="34" s="1"/>
  <c r="U207" i="34" a="1"/>
  <c r="U207" i="34" s="1"/>
  <c r="X27" i="35" a="1"/>
  <c r="X27" i="35" s="1"/>
  <c r="X41" i="35" a="1"/>
  <c r="X41" i="35" s="1"/>
  <c r="X54" i="35" a="1"/>
  <c r="X54" i="35" s="1"/>
  <c r="X67" i="35" a="1"/>
  <c r="X67" i="35" s="1"/>
  <c r="X81" i="35" a="1"/>
  <c r="X81" i="35" s="1"/>
  <c r="X94" i="35" a="1"/>
  <c r="X94" i="35" s="1"/>
  <c r="X109" i="35" a="1"/>
  <c r="X109" i="35" s="1"/>
  <c r="X124" i="35" a="1"/>
  <c r="X124" i="35" s="1"/>
  <c r="X137" i="35" a="1"/>
  <c r="X137" i="35" s="1"/>
  <c r="X151" i="35" a="1"/>
  <c r="X151" i="35" s="1"/>
  <c r="X165" i="35" a="1"/>
  <c r="X165" i="35" s="1"/>
  <c r="X183" i="35" a="1"/>
  <c r="X183" i="35" s="1"/>
  <c r="X201" i="35" a="1"/>
  <c r="X201" i="35" s="1"/>
  <c r="X29" i="35" a="1"/>
  <c r="X29" i="35" s="1"/>
  <c r="X55" i="35" a="1"/>
  <c r="X55" i="35" s="1"/>
  <c r="X69" i="35" a="1"/>
  <c r="X69" i="35" s="1"/>
  <c r="X125" i="35" a="1"/>
  <c r="X125" i="35" s="1"/>
  <c r="X139" i="35" a="1"/>
  <c r="X139" i="35" s="1"/>
  <c r="X153" i="35" a="1"/>
  <c r="X153" i="35" s="1"/>
  <c r="X167" i="35" a="1"/>
  <c r="X167" i="35" s="1"/>
  <c r="X185" i="35" a="1"/>
  <c r="X185" i="35" s="1"/>
  <c r="X203" i="35" a="1"/>
  <c r="X203" i="35" s="1"/>
  <c r="X17" i="35" a="1"/>
  <c r="X17" i="35" s="1"/>
  <c r="X56" i="35" a="1"/>
  <c r="X56" i="35" s="1"/>
  <c r="X97" i="35" a="1"/>
  <c r="X97" i="35" s="1"/>
  <c r="X112" i="35" a="1"/>
  <c r="X112" i="35" s="1"/>
  <c r="X126" i="35" a="1"/>
  <c r="X126" i="35" s="1"/>
  <c r="X154" i="35" a="1"/>
  <c r="X154" i="35" s="1"/>
  <c r="X169" i="35" a="1"/>
  <c r="X169" i="35" s="1"/>
  <c r="X187" i="35" a="1"/>
  <c r="X187" i="35" s="1"/>
  <c r="X205" i="35" a="1"/>
  <c r="X205" i="35" s="1"/>
  <c r="X10" i="35" a="1"/>
  <c r="X10" i="35" s="1"/>
  <c r="X21" i="35" a="1"/>
  <c r="X21" i="35" s="1"/>
  <c r="X52" i="35" a="1"/>
  <c r="X52" i="35" s="1"/>
  <c r="X66" i="35" a="1"/>
  <c r="X66" i="35" s="1"/>
  <c r="X84" i="35" a="1"/>
  <c r="X84" i="35" s="1"/>
  <c r="X117" i="35" a="1"/>
  <c r="X117" i="35" s="1"/>
  <c r="X149" i="35" a="1"/>
  <c r="X149" i="35" s="1"/>
  <c r="X166" i="35" a="1"/>
  <c r="X166" i="35" s="1"/>
  <c r="X189" i="35" a="1"/>
  <c r="X189" i="35" s="1"/>
  <c r="X210" i="35" a="1"/>
  <c r="X210" i="35" s="1"/>
  <c r="X212" i="35" a="1"/>
  <c r="X212" i="35" s="1"/>
  <c r="X22" i="35" a="1"/>
  <c r="X22" i="35" s="1"/>
  <c r="X36" i="35" a="1"/>
  <c r="X36" i="35" s="1"/>
  <c r="X68" i="35" a="1"/>
  <c r="X68" i="35" s="1"/>
  <c r="X101" i="35" a="1"/>
  <c r="X101" i="35" s="1"/>
  <c r="X118" i="35" a="1"/>
  <c r="X118" i="35" s="1"/>
  <c r="X134" i="35" a="1"/>
  <c r="X134" i="35" s="1"/>
  <c r="X150" i="35" a="1"/>
  <c r="X150" i="35" s="1"/>
  <c r="X168" i="35" a="1"/>
  <c r="X168" i="35" s="1"/>
  <c r="X190" i="35" a="1"/>
  <c r="X190" i="35" s="1"/>
  <c r="X7" i="35" a="1"/>
  <c r="X7" i="35" s="1"/>
  <c r="X23" i="35" a="1"/>
  <c r="X23" i="35" s="1"/>
  <c r="X38" i="35" a="1"/>
  <c r="X38" i="35" s="1"/>
  <c r="X71" i="35" a="1"/>
  <c r="X71" i="35" s="1"/>
  <c r="X120" i="35" a="1"/>
  <c r="X120" i="35" s="1"/>
  <c r="X135" i="35" a="1"/>
  <c r="X135" i="35" s="1"/>
  <c r="X152" i="35" a="1"/>
  <c r="X152" i="35" s="1"/>
  <c r="X191" i="35" a="1"/>
  <c r="X191" i="35" s="1"/>
  <c r="X5" i="35" a="1"/>
  <c r="X5" i="35" s="1"/>
  <c r="X39" i="35" a="1"/>
  <c r="X39" i="35" s="1"/>
  <c r="X72" i="35" a="1"/>
  <c r="X72" i="35" s="1"/>
  <c r="X86" i="35" a="1"/>
  <c r="X86" i="35" s="1"/>
  <c r="X103" i="35" a="1"/>
  <c r="X103" i="35" s="1"/>
  <c r="X171" i="35" a="1"/>
  <c r="X171" i="35" s="1"/>
  <c r="X192" i="35" a="1"/>
  <c r="X192" i="35" s="1"/>
  <c r="X8" i="35" a="1"/>
  <c r="X8" i="35" s="1"/>
  <c r="X24" i="35" a="1"/>
  <c r="X24" i="35" s="1"/>
  <c r="X40" i="35" a="1"/>
  <c r="X40" i="35" s="1"/>
  <c r="X87" i="35" a="1"/>
  <c r="X87" i="35" s="1"/>
  <c r="X121" i="35" a="1"/>
  <c r="X121" i="35" s="1"/>
  <c r="X136" i="35" a="1"/>
  <c r="X136" i="35" s="1"/>
  <c r="X172" i="35" a="1"/>
  <c r="X172" i="35" s="1"/>
  <c r="X193" i="35" a="1"/>
  <c r="X193" i="35" s="1"/>
  <c r="X12" i="35" a="1"/>
  <c r="X12" i="35" s="1"/>
  <c r="X43" i="35" a="1"/>
  <c r="X43" i="35" s="1"/>
  <c r="X59" i="35" a="1"/>
  <c r="X59" i="35" s="1"/>
  <c r="X74" i="35" a="1"/>
  <c r="X74" i="35" s="1"/>
  <c r="X90" i="35" a="1"/>
  <c r="X90" i="35" s="1"/>
  <c r="X123" i="35" a="1"/>
  <c r="X123" i="35" s="1"/>
  <c r="X141" i="35" a="1"/>
  <c r="X141" i="35" s="1"/>
  <c r="X156" i="35" a="1"/>
  <c r="X156" i="35" s="1"/>
  <c r="X175" i="35" a="1"/>
  <c r="X175" i="35" s="1"/>
  <c r="X196" i="35" a="1"/>
  <c r="X196" i="35" s="1"/>
  <c r="X26" i="35" a="1"/>
  <c r="X26" i="35" s="1"/>
  <c r="X44" i="35" a="1"/>
  <c r="X44" i="35" s="1"/>
  <c r="X60" i="35" a="1"/>
  <c r="X60" i="35" s="1"/>
  <c r="X106" i="35" a="1"/>
  <c r="X106" i="35" s="1"/>
  <c r="X142" i="35" a="1"/>
  <c r="X142" i="35" s="1"/>
  <c r="X157" i="35" a="1"/>
  <c r="X157" i="35" s="1"/>
  <c r="X176" i="35" a="1"/>
  <c r="X176" i="35" s="1"/>
  <c r="X197" i="35" a="1"/>
  <c r="X197" i="35" s="1"/>
  <c r="X13" i="35" a="1"/>
  <c r="X13" i="35" s="1"/>
  <c r="X28" i="35" a="1"/>
  <c r="X28" i="35" s="1"/>
  <c r="X75" i="35" a="1"/>
  <c r="X75" i="35" s="1"/>
  <c r="X91" i="35" a="1"/>
  <c r="X91" i="35" s="1"/>
  <c r="X107" i="35" a="1"/>
  <c r="X107" i="35" s="1"/>
  <c r="X158" i="35" a="1"/>
  <c r="X158" i="35" s="1"/>
  <c r="X177" i="35" a="1"/>
  <c r="X177" i="35" s="1"/>
  <c r="X198" i="35" a="1"/>
  <c r="X198" i="35" s="1"/>
  <c r="X6" i="35" a="1"/>
  <c r="X6" i="35" s="1"/>
  <c r="X62" i="35" a="1"/>
  <c r="X62" i="35" s="1"/>
  <c r="X85" i="35" a="1"/>
  <c r="X85" i="35" s="1"/>
  <c r="X114" i="35" a="1"/>
  <c r="X114" i="35" s="1"/>
  <c r="X170" i="35" a="1"/>
  <c r="X170" i="35" s="1"/>
  <c r="X206" i="35" a="1"/>
  <c r="X206" i="35" s="1"/>
  <c r="X9" i="35" a="1"/>
  <c r="X9" i="35" s="1"/>
  <c r="X34" i="35" a="1"/>
  <c r="X34" i="35" s="1"/>
  <c r="X88" i="35" a="1"/>
  <c r="X88" i="35" s="1"/>
  <c r="X115" i="35" a="1"/>
  <c r="X115" i="35" s="1"/>
  <c r="X144" i="35" a="1"/>
  <c r="X144" i="35" s="1"/>
  <c r="X173" i="35" a="1"/>
  <c r="X173" i="35" s="1"/>
  <c r="X207" i="35" a="1"/>
  <c r="X207" i="35" s="1"/>
  <c r="X11" i="35" a="1"/>
  <c r="X11" i="35" s="1"/>
  <c r="X63" i="35" a="1"/>
  <c r="X63" i="35" s="1"/>
  <c r="X89" i="35" a="1"/>
  <c r="X89" i="35" s="1"/>
  <c r="X174" i="35" a="1"/>
  <c r="X174" i="35" s="1"/>
  <c r="X208" i="35" a="1"/>
  <c r="X208" i="35" s="1"/>
  <c r="X35" i="35" a="1"/>
  <c r="X35" i="35" s="1"/>
  <c r="X92" i="35" a="1"/>
  <c r="X92" i="35" s="1"/>
  <c r="X116" i="35" a="1"/>
  <c r="X116" i="35" s="1"/>
  <c r="X145" i="35" a="1"/>
  <c r="X145" i="35" s="1"/>
  <c r="X178" i="35" a="1"/>
  <c r="X178" i="35" s="1"/>
  <c r="X209" i="35" a="1"/>
  <c r="X209" i="35" s="1"/>
  <c r="X14" i="35" a="1"/>
  <c r="X14" i="35" s="1"/>
  <c r="X37" i="35" a="1"/>
  <c r="X37" i="35" s="1"/>
  <c r="X64" i="35" a="1"/>
  <c r="X64" i="35" s="1"/>
  <c r="X119" i="35" a="1"/>
  <c r="X119" i="35" s="1"/>
  <c r="X179" i="35" a="1"/>
  <c r="X179" i="35" s="1"/>
  <c r="X211" i="35" a="1"/>
  <c r="X211" i="35" s="1"/>
  <c r="X15" i="35" a="1"/>
  <c r="X15" i="35" s="1"/>
  <c r="X93" i="35" a="1"/>
  <c r="X93" i="35" s="1"/>
  <c r="X122" i="35" a="1"/>
  <c r="X122" i="35" s="1"/>
  <c r="X146" i="35" a="1"/>
  <c r="X146" i="35" s="1"/>
  <c r="X180" i="35" a="1"/>
  <c r="X180" i="35" s="1"/>
  <c r="X16" i="35" a="1"/>
  <c r="X16" i="35" s="1"/>
  <c r="X42" i="35" a="1"/>
  <c r="X42" i="35" s="1"/>
  <c r="X65" i="35" a="1"/>
  <c r="X65" i="35" s="1"/>
  <c r="X147" i="35" a="1"/>
  <c r="X147" i="35" s="1"/>
  <c r="X45" i="35" a="1"/>
  <c r="X45" i="35" s="1"/>
  <c r="X95" i="35" a="1"/>
  <c r="X95" i="35" s="1"/>
  <c r="X127" i="35" a="1"/>
  <c r="X127" i="35" s="1"/>
  <c r="X148" i="35" a="1"/>
  <c r="X148" i="35" s="1"/>
  <c r="X181" i="35" a="1"/>
  <c r="X181" i="35" s="1"/>
  <c r="X18" i="35" a="1"/>
  <c r="X18" i="35" s="1"/>
  <c r="X70" i="35" a="1"/>
  <c r="X70" i="35" s="1"/>
  <c r="X96" i="35" a="1"/>
  <c r="X96" i="35" s="1"/>
  <c r="X128" i="35" a="1"/>
  <c r="X128" i="35" s="1"/>
  <c r="X182" i="35" a="1"/>
  <c r="X182" i="35" s="1"/>
  <c r="X19" i="35" a="1"/>
  <c r="X19" i="35" s="1"/>
  <c r="X46" i="35" a="1"/>
  <c r="X46" i="35" s="1"/>
  <c r="X73" i="35" a="1"/>
  <c r="X73" i="35" s="1"/>
  <c r="X98" i="35" a="1"/>
  <c r="X98" i="35" s="1"/>
  <c r="X129" i="35" a="1"/>
  <c r="X129" i="35" s="1"/>
  <c r="X155" i="35" a="1"/>
  <c r="X155" i="35" s="1"/>
  <c r="X184" i="35" a="1"/>
  <c r="X184" i="35" s="1"/>
  <c r="X20" i="35" a="1"/>
  <c r="X20" i="35" s="1"/>
  <c r="X47" i="35" a="1"/>
  <c r="X47" i="35" s="1"/>
  <c r="X99" i="35" a="1"/>
  <c r="X99" i="35" s="1"/>
  <c r="X130" i="35" a="1"/>
  <c r="X130" i="35" s="1"/>
  <c r="X186" i="35" a="1"/>
  <c r="X186" i="35" s="1"/>
  <c r="X48" i="35" a="1"/>
  <c r="X48" i="35" s="1"/>
  <c r="X100" i="35" a="1"/>
  <c r="X100" i="35" s="1"/>
  <c r="X159" i="35" a="1"/>
  <c r="X159" i="35" s="1"/>
  <c r="X188" i="35" a="1"/>
  <c r="X188" i="35" s="1"/>
  <c r="X49" i="35" a="1"/>
  <c r="X49" i="35" s="1"/>
  <c r="X76" i="35" a="1"/>
  <c r="X76" i="35" s="1"/>
  <c r="X102" i="35" a="1"/>
  <c r="X102" i="35" s="1"/>
  <c r="X131" i="35" a="1"/>
  <c r="X131" i="35" s="1"/>
  <c r="X160" i="35" a="1"/>
  <c r="X160" i="35" s="1"/>
  <c r="X50" i="35" a="1"/>
  <c r="X50" i="35" s="1"/>
  <c r="X77" i="35" a="1"/>
  <c r="X77" i="35" s="1"/>
  <c r="X104" i="35" a="1"/>
  <c r="X104" i="35" s="1"/>
  <c r="X132" i="35" a="1"/>
  <c r="X132" i="35" s="1"/>
  <c r="X194" i="35" a="1"/>
  <c r="X194" i="35" s="1"/>
  <c r="X30" i="35" a="1"/>
  <c r="X30" i="35" s="1"/>
  <c r="X51" i="35" a="1"/>
  <c r="X51" i="35" s="1"/>
  <c r="X79" i="35" a="1"/>
  <c r="X79" i="35" s="1"/>
  <c r="X108" i="35" a="1"/>
  <c r="X108" i="35" s="1"/>
  <c r="X133" i="35" a="1"/>
  <c r="X133" i="35" s="1"/>
  <c r="X162" i="35" a="1"/>
  <c r="X162" i="35" s="1"/>
  <c r="X199" i="35" a="1"/>
  <c r="X199" i="35" s="1"/>
  <c r="X31" i="35" a="1"/>
  <c r="X31" i="35" s="1"/>
  <c r="X53" i="35" a="1"/>
  <c r="X53" i="35" s="1"/>
  <c r="X80" i="35" a="1"/>
  <c r="X80" i="35" s="1"/>
  <c r="X110" i="35" a="1"/>
  <c r="X110" i="35" s="1"/>
  <c r="X163" i="35" a="1"/>
  <c r="X163" i="35" s="1"/>
  <c r="X200" i="35" a="1"/>
  <c r="X200" i="35" s="1"/>
  <c r="X58" i="35" a="1"/>
  <c r="X58" i="35" s="1"/>
  <c r="X82" i="35" a="1"/>
  <c r="X82" i="35" s="1"/>
  <c r="X113" i="35" a="1"/>
  <c r="X113" i="35" s="1"/>
  <c r="X140" i="35" a="1"/>
  <c r="X140" i="35" s="1"/>
  <c r="X164" i="35" a="1"/>
  <c r="X164" i="35" s="1"/>
  <c r="X202" i="35" a="1"/>
  <c r="X202" i="35" s="1"/>
  <c r="X33" i="35" a="1"/>
  <c r="X33" i="35" s="1"/>
  <c r="X61" i="35" a="1"/>
  <c r="X61" i="35" s="1"/>
  <c r="X83" i="35" a="1"/>
  <c r="X83" i="35" s="1"/>
  <c r="X143" i="35" a="1"/>
  <c r="X143" i="35" s="1"/>
  <c r="X204" i="35" a="1"/>
  <c r="X204" i="35" s="1"/>
  <c r="X195" i="35" a="1"/>
  <c r="X195" i="35" s="1"/>
  <c r="X78" i="35" a="1"/>
  <c r="X78" i="35" s="1"/>
  <c r="X25" i="35" a="1"/>
  <c r="X25" i="35" s="1"/>
  <c r="X32" i="35" a="1"/>
  <c r="X32" i="35" s="1"/>
  <c r="X105" i="35" a="1"/>
  <c r="X105" i="35" s="1"/>
  <c r="X111" i="35" a="1"/>
  <c r="X111" i="35" s="1"/>
  <c r="X57" i="35" a="1"/>
  <c r="X57" i="35" s="1"/>
  <c r="X138" i="35" a="1"/>
  <c r="X138" i="35" s="1"/>
  <c r="X161" i="35" a="1"/>
  <c r="X161" i="35" s="1"/>
  <c r="AA6" i="36" a="1"/>
  <c r="AA6" i="36" s="1"/>
  <c r="AA20" i="36" a="1"/>
  <c r="AA20" i="36" s="1"/>
  <c r="AA32" i="36" a="1"/>
  <c r="AA32" i="36" s="1"/>
  <c r="AA44" i="36" a="1"/>
  <c r="AA44" i="36" s="1"/>
  <c r="AA56" i="36" a="1"/>
  <c r="AA56" i="36" s="1"/>
  <c r="AA72" i="36" a="1"/>
  <c r="AA72" i="36" s="1"/>
  <c r="AA116" i="36" a="1"/>
  <c r="AA116" i="36" s="1"/>
  <c r="AA133" i="36" a="1"/>
  <c r="AA133" i="36" s="1"/>
  <c r="AA150" i="36" a="1"/>
  <c r="AA150" i="36" s="1"/>
  <c r="AA168" i="36" a="1"/>
  <c r="AA168" i="36" s="1"/>
  <c r="AA186" i="36" a="1"/>
  <c r="AA186" i="36" s="1"/>
  <c r="AA206" i="36" a="1"/>
  <c r="AA206" i="36" s="1"/>
  <c r="AA7" i="36" a="1"/>
  <c r="AA7" i="36" s="1"/>
  <c r="AA57" i="36" a="1"/>
  <c r="AA57" i="36" s="1"/>
  <c r="AA86" i="36" a="1"/>
  <c r="AA86" i="36" s="1"/>
  <c r="AA103" i="36" a="1"/>
  <c r="AA103" i="36" s="1"/>
  <c r="AA117" i="36" a="1"/>
  <c r="AA117" i="36" s="1"/>
  <c r="AA134" i="36" a="1"/>
  <c r="AA134" i="36" s="1"/>
  <c r="AA151" i="36" a="1"/>
  <c r="AA151" i="36" s="1"/>
  <c r="AA169" i="36" a="1"/>
  <c r="AA169" i="36" s="1"/>
  <c r="AA187" i="36" a="1"/>
  <c r="AA187" i="36" s="1"/>
  <c r="AA8" i="36" a="1"/>
  <c r="AA8" i="36" s="1"/>
  <c r="AA21" i="36" a="1"/>
  <c r="AA21" i="36" s="1"/>
  <c r="AA33" i="36" a="1"/>
  <c r="AA33" i="36" s="1"/>
  <c r="AA45" i="36" a="1"/>
  <c r="AA45" i="36" s="1"/>
  <c r="AA58" i="36" a="1"/>
  <c r="AA58" i="36" s="1"/>
  <c r="AA73" i="36" a="1"/>
  <c r="AA73" i="36" s="1"/>
  <c r="AA87" i="36" a="1"/>
  <c r="AA87" i="36" s="1"/>
  <c r="AA118" i="36" a="1"/>
  <c r="AA118" i="36" s="1"/>
  <c r="AA152" i="36" a="1"/>
  <c r="AA152" i="36" s="1"/>
  <c r="AA170" i="36" a="1"/>
  <c r="AA170" i="36" s="1"/>
  <c r="AA188" i="36" a="1"/>
  <c r="AA188" i="36" s="1"/>
  <c r="AA208" i="36" a="1"/>
  <c r="AA208" i="36" s="1"/>
  <c r="AA10" i="36" a="1"/>
  <c r="AA10" i="36" s="1"/>
  <c r="AA22" i="36" a="1"/>
  <c r="AA22" i="36" s="1"/>
  <c r="AA34" i="36" a="1"/>
  <c r="AA34" i="36" s="1"/>
  <c r="AA46" i="36" a="1"/>
  <c r="AA46" i="36" s="1"/>
  <c r="AA60" i="36" a="1"/>
  <c r="AA60" i="36" s="1"/>
  <c r="AA74" i="36" a="1"/>
  <c r="AA74" i="36" s="1"/>
  <c r="AA89" i="36" a="1"/>
  <c r="AA89" i="36" s="1"/>
  <c r="AA105" i="36" a="1"/>
  <c r="AA105" i="36" s="1"/>
  <c r="AA120" i="36" a="1"/>
  <c r="AA120" i="36" s="1"/>
  <c r="AA136" i="36" a="1"/>
  <c r="AA136" i="36" s="1"/>
  <c r="AA172" i="36" a="1"/>
  <c r="AA172" i="36" s="1"/>
  <c r="AA190" i="36" a="1"/>
  <c r="AA190" i="36" s="1"/>
  <c r="AA210" i="36" a="1"/>
  <c r="AA210" i="36" s="1"/>
  <c r="AA27" i="36" a="1"/>
  <c r="AA27" i="36" s="1"/>
  <c r="AA81" i="36" a="1"/>
  <c r="AA81" i="36" s="1"/>
  <c r="AA96" i="36" a="1"/>
  <c r="AA96" i="36" s="1"/>
  <c r="AA126" i="36" a="1"/>
  <c r="AA126" i="36" s="1"/>
  <c r="AA162" i="36" a="1"/>
  <c r="AA162" i="36" s="1"/>
  <c r="AA180" i="36" a="1"/>
  <c r="AA180" i="36" s="1"/>
  <c r="AA9" i="36" a="1"/>
  <c r="AA9" i="36" s="1"/>
  <c r="AA59" i="36" a="1"/>
  <c r="AA59" i="36" s="1"/>
  <c r="AA77" i="36" a="1"/>
  <c r="AA77" i="36" s="1"/>
  <c r="AA98" i="36" a="1"/>
  <c r="AA98" i="36" s="1"/>
  <c r="AA119" i="36" a="1"/>
  <c r="AA119" i="36" s="1"/>
  <c r="AA141" i="36" a="1"/>
  <c r="AA141" i="36" s="1"/>
  <c r="AA163" i="36" a="1"/>
  <c r="AA163" i="36" s="1"/>
  <c r="AA189" i="36" a="1"/>
  <c r="AA189" i="36" s="1"/>
  <c r="AA25" i="36" a="1"/>
  <c r="AA25" i="36" s="1"/>
  <c r="AA42" i="36" a="1"/>
  <c r="AA42" i="36" s="1"/>
  <c r="AA61" i="36" a="1"/>
  <c r="AA61" i="36" s="1"/>
  <c r="AA78" i="36" a="1"/>
  <c r="AA78" i="36" s="1"/>
  <c r="AA99" i="36" a="1"/>
  <c r="AA99" i="36" s="1"/>
  <c r="AA121" i="36" a="1"/>
  <c r="AA121" i="36" s="1"/>
  <c r="AA142" i="36" a="1"/>
  <c r="AA142" i="36" s="1"/>
  <c r="AA164" i="36" a="1"/>
  <c r="AA164" i="36" s="1"/>
  <c r="AA191" i="36" a="1"/>
  <c r="AA191" i="36" s="1"/>
  <c r="AA26" i="36" a="1"/>
  <c r="AA26" i="36" s="1"/>
  <c r="AA43" i="36" a="1"/>
  <c r="AA43" i="36" s="1"/>
  <c r="AA80" i="36" a="1"/>
  <c r="AA80" i="36" s="1"/>
  <c r="AA101" i="36" a="1"/>
  <c r="AA101" i="36" s="1"/>
  <c r="AA144" i="36" a="1"/>
  <c r="AA144" i="36" s="1"/>
  <c r="AA166" i="36" a="1"/>
  <c r="AA166" i="36" s="1"/>
  <c r="AA193" i="36" a="1"/>
  <c r="AA193" i="36" s="1"/>
  <c r="AA12" i="36" a="1"/>
  <c r="AA12" i="36" s="1"/>
  <c r="AA28" i="36" a="1"/>
  <c r="AA28" i="36" s="1"/>
  <c r="AA63" i="36" a="1"/>
  <c r="AA63" i="36" s="1"/>
  <c r="AA82" i="36" a="1"/>
  <c r="AA82" i="36" s="1"/>
  <c r="AA102" i="36" a="1"/>
  <c r="AA102" i="36" s="1"/>
  <c r="AA123" i="36" a="1"/>
  <c r="AA123" i="36" s="1"/>
  <c r="AA145" i="36" a="1"/>
  <c r="AA145" i="36" s="1"/>
  <c r="AA167" i="36" a="1"/>
  <c r="AA167" i="36" s="1"/>
  <c r="AA194" i="36" a="1"/>
  <c r="AA194" i="36" s="1"/>
  <c r="AA29" i="36" a="1"/>
  <c r="AA29" i="36" s="1"/>
  <c r="AA104" i="36" a="1"/>
  <c r="AA104" i="36" s="1"/>
  <c r="AA171" i="36" a="1"/>
  <c r="AA171" i="36" s="1"/>
  <c r="AA195" i="36" a="1"/>
  <c r="AA195" i="36" s="1"/>
  <c r="AA14" i="36" a="1"/>
  <c r="AA14" i="36" s="1"/>
  <c r="AA31" i="36" a="1"/>
  <c r="AA31" i="36" s="1"/>
  <c r="AA49" i="36" a="1"/>
  <c r="AA49" i="36" s="1"/>
  <c r="AA65" i="36" a="1"/>
  <c r="AA65" i="36" s="1"/>
  <c r="AA84" i="36" a="1"/>
  <c r="AA84" i="36" s="1"/>
  <c r="AA107" i="36" a="1"/>
  <c r="AA107" i="36" s="1"/>
  <c r="AA148" i="36" a="1"/>
  <c r="AA148" i="36" s="1"/>
  <c r="AA174" i="36" a="1"/>
  <c r="AA174" i="36" s="1"/>
  <c r="AA198" i="36" a="1"/>
  <c r="AA198" i="36" s="1"/>
  <c r="AA15" i="36" a="1"/>
  <c r="AA15" i="36" s="1"/>
  <c r="AA50" i="36" a="1"/>
  <c r="AA50" i="36" s="1"/>
  <c r="AA66" i="36" a="1"/>
  <c r="AA66" i="36" s="1"/>
  <c r="AA85" i="36" a="1"/>
  <c r="AA85" i="36" s="1"/>
  <c r="AA108" i="36" a="1"/>
  <c r="AA108" i="36" s="1"/>
  <c r="AA127" i="36" a="1"/>
  <c r="AA127" i="36" s="1"/>
  <c r="AA149" i="36" a="1"/>
  <c r="AA149" i="36" s="1"/>
  <c r="AA175" i="36" a="1"/>
  <c r="AA175" i="36" s="1"/>
  <c r="AA199" i="36" a="1"/>
  <c r="AA199" i="36" s="1"/>
  <c r="AA67" i="36" a="1"/>
  <c r="AA67" i="36" s="1"/>
  <c r="AA88" i="36" a="1"/>
  <c r="AA88" i="36" s="1"/>
  <c r="AA109" i="36" a="1"/>
  <c r="AA109" i="36" s="1"/>
  <c r="AA128" i="36" a="1"/>
  <c r="AA128" i="36" s="1"/>
  <c r="AA153" i="36" a="1"/>
  <c r="AA153" i="36" s="1"/>
  <c r="AA176" i="36" a="1"/>
  <c r="AA176" i="36" s="1"/>
  <c r="AA200" i="36" a="1"/>
  <c r="AA200" i="36" s="1"/>
  <c r="AA17" i="36" a="1"/>
  <c r="AA17" i="36" s="1"/>
  <c r="AA35" i="36" a="1"/>
  <c r="AA35" i="36" s="1"/>
  <c r="AA69" i="36" a="1"/>
  <c r="AA69" i="36" s="1"/>
  <c r="AA18" i="36" a="1"/>
  <c r="AA18" i="36" s="1"/>
  <c r="AA36" i="36" a="1"/>
  <c r="AA36" i="36" s="1"/>
  <c r="AA68" i="36" a="1"/>
  <c r="AA68" i="36" s="1"/>
  <c r="AA100" i="36" a="1"/>
  <c r="AA100" i="36" s="1"/>
  <c r="AA137" i="36" a="1"/>
  <c r="AA137" i="36" s="1"/>
  <c r="AA178" i="36" a="1"/>
  <c r="AA178" i="36" s="1"/>
  <c r="AA37" i="36" a="1"/>
  <c r="AA37" i="36" s="1"/>
  <c r="AA70" i="36" a="1"/>
  <c r="AA70" i="36" s="1"/>
  <c r="AA138" i="36" a="1"/>
  <c r="AA138" i="36" s="1"/>
  <c r="AA179" i="36" a="1"/>
  <c r="AA179" i="36" s="1"/>
  <c r="AA38" i="36" a="1"/>
  <c r="AA38" i="36" s="1"/>
  <c r="AA71" i="36" a="1"/>
  <c r="AA71" i="36" s="1"/>
  <c r="AA106" i="36" a="1"/>
  <c r="AA106" i="36" s="1"/>
  <c r="AA139" i="36" a="1"/>
  <c r="AA139" i="36" s="1"/>
  <c r="AA181" i="36" a="1"/>
  <c r="AA181" i="36" s="1"/>
  <c r="AA39" i="36" a="1"/>
  <c r="AA39" i="36" s="1"/>
  <c r="AA110" i="36" a="1"/>
  <c r="AA110" i="36" s="1"/>
  <c r="AA140" i="36" a="1"/>
  <c r="AA140" i="36" s="1"/>
  <c r="AA182" i="36" a="1"/>
  <c r="AA182" i="36" s="1"/>
  <c r="AA40" i="36" a="1"/>
  <c r="AA40" i="36" s="1"/>
  <c r="AA111" i="36" a="1"/>
  <c r="AA111" i="36" s="1"/>
  <c r="AA143" i="36" a="1"/>
  <c r="AA143" i="36" s="1"/>
  <c r="AA41" i="36" a="1"/>
  <c r="AA41" i="36" s="1"/>
  <c r="AA75" i="36" a="1"/>
  <c r="AA75" i="36" s="1"/>
  <c r="AA112" i="36" a="1"/>
  <c r="AA112" i="36" s="1"/>
  <c r="AA146" i="36" a="1"/>
  <c r="AA146" i="36" s="1"/>
  <c r="AA183" i="36" a="1"/>
  <c r="AA183" i="36" s="1"/>
  <c r="AA5" i="36" a="1"/>
  <c r="AA5" i="36" s="1"/>
  <c r="AA113" i="36" a="1"/>
  <c r="AA113" i="36" s="1"/>
  <c r="AA147" i="36" a="1"/>
  <c r="AA147" i="36" s="1"/>
  <c r="AA184" i="36" a="1"/>
  <c r="AA184" i="36" s="1"/>
  <c r="AA11" i="36" a="1"/>
  <c r="AA11" i="36" s="1"/>
  <c r="AA47" i="36" a="1"/>
  <c r="AA47" i="36" s="1"/>
  <c r="AA76" i="36" a="1"/>
  <c r="AA76" i="36" s="1"/>
  <c r="AA154" i="36" a="1"/>
  <c r="AA154" i="36" s="1"/>
  <c r="AA185" i="36" a="1"/>
  <c r="AA185" i="36" s="1"/>
  <c r="AA13" i="36" a="1"/>
  <c r="AA13" i="36" s="1"/>
  <c r="AA48" i="36" a="1"/>
  <c r="AA48" i="36" s="1"/>
  <c r="AA79" i="36" a="1"/>
  <c r="AA79" i="36" s="1"/>
  <c r="AA114" i="36" a="1"/>
  <c r="AA114" i="36" s="1"/>
  <c r="AA155" i="36" a="1"/>
  <c r="AA155" i="36" s="1"/>
  <c r="AA192" i="36" a="1"/>
  <c r="AA192" i="36" s="1"/>
  <c r="AA16" i="36" a="1"/>
  <c r="AA16" i="36" s="1"/>
  <c r="AA51" i="36" a="1"/>
  <c r="AA51" i="36" s="1"/>
  <c r="AA83" i="36" a="1"/>
  <c r="AA83" i="36" s="1"/>
  <c r="AA156" i="36" a="1"/>
  <c r="AA156" i="36" s="1"/>
  <c r="AA196" i="36" a="1"/>
  <c r="AA196" i="36" s="1"/>
  <c r="AA19" i="36" a="1"/>
  <c r="AA19" i="36" s="1"/>
  <c r="AA52" i="36" a="1"/>
  <c r="AA52" i="36" s="1"/>
  <c r="AA115" i="36" a="1"/>
  <c r="AA115" i="36" s="1"/>
  <c r="AA157" i="36" a="1"/>
  <c r="AA157" i="36" s="1"/>
  <c r="AA197" i="36" a="1"/>
  <c r="AA197" i="36" s="1"/>
  <c r="AA53" i="36" a="1"/>
  <c r="AA53" i="36" s="1"/>
  <c r="AA90" i="36" a="1"/>
  <c r="AA90" i="36" s="1"/>
  <c r="AA158" i="36" a="1"/>
  <c r="AA158" i="36" s="1"/>
  <c r="AA201" i="36" a="1"/>
  <c r="AA201" i="36" s="1"/>
  <c r="AA91" i="36" a="1"/>
  <c r="AA91" i="36" s="1"/>
  <c r="AA122" i="36" a="1"/>
  <c r="AA122" i="36" s="1"/>
  <c r="AA159" i="36" a="1"/>
  <c r="AA159" i="36" s="1"/>
  <c r="AA202" i="36" a="1"/>
  <c r="AA202" i="36" s="1"/>
  <c r="AA23" i="36" a="1"/>
  <c r="AA23" i="36" s="1"/>
  <c r="AA54" i="36" a="1"/>
  <c r="AA54" i="36" s="1"/>
  <c r="AA92" i="36" a="1"/>
  <c r="AA92" i="36" s="1"/>
  <c r="AA124" i="36" a="1"/>
  <c r="AA124" i="36" s="1"/>
  <c r="AA160" i="36" a="1"/>
  <c r="AA160" i="36" s="1"/>
  <c r="AA203" i="36" a="1"/>
  <c r="AA203" i="36" s="1"/>
  <c r="AA24" i="36" a="1"/>
  <c r="AA24" i="36" s="1"/>
  <c r="AA55" i="36" a="1"/>
  <c r="AA55" i="36" s="1"/>
  <c r="AA93" i="36" a="1"/>
  <c r="AA93" i="36" s="1"/>
  <c r="AA129" i="36" a="1"/>
  <c r="AA129" i="36" s="1"/>
  <c r="AA205" i="36" a="1"/>
  <c r="AA205" i="36" s="1"/>
  <c r="AA130" i="36" a="1"/>
  <c r="AA130" i="36" s="1"/>
  <c r="AA165" i="36" a="1"/>
  <c r="AA165" i="36" s="1"/>
  <c r="AA207" i="36" a="1"/>
  <c r="AA207" i="36" s="1"/>
  <c r="AA64" i="36" a="1"/>
  <c r="AA64" i="36" s="1"/>
  <c r="AA95" i="36" a="1"/>
  <c r="AA95" i="36" s="1"/>
  <c r="AA132" i="36" a="1"/>
  <c r="AA132" i="36" s="1"/>
  <c r="AA173" i="36" a="1"/>
  <c r="AA173" i="36" s="1"/>
  <c r="AA211" i="36" a="1"/>
  <c r="AA211" i="36" s="1"/>
  <c r="AA97" i="36" a="1"/>
  <c r="AA97" i="36" s="1"/>
  <c r="AA135" i="36" a="1"/>
  <c r="AA135" i="36" s="1"/>
  <c r="AA177" i="36" a="1"/>
  <c r="AA177" i="36" s="1"/>
  <c r="AA212" i="36" a="1"/>
  <c r="AA212" i="36" s="1"/>
  <c r="AA62" i="36" a="1"/>
  <c r="AA62" i="36" s="1"/>
  <c r="AA94" i="36" a="1"/>
  <c r="AA94" i="36" s="1"/>
  <c r="AA204" i="36" a="1"/>
  <c r="AA204" i="36" s="1"/>
  <c r="AA125" i="36" a="1"/>
  <c r="AA125" i="36" s="1"/>
  <c r="AA131" i="36" a="1"/>
  <c r="AA131" i="36" s="1"/>
  <c r="AA161" i="36" a="1"/>
  <c r="AA161" i="36" s="1"/>
  <c r="AA209" i="36" a="1"/>
  <c r="AA209" i="36" s="1"/>
  <c r="AA30" i="36" a="1"/>
  <c r="AA30" i="36" s="1"/>
  <c r="B5" i="27"/>
  <c r="B5" i="34"/>
  <c r="B5" i="35"/>
  <c r="B5" i="36"/>
  <c r="B5" i="26"/>
  <c r="E11" i="16"/>
  <c r="E12" i="16"/>
  <c r="F10" i="16"/>
  <c r="G10" i="16" s="1"/>
  <c r="E10" i="16"/>
  <c r="E9" i="16"/>
  <c r="E13" i="16"/>
  <c r="F12" i="16"/>
  <c r="G12" i="16" s="1"/>
  <c r="F8" i="16"/>
  <c r="G8" i="16" s="1"/>
  <c r="F13" i="16"/>
  <c r="F11" i="16"/>
  <c r="G11" i="16" s="1"/>
  <c r="F9" i="16"/>
  <c r="G13" i="16" l="1"/>
  <c r="G9" i="16"/>
  <c r="AA90" i="2"/>
  <c r="AC90" i="2" s="1"/>
  <c r="F15" i="18" l="1"/>
  <c r="E15" i="18"/>
  <c r="AK90" i="2"/>
  <c r="B5" i="38" a="1"/>
  <c r="B5" i="37" a="1"/>
  <c r="AP268" i="38" l="1"/>
  <c r="AP269" i="38"/>
  <c r="AP270" i="38"/>
  <c r="AP271" i="38"/>
  <c r="AO268" i="38"/>
  <c r="AO269" i="38"/>
  <c r="AO270" i="38"/>
  <c r="AO271" i="38"/>
  <c r="AN268" i="38"/>
  <c r="AN270" i="38"/>
  <c r="AN271" i="38"/>
  <c r="AN269" i="38"/>
  <c r="AM268" i="38"/>
  <c r="AM269" i="38"/>
  <c r="AM270" i="38"/>
  <c r="AM271" i="38"/>
  <c r="AP255" i="38"/>
  <c r="AP256" i="38"/>
  <c r="AP257" i="38"/>
  <c r="AP262" i="38"/>
  <c r="AP258" i="38"/>
  <c r="AP260" i="38"/>
  <c r="AP263" i="38"/>
  <c r="AP259" i="38"/>
  <c r="AP261" i="38"/>
  <c r="AO255" i="38"/>
  <c r="AO256" i="38"/>
  <c r="AO257" i="38"/>
  <c r="AO258" i="38"/>
  <c r="AO262" i="38"/>
  <c r="AO259" i="38"/>
  <c r="AO260" i="38"/>
  <c r="AO261" i="38"/>
  <c r="AO263" i="38"/>
  <c r="AN255" i="38"/>
  <c r="AN256" i="38"/>
  <c r="AN258" i="38"/>
  <c r="AN259" i="38"/>
  <c r="AN257" i="38"/>
  <c r="AN260" i="38"/>
  <c r="AN261" i="38"/>
  <c r="AN262" i="38"/>
  <c r="AN263" i="38"/>
  <c r="AM255" i="38"/>
  <c r="AM256" i="38"/>
  <c r="AM257" i="38"/>
  <c r="AM258" i="38"/>
  <c r="AM259" i="38"/>
  <c r="AM262" i="38"/>
  <c r="AM260" i="38"/>
  <c r="AM261" i="38"/>
  <c r="AM263" i="38"/>
  <c r="AN268" i="37"/>
  <c r="AN269" i="37"/>
  <c r="AN270" i="37"/>
  <c r="AN271" i="37"/>
  <c r="AM268" i="37"/>
  <c r="AM269" i="37"/>
  <c r="AM270" i="37"/>
  <c r="AM271" i="37"/>
  <c r="AL268" i="37"/>
  <c r="AL269" i="37"/>
  <c r="AL270" i="37"/>
  <c r="AL271" i="37"/>
  <c r="AK268" i="37"/>
  <c r="AK269" i="37"/>
  <c r="AK270" i="37"/>
  <c r="AK271" i="37"/>
  <c r="AN255" i="37"/>
  <c r="AN256" i="37"/>
  <c r="AN257" i="37"/>
  <c r="AN260" i="37"/>
  <c r="AN258" i="37"/>
  <c r="AN262" i="37"/>
  <c r="AN259" i="37"/>
  <c r="AN261" i="37"/>
  <c r="AN263" i="37"/>
  <c r="AN264" i="37"/>
  <c r="AM257" i="37"/>
  <c r="AM260" i="37"/>
  <c r="AM261" i="37"/>
  <c r="AM258" i="37"/>
  <c r="AM259" i="37"/>
  <c r="AM262" i="37"/>
  <c r="AM263" i="37"/>
  <c r="AM264" i="37"/>
  <c r="AM256" i="37"/>
  <c r="AL256" i="37"/>
  <c r="AM255" i="37"/>
  <c r="AL257" i="37"/>
  <c r="AL262" i="37"/>
  <c r="AL258" i="37"/>
  <c r="AL259" i="37"/>
  <c r="AL260" i="37"/>
  <c r="AL261" i="37"/>
  <c r="AL263" i="37"/>
  <c r="AL264" i="37"/>
  <c r="AL255" i="37"/>
  <c r="AK256" i="37"/>
  <c r="AK257" i="37"/>
  <c r="AK258" i="37"/>
  <c r="AK259" i="37"/>
  <c r="AK260" i="37"/>
  <c r="AK261" i="37"/>
  <c r="AK262" i="37"/>
  <c r="AK263" i="37"/>
  <c r="AK264" i="37"/>
  <c r="AK255" i="37"/>
  <c r="G15" i="18"/>
  <c r="AD21" i="37" a="1"/>
  <c r="AD21" i="37" s="1"/>
  <c r="AD52" i="37" a="1"/>
  <c r="AD52" i="37" s="1"/>
  <c r="AD68" i="37" a="1"/>
  <c r="AD68" i="37" s="1"/>
  <c r="AD85" i="37" a="1"/>
  <c r="AD85" i="37" s="1"/>
  <c r="AD102" i="37" a="1"/>
  <c r="AD102" i="37" s="1"/>
  <c r="AD120" i="37" a="1"/>
  <c r="AD120" i="37" s="1"/>
  <c r="AD138" i="37" a="1"/>
  <c r="AD138" i="37" s="1"/>
  <c r="AD156" i="37" a="1"/>
  <c r="AD156" i="37" s="1"/>
  <c r="AD176" i="37" a="1"/>
  <c r="AD176" i="37" s="1"/>
  <c r="AD195" i="37" a="1"/>
  <c r="AD195" i="37" s="1"/>
  <c r="AD22" i="37" a="1"/>
  <c r="AD22" i="37" s="1"/>
  <c r="AD36" i="37" a="1"/>
  <c r="AD36" i="37" s="1"/>
  <c r="AD53" i="37" a="1"/>
  <c r="AD53" i="37" s="1"/>
  <c r="AD69" i="37" a="1"/>
  <c r="AD69" i="37" s="1"/>
  <c r="AD103" i="37" a="1"/>
  <c r="AD103" i="37" s="1"/>
  <c r="AD121" i="37" a="1"/>
  <c r="AD121" i="37" s="1"/>
  <c r="AD139" i="37" a="1"/>
  <c r="AD139" i="37" s="1"/>
  <c r="AD157" i="37" a="1"/>
  <c r="AD157" i="37" s="1"/>
  <c r="AD177" i="37" a="1"/>
  <c r="AD177" i="37" s="1"/>
  <c r="AD196" i="37" a="1"/>
  <c r="AD196" i="37" s="1"/>
  <c r="AD6" i="37" a="1"/>
  <c r="AD6" i="37" s="1"/>
  <c r="AD37" i="37" a="1"/>
  <c r="AD37" i="37" s="1"/>
  <c r="AD54" i="37" a="1"/>
  <c r="AD54" i="37" s="1"/>
  <c r="AD70" i="37" a="1"/>
  <c r="AD70" i="37" s="1"/>
  <c r="AD86" i="37" a="1"/>
  <c r="AD86" i="37" s="1"/>
  <c r="AD104" i="37" a="1"/>
  <c r="AD104" i="37" s="1"/>
  <c r="AD122" i="37" a="1"/>
  <c r="AD122" i="37" s="1"/>
  <c r="AD140" i="37" a="1"/>
  <c r="AD140" i="37" s="1"/>
  <c r="AD158" i="37" a="1"/>
  <c r="AD158" i="37" s="1"/>
  <c r="AD178" i="37" a="1"/>
  <c r="AD178" i="37" s="1"/>
  <c r="AD197" i="37" a="1"/>
  <c r="AD197" i="37" s="1"/>
  <c r="AD7" i="37" a="1"/>
  <c r="AD7" i="37" s="1"/>
  <c r="AD8" i="37" a="1"/>
  <c r="AD8" i="37" s="1"/>
  <c r="AD24" i="37" a="1"/>
  <c r="AD24" i="37" s="1"/>
  <c r="AD39" i="37" a="1"/>
  <c r="AD39" i="37" s="1"/>
  <c r="AD55" i="37" a="1"/>
  <c r="AD55" i="37" s="1"/>
  <c r="AD72" i="37" a="1"/>
  <c r="AD72" i="37" s="1"/>
  <c r="AD88" i="37" a="1"/>
  <c r="AD88" i="37" s="1"/>
  <c r="AD105" i="37" a="1"/>
  <c r="AD105" i="37" s="1"/>
  <c r="AD124" i="37" a="1"/>
  <c r="AD124" i="37" s="1"/>
  <c r="AD142" i="37" a="1"/>
  <c r="AD142" i="37" s="1"/>
  <c r="AD160" i="37" a="1"/>
  <c r="AD160" i="37" s="1"/>
  <c r="AD180" i="37" a="1"/>
  <c r="AD180" i="37" s="1"/>
  <c r="AD199" i="37" a="1"/>
  <c r="AD199" i="37" s="1"/>
  <c r="AD15" i="37" a="1"/>
  <c r="AD15" i="37" s="1"/>
  <c r="AD31" i="37" a="1"/>
  <c r="AD31" i="37" s="1"/>
  <c r="AD63" i="37" a="1"/>
  <c r="AD63" i="37" s="1"/>
  <c r="AD79" i="37" a="1"/>
  <c r="AD79" i="37" s="1"/>
  <c r="AD114" i="37" a="1"/>
  <c r="AD114" i="37" s="1"/>
  <c r="AD132" i="37" a="1"/>
  <c r="AD132" i="37" s="1"/>
  <c r="AD150" i="37" a="1"/>
  <c r="AD150" i="37" s="1"/>
  <c r="AD169" i="37" a="1"/>
  <c r="AD169" i="37" s="1"/>
  <c r="AD189" i="37" a="1"/>
  <c r="AD189" i="37" s="1"/>
  <c r="AD208" i="37" a="1"/>
  <c r="AD208" i="37" s="1"/>
  <c r="AD27" i="37" a="1"/>
  <c r="AD27" i="37" s="1"/>
  <c r="AD47" i="37" a="1"/>
  <c r="AD47" i="37" s="1"/>
  <c r="AD71" i="37" a="1"/>
  <c r="AD71" i="37" s="1"/>
  <c r="AD93" i="37" a="1"/>
  <c r="AD93" i="37" s="1"/>
  <c r="AD115" i="37" a="1"/>
  <c r="AD115" i="37" s="1"/>
  <c r="AD141" i="37" a="1"/>
  <c r="AD141" i="37" s="1"/>
  <c r="AD165" i="37" a="1"/>
  <c r="AD165" i="37" s="1"/>
  <c r="AD191" i="37" a="1"/>
  <c r="AD191" i="37" s="1"/>
  <c r="AD28" i="37" a="1"/>
  <c r="AD28" i="37" s="1"/>
  <c r="AD48" i="37" a="1"/>
  <c r="AD48" i="37" s="1"/>
  <c r="AD73" i="37" a="1"/>
  <c r="AD73" i="37" s="1"/>
  <c r="AD94" i="37" a="1"/>
  <c r="AD94" i="37" s="1"/>
  <c r="AD116" i="37" a="1"/>
  <c r="AD116" i="37" s="1"/>
  <c r="AD143" i="37" a="1"/>
  <c r="AD143" i="37" s="1"/>
  <c r="AD166" i="37" a="1"/>
  <c r="AD166" i="37" s="1"/>
  <c r="AD192" i="37" a="1"/>
  <c r="AD192" i="37" s="1"/>
  <c r="AD10" i="37" a="1"/>
  <c r="AD10" i="37" s="1"/>
  <c r="AD30" i="37" a="1"/>
  <c r="AD30" i="37" s="1"/>
  <c r="AD50" i="37" a="1"/>
  <c r="AD50" i="37" s="1"/>
  <c r="AD95" i="37" a="1"/>
  <c r="AD95" i="37" s="1"/>
  <c r="AD118" i="37" a="1"/>
  <c r="AD118" i="37" s="1"/>
  <c r="AD168" i="37" a="1"/>
  <c r="AD168" i="37" s="1"/>
  <c r="AD194" i="37" a="1"/>
  <c r="AD194" i="37" s="1"/>
  <c r="AD11" i="37" a="1"/>
  <c r="AD11" i="37" s="1"/>
  <c r="AD32" i="37" a="1"/>
  <c r="AD32" i="37" s="1"/>
  <c r="AD51" i="37" a="1"/>
  <c r="AD51" i="37" s="1"/>
  <c r="AD75" i="37" a="1"/>
  <c r="AD75" i="37" s="1"/>
  <c r="AD96" i="37" a="1"/>
  <c r="AD96" i="37" s="1"/>
  <c r="AD119" i="37" a="1"/>
  <c r="AD119" i="37" s="1"/>
  <c r="AD145" i="37" a="1"/>
  <c r="AD145" i="37" s="1"/>
  <c r="AD170" i="37" a="1"/>
  <c r="AD170" i="37" s="1"/>
  <c r="AD12" i="37" a="1"/>
  <c r="AD12" i="37" s="1"/>
  <c r="AD97" i="37" a="1"/>
  <c r="AD97" i="37" s="1"/>
  <c r="AD123" i="37" a="1"/>
  <c r="AD123" i="37" s="1"/>
  <c r="AD146" i="37" a="1"/>
  <c r="AD146" i="37" s="1"/>
  <c r="AD171" i="37" a="1"/>
  <c r="AD171" i="37" s="1"/>
  <c r="AD198" i="37" a="1"/>
  <c r="AD198" i="37" s="1"/>
  <c r="AD13" i="37" a="1"/>
  <c r="AD13" i="37" s="1"/>
  <c r="AD33" i="37" a="1"/>
  <c r="AD33" i="37" s="1"/>
  <c r="AD76" i="37" a="1"/>
  <c r="AD76" i="37" s="1"/>
  <c r="AD98" i="37" a="1"/>
  <c r="AD98" i="37" s="1"/>
  <c r="AD14" i="37" a="1"/>
  <c r="AD14" i="37" s="1"/>
  <c r="AD34" i="37" a="1"/>
  <c r="AD34" i="37" s="1"/>
  <c r="AD56" i="37" a="1"/>
  <c r="AD56" i="37" s="1"/>
  <c r="AD77" i="37" a="1"/>
  <c r="AD77" i="37" s="1"/>
  <c r="AD99" i="37" a="1"/>
  <c r="AD99" i="37" s="1"/>
  <c r="AD125" i="37" a="1"/>
  <c r="AD125" i="37" s="1"/>
  <c r="AD148" i="37" a="1"/>
  <c r="AD148" i="37" s="1"/>
  <c r="AD173" i="37" a="1"/>
  <c r="AD173" i="37" s="1"/>
  <c r="AD201" i="37" a="1"/>
  <c r="AD201" i="37" s="1"/>
  <c r="AD57" i="37" a="1"/>
  <c r="AD57" i="37" s="1"/>
  <c r="AD78" i="37" a="1"/>
  <c r="AD78" i="37" s="1"/>
  <c r="AD100" i="37" a="1"/>
  <c r="AD100" i="37" s="1"/>
  <c r="AD126" i="37" a="1"/>
  <c r="AD126" i="37" s="1"/>
  <c r="AD149" i="37" a="1"/>
  <c r="AD149" i="37" s="1"/>
  <c r="AD174" i="37" a="1"/>
  <c r="AD174" i="37" s="1"/>
  <c r="AD202" i="37" a="1"/>
  <c r="AD202" i="37" s="1"/>
  <c r="AD35" i="37" a="1"/>
  <c r="AD35" i="37" s="1"/>
  <c r="AD58" i="37" a="1"/>
  <c r="AD58" i="37" s="1"/>
  <c r="AD80" i="37" a="1"/>
  <c r="AD80" i="37" s="1"/>
  <c r="AD101" i="37" a="1"/>
  <c r="AD101" i="37" s="1"/>
  <c r="AD127" i="37" a="1"/>
  <c r="AD127" i="37" s="1"/>
  <c r="AD151" i="37" a="1"/>
  <c r="AD151" i="37" s="1"/>
  <c r="AD175" i="37" a="1"/>
  <c r="AD175" i="37" s="1"/>
  <c r="AD203" i="37" a="1"/>
  <c r="AD203" i="37" s="1"/>
  <c r="AD16" i="37" a="1"/>
  <c r="AD16" i="37" s="1"/>
  <c r="AD38" i="37" a="1"/>
  <c r="AD38" i="37" s="1"/>
  <c r="AD59" i="37" a="1"/>
  <c r="AD59" i="37" s="1"/>
  <c r="AD81" i="37" a="1"/>
  <c r="AD81" i="37" s="1"/>
  <c r="AD128" i="37" a="1"/>
  <c r="AD128" i="37" s="1"/>
  <c r="AD152" i="37" a="1"/>
  <c r="AD152" i="37" s="1"/>
  <c r="AD179" i="37" a="1"/>
  <c r="AD179" i="37" s="1"/>
  <c r="AD204" i="37" a="1"/>
  <c r="AD204" i="37" s="1"/>
  <c r="AD17" i="37" a="1"/>
  <c r="AD17" i="37" s="1"/>
  <c r="AD40" i="37" a="1"/>
  <c r="AD40" i="37" s="1"/>
  <c r="AD60" i="37" a="1"/>
  <c r="AD60" i="37" s="1"/>
  <c r="AD18" i="37" a="1"/>
  <c r="AD18" i="37" s="1"/>
  <c r="AD41" i="37" a="1"/>
  <c r="AD41" i="37" s="1"/>
  <c r="AD61" i="37" a="1"/>
  <c r="AD61" i="37" s="1"/>
  <c r="AD83" i="37" a="1"/>
  <c r="AD83" i="37" s="1"/>
  <c r="AD107" i="37" a="1"/>
  <c r="AD107" i="37" s="1"/>
  <c r="AD130" i="37" a="1"/>
  <c r="AD130" i="37" s="1"/>
  <c r="AD154" i="37" a="1"/>
  <c r="AD154" i="37" s="1"/>
  <c r="AD182" i="37" a="1"/>
  <c r="AD182" i="37" s="1"/>
  <c r="AD206" i="37" a="1"/>
  <c r="AD206" i="37" s="1"/>
  <c r="AD19" i="37" a="1"/>
  <c r="AD19" i="37" s="1"/>
  <c r="AD42" i="37" a="1"/>
  <c r="AD42" i="37" s="1"/>
  <c r="AD62" i="37" a="1"/>
  <c r="AD62" i="37" s="1"/>
  <c r="AD84" i="37" a="1"/>
  <c r="AD84" i="37" s="1"/>
  <c r="AD108" i="37" a="1"/>
  <c r="AD108" i="37" s="1"/>
  <c r="AD131" i="37" a="1"/>
  <c r="AD131" i="37" s="1"/>
  <c r="AD183" i="37" a="1"/>
  <c r="AD183" i="37" s="1"/>
  <c r="AD207" i="37" a="1"/>
  <c r="AD207" i="37" s="1"/>
  <c r="AD45" i="37" a="1"/>
  <c r="AD45" i="37" s="1"/>
  <c r="AD66" i="37" a="1"/>
  <c r="AD66" i="37" s="1"/>
  <c r="AD91" i="37" a="1"/>
  <c r="AD91" i="37" s="1"/>
  <c r="AD113" i="37" a="1"/>
  <c r="AD113" i="37" s="1"/>
  <c r="AD136" i="37" a="1"/>
  <c r="AD136" i="37" s="1"/>
  <c r="AD82" i="37" a="1"/>
  <c r="AD82" i="37" s="1"/>
  <c r="AD144" i="37" a="1"/>
  <c r="AD144" i="37" s="1"/>
  <c r="AD205" i="37" a="1"/>
  <c r="AD205" i="37" s="1"/>
  <c r="AD9" i="37" a="1"/>
  <c r="AD9" i="37" s="1"/>
  <c r="AD147" i="37" a="1"/>
  <c r="AD147" i="37" s="1"/>
  <c r="AD209" i="37" a="1"/>
  <c r="AD209" i="37" s="1"/>
  <c r="AD20" i="37" a="1"/>
  <c r="AD20" i="37" s="1"/>
  <c r="AD87" i="37" a="1"/>
  <c r="AD87" i="37" s="1"/>
  <c r="AD153" i="37" a="1"/>
  <c r="AD153" i="37" s="1"/>
  <c r="AD210" i="37" a="1"/>
  <c r="AD210" i="37" s="1"/>
  <c r="AD23" i="37" a="1"/>
  <c r="AD23" i="37" s="1"/>
  <c r="AD89" i="37" a="1"/>
  <c r="AD89" i="37" s="1"/>
  <c r="AD155" i="37" a="1"/>
  <c r="AD155" i="37" s="1"/>
  <c r="AD211" i="37" a="1"/>
  <c r="AD211" i="37" s="1"/>
  <c r="AD90" i="37" a="1"/>
  <c r="AD90" i="37" s="1"/>
  <c r="AD159" i="37" a="1"/>
  <c r="AD159" i="37" s="1"/>
  <c r="AD212" i="37" a="1"/>
  <c r="AD212" i="37" s="1"/>
  <c r="AD25" i="37" a="1"/>
  <c r="AD25" i="37" s="1"/>
  <c r="AD92" i="37" a="1"/>
  <c r="AD92" i="37" s="1"/>
  <c r="AD161" i="37" a="1"/>
  <c r="AD161" i="37" s="1"/>
  <c r="AD5" i="37" a="1"/>
  <c r="AD5" i="37" s="1"/>
  <c r="AD26" i="37" a="1"/>
  <c r="AD26" i="37" s="1"/>
  <c r="AD162" i="37" a="1"/>
  <c r="AD162" i="37" s="1"/>
  <c r="AD29" i="37" a="1"/>
  <c r="AD29" i="37" s="1"/>
  <c r="AD106" i="37" a="1"/>
  <c r="AD106" i="37" s="1"/>
  <c r="AD163" i="37" a="1"/>
  <c r="AD163" i="37" s="1"/>
  <c r="AD109" i="37" a="1"/>
  <c r="AD109" i="37" s="1"/>
  <c r="AD164" i="37" a="1"/>
  <c r="AD164" i="37" s="1"/>
  <c r="AD43" i="37" a="1"/>
  <c r="AD43" i="37" s="1"/>
  <c r="AD110" i="37" a="1"/>
  <c r="AD110" i="37" s="1"/>
  <c r="AD167" i="37" a="1"/>
  <c r="AD167" i="37" s="1"/>
  <c r="AD44" i="37" a="1"/>
  <c r="AD44" i="37" s="1"/>
  <c r="AD111" i="37" a="1"/>
  <c r="AD111" i="37" s="1"/>
  <c r="AD172" i="37" a="1"/>
  <c r="AD172" i="37" s="1"/>
  <c r="AD112" i="37" a="1"/>
  <c r="AD112" i="37" s="1"/>
  <c r="AD181" i="37" a="1"/>
  <c r="AD181" i="37" s="1"/>
  <c r="AD46" i="37" a="1"/>
  <c r="AD46" i="37" s="1"/>
  <c r="AD184" i="37" a="1"/>
  <c r="AD184" i="37" s="1"/>
  <c r="AD49" i="37" a="1"/>
  <c r="AD49" i="37" s="1"/>
  <c r="AD117" i="37" a="1"/>
  <c r="AD117" i="37" s="1"/>
  <c r="AD185" i="37" a="1"/>
  <c r="AD185" i="37" s="1"/>
  <c r="AD133" i="37" a="1"/>
  <c r="AD133" i="37" s="1"/>
  <c r="AD187" i="37" a="1"/>
  <c r="AD187" i="37" s="1"/>
  <c r="AD134" i="37" a="1"/>
  <c r="AD134" i="37" s="1"/>
  <c r="AD65" i="37" a="1"/>
  <c r="AD65" i="37" s="1"/>
  <c r="AD188" i="37" a="1"/>
  <c r="AD188" i="37" s="1"/>
  <c r="AD67" i="37" a="1"/>
  <c r="AD67" i="37" s="1"/>
  <c r="AD135" i="37" a="1"/>
  <c r="AD135" i="37" s="1"/>
  <c r="AD193" i="37" a="1"/>
  <c r="AD193" i="37" s="1"/>
  <c r="AD74" i="37" a="1"/>
  <c r="AD74" i="37" s="1"/>
  <c r="AD137" i="37" a="1"/>
  <c r="AD137" i="37" s="1"/>
  <c r="AD200" i="37" a="1"/>
  <c r="AD200" i="37" s="1"/>
  <c r="AD129" i="37" a="1"/>
  <c r="AD129" i="37" s="1"/>
  <c r="AD186" i="37" a="1"/>
  <c r="AD186" i="37" s="1"/>
  <c r="AD64" i="37" a="1"/>
  <c r="AD64" i="37" s="1"/>
  <c r="AD190" i="37" a="1"/>
  <c r="AD190" i="37" s="1"/>
  <c r="AG7" i="38" a="1"/>
  <c r="AG7" i="38" s="1"/>
  <c r="AG22" i="38" a="1"/>
  <c r="AG22" i="38" s="1"/>
  <c r="AG35" i="38" a="1"/>
  <c r="AG35" i="38" s="1"/>
  <c r="AG65" i="38" a="1"/>
  <c r="AG65" i="38" s="1"/>
  <c r="AG82" i="38" a="1"/>
  <c r="AG82" i="38" s="1"/>
  <c r="AG98" i="38" a="1"/>
  <c r="AG98" i="38" s="1"/>
  <c r="AG116" i="38" a="1"/>
  <c r="AG116" i="38" s="1"/>
  <c r="AG135" i="38" a="1"/>
  <c r="AG135" i="38" s="1"/>
  <c r="AG154" i="38" a="1"/>
  <c r="AG154" i="38" s="1"/>
  <c r="AG174" i="38" a="1"/>
  <c r="AG174" i="38" s="1"/>
  <c r="AG192" i="38" a="1"/>
  <c r="AG192" i="38" s="1"/>
  <c r="AG212" i="38" a="1"/>
  <c r="AG212" i="38" s="1"/>
  <c r="AG8" i="38" a="1"/>
  <c r="AG8" i="38" s="1"/>
  <c r="AG36" i="38" a="1"/>
  <c r="AG36" i="38" s="1"/>
  <c r="AG51" i="38" a="1"/>
  <c r="AG51" i="38" s="1"/>
  <c r="AG66" i="38" a="1"/>
  <c r="AG66" i="38" s="1"/>
  <c r="AG99" i="38" a="1"/>
  <c r="AG99" i="38" s="1"/>
  <c r="AG117" i="38" a="1"/>
  <c r="AG117" i="38" s="1"/>
  <c r="AG136" i="38" a="1"/>
  <c r="AG136" i="38" s="1"/>
  <c r="AG155" i="38" a="1"/>
  <c r="AG155" i="38" s="1"/>
  <c r="AG193" i="38" a="1"/>
  <c r="AG193" i="38" s="1"/>
  <c r="AG5" i="38" a="1"/>
  <c r="AG5" i="38" s="1"/>
  <c r="AG9" i="38" a="1"/>
  <c r="AG9" i="38" s="1"/>
  <c r="AG23" i="38" a="1"/>
  <c r="AG23" i="38" s="1"/>
  <c r="AG37" i="38" a="1"/>
  <c r="AG37" i="38" s="1"/>
  <c r="AG52" i="38" a="1"/>
  <c r="AG52" i="38" s="1"/>
  <c r="AG67" i="38" a="1"/>
  <c r="AG67" i="38" s="1"/>
  <c r="AG83" i="38" a="1"/>
  <c r="AG83" i="38" s="1"/>
  <c r="AG100" i="38" a="1"/>
  <c r="AG100" i="38" s="1"/>
  <c r="AG118" i="38" a="1"/>
  <c r="AG118" i="38" s="1"/>
  <c r="AG137" i="38" a="1"/>
  <c r="AG137" i="38" s="1"/>
  <c r="AG156" i="38" a="1"/>
  <c r="AG156" i="38" s="1"/>
  <c r="AG175" i="38" a="1"/>
  <c r="AG175" i="38" s="1"/>
  <c r="AG194" i="38" a="1"/>
  <c r="AG194" i="38" s="1"/>
  <c r="AG10" i="38" a="1"/>
  <c r="AG10" i="38" s="1"/>
  <c r="AG38" i="38" a="1"/>
  <c r="AG38" i="38" s="1"/>
  <c r="AG68" i="38" a="1"/>
  <c r="AG68" i="38" s="1"/>
  <c r="AG84" i="38" a="1"/>
  <c r="AG84" i="38" s="1"/>
  <c r="AG101" i="38" a="1"/>
  <c r="AG101" i="38" s="1"/>
  <c r="AG119" i="38" a="1"/>
  <c r="AG119" i="38" s="1"/>
  <c r="AG138" i="38" a="1"/>
  <c r="AG138" i="38" s="1"/>
  <c r="AG157" i="38" a="1"/>
  <c r="AG157" i="38" s="1"/>
  <c r="AG176" i="38" a="1"/>
  <c r="AG176" i="38" s="1"/>
  <c r="AG195" i="38" a="1"/>
  <c r="AG195" i="38" s="1"/>
  <c r="AG24" i="38" a="1"/>
  <c r="AG24" i="38" s="1"/>
  <c r="AG39" i="38" a="1"/>
  <c r="AG39" i="38" s="1"/>
  <c r="AG53" i="38" a="1"/>
  <c r="AG53" i="38" s="1"/>
  <c r="AG69" i="38" a="1"/>
  <c r="AG69" i="38" s="1"/>
  <c r="AG102" i="38" a="1"/>
  <c r="AG102" i="38" s="1"/>
  <c r="AG120" i="38" a="1"/>
  <c r="AG120" i="38" s="1"/>
  <c r="AG139" i="38" a="1"/>
  <c r="AG139" i="38" s="1"/>
  <c r="AG158" i="38" a="1"/>
  <c r="AG158" i="38" s="1"/>
  <c r="AG177" i="38" a="1"/>
  <c r="AG177" i="38" s="1"/>
  <c r="AG196" i="38" a="1"/>
  <c r="AG196" i="38" s="1"/>
  <c r="AG16" i="38" a="1"/>
  <c r="AG16" i="38" s="1"/>
  <c r="AG31" i="38" a="1"/>
  <c r="AG31" i="38" s="1"/>
  <c r="AG75" i="38" a="1"/>
  <c r="AG75" i="38" s="1"/>
  <c r="AG109" i="38" a="1"/>
  <c r="AG109" i="38" s="1"/>
  <c r="AG129" i="38" a="1"/>
  <c r="AG129" i="38" s="1"/>
  <c r="AG147" i="38" a="1"/>
  <c r="AG147" i="38" s="1"/>
  <c r="AG167" i="38" a="1"/>
  <c r="AG167" i="38" s="1"/>
  <c r="AG185" i="38" a="1"/>
  <c r="AG185" i="38" s="1"/>
  <c r="AG205" i="38" a="1"/>
  <c r="AG205" i="38" s="1"/>
  <c r="AG15" i="38" a="1"/>
  <c r="AG15" i="38" s="1"/>
  <c r="AG58" i="38" a="1"/>
  <c r="AG58" i="38" s="1"/>
  <c r="AG79" i="38" a="1"/>
  <c r="AG79" i="38" s="1"/>
  <c r="AG131" i="38" a="1"/>
  <c r="AG131" i="38" s="1"/>
  <c r="AG160" i="38" a="1"/>
  <c r="AG160" i="38" s="1"/>
  <c r="AG211" i="38" a="1"/>
  <c r="AG211" i="38" s="1"/>
  <c r="AG17" i="38" a="1"/>
  <c r="AG17" i="38" s="1"/>
  <c r="AG40" i="38" a="1"/>
  <c r="AG40" i="38" s="1"/>
  <c r="AG59" i="38" a="1"/>
  <c r="AG59" i="38" s="1"/>
  <c r="AG80" i="38" a="1"/>
  <c r="AG80" i="38" s="1"/>
  <c r="AG105" i="38" a="1"/>
  <c r="AG105" i="38" s="1"/>
  <c r="AG132" i="38" a="1"/>
  <c r="AG132" i="38" s="1"/>
  <c r="AG161" i="38" a="1"/>
  <c r="AG161" i="38" s="1"/>
  <c r="AG186" i="38" a="1"/>
  <c r="AG186" i="38" s="1"/>
  <c r="AG19" i="38" a="1"/>
  <c r="AG19" i="38" s="1"/>
  <c r="AG41" i="38" a="1"/>
  <c r="AG41" i="38" s="1"/>
  <c r="AG61" i="38" a="1"/>
  <c r="AG61" i="38" s="1"/>
  <c r="AG85" i="38" a="1"/>
  <c r="AG85" i="38" s="1"/>
  <c r="AG107" i="38" a="1"/>
  <c r="AG107" i="38" s="1"/>
  <c r="AG133" i="38" a="1"/>
  <c r="AG133" i="38" s="1"/>
  <c r="AG163" i="38" a="1"/>
  <c r="AG163" i="38" s="1"/>
  <c r="AG188" i="38" a="1"/>
  <c r="AG188" i="38" s="1"/>
  <c r="AG20" i="38" a="1"/>
  <c r="AG20" i="38" s="1"/>
  <c r="AG42" i="38" a="1"/>
  <c r="AG42" i="38" s="1"/>
  <c r="AG62" i="38" a="1"/>
  <c r="AG62" i="38" s="1"/>
  <c r="AG86" i="38" a="1"/>
  <c r="AG86" i="38" s="1"/>
  <c r="AG108" i="38" a="1"/>
  <c r="AG108" i="38" s="1"/>
  <c r="AG134" i="38" a="1"/>
  <c r="AG134" i="38" s="1"/>
  <c r="AG164" i="38" a="1"/>
  <c r="AG164" i="38" s="1"/>
  <c r="AG189" i="38" a="1"/>
  <c r="AG189" i="38" s="1"/>
  <c r="AG87" i="38" a="1"/>
  <c r="AG87" i="38" s="1"/>
  <c r="AG110" i="38" a="1"/>
  <c r="AG110" i="38" s="1"/>
  <c r="AG140" i="38" a="1"/>
  <c r="AG140" i="38" s="1"/>
  <c r="AG165" i="38" a="1"/>
  <c r="AG165" i="38" s="1"/>
  <c r="AG190" i="38" a="1"/>
  <c r="AG190" i="38" s="1"/>
  <c r="AG21" i="38" a="1"/>
  <c r="AG21" i="38" s="1"/>
  <c r="AG43" i="38" a="1"/>
  <c r="AG43" i="38" s="1"/>
  <c r="AG63" i="38" a="1"/>
  <c r="AG63" i="38" s="1"/>
  <c r="AG88" i="38" a="1"/>
  <c r="AG88" i="38" s="1"/>
  <c r="AG111" i="38" a="1"/>
  <c r="AG111" i="38" s="1"/>
  <c r="AG141" i="38" a="1"/>
  <c r="AG141" i="38" s="1"/>
  <c r="AG166" i="38" a="1"/>
  <c r="AG166" i="38" s="1"/>
  <c r="AG191" i="38" a="1"/>
  <c r="AG191" i="38" s="1"/>
  <c r="AG64" i="38" a="1"/>
  <c r="AG64" i="38" s="1"/>
  <c r="AG89" i="38" a="1"/>
  <c r="AG89" i="38" s="1"/>
  <c r="AG112" i="38" a="1"/>
  <c r="AG112" i="38" s="1"/>
  <c r="AG142" i="38" a="1"/>
  <c r="AG142" i="38" s="1"/>
  <c r="AG168" i="38" a="1"/>
  <c r="AG168" i="38" s="1"/>
  <c r="AG197" i="38" a="1"/>
  <c r="AG197" i="38" s="1"/>
  <c r="AG25" i="38" a="1"/>
  <c r="AG25" i="38" s="1"/>
  <c r="AG44" i="38" a="1"/>
  <c r="AG44" i="38" s="1"/>
  <c r="AG90" i="38" a="1"/>
  <c r="AG90" i="38" s="1"/>
  <c r="AG113" i="38" a="1"/>
  <c r="AG113" i="38" s="1"/>
  <c r="AG169" i="38" a="1"/>
  <c r="AG169" i="38" s="1"/>
  <c r="AG198" i="38" a="1"/>
  <c r="AG198" i="38" s="1"/>
  <c r="AG26" i="38" a="1"/>
  <c r="AG26" i="38" s="1"/>
  <c r="AG45" i="38" a="1"/>
  <c r="AG45" i="38" s="1"/>
  <c r="AG70" i="38" a="1"/>
  <c r="AG70" i="38" s="1"/>
  <c r="AG91" i="38" a="1"/>
  <c r="AG91" i="38" s="1"/>
  <c r="AG114" i="38" a="1"/>
  <c r="AG114" i="38" s="1"/>
  <c r="AG143" i="38" a="1"/>
  <c r="AG143" i="38" s="1"/>
  <c r="AG170" i="38" a="1"/>
  <c r="AG170" i="38" s="1"/>
  <c r="AG199" i="38" a="1"/>
  <c r="AG199" i="38" s="1"/>
  <c r="AG27" i="38" a="1"/>
  <c r="AG27" i="38" s="1"/>
  <c r="AG46" i="38" a="1"/>
  <c r="AG46" i="38" s="1"/>
  <c r="AG92" i="38" a="1"/>
  <c r="AG92" i="38" s="1"/>
  <c r="AG115" i="38" a="1"/>
  <c r="AG115" i="38" s="1"/>
  <c r="AG144" i="38" a="1"/>
  <c r="AG144" i="38" s="1"/>
  <c r="AG171" i="38" a="1"/>
  <c r="AG171" i="38" s="1"/>
  <c r="AG200" i="38" a="1"/>
  <c r="AG200" i="38" s="1"/>
  <c r="AG28" i="38" a="1"/>
  <c r="AG28" i="38" s="1"/>
  <c r="AG47" i="38" a="1"/>
  <c r="AG47" i="38" s="1"/>
  <c r="AG71" i="38" a="1"/>
  <c r="AG71" i="38" s="1"/>
  <c r="AG93" i="38" a="1"/>
  <c r="AG93" i="38" s="1"/>
  <c r="AG121" i="38" a="1"/>
  <c r="AG121" i="38" s="1"/>
  <c r="AG145" i="38" a="1"/>
  <c r="AG145" i="38" s="1"/>
  <c r="AG172" i="38" a="1"/>
  <c r="AG172" i="38" s="1"/>
  <c r="AG201" i="38" a="1"/>
  <c r="AG201" i="38" s="1"/>
  <c r="AG6" i="38" a="1"/>
  <c r="AG6" i="38" s="1"/>
  <c r="AG29" i="38" a="1"/>
  <c r="AG29" i="38" s="1"/>
  <c r="AG48" i="38" a="1"/>
  <c r="AG48" i="38" s="1"/>
  <c r="AG72" i="38" a="1"/>
  <c r="AG72" i="38" s="1"/>
  <c r="AG94" i="38" a="1"/>
  <c r="AG94" i="38" s="1"/>
  <c r="AG122" i="38" a="1"/>
  <c r="AG122" i="38" s="1"/>
  <c r="AG146" i="38" a="1"/>
  <c r="AG146" i="38" s="1"/>
  <c r="AG173" i="38" a="1"/>
  <c r="AG173" i="38" s="1"/>
  <c r="AG202" i="38" a="1"/>
  <c r="AG202" i="38" s="1"/>
  <c r="AG11" i="38" a="1"/>
  <c r="AG11" i="38" s="1"/>
  <c r="AG30" i="38" a="1"/>
  <c r="AG30" i="38" s="1"/>
  <c r="AG49" i="38" a="1"/>
  <c r="AG49" i="38" s="1"/>
  <c r="AG123" i="38" a="1"/>
  <c r="AG123" i="38" s="1"/>
  <c r="AG148" i="38" a="1"/>
  <c r="AG148" i="38" s="1"/>
  <c r="AG178" i="38" a="1"/>
  <c r="AG178" i="38" s="1"/>
  <c r="AG203" i="38" a="1"/>
  <c r="AG203" i="38" s="1"/>
  <c r="AG14" i="38" a="1"/>
  <c r="AG14" i="38" s="1"/>
  <c r="AG56" i="38" a="1"/>
  <c r="AG56" i="38" s="1"/>
  <c r="AG77" i="38" a="1"/>
  <c r="AG77" i="38" s="1"/>
  <c r="AG103" i="38" a="1"/>
  <c r="AG103" i="38" s="1"/>
  <c r="AG128" i="38" a="1"/>
  <c r="AG128" i="38" s="1"/>
  <c r="AG153" i="38" a="1"/>
  <c r="AG153" i="38" s="1"/>
  <c r="AG183" i="38" a="1"/>
  <c r="AG183" i="38" s="1"/>
  <c r="AG209" i="38" a="1"/>
  <c r="AG209" i="38" s="1"/>
  <c r="AG50" i="38" a="1"/>
  <c r="AG50" i="38" s="1"/>
  <c r="AG126" i="38" a="1"/>
  <c r="AG126" i="38" s="1"/>
  <c r="AG210" i="38" a="1"/>
  <c r="AG210" i="38" s="1"/>
  <c r="AG54" i="38" a="1"/>
  <c r="AG54" i="38" s="1"/>
  <c r="AG127" i="38" a="1"/>
  <c r="AG127" i="38" s="1"/>
  <c r="AG130" i="38" a="1"/>
  <c r="AG130" i="38" s="1"/>
  <c r="AG55" i="38" a="1"/>
  <c r="AG55" i="38" s="1"/>
  <c r="AG57" i="38" a="1"/>
  <c r="AG57" i="38" s="1"/>
  <c r="AG149" i="38" a="1"/>
  <c r="AG149" i="38" s="1"/>
  <c r="AG60" i="38" a="1"/>
  <c r="AG60" i="38" s="1"/>
  <c r="AG150" i="38" a="1"/>
  <c r="AG150" i="38" s="1"/>
  <c r="AG73" i="38" a="1"/>
  <c r="AG73" i="38" s="1"/>
  <c r="AG151" i="38" a="1"/>
  <c r="AG151" i="38" s="1"/>
  <c r="AG74" i="38" a="1"/>
  <c r="AG74" i="38" s="1"/>
  <c r="AG152" i="38" a="1"/>
  <c r="AG152" i="38" s="1"/>
  <c r="AG12" i="38" a="1"/>
  <c r="AG12" i="38" s="1"/>
  <c r="AG159" i="38" a="1"/>
  <c r="AG159" i="38" s="1"/>
  <c r="AG76" i="38" a="1"/>
  <c r="AG76" i="38" s="1"/>
  <c r="AG162" i="38" a="1"/>
  <c r="AG162" i="38" s="1"/>
  <c r="AG13" i="38" a="1"/>
  <c r="AG13" i="38" s="1"/>
  <c r="AG78" i="38" a="1"/>
  <c r="AG78" i="38" s="1"/>
  <c r="AG179" i="38" a="1"/>
  <c r="AG179" i="38" s="1"/>
  <c r="AG81" i="38" a="1"/>
  <c r="AG81" i="38" s="1"/>
  <c r="AG180" i="38" a="1"/>
  <c r="AG180" i="38" s="1"/>
  <c r="AG95" i="38" a="1"/>
  <c r="AG95" i="38" s="1"/>
  <c r="AG181" i="38" a="1"/>
  <c r="AG181" i="38" s="1"/>
  <c r="AG18" i="38" a="1"/>
  <c r="AG18" i="38" s="1"/>
  <c r="AG96" i="38" a="1"/>
  <c r="AG96" i="38" s="1"/>
  <c r="AG182" i="38" a="1"/>
  <c r="AG182" i="38" s="1"/>
  <c r="AG97" i="38" a="1"/>
  <c r="AG97" i="38" s="1"/>
  <c r="AG32" i="38" a="1"/>
  <c r="AG32" i="38" s="1"/>
  <c r="AG187" i="38" a="1"/>
  <c r="AG187" i="38" s="1"/>
  <c r="AG104" i="38" a="1"/>
  <c r="AG104" i="38" s="1"/>
  <c r="AG204" i="38" a="1"/>
  <c r="AG204" i="38" s="1"/>
  <c r="AG34" i="38" a="1"/>
  <c r="AG34" i="38" s="1"/>
  <c r="AG124" i="38" a="1"/>
  <c r="AG124" i="38" s="1"/>
  <c r="AG207" i="38" a="1"/>
  <c r="AG207" i="38" s="1"/>
  <c r="AG125" i="38" a="1"/>
  <c r="AG125" i="38" s="1"/>
  <c r="AG208" i="38" a="1"/>
  <c r="AG208" i="38" s="1"/>
  <c r="AG33" i="38" a="1"/>
  <c r="AG33" i="38" s="1"/>
  <c r="AG106" i="38" a="1"/>
  <c r="AG106" i="38" s="1"/>
  <c r="AG206" i="38" a="1"/>
  <c r="AG206" i="38" s="1"/>
  <c r="AG184" i="38" a="1"/>
  <c r="AG184" i="38" s="1"/>
  <c r="B5" i="37"/>
  <c r="B5" i="38"/>
  <c r="B5" i="39" l="1" a="1"/>
  <c r="E17" i="18"/>
  <c r="F17" i="18"/>
  <c r="AS268" i="39" l="1"/>
  <c r="AS269" i="39"/>
  <c r="AS270" i="39"/>
  <c r="AS271" i="39"/>
  <c r="AR268" i="39"/>
  <c r="AR269" i="39"/>
  <c r="AR271" i="39"/>
  <c r="AR270" i="39"/>
  <c r="AQ268" i="39"/>
  <c r="AQ269" i="39"/>
  <c r="AQ270" i="39"/>
  <c r="AQ271" i="39"/>
  <c r="AP268" i="39"/>
  <c r="AP270" i="39"/>
  <c r="AP271" i="39"/>
  <c r="AP269" i="39"/>
  <c r="AS255" i="39"/>
  <c r="AS256" i="39"/>
  <c r="AS257" i="39"/>
  <c r="AS260" i="39"/>
  <c r="AS261" i="39"/>
  <c r="AS263" i="39"/>
  <c r="AS258" i="39"/>
  <c r="AS259" i="39"/>
  <c r="AS262" i="39"/>
  <c r="AR255" i="39"/>
  <c r="AR256" i="39"/>
  <c r="AR257" i="39"/>
  <c r="AR263" i="39"/>
  <c r="AR258" i="39"/>
  <c r="AR260" i="39"/>
  <c r="AR261" i="39"/>
  <c r="AR262" i="39"/>
  <c r="AR259" i="39"/>
  <c r="AQ255" i="39"/>
  <c r="AQ256" i="39"/>
  <c r="AQ262" i="39"/>
  <c r="AQ257" i="39"/>
  <c r="AQ260" i="39"/>
  <c r="AQ261" i="39"/>
  <c r="AQ258" i="39"/>
  <c r="AQ259" i="39"/>
  <c r="AQ263" i="39"/>
  <c r="AP257" i="39"/>
  <c r="AP258" i="39"/>
  <c r="AP259" i="39"/>
  <c r="AP260" i="39"/>
  <c r="AP261" i="39"/>
  <c r="AP262" i="39"/>
  <c r="AP263" i="39"/>
  <c r="AP256" i="39"/>
  <c r="AP255" i="39"/>
  <c r="AJ184" i="39" a="1"/>
  <c r="AJ184" i="39" s="1"/>
  <c r="AJ149" i="39" a="1"/>
  <c r="AJ149" i="39" s="1"/>
  <c r="AJ17" i="39" a="1"/>
  <c r="AJ17" i="39" s="1"/>
  <c r="AJ76" i="39" a="1"/>
  <c r="AJ76" i="39" s="1"/>
  <c r="AJ77" i="39" a="1"/>
  <c r="AJ77" i="39" s="1"/>
  <c r="AJ172" i="39" a="1"/>
  <c r="AJ172" i="39" s="1"/>
  <c r="AJ84" i="39" a="1"/>
  <c r="AJ84" i="39" s="1"/>
  <c r="AJ207" i="39" a="1"/>
  <c r="AJ207" i="39" s="1"/>
  <c r="AJ21" i="39" a="1"/>
  <c r="AJ21" i="39" s="1"/>
  <c r="AJ125" i="39" a="1"/>
  <c r="AJ125" i="39" s="1"/>
  <c r="AJ26" i="39" a="1"/>
  <c r="AJ26" i="39" s="1"/>
  <c r="AJ108" i="39" a="1"/>
  <c r="AJ108" i="39" s="1"/>
  <c r="AJ120" i="39" a="1"/>
  <c r="AJ120" i="39" s="1"/>
  <c r="AJ112" i="39" a="1"/>
  <c r="AJ112" i="39" s="1"/>
  <c r="AJ143" i="39" a="1"/>
  <c r="AJ143" i="39" s="1"/>
  <c r="AJ103" i="39" a="1"/>
  <c r="AJ103" i="39" s="1"/>
  <c r="AJ85" i="39" a="1"/>
  <c r="AJ85" i="39" s="1"/>
  <c r="G17" i="18"/>
  <c r="AJ102" i="39" a="1"/>
  <c r="AJ102" i="39" s="1"/>
  <c r="AJ62" i="39" a="1"/>
  <c r="AJ62" i="39" s="1"/>
  <c r="AJ211" i="39" a="1"/>
  <c r="AJ211" i="39" s="1"/>
  <c r="AJ212" i="39" a="1"/>
  <c r="AJ212" i="39" s="1"/>
  <c r="AJ129" i="39" a="1"/>
  <c r="AJ129" i="39" s="1"/>
  <c r="AJ110" i="39" a="1"/>
  <c r="AJ110" i="39" s="1"/>
  <c r="AJ53" i="39" a="1"/>
  <c r="AJ53" i="39" s="1"/>
  <c r="AJ22" i="39" a="1"/>
  <c r="AJ22" i="39" s="1"/>
  <c r="AJ155" i="39" a="1"/>
  <c r="AJ155" i="39" s="1"/>
  <c r="AJ80" i="39" a="1"/>
  <c r="AJ80" i="39" s="1"/>
  <c r="AJ128" i="39" a="1"/>
  <c r="AJ128" i="39" s="1"/>
  <c r="AJ97" i="39" a="1"/>
  <c r="AJ97" i="39" s="1"/>
  <c r="AJ199" i="39" a="1"/>
  <c r="AJ199" i="39" s="1"/>
  <c r="AJ162" i="39" a="1"/>
  <c r="AJ162" i="39" s="1"/>
  <c r="AJ202" i="39" a="1"/>
  <c r="AJ202" i="39" s="1"/>
  <c r="AJ15" i="39" a="1"/>
  <c r="AJ15" i="39" s="1"/>
  <c r="AJ83" i="39" a="1"/>
  <c r="AJ83" i="39" s="1"/>
  <c r="AJ100" i="39" a="1"/>
  <c r="AJ100" i="39" s="1"/>
  <c r="AJ42" i="39" a="1"/>
  <c r="AJ42" i="39" s="1"/>
  <c r="AJ88" i="39" a="1"/>
  <c r="AJ88" i="39" s="1"/>
  <c r="AJ30" i="39" a="1"/>
  <c r="AJ30" i="39" s="1"/>
  <c r="AJ115" i="39" a="1"/>
  <c r="AJ115" i="39" s="1"/>
  <c r="AJ72" i="39" a="1"/>
  <c r="AJ72" i="39" s="1"/>
  <c r="AJ187" i="39" a="1"/>
  <c r="AJ187" i="39" s="1"/>
  <c r="AJ9" i="39" a="1"/>
  <c r="AJ9" i="39" s="1"/>
  <c r="AJ20" i="39" a="1"/>
  <c r="AJ20" i="39" s="1"/>
  <c r="AJ64" i="39" a="1"/>
  <c r="AJ64" i="39" s="1"/>
  <c r="AJ98" i="39" a="1"/>
  <c r="AJ98" i="39" s="1"/>
  <c r="AJ37" i="39" a="1"/>
  <c r="AJ37" i="39" s="1"/>
  <c r="AJ114" i="39" a="1"/>
  <c r="AJ114" i="39" s="1"/>
  <c r="AJ130" i="39" a="1"/>
  <c r="AJ130" i="39" s="1"/>
  <c r="AJ29" i="39" a="1"/>
  <c r="AJ29" i="39" s="1"/>
  <c r="AJ111" i="39" a="1"/>
  <c r="AJ111" i="39" s="1"/>
  <c r="AJ52" i="39" a="1"/>
  <c r="AJ52" i="39" s="1"/>
  <c r="AJ147" i="39" a="1"/>
  <c r="AJ147" i="39" s="1"/>
  <c r="AJ193" i="39" a="1"/>
  <c r="AJ193" i="39" s="1"/>
  <c r="AJ32" i="39" a="1"/>
  <c r="AJ32" i="39" s="1"/>
  <c r="AJ139" i="39" a="1"/>
  <c r="AJ139" i="39" s="1"/>
  <c r="AJ7" i="39" a="1"/>
  <c r="AJ7" i="39" s="1"/>
  <c r="AJ43" i="39" a="1"/>
  <c r="AJ43" i="39" s="1"/>
  <c r="AJ95" i="39" a="1"/>
  <c r="AJ95" i="39" s="1"/>
  <c r="AJ44" i="39" a="1"/>
  <c r="AJ44" i="39" s="1"/>
  <c r="AJ78" i="39" a="1"/>
  <c r="AJ78" i="39" s="1"/>
  <c r="AJ45" i="39" a="1"/>
  <c r="AJ45" i="39" s="1"/>
  <c r="AJ138" i="39" a="1"/>
  <c r="AJ138" i="39" s="1"/>
  <c r="AJ200" i="39" a="1"/>
  <c r="AJ200" i="39" s="1"/>
  <c r="AJ209" i="39" a="1"/>
  <c r="AJ209" i="39" s="1"/>
  <c r="AJ59" i="39" a="1"/>
  <c r="AJ59" i="39" s="1"/>
  <c r="AJ179" i="39" a="1"/>
  <c r="AJ179" i="39" s="1"/>
  <c r="AJ25" i="39" a="1"/>
  <c r="AJ25" i="39" s="1"/>
  <c r="AJ14" i="39" a="1"/>
  <c r="AJ14" i="39" s="1"/>
  <c r="AJ126" i="39" a="1"/>
  <c r="AJ126" i="39" s="1"/>
  <c r="AJ36" i="39" a="1"/>
  <c r="AJ36" i="39" s="1"/>
  <c r="AJ145" i="39" a="1"/>
  <c r="AJ145" i="39" s="1"/>
  <c r="AJ189" i="39" a="1"/>
  <c r="AJ189" i="39" s="1"/>
  <c r="AJ16" i="39" a="1"/>
  <c r="AJ16" i="39" s="1"/>
  <c r="AJ154" i="39" a="1"/>
  <c r="AJ154" i="39" s="1"/>
  <c r="AJ197" i="39" a="1"/>
  <c r="AJ197" i="39" s="1"/>
  <c r="AJ39" i="39" a="1"/>
  <c r="AJ39" i="39" s="1"/>
  <c r="AJ47" i="39" a="1"/>
  <c r="AJ47" i="39" s="1"/>
  <c r="AJ48" i="39" a="1"/>
  <c r="AJ48" i="39" s="1"/>
  <c r="AJ89" i="39" a="1"/>
  <c r="AJ89" i="39" s="1"/>
  <c r="AJ50" i="39" a="1"/>
  <c r="AJ50" i="39" s="1"/>
  <c r="AJ31" i="39" a="1"/>
  <c r="AJ31" i="39" s="1"/>
  <c r="AJ8" i="39" a="1"/>
  <c r="AJ8" i="39" s="1"/>
  <c r="AJ91" i="39" a="1"/>
  <c r="AJ91" i="39" s="1"/>
  <c r="AJ96" i="39" a="1"/>
  <c r="AJ96" i="39" s="1"/>
  <c r="AJ6" i="39" a="1"/>
  <c r="AJ6" i="39" s="1"/>
  <c r="AJ118" i="39" a="1"/>
  <c r="AJ118" i="39" s="1"/>
  <c r="AJ23" i="39" a="1"/>
  <c r="AJ23" i="39" s="1"/>
  <c r="AJ131" i="39" a="1"/>
  <c r="AJ131" i="39" s="1"/>
  <c r="AJ19" i="39" a="1"/>
  <c r="AJ19" i="39" s="1"/>
  <c r="B5" i="39"/>
  <c r="AJ41" i="39" a="1"/>
  <c r="AJ41" i="39" s="1"/>
  <c r="AJ73" i="39" a="1"/>
  <c r="AJ73" i="39" s="1"/>
  <c r="AJ203" i="39" a="1"/>
  <c r="AJ203" i="39" s="1"/>
  <c r="AJ175" i="39" a="1"/>
  <c r="AJ175" i="39" s="1"/>
  <c r="AJ18" i="39" a="1"/>
  <c r="AJ18" i="39" s="1"/>
  <c r="AJ210" i="39" a="1"/>
  <c r="AJ210" i="39" s="1"/>
  <c r="AJ92" i="39" a="1"/>
  <c r="AJ92" i="39" s="1"/>
  <c r="AJ165" i="39" a="1"/>
  <c r="AJ165" i="39" s="1"/>
  <c r="AJ93" i="39" a="1"/>
  <c r="AJ93" i="39" s="1"/>
  <c r="AJ178" i="39" a="1"/>
  <c r="AJ178" i="39" s="1"/>
  <c r="AJ135" i="39" a="1"/>
  <c r="AJ135" i="39" s="1"/>
  <c r="AJ113" i="39" a="1"/>
  <c r="AJ113" i="39" s="1"/>
  <c r="AJ174" i="39" a="1"/>
  <c r="AJ174" i="39" s="1"/>
  <c r="AJ55" i="39" a="1"/>
  <c r="AJ55" i="39" s="1"/>
  <c r="AJ142" i="39" a="1"/>
  <c r="AJ142" i="39" s="1"/>
  <c r="AJ160" i="39" a="1"/>
  <c r="AJ160" i="39" s="1"/>
  <c r="AJ150" i="39" a="1"/>
  <c r="AJ150" i="39" s="1"/>
  <c r="AJ28" i="39" a="1"/>
  <c r="AJ28" i="39" s="1"/>
  <c r="AJ70" i="39" a="1"/>
  <c r="AJ70" i="39" s="1"/>
  <c r="AJ94" i="39" a="1"/>
  <c r="AJ94" i="39" s="1"/>
  <c r="AJ123" i="39" a="1"/>
  <c r="AJ123" i="39" s="1"/>
  <c r="AJ153" i="39" a="1"/>
  <c r="AJ153" i="39" s="1"/>
  <c r="AJ204" i="39" a="1"/>
  <c r="AJ204" i="39" s="1"/>
  <c r="AJ99" i="39" a="1"/>
  <c r="AJ99" i="39" s="1"/>
  <c r="AJ157" i="39" a="1"/>
  <c r="AJ157" i="39" s="1"/>
  <c r="AJ40" i="39" a="1"/>
  <c r="AJ40" i="39" s="1"/>
  <c r="AJ191" i="39" a="1"/>
  <c r="AJ191" i="39" s="1"/>
  <c r="AJ65" i="39" a="1"/>
  <c r="AJ65" i="39" s="1"/>
  <c r="AJ69" i="39" a="1"/>
  <c r="AJ69" i="39" s="1"/>
  <c r="AJ105" i="39" a="1"/>
  <c r="AJ105" i="39" s="1"/>
  <c r="AJ124" i="39" a="1"/>
  <c r="AJ124" i="39" s="1"/>
  <c r="AJ101" i="39" a="1"/>
  <c r="AJ101" i="39" s="1"/>
  <c r="AJ127" i="39" a="1"/>
  <c r="AJ127" i="39" s="1"/>
  <c r="AJ181" i="39" a="1"/>
  <c r="AJ181" i="39" s="1"/>
  <c r="AJ122" i="39" a="1"/>
  <c r="AJ122" i="39" s="1"/>
  <c r="AJ159" i="39" a="1"/>
  <c r="AJ159" i="39" s="1"/>
  <c r="AJ66" i="39" a="1"/>
  <c r="AJ66" i="39" s="1"/>
  <c r="AJ185" i="39" a="1"/>
  <c r="AJ185" i="39" s="1"/>
  <c r="AJ164" i="39" a="1"/>
  <c r="AJ164" i="39" s="1"/>
  <c r="AJ116" i="39" a="1"/>
  <c r="AJ116" i="39" s="1"/>
  <c r="AJ140" i="39" a="1"/>
  <c r="AJ140" i="39" s="1"/>
  <c r="AJ106" i="39" a="1"/>
  <c r="AJ106" i="39" s="1"/>
  <c r="AJ194" i="39" a="1"/>
  <c r="AJ194" i="39" s="1"/>
  <c r="AJ161" i="39" a="1"/>
  <c r="AJ161" i="39" s="1"/>
  <c r="AJ134" i="39" a="1"/>
  <c r="AJ134" i="39" s="1"/>
  <c r="AJ35" i="39" a="1"/>
  <c r="AJ35" i="39" s="1"/>
  <c r="AJ33" i="39" a="1"/>
  <c r="AJ33" i="39" s="1"/>
  <c r="AJ206" i="39" a="1"/>
  <c r="AJ206" i="39" s="1"/>
  <c r="AJ195" i="39" a="1"/>
  <c r="AJ195" i="39" s="1"/>
  <c r="AJ167" i="39" a="1"/>
  <c r="AJ167" i="39" s="1"/>
  <c r="AJ117" i="39" a="1"/>
  <c r="AJ117" i="39" s="1"/>
  <c r="AJ169" i="39" a="1"/>
  <c r="AJ169" i="39" s="1"/>
  <c r="AJ74" i="39" a="1"/>
  <c r="AJ74" i="39" s="1"/>
  <c r="AJ107" i="39" a="1"/>
  <c r="AJ107" i="39" s="1"/>
  <c r="AJ183" i="39" a="1"/>
  <c r="AJ183" i="39" s="1"/>
  <c r="AJ12" i="39" a="1"/>
  <c r="AJ12" i="39" s="1"/>
  <c r="AJ27" i="39" a="1"/>
  <c r="AJ27" i="39" s="1"/>
  <c r="AJ136" i="39" a="1"/>
  <c r="AJ136" i="39" s="1"/>
  <c r="AJ75" i="39" a="1"/>
  <c r="AJ75" i="39" s="1"/>
  <c r="AJ168" i="39" a="1"/>
  <c r="AJ168" i="39" s="1"/>
  <c r="AJ24" i="39" a="1"/>
  <c r="AJ24" i="39" s="1"/>
  <c r="AJ170" i="39" a="1"/>
  <c r="AJ170" i="39" s="1"/>
  <c r="AJ38" i="39" a="1"/>
  <c r="AJ38" i="39" s="1"/>
  <c r="AJ68" i="39" a="1"/>
  <c r="AJ68" i="39" s="1"/>
  <c r="AJ132" i="39" a="1"/>
  <c r="AJ132" i="39" s="1"/>
  <c r="AJ58" i="39" a="1"/>
  <c r="AJ58" i="39" s="1"/>
  <c r="AJ61" i="39" a="1"/>
  <c r="AJ61" i="39" s="1"/>
  <c r="AJ152" i="39" a="1"/>
  <c r="AJ152" i="39" s="1"/>
  <c r="AJ87" i="39" a="1"/>
  <c r="AJ87" i="39" s="1"/>
  <c r="AJ208" i="39" a="1"/>
  <c r="AJ208" i="39" s="1"/>
  <c r="AJ104" i="39" a="1"/>
  <c r="AJ104" i="39" s="1"/>
  <c r="AJ13" i="39" a="1"/>
  <c r="AJ13" i="39" s="1"/>
  <c r="AJ57" i="39" a="1"/>
  <c r="AJ57" i="39" s="1"/>
  <c r="AJ146" i="39" a="1"/>
  <c r="AJ146" i="39" s="1"/>
  <c r="AJ151" i="39" a="1"/>
  <c r="AJ151" i="39" s="1"/>
  <c r="AJ171" i="39" a="1"/>
  <c r="AJ171" i="39" s="1"/>
  <c r="AJ121" i="39" a="1"/>
  <c r="AJ121" i="39" s="1"/>
  <c r="AJ49" i="39" a="1"/>
  <c r="AJ49" i="39" s="1"/>
  <c r="AJ173" i="39" a="1"/>
  <c r="AJ173" i="39" s="1"/>
  <c r="AJ10" i="39" a="1"/>
  <c r="AJ10" i="39" s="1"/>
  <c r="AJ141" i="39" a="1"/>
  <c r="AJ141" i="39" s="1"/>
  <c r="AJ67" i="39" a="1"/>
  <c r="AJ67" i="39" s="1"/>
  <c r="AJ79" i="39" a="1"/>
  <c r="AJ79" i="39" s="1"/>
  <c r="AJ163" i="39" a="1"/>
  <c r="AJ163" i="39" s="1"/>
  <c r="AJ86" i="39" a="1"/>
  <c r="AJ86" i="39" s="1"/>
  <c r="AJ133" i="39" a="1"/>
  <c r="AJ133" i="39" s="1"/>
  <c r="AJ11" i="39" a="1"/>
  <c r="AJ11" i="39" s="1"/>
  <c r="AJ144" i="39" a="1"/>
  <c r="AJ144" i="39" s="1"/>
  <c r="AJ156" i="39" a="1"/>
  <c r="AJ156" i="39" s="1"/>
  <c r="AJ5" i="39" a="1"/>
  <c r="AJ5" i="39" s="1"/>
  <c r="AJ176" i="39" a="1"/>
  <c r="AJ176" i="39" s="1"/>
  <c r="AJ182" i="39" a="1"/>
  <c r="AJ182" i="39" s="1"/>
  <c r="AJ188" i="39" a="1"/>
  <c r="AJ188" i="39" s="1"/>
  <c r="AJ63" i="39" a="1"/>
  <c r="AJ63" i="39" s="1"/>
  <c r="AJ201" i="39" a="1"/>
  <c r="AJ201" i="39" s="1"/>
  <c r="AJ119" i="39" a="1"/>
  <c r="AJ119" i="39" s="1"/>
  <c r="AJ46" i="39" a="1"/>
  <c r="AJ46" i="39" s="1"/>
  <c r="AJ158" i="39" a="1"/>
  <c r="AJ158" i="39" s="1"/>
  <c r="AJ109" i="39" a="1"/>
  <c r="AJ109" i="39" s="1"/>
  <c r="AJ56" i="39" a="1"/>
  <c r="AJ56" i="39" s="1"/>
  <c r="AJ54" i="39" a="1"/>
  <c r="AJ54" i="39" s="1"/>
  <c r="AJ186" i="39" a="1"/>
  <c r="AJ186" i="39" s="1"/>
  <c r="AJ51" i="39" a="1"/>
  <c r="AJ51" i="39" s="1"/>
  <c r="AJ205" i="39" a="1"/>
  <c r="AJ205" i="39" s="1"/>
  <c r="AJ196" i="39" a="1"/>
  <c r="AJ196" i="39" s="1"/>
  <c r="AJ148" i="39" a="1"/>
  <c r="AJ148" i="39" s="1"/>
  <c r="AJ81" i="39" a="1"/>
  <c r="AJ81" i="39" s="1"/>
  <c r="AJ34" i="39" a="1"/>
  <c r="AJ34" i="39" s="1"/>
  <c r="AJ198" i="39" a="1"/>
  <c r="AJ198" i="39" s="1"/>
  <c r="AJ71" i="39" a="1"/>
  <c r="AJ71" i="39" s="1"/>
  <c r="AJ190" i="39" a="1"/>
  <c r="AJ190" i="39" s="1"/>
  <c r="AJ60" i="39" a="1"/>
  <c r="AJ60" i="39" s="1"/>
  <c r="AJ90" i="39" a="1"/>
  <c r="AJ90" i="39" s="1"/>
  <c r="AJ180" i="39" a="1"/>
  <c r="AJ180" i="39" s="1"/>
  <c r="AJ137" i="39" a="1"/>
  <c r="AJ137" i="39" s="1"/>
  <c r="AJ82" i="39" a="1"/>
  <c r="AJ82" i="39" s="1"/>
  <c r="AJ177" i="39" a="1"/>
  <c r="AJ177" i="39" s="1"/>
  <c r="AJ166" i="39" a="1"/>
  <c r="AJ166" i="39" s="1"/>
  <c r="AJ192" i="39" a="1"/>
  <c r="AJ192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17" authorId="0" shapeId="0" xr:uid="{77EA4130-1B7F-442F-BB29-9CDA243BE8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Rail Base Inspection (IMV2)</t>
        </r>
      </text>
    </comment>
    <comment ref="G120" authorId="0" shapeId="0" xr:uid="{0E8DD6F6-CE1B-408F-9890-FD0C0647C3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Rail Mainternance (IMV1)
</t>
        </r>
      </text>
    </comment>
    <comment ref="V154" authorId="0" shapeId="0" xr:uid="{E4AB9D4E-9823-4674-8A52-105F4E9FAF9F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sz val="9"/>
            <color indexed="81"/>
            <rFont val="Tahoma"/>
            <family val="2"/>
          </rPr>
          <t>Update 28/10/26 (98.77%) ช่างกบ</t>
        </r>
      </text>
    </comment>
    <comment ref="V157" authorId="0" shapeId="0" xr:uid="{191D5813-B037-42A4-83D5-1DE52AEFE73A}">
      <text>
        <r>
          <rPr>
            <b/>
            <sz val="9"/>
            <color indexed="81"/>
            <rFont val="Tahoma"/>
            <family val="2"/>
          </rPr>
          <t xml:space="preserve">USER:
</t>
        </r>
        <r>
          <rPr>
            <sz val="9"/>
            <color indexed="81"/>
            <rFont val="Tahoma"/>
            <family val="2"/>
          </rPr>
          <t>Update 28/10/26 (67.27%) ช่างกบ</t>
        </r>
      </text>
    </comment>
    <comment ref="G174" authorId="0" shapeId="0" xr:uid="{23E1839B-D778-4D17-9B06-30EC621FF4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ทำเป็นรั้วหีบเพลงแทน</t>
        </r>
      </text>
    </comment>
    <comment ref="V210" authorId="0" shapeId="0" xr:uid="{413D9F45-747B-4116-BDB6-38A7EF5EE6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ขอ Progress จากพี่ต่อ</t>
        </r>
      </text>
    </comment>
    <comment ref="G215" authorId="0" shapeId="0" xr:uid="{07097205-BF53-4FF4-8035-786EA8E6AA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ทำเป็นรั้วหีบเพลงแทน</t>
        </r>
      </text>
    </comment>
    <comment ref="V218" authorId="0" shapeId="0" xr:uid="{84BC7399-5853-4542-9A23-FE403F1D82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ขอ Progress จากพี่ต่อ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6" authorId="0" shapeId="0" xr:uid="{0D4A3AF0-D6F3-491E-9D84-4E3D034415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Check %Prog. จากไฟล์พี่บิ๊ก, พี่ต่อ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<sst xmlns="http://schemas.openxmlformats.org/spreadsheetml/2006/main" count="31666" uniqueCount="4945">
  <si>
    <t>Design</t>
  </si>
  <si>
    <t>Procurement</t>
  </si>
  <si>
    <t>Construction/Installation</t>
  </si>
  <si>
    <t>Inspection</t>
  </si>
  <si>
    <t xml:space="preserve">Outline </t>
  </si>
  <si>
    <t>Pre-PR</t>
  </si>
  <si>
    <t>Start</t>
  </si>
  <si>
    <t>Definitive Design</t>
  </si>
  <si>
    <t>PO/WO</t>
  </si>
  <si>
    <t>WIP</t>
  </si>
  <si>
    <t>Punch list</t>
  </si>
  <si>
    <t>Detail Design</t>
  </si>
  <si>
    <t>Delivery</t>
  </si>
  <si>
    <t>Complete</t>
  </si>
  <si>
    <t>Closed</t>
  </si>
  <si>
    <t>Code</t>
  </si>
  <si>
    <t>System</t>
  </si>
  <si>
    <t>Overall Progress</t>
  </si>
  <si>
    <t>Activity Name</t>
  </si>
  <si>
    <t>Forecast Finish</t>
  </si>
  <si>
    <t>Status</t>
  </si>
  <si>
    <t>MASTER WORK REGISTER</t>
  </si>
  <si>
    <t>DN01B1700001</t>
  </si>
  <si>
    <t>DN01B1700002</t>
  </si>
  <si>
    <t>DN01B1700003</t>
  </si>
  <si>
    <t>DN01B1700004</t>
  </si>
  <si>
    <t>DN01B1700005</t>
  </si>
  <si>
    <t>DN01B1700006</t>
  </si>
  <si>
    <t>DN01B1700007</t>
  </si>
  <si>
    <t>DN01B1700008</t>
  </si>
  <si>
    <t>Rooms and Building Service Systems Modification in Stations Area</t>
  </si>
  <si>
    <t>Rooms and Building Service Systems Modification in Depot Area</t>
  </si>
  <si>
    <t>Cable Containment Modification</t>
  </si>
  <si>
    <t>Training Room and Workshop Room</t>
  </si>
  <si>
    <t>Raised Floor</t>
  </si>
  <si>
    <t>Wayside Cable Containment in Depot</t>
  </si>
  <si>
    <t>Dangerous Waste Storage Building in Depot</t>
  </si>
  <si>
    <t>General Waste Storage Building in Depot</t>
  </si>
  <si>
    <t>Operation Support Equipment</t>
  </si>
  <si>
    <t>DN01B1700009</t>
  </si>
  <si>
    <t>DN01B1700010</t>
  </si>
  <si>
    <t>DN01B1700011</t>
  </si>
  <si>
    <t>DN01B1700012</t>
  </si>
  <si>
    <t>DN01B1700013</t>
  </si>
  <si>
    <t>DN01B1700014</t>
  </si>
  <si>
    <t>DN01B1700015</t>
  </si>
  <si>
    <t>DN01B1700016</t>
  </si>
  <si>
    <t>Graphic and Signage</t>
  </si>
  <si>
    <t>Earthing and Bonding Modification</t>
  </si>
  <si>
    <t>Mainline Cable Trough Modification on East Section</t>
  </si>
  <si>
    <t>Bird Protection System</t>
  </si>
  <si>
    <t>Train Crew Office at Thailand Cultural Centre Station</t>
  </si>
  <si>
    <t>Access Panel Closeout for Traction Substation Room in Main Workshop</t>
  </si>
  <si>
    <t>Level Crossing at Turnout</t>
  </si>
  <si>
    <t>DN01B1700017</t>
  </si>
  <si>
    <t>DN01B1700018</t>
  </si>
  <si>
    <t>DN01B1700019</t>
  </si>
  <si>
    <t>DN01B1700020</t>
  </si>
  <si>
    <t>DN01B1700021</t>
  </si>
  <si>
    <t>DN01B1700022</t>
  </si>
  <si>
    <t>DN01B1700023</t>
  </si>
  <si>
    <t>Track Slab Crossing</t>
  </si>
  <si>
    <t>Eye Adaptation Lighting (Lighting at Tunnel to Expose)</t>
  </si>
  <si>
    <t>Train Simulation Room and AFC Training Room</t>
  </si>
  <si>
    <t>Dormitory Cable Containments (if any)</t>
  </si>
  <si>
    <t>Project Information Management System (PIMS)</t>
  </si>
  <si>
    <t>Central BEMS for the MRT Orange Line System</t>
  </si>
  <si>
    <t>Asset Information</t>
  </si>
  <si>
    <t>DN01B1700031</t>
  </si>
  <si>
    <t>DN01B1700032</t>
  </si>
  <si>
    <t>DN01B1700033</t>
  </si>
  <si>
    <t>DN01B1700034</t>
  </si>
  <si>
    <t>Holes for PSD Cable Wiring</t>
  </si>
  <si>
    <t>Rubber Gap Fillers on Platform Edge</t>
  </si>
  <si>
    <t>Platform Finishing</t>
  </si>
  <si>
    <t>Cladding Barrier between EWD and Station Structure</t>
  </si>
  <si>
    <t>GEN</t>
  </si>
  <si>
    <t>PSD</t>
  </si>
  <si>
    <t>DN01B1700041</t>
  </si>
  <si>
    <t>DN01B1700042</t>
  </si>
  <si>
    <t>DN01B1700043</t>
  </si>
  <si>
    <t>DN01B1700044</t>
  </si>
  <si>
    <t>Park and Ride System</t>
  </si>
  <si>
    <t>Ticket Issuing Machine (TIM) Wall Opening and Closing</t>
  </si>
  <si>
    <t>Balustrade Modification Along AFC Gate Line</t>
  </si>
  <si>
    <t>Underfloor Embedded Duct Modification for AFC Gates Line</t>
  </si>
  <si>
    <t>AFC</t>
  </si>
  <si>
    <t>Test Track Shelters and Test Track Building</t>
  </si>
  <si>
    <t>DN01B1700051</t>
  </si>
  <si>
    <t>DN01B1700052</t>
  </si>
  <si>
    <t>DN01B1700053</t>
  </si>
  <si>
    <t>DN01B1700054</t>
  </si>
  <si>
    <t>DN01B1700055</t>
  </si>
  <si>
    <t>Rearrangement of track crossing walkway at stabling yard to consistent with the layout of 4-car train parking</t>
  </si>
  <si>
    <t>Point Machine Foundation Construction</t>
  </si>
  <si>
    <t>Modification of Depot Track Route Line to Stabling Yard</t>
  </si>
  <si>
    <t>Strobe Light at Buffer Stops</t>
  </si>
  <si>
    <t>SIG</t>
  </si>
  <si>
    <t>Diesel Fuel Storage Tank for Maintenance Vehicle</t>
  </si>
  <si>
    <t>Movable Height Maintenance Platform Vehicle (Boom Lift)</t>
  </si>
  <si>
    <t>Fork Lift Vehicle</t>
  </si>
  <si>
    <t>Compressed Air System and Portable Air Compressor for Depot</t>
  </si>
  <si>
    <t>Pallet Storage Shelves in Hazardous Storage</t>
  </si>
  <si>
    <t>Pallet Storage in Main Storage Room</t>
  </si>
  <si>
    <t>Two-Tier Shelf</t>
  </si>
  <si>
    <t>Tool Storage</t>
  </si>
  <si>
    <t>Repair Equipment</t>
  </si>
  <si>
    <t>Oil &amp; Grease Disposal</t>
  </si>
  <si>
    <t>Grease Dispensers</t>
  </si>
  <si>
    <t>Waste Disposal</t>
  </si>
  <si>
    <t>Safety Provision for Maintenance Pits</t>
  </si>
  <si>
    <t>Pit Drainage System in Main Workshop</t>
  </si>
  <si>
    <t>Provision of Civil Works and Building Services to support Train Washing Equipment</t>
  </si>
  <si>
    <t>Overhead Traveling Crane</t>
  </si>
  <si>
    <t>Vehicle Inspection and Servicing Facilities</t>
  </si>
  <si>
    <t>Permanent Way Maintenance Facility</t>
  </si>
  <si>
    <t>Permanent Way Vehicles</t>
  </si>
  <si>
    <t>Building Maintenance Vehicle</t>
  </si>
  <si>
    <t>DN01B1800001</t>
  </si>
  <si>
    <t>DN01B1800002</t>
  </si>
  <si>
    <t>DN01B1800003</t>
  </si>
  <si>
    <t>DN01B1800004</t>
  </si>
  <si>
    <t>DN01B1800005</t>
  </si>
  <si>
    <t>DN01B1800006</t>
  </si>
  <si>
    <t>DN01B1800007</t>
  </si>
  <si>
    <t>DN01B1800008</t>
  </si>
  <si>
    <t>DN01B1800009</t>
  </si>
  <si>
    <t>DN01B1800010</t>
  </si>
  <si>
    <t>DN01B1800011</t>
  </si>
  <si>
    <t>DN01B1800012</t>
  </si>
  <si>
    <t>DN01B1800013</t>
  </si>
  <si>
    <t>DN01B1800014</t>
  </si>
  <si>
    <t>DN01B1800015</t>
  </si>
  <si>
    <t>DN01B1800016</t>
  </si>
  <si>
    <t>DN01B1800017</t>
  </si>
  <si>
    <t>DN01B1800018</t>
  </si>
  <si>
    <t>DN01B1800019</t>
  </si>
  <si>
    <t>DN01B1800020</t>
  </si>
  <si>
    <t>DWE</t>
  </si>
  <si>
    <t>Diesel Fuel Storage Tanks for Power Generators</t>
  </si>
  <si>
    <t>GIS and BSS Building and Other Facilities</t>
  </si>
  <si>
    <t>Steel Grating Raised Floor for EE Panel</t>
  </si>
  <si>
    <t>Trapping Box between PSY Service Sub Station (SSS) and Low Volt (LV) System</t>
  </si>
  <si>
    <t>DN01B1700061</t>
  </si>
  <si>
    <t>DN01B1700062</t>
  </si>
  <si>
    <t>DN01B1700063</t>
  </si>
  <si>
    <t>DN01B1700064</t>
  </si>
  <si>
    <t>PSY</t>
  </si>
  <si>
    <t>Modification of Escalator Interface Point with CCTV and SCADA, East Section</t>
  </si>
  <si>
    <t>Magnetic of Fire Alarm System Interface Point with CCTV and SCADA</t>
  </si>
  <si>
    <t>Add/Modify Civil Scada Hardwire for all  Station</t>
  </si>
  <si>
    <t>DN01B1700071</t>
  </si>
  <si>
    <t>DN01B1700072</t>
  </si>
  <si>
    <t>DN01B1700073</t>
  </si>
  <si>
    <t>DN01B1700074</t>
  </si>
  <si>
    <t>SCA</t>
  </si>
  <si>
    <t>Magnetic Door Lock</t>
  </si>
  <si>
    <t>Intercom System in Cash Handling Room (if require)</t>
  </si>
  <si>
    <t>Walk-Through Metal Detector System (WTMD), 1 per entrance</t>
  </si>
  <si>
    <t>Traveling Cable in all Lifts</t>
  </si>
  <si>
    <t>MEA Radio</t>
  </si>
  <si>
    <t>Main Cable Containment for M&amp;E Dedicated communication link to MRTA Head Quarter</t>
  </si>
  <si>
    <t>DN01B1700081</t>
  </si>
  <si>
    <t>DN01B1700082</t>
  </si>
  <si>
    <t>DN01B1700083</t>
  </si>
  <si>
    <t>DN01B1700084</t>
  </si>
  <si>
    <t>DN01B1700085</t>
  </si>
  <si>
    <t>DN01B1700086</t>
  </si>
  <si>
    <t>Mini Paging in Ticket Office</t>
  </si>
  <si>
    <t>Provision of Cable Containment between OCC ORL and OCC BL</t>
  </si>
  <si>
    <t>Power Distribution for M&amp;E Systems at MRTA Head Quarter</t>
  </si>
  <si>
    <t>Underground Cable Containment at Public Areas (if require)</t>
  </si>
  <si>
    <t>Intercom at Ticket Issuing Machine</t>
  </si>
  <si>
    <t>DN01B1700087</t>
  </si>
  <si>
    <t>DN01B1700088</t>
  </si>
  <si>
    <t>DN01B1700089</t>
  </si>
  <si>
    <t>DN01B1700090</t>
  </si>
  <si>
    <t>DN01B1700091</t>
  </si>
  <si>
    <t>COM</t>
  </si>
  <si>
    <t>Driver Training Simulator</t>
  </si>
  <si>
    <t>DN01B1700101</t>
  </si>
  <si>
    <t>RST</t>
  </si>
  <si>
    <t>Move or link Workstation and control panel to MMC room at admin C 2nd floor</t>
  </si>
  <si>
    <t>Bird &amp; Rain Protection for Open space Admin C</t>
  </si>
  <si>
    <t>Relocate door in front of toilet and build partition wall to conceal the view in side of toilet</t>
  </si>
  <si>
    <t>Modify Lockset the emergency door to be used for passage between the 2nd and 3rd floors inside the building.</t>
  </si>
  <si>
    <t>Addition small power for lounge and pantry room at 2nd floor and Hall and observation room at 3nd floor</t>
  </si>
  <si>
    <t>Air Condition for using store room to be pantry room. 2nd floor</t>
  </si>
  <si>
    <t>Walk Way Hand rail high 90 cm 1 side (144 m. x 7 route)</t>
  </si>
  <si>
    <t>Barbed wire fence Viaduct CE CW</t>
  </si>
  <si>
    <t>Chain Link at Cut &amp; Cover 600m.</t>
  </si>
  <si>
    <t>Chain Link under slab high 1.70 m</t>
  </si>
  <si>
    <t>Modify Cleaner room at OR29 to be Train crew Standby office with facility system</t>
  </si>
  <si>
    <t>Dangerous waste Storage 30 x 5 m. =10 room</t>
  </si>
  <si>
    <t>Safety Sign all Depot Area building</t>
  </si>
  <si>
    <t>Emergency escape route map</t>
  </si>
  <si>
    <t>Traffic Line Marking (Thermoplastic Paint)</t>
  </si>
  <si>
    <t>Emergency Car Parking location Painting in front of MWS</t>
  </si>
  <si>
    <t>Safety Line painting in MWS, Stabling Area, P-way, Track</t>
  </si>
  <si>
    <t>Fire escape stairs level signs in the Depot, VS and IVS areas</t>
  </si>
  <si>
    <t>Modify Traffic paint and traffic sign</t>
  </si>
  <si>
    <t>Station Area sign 28 stations</t>
  </si>
  <si>
    <t>Safety and warning signage for lift and escalator at all station</t>
  </si>
  <si>
    <t>Spike fence for Depot slab</t>
  </si>
  <si>
    <t>Bird net and Flashing at MWS and Skywalk to Stabling yard</t>
  </si>
  <si>
    <t>Fire Alarm Manual Call Point signage at all elevated station</t>
  </si>
  <si>
    <t>Lighting for sealed space under stairs and behind lift shaft at underground station</t>
  </si>
  <si>
    <t>Modify the access door of sealed space (under-stairs room) with a Sump Pump or ESPS cabinet</t>
  </si>
  <si>
    <t>Lighting to the sealed space (under-stairs room) with a Sump Pump or ESPS cabinet</t>
  </si>
  <si>
    <t>Additional lighting in areas where the lux level does not meet occupational health standards</t>
  </si>
  <si>
    <t>Provide and install confined space signage for Station and Depot</t>
  </si>
  <si>
    <t>Build room for Train crew main office at OR18 with office area, resting area, meeting room, pantry, toilet and locker room</t>
  </si>
  <si>
    <t>Provide Raise floor and building Service in Training &amp;Simulator (OCC Admin)</t>
  </si>
  <si>
    <t>Add N2 in Playback and Training Room and Backup Control Room</t>
  </si>
  <si>
    <t>DN02B1710001</t>
  </si>
  <si>
    <t>DN02B1710002</t>
  </si>
  <si>
    <t>DN02B1710003</t>
  </si>
  <si>
    <t>DN02B1710004</t>
  </si>
  <si>
    <t>DN02B1710005</t>
  </si>
  <si>
    <t>DN02B1710006</t>
  </si>
  <si>
    <t>DN02B1710007</t>
  </si>
  <si>
    <t>DN02B1710008</t>
  </si>
  <si>
    <t>DN02B1710009</t>
  </si>
  <si>
    <t>DN02B1710010</t>
  </si>
  <si>
    <t>DN02B1710011</t>
  </si>
  <si>
    <t>DN02B1710012</t>
  </si>
  <si>
    <t>DN02B1710013</t>
  </si>
  <si>
    <t>DN02B1710014</t>
  </si>
  <si>
    <t>DN02B1710015</t>
  </si>
  <si>
    <t>DN02B1710016</t>
  </si>
  <si>
    <t>DN02B1710017</t>
  </si>
  <si>
    <t>DN02B1710018</t>
  </si>
  <si>
    <t>DN02B1710019</t>
  </si>
  <si>
    <t>DN02B1710020</t>
  </si>
  <si>
    <t>DN02B1710021</t>
  </si>
  <si>
    <t>DN02B1710022</t>
  </si>
  <si>
    <t>DN02B1710023</t>
  </si>
  <si>
    <t>DN02B1710024</t>
  </si>
  <si>
    <t>DN02B1710025</t>
  </si>
  <si>
    <t>DN02B1710026</t>
  </si>
  <si>
    <t>DN02B1710027</t>
  </si>
  <si>
    <t>DN02B1710028</t>
  </si>
  <si>
    <t>DN02B1710029</t>
  </si>
  <si>
    <t>DN02B1710030</t>
  </si>
  <si>
    <t>DN02B1710031</t>
  </si>
  <si>
    <t>DN02B1710032</t>
  </si>
  <si>
    <t>DN02B1710033</t>
  </si>
  <si>
    <t>DN02B1710034</t>
  </si>
  <si>
    <t>DN02B1710035</t>
  </si>
  <si>
    <t>DN02B1710036</t>
  </si>
  <si>
    <t>DN02B1710037</t>
  </si>
  <si>
    <t>DN02B1710038</t>
  </si>
  <si>
    <t>High Roof at Main Work Shop Entrance and Store</t>
  </si>
  <si>
    <t>High Roof at the entrance and exit of the under floor wheel lathe</t>
  </si>
  <si>
    <t>Install Concrete car barrier along the walkway in front of  MWS building</t>
  </si>
  <si>
    <t>Handrail on top of the water tank on the rooftop of the Admin Building</t>
  </si>
  <si>
    <t>Modify maintenance service door to the roof building to easier access while maintaining safe operational standards</t>
  </si>
  <si>
    <t>Company logo and Central Control Room sign in CCR room.</t>
  </si>
  <si>
    <t>Soundproof insulation on the wall and structure and equipment in the CCR room.</t>
  </si>
  <si>
    <t>Relocate Fire Hose Cabinet to be outside of the clearance gauge zone 17 set</t>
  </si>
  <si>
    <t>Rain protection for Water treatment Building</t>
  </si>
  <si>
    <t>Water gate for Waste water treatment holding pond</t>
  </si>
  <si>
    <t>Walkway roof and High roof across the road from Admin ORL to Depot slap</t>
  </si>
  <si>
    <t>Walkway roof to car park in front of admin ORL(3x5m.)</t>
  </si>
  <si>
    <t>Walkway roof over the footpath near depot slab (1.50 m. x 290 m.) and stair up to depot slap.</t>
  </si>
  <si>
    <t>Install Chain Link fence to enclose parking area</t>
  </si>
  <si>
    <t>Hose bib 1/2" 4 sets for Tree around Admin area</t>
  </si>
  <si>
    <t>Relocate Security Guard Box at Front Gate and Install Roof 3x5m.</t>
  </si>
  <si>
    <t>Addition Spike fence for MRTA fence and Chain link at Klong Chourdyai 400m.</t>
  </si>
  <si>
    <t>Hand sink with eye wash station</t>
  </si>
  <si>
    <t>Guard rail protection for Fire Hose Cabinet 8 set</t>
  </si>
  <si>
    <t>Street Lighting system area between MRTA Fence and Depot slab</t>
  </si>
  <si>
    <t>Compacted gravel walkway along the Test Track OR-BL 1.2 m.</t>
  </si>
  <si>
    <t>Walkway Bridge across the canal for Depot area inspection patrols 3 location</t>
  </si>
  <si>
    <t>Cut down trees between Depot BL+ORL and MRTA Fence</t>
  </si>
  <si>
    <t>Provide facility system and interface to MMC room (Fire Alarm / CCTV / VMS / TEL / CASS / Radio / PA)</t>
  </si>
  <si>
    <t>Stainless Guard rail balustrade for waiting area</t>
  </si>
  <si>
    <t>Concrete walkway 2 x 80 m. For fire escape route</t>
  </si>
  <si>
    <t>Access Gate (Full Height Turnstile) at 1st floor admin ORL</t>
  </si>
  <si>
    <t>Access Gate (Tripod with Swing Gate) at MWS Entrance</t>
  </si>
  <si>
    <t>Access Gate (Tripod with Swing Gate) at Admin 2nd floor connect to OCC</t>
  </si>
  <si>
    <t>Access Gate (Tripod with Swing Gate) on Klong Chourdyai bridge</t>
  </si>
  <si>
    <t>Access Gate (Tripod with roof covering) at parking lot OCC</t>
  </si>
  <si>
    <t>Access Gate (Tripod with roof covering) at Stair up to  Depot slab</t>
  </si>
  <si>
    <t>Access Control (2 Factors, Card + Finger Print) at High Security rooms - CCR/PTR/Store</t>
  </si>
  <si>
    <t>Link CCTV Landscape of all depot ORL area for MMC BL monitoring.</t>
  </si>
  <si>
    <t>Fire Suppression Control Panel Cover which located in tunnel</t>
  </si>
  <si>
    <t>Handrails for ladder at IVS and Vent buildings</t>
  </si>
  <si>
    <t>Escalator Anti-Slide device for all station.</t>
  </si>
  <si>
    <t>Roof for control panel on vent building</t>
  </si>
  <si>
    <t>Provide Standing plate or ladder to access the Fire Valve in at Omega points for all underground stations.</t>
  </si>
  <si>
    <t>Water drop protection above UPS cabinet at station and Depot</t>
  </si>
  <si>
    <t>Fire alarm manual call point cover in public area at all station</t>
  </si>
  <si>
    <t>Emergency stop button cover for escalator at all station.</t>
  </si>
  <si>
    <t>Modify maintenance service door to the roof of OR13 vent building to easier access while maintaining safe operational standards</t>
  </si>
  <si>
    <t>Modify existing car park to be 220 motorcycle parking lots including floor painting and parking roof</t>
  </si>
  <si>
    <t>Modify the sidewalk for temporary parking at entrance</t>
  </si>
  <si>
    <t>Strengthen the Maintenance Walkway of the TEF fan</t>
  </si>
  <si>
    <t>DN02B1720001</t>
  </si>
  <si>
    <t>DN02B1720002</t>
  </si>
  <si>
    <t>DN02B1720003</t>
  </si>
  <si>
    <t>DN02B1720004</t>
  </si>
  <si>
    <t>DN02B1720005</t>
  </si>
  <si>
    <t>DN02B1720006</t>
  </si>
  <si>
    <t>DN02B1720007</t>
  </si>
  <si>
    <t>DN02B1720008</t>
  </si>
  <si>
    <t>DN02B1720009</t>
  </si>
  <si>
    <t>DN02B1720010</t>
  </si>
  <si>
    <t>DN02B1720011</t>
  </si>
  <si>
    <t>DN02B1720012</t>
  </si>
  <si>
    <t>DN02B1720013</t>
  </si>
  <si>
    <t>DN02B1720014</t>
  </si>
  <si>
    <t>DN02B1720015</t>
  </si>
  <si>
    <t>DN02B1720016</t>
  </si>
  <si>
    <t>DN02B1720017</t>
  </si>
  <si>
    <t>DN02B1720018</t>
  </si>
  <si>
    <t>DN02B1720019</t>
  </si>
  <si>
    <t>DN02B1720020</t>
  </si>
  <si>
    <t>DN02B1720021</t>
  </si>
  <si>
    <t>DN02B1720022</t>
  </si>
  <si>
    <t>DN02B1720023</t>
  </si>
  <si>
    <t>DN02B1720024</t>
  </si>
  <si>
    <t>DN02B1720025</t>
  </si>
  <si>
    <t>DN02B1720026</t>
  </si>
  <si>
    <t>DN02B1720027</t>
  </si>
  <si>
    <t>DN02B1720028</t>
  </si>
  <si>
    <t>DN02B1720029</t>
  </si>
  <si>
    <t>DN02B1720030</t>
  </si>
  <si>
    <t>DN02B1720031</t>
  </si>
  <si>
    <t>DN02B1720032</t>
  </si>
  <si>
    <t>DN02B1720033</t>
  </si>
  <si>
    <t>DN02B1720034</t>
  </si>
  <si>
    <t>DN02B1720035</t>
  </si>
  <si>
    <t>DN02B1720036</t>
  </si>
  <si>
    <t>DN02B1720037</t>
  </si>
  <si>
    <t>DN02B1720038</t>
  </si>
  <si>
    <t>DN02B1720039</t>
  </si>
  <si>
    <t>DN02B1720040</t>
  </si>
  <si>
    <t>DN02B1720041</t>
  </si>
  <si>
    <t>DN02B1720042</t>
  </si>
  <si>
    <t>DN02B1720043</t>
  </si>
  <si>
    <t>DN02B1720044</t>
  </si>
  <si>
    <t>DN02B1720045</t>
  </si>
  <si>
    <t>DN02B1720046</t>
  </si>
  <si>
    <t>DN02B1720047</t>
  </si>
  <si>
    <t>DN02B1720048</t>
  </si>
  <si>
    <t>DN02B1720049</t>
  </si>
  <si>
    <t>DN02B1720050</t>
  </si>
  <si>
    <t>DN02B1720051</t>
  </si>
  <si>
    <t>DN02B1720052</t>
  </si>
  <si>
    <t>DN02B1720053</t>
  </si>
  <si>
    <t>DN02B1720054</t>
  </si>
  <si>
    <t>Lot01</t>
  </si>
  <si>
    <t>Lot02</t>
  </si>
  <si>
    <t>MO-CK</t>
  </si>
  <si>
    <t>MO-BEM</t>
  </si>
  <si>
    <t>Walkway from Main Work Shop to Stabling Area - Building Services</t>
  </si>
  <si>
    <t>Walkway from Main Work Shop to Stabling Area  - Civil &amp; AR</t>
  </si>
  <si>
    <t>Maintenance Office Rooms at Main Workshop - Building Services</t>
  </si>
  <si>
    <t>Maintenance Office Rooms at Main Workshop - Civil &amp; AR</t>
  </si>
  <si>
    <t>Washing Area in Cleaning Staff Room at Stabling Yard - Building Services</t>
  </si>
  <si>
    <t>Washing Area in Cleaning Staff Room at Stabling Yard - Civil &amp; AR</t>
  </si>
  <si>
    <t>Modification Works : Walkway Bridge between BL Depot and ORL Depot - Building Services</t>
  </si>
  <si>
    <t>Modification Works : Walkway Bridge between BL Depot and ORL Depot - Civil &amp; AR</t>
  </si>
  <si>
    <t>Roof for cars parking lots area (184 car) - Building Services</t>
  </si>
  <si>
    <t>Roof for cars parking lots area (184 car)t - Civil &amp; AR</t>
  </si>
  <si>
    <t>Chain Link Fence to divide controlled areas on Depot slab 3 m.x 485 m.- Building Services</t>
  </si>
  <si>
    <t>Chain Link Fence to divide controlled areas on Depot slab 3 m.x 485 m. - Civil &amp; AR</t>
  </si>
  <si>
    <t>Walkway under Depot Slab for Maintenance Service - Building Services</t>
  </si>
  <si>
    <t>Walkway under Depot Slab for Maintenance Service - Civil &amp; AR</t>
  </si>
  <si>
    <t>Modification Works : Security Guard Box at OCC Parking Area - Building Services</t>
  </si>
  <si>
    <t>Modification Works : Security Guard Box at OCC Parking Area - Civil &amp; AR</t>
  </si>
  <si>
    <t>Store Modification Works at Main Workshop - Building Services</t>
  </si>
  <si>
    <t>Store Modification Works at Main Workshop - Civil&amp;AR</t>
  </si>
  <si>
    <t>New MMC at Admin Building - Building Services</t>
  </si>
  <si>
    <t>New MMC at Admin Building - Civil &amp; AR</t>
  </si>
  <si>
    <t>Maintenance Room and Satellite Store at Stations - Building Services</t>
  </si>
  <si>
    <t>Satellite Store at OR21 - Civil &amp; AR</t>
  </si>
  <si>
    <t>Change Electrical Equipment to be Explosion-proof type - Building Services</t>
  </si>
  <si>
    <t>Epoxy Floor Installation and Curb Installation at the Entrance - Civil &amp; AR</t>
  </si>
  <si>
    <t/>
  </si>
  <si>
    <t>MDW-39501</t>
  </si>
  <si>
    <t>ประธาน</t>
  </si>
  <si>
    <t>MDW-39500</t>
  </si>
  <si>
    <t>สหชาติ</t>
  </si>
  <si>
    <t>MDW-39504</t>
  </si>
  <si>
    <t>MDW-39503</t>
  </si>
  <si>
    <t>MDW-39543</t>
  </si>
  <si>
    <t>MDW-39547</t>
  </si>
  <si>
    <t>MDW-39556</t>
  </si>
  <si>
    <t>MDW-39548</t>
  </si>
  <si>
    <t>MDW-39552</t>
  </si>
  <si>
    <t>MDW-39544</t>
  </si>
  <si>
    <t>บัณฑิต/สหชาติ</t>
  </si>
  <si>
    <t>MDW-39545</t>
  </si>
  <si>
    <t>MDW-39546</t>
  </si>
  <si>
    <t>MDW-39549</t>
  </si>
  <si>
    <t>MDW-39550</t>
  </si>
  <si>
    <t>MDW-39551</t>
  </si>
  <si>
    <t>MDW-39296</t>
  </si>
  <si>
    <t>MDW-39295</t>
  </si>
  <si>
    <t>MDW-39532</t>
  </si>
  <si>
    <t>MDW-39541</t>
  </si>
  <si>
    <t>MDW-39506</t>
  </si>
  <si>
    <t>MDW-39505</t>
  </si>
  <si>
    <t>MDW-39507</t>
  </si>
  <si>
    <t>MDW-39509</t>
  </si>
  <si>
    <t>MDW-39512</t>
  </si>
  <si>
    <t>MDW-39511</t>
  </si>
  <si>
    <t>MDW-39513</t>
  </si>
  <si>
    <t>MDW-39536</t>
  </si>
  <si>
    <t>MDW-39526</t>
  </si>
  <si>
    <t>MDW-39529</t>
  </si>
  <si>
    <t>MDW-39528</t>
  </si>
  <si>
    <t>MDW-39530</t>
  </si>
  <si>
    <t>MDW-39517</t>
  </si>
  <si>
    <t>MDW-39516</t>
  </si>
  <si>
    <t>MDW-39515</t>
  </si>
  <si>
    <t>MDW-39514</t>
  </si>
  <si>
    <t>MDW-39523</t>
  </si>
  <si>
    <t>MDW-39527</t>
  </si>
  <si>
    <t>MDW-39531</t>
  </si>
  <si>
    <t>MDW-39520</t>
  </si>
  <si>
    <t>MDW-39519</t>
  </si>
  <si>
    <t>MDW-39518</t>
  </si>
  <si>
    <t>MDW-39525</t>
  </si>
  <si>
    <t>MDW-39524</t>
  </si>
  <si>
    <t>MDW-39521</t>
  </si>
  <si>
    <t>บัณฑิต</t>
  </si>
  <si>
    <t>MDW-39537</t>
  </si>
  <si>
    <t>MDW-39538</t>
  </si>
  <si>
    <t>MDW-39553</t>
  </si>
  <si>
    <t>MDW-39540</t>
  </si>
  <si>
    <t>MDW-39542</t>
  </si>
  <si>
    <t>MDW-39539</t>
  </si>
  <si>
    <t>สู่โชค</t>
  </si>
  <si>
    <t>MDW-39555</t>
  </si>
  <si>
    <t>MDW-39554</t>
  </si>
  <si>
    <t>MDW-39534</t>
  </si>
  <si>
    <t>Submission No.</t>
  </si>
  <si>
    <t>Type of Work</t>
  </si>
  <si>
    <t>Work Code</t>
  </si>
  <si>
    <t>LV1</t>
  </si>
  <si>
    <t>LV2</t>
  </si>
  <si>
    <t>Dangerous Waste Storage Building in Depot - Civil &amp; AR</t>
  </si>
  <si>
    <t>Dangerous Waste Storage Building in Depot - Building service</t>
  </si>
  <si>
    <t>DWE-39029</t>
  </si>
  <si>
    <t>MDW-39243</t>
  </si>
  <si>
    <t>MDW-39232</t>
  </si>
  <si>
    <t>MDW-39239</t>
  </si>
  <si>
    <t>MDW-39240</t>
  </si>
  <si>
    <t>MDW-39241</t>
  </si>
  <si>
    <t>MDW-39236</t>
  </si>
  <si>
    <t>MDW-39235</t>
  </si>
  <si>
    <t>PSY Wayside Cable Containment for 24 Kv Cable under the Depot slab</t>
  </si>
  <si>
    <t>COM/SIG Wayside Cable Containment in the Depot</t>
  </si>
  <si>
    <t>MDW-39269</t>
  </si>
  <si>
    <t>MDW-39270</t>
  </si>
  <si>
    <t>มนตรี/ประธาน</t>
  </si>
  <si>
    <t>General Waste Storage Building in Depot - Civil &amp; AR</t>
  </si>
  <si>
    <t>General Waste Storage Building in Depot - Building service</t>
  </si>
  <si>
    <t>DWE-39030</t>
  </si>
  <si>
    <t>DWE-39014</t>
  </si>
  <si>
    <t>สมศักดิ์</t>
  </si>
  <si>
    <t>PSY-39010</t>
  </si>
  <si>
    <t>Main Line Cable Trough Modification (PSY)</t>
  </si>
  <si>
    <t>Main Line Cable Trough Modification (SIG/COM)</t>
  </si>
  <si>
    <t>มนต์ชัย</t>
  </si>
  <si>
    <t>มนตรี</t>
  </si>
  <si>
    <t>MDW-39233</t>
  </si>
  <si>
    <t>MDW-39234</t>
  </si>
  <si>
    <t>กำพล</t>
  </si>
  <si>
    <t>ชฎิล/กำพล</t>
  </si>
  <si>
    <t>AFC Training Room Modification - Civil &amp; AR</t>
  </si>
  <si>
    <t>AFC Training Room Modification - Building Services</t>
  </si>
  <si>
    <t>MDW-39244</t>
  </si>
  <si>
    <t>MDW-39245</t>
  </si>
  <si>
    <t>MDW-39237</t>
  </si>
  <si>
    <t>ธารทิพย์</t>
  </si>
  <si>
    <t>สหชาติ/ประธาน</t>
  </si>
  <si>
    <t>DWE-39017</t>
  </si>
  <si>
    <t>DWE-39011</t>
  </si>
  <si>
    <t>DWE-39012</t>
  </si>
  <si>
    <t>DWE-39015</t>
  </si>
  <si>
    <t>DWE-39019</t>
  </si>
  <si>
    <t>DWE-39018</t>
  </si>
  <si>
    <t>DWE-39020</t>
  </si>
  <si>
    <t>DWE-39021</t>
  </si>
  <si>
    <t>DWE-39022</t>
  </si>
  <si>
    <t>DWE-39024</t>
  </si>
  <si>
    <t>DWE-39025</t>
  </si>
  <si>
    <t>DWE-39026</t>
  </si>
  <si>
    <t>DWE-39028</t>
  </si>
  <si>
    <t>DWE-39013</t>
  </si>
  <si>
    <t>SCA-39200</t>
  </si>
  <si>
    <t>SCA-39203</t>
  </si>
  <si>
    <t>Modification of BEMS to receive PSD Signal on East Section</t>
  </si>
  <si>
    <t>ประธาน/ธารทิพย์</t>
  </si>
  <si>
    <t>COM-39004</t>
  </si>
  <si>
    <t>COM-39205</t>
  </si>
  <si>
    <t>COM-39005</t>
  </si>
  <si>
    <t>ธัญวิทย์</t>
  </si>
  <si>
    <t>Shunting Locomotive</t>
  </si>
  <si>
    <t>Tunnel Inspection and Cleaning Vehicle</t>
  </si>
  <si>
    <t>Hi/Rail Maintenance Vehicle</t>
  </si>
  <si>
    <t>Flat wagon</t>
  </si>
  <si>
    <t>Self-Propelled Rail Based Inspection Vehicle</t>
  </si>
  <si>
    <t>Rail Head Grinding Machine Vehicle</t>
  </si>
  <si>
    <t>Multi Measuring Rail Vehicle</t>
  </si>
  <si>
    <t>Rail/Road Shunting Vehicel</t>
  </si>
  <si>
    <t>High Work Inspection Vehicle</t>
  </si>
  <si>
    <t>DWE-39001</t>
  </si>
  <si>
    <t>DWE-39002</t>
  </si>
  <si>
    <t>DWE-39003</t>
  </si>
  <si>
    <t>DWE-39004</t>
  </si>
  <si>
    <t>DWE-39005</t>
  </si>
  <si>
    <t>DWE-39006</t>
  </si>
  <si>
    <t>DWE-39007</t>
  </si>
  <si>
    <t>DWE-39008</t>
  </si>
  <si>
    <t>DWE-39009</t>
  </si>
  <si>
    <t>DWE-39010</t>
  </si>
  <si>
    <t>COM-39200</t>
  </si>
  <si>
    <t>COM-39001</t>
  </si>
  <si>
    <t>MDW-39304</t>
  </si>
  <si>
    <t>AFC-39001</t>
  </si>
  <si>
    <t>MDW-39284</t>
  </si>
  <si>
    <t>MDW-39283</t>
  </si>
  <si>
    <t>CANCLE</t>
  </si>
  <si>
    <t>Includeed under Item MO-BEM16</t>
  </si>
  <si>
    <t>PSY-39001-9</t>
  </si>
  <si>
    <t>PSY-39011</t>
  </si>
  <si>
    <t>EPS-39001</t>
  </si>
  <si>
    <t>Includeed in GRS Lot1</t>
  </si>
  <si>
    <t>-</t>
  </si>
  <si>
    <t>GRS-39001-40</t>
  </si>
  <si>
    <t>MDW-39271</t>
  </si>
  <si>
    <t>MDW-39297</t>
  </si>
  <si>
    <t>MDW-39200-31</t>
  </si>
  <si>
    <t>MDW-39246-60</t>
  </si>
  <si>
    <t>MDW-39261</t>
  </si>
  <si>
    <t>RST-39004,8</t>
  </si>
  <si>
    <t>ยกเลิก</t>
  </si>
  <si>
    <t>T&amp;C</t>
  </si>
  <si>
    <t>D</t>
  </si>
  <si>
    <t>P</t>
  </si>
  <si>
    <t>C&amp;I</t>
  </si>
  <si>
    <t>T</t>
  </si>
  <si>
    <t>I</t>
  </si>
  <si>
    <t>Lot No.</t>
  </si>
  <si>
    <t>GEN1</t>
  </si>
  <si>
    <t>GEN2</t>
  </si>
  <si>
    <t>GEN3</t>
  </si>
  <si>
    <t>GEN4</t>
  </si>
  <si>
    <t>GEN5</t>
  </si>
  <si>
    <t>GEN6</t>
  </si>
  <si>
    <t>GEN6.1</t>
  </si>
  <si>
    <t>GEN6.2</t>
  </si>
  <si>
    <t>GEN7</t>
  </si>
  <si>
    <t>GEN7.1</t>
  </si>
  <si>
    <t>GEN7.2</t>
  </si>
  <si>
    <t>GEN8</t>
  </si>
  <si>
    <t>GEN8.1</t>
  </si>
  <si>
    <t>GEN8.2</t>
  </si>
  <si>
    <t>GEN9</t>
  </si>
  <si>
    <t>GEN10</t>
  </si>
  <si>
    <t>GEN11</t>
  </si>
  <si>
    <t>GEN12</t>
  </si>
  <si>
    <t>GEN12.1</t>
  </si>
  <si>
    <t>GEN12.2</t>
  </si>
  <si>
    <t>GEN13</t>
  </si>
  <si>
    <t>GEN14</t>
  </si>
  <si>
    <t>GEN14.1</t>
  </si>
  <si>
    <t>GEN14.2</t>
  </si>
  <si>
    <t>GEN15</t>
  </si>
  <si>
    <t>GEN16</t>
  </si>
  <si>
    <t>GEN17</t>
  </si>
  <si>
    <t>GEN18</t>
  </si>
  <si>
    <t>GEN19</t>
  </si>
  <si>
    <t>GEN19.1</t>
  </si>
  <si>
    <t>GEN19.2</t>
  </si>
  <si>
    <t>GEN20</t>
  </si>
  <si>
    <t>GEN21</t>
  </si>
  <si>
    <t>GEN22</t>
  </si>
  <si>
    <t>GEN23</t>
  </si>
  <si>
    <t>PSD1</t>
  </si>
  <si>
    <t>PSD2</t>
  </si>
  <si>
    <t>PSD3</t>
  </si>
  <si>
    <t>PSD4</t>
  </si>
  <si>
    <t>AFC1</t>
  </si>
  <si>
    <t>AFC2</t>
  </si>
  <si>
    <t>AFC3</t>
  </si>
  <si>
    <t>AFC4</t>
  </si>
  <si>
    <t>SIG1</t>
  </si>
  <si>
    <t>SIG2</t>
  </si>
  <si>
    <t>SIG3</t>
  </si>
  <si>
    <t>SIG4</t>
  </si>
  <si>
    <t>SIG5</t>
  </si>
  <si>
    <t>DWE1</t>
  </si>
  <si>
    <t>DWE2</t>
  </si>
  <si>
    <t>DWE3</t>
  </si>
  <si>
    <t>DWE4</t>
  </si>
  <si>
    <t>DWE5</t>
  </si>
  <si>
    <t>DWE6</t>
  </si>
  <si>
    <t>DWE7</t>
  </si>
  <si>
    <t>DWE8</t>
  </si>
  <si>
    <t>DWE9</t>
  </si>
  <si>
    <t>DWE10</t>
  </si>
  <si>
    <t>DWE11</t>
  </si>
  <si>
    <t>DWE12</t>
  </si>
  <si>
    <t>DWE13</t>
  </si>
  <si>
    <t>DWE14</t>
  </si>
  <si>
    <t>DWE15</t>
  </si>
  <si>
    <t>DWE16</t>
  </si>
  <si>
    <t>DWE17</t>
  </si>
  <si>
    <t>DWE18</t>
  </si>
  <si>
    <t>DWE19</t>
  </si>
  <si>
    <t>DWE19.1</t>
  </si>
  <si>
    <t>DWE19.2</t>
  </si>
  <si>
    <t>DWE19.3</t>
  </si>
  <si>
    <t>DWE19.4</t>
  </si>
  <si>
    <t>DWE19.5</t>
  </si>
  <si>
    <t>DWE19.6</t>
  </si>
  <si>
    <t>DWE19.7</t>
  </si>
  <si>
    <t>DWE19.8</t>
  </si>
  <si>
    <t>DWE19.9</t>
  </si>
  <si>
    <t>DWE20</t>
  </si>
  <si>
    <t>PSY1</t>
  </si>
  <si>
    <t>PSY2</t>
  </si>
  <si>
    <t>PSY3</t>
  </si>
  <si>
    <t>PSY4</t>
  </si>
  <si>
    <t>SCA1</t>
  </si>
  <si>
    <t>SCA2</t>
  </si>
  <si>
    <t>SCA3</t>
  </si>
  <si>
    <t>SCA4</t>
  </si>
  <si>
    <t>COM1</t>
  </si>
  <si>
    <t>COM2</t>
  </si>
  <si>
    <t>COM3</t>
  </si>
  <si>
    <t>COM4</t>
  </si>
  <si>
    <t>COM5</t>
  </si>
  <si>
    <t>COM6</t>
  </si>
  <si>
    <t>COM7</t>
  </si>
  <si>
    <t>COM8</t>
  </si>
  <si>
    <t>COM9</t>
  </si>
  <si>
    <t>COM10</t>
  </si>
  <si>
    <t>COM11</t>
  </si>
  <si>
    <t>RST1</t>
  </si>
  <si>
    <t>MO-CK1.1</t>
  </si>
  <si>
    <t>MO-CK1.2</t>
  </si>
  <si>
    <t>MO-CK2.1</t>
  </si>
  <si>
    <t>MO-CK2.2</t>
  </si>
  <si>
    <t>MO-CK3</t>
  </si>
  <si>
    <t>MO-CK4</t>
  </si>
  <si>
    <t>MO-CK5</t>
  </si>
  <si>
    <t>MO-CK6</t>
  </si>
  <si>
    <t>MO-CK7</t>
  </si>
  <si>
    <t>MO-CK8</t>
  </si>
  <si>
    <t>MO-CK9</t>
  </si>
  <si>
    <t>MO-CK10</t>
  </si>
  <si>
    <t>MO-CK11</t>
  </si>
  <si>
    <t>MO-CK12</t>
  </si>
  <si>
    <t>MO-CK13.1</t>
  </si>
  <si>
    <t>MO-CK13.2</t>
  </si>
  <si>
    <t>MO-CK14</t>
  </si>
  <si>
    <t>MO-CK15.1</t>
  </si>
  <si>
    <t>MO-CK15.2</t>
  </si>
  <si>
    <t>MO-CK16</t>
  </si>
  <si>
    <t>MO-CK17</t>
  </si>
  <si>
    <t>MO-CK18</t>
  </si>
  <si>
    <t>MO-CK19</t>
  </si>
  <si>
    <t>MO-CK20</t>
  </si>
  <si>
    <t>MO-CK21</t>
  </si>
  <si>
    <t>MO-CK22</t>
  </si>
  <si>
    <t>MO-CK23</t>
  </si>
  <si>
    <t>MO-CK24</t>
  </si>
  <si>
    <t>MO-CK25</t>
  </si>
  <si>
    <t>MO-CK26</t>
  </si>
  <si>
    <t>MO-CK27</t>
  </si>
  <si>
    <t>MO-CK28</t>
  </si>
  <si>
    <t>MO-CK29</t>
  </si>
  <si>
    <t>MO-CK30</t>
  </si>
  <si>
    <t>MO-CK31</t>
  </si>
  <si>
    <t>MO-CK32</t>
  </si>
  <si>
    <t>MO-CK33</t>
  </si>
  <si>
    <t>MO-CK34</t>
  </si>
  <si>
    <t>MO-CK35</t>
  </si>
  <si>
    <t>MO-CK36</t>
  </si>
  <si>
    <t>MO-CK37</t>
  </si>
  <si>
    <t>MO-CK38</t>
  </si>
  <si>
    <t>MO-BEM1.1</t>
  </si>
  <si>
    <t>MO-BEM1.2</t>
  </si>
  <si>
    <t>MO-BEM2</t>
  </si>
  <si>
    <t>MO-BEM3</t>
  </si>
  <si>
    <t>MO-BEM4.1</t>
  </si>
  <si>
    <t>MO-BEM4.2</t>
  </si>
  <si>
    <t>MO-BEM5</t>
  </si>
  <si>
    <t>MO-BEM6</t>
  </si>
  <si>
    <t>MO-BEM7</t>
  </si>
  <si>
    <t>MO-BEM8</t>
  </si>
  <si>
    <t>MO-BEM9</t>
  </si>
  <si>
    <t>MO-BEM10</t>
  </si>
  <si>
    <t>MO-BEM11.1</t>
  </si>
  <si>
    <t>MO-BEM11.2</t>
  </si>
  <si>
    <t>MO-BEM12</t>
  </si>
  <si>
    <t>MO-BEM13</t>
  </si>
  <si>
    <t>MO-BEM14.1</t>
  </si>
  <si>
    <t>MO-BEM14.2</t>
  </si>
  <si>
    <t>MO-BEM15.1</t>
  </si>
  <si>
    <t>MO-BEM15.2</t>
  </si>
  <si>
    <t>MO-BEM16</t>
  </si>
  <si>
    <t>MO-BEM17</t>
  </si>
  <si>
    <t>MO-BEM18</t>
  </si>
  <si>
    <t>MO-BEM19</t>
  </si>
  <si>
    <t>MO-BEM20</t>
  </si>
  <si>
    <t>MO-BEM21</t>
  </si>
  <si>
    <t>MO-BEM22</t>
  </si>
  <si>
    <t>MO-BEM23</t>
  </si>
  <si>
    <t>MO-BEM24</t>
  </si>
  <si>
    <t>MO-BEM25.1</t>
  </si>
  <si>
    <t>MO-BEM25.2</t>
  </si>
  <si>
    <t>MO-BEM26</t>
  </si>
  <si>
    <t>MO-BEM27</t>
  </si>
  <si>
    <t>MO-BEM28.1</t>
  </si>
  <si>
    <t>MO-BEM28.2</t>
  </si>
  <si>
    <t>MO-BEM29</t>
  </si>
  <si>
    <t>MO-BEM30</t>
  </si>
  <si>
    <t>MO-BEM31</t>
  </si>
  <si>
    <t>MO-BEM32</t>
  </si>
  <si>
    <t>MO-BEM33</t>
  </si>
  <si>
    <t>MO-BEM34</t>
  </si>
  <si>
    <t>MO-BEM35</t>
  </si>
  <si>
    <t>MO-BEM36</t>
  </si>
  <si>
    <t>MO-BEM37</t>
  </si>
  <si>
    <t>MO-BEM38</t>
  </si>
  <si>
    <t>MO-BEM39</t>
  </si>
  <si>
    <t>MO-BEM40</t>
  </si>
  <si>
    <t>MO-BEM41</t>
  </si>
  <si>
    <t>MO-BEM42</t>
  </si>
  <si>
    <t>MO-BEM43</t>
  </si>
  <si>
    <t>MO-BEM44</t>
  </si>
  <si>
    <t>MO-BEM45</t>
  </si>
  <si>
    <t>MO-BEM46</t>
  </si>
  <si>
    <t>MO-BEM47</t>
  </si>
  <si>
    <t>MO-BEM48</t>
  </si>
  <si>
    <t>MO-BEM49</t>
  </si>
  <si>
    <t>MO-BEM50</t>
  </si>
  <si>
    <t>MO-BEM51</t>
  </si>
  <si>
    <t>MO-BEM52</t>
  </si>
  <si>
    <t>MO-BEM53.1</t>
  </si>
  <si>
    <t>MO-BEM53.2</t>
  </si>
  <si>
    <t>MO-BEM54</t>
  </si>
  <si>
    <t>9=Requirement Traceability Report
2=Additional Works-internal document</t>
  </si>
  <si>
    <t>Document No.
 (QA)</t>
  </si>
  <si>
    <t>Issued Date</t>
  </si>
  <si>
    <t>Rev.</t>
  </si>
  <si>
    <t>Letter No.</t>
  </si>
  <si>
    <t>Description/Title</t>
  </si>
  <si>
    <t>Item</t>
  </si>
  <si>
    <t>CK
Doc Ctrl</t>
  </si>
  <si>
    <t>CK
Prep by</t>
  </si>
  <si>
    <t>CK
DWG</t>
  </si>
  <si>
    <t>CK
Leader
CC</t>
  </si>
  <si>
    <t>M&amp;E 
Leader
Review</t>
  </si>
  <si>
    <t>CK Prepare</t>
  </si>
  <si>
    <t>M&amp;E reviewed</t>
  </si>
  <si>
    <t>Released</t>
  </si>
  <si>
    <t>Orignator</t>
  </si>
  <si>
    <t>Submit Plan
by CK</t>
  </si>
  <si>
    <t>A</t>
  </si>
  <si>
    <t>submitted</t>
  </si>
  <si>
    <t>B</t>
  </si>
  <si>
    <t>C</t>
  </si>
  <si>
    <t>Detailed Design - Park and Ride System</t>
  </si>
  <si>
    <t>OLW-ME-24/0090</t>
  </si>
  <si>
    <t>BEM/M/ORM/S0770/68</t>
  </si>
  <si>
    <t>Detailed Design - Mini Paging in Ticket Office East Section</t>
  </si>
  <si>
    <t>AFC-39002</t>
  </si>
  <si>
    <t>Detailed Design - Mini Paging in Ticket Office West Section</t>
  </si>
  <si>
    <t>AFC-39003</t>
  </si>
  <si>
    <t>OLW-ME-24/0253</t>
  </si>
  <si>
    <t>BEM/M/ORM/S0045/69</t>
  </si>
  <si>
    <t>Detailed Design - Cash Handling Equipment</t>
  </si>
  <si>
    <t>BEM/M/ORM/S0315/69</t>
  </si>
  <si>
    <t>Wijittra</t>
  </si>
  <si>
    <t>Peerapat</t>
  </si>
  <si>
    <t>Sahachart S.</t>
  </si>
  <si>
    <t>Kusuma K.</t>
  </si>
  <si>
    <t>Sorawit P.</t>
  </si>
  <si>
    <t>Sub</t>
  </si>
  <si>
    <t>Pratan L.</t>
  </si>
  <si>
    <t>Anat U. / Supajak S.</t>
  </si>
  <si>
    <t>Anat U.</t>
  </si>
  <si>
    <t>Suraphong S.</t>
  </si>
  <si>
    <t>Nichapa P.</t>
  </si>
  <si>
    <t>Detailed Design - Walk-Through Metal Detector - Installation Drawing East Section</t>
  </si>
  <si>
    <t>Montri S.</t>
  </si>
  <si>
    <t>Sukij U.</t>
  </si>
  <si>
    <t>COM-39002</t>
  </si>
  <si>
    <t>Detailed Design - Walk-Through Metal Detector - Installation Drawing West Section</t>
  </si>
  <si>
    <t>COM-39003</t>
  </si>
  <si>
    <t>Detailed Design - Walk-Through Metal Detector - Material Approval</t>
  </si>
  <si>
    <t>Detailed Design - Main Cable Containment for M&amp;E Dedicated communication link to MRTA Headquarter</t>
  </si>
  <si>
    <t>Sukij U. / Supajak S.</t>
  </si>
  <si>
    <t>Detailed Design - Power Distribution for M&amp;E Systems at MRTA Headquarter</t>
  </si>
  <si>
    <t>Detailed Design - Magnetic Door Lock for East Section</t>
  </si>
  <si>
    <t>COM-39201</t>
  </si>
  <si>
    <t>OLW-ME-24/0141</t>
  </si>
  <si>
    <t>Detailed Design - Magnetic Door Lock - Material Approval</t>
  </si>
  <si>
    <t>COM-39203</t>
  </si>
  <si>
    <t>Detailed Design - Magnetic Door Lock for West Section</t>
  </si>
  <si>
    <t>Detailed Design - Shunting Locomotive</t>
  </si>
  <si>
    <t>Somsak S.</t>
  </si>
  <si>
    <t>Suchock P.</t>
  </si>
  <si>
    <t>Komsun N. / Supajak S.</t>
  </si>
  <si>
    <t>Komsun N.</t>
  </si>
  <si>
    <t>Detailed Design - Tunnel Inspection and Cleaning Vehicle</t>
  </si>
  <si>
    <t>Detailed Design - Rail Maintenance Vehicle</t>
  </si>
  <si>
    <t>Detailed Design - Flat Wagon</t>
  </si>
  <si>
    <t>Detailed Design - Re-railing Equipment</t>
  </si>
  <si>
    <t xml:space="preserve">Detailed Design - Self-propelled Rail Based Inspection Vehicle  </t>
  </si>
  <si>
    <t>Detailed Design - Rail-head Grinding Machine Vehicle</t>
  </si>
  <si>
    <t xml:space="preserve">Detailed Design - Multi Measuring Rail Vehicle </t>
  </si>
  <si>
    <t>OLW-ME-24/0291</t>
  </si>
  <si>
    <t>BEM/M/ORM/S0834/69</t>
  </si>
  <si>
    <t>Detailed Design - Rail / Road Shunting Vehicle</t>
  </si>
  <si>
    <t>Detailed Design - High Work Inspection Vehicle</t>
  </si>
  <si>
    <t>OLW-ME-24/0263</t>
  </si>
  <si>
    <t>BEM/M/ORM/S1393/69</t>
  </si>
  <si>
    <t>Detailed Design - Movable Height Maintenance Platform Vehicle</t>
  </si>
  <si>
    <t>OLW-ME-24/0395</t>
  </si>
  <si>
    <t>BEM/M/ORM/S1391/69</t>
  </si>
  <si>
    <t>Detailed Design - Forklifts</t>
  </si>
  <si>
    <t>OLW-ME-24/0102</t>
  </si>
  <si>
    <t>BEM/M/ORM/S0441/68</t>
  </si>
  <si>
    <t xml:space="preserve">Detailed Design - Overhead Traveling Crane </t>
  </si>
  <si>
    <t>BEM/M/ORM/S1272/68</t>
  </si>
  <si>
    <t>BEM/M/ORM/S0833/69</t>
  </si>
  <si>
    <t>เตรียมออก 25/7/26
OLW-ME-24/0292</t>
  </si>
  <si>
    <t>Detailed Design - Trackwork Equipment</t>
  </si>
  <si>
    <t>Detailed Design - Compressed Air System and Portable Air Compressor for Depot</t>
  </si>
  <si>
    <t>DWE-39016</t>
  </si>
  <si>
    <t>OLW-ME-24/0376</t>
  </si>
  <si>
    <t>BEM/M/ORM/S1259/69</t>
  </si>
  <si>
    <t>Detailed Design - Diesel Fuel Storage Tank for Maintenance Vehicle at Depot</t>
  </si>
  <si>
    <t>OLW-ME-24/0352</t>
  </si>
  <si>
    <t>BEM/M/ORM/S0835/69</t>
  </si>
  <si>
    <t>Detailed Design - Pallet Shelves, Two - Tier Shelves and Tool Storage</t>
  </si>
  <si>
    <t>BEM/M/ORM/S1258/69</t>
  </si>
  <si>
    <t>BEM/M/ORM/S2293/69</t>
  </si>
  <si>
    <t>DWE-39117</t>
  </si>
  <si>
    <t>Include in submission DWE-39017</t>
  </si>
  <si>
    <t>Detailed Design - Pallet Storage Shelves in Dangerous Goods Building</t>
  </si>
  <si>
    <t>DWE-39217</t>
  </si>
  <si>
    <t>Include in submission DWE-39018</t>
  </si>
  <si>
    <t>Detailed Design - Two-Tier Shelf</t>
  </si>
  <si>
    <t>DWE-39317</t>
  </si>
  <si>
    <t>Include in submission DWE-39019</t>
  </si>
  <si>
    <t>Detailed Design - Tool Storage</t>
  </si>
  <si>
    <t>Detailed Design - Repair Equipment</t>
  </si>
  <si>
    <t>เตรียมออก 27/7/26
OLW-ME-24/0510</t>
  </si>
  <si>
    <t>Detailed Design - Paint Shop Equipment</t>
  </si>
  <si>
    <t>Detailed Design - Oil &amp; Grease Disposal and Waste Disposal</t>
  </si>
  <si>
    <t>7.10,7.11,7.12</t>
  </si>
  <si>
    <t>OLW-ME-24/0293</t>
  </si>
  <si>
    <t>BEM/M/ORM/S0836/69</t>
  </si>
  <si>
    <t xml:space="preserve">Detailed Design - Operation Support Equipment </t>
  </si>
  <si>
    <t>EE/ME</t>
  </si>
  <si>
    <t xml:space="preserve">Detailed Design - DWE - List of Spare Parts, Consumables, Special Tools and Test Equipment, List of Critical Spare Parts </t>
  </si>
  <si>
    <t>OLW-ME-24/0161</t>
  </si>
  <si>
    <t>BEM/M/ORM/S0784/68</t>
  </si>
  <si>
    <t>Workshop Manual - DWE Part 2 Phase: Outline,Definitive and Detailed Design</t>
  </si>
  <si>
    <t>DWE-39xxx</t>
  </si>
  <si>
    <t>Detailed Design - Safety Provision for Maintenance Pits</t>
  </si>
  <si>
    <t>Wijittra M.</t>
  </si>
  <si>
    <t>Tanyawit</t>
  </si>
  <si>
    <t>Tanyawit K.</t>
  </si>
  <si>
    <t>Detailed Design - Pit Drainage System in Main Workshop</t>
  </si>
  <si>
    <t>DWE-39023</t>
  </si>
  <si>
    <t>OLW-ME-24/0242</t>
  </si>
  <si>
    <t>Internal Only</t>
  </si>
  <si>
    <t>Detailed Design - Provision of Civil Works to support Train Washing Equipment</t>
  </si>
  <si>
    <t>Peerapat B.</t>
  </si>
  <si>
    <t>OLW-ME-24/0049</t>
  </si>
  <si>
    <t>Detailed Design - Dangerous Waste Storage Building in Depot - Civil &amp; AR</t>
  </si>
  <si>
    <t>ST/AR</t>
  </si>
  <si>
    <t>OLW-ME-24/0264</t>
  </si>
  <si>
    <t>Detailed Design - Dangerous Waste Storage Building and General Waste Storage Building in Depot - Building Service</t>
  </si>
  <si>
    <t>Atiraj K.</t>
  </si>
  <si>
    <t>OLW-ME-24/0050</t>
  </si>
  <si>
    <t>Detailed Design - General Waste Storage Building in Depot - Civil &amp; AR</t>
  </si>
  <si>
    <t>DWE-39027</t>
  </si>
  <si>
    <t>Detailed Design - General Waste Storage Building in Depot - Building Service</t>
  </si>
  <si>
    <t>OLW-ME-24/0382</t>
  </si>
  <si>
    <t>BEM/M/ORM/S1474/69</t>
  </si>
  <si>
    <t>Detailed Design - Diesel Fuel Storage Tanks for Power Generators</t>
  </si>
  <si>
    <t>CIV/AR</t>
  </si>
  <si>
    <t>Praphat M./ Supajak S.</t>
  </si>
  <si>
    <t>Praphat M.</t>
  </si>
  <si>
    <t>EPS-39002</t>
  </si>
  <si>
    <t>Include in submission EPS-39001</t>
  </si>
  <si>
    <t>Detailed Design - Diesel Fuel Storage Tanks for Power Generators - Building Services</t>
  </si>
  <si>
    <t>Jaturong W.</t>
  </si>
  <si>
    <t>EPS-39003</t>
  </si>
  <si>
    <t>Detailed Design - Diesel Fuel Storage Tanks for Power Generators : Material Approval - Civil &amp; AR</t>
  </si>
  <si>
    <t>EPS-39004</t>
  </si>
  <si>
    <t>Detailed Design - Diesel Fuel Storage Tanks for Power Generators : Material Approval - Building Service</t>
  </si>
  <si>
    <t>GRS-39001</t>
  </si>
  <si>
    <t>OLW-ME-24/0222</t>
  </si>
  <si>
    <t>BEM/M/ORM/S1433/68</t>
  </si>
  <si>
    <t>Detailed Design - Graphic and Signage  on East Section, OR13</t>
  </si>
  <si>
    <t>AR</t>
  </si>
  <si>
    <t>Piyawat C. / Supajak S.</t>
  </si>
  <si>
    <t>Brian C.</t>
  </si>
  <si>
    <t>BEM/M/ORM/S1328/69</t>
  </si>
  <si>
    <t>GRS-39002</t>
  </si>
  <si>
    <t>OLW-ME-24/0325</t>
  </si>
  <si>
    <t>BEM/M/ORM/S1329/69</t>
  </si>
  <si>
    <t>Detailed Design - Graphic and Signage  on East Section, OR14</t>
  </si>
  <si>
    <t>GRS-39003</t>
  </si>
  <si>
    <t>OLW-ME-24/0379</t>
  </si>
  <si>
    <t>BEM/M/ORM/S1771/69</t>
  </si>
  <si>
    <t>Detailed Design - Graphic and Signage  on East Section, OR15</t>
  </si>
  <si>
    <t>GRS-39004</t>
  </si>
  <si>
    <t>OLW-ME-24/0385</t>
  </si>
  <si>
    <t>BEM/M/ORM/S1770/69</t>
  </si>
  <si>
    <t>Detailed Design - Graphic and Signage  on East Section, OR16</t>
  </si>
  <si>
    <t>GRS-39005</t>
  </si>
  <si>
    <t>OLW-ME-24/0394</t>
  </si>
  <si>
    <t>BEM/M/ORM/S1772/69</t>
  </si>
  <si>
    <t>Detailed Design - Graphic and Signage  on East Section, OR17</t>
  </si>
  <si>
    <t>GRS-39006</t>
  </si>
  <si>
    <t>OLW-ME-24/0403</t>
  </si>
  <si>
    <t>BEM/M/ORM/S2000/69</t>
  </si>
  <si>
    <t>Detailed Design - Graphic and Signage  on East Section, OR18</t>
  </si>
  <si>
    <t>GRS-39007</t>
  </si>
  <si>
    <t>OLW-ME-24/0410</t>
  </si>
  <si>
    <t>BEM/M/ORM/S1999/69</t>
  </si>
  <si>
    <t>Detailed Design - Graphic and Signage  on East Section, OR19</t>
  </si>
  <si>
    <t>GRS-39008</t>
  </si>
  <si>
    <t>Total 48 pages,
A3 - 39 sheets</t>
  </si>
  <si>
    <t>Detailed Design - Graphic and Signage  on East Section, OR20</t>
  </si>
  <si>
    <t>GRS-39009</t>
  </si>
  <si>
    <t>Total 41 pages,
A3 - 33 sheets</t>
  </si>
  <si>
    <t>Detailed Design - Graphic and Signage  on East Section, OR21</t>
  </si>
  <si>
    <t>GRS-39010</t>
  </si>
  <si>
    <t>Total 40 pages,
A3 - 32 sheets</t>
  </si>
  <si>
    <t>Detailed Design - Graphic and Signage  on East Section, OR22</t>
  </si>
  <si>
    <t>GRS-39011</t>
  </si>
  <si>
    <t>Total 37 pages,
A3 - 29 sheets</t>
  </si>
  <si>
    <t>Detailed Design - Graphic and Signage  on East Section, OR23</t>
  </si>
  <si>
    <t>GRS-39012</t>
  </si>
  <si>
    <t>OLW-ME-24/0416</t>
  </si>
  <si>
    <t>BEM/M/ORM/S1998/69</t>
  </si>
  <si>
    <t>Detailed Design - Graphic and Signage  on East Section, OR24</t>
  </si>
  <si>
    <t>GRS-39013</t>
  </si>
  <si>
    <t>Total 50 pages,
A3 - 41 sheets</t>
  </si>
  <si>
    <t>Detailed Design - Graphic and Signage  on East Section, OR25</t>
  </si>
  <si>
    <t>GRS-39014</t>
  </si>
  <si>
    <t>Total 48 pages, 
dwg. 39 sheets</t>
  </si>
  <si>
    <t>Detailed Design - Graphic and Signage  on East Section, OR26</t>
  </si>
  <si>
    <t>GRS-39015</t>
  </si>
  <si>
    <t>Total 73 pages, dwg. 40 sheets</t>
  </si>
  <si>
    <t>Detailed Design - Graphic and Signage  on East Section, OR27</t>
  </si>
  <si>
    <t>GRS-39016</t>
  </si>
  <si>
    <t>OLW-ME-24/0237</t>
  </si>
  <si>
    <t>BEM/M/ORM/S1577/68</t>
  </si>
  <si>
    <t>Detailed Design - Graphic and Signage  on East Section, OR28</t>
  </si>
  <si>
    <t>Total 42 pages
34 pages - A3</t>
  </si>
  <si>
    <t>GRS-39017</t>
  </si>
  <si>
    <t>Total 41 pages
33 pages - A3</t>
  </si>
  <si>
    <t>Detailed Design - Graphic and Signage  on East Section, OR29</t>
  </si>
  <si>
    <t>GRS-39018</t>
  </si>
  <si>
    <t>Detailed Design - Graphic and Signage  on East Section, IVS, VS, EEEN and Transition Area</t>
  </si>
  <si>
    <t>GRS-39019</t>
  </si>
  <si>
    <t>Detailed Design - Graphic and Signage  at Depot, Main Workshop and Other Buildings</t>
  </si>
  <si>
    <t>GRS-39020</t>
  </si>
  <si>
    <t>Detailed Design - Graphic and Signage  at Depot, OCC and Admin Building</t>
  </si>
  <si>
    <t>GRS-39021</t>
  </si>
  <si>
    <t>Detailed Design - Graphic and Signage  on East Section, at BSS1, BSS2 and Generator Building</t>
  </si>
  <si>
    <t>GRS-39022</t>
  </si>
  <si>
    <t>Detailed Design - Graphic and Signage  on East Section, Safety Line for Depot Buildings</t>
  </si>
  <si>
    <t>GRS-39023</t>
  </si>
  <si>
    <t>Detailed Design - Graphic and Signage  on East Section, Track Area at Depot</t>
  </si>
  <si>
    <t>GRS-39024</t>
  </si>
  <si>
    <t>Detailed Design - Graphic and Signage  on East Section, Track Area at Main Line</t>
  </si>
  <si>
    <t>GRS-39025</t>
  </si>
  <si>
    <t>Detailed Design - Graphic and Signage  on East Section, Power Supply for Signage</t>
  </si>
  <si>
    <t>GRS-39026</t>
  </si>
  <si>
    <t>Detailed Design - Graphic and Signage  on West Section, OR02</t>
  </si>
  <si>
    <t>GRS-39027</t>
  </si>
  <si>
    <t>Detailed Design - Graphic and Signage  on West Section, OR03</t>
  </si>
  <si>
    <t>GRS-39028</t>
  </si>
  <si>
    <t>Detailed Design - Graphic and Signage  on West Section, OR04</t>
  </si>
  <si>
    <t>GRS-39029</t>
  </si>
  <si>
    <t>Detailed Design - Graphic and Signage  on West Section, OR05</t>
  </si>
  <si>
    <t>GRS-39030</t>
  </si>
  <si>
    <t>Detailed Design - Graphic and Signage  on West Section, OR06</t>
  </si>
  <si>
    <t>GRS-39031</t>
  </si>
  <si>
    <t>Detailed Design - Graphic and Signage  on West Section, OR07</t>
  </si>
  <si>
    <t>GRS-39032</t>
  </si>
  <si>
    <t>Detailed Design - Graphic and Signage  on West Section, OR08</t>
  </si>
  <si>
    <t>GRS-39033</t>
  </si>
  <si>
    <t>Detailed Design - Graphic and Signage  on West Section, OR09</t>
  </si>
  <si>
    <t>GRS-39034</t>
  </si>
  <si>
    <t>Detailed Design - Graphic and Signage  on West Section, OR10</t>
  </si>
  <si>
    <t>GRS-39035</t>
  </si>
  <si>
    <t>Detailed Design - Graphic and Signage  on West Section, OR11</t>
  </si>
  <si>
    <t>GRS-39036</t>
  </si>
  <si>
    <t>Detailed Design - Graphic and Signage  on West Section, OR12</t>
  </si>
  <si>
    <t>GRS-39037</t>
  </si>
  <si>
    <t>Detailed Design - Graphic and Signage  on West Section, IVS and EEEN</t>
  </si>
  <si>
    <t>GRS-39038</t>
  </si>
  <si>
    <t>Detailed Design - Graphic and Signage  on West Section, at BSS3</t>
  </si>
  <si>
    <t>GRS-39039</t>
  </si>
  <si>
    <t>Detailed Design - Graphic and Signage  on West Section, Track Area at Main Line</t>
  </si>
  <si>
    <t>GRS-39040</t>
  </si>
  <si>
    <t>Detailed Design - Graphic and Signage  on West Section, Power Supply for Signage</t>
  </si>
  <si>
    <t>PSY-39001</t>
  </si>
  <si>
    <t>OLW-ME-24/0038</t>
  </si>
  <si>
    <t>BEM/M/ORM/S0065/68</t>
  </si>
  <si>
    <t xml:space="preserve">Detailed Design - BSS1 : Architectural Installation Drawing </t>
  </si>
  <si>
    <t>Praphat M. / Supajak S,</t>
  </si>
  <si>
    <t>BEM/M/ORM/S0688/68</t>
  </si>
  <si>
    <t>PSY-39002</t>
  </si>
  <si>
    <t>OLW-ME-24/0039</t>
  </si>
  <si>
    <t>BEM/M/ORM/S0066/68</t>
  </si>
  <si>
    <t xml:space="preserve">Detailed Design - BSS1 : Structural Installation Drawing </t>
  </si>
  <si>
    <t>BEM/M/ORM/S0357/68</t>
  </si>
  <si>
    <t>PSY-39003</t>
  </si>
  <si>
    <t>OLW-ME-24/0181</t>
  </si>
  <si>
    <t>BEM/M/ORM/S1033/68</t>
  </si>
  <si>
    <t xml:space="preserve">Detailed Design - BSS1 : Building Services Installation Drawing </t>
  </si>
  <si>
    <t>PSY-39004</t>
  </si>
  <si>
    <t>OLW-ME-24/0040</t>
  </si>
  <si>
    <t>BEM/M/ORM/S0054/68</t>
  </si>
  <si>
    <t xml:space="preserve">Detailed Design - BSS2 : Architectural Installation Drawing </t>
  </si>
  <si>
    <t>BEM/M/ORM/S0651/68</t>
  </si>
  <si>
    <t>PSY-39005</t>
  </si>
  <si>
    <t>OLW-ME-24/0041</t>
  </si>
  <si>
    <t>BEM/M/ORM/S0053/68</t>
  </si>
  <si>
    <t xml:space="preserve">Detailed Design - BSS2 : Structural Installation Drawing </t>
  </si>
  <si>
    <t>BEM/M/ORM/S0562/68</t>
  </si>
  <si>
    <t>PSY-39006</t>
  </si>
  <si>
    <t>OLW-ME-24/0086</t>
  </si>
  <si>
    <t>BEM/M/ORM/S0261/68</t>
  </si>
  <si>
    <t xml:space="preserve">Detailed Design - BSS2 : Building Services Installation Drawing </t>
  </si>
  <si>
    <t>PSY-39007</t>
  </si>
  <si>
    <t>Detailed Design - BSS1,2 : Material Approval - Civil &amp; AR</t>
  </si>
  <si>
    <t>PSY-39008</t>
  </si>
  <si>
    <t>OLW-ME-24/0282</t>
  </si>
  <si>
    <t>BEM/M/ORM/S0289/69</t>
  </si>
  <si>
    <t>Detailed Design - BSS1,2 : Material Approval - Building Services</t>
  </si>
  <si>
    <t>PSY-39009</t>
  </si>
  <si>
    <t>OLW-ME-24/0054</t>
  </si>
  <si>
    <t>BEM/M/ORM/S0084/68</t>
  </si>
  <si>
    <t>Detailed Design - HV Cable Ducts from MEA Interface Point to BSS1</t>
  </si>
  <si>
    <t>Detailed Design - HV Cable Ducts from MEA Interface Point to BSS2</t>
  </si>
  <si>
    <t>MOVE TO MDW
MDW-39289</t>
  </si>
  <si>
    <t>Detailed Design - Earthing and Bonding Modification on East Section</t>
  </si>
  <si>
    <t>OLW-ME-24/0052</t>
  </si>
  <si>
    <t>BEM/M/ORM/S0064/68</t>
  </si>
  <si>
    <t>Detailed Design - Steel Grating Raised Floor for EE Panel on East Section</t>
  </si>
  <si>
    <t>Detailed Design - Steel Grating Raised Floor for EE Panel</t>
  </si>
  <si>
    <t>Detailed Design - Steel grating raised floor support for all PSY switchgear panels and PSY cabinets in TSS and SSS rooms</t>
  </si>
  <si>
    <t>Detailed Design - Steel Grating</t>
  </si>
  <si>
    <t>Detailed Design - Podium</t>
  </si>
  <si>
    <t>Detailed Design - Chainlink</t>
  </si>
  <si>
    <t>Detailed Design - Support Transformer</t>
  </si>
  <si>
    <t>PSY-39012</t>
  </si>
  <si>
    <t>OLW-ME-24/0197</t>
  </si>
  <si>
    <t>BEM/M/ORM/S1206/68</t>
  </si>
  <si>
    <t>Detailed Design - Overhead Traveling Crane for BSS1</t>
  </si>
  <si>
    <t>PSY-39013</t>
  </si>
  <si>
    <t>OLW-ME-24/0162</t>
  </si>
  <si>
    <t>BEM/M/ORM/S0912/68</t>
  </si>
  <si>
    <t>Detailed Design - Overhead Traveling Crane for BSS2</t>
  </si>
  <si>
    <t>PSY-39014</t>
  </si>
  <si>
    <t>Detailed Design - Overhead Traveling Crane for BSS3</t>
  </si>
  <si>
    <t>PSY-39015</t>
  </si>
  <si>
    <t>เตรียมออก 24/7/26
OLW-ME-24/0453</t>
  </si>
  <si>
    <t>Total page 75 page, A3 - 65 sheets</t>
  </si>
  <si>
    <t xml:space="preserve">Detailed Design - BSS3 : Architectural Installation Drawing </t>
  </si>
  <si>
    <t>PSY-39016</t>
  </si>
  <si>
    <t xml:space="preserve">Detailed Design - BSS3 : Structural Installation Drawing </t>
  </si>
  <si>
    <t>PSY-39017</t>
  </si>
  <si>
    <t xml:space="preserve">Detailed Design - BSS3 : Building Services Installation Drawing </t>
  </si>
  <si>
    <t>PSY-39018</t>
  </si>
  <si>
    <t>Detailed Design - BSS3 : Material Approval - Civil &amp; AR</t>
  </si>
  <si>
    <t>PSY-39019</t>
  </si>
  <si>
    <t>Detailed Design - BSS3 : Material Approval - Building Services</t>
  </si>
  <si>
    <t>Detailed Design - Earthing and Bonding Modification on West Section</t>
  </si>
  <si>
    <t>Detailed Design - Steel Grating Raised Floor for EE Panel on West Section</t>
  </si>
  <si>
    <t>Detailed Design - Modification of BEMS to receive PSD Signal on East Section</t>
  </si>
  <si>
    <t>Thanthip S.</t>
  </si>
  <si>
    <t>Wanlop W./ K.Supajak S.</t>
  </si>
  <si>
    <t>Wanlop W.</t>
  </si>
  <si>
    <t>SCA-39201</t>
  </si>
  <si>
    <t>Detailed Design - Modification of Escalator Interface Point with CCTV and SCADA on East Section</t>
  </si>
  <si>
    <t>SCA-39202</t>
  </si>
  <si>
    <t>Detailed Design - Modification of Fire Alarm System Interface Point with CCTV and SCADA on East Section</t>
  </si>
  <si>
    <t>Detailed Design - Modification of SCADA Hardwire on East Section</t>
  </si>
  <si>
    <t>*NEW*</t>
  </si>
  <si>
    <t>MDW-39001</t>
  </si>
  <si>
    <t>OLW-ME-24/0150</t>
  </si>
  <si>
    <t>BEM/M/ORM/S1135/68</t>
  </si>
  <si>
    <t>Detailed Design - Modification of Depot Track Alignment at Stabling Yard</t>
  </si>
  <si>
    <t>ST</t>
  </si>
  <si>
    <t>Kamphol H.</t>
  </si>
  <si>
    <t xml:space="preserve"> Supajak S.</t>
  </si>
  <si>
    <t>Supajak S.</t>
  </si>
  <si>
    <t>MDW-39002</t>
  </si>
  <si>
    <t>OLW-ME-24/0208</t>
  </si>
  <si>
    <t>BEM/M/ORM/S1309/68</t>
  </si>
  <si>
    <t>Detailed Design - Modification Motorized Gate and Shelters at Test Track Depot - Civil &amp; AR</t>
  </si>
  <si>
    <t>Eddy / Supajak S.</t>
  </si>
  <si>
    <t>BEM/M/ORM/S0668/69</t>
  </si>
  <si>
    <t>MDW-39003</t>
  </si>
  <si>
    <t>OLW-ME-24/0180</t>
  </si>
  <si>
    <t>BEM/M/ORM/S1136/68</t>
  </si>
  <si>
    <t>Detailed Design - Modification Motorized Gate and Shelters at Test Track Depot - Building Service</t>
  </si>
  <si>
    <t>MDW-39004</t>
  </si>
  <si>
    <t>OLW-ME-24/0419</t>
  </si>
  <si>
    <t>BEM/M/ORM/S2140/69</t>
  </si>
  <si>
    <t>Detailed Design - Rubber Gap Fillers on Platform Edge on East Section</t>
  </si>
  <si>
    <t>Detailed Design - Eye Adaptation Lighting at Transition Area and Depot Approach</t>
  </si>
  <si>
    <t>EE</t>
  </si>
  <si>
    <t>Nichapa</t>
  </si>
  <si>
    <t>Jaturong</t>
  </si>
  <si>
    <t>Pratan</t>
  </si>
  <si>
    <t>Detailed Design - Dangerous Waste Storage Building in Depot</t>
  </si>
  <si>
    <t>Sahachart</t>
  </si>
  <si>
    <t>Detailed Design - General Waste Storage Building in Depot</t>
  </si>
  <si>
    <t xml:space="preserve"> Sahachart</t>
  </si>
  <si>
    <t>Detailed Design - Wayside Cable Containment in Depot</t>
  </si>
  <si>
    <t>Detailed Design - PSY Wayside Cable Containment for 24 Kv Cable under the Depot slab</t>
  </si>
  <si>
    <t>Kusuma</t>
  </si>
  <si>
    <t>Monchai</t>
  </si>
  <si>
    <t>Detailed Design - COM/SIG Wayside Cable Containment in the Depot</t>
  </si>
  <si>
    <t>Montri</t>
  </si>
  <si>
    <t>MDW-39005</t>
  </si>
  <si>
    <t>Detailed Design - Driver Train Simulation Room and AFC Training Room Modification - Civil &amp; AR</t>
  </si>
  <si>
    <t>Somsak</t>
  </si>
  <si>
    <t>Suchock</t>
  </si>
  <si>
    <t>MDW-39006</t>
  </si>
  <si>
    <t>Detailed Design - Driver Train Simulation Room and AFC Training Room Modification - Building Services</t>
  </si>
  <si>
    <t>MDW-39200</t>
  </si>
  <si>
    <t>OLW-ME-24/0024</t>
  </si>
  <si>
    <t>Detailed Design - Modification Work of M&amp;E Cable Containment Material for Approval</t>
  </si>
  <si>
    <t>MDW-39201</t>
  </si>
  <si>
    <t>OLW-ME-24/0077</t>
  </si>
  <si>
    <t>Detailed Design - Modification Work of M&amp;E Cable Containment of OR13</t>
  </si>
  <si>
    <t>MDW-39202</t>
  </si>
  <si>
    <t>OLW-ME-24/0078</t>
  </si>
  <si>
    <t>Detailed Design - Modification Work of M&amp;E Cable Containment of OR14</t>
  </si>
  <si>
    <t>MDW-39203</t>
  </si>
  <si>
    <t>OLW-ME-24/0109</t>
  </si>
  <si>
    <t>Detailed Design - Modification Work of M&amp;E Cable Containment of OR15</t>
  </si>
  <si>
    <t>MDW-39204</t>
  </si>
  <si>
    <t>OLW-ME-24/0106</t>
  </si>
  <si>
    <t>Detailed Design - Modification Work of M&amp;E Cable Containment of OR16</t>
  </si>
  <si>
    <t>MDW-39205</t>
  </si>
  <si>
    <t>OLW-ME-24/0107</t>
  </si>
  <si>
    <t>Detailed Design - Modification Work of M&amp;E Cable Containment of OR17</t>
  </si>
  <si>
    <t>MDW-39206</t>
  </si>
  <si>
    <t>OLW-ME-24/0027</t>
  </si>
  <si>
    <t>Detailed Design - Modification Work of M&amp;E Cable Containment of OR18</t>
  </si>
  <si>
    <t>MDW-39207</t>
  </si>
  <si>
    <t>OLW-ME-24/0028</t>
  </si>
  <si>
    <t>Detailed Design - Modification Work of M&amp;E Cable Containment of OR19</t>
  </si>
  <si>
    <t>MDW-39208</t>
  </si>
  <si>
    <t>OLW-ME-24/0029</t>
  </si>
  <si>
    <t>Detailed Design - Modification Work of M&amp;E Cable Containment of OR20</t>
  </si>
  <si>
    <t>MDW-39209</t>
  </si>
  <si>
    <t>OLW-ME-24/0030</t>
  </si>
  <si>
    <t>Detailed Design - Modification Work of M&amp;E Cable Containment of OR21</t>
  </si>
  <si>
    <t>MDW-39210</t>
  </si>
  <si>
    <t>OLW-ME-24/0031</t>
  </si>
  <si>
    <t>Detailed Design - Modification Work of M&amp;E Cable Containment of OR22</t>
  </si>
  <si>
    <t>MDW-39211</t>
  </si>
  <si>
    <t>OLW-ME-24/0036</t>
  </si>
  <si>
    <t>Detailed Design - Modification Work of M&amp;E Cable Containment of OR23</t>
  </si>
  <si>
    <t>MDW-39212</t>
  </si>
  <si>
    <t>OLW-ME-24/0037</t>
  </si>
  <si>
    <t>Detailed Design - Modification Work of M&amp;E Cable Containment of OR24</t>
  </si>
  <si>
    <t>MDW-39213</t>
  </si>
  <si>
    <t>OLW-ME-24/0046</t>
  </si>
  <si>
    <t>Detailed Design - Modification Work of M&amp;E Cable Containment of OR25</t>
  </si>
  <si>
    <t>MDW-39214</t>
  </si>
  <si>
    <t>OLW-ME-24/0047</t>
  </si>
  <si>
    <t>Detailed Design - Modification Work of M&amp;E Cable Containment of OR26</t>
  </si>
  <si>
    <t>MDW-39215</t>
  </si>
  <si>
    <t>OLW-ME-24/0048</t>
  </si>
  <si>
    <t>Detailed Design - Modification Work of M&amp;E Cable Containment of OR27</t>
  </si>
  <si>
    <t>MDW-39216</t>
  </si>
  <si>
    <t>OLW-ME-24/0032</t>
  </si>
  <si>
    <t>Detailed Design - Modification Work of M&amp;E Cable Containment of OR28</t>
  </si>
  <si>
    <t>MDW-39217</t>
  </si>
  <si>
    <t>OLW-ME-24/0033</t>
  </si>
  <si>
    <t>Detailed Design - Modification Work of M&amp;E Cable Containment of OR29</t>
  </si>
  <si>
    <t>MDW-39218</t>
  </si>
  <si>
    <t>OLW-ME-24/0168</t>
  </si>
  <si>
    <t>Detailed Design - Modification Work of M&amp;E Cable Containment of VS02</t>
  </si>
  <si>
    <t>MDW-39219</t>
  </si>
  <si>
    <t>OLW-ME-24/0169</t>
  </si>
  <si>
    <t>Detailed Design - Modification Work of M&amp;E Cable Containment of VS03</t>
  </si>
  <si>
    <t>MDW-39220</t>
  </si>
  <si>
    <t>OLW-ME-24/0170</t>
  </si>
  <si>
    <t>Detailed Design - Modification Work of M&amp;E Cable Containment of IVS08</t>
  </si>
  <si>
    <t>MDW-39221</t>
  </si>
  <si>
    <t>OLW-ME-24/0171</t>
  </si>
  <si>
    <t>Detailed Design - Modification Work of M&amp;E Cable Containment of IVS09</t>
  </si>
  <si>
    <t>MDW-39222</t>
  </si>
  <si>
    <t>OLW-ME-24/0172</t>
  </si>
  <si>
    <t>Detailed Design - Modification Work of M&amp;E Cable Containment of IVS10</t>
  </si>
  <si>
    <t>MDW-39223</t>
  </si>
  <si>
    <t>OLW-ME-24/0173</t>
  </si>
  <si>
    <t>Detailed Design - Modification Work of M&amp;E Cable Containment of IVS11</t>
  </si>
  <si>
    <t>MDW-39224</t>
  </si>
  <si>
    <t>OLW-ME-24/0174</t>
  </si>
  <si>
    <t>Detailed Design - Modification Work of M&amp;E Cable Containment of IVS12</t>
  </si>
  <si>
    <t>MDW-39225</t>
  </si>
  <si>
    <t>OLW-ME-24/0034</t>
  </si>
  <si>
    <t>Detailed Design - Modification Work of M&amp;E Cable Containment of IVS13</t>
  </si>
  <si>
    <t>MDW-39226</t>
  </si>
  <si>
    <t>OLW-ME-24/0083</t>
  </si>
  <si>
    <t>Detailed Design - Modification Work of M&amp;E Cable Containment of IVS14</t>
  </si>
  <si>
    <t>MDW-39227</t>
  </si>
  <si>
    <t>OLW-ME-24/0084</t>
  </si>
  <si>
    <t>Detailed Design - Modification Work of M&amp;E Cable Containment of IVS15</t>
  </si>
  <si>
    <t>MDW-39228</t>
  </si>
  <si>
    <t>OLW-ME-24/0088</t>
  </si>
  <si>
    <t>Detailed Design - Modification Work of M&amp;E Cable Containment of IVS16</t>
  </si>
  <si>
    <t>MDW-39229</t>
  </si>
  <si>
    <t>OLW-ME-24/0089</t>
  </si>
  <si>
    <t>Detailed Design - Modification Work of M&amp;E Cable Containment of IVS17</t>
  </si>
  <si>
    <t>MDW-39230</t>
  </si>
  <si>
    <t>OLW-ME-24/0175</t>
  </si>
  <si>
    <t>Detailed Design - Modification Work of M&amp;E Cable Containment of EEEN</t>
  </si>
  <si>
    <t>MDW-39231</t>
  </si>
  <si>
    <t>OLW-ME-24/0081</t>
  </si>
  <si>
    <t>Detailed Design - Modification Work of M&amp;E Cable Containment of Orange Line - Depot</t>
  </si>
  <si>
    <t xml:space="preserve">Detailed Design - Level Crossing at Turnout and Track Slab Crossing on Main Line East Section </t>
  </si>
  <si>
    <t>Detailed Design - Main Line Cable Trough Modification on East Section</t>
  </si>
  <si>
    <t>Detailed Design - Main Line Cable Trough Modification on East Section (PSY)</t>
  </si>
  <si>
    <t>3.10</t>
  </si>
  <si>
    <t>Monchai R.</t>
  </si>
  <si>
    <t>Detailed Design - Main Line Cable Trough Modification on East Section (SIG/COM)</t>
  </si>
  <si>
    <t>OLW-ME-24/0055</t>
  </si>
  <si>
    <t>Detailed Design - Raised Floor Installation on East Section</t>
  </si>
  <si>
    <t>Detailed Design - Add Raised Floor and Finish Epoxy Floor in Commercial rm (Sig) at ELEV Station</t>
  </si>
  <si>
    <t>Detailed Design - Add Raised Floor in SCADA / CCTV Maintenance Room</t>
  </si>
  <si>
    <t>Detailed Design - Add Raised Floor in Maintenance Management Room</t>
  </si>
  <si>
    <t>Detailed Design - Add Raised Floor in Playback and Training Room</t>
  </si>
  <si>
    <t>Detailed Design - Add Raised Floor in Backup Control Room</t>
  </si>
  <si>
    <t>Detailed Design - Finish Epoxy Floor in Commercial rm (UPS Room) at ELEV Station</t>
  </si>
  <si>
    <t>Detailed Design - Add Raised Floor in Trainning Room (New SIG Maintenance Room)</t>
  </si>
  <si>
    <t>OLE-ME-24/0043</t>
  </si>
  <si>
    <t>Detailed Design - Bird Protection System at Depot Buildings</t>
  </si>
  <si>
    <t>Detailed Design - Central BEMS for the MRT Orange Line System East Section</t>
  </si>
  <si>
    <t>MDW-39238</t>
  </si>
  <si>
    <t>Detailed Design - Central BEMS for the MRT Orange Line System West Section</t>
  </si>
  <si>
    <t>OLW-ME-24/0187</t>
  </si>
  <si>
    <t>Detailed Design - Access Panel for TSS, SSS1,SSS2 Room in Depot</t>
  </si>
  <si>
    <t>OLW-ME-24/0216</t>
  </si>
  <si>
    <t>Detailed Design - Driver Train Simulation Room and Train Crew Office at OR18 - Civil &amp; AR</t>
  </si>
  <si>
    <t>OLW-ME-24/0203</t>
  </si>
  <si>
    <t>Detailed Design - Driver Train Simulation Room and Train Crew Office at OR18 - Building Services</t>
  </si>
  <si>
    <t>MDW-39242</t>
  </si>
  <si>
    <t>OLW-ME-24/0192</t>
  </si>
  <si>
    <t>Detailed Design - Modification Works for Training Room at Ratchada Station</t>
  </si>
  <si>
    <t>Boonprasert F.</t>
  </si>
  <si>
    <t>OLW-ME-24/0119</t>
  </si>
  <si>
    <t>Detailed Design - AFC Training Room Modification - Civil &amp; AR</t>
  </si>
  <si>
    <t>OLW-ME-24/0312</t>
  </si>
  <si>
    <t>Detailed Design - AFC Training Room Modification - Building Services</t>
  </si>
  <si>
    <t>Detailed Design - Rooms and Building Service Systems Modification in Stations Area</t>
  </si>
  <si>
    <t>3.1.1</t>
  </si>
  <si>
    <t>MDW-39246</t>
  </si>
  <si>
    <t>OLW-ME-24/0235</t>
  </si>
  <si>
    <t>Detailed Design - Power Outlet Installation in SOR, Ticket Office and Cash Handling for OR13 - OR17</t>
  </si>
  <si>
    <t>3.1.1.10</t>
  </si>
  <si>
    <t>MDW-39247</t>
  </si>
  <si>
    <t>OLW-ME-24/0185</t>
  </si>
  <si>
    <t>Detailed Design - Power Outlet Installation in SOR, Ticket Office and Cash Handling for OR18 - OR22</t>
  </si>
  <si>
    <t>MDW-39248</t>
  </si>
  <si>
    <t>OLW-ME-24/0202</t>
  </si>
  <si>
    <t>Detailed Design - Power Outlet Installation in SOR, Ticket Office and Cash Handling for OR23 - OR29</t>
  </si>
  <si>
    <t>MDW-39249</t>
  </si>
  <si>
    <t>OLW-ME-24/0044</t>
  </si>
  <si>
    <t>Detailed Design - SOR Counter and Workstation Hanging Support Installation on East Section</t>
  </si>
  <si>
    <t>3.1.1.12</t>
  </si>
  <si>
    <t>MDW-39250</t>
  </si>
  <si>
    <t>OLW-ME-24/0051</t>
  </si>
  <si>
    <t xml:space="preserve">Detailed Design - Ticket Office Modification on East Section </t>
  </si>
  <si>
    <t>Detailed Design - Modify Raise Floor for Ticket Office Counter at OR23-29</t>
  </si>
  <si>
    <t>Detailed Design - Modify Ticket Office Counter at OR20-22</t>
  </si>
  <si>
    <t>MDW-39251</t>
  </si>
  <si>
    <t>Detailed Design - Modification of Eletrical System in Telecommunication Room at OR14</t>
  </si>
  <si>
    <t>3.1.1.1,3.1.1.2</t>
  </si>
  <si>
    <t>MDW-39252</t>
  </si>
  <si>
    <t>OLW-ME-24/0230</t>
  </si>
  <si>
    <t>Detailed Design - Modification of Fire Suppression System (N2) in Commerial Room at OR14</t>
  </si>
  <si>
    <t>ME</t>
  </si>
  <si>
    <t>MDW-39253</t>
  </si>
  <si>
    <t>OLW-ME-24/0100</t>
  </si>
  <si>
    <t>Detailed Design - Modification of Civil Work in Telecommunication Room at OR14</t>
  </si>
  <si>
    <t>MDW-39254</t>
  </si>
  <si>
    <t>OLW-ME-24/0266</t>
  </si>
  <si>
    <t>Detailed Design - Modification in Staff Mess Room at OR13-OR17</t>
  </si>
  <si>
    <t>MDW-39255</t>
  </si>
  <si>
    <t>OLW-ME-24/0210</t>
  </si>
  <si>
    <t>Detailed Design - Modification in Staff Mess Room at OR18-OR22</t>
  </si>
  <si>
    <t>MDW-39256</t>
  </si>
  <si>
    <t>OLW-ME-24/0274</t>
  </si>
  <si>
    <t>Detailed Design - Modification in Staff Mess Room at OR23-OR29</t>
  </si>
  <si>
    <t>MDW-39257</t>
  </si>
  <si>
    <t>OLW-ME-24/0126</t>
  </si>
  <si>
    <t>Detailed Design - Modification of Air Conditioning in CER and SER at OR13-OR19</t>
  </si>
  <si>
    <t>MDW-39258</t>
  </si>
  <si>
    <t>OLW-ME-24/0117</t>
  </si>
  <si>
    <t>Detailed Design - Modification of Air Conditioning in CER and SER at OR20-OR22</t>
  </si>
  <si>
    <t>MDW-39259</t>
  </si>
  <si>
    <t>OLW-ME-24/0120</t>
  </si>
  <si>
    <t>Detailed Design - Modification of Air Conditioning in CER and SER at OR23-OR29</t>
  </si>
  <si>
    <t>MDW-39260</t>
  </si>
  <si>
    <t>OLW-ME-24/0177</t>
  </si>
  <si>
    <t>Detailed Design - Modification of Air Conditioning in M&amp;E Room at OCC Building</t>
  </si>
  <si>
    <t>Detailed Design - Rooms and Building Service Systems Modification in Depot Area</t>
  </si>
  <si>
    <t>OLW-ME-24/0188</t>
  </si>
  <si>
    <t>Detailed Design - Provision of UPS for MDB Control at Main Workshop, OCC Building, Admin Building, Stabling Yard and Train Washing Plant</t>
  </si>
  <si>
    <t>3.1.2</t>
  </si>
  <si>
    <t>MDW-39262</t>
  </si>
  <si>
    <t>OLW-ME-24/0130</t>
  </si>
  <si>
    <t>Detailed Design - Provision of Redundant MDB at OCC Building, Admin Building and Canteen</t>
  </si>
  <si>
    <t>MDW-39263</t>
  </si>
  <si>
    <t>OLW-ME-24/0221</t>
  </si>
  <si>
    <t>Detailed Design - Additonal Lighting System at Depot Area</t>
  </si>
  <si>
    <t>3.1.2,.4,.5</t>
  </si>
  <si>
    <t>MDW-39264</t>
  </si>
  <si>
    <t xml:space="preserve">Detailed Design - Block-out and Holes Modification at Depot Platform </t>
  </si>
  <si>
    <t>MDW-39268</t>
  </si>
  <si>
    <t>Detailed Design - Main Cable Containment Modification at Depot</t>
  </si>
  <si>
    <t>Detailed Design - PSY Wayside Cable Containment for 24 KV Cable under Depot slab</t>
  </si>
  <si>
    <t>Detailed Design - SIG/COM Wayside Cable Containment in Depot</t>
  </si>
  <si>
    <t>OLW-ME-24/0082</t>
  </si>
  <si>
    <t>Detailed Design - Wayside Cable Trough in Depot</t>
  </si>
  <si>
    <t>MDW-39272</t>
  </si>
  <si>
    <t>OLW-ME-24/0101</t>
  </si>
  <si>
    <t>Detailed Design - Modification of New M&amp;E Room at IVS15 Civil &amp; AR</t>
  </si>
  <si>
    <t>3.1.1.1</t>
  </si>
  <si>
    <t>MDW-39273</t>
  </si>
  <si>
    <t>Detailed Design - Modification of New M&amp;E UPS Room at IVS15-IVS17 - Building Services</t>
  </si>
  <si>
    <t>MDW-39274</t>
  </si>
  <si>
    <t>OLW-ME-24/0214</t>
  </si>
  <si>
    <t>Detailed Design - Modification of Air Conditioning at OR13-OR29 and OCC Building - Material Approval (Electrical System)</t>
  </si>
  <si>
    <t>MDW-39275</t>
  </si>
  <si>
    <t>OLW-ME-24/0190</t>
  </si>
  <si>
    <t>Detailed Design - Modification of Air Conditioning at OR13-OR29 and OCC Building - Material Approval (Mechanical System)</t>
  </si>
  <si>
    <t>MDW-39276</t>
  </si>
  <si>
    <t>OLW-ME-24/0338</t>
  </si>
  <si>
    <t>Detailed Design - Ticket Issuing Machine (TIM) Wall Opening and Closing on East Section</t>
  </si>
  <si>
    <t>AFC/AR</t>
  </si>
  <si>
    <t>MDW-39277</t>
  </si>
  <si>
    <t>Detailed Design - Modification Works for AFC - Balustrade Modification Along AFC Gate Line East Section</t>
  </si>
  <si>
    <t>MDW-39278</t>
  </si>
  <si>
    <t>Detailed Design - Underfloor Embedded Duct Modification for AFC Gates Line East Section</t>
  </si>
  <si>
    <t>MDW-39279</t>
  </si>
  <si>
    <t>Detailed Design - Balustrade Modification Along AFC Gate Line East Section</t>
  </si>
  <si>
    <t>MDW-39280</t>
  </si>
  <si>
    <t>OLW-ME-24/0195</t>
  </si>
  <si>
    <t>Detailed Design - Platform Finishing on East Section</t>
  </si>
  <si>
    <t>MDW-39281</t>
  </si>
  <si>
    <t>OLW-ME-24/0309</t>
  </si>
  <si>
    <t>Detailed Design - Cladding Barrier between EWD and Station Structure on East Section</t>
  </si>
  <si>
    <t>MDW-39282</t>
  </si>
  <si>
    <t>Detailed Design - Holes for PSD Cable Wiring on East Section</t>
  </si>
  <si>
    <t>Detailed Design - Intercom System in Cash Handling Room East Section</t>
  </si>
  <si>
    <t>Detailed Design - Power Cable and Conduits Modification for Walk-Through Metal Detector East Section</t>
  </si>
  <si>
    <t>MDW-39285</t>
  </si>
  <si>
    <t>Detailed Design - Provision of Cable Containment between OCC ORL and OCC BL</t>
  </si>
  <si>
    <t>MDW-39286</t>
  </si>
  <si>
    <t>Detailed Design - Underground Cable Containment at Station Public Areas East Section</t>
  </si>
  <si>
    <t>10.10</t>
  </si>
  <si>
    <t>MDW-39287</t>
  </si>
  <si>
    <t>OLW-ME-24/0151</t>
  </si>
  <si>
    <t>Detailed Design - Strobe Light at Buffer Stops East Section</t>
  </si>
  <si>
    <t>MDW-39288</t>
  </si>
  <si>
    <t>OLW-ME-24/0199</t>
  </si>
  <si>
    <t xml:space="preserve">Detailed Design - Point Machine Foundation Construction on East Section                                                          </t>
  </si>
  <si>
    <t>MDW-39289</t>
  </si>
  <si>
    <t>Detailed Design - Earthing and Bonding for Raised Floor on East Section</t>
  </si>
  <si>
    <t>MDW-39290</t>
  </si>
  <si>
    <t>OLW-ME-24/0211</t>
  </si>
  <si>
    <t>Detailed Design - Modification Room for PSY at Depot Buildings - Building Services</t>
  </si>
  <si>
    <t>MDW-39291</t>
  </si>
  <si>
    <t>OLW-ME-24/0375 
(** แบงค์ &amp; พี่กำพล)</t>
  </si>
  <si>
    <t xml:space="preserve">Detailed Design - Conductor Rail Arrangement Modification at Main Line East Section </t>
  </si>
  <si>
    <t>MDW-39292</t>
  </si>
  <si>
    <t>OLW-ME--24/0384
(** แบงค์ &amp; พี่กำพล)</t>
  </si>
  <si>
    <t xml:space="preserve">Detailed Design - Conductor Rail Arrangement Modification at Depot </t>
  </si>
  <si>
    <t>MDW-39293</t>
  </si>
  <si>
    <t>OLW-ME-24/0104</t>
  </si>
  <si>
    <t>Detailed Design - Stabling Walkway Modification at Stabling Yard - Civil &amp; AR</t>
  </si>
  <si>
    <t>MDW-39294</t>
  </si>
  <si>
    <t>Detailed Design - Provision of Architectural Work in new M&amp;E UPS room at OR23</t>
  </si>
  <si>
    <t>OLW-ME-24/0303</t>
  </si>
  <si>
    <t>Detailed Design - Dangerous Goods Building in Depot - Civil &amp; AR</t>
  </si>
  <si>
    <t>ADW</t>
  </si>
  <si>
    <t>OLW-ME-24/0311</t>
  </si>
  <si>
    <t>Detailed Design - Dangerous Goods Building in Depot - Building Services</t>
  </si>
  <si>
    <t>Boonprasert</t>
  </si>
  <si>
    <t>OLW-ME-24/0238</t>
  </si>
  <si>
    <t xml:space="preserve">Detailed Design - Training Room at Ratchada Station (Part 2) </t>
  </si>
  <si>
    <t>MDW-39298</t>
  </si>
  <si>
    <t>Detailed Design - Training Room at Ratchada Station (Part 2) - Building Services</t>
  </si>
  <si>
    <t>MDW-39299</t>
  </si>
  <si>
    <t>OLW-ME-24/0254</t>
  </si>
  <si>
    <t>Detailed Design - Provision of Air Conditioning System in Commercial Room at OR13-OR19</t>
  </si>
  <si>
    <t>MDW-39300</t>
  </si>
  <si>
    <t>OLW-ME-24/0271</t>
  </si>
  <si>
    <t>Detailed Design - Modification SIG-PSD Office at Main Workshop - Building Services</t>
  </si>
  <si>
    <t>MDW-39301</t>
  </si>
  <si>
    <t>OLW-ME-24/0302</t>
  </si>
  <si>
    <t>Detailed Design - Modification Backup CCR Room at Main Workshop - Building Services</t>
  </si>
  <si>
    <t>MDW-39302</t>
  </si>
  <si>
    <t>OLW-ME-24/0283</t>
  </si>
  <si>
    <t>Detailed Design - Modification SER at Main Workshop - Building Services</t>
  </si>
  <si>
    <t>MDW-39303</t>
  </si>
  <si>
    <t>OLW-ME-24/0277</t>
  </si>
  <si>
    <t>Detailed Design - Modification CER &amp; SCADA Room at Main Workshop - Building Services</t>
  </si>
  <si>
    <t>OLW-ME-24/0284</t>
  </si>
  <si>
    <t>Detailed Design - MEA Radio</t>
  </si>
  <si>
    <t>MDW-39305</t>
  </si>
  <si>
    <t>OLW-ME-24/0339</t>
  </si>
  <si>
    <t>MDW-39306</t>
  </si>
  <si>
    <t>OLW-ME-24/0402</t>
  </si>
  <si>
    <t>Detilaed Design - Modification CER and First Aid Room at OR14 - Building Services</t>
  </si>
  <si>
    <t>MDW-39307</t>
  </si>
  <si>
    <t>OLW-ME-24/0425
8 pages - A4
50 pages - A3</t>
  </si>
  <si>
    <t>Detailed Design - Additional Fence at Back of House OR13 - OR22 and IVS East Section</t>
  </si>
  <si>
    <t>MDW-39308</t>
  </si>
  <si>
    <t>Detailed Design - Additional Locking Devices for Main Line Tandem Turnouts 2007, 2010 &amp; 2013 and Depot Turnout D16</t>
  </si>
  <si>
    <t>TRW</t>
  </si>
  <si>
    <t>MDW-39309</t>
  </si>
  <si>
    <t xml:space="preserve">Detailed Design - Modification Air Conditioning System at CCR  </t>
  </si>
  <si>
    <t>MDW-39310</t>
  </si>
  <si>
    <t xml:space="preserve">Detailed Design - Modification AFC Training Center at OR19 - Civil &amp; AR  </t>
  </si>
  <si>
    <t>MDW-39311</t>
  </si>
  <si>
    <t xml:space="preserve">Detailed Design - Modification AFC Training Center at OR19 - Building Services  </t>
  </si>
  <si>
    <t>MDW-39312</t>
  </si>
  <si>
    <t xml:space="preserve">Detailed Design - Modification Electronic Workshop at Main Workshop - Building Services  </t>
  </si>
  <si>
    <t>MDW-39313</t>
  </si>
  <si>
    <t xml:space="preserve">Detailed Design - Modification Battery Charger Room at Main Workshop - Building Services  </t>
  </si>
  <si>
    <t>MDW-39314</t>
  </si>
  <si>
    <t xml:space="preserve">Detailed Design - Modification Machining Room at Main Workshop - Building Services  </t>
  </si>
  <si>
    <t>Ekasit L.</t>
  </si>
  <si>
    <t>MDW-39315</t>
  </si>
  <si>
    <t xml:space="preserve">Detailed Design - Modification Paint Shop Room at Main Workshop - Building Services  </t>
  </si>
  <si>
    <t>MDW-39316</t>
  </si>
  <si>
    <t xml:space="preserve">Detailed Design - Modification Electronic Workshop, Battery Charger, Machining and Paint Shop at Main Workshop - Civil &amp; AR  </t>
  </si>
  <si>
    <t>Modification Works LOT 2</t>
  </si>
  <si>
    <t>OLW-ME-24/0198</t>
  </si>
  <si>
    <t>Detailed Design - Modification Works : Storage Office in Main Workshop - Civil &amp; AR</t>
  </si>
  <si>
    <t>OLW-ME-24/0327</t>
  </si>
  <si>
    <t>Detailed Design - Modification Works : Storage Office in Main Workshop - Building Services</t>
  </si>
  <si>
    <t>MDW-39502</t>
  </si>
  <si>
    <t>Detailed Design - Modification Works : all Fire Alarm System Controller in Depot</t>
  </si>
  <si>
    <t>OLW-ME-24/0194</t>
  </si>
  <si>
    <t>Detailed Design - Modification Works : New MMC at Admin Building - Civil &amp; AR</t>
  </si>
  <si>
    <t>OLW-ME-DAS-MDW-39503-001</t>
  </si>
  <si>
    <t>A1</t>
  </si>
  <si>
    <t>OLW-ME-DAS-MDW-39503-002</t>
  </si>
  <si>
    <t>A2</t>
  </si>
  <si>
    <t>OLW-ME-24/0388</t>
  </si>
  <si>
    <t>Detailed Design - Modification Works : New MMC at Admin Building - Building Services</t>
  </si>
  <si>
    <t>OLW-ME-24/0241</t>
  </si>
  <si>
    <t>Detailed Design - Modification Works : Walkway with Roof from Main Workshop to Stabling Yard - Civil &amp; AR</t>
  </si>
  <si>
    <t>OLW-ME-DAS-MDW-39505-001</t>
  </si>
  <si>
    <t>OLW-ME-DAS-MDW-39505-002</t>
  </si>
  <si>
    <t>เตรียมออก 9/5/26, 2/6/26</t>
  </si>
  <si>
    <t>OLW-ME-24/0298</t>
  </si>
  <si>
    <t>Detailed Design - Modification Works : Walkway with Roof from Main Workshop to Stabling Yard - Building Services</t>
  </si>
  <si>
    <t>OLW-ME-24/0239</t>
  </si>
  <si>
    <t>Detailed Design - Modification Works : High Roof in front of MWS Entrance and Store Entrance - Civil &amp; AR</t>
  </si>
  <si>
    <t>DAS (A1)</t>
  </si>
  <si>
    <t>MDW-39508</t>
  </si>
  <si>
    <t>Detailed Design - Modification Works : High Roof in front of MWS Entrance and Store Entrance - Building Services</t>
  </si>
  <si>
    <t>OLW-ME-24/0246</t>
  </si>
  <si>
    <t>Detailed Design - Modification Works : High Roof at Under Floor Wheel Lathe - Civil &amp; AR</t>
  </si>
  <si>
    <t>MDW-39510</t>
  </si>
  <si>
    <t>Detailed Design - Modification Works : High Roof at Under Floor Wheel Lathe - Building Services</t>
  </si>
  <si>
    <t>OLW-ME-24/0248</t>
  </si>
  <si>
    <t>Detailed Design - Modification Works : Maintenance Office Rooms at Main Workshop - Civil &amp; AR</t>
  </si>
  <si>
    <t>OLW-ME-24/0411</t>
  </si>
  <si>
    <t>Detailed Design - Modification Works : Maintenance Office Rooms at Main Workshop - Building Services</t>
  </si>
  <si>
    <t>OLW-ME-24/0200</t>
  </si>
  <si>
    <t>Detailed Design - Modification Works : Car Park Roof and Motorcycle in Depot - Civil &amp; AR</t>
  </si>
  <si>
    <t>OLW-ME-24/0378</t>
  </si>
  <si>
    <t>Detailed Design - Modification Works : Car Park Roof and Motorcycle in Depot - Building Services</t>
  </si>
  <si>
    <t>OLW-ME-24/0247</t>
  </si>
  <si>
    <t>Detailed Design - Modification Works : Walkway Bridge between BL Depot and ORL Depot - Civil &amp; AR</t>
  </si>
  <si>
    <t>OLW-ME-24/0393</t>
  </si>
  <si>
    <t>Detailed Design - Modification Works : Walkway Bridge between BL Depot and ORL Depot - Building Services</t>
  </si>
  <si>
    <t>OLW-ME-24/0265
เตรียมออก 22/1/2026</t>
  </si>
  <si>
    <t>Detailed Design - Modification Works : Street Lighting between MRTA Fence and Depot Slab</t>
  </si>
  <si>
    <t>OLW-ME-24/0279</t>
  </si>
  <si>
    <t>Detailed Design - Modification Works : Walkway with Roof in Depot Area - Civil &amp; AR</t>
  </si>
  <si>
    <t>9,10,14,15,20</t>
  </si>
  <si>
    <t>เตรียมออก 9/7/26
OLW-ME-24/0452</t>
  </si>
  <si>
    <t>Detailed Design - Modification Works : Sliding Gate, Chain Link Fence and Walkway with Roof in Depot Area - Building Services</t>
  </si>
  <si>
    <t>OLW-ME-24/0249</t>
  </si>
  <si>
    <t>Detailed Design - Modification Works : Walkway Bridge and Walkway over Canal in Depot</t>
  </si>
  <si>
    <t>11,12</t>
  </si>
  <si>
    <t>MDW-39522</t>
  </si>
  <si>
    <t>OLW-ME-24/0289</t>
  </si>
  <si>
    <t>Detailed Design - Modification Works : Rain Protection and Zero Discharge Water treatment in Depot - Civil &amp; AR</t>
  </si>
  <si>
    <t>13
23</t>
  </si>
  <si>
    <r>
      <rPr>
        <b/>
        <sz val="24"/>
        <rFont val="Browallia New"/>
        <family val="2"/>
      </rPr>
      <t>AR</t>
    </r>
    <r>
      <rPr>
        <sz val="24"/>
        <rFont val="Browallia New"/>
        <family val="2"/>
      </rPr>
      <t>/ME</t>
    </r>
  </si>
  <si>
    <t>OLW-ME-24/0244</t>
  </si>
  <si>
    <t>Detailed Design - Modification Works : Cold Water System at Admin Building Landscape</t>
  </si>
  <si>
    <t>OLW-ME-24/0281</t>
  </si>
  <si>
    <t>Detailed Design - Modification Works : Walkway under Depot Slab for Maintenance Service - Civil &amp; AR</t>
  </si>
  <si>
    <t>OLW-ME-24/0398</t>
  </si>
  <si>
    <t>Detailed Design - Modification Works : Walkway under Depot Slab for Maintenance Service - Building Services</t>
  </si>
  <si>
    <t>OLW-ME-24/0240</t>
  </si>
  <si>
    <t>Detailed Design - Modification Works : FHC Modification at Stabling Yard</t>
  </si>
  <si>
    <t>OLW-ME-24/0331</t>
  </si>
  <si>
    <t>Detailed Design - Modification Works : Hand Sink with Emergency Eye Wash Installation in Depot</t>
  </si>
  <si>
    <t>OLW-ME-24/0256</t>
  </si>
  <si>
    <t>Detailed Design - Modification Works : Washing Area in Cleaning Staff Room at Stabling Yard - Civil &amp; AR</t>
  </si>
  <si>
    <t>OLW-ME-24/0267</t>
  </si>
  <si>
    <t>Detailed Design - Modification Works : Washing Area in Cleaning Staff Room at Stabling Yard - Building Services</t>
  </si>
  <si>
    <t>OLW-ME-24/0308</t>
  </si>
  <si>
    <t>Detailed Design - Modification Works : Zero Discharge Water treatment in Depot - Building Services</t>
  </si>
  <si>
    <t>OLW-ME-24/0335</t>
  </si>
  <si>
    <t>Detailed Design - Modification Works : Guard rail protection for FHC in Depot Area</t>
  </si>
  <si>
    <t xml:space="preserve">Detailed Design - Modification Works : Barbed Wire Fences for MRTA Chain Link at Klong Chourdyai </t>
  </si>
  <si>
    <t>MDW-39533</t>
  </si>
  <si>
    <t xml:space="preserve">Detailed Design - Modification Works : Car Barrier Gate at Depot Area </t>
  </si>
  <si>
    <t>OLW-ME-24/0243</t>
  </si>
  <si>
    <t>Detailed Design - Modification Works : Security Guard Box at ORL Depot Entrance - Civil &amp; AR</t>
  </si>
  <si>
    <t>เตรียมออก 27/7/26</t>
  </si>
  <si>
    <t>MDW-39535</t>
  </si>
  <si>
    <t>เตรียมออก 18/7/26
OLW-ME-24/0475</t>
  </si>
  <si>
    <t>Detailed Design - Modification Works : Security Guard Box at ORL Depot Entrance - Building Services</t>
  </si>
  <si>
    <t>OLW-ME-24/0389
Total 24 pages
A3 - 9 pages</t>
  </si>
  <si>
    <t>Detailed Design - Modification Works : Soundproof Installation and Company Logo at CCR Room</t>
  </si>
  <si>
    <t xml:space="preserve">Detailed Design - Modification Works : Fence Installation at Ladder in VS, IVS Buildings </t>
  </si>
  <si>
    <t>Detailed Design - Modification Works : Anti-Slide Signage at Escalator for all Stations</t>
  </si>
  <si>
    <t>Detailed Design - Modification Works : Roofing over Control Panel Installation at VS, IVS Buildings</t>
  </si>
  <si>
    <t>Detailed Design - Modification Works : Water Drop Protection for UPS Cabinet for all Stations and Depot</t>
  </si>
  <si>
    <t>Detailed Design - Modification Works : Manual Call Point Cover in Public Area at all Stations</t>
  </si>
  <si>
    <t>Detailed Design - Modification Works : Emergency Stop Button Cover for Escalator at all Stations</t>
  </si>
  <si>
    <t>เตรียมออก
2/6/26
OLW-ME-24/0380</t>
  </si>
  <si>
    <t>Detailed Design - Modification Works : Bird &amp; Rain Protection, Safety Hand Rail Installation at Admin Building</t>
  </si>
  <si>
    <t>47,48,49</t>
  </si>
  <si>
    <t>Detailed Design - Modification Works : Barbed Wire Fences for Depot slab</t>
  </si>
  <si>
    <t>OLW-ME-24/0280</t>
  </si>
  <si>
    <t>Detailed Design - Modification Works : Chain Link Installation at Cut &amp; Cover Depot Access</t>
  </si>
  <si>
    <t>OLW-ME-24/0381</t>
  </si>
  <si>
    <t>Detailed Design - Modification Works : Chain Link Installation under Depot Slab</t>
  </si>
  <si>
    <t>เตรียมออก 16/12/2025</t>
  </si>
  <si>
    <t>Detailed Design - Modification Works : Door and Lockset Modification at OCC Building</t>
  </si>
  <si>
    <t>56,57</t>
  </si>
  <si>
    <t>OLW-ME-24/0270</t>
  </si>
  <si>
    <t>Detailed Design - Modification Works : Air Conditioning System Installation at Pantry room OCC Building</t>
  </si>
  <si>
    <t>OLW-ME-24/0269</t>
  </si>
  <si>
    <t>Detailed Design - Modification Works : Maintenance Room and Satellite Store at Stations - Building Services</t>
  </si>
  <si>
    <t>Detailed Design - Modification Works : Satellite Store at OR21 - Civil &amp; AR</t>
  </si>
  <si>
    <t>OLW-ME-24/0261</t>
  </si>
  <si>
    <t xml:space="preserve">Detailed Design - Modification Works : Train Crew Office at OR29
(รวมงาน AR และ Builind Service) </t>
  </si>
  <si>
    <t>AR/ME</t>
  </si>
  <si>
    <t>OLW-ME-24/0313</t>
  </si>
  <si>
    <t>Detailed Design - Modification Works : Hand Rail Installation at Walk Way in Stabling Yard</t>
  </si>
  <si>
    <t>Detailed Design - Modification Works : Ladder to Access the Fire Valve at Omega Joints for all Underground Stations</t>
  </si>
  <si>
    <t xml:space="preserve">Detailed Design - Modification Works : Fire Suspension Control Panel Cover Installation at Tunnel Main Line </t>
  </si>
  <si>
    <t>เตรียมออก 29/6/2026
Olw-ME-24/0437</t>
  </si>
  <si>
    <t>10 pages, dwg 4 sheets</t>
  </si>
  <si>
    <t>Detailed Design - Modification Works : Security Guard Box at OCC Parking Area - Civil &amp; AR</t>
  </si>
  <si>
    <t>Detailed Design - Modification Works : Security Guard Box at OCC Parking Area - Building Services</t>
  </si>
  <si>
    <t>OLW-ME-24/0259</t>
  </si>
  <si>
    <t>Detailed Design - Modification Works : Additional Small Power System at OCC Building</t>
  </si>
  <si>
    <t>MDW-39557</t>
  </si>
  <si>
    <t>Detailed Design - Modification Works : Sliding Gate and Chain Link Fence in Depot Area - Civil &amp; AR</t>
  </si>
  <si>
    <t>RST-39001</t>
  </si>
  <si>
    <t>Detailed Design - Driver Training Simulator</t>
  </si>
  <si>
    <t>Komsun N./ Supajak S.</t>
  </si>
  <si>
    <t>RST-39002</t>
  </si>
  <si>
    <t>Detailed Design - List of Spare Part - Driver Training Simulator</t>
  </si>
  <si>
    <t>RST-39003</t>
  </si>
  <si>
    <t>Detailed Design - Sample List - Driver Training Simulator</t>
  </si>
  <si>
    <t>RST-39004</t>
  </si>
  <si>
    <t>Detailed Design - RAM Report - Driver Training Simulator</t>
  </si>
  <si>
    <t>RST-39005</t>
  </si>
  <si>
    <t>Detailed Design - Mechanism Design - Driver Training Simulator</t>
  </si>
  <si>
    <t>RST-39006</t>
  </si>
  <si>
    <t>Detailed Design - Electrical Circuit Design - Driver Training Simulator</t>
  </si>
  <si>
    <t>RST-39007</t>
  </si>
  <si>
    <t>Detailed Design - Room Layout Design - Driver Training Simulator</t>
  </si>
  <si>
    <t>RST-39008</t>
  </si>
  <si>
    <t>Detailed Design - Failure Mode and Criticality Analysis - Driver Training Simulator</t>
  </si>
  <si>
    <t>RST-39009</t>
  </si>
  <si>
    <t>Detailed Design - Functional Location Data - Driver Trianing Simulator</t>
  </si>
  <si>
    <t>RST-39010</t>
  </si>
  <si>
    <t>Detailed Design - Maintenance Planning Data - Driver Training Simulator</t>
  </si>
  <si>
    <t>RST-39011</t>
  </si>
  <si>
    <t>Detailed Design - Materials Management Data - Driver Training Simulator</t>
  </si>
  <si>
    <t>RST-39012</t>
  </si>
  <si>
    <t>Detailed Design - Scenario Document - Driver Training Simulator</t>
  </si>
  <si>
    <t>No</t>
  </si>
  <si>
    <t>CK</t>
  </si>
  <si>
    <t>EPS</t>
  </si>
  <si>
    <t>GRS</t>
  </si>
  <si>
    <t>MDW</t>
  </si>
  <si>
    <t>Ex</t>
  </si>
  <si>
    <t>Detailed Design - Modification Works : Concrete Car Barrier in front of Main Workshop</t>
  </si>
  <si>
    <t>NoDrawing</t>
  </si>
  <si>
    <t>รวมกับ GEN7.1</t>
  </si>
  <si>
    <t>รวมกับ GEN10</t>
  </si>
  <si>
    <t>สหชาติ/บัณฑิต/ประธาน</t>
  </si>
  <si>
    <t>บุญประเสริฐ</t>
  </si>
  <si>
    <t>MWS</t>
  </si>
  <si>
    <t>Admin C</t>
  </si>
  <si>
    <t>Admin</t>
  </si>
  <si>
    <t>OCC</t>
  </si>
  <si>
    <t>STB</t>
  </si>
  <si>
    <t>Depot slab</t>
  </si>
  <si>
    <t>Landscape Depot</t>
  </si>
  <si>
    <t>Station</t>
  </si>
  <si>
    <t>Dangerous Goods</t>
  </si>
  <si>
    <t>Depot</t>
  </si>
  <si>
    <t>Depot VS/IVS</t>
  </si>
  <si>
    <t>General Waste Storage</t>
  </si>
  <si>
    <t>General waste Storage 22 x 5 m</t>
  </si>
  <si>
    <t xml:space="preserve">Landscape Admin </t>
  </si>
  <si>
    <t>Station / Depot</t>
  </si>
  <si>
    <t>OR18</t>
  </si>
  <si>
    <t>Depot Slab</t>
  </si>
  <si>
    <t>WWTP</t>
  </si>
  <si>
    <t>Depot area</t>
  </si>
  <si>
    <t>Depot ORL</t>
  </si>
  <si>
    <t>Dormitory</t>
  </si>
  <si>
    <t>OCC/MWS</t>
  </si>
  <si>
    <t>IVS / Vent</t>
  </si>
  <si>
    <t>รวมกับ MO-BEM52</t>
  </si>
  <si>
    <t>Design
(%)</t>
  </si>
  <si>
    <t>Design
(PLAN)</t>
  </si>
  <si>
    <t>Procurement
(PLAN)</t>
  </si>
  <si>
    <t>Procurement
(%)</t>
  </si>
  <si>
    <t>Construction
/Installation
(PLAN)</t>
  </si>
  <si>
    <t>Construction
/Installation
(%)</t>
  </si>
  <si>
    <t>T&amp;C
(PLAN)</t>
  </si>
  <si>
    <t>T&amp;C
(%)</t>
  </si>
  <si>
    <t>Inspection
(PLAN)</t>
  </si>
  <si>
    <t>Inspection
(%)</t>
  </si>
  <si>
    <t>Expected
Completion Month</t>
  </si>
  <si>
    <t>CK
Responsible
Person</t>
  </si>
  <si>
    <t>BEM
Item</t>
  </si>
  <si>
    <t>Lot</t>
  </si>
  <si>
    <t>Description</t>
  </si>
  <si>
    <t>Design %</t>
  </si>
  <si>
    <t>Plan Finish
(Design)</t>
  </si>
  <si>
    <t>Status Design</t>
  </si>
  <si>
    <t>Procurement %</t>
  </si>
  <si>
    <t>Plan Finish
(Procurement)</t>
  </si>
  <si>
    <t>Status Procurement</t>
  </si>
  <si>
    <t>Construction %</t>
  </si>
  <si>
    <t>Plan Finish
(Construction)</t>
  </si>
  <si>
    <t>Status Construction</t>
  </si>
  <si>
    <t>Location Rev.01</t>
  </si>
  <si>
    <t>Location Rev.02</t>
  </si>
  <si>
    <t>Detail</t>
  </si>
  <si>
    <t>MDW1/2-1</t>
  </si>
  <si>
    <t>Landscape on Depot Slab</t>
  </si>
  <si>
    <t>Walkway</t>
  </si>
  <si>
    <t>Walkway 1.5m(W) x 2m.(H) ระดับเดียวกับ platform</t>
  </si>
  <si>
    <t>Construction</t>
  </si>
  <si>
    <t>CV/AR</t>
  </si>
  <si>
    <t>MDW2-2</t>
  </si>
  <si>
    <t>High Roof</t>
  </si>
  <si>
    <t>1.หลังคาสูงด้านหน้าทางเข้า MWS + Store
-12x35x5.5m. = 420 sqm.
2.หลังคาสูงบน Roller Shutter หน้า Store
-10x4x5.5m. = 40 sqm.</t>
  </si>
  <si>
    <t>MDW2-3</t>
  </si>
  <si>
    <t>High Roof at the entance and exit of the under floor wheel lathe</t>
  </si>
  <si>
    <t>หลังคาสูงด้านหน้าทางเข้าเคริ้องกลึงล้อ
-5.2 wide x 20 m long x5.5 m.high for each side</t>
  </si>
  <si>
    <t>MDW2-5</t>
  </si>
  <si>
    <t>Other Landscape</t>
  </si>
  <si>
    <t>คันคอนกรีตทางเดินหน้า MWS</t>
  </si>
  <si>
    <t>MDW1-10</t>
  </si>
  <si>
    <t>MDW-39519
MDW-39520</t>
  </si>
  <si>
    <t>Walkway roof over the footpath near depot slab (1.50 m.x 290 m.) and stair up to depot slap.</t>
  </si>
  <si>
    <t>ทำทางเดินฟุตบาทบริเวณ depot slab และบันไดทางขึ้น</t>
  </si>
  <si>
    <t>MDW2-24</t>
  </si>
  <si>
    <t xml:space="preserve">Guard กันชนตู้ Fire Hose Cabinet สูง 1 ม. กว้าง 0.7 ม. </t>
  </si>
  <si>
    <t>MDW1-9</t>
  </si>
  <si>
    <t>Chain Link</t>
  </si>
  <si>
    <t>ติดตั้งรั้ว Chain Link แบ่งกั้นพื้นที่ควบคุมบน Depot slab สูง 3 ม.ยาว 485 ม.</t>
  </si>
  <si>
    <t>MDW2-50</t>
  </si>
  <si>
    <t>Landscape Works around Depot</t>
  </si>
  <si>
    <t>ติดตั้งรั้วลวดหนามหีบเพลง แนวรั้ว Viaduct CE CW
ยกเลิก Barbed wire fence Viaduct CE CW
มีกล้อง(ไม่มีfunction intrusion) ล้อมรอบพื้นที่ จำนวน 19 ตัว</t>
  </si>
  <si>
    <t>MDW2-51</t>
  </si>
  <si>
    <t>Chain Link ปิดด้านข้าง Cut &amp; Cover</t>
  </si>
  <si>
    <t>MDW2-52</t>
  </si>
  <si>
    <t xml:space="preserve">Chain Link under slab high 1.70 m </t>
  </si>
  <si>
    <t>ติดตั้งรั้ว Chain Link ปิดใต้ slab สูง 1.70 ม. (3,047 ม.)</t>
  </si>
  <si>
    <t>MDW2-25</t>
  </si>
  <si>
    <r>
      <t xml:space="preserve">ติดตั้งรั้วเหล็กแหลม Depot slab (5,568 ม.)
ยกเลิก Spike fence
มีกล้องล้อมรอบ Depot platform
</t>
    </r>
    <r>
      <rPr>
        <b/>
        <sz val="12"/>
        <rFont val="Tahoma"/>
        <family val="2"/>
        <scheme val="major"/>
      </rPr>
      <t>เพิ่มรั้วหีบเพลงบริเวณจุดที่ใกล้ถนนกับจุดที่รั้วเตี้ย</t>
    </r>
  </si>
  <si>
    <t>จากwater treatment ไปลงบ่อใหม่ (บ่อปูน)
ขุดบ่อเพิ่ม ขนาด 5x5 m.</t>
  </si>
  <si>
    <t>MDW1-7</t>
  </si>
  <si>
    <t>Bridge</t>
  </si>
  <si>
    <t>สะพานข้ามคลองขนาดเล็ก จาก Depot ORL มายัง Depot BL สะพาน3จุด ขนาด 2 m.</t>
  </si>
  <si>
    <t>MDW2-6</t>
  </si>
  <si>
    <t>ทำหลังคาสำหรับลานจอดรถ 184 คัน</t>
  </si>
  <si>
    <t>MDW2-15</t>
  </si>
  <si>
    <t>หลังคาสูงข้ามถนนจากอาคาร Admin ไปยัง Depot slab เพื่อเข้า MWS หลังคาสูง 5.5m.รวมคานเหล็กกันรถสูงผ่าน</t>
  </si>
  <si>
    <t>MDW2-20</t>
  </si>
  <si>
    <t>หลังคากันฝนทางเดินลงลานจอดหน้าอาคารบริหาร ขนาด 3x5 ม.</t>
  </si>
  <si>
    <t>MDW2-16</t>
  </si>
  <si>
    <t>MDW2-31</t>
  </si>
  <si>
    <t>MDW-39534
MDW-39535</t>
  </si>
  <si>
    <t>ย้ายป้อมรปภ.หน้าทางเข้า + ติดตั้งหลังคา 3x5 ม.</t>
  </si>
  <si>
    <t>Addition Spike fence for MRTA fence and Chainlink at Klong Chourdyai 400m.</t>
  </si>
  <si>
    <t>ติดตั้งรั้วเหล็กแหลม แนวรั้วรฟม.+ แนวรั้ว Chainlink ฝั่งริมคลองชวดใหญ่
ไม่ทำเหล็กแหลม
ทำรั้วหีบเพลงตลอดแนว + ติดกล้อง</t>
  </si>
  <si>
    <t>MDW1-8</t>
  </si>
  <si>
    <t xml:space="preserve">ทางเดินหลัง MWS-Permanent way
ค่า LUX. 25 Lux as minimum - 50 lux อ้างอิงกรมสวัสดิการคุ้มครองแรงงาน 2561 (ใกล้เคียงกับ BLE)
</t>
  </si>
  <si>
    <t>MDW2-12</t>
  </si>
  <si>
    <t>Compacted gravel walkway along the Test Track OR-BL 1.2 m. (ทางเดินเป็นแนวเอียง)</t>
  </si>
  <si>
    <t>Road and Walkway for Maintenance Service and Inspection</t>
  </si>
  <si>
    <t>ไม่ทำทางเดิน
ทำรั้ว Chainlink ปิดต้น-ปลายทาง + ทำประตูเล็กแทน (ใส่กุญแจล็อก)</t>
  </si>
  <si>
    <t>-lighting for Waste water tank 7 set</t>
  </si>
  <si>
    <t>-Walk way under slab 270m.
-Walk way and support up to Waste water tank 8 set
-Bridge over gutter 2 set</t>
  </si>
  <si>
    <t>MDW2-11</t>
  </si>
  <si>
    <t>Walkway Bridge over canal for Security patrol 3 set
สะพานเหล็กกว้าง 2 ม. 3 จุด</t>
  </si>
  <si>
    <t>MDW1/2-18</t>
  </si>
  <si>
    <t>ตัดต้นไม้ตลอดแนวรั้ว Depot BL+ORL
ดำเนินการ 1 ครั้งก่อนเปิดเดินรถ</t>
  </si>
  <si>
    <t>MDW2-27</t>
  </si>
  <si>
    <t>Works in Depot Building</t>
  </si>
  <si>
    <t>Access Gate</t>
  </si>
  <si>
    <t>Access Gate (Full Height Turnstile) ที่ทางลงลานจอดรถใต้อาคารบริหาร</t>
  </si>
  <si>
    <t>MDW2-29</t>
  </si>
  <si>
    <t>Access Gate  (Tripod with Swing Gate)ที่โถงทางเข้าออก MWS</t>
  </si>
  <si>
    <t xml:space="preserve">Access Gate (Tripod with Swing Gate) จากตึกAdminชั้น2 ไป OCC </t>
  </si>
  <si>
    <t>Access Gate (Tripod with Swing Gate) บนสะพานข้ามคลองชวดใหญ่</t>
  </si>
  <si>
    <t xml:space="preserve">Access Gate (Tripod with roof covering) ที่ลานจอดรถพนักงานหลัง OCC </t>
  </si>
  <si>
    <t>Access Gate (Tripod with roof covering) ที่ทางขึ้นลง Depot slab</t>
  </si>
  <si>
    <t>MDW-39514
MDW-39515</t>
  </si>
  <si>
    <t>Modify existiong car park to be 220 motorcycle parking lots including floor painting and parking roof</t>
  </si>
  <si>
    <t xml:space="preserve">ปรับลานจอดรถเป็นลานจอดมอเตอร์ไซค์ 220 คัน รวมทำหลังคา </t>
  </si>
  <si>
    <t>MDW2-32</t>
  </si>
  <si>
    <t>ติดตั้งป้อมรปภ.สำเร็จรูปพร้อมเดินระบบไฟฟ้า ขนาด 1 x 2 ม ที่ลานจอดรถพนักงานหลัง OCC</t>
  </si>
  <si>
    <t>MDW2-55</t>
  </si>
  <si>
    <t>ปรับปรุงห้อง
1.ห้อง office store 2.two-tier shelf
3.main pallet storage  4.tool storage</t>
  </si>
  <si>
    <t>MDW1/2-53</t>
  </si>
  <si>
    <t xml:space="preserve">งานระบบประกอบอาคารย้ายตู้ Panel จากห้อง SCADA ไปที่ห้อง Storge ที่ MWS แล้ว Like ผ่านระบบ Backbone </t>
  </si>
  <si>
    <t>ทำผนังกั้นห้องเป็นห้อง MMC (Lobby Admin)</t>
  </si>
  <si>
    <t>MDW1/2-49</t>
  </si>
  <si>
    <t>Bird &amp; Rain Protetion for Open space Admin C</t>
  </si>
  <si>
    <t>ผนังกันฝนสาด และกันนกเข้าอาคาร Admin C (9 ช่อง)</t>
  </si>
  <si>
    <t>MDW2-56</t>
  </si>
  <si>
    <t>ย้ายประตูหน้าห้องน้ำและสร้างผนังกั้นเพื่อปิดบังมุมมองด้านข้างห้องน้ำ</t>
  </si>
  <si>
    <t>MDW2-57</t>
  </si>
  <si>
    <t xml:space="preserve">Modify Lockset the emergency door to be used for passage between the 2nd and 3rd floors inside the building. </t>
  </si>
  <si>
    <t>ปรับเปลี่ยนประตูฉุกเฉินเพื่อใช้เป็นทางเดินระหว่างชั้น 2 และ 3 ภายในอาคาร</t>
  </si>
  <si>
    <t>MDW2-58</t>
  </si>
  <si>
    <t>Addition small power for lounge and pantry room at 2nd floor and Hall andobservation room at 3nd floor</t>
  </si>
  <si>
    <t>เพิ่มปลั๊กในห้องนั่งเล่นและห้องเตรียมอาหารชั้น 2 และห้องโถงและห้องสังเกตการณ์ชั้น 3</t>
  </si>
  <si>
    <t>MDW2-59</t>
  </si>
  <si>
    <t>แอร์สำหรับห้องเก็บของที่จะเป็นห้องเตรียมอาหาร ชั้น 2</t>
  </si>
  <si>
    <t>MDW1/2-60</t>
  </si>
  <si>
    <t>Walk Way Hand rail high 90 cm 1 side (144 m.x 7 route)</t>
  </si>
  <si>
    <t>Stabling yard</t>
  </si>
  <si>
    <t>ราวจับทางเดินสูง 90 ซม. 1 ด้าน</t>
  </si>
  <si>
    <t>ADW-1/2</t>
  </si>
  <si>
    <t xml:space="preserve">
ติดตั้งระบบดับเพลิงชนิดโฟม
</t>
  </si>
  <si>
    <t>เทพื้น Epoxyและติดตั้ง Curb หน้าประตูทางเข้า</t>
  </si>
  <si>
    <t>เพิ่มแสงสว่างในพื้นที่ที่ระดับลักซ์ไม่ตรงตามมาตรฐานอาชีวอนามัย</t>
  </si>
  <si>
    <t>MDW2-4</t>
  </si>
  <si>
    <t>ติดตั้ง - ระบบแอร์ - ระบบไฟแสงสว่าง - ปลั๊กไฟ</t>
  </si>
  <si>
    <t>ติดตั้ง - หน้าต่าง - พื้นกระเบื้องเซรามิก</t>
  </si>
  <si>
    <t>MDW2-47</t>
  </si>
  <si>
    <t xml:space="preserve">ราวจับบนถังเก็บน้ำบนดาดฟ้าอาคาร Admin
1.รูปแบบทำเฉพาะจุด water tank 1 ด้าน
2.เสริมguard rail ของบันได
3.ทำตัวค้ำฝาเปิด water tank </t>
  </si>
  <si>
    <t>MDW2-47/48</t>
  </si>
  <si>
    <t>- อาคาร admin: ถังน้ำบนหลังคา - เพิ่มราวกันตกประมาณ 6 เมตร, เหล็กค้ำฝา, เพิ่มเหล็กกันหลังบันไดลิง (ของเดิมห่าง)</t>
  </si>
  <si>
    <t>MDW2-35</t>
  </si>
  <si>
    <t>ติตดั้งโลโก้บริษัทแลป้ายห้องควบคุมกลางในห้อง CCR</t>
  </si>
  <si>
    <t>MDW2-33</t>
  </si>
  <si>
    <t>ฉนวนกันเสียงบนผนังและอุปกรณ์ในห้อง CCR</t>
  </si>
  <si>
    <t>MDW2-19</t>
  </si>
  <si>
    <t>Ralocate Fire Hose Cabinet to be outside of the clearance guage zone 17 set (E5 Not accepted as a defect because it follows the specified drawing)</t>
  </si>
  <si>
    <t>ตู้ FHC ขยับหมุนให้สามารถเปิดตู้ใช้งานได้พอ
(มีย้ายแค่1ตู้ที่มีปัญหาเปิดไม่ได้เลย)
มีงานย้ายถังดับเพลิงด้วย</t>
  </si>
  <si>
    <t>MDW2-22</t>
  </si>
  <si>
    <t>พื้นที่ซักล้าง มีระบบน้ำดี และระบายน้ำเสียเข้าระบบบำบัดของอาคาร</t>
  </si>
  <si>
    <t>MDW2-23</t>
  </si>
  <si>
    <t>Water treatment Building</t>
  </si>
  <si>
    <t>ติดตั้งผนัง  Louver กันฝนสาด</t>
  </si>
  <si>
    <t>MDW2-14</t>
  </si>
  <si>
    <t xml:space="preserve">Install Chain Link fence to enclose parking area </t>
  </si>
  <si>
    <t>รั้ว Chain Link ปิดกั้นพื้นที่ลานจอดรถยาว 180 ม.x สูง 2.5 ม.</t>
  </si>
  <si>
    <t>MDW2-21</t>
  </si>
  <si>
    <t>Hand sink with eye wash station(6set)</t>
  </si>
  <si>
    <t xml:space="preserve">รูปแบบเป็นแบบอ่างล้างสำเร็จรูป ไม่เป็นก่อปูน
- Eye wash ทำเป็นถังไว้ให้ ไม่ต่อท่อ
- Hand wash ทำท่อลงไปยังถังบำบัดจากห้องน้ำ (มีถังดักไขมัน)
</t>
  </si>
  <si>
    <t>MDW2-35/36</t>
  </si>
  <si>
    <t>Provide faciltiy system and interface to MMC room (Fire Alarm / CCTV / VMS / TEL / CASS / Radio / PA)</t>
  </si>
  <si>
    <t>เพิ่ม CCTV ที่ Dorm และ Link FA/CCTV/CASS ไปที่ MMC</t>
  </si>
  <si>
    <t>MDW2-30</t>
  </si>
  <si>
    <t>Access Control (2 Factors, Card+Finger Print) at High Security rooms-CCR/PTR/Store</t>
  </si>
  <si>
    <t>ระบบตรวจสอบอัตลักษณ์ (2 Factors) บัตร+ลายนิ้วมือ หน้าห้องพื้นที่ Hight Security
-CCR/PTR/Store</t>
  </si>
  <si>
    <t>MDW2-28</t>
  </si>
  <si>
    <t>Link ภาพ CCTV รอบนอก ORL มายัง MMC BL
เพิ่ม Workstation ที่ MMC BL แล้ว Link CCTV ORL ไป</t>
  </si>
  <si>
    <t>MDW2-61</t>
  </si>
  <si>
    <t>Works in ORL East Station/IVS/ VS/Mainline</t>
  </si>
  <si>
    <t>Maintenance</t>
  </si>
  <si>
    <t xml:space="preserve">-ติดแอร์ห้องMaintenance และห้อง Cleaner 
จำนวน 6 สถานี
'-มีระบบ LAN, TEL, CASS เป็น STEE Contract scope </t>
  </si>
  <si>
    <t>เพิ่ม Sink ล้างเครื่องมือที่ห้อง Cleaner จำนวน 6 สถานี</t>
  </si>
  <si>
    <t>MDW2-62</t>
  </si>
  <si>
    <t>Operattion</t>
  </si>
  <si>
    <t>ห้อง Train crew Standby office พร้อม facility ที่ OR29 ชั้น concourse</t>
  </si>
  <si>
    <t>ไฟส่องสว่างสำหรับพื้นที่ปิดใต้บันไดและด้านหลังช่องลิฟต์ที่สถานีรถไฟใต้ดิน</t>
  </si>
  <si>
    <t>Modify the access door of sealed space (under-stairs room) with a Sump Pump or ESPS cabinet by extend to the full door add lighting to the under stairs room</t>
  </si>
  <si>
    <t>ปรับเปลี่ยนประตูทางเข้าพื้นที่ปิด (ห้องใต้บันได) ด้วยตู้ Sump Pump หรือ ESPS โดยขยายไปจนถึงประตูเต็ม เพิ่มแสงสว่างให้กับห้องใต้บันได</t>
  </si>
  <si>
    <t>ซื้อสปอร์ตไลท์+แบต จำนวน 4 ชุด แทนการลากสายไฟ</t>
  </si>
  <si>
    <t>MDW1-40</t>
  </si>
  <si>
    <t xml:space="preserve">Handrails for ladder at IVS and Vent buildings </t>
  </si>
  <si>
    <t>ราวบันไดอาคาร IVS และ Vent</t>
  </si>
  <si>
    <t>MDW1-41</t>
  </si>
  <si>
    <t>อุปกรณ์ป้องกันการเลื่อนบันไดเลื่อนสำหรับทุกสถานี</t>
  </si>
  <si>
    <t>MDW2-42</t>
  </si>
  <si>
    <t>MDW1/2-43</t>
  </si>
  <si>
    <t>จัดหาบันไดสแตนเลสชั่วคราว 1ชุด/1สถานี</t>
  </si>
  <si>
    <t>MDW1/2-44</t>
  </si>
  <si>
    <t>ระบบป้องกันน้ำหยดเหนือตู้ UPS ที่สถานี และ Depot</t>
  </si>
  <si>
    <t>MDW2-45</t>
  </si>
  <si>
    <t>Fire alarm manual call point coverin public area at all station</t>
  </si>
  <si>
    <t>ฝาครอบ Manual call point ทุกสถานี</t>
  </si>
  <si>
    <t>ADW-16</t>
  </si>
  <si>
    <t>ฝาครอบปุ่มหยุดฉุกเฉินสำหรับบันไดเลื่อนทุกสถานี</t>
  </si>
  <si>
    <t>- บริเวณ IVS OR13 ทางเข้าห้อง sump pump ปัจจุบันเปิดได้โดยการยก โมดิฟายเพิ่ม hinge หรือ รอกยก
-  ที่ ivs มีห้องบางห้อง มีช่องเปิดที่พื้นบริเวณหน้าประตู, ให้ทำราวกันตก หรือโซ่กั้นหน้าประตู</t>
  </si>
  <si>
    <t>เสริมความแข็งแรงทางเดินซ่อมบำรุงพัดลม TEF</t>
  </si>
  <si>
    <t>ADW-4</t>
  </si>
  <si>
    <t>Graphic Signage</t>
  </si>
  <si>
    <t>ติดตั้งป้าย Safety Sign ภายใน ภายนอกทุกอาคาร (2500 ป้าย)</t>
  </si>
  <si>
    <t>ADW-5</t>
  </si>
  <si>
    <t>แผนที่เส้นทางหนีไฟฉุกเฉิน</t>
  </si>
  <si>
    <t>ADW-6</t>
  </si>
  <si>
    <t>Traffice Line Marking (Thermoplastic Paint)</t>
  </si>
  <si>
    <t>ตีเส้นจราจรบนพื้นที่ slab ไปตามอาคารต่างๆ 
- ถนน 1 เลน 4,202 ม.
- ถนน 2 เลน 1,115 ม.</t>
  </si>
  <si>
    <t>ADW-7</t>
  </si>
  <si>
    <t>ตีเส้นจุดจอดรถชั่วคราว รถฉุกเฉิน หน้าอาคาร MWS
จุดจอดรถฉุกเฉิน   ขนาด  2.5 x 7 ม.  (จำนวน 5 ช่อง)
จุดจอดรถชั่วคราว  ขนาด  2.5 x 5 ม.  (จำนวน 4 ช่อง)</t>
  </si>
  <si>
    <t>ADW-8</t>
  </si>
  <si>
    <t>Safety Line ใน MWS, Stabling Area, P-way และจุดที่มีความเสี่ยงอื่นๆ
- safety line ใน MWS  (6,658 m.)
- Safety line ใน  P-way   (548 m.)
- เส้นแดงข้าง Track   (4,817 m.)
- เส้นเหลืองดำ Walk way Stabling Yard   (4,824 m.)</t>
  </si>
  <si>
    <t>ADW-9</t>
  </si>
  <si>
    <t>ป้ายบันไดหนีไฟที่ Depot, VS และ IVS</t>
  </si>
  <si>
    <t>ADW-11</t>
  </si>
  <si>
    <t>แก้ไขสัญลักษณ์ทิศทางจราจรบนถนน และป้ายจราจร</t>
  </si>
  <si>
    <t>ADW-15</t>
  </si>
  <si>
    <t>ติดตั้งป้าย Station Area 28 สถานี (112 ป้าย)</t>
  </si>
  <si>
    <t>ADW-17</t>
  </si>
  <si>
    <t>ป้ายเตือนความปลอดภัยสำหรับลิฟต์และบันไดเลื่อนทุกสถานี</t>
  </si>
  <si>
    <t>ADW-14</t>
  </si>
  <si>
    <t>Provide and install comfined space signage for Station and Depot</t>
  </si>
  <si>
    <t>No.</t>
  </si>
  <si>
    <t>Completed</t>
  </si>
  <si>
    <t>On Schedule</t>
  </si>
  <si>
    <t>Late</t>
  </si>
  <si>
    <t>Trackwork Equipment and hand tools</t>
  </si>
  <si>
    <t>GEN1.1</t>
  </si>
  <si>
    <t>GEN1.2</t>
  </si>
  <si>
    <t>GEN1.3</t>
  </si>
  <si>
    <t>GEN1.4</t>
  </si>
  <si>
    <t>GEN1.5</t>
  </si>
  <si>
    <t>GEN1.6</t>
  </si>
  <si>
    <t>GEN1.7</t>
  </si>
  <si>
    <t>GEN1.8</t>
  </si>
  <si>
    <t>GEN1.9</t>
  </si>
  <si>
    <t>GEN1.10</t>
  </si>
  <si>
    <t>GEN1.11</t>
  </si>
  <si>
    <t>GEN1.12</t>
  </si>
  <si>
    <t>GEN1.13</t>
  </si>
  <si>
    <t>GEN1.14</t>
  </si>
  <si>
    <t>GEN1.15</t>
  </si>
  <si>
    <t>GEN1.16</t>
  </si>
  <si>
    <t>GEN1.17</t>
  </si>
  <si>
    <t>GEN1.18</t>
  </si>
  <si>
    <t>GEN1.19</t>
  </si>
  <si>
    <t>GEN1.20</t>
  </si>
  <si>
    <t>Power Outlet Installation in SOR, Ticket Office and Cash Handling for OR13 - OR17</t>
  </si>
  <si>
    <t>Power Outlet Installation in SOR, Ticket Office and Cash Handling for OR18 - OR22</t>
  </si>
  <si>
    <t>Power Outlet Installation in SOR, Ticket Office and Cash Handling for OR23 - OR29</t>
  </si>
  <si>
    <t>SOR Counter and Workstation Hanging Support Installation on East Section</t>
  </si>
  <si>
    <t xml:space="preserve">Ticket Office Modification on East Section </t>
  </si>
  <si>
    <t>Modification of Eletrical System in Telecommunication Room at OR14</t>
  </si>
  <si>
    <t>Modification of Fire Suppression System (N2) in Commerial Room at OR14</t>
  </si>
  <si>
    <t>Modification of Civil Work in Telecommunication Room at OR14</t>
  </si>
  <si>
    <t>Modification in Staff Mess Room at OR13-OR17</t>
  </si>
  <si>
    <t>Modification in Staff Mess Room at OR18-OR22</t>
  </si>
  <si>
    <t>Modification in Staff Mess Room at OR23-OR29</t>
  </si>
  <si>
    <t>Modification of Air Conditioning in CER and SER at OR13-OR19</t>
  </si>
  <si>
    <t>Modification of Air Conditioning in CER and SER at OR20-OR22</t>
  </si>
  <si>
    <t>Modification of Air Conditioning in CER and SER at OR23-OR29</t>
  </si>
  <si>
    <t>Modification of Air Conditioning in M&amp;E Room at OCC Building</t>
  </si>
  <si>
    <t>MO-BEM13.2</t>
  </si>
  <si>
    <t>Zero Discharge Water treatment in Depot - Building Services</t>
  </si>
  <si>
    <t>Zero Discharge Water treatment in Depot - Civil &amp; AR</t>
  </si>
  <si>
    <t>@ เพิ่มใน MS Project</t>
  </si>
  <si>
    <t>BEM-K.Van</t>
  </si>
  <si>
    <t>Modification Works : Security Guard Box at ORL Depot Entrance - Building Services</t>
  </si>
  <si>
    <t>Modification Works : Security Guard Box at ORL Depot Entrance - Civil &amp; AR</t>
  </si>
  <si>
    <t>MO-BEM13.1</t>
  </si>
  <si>
    <t>MO-BEM21.1</t>
  </si>
  <si>
    <t>MO-BEM21.2</t>
  </si>
  <si>
    <t>MO-BEM53</t>
  </si>
  <si>
    <t>Location</t>
  </si>
  <si>
    <t>Note</t>
  </si>
  <si>
    <t>รวมกับ GEN8.1</t>
  </si>
  <si>
    <t>M</t>
  </si>
  <si>
    <t>Manufacturing / Delivery Process</t>
  </si>
  <si>
    <t>Manufacturing / Delivery Process
(%)</t>
  </si>
  <si>
    <t>Manufacturing / Delivery Process
(PLAN)</t>
  </si>
  <si>
    <t>TP</t>
  </si>
  <si>
    <t>TR</t>
  </si>
  <si>
    <t>Test Report</t>
  </si>
  <si>
    <t>Test Procedure</t>
  </si>
  <si>
    <t>สอบถามว่ายกเลิกไหม</t>
  </si>
  <si>
    <t>Driver Train Simulation Room and Train Crew Office at OR18 - Civil &amp; AR</t>
  </si>
  <si>
    <t>Driver Train Simulation Room and Train Crew Office at OR18 - Building Services</t>
  </si>
  <si>
    <t>Modification Works for Training Room at Ratchada Station</t>
  </si>
  <si>
    <t>4</t>
  </si>
  <si>
    <t>1</t>
  </si>
  <si>
    <t>2</t>
  </si>
  <si>
    <t>0</t>
  </si>
  <si>
    <t xml:space="preserve">Modification AFC Training Center at OR19 - Civil &amp; AR  </t>
  </si>
  <si>
    <t xml:space="preserve">Modification AFC Training Center at OR19 - Building Services  </t>
  </si>
  <si>
    <t>GEN4.0</t>
  </si>
  <si>
    <t>GEN4.1</t>
  </si>
  <si>
    <t>GEN4.2</t>
  </si>
  <si>
    <t>งานจบ ส่ง TP แล้ว</t>
  </si>
  <si>
    <t>Lot2 MO-CK39</t>
  </si>
  <si>
    <t>Design
(Status)</t>
  </si>
  <si>
    <t>Procurement
(Status)</t>
  </si>
  <si>
    <t>Manufacturing / Delivery
(Status)</t>
  </si>
  <si>
    <t>Construction
/Installation
(Status)</t>
  </si>
  <si>
    <t>T&amp;C
(Status)</t>
  </si>
  <si>
    <t>Inspection
(Status)</t>
  </si>
  <si>
    <t>Test Report
(PLAN)</t>
  </si>
  <si>
    <t>Test Report
(%)</t>
  </si>
  <si>
    <t>Test Report
(Status)</t>
  </si>
  <si>
    <t>Test Procedure
(PLAN)</t>
  </si>
  <si>
    <t>Test Procedure
(%)</t>
  </si>
  <si>
    <t>Test Procedure
(Status)</t>
  </si>
  <si>
    <t>มีงานเพิ่ม</t>
  </si>
  <si>
    <t>Responsible</t>
  </si>
  <si>
    <t>Total (List)</t>
  </si>
  <si>
    <t>PPR Issued</t>
  </si>
  <si>
    <t>PO/WO Issued</t>
  </si>
  <si>
    <t>ISO Plan</t>
  </si>
  <si>
    <t>Minor Work Plan</t>
  </si>
  <si>
    <t>PPR Status</t>
  </si>
  <si>
    <t>PO/WO Status</t>
  </si>
  <si>
    <t>PO/WO %Prog.</t>
  </si>
  <si>
    <t>PPR</t>
  </si>
  <si>
    <t>Modification/Additional Works (Minor Works Lot1)</t>
  </si>
  <si>
    <t>General Work</t>
  </si>
  <si>
    <t xml:space="preserve">   CIV/AR Works</t>
  </si>
  <si>
    <t xml:space="preserve">   E&amp;M Works</t>
  </si>
  <si>
    <t>GEN2.1</t>
  </si>
  <si>
    <t>GEN2.2</t>
  </si>
  <si>
    <t>GEN2.3</t>
  </si>
  <si>
    <t>GEN3.1</t>
  </si>
  <si>
    <t>GEN3.2</t>
  </si>
  <si>
    <t>GEN3.3</t>
  </si>
  <si>
    <t>GEN3.4</t>
  </si>
  <si>
    <t>ฐิติพงศ์</t>
  </si>
  <si>
    <t>GEN5.1</t>
  </si>
  <si>
    <t>GEN5.2</t>
  </si>
  <si>
    <t>GEN10.1</t>
  </si>
  <si>
    <t>GEN10.2</t>
  </si>
  <si>
    <t>GEN24</t>
  </si>
  <si>
    <t>Office Facilities</t>
  </si>
  <si>
    <t>ทิพย์วัลย์</t>
  </si>
  <si>
    <t>Platform Screen Door</t>
  </si>
  <si>
    <t>PSD3.1</t>
  </si>
  <si>
    <t>PSD3.2</t>
  </si>
  <si>
    <t>Automatic Fare Collection</t>
  </si>
  <si>
    <t>Signalling</t>
  </si>
  <si>
    <t>SIG1.1</t>
  </si>
  <si>
    <t>SIG1.2</t>
  </si>
  <si>
    <t>Point Machine Foundation Depot</t>
  </si>
  <si>
    <t>SIG3.1</t>
  </si>
  <si>
    <t>SIG3.2</t>
  </si>
  <si>
    <t>Depot and Workshop Equipment</t>
  </si>
  <si>
    <t>DWE6.1</t>
  </si>
  <si>
    <t>DWE6.2</t>
  </si>
  <si>
    <t>DWE14.1</t>
  </si>
  <si>
    <t>DWE14.2</t>
  </si>
  <si>
    <t>Power Supply</t>
  </si>
  <si>
    <t>GIS and BSS Building and Other Facilities (BSS1, BSS2, BSS3)</t>
  </si>
  <si>
    <t>PSY2.1</t>
  </si>
  <si>
    <t>PSY2.2</t>
  </si>
  <si>
    <t>SCADA</t>
  </si>
  <si>
    <t>Modification of BMS to receive PSD Signal, East Section</t>
  </si>
  <si>
    <t>Communication</t>
  </si>
  <si>
    <t>Modification/Additional Works (Minor Works Lot2)</t>
  </si>
  <si>
    <t>MO-CK1</t>
  </si>
  <si>
    <t>Modify Office Store &amp; Tool</t>
  </si>
  <si>
    <t>MO-CK2</t>
  </si>
  <si>
    <t>Modify room for MMC at Admin C 2 floor.(Corridor out of Lobby)</t>
  </si>
  <si>
    <t xml:space="preserve">Move or link Workstation and control panel to MMC room at admin C 2nd floor </t>
  </si>
  <si>
    <t>Modify Lockset the emergency door to be used for passage between the 2nd and 3rd floors inside the building</t>
  </si>
  <si>
    <t>MO-CK13</t>
  </si>
  <si>
    <t>Modify Maintenance and Cleaner Room at Interlocking station and OR21</t>
  </si>
  <si>
    <t>MO-CK15</t>
  </si>
  <si>
    <t>Change Electrical Equipment to be Explosion-proof type
- Electrical, Foam Fire suppression, Epoxy Floor, Closed Floor Drain, Flood barrier curb</t>
  </si>
  <si>
    <t>Fire escape stairs level signs in the VS and IVS areas</t>
  </si>
  <si>
    <t>Mo-CK23</t>
  </si>
  <si>
    <t>General waste Storage ขนาด 22 x 5 m</t>
  </si>
  <si>
    <t>Provide Raise floor and building Service in Trainning &amp;Simulator (OCC Admin)</t>
  </si>
  <si>
    <t>MO-BEM1</t>
  </si>
  <si>
    <t>Walkway from Main Work Shop to Stabling Area</t>
  </si>
  <si>
    <t>MO-BEM4</t>
  </si>
  <si>
    <t>Modify the Maintenance Office rooms and meeting room</t>
  </si>
  <si>
    <t xml:space="preserve">Ralocate Fire Hose Cabinet to be outside of the clearance guage zone 17 set </t>
  </si>
  <si>
    <t>MO-BEM11</t>
  </si>
  <si>
    <t>Washing Area for Train Cleaning Staff with water tap and floor drainage connects to water treatment system</t>
  </si>
  <si>
    <t>MO-BEM14</t>
  </si>
  <si>
    <t>Walkway bridge 2 m.Over the canal (Klong chourdyai) Between Depot BL - Depot ORL</t>
  </si>
  <si>
    <t>MO-BEM15</t>
  </si>
  <si>
    <t>Roof for cars parking lots area (184 car)</t>
  </si>
  <si>
    <t>Hand sink with eye wash station (6set)</t>
  </si>
  <si>
    <t>MO-BEM23.1</t>
  </si>
  <si>
    <t>MO-BEM23.2</t>
  </si>
  <si>
    <t>MO-BEM25</t>
  </si>
  <si>
    <t>Chain Link Fence to divide controlled areas on Depot slab 3 m.x 485 m.</t>
  </si>
  <si>
    <t>MO-BEM28</t>
  </si>
  <si>
    <t>Walkway under the slab support Maintenance activity</t>
  </si>
  <si>
    <t>Access Control (2 Factors, Card+Finger Print) at High Security rooms
-CCR/PTR/Store</t>
  </si>
  <si>
    <t xml:space="preserve">Fire Suppression Control Panel Cover which located in tunnel </t>
  </si>
  <si>
    <t>Security Guard Box and Electrical system At OCC Parking lot</t>
  </si>
  <si>
    <t>Stage 6 Submittal ADW</t>
  </si>
  <si>
    <t>Submit Plan</t>
  </si>
  <si>
    <t>Punch List</t>
  </si>
  <si>
    <t>Remark</t>
  </si>
  <si>
    <t>Detailed Design</t>
  </si>
  <si>
    <t>Title</t>
  </si>
  <si>
    <t>Originator</t>
  </si>
  <si>
    <t>Submission PCOR</t>
  </si>
  <si>
    <t>%Prog</t>
  </si>
  <si>
    <t>Submit Plan
Rev.01</t>
  </si>
  <si>
    <t>Submit Plan
Rev.02</t>
  </si>
  <si>
    <t>Forecast</t>
  </si>
  <si>
    <t>DWE-69023</t>
  </si>
  <si>
    <t>Test Procedure - Provision of Civil Works and Building Services to support Train Washing Equipment</t>
  </si>
  <si>
    <t>East</t>
  </si>
  <si>
    <t>DWE-69123</t>
  </si>
  <si>
    <t>Test Report - Provision of Civil Works and Building Services to support Train Washing Equipment</t>
  </si>
  <si>
    <t>Korkiat W.</t>
  </si>
  <si>
    <t>รอส่งมอบงาน</t>
  </si>
  <si>
    <t>Atit S.</t>
  </si>
  <si>
    <t>Bournbhrom CH.</t>
  </si>
  <si>
    <t>DWE-69024</t>
  </si>
  <si>
    <t>Test Procedure - Dangerous Waste Storage Building in Depot - Civil &amp; AR</t>
  </si>
  <si>
    <t>DWE-69124</t>
  </si>
  <si>
    <t>Test Report - Dangerous Waste Storage Building in Depot - Civil &amp; AR</t>
  </si>
  <si>
    <t>วนเซ็น/รอส่งมอบงาน</t>
  </si>
  <si>
    <t>Kiatiphon L.</t>
  </si>
  <si>
    <t>Nopsiri S.</t>
  </si>
  <si>
    <t>Pitoon P.</t>
  </si>
  <si>
    <t>DWE-69026</t>
  </si>
  <si>
    <t>Test Procedure - General Waste Storage Building in Depot - Civil &amp; AR</t>
  </si>
  <si>
    <t>DWE-69126</t>
  </si>
  <si>
    <t>Test Report - General Waste Storage Building in Depot - Civil &amp; AR</t>
  </si>
  <si>
    <t>Sukree T.</t>
  </si>
  <si>
    <t>Thinnaphat S.</t>
  </si>
  <si>
    <t>MDW-69003</t>
  </si>
  <si>
    <t>Test Procedure - Modification Motorized Gate and Shelters at Test Track Depot - Civil &amp; AR</t>
  </si>
  <si>
    <t>PCOR</t>
  </si>
  <si>
    <t>MDW-69004</t>
  </si>
  <si>
    <t>Test Report - Modification Motorized Gate and Shelters at Test Track Depot - Civil &amp; AR</t>
  </si>
  <si>
    <t>MDW-69234</t>
  </si>
  <si>
    <t>Test Procedure - Main Line Cable Trough Modification on East Section for PSY and SIG/COM</t>
  </si>
  <si>
    <t>MDW-69235</t>
  </si>
  <si>
    <t>Test Report - Main Line Cable Trough Modification on East Section (PSY)</t>
  </si>
  <si>
    <t>MDW-69236</t>
  </si>
  <si>
    <t>Test Report - Main Line Cable Trough Modification on East Section (SIG/COM)</t>
  </si>
  <si>
    <t>MDW-69237</t>
  </si>
  <si>
    <t>Test Procedure - Raised Floor Installation on East Section</t>
  </si>
  <si>
    <t>MDW-69238</t>
  </si>
  <si>
    <t>Test Report - Raised Floor Installation on East Section</t>
  </si>
  <si>
    <t>MDW-69239</t>
  </si>
  <si>
    <t>Test Procedure - Bird Protection System at Depot Buildings</t>
  </si>
  <si>
    <t>MDW-69240</t>
  </si>
  <si>
    <t>Test Report - Bird Protection System at Depot Buildings</t>
  </si>
  <si>
    <t>MDW-69245</t>
  </si>
  <si>
    <t>Test Procedure - Access Panel Closeout for Traction Substation Room in Main Workshop</t>
  </si>
  <si>
    <t>MDW-69246</t>
  </si>
  <si>
    <t>Test Report - Access Panel Closeout for Traction Substation Room in Main Workshop</t>
  </si>
  <si>
    <t>MDW-69247</t>
  </si>
  <si>
    <t>Test Procedure - Driver Train Simulation Room and Train Crew Office at OR18 - Civil &amp; AR</t>
  </si>
  <si>
    <t>MDW-69248</t>
  </si>
  <si>
    <t>Test Report - Driver Train Simulation Room and Train Crew Office at OR18 - Civil &amp; AR</t>
  </si>
  <si>
    <t>MDW-69255</t>
  </si>
  <si>
    <t>Test Procedure - AFC Training Room Modification - Civil &amp; AR</t>
  </si>
  <si>
    <t>รอDetailed Design</t>
  </si>
  <si>
    <t>MDW-69256</t>
  </si>
  <si>
    <t>Test Report - AFC Training Room Modification - Civil &amp; AR</t>
  </si>
  <si>
    <t>หน้างานปรับ Checklist</t>
  </si>
  <si>
    <t>MDW-69263</t>
  </si>
  <si>
    <t>Test Procedure - SOR Counter and Work station Hanging Support Installation on East Section</t>
  </si>
  <si>
    <t>MDW-69264</t>
  </si>
  <si>
    <t>Test Report - SOR Counter and Work station Hanging Support Installation on East Section</t>
  </si>
  <si>
    <t>MDW-69265</t>
  </si>
  <si>
    <t xml:space="preserve">Test Procedure - Ticket Office Modification on East Section </t>
  </si>
  <si>
    <t>MDW-69266</t>
  </si>
  <si>
    <t xml:space="preserve">Test Report - Ticket Office Modification on East Section </t>
  </si>
  <si>
    <t>MDW-69271</t>
  </si>
  <si>
    <t>Test Procedure - Modification of Civil Work in Telecommunication Room at OR14</t>
  </si>
  <si>
    <t>MDW-69272</t>
  </si>
  <si>
    <t>Test Report - Modification of Civil Work in Telecommunication Room at OR14</t>
  </si>
  <si>
    <t>MDW-69289</t>
  </si>
  <si>
    <t xml:space="preserve">Test Procedure - Block-out and Holes Modification at Depot Platform </t>
  </si>
  <si>
    <t>MDW-69290</t>
  </si>
  <si>
    <t xml:space="preserve">Test Report - Block-out and Holes Modification at Depot Platform </t>
  </si>
  <si>
    <t>MDW-69297</t>
  </si>
  <si>
    <t>Test Procedure - Wayside Cable Trough in Depot</t>
  </si>
  <si>
    <t>MDW-69298</t>
  </si>
  <si>
    <t>Test Report - Wayside Cable Trough in Depot</t>
  </si>
  <si>
    <t>MDW-69299</t>
  </si>
  <si>
    <t>Test Procedure - Modification of New M&amp;E Room at IVS15 - Civil &amp; AR</t>
  </si>
  <si>
    <t>MDW-69300</t>
  </si>
  <si>
    <t>Test Report - Modification of New M&amp;E Room at IVS15 - Civil &amp; AR</t>
  </si>
  <si>
    <t>MDW-69303</t>
  </si>
  <si>
    <t>Test Procedure - Ticket Issuing Machine (TIM) Wall Opening and Closing East Section</t>
  </si>
  <si>
    <t>วนเซ็นเอกสาร</t>
  </si>
  <si>
    <t>MDW-69304</t>
  </si>
  <si>
    <t>Test Report - Ticket Issuing Machine (TIM) Wall Opening and Closing East Section</t>
  </si>
  <si>
    <t>MDW-69305</t>
  </si>
  <si>
    <t>Test Procedure - Modification Works for AFC - Balustrade Modification Along AFC Gate Line East Section</t>
  </si>
  <si>
    <t>MDW-69306</t>
  </si>
  <si>
    <t>Test Report - Modification Works for AFC - Balustrade Modification Along AFC Gate Line East Section</t>
  </si>
  <si>
    <t>MDW-69307</t>
  </si>
  <si>
    <t>Test Procedure - Underfloor Embedded Duct Modification for AFC Gates Line East Section</t>
  </si>
  <si>
    <t>MDW-69308</t>
  </si>
  <si>
    <t>Test Report - Underfloor Embedded Duct Modification for AFC Gates Line East Section</t>
  </si>
  <si>
    <t>MDW-69309</t>
  </si>
  <si>
    <t>Test Procedure - Balustrade Modification Along AFC Gate Line East Section</t>
  </si>
  <si>
    <t>จัดทำ</t>
  </si>
  <si>
    <t>MDW-69310</t>
  </si>
  <si>
    <t>Test Report - Balustrade Modification Along AFC Gate Line East Section</t>
  </si>
  <si>
    <t>MDW-69339</t>
  </si>
  <si>
    <t>Test Procedure - Provision of Architectural Work in new M&amp;E UPS room at OR23</t>
  </si>
  <si>
    <t>MDW-69340</t>
  </si>
  <si>
    <t>Test Report - Provision of Architectural Work in new M&amp;E UPS room at OR23</t>
  </si>
  <si>
    <t>MDW-69341</t>
  </si>
  <si>
    <t>Test Procedure - Dangerous Goods Building in Depot - Civil &amp; AR</t>
  </si>
  <si>
    <t>MDW-69342</t>
  </si>
  <si>
    <t>Test Report - Dangerous Goods Building in Depot - Civil &amp; AR</t>
  </si>
  <si>
    <t>MDW-69345</t>
  </si>
  <si>
    <t>Test Procedure - Training Room at Ratchada Station (Part 2)</t>
  </si>
  <si>
    <t>MDW-69346</t>
  </si>
  <si>
    <t>Test Report - Training Room at Ratchada Station (Part 2)</t>
  </si>
  <si>
    <t>MDW-69361</t>
  </si>
  <si>
    <t>Test Procedure - Safety Provision for Maintenance Pits</t>
  </si>
  <si>
    <t>MDW-69362</t>
  </si>
  <si>
    <t>Test Report - Safety Provision for Maintenance Pits</t>
  </si>
  <si>
    <t>MDW-69365</t>
  </si>
  <si>
    <t>Test Procedure - Additional Fence at Back of House OR13 - OR22 and IVS East Section</t>
  </si>
  <si>
    <t>MDW-69366</t>
  </si>
  <si>
    <t>Test Report - Additional Fence at Back of House OR13 - OR22 and IVS East Section</t>
  </si>
  <si>
    <t xml:space="preserve">Test Procedure - Ticket Issuing Machine (TIM) Wall Opening and Closing West Section </t>
  </si>
  <si>
    <t xml:space="preserve">Test Report - Ticket Issuing Machine (TIM) Wall Opening and Closing West Section </t>
  </si>
  <si>
    <t>MDW-69500</t>
  </si>
  <si>
    <t>Test Procedure - Modification Works : Storage Office in Main Workshop - Civil &amp; AR</t>
  </si>
  <si>
    <t>MDW-69501</t>
  </si>
  <si>
    <t>Test Report - Modification Works : Storage Office in Main Workshop - Civil &amp; AR</t>
  </si>
  <si>
    <t>MDW-69506</t>
  </si>
  <si>
    <t>Test Procedure - Modification Works : New MMC at Admin Building - Civil &amp; AR</t>
  </si>
  <si>
    <t>MDW-69507</t>
  </si>
  <si>
    <t>Test Report - Modification Works : New MMC at Admin Building - Civil &amp; AR</t>
  </si>
  <si>
    <t>MDW-69510</t>
  </si>
  <si>
    <t>Test Procedure - Modification Works : Walkway with Roof from Main Workshop to Stabling Yard - Civil &amp; AR</t>
  </si>
  <si>
    <t>MDW-69511</t>
  </si>
  <si>
    <t>Test Report - Modification Works : Walkway with Roof from Main Workshop to Stabling Yard - Civil &amp; AR</t>
  </si>
  <si>
    <t>MDW-69514</t>
  </si>
  <si>
    <t>Test Procedure - Modification Works : High Roof in front of MWS Entrance and Store Entrance - Civil &amp; AR</t>
  </si>
  <si>
    <t>MDW-69515</t>
  </si>
  <si>
    <t>Test Report - Modification Works : High Roof in front of MWS Entrance and Store Entrance - Civil &amp; AR</t>
  </si>
  <si>
    <t>MDW-69518</t>
  </si>
  <si>
    <t>Test Procedure - Modification Works : High Roof at Under Floor Wheel Lathe - Civil &amp; AR</t>
  </si>
  <si>
    <t>MDW-69519</t>
  </si>
  <si>
    <t>Test Report - Modification Works : High Roof at Under Floor Wheel Lathe - Civil &amp; AR</t>
  </si>
  <si>
    <t>MDW-69522</t>
  </si>
  <si>
    <t>Test Procedure - Modification Works : Maintenance Office Rooms at Main Workshop - Civil &amp; AR</t>
  </si>
  <si>
    <t>MDW-69523</t>
  </si>
  <si>
    <t>Test Report - Modification Works : Maintenance Office Rooms at Main Workshop - Civil &amp; AR</t>
  </si>
  <si>
    <t>MDW-69526</t>
  </si>
  <si>
    <t>Test Procedure - Modification Works : Concrete Car Barrier in front of Main Workshop</t>
  </si>
  <si>
    <t>MDW-69527</t>
  </si>
  <si>
    <t>Test Report - Modification Works : Concrete Car Barrier in front of Main Workshop</t>
  </si>
  <si>
    <t>MDW-69528</t>
  </si>
  <si>
    <t>Test Procedure - Modification Works : Car Park Roof and Motorcycle in Depot - Civil &amp; AR</t>
  </si>
  <si>
    <t>MDW-69529</t>
  </si>
  <si>
    <t>Test Report - Modification Works : Car Park Roof and Motorcycle in Depot - Civil &amp; AR</t>
  </si>
  <si>
    <t>MDW-69532</t>
  </si>
  <si>
    <t>Test Procedure - Modification Works : Walkway Bridge between BL Depot and ORL Depot - Civil &amp; AR</t>
  </si>
  <si>
    <t>MDW-69533</t>
  </si>
  <si>
    <t>Test Report - Modification Works : Walkway Bridge between BL Depot and ORL Depot - Civil &amp; AR</t>
  </si>
  <si>
    <t>MDW-69538</t>
  </si>
  <si>
    <t>DN02B1720016-19</t>
  </si>
  <si>
    <t>Test Procedure - Modification Works : Walkway with Roof in Depot Area - Civil &amp; AR</t>
  </si>
  <si>
    <t>MDW-69539</t>
  </si>
  <si>
    <t>Test Report - Modification Works : Walkway with Roof in Depot Area - Civil &amp; AR</t>
  </si>
  <si>
    <t>MDW-69542</t>
  </si>
  <si>
    <t>Test Procedure - Modification Works : Walkway Bridge and Walkway over Canal in Depot</t>
  </si>
  <si>
    <t>MDW-69543</t>
  </si>
  <si>
    <t>Test Report - Modification Works : Walkway Bridge and Walkway over Canal in Depot</t>
  </si>
  <si>
    <t>MDW-69544</t>
  </si>
  <si>
    <t>Test Procedure - Modification Works : Rain Protection and Zero Discharge Water treatment in Depot - Civil &amp; AR</t>
  </si>
  <si>
    <t>MDW-69545</t>
  </si>
  <si>
    <t>Test Report - Modification Works : Rain Protection and Zero Discharge Water treatment in Depot - Civil &amp; AR</t>
  </si>
  <si>
    <t>MDW-69548</t>
  </si>
  <si>
    <t>Test Procedure - Modification Works : Walkway under Depot Slab for Maintenance Service - Civil &amp; AR</t>
  </si>
  <si>
    <t>MDW-69549</t>
  </si>
  <si>
    <t>Test Report - Modification Works : Walkway under Depot Slab for Maintenance Service - Civil &amp; AR</t>
  </si>
  <si>
    <t>MDW-69556</t>
  </si>
  <si>
    <t>Test Procedure - Modification Works : Washing Area in Cleaning Staff Room at Stabling Yard - Civil &amp; AR</t>
  </si>
  <si>
    <t>MDW-69557</t>
  </si>
  <si>
    <t>Test Report - Modification Works : Washing Area in Cleaning Staff Room at Stabling Yard - Civil &amp; AR</t>
  </si>
  <si>
    <t>MDW-69562</t>
  </si>
  <si>
    <t>Test Procedure - Modification Works : Guard rail protection for FHC in Depot Area</t>
  </si>
  <si>
    <t>MDW-69563</t>
  </si>
  <si>
    <t>Test Report - Modification Works : Guard rail protection for FHC in Depot Area</t>
  </si>
  <si>
    <t>MDW-69564</t>
  </si>
  <si>
    <t xml:space="preserve">Test Procedure - Modification Works : Barbed Wire Fences for MRTA Chain Link at Klong Chourdyai </t>
  </si>
  <si>
    <t>MDW-69565</t>
  </si>
  <si>
    <t xml:space="preserve">Test Report - Modification Works : Barbed Wire Fences for MRTA Chain Link at Klong Chourdyai </t>
  </si>
  <si>
    <t>MDW-69566</t>
  </si>
  <si>
    <t xml:space="preserve">Test Procedure - Modification Works : Car Barrier Gate at Depot Area </t>
  </si>
  <si>
    <t>MDW-69567</t>
  </si>
  <si>
    <t xml:space="preserve">Test Report - Modification Works : Car Barrier Gate at Depot Area </t>
  </si>
  <si>
    <t>MDW-69568</t>
  </si>
  <si>
    <t>Test Procedure - Modification Works : Security Guard Box at ORL Depot Entrance - Civil &amp; AR</t>
  </si>
  <si>
    <t>MDW-69569</t>
  </si>
  <si>
    <t xml:space="preserve">Test Report - Modification Works : Security Guard Box at ORL Depot Entrance - Civil &amp; AR </t>
  </si>
  <si>
    <t>MDW-69572</t>
  </si>
  <si>
    <t>Test Procedure - Modification Works : Soundproof Installation and Company Logo at CCR Room</t>
  </si>
  <si>
    <t>MDW-69573</t>
  </si>
  <si>
    <t>Test Report - Modification Works : Soundproof Installation and Company Logo at CCR Room</t>
  </si>
  <si>
    <t>MDW-69574</t>
  </si>
  <si>
    <t xml:space="preserve">Test Procedure - Modification Works : Fence Installation at Ladder in VS, IVS Buildings </t>
  </si>
  <si>
    <t>MDW-69575</t>
  </si>
  <si>
    <t xml:space="preserve">Test Report - Modification Works : Fence Installation at Ladder in VS, IVS Buildings </t>
  </si>
  <si>
    <t>MDW-69576</t>
  </si>
  <si>
    <t>Test Procedure - Modification Works : Anti-Slide Signage at Escalator for all Stations</t>
  </si>
  <si>
    <t>MDW-69577</t>
  </si>
  <si>
    <t>Test Report - Modification Works : Anti-Slide Signage at Escalator for all Stations</t>
  </si>
  <si>
    <t>MDW-69578</t>
  </si>
  <si>
    <t>Test Procedure - Modification Works : Roofing over Control Panel Installation at VS, IVS Buildings</t>
  </si>
  <si>
    <t>MDW-69579</t>
  </si>
  <si>
    <t>Test Report - Modification Works : Roofing over Control Panel Installation at VS, IVS Buildings</t>
  </si>
  <si>
    <t>MDW-69580</t>
  </si>
  <si>
    <t>Test Procedure - Modification Works : Water Drop Protection for UPS Cabinet for all Stations and Depot</t>
  </si>
  <si>
    <t>MDW-69581</t>
  </si>
  <si>
    <t>Test Report - Modification Works : Water Drop Protection for UPS Cabinet for all Stations and Depot</t>
  </si>
  <si>
    <t>MDW-69582</t>
  </si>
  <si>
    <t>Test Procedure - Modification Works : Manual Call Point Cover in Public Area at all Stations</t>
  </si>
  <si>
    <t>MDW-69583</t>
  </si>
  <si>
    <t>Test Report - Modification Works : Manual Call Point Cover in Public Area at all Stations</t>
  </si>
  <si>
    <t>MDW-69584</t>
  </si>
  <si>
    <t>Test Procedure - Modification Works : Emergency Stop Button Cover for Escalator at all Stations</t>
  </si>
  <si>
    <t>MDW-69585</t>
  </si>
  <si>
    <t>Test Report - Modification Works : Emergency Stop Button Cover for Escalator at all Stations</t>
  </si>
  <si>
    <t>MDW-69586</t>
  </si>
  <si>
    <t>Test Procedure - Modification Works : Bird &amp; Rain Protetion, Safety Hand Rail Installation at Admin Building</t>
  </si>
  <si>
    <t>MDW-69587</t>
  </si>
  <si>
    <t>Test Report - Modification Works : Bird &amp; Rain Protetion, Safety Hand Rail Installation at Admin Building</t>
  </si>
  <si>
    <t>MDW-69588</t>
  </si>
  <si>
    <t>Test Procedure - Modification Works : Barbed Wire Fences for Depot slab</t>
  </si>
  <si>
    <t>MDW-69589</t>
  </si>
  <si>
    <t>Test Report - Modification Works : Barbed Wire Fences for Depot slab</t>
  </si>
  <si>
    <t>MDW-69590</t>
  </si>
  <si>
    <t>Test Procedure - Modification Works : Chain Link Installation at Cut &amp; Cover Depot Access</t>
  </si>
  <si>
    <t>MDW-69591</t>
  </si>
  <si>
    <t>Test Report - Modification Works : Chain Link Installation at Cut &amp; Cover Depot Access</t>
  </si>
  <si>
    <t>MDW-69592</t>
  </si>
  <si>
    <t>Test Procedure - Modification Works : Chain Link Installation under Depot Slab</t>
  </si>
  <si>
    <t>MDW-69593</t>
  </si>
  <si>
    <t>Test Report - Modification Works : Chain Link Installation under Depot Slab</t>
  </si>
  <si>
    <t>MDW-69594</t>
  </si>
  <si>
    <t>Test Procedure - Modification Works : Door and Lockset Modification at OCC Building</t>
  </si>
  <si>
    <t>MDW-69595</t>
  </si>
  <si>
    <t>Test Report - Modification Works : Door and Lockset Modification at OCC Building</t>
  </si>
  <si>
    <t>MDW-69600</t>
  </si>
  <si>
    <t xml:space="preserve">Test Procedure - Modification Works : Satellite Store at OR21 - Civil &amp; AR </t>
  </si>
  <si>
    <t>MDW-69601</t>
  </si>
  <si>
    <t xml:space="preserve">Test Report - Modification Works : Satellite Store at OR21 - Civil &amp; AR </t>
  </si>
  <si>
    <t>MDW-69604</t>
  </si>
  <si>
    <t>Test Procedure - Modification Works : Hand Rail Installation at Walk Way in Stabling Yard</t>
  </si>
  <si>
    <t>MDW-69605</t>
  </si>
  <si>
    <t>Test Report - Modification Works : Hand Rail Installation at Walk Way in Stabling Yard</t>
  </si>
  <si>
    <t>MDW-69606</t>
  </si>
  <si>
    <t>Test Procedure - Modification Works : Ladder to Access the Fire Valve at Omega Joints for all Underground Stations</t>
  </si>
  <si>
    <t>MDW-69607</t>
  </si>
  <si>
    <t>Test Report - Modification Works : Ladder to Access the Fire Valve at Omega Joints for all Underground Stations</t>
  </si>
  <si>
    <t>MDW-69608</t>
  </si>
  <si>
    <t>Test Procedure - Modification Works : Security Guard Box at OCC Parking Area - Civil &amp; AR</t>
  </si>
  <si>
    <t>MDW-69609</t>
  </si>
  <si>
    <t>Test Report - Modification Works : Security Guard Box at OCC Parking Area - Civil &amp; AR</t>
  </si>
  <si>
    <t>MDW-69614</t>
  </si>
  <si>
    <t>Test Procedure - Modification Works : Sliding Gate and Chain Link Fence in Depot Area - Civil &amp; AR</t>
  </si>
  <si>
    <t>MDW-69615</t>
  </si>
  <si>
    <t>Test Report - Modification Works : Sliding Gate and Chain Link Fence in Depot Area - Civil &amp; AR</t>
  </si>
  <si>
    <t>PSY-69001</t>
  </si>
  <si>
    <t xml:space="preserve">Test Procedure - BSS1 : Architectural Installation Drawing </t>
  </si>
  <si>
    <t>PSY-69002</t>
  </si>
  <si>
    <t xml:space="preserve">Test Report - BSS1 : Architectural Installation Drawing </t>
  </si>
  <si>
    <t>30/9/263</t>
  </si>
  <si>
    <t>PSY-69003</t>
  </si>
  <si>
    <t xml:space="preserve">Test Procedure - BSS1 : Structural Installation Drawing </t>
  </si>
  <si>
    <t>PSY-69004</t>
  </si>
  <si>
    <t xml:space="preserve">Test Report - BSS1 : Structural Installation Drawing </t>
  </si>
  <si>
    <t>PSY-69005</t>
  </si>
  <si>
    <t xml:space="preserve">Test Procedure - BSS1 : Building Services Installation Drawing </t>
  </si>
  <si>
    <t>E&amp;M</t>
  </si>
  <si>
    <t>PSY-69006</t>
  </si>
  <si>
    <t xml:space="preserve">Test Report - BSS1 : Building Services Installation Drawing </t>
  </si>
  <si>
    <t>PSY-69007</t>
  </si>
  <si>
    <t xml:space="preserve">Test Procedure - BSS2 : Architectural Installation Drawing </t>
  </si>
  <si>
    <t>PSY-69008</t>
  </si>
  <si>
    <t xml:space="preserve">Test Report - BSS2 : Architectural Installation Drawing </t>
  </si>
  <si>
    <t>PSY-69009</t>
  </si>
  <si>
    <t xml:space="preserve">Test Procedure - BSS2 : Structural Installation Drawing </t>
  </si>
  <si>
    <t>PSY-69010</t>
  </si>
  <si>
    <t xml:space="preserve">Test Report - BSS2 : Structural Installation Drawing </t>
  </si>
  <si>
    <t>PSY-69011</t>
  </si>
  <si>
    <t xml:space="preserve">Test Procedure - BSS2 : Building Services Installation Drawing </t>
  </si>
  <si>
    <t>PSY-69012</t>
  </si>
  <si>
    <t xml:space="preserve">Test Report - BSS2 : Building Services Installation Drawing </t>
  </si>
  <si>
    <t>PSY-69013</t>
  </si>
  <si>
    <t>Test Procedure - HV Cable Ducts from MEA Interface Point to BSS1</t>
  </si>
  <si>
    <t>PSY-69014</t>
  </si>
  <si>
    <t>Test Report - HV Cable Ducts from MEA Interface Point to BSS1</t>
  </si>
  <si>
    <t>PSY-69015</t>
  </si>
  <si>
    <t>Test Procedure - Steel Grating Raised Floor for EE Panel on East Section</t>
  </si>
  <si>
    <t>PSY-69016</t>
  </si>
  <si>
    <t>Test Report - Steel Grating Raised Floor for EE Panel on East Section</t>
  </si>
  <si>
    <t>MDW-69001</t>
  </si>
  <si>
    <t>Test Procedure - Modification of Depot Track Alignment at Stabling Yard</t>
  </si>
  <si>
    <t>MDW-69002</t>
  </si>
  <si>
    <t>Test Report - Modification of Depot Track Alignment at Stabling Yard</t>
  </si>
  <si>
    <t>MDW-69007</t>
  </si>
  <si>
    <t>Test Procedure - Rubber Gap Fillers on Platform Edge on East Section</t>
  </si>
  <si>
    <t>MDW-69008</t>
  </si>
  <si>
    <t>Test Report - Rubber Gap Fillers on Platform Edge on East Section</t>
  </si>
  <si>
    <t>MDW-69232</t>
  </si>
  <si>
    <t>Test Procedure - Level Crossing at Turnout and Track Slab Crossing on Main Line East Section</t>
  </si>
  <si>
    <t>MDW-69233</t>
  </si>
  <si>
    <t>Test Report - Level Crossing at Turnout and Track Slab Crossing on Main Line East Section</t>
  </si>
  <si>
    <t>MDW-69311</t>
  </si>
  <si>
    <t>Test Procedure - Platform Finishing on East Section</t>
  </si>
  <si>
    <t>MDW-69312</t>
  </si>
  <si>
    <t>Test Report - Platform Finishing on East Section</t>
  </si>
  <si>
    <t>MDW-69313</t>
  </si>
  <si>
    <t>Test Procedure - Cladding Barrier between EWD and Station Structure on East Section</t>
  </si>
  <si>
    <t>MDW-69314</t>
  </si>
  <si>
    <t>Test Report - Cladding Barrier between EWD and Station Structure on East Section</t>
  </si>
  <si>
    <t>MDW-69315</t>
  </si>
  <si>
    <t>Test Procedure - Holes for PSD Cable Wiring on East Section</t>
  </si>
  <si>
    <t>MDW-69316</t>
  </si>
  <si>
    <t>Test Report - Holes for PSD Cable Wiring on East Section</t>
  </si>
  <si>
    <t>MDW-69327</t>
  </si>
  <si>
    <t>Test Procedure - Point Machine Foundation Construction on East Section</t>
  </si>
  <si>
    <t>MDW-69328</t>
  </si>
  <si>
    <t>Test Report - Point Machine Foundation Construction on East Section</t>
  </si>
  <si>
    <t>MDW-69333</t>
  </si>
  <si>
    <t>Test Procedure - Conductor Rail Arrangement Modification at Main Line East Section</t>
  </si>
  <si>
    <t>MDW-69334</t>
  </si>
  <si>
    <t>Test Report - Conductor Rail Arrangement Modification at Main Line East Section</t>
  </si>
  <si>
    <t>MDW-69335</t>
  </si>
  <si>
    <t xml:space="preserve">Test Procedure - Conductor Rail Arrangement Modification at Depot </t>
  </si>
  <si>
    <t>MDW-69336</t>
  </si>
  <si>
    <t xml:space="preserve">Test Report - Conductor Rail Arrangement Modification at Depot </t>
  </si>
  <si>
    <t>MDW-69337</t>
  </si>
  <si>
    <t>Test Procedure - Stabling Walkway Modification at Stabling Yard - Civil &amp; AR</t>
  </si>
  <si>
    <t>MDW-69338</t>
  </si>
  <si>
    <t>Test Report - Stabling Walkway Modification at Stabling Yard - Civil &amp; AR</t>
  </si>
  <si>
    <t>AFC-69001</t>
  </si>
  <si>
    <t>Test Procedure - Mini Paging in Ticket Office East Section</t>
  </si>
  <si>
    <t>Bandit</t>
  </si>
  <si>
    <t>AFC-69002</t>
  </si>
  <si>
    <t>Test Report - Mini Paging in Ticket Office East Section</t>
  </si>
  <si>
    <t>Test Procedure - Mini Paging in Ticket Office West Section</t>
  </si>
  <si>
    <t>TBA</t>
  </si>
  <si>
    <t>West</t>
  </si>
  <si>
    <t>AFC-69004</t>
  </si>
  <si>
    <t>Test Report - Mini Paging in Ticket Office West Section</t>
  </si>
  <si>
    <t>COM-69001</t>
  </si>
  <si>
    <t xml:space="preserve"> Test Procedure - Walk-Through Metal Detector East Section</t>
  </si>
  <si>
    <t>COM-69002</t>
  </si>
  <si>
    <t xml:space="preserve"> Test Report  - Walk-Through Metal Detector East Section</t>
  </si>
  <si>
    <t>COM-69003</t>
  </si>
  <si>
    <t xml:space="preserve"> Test Procedure - Walk-Through Metal Detector West Section</t>
  </si>
  <si>
    <t>COM-69004</t>
  </si>
  <si>
    <t xml:space="preserve"> Test Report  - Walk-Through Metal Detector West Section</t>
  </si>
  <si>
    <t>COM-69005</t>
  </si>
  <si>
    <t xml:space="preserve"> Test Procedure - Main Cable Containment for M&amp;E Dedicated communication link to MRTA Headquarter</t>
  </si>
  <si>
    <t>COM-69006</t>
  </si>
  <si>
    <t xml:space="preserve"> Test Report - Main Cable Containment for M&amp;E Dedicated communication link to MRTA Headquarter</t>
  </si>
  <si>
    <t>COM-69007</t>
  </si>
  <si>
    <t xml:space="preserve"> Test Procedure - Power Distribution for M&amp;E Systems at MRTA Headquarter</t>
  </si>
  <si>
    <t>COM-69008</t>
  </si>
  <si>
    <t xml:space="preserve"> Test Report - Power Distribution for M&amp;E Systems at MRTA Headquarter</t>
  </si>
  <si>
    <t>COM-69200</t>
  </si>
  <si>
    <t xml:space="preserve"> Test Procedure - Magnetic Door Lock for East Section</t>
  </si>
  <si>
    <t>COM-69201</t>
  </si>
  <si>
    <t xml:space="preserve"> Test Report - Magnetic Door Lock for East Section</t>
  </si>
  <si>
    <t>COM-69202</t>
  </si>
  <si>
    <t xml:space="preserve"> Test Procedure - MEA Radio</t>
  </si>
  <si>
    <t>COM-69203</t>
  </si>
  <si>
    <t xml:space="preserve"> Test Report - MEA Radio</t>
  </si>
  <si>
    <t>COM-69204</t>
  </si>
  <si>
    <t xml:space="preserve"> Test Procedure - Magnetic Door Lock for West Section</t>
  </si>
  <si>
    <t>COM-69205</t>
  </si>
  <si>
    <t xml:space="preserve"> Test Report - Magnetic Door Lock for West Section</t>
  </si>
  <si>
    <t>DWE-69001</t>
  </si>
  <si>
    <t>Test Procedure - Shunting Locomotive</t>
  </si>
  <si>
    <t>DWE-69101</t>
  </si>
  <si>
    <t>Test Report - Shunting Locomotive</t>
  </si>
  <si>
    <t>DWE-69002</t>
  </si>
  <si>
    <t>Test Procedure - Tunnel Inspection and Cleaning Vehicle</t>
  </si>
  <si>
    <t>DWE-69102</t>
  </si>
  <si>
    <t>Test Report - Tunnel Inspection and Cleaning Vehicle</t>
  </si>
  <si>
    <t>DWE-69003</t>
  </si>
  <si>
    <t>Test Procedure - Rail Maintenance Vehicle</t>
  </si>
  <si>
    <t>DWE-69103</t>
  </si>
  <si>
    <t>Test Report - Rail Maintenance Vehicle</t>
  </si>
  <si>
    <t>DWE-69004</t>
  </si>
  <si>
    <t>Test Procedure - Flat Wagon</t>
  </si>
  <si>
    <t>DWE-69104</t>
  </si>
  <si>
    <t>Test Report - Flat Wagon</t>
  </si>
  <si>
    <t>DWE-69005</t>
  </si>
  <si>
    <t>Test Procedure - Re-railing Equipment</t>
  </si>
  <si>
    <t>DWE-69105</t>
  </si>
  <si>
    <t>Test Report - Re-railing Equipment</t>
  </si>
  <si>
    <t>DWE-69006</t>
  </si>
  <si>
    <t xml:space="preserve">Test Procedure - Self-propelled Rail Based Inspection Vehicle  </t>
  </si>
  <si>
    <t>DWE-69106</t>
  </si>
  <si>
    <t xml:space="preserve">Test Report - Self-propelled Rail Based Inspection Vehicle  </t>
  </si>
  <si>
    <t>DWE-69007</t>
  </si>
  <si>
    <t>Test Procedure - Rail-head Grinding Machine Vehicle</t>
  </si>
  <si>
    <t>DWE-69107</t>
  </si>
  <si>
    <t>Test Report - Rail-head Grinding Machine Vehicle</t>
  </si>
  <si>
    <t>DWE-69008</t>
  </si>
  <si>
    <t xml:space="preserve">Test Procedure - Multi Measuring Rail Vehicle </t>
  </si>
  <si>
    <t>DWE-69108</t>
  </si>
  <si>
    <t xml:space="preserve">Test Report - Multi Measuring Rail Vehicle </t>
  </si>
  <si>
    <t>DWE-69009</t>
  </si>
  <si>
    <t>Test Procedure - Rail / Road Shunting Vehicle</t>
  </si>
  <si>
    <t>DWE-69109</t>
  </si>
  <si>
    <t>Test Report - Rail / Road Shunting Vehicle</t>
  </si>
  <si>
    <t>DWE-69011</t>
  </si>
  <si>
    <t>Test Procedure - Movable Height Maintenance Platform Vehicle</t>
  </si>
  <si>
    <t>DWE-69111</t>
  </si>
  <si>
    <t>Test Report - Movable Height Maintenance Platform Vehicle</t>
  </si>
  <si>
    <t>DWE-69012</t>
  </si>
  <si>
    <t>Test Procedure - Forklifts</t>
  </si>
  <si>
    <t>DWE-69112</t>
  </si>
  <si>
    <t>Test Report - Forklifts</t>
  </si>
  <si>
    <t>DWE-69013</t>
  </si>
  <si>
    <t xml:space="preserve">Test Procedure - Overhead Traveling Crane </t>
  </si>
  <si>
    <t>DWE-69113</t>
  </si>
  <si>
    <t>Test Report - Overhead Traveling Crane 10 tons</t>
  </si>
  <si>
    <t>DWE-69213</t>
  </si>
  <si>
    <t>Test Report - Overhead Traveling Crane 5 tons</t>
  </si>
  <si>
    <t>DWE-69313</t>
  </si>
  <si>
    <t>Test Report - Overhead Traveling Crane 2 tons</t>
  </si>
  <si>
    <t>DWE-69413</t>
  </si>
  <si>
    <t>Test Report - Overhead Traveling Crane 2x2 tons</t>
  </si>
  <si>
    <t>DWE-69513</t>
  </si>
  <si>
    <t>Test Report - Overhead Traveling Crane 8 tons</t>
  </si>
  <si>
    <t>DWE-69014</t>
  </si>
  <si>
    <t xml:space="preserve">Test Procedure - Trackwork Equpment </t>
  </si>
  <si>
    <t>DWE-69114</t>
  </si>
  <si>
    <t xml:space="preserve">Test Report - Trackwork Equpment </t>
  </si>
  <si>
    <t>DWE-69015</t>
  </si>
  <si>
    <t>Test Procedure - Compressed Air System and Portable Air Compressor for Depot</t>
  </si>
  <si>
    <t>DWE-69115</t>
  </si>
  <si>
    <t>Test Report - Compressed Air System and Portable Air Compressor for Depot</t>
  </si>
  <si>
    <t>DWE-69016</t>
  </si>
  <si>
    <t>Test Procedure - Diesel Fuel Storage Tank for Maintenance Vehicle at Depot</t>
  </si>
  <si>
    <t>DWE-69116</t>
  </si>
  <si>
    <t>Test Report - Diesel Fuel Storage Tank for Maintenance Vehicle at Depot</t>
  </si>
  <si>
    <t>DWE-69017</t>
  </si>
  <si>
    <t>Test Procedure - Pallet Shelves, Two-Tier Shelves and Tool Storage</t>
  </si>
  <si>
    <t>DWE-69117</t>
  </si>
  <si>
    <t>Test Report - Pallet Shelves, Two-Tier Shelves and Tool Storage</t>
  </si>
  <si>
    <t>DWE-69217</t>
  </si>
  <si>
    <t>Test Procedure - Pallet Storage Shelves in Dangerous Goods Building</t>
  </si>
  <si>
    <t>DWE-69317</t>
  </si>
  <si>
    <t>Test Report - Pallet Storage Shelves in Dangerous Goods Building</t>
  </si>
  <si>
    <t>DWE-69417</t>
  </si>
  <si>
    <t>Test Procedure - Two-Tier Shelf</t>
  </si>
  <si>
    <t>DWE-69517</t>
  </si>
  <si>
    <t>Test Report - Two-Tier Shelf</t>
  </si>
  <si>
    <t>DWE-69617</t>
  </si>
  <si>
    <t>Test Procedure - Tool Storage</t>
  </si>
  <si>
    <t>DWE-69717</t>
  </si>
  <si>
    <t>Test Report - Tool Storage</t>
  </si>
  <si>
    <t>DWE-69018</t>
  </si>
  <si>
    <t>Test Procedure - Repair Equipment</t>
  </si>
  <si>
    <t>DWE-69118</t>
  </si>
  <si>
    <t>Test Report - Repair Equipment</t>
  </si>
  <si>
    <t>DWE-69019</t>
  </si>
  <si>
    <t>Test Procedure - Paint Shop Equipment</t>
  </si>
  <si>
    <t>DWE-69119</t>
  </si>
  <si>
    <t>Test Report - Paint Shop Equipment</t>
  </si>
  <si>
    <t>DWE-69020</t>
  </si>
  <si>
    <t>Test Procedure - Oil &amp; Grease Disposal and Waste Disposal</t>
  </si>
  <si>
    <t>DWE-69120</t>
  </si>
  <si>
    <t>Test Report - Oil &amp; Grease Disposal and Waste Disposal</t>
  </si>
  <si>
    <t>DWE-69021</t>
  </si>
  <si>
    <t>Test Procedure - Operation Support Equipment</t>
  </si>
  <si>
    <t>DWE-69121</t>
  </si>
  <si>
    <t xml:space="preserve">Test Report - Operation Support Equipment </t>
  </si>
  <si>
    <t>DWE-69030</t>
  </si>
  <si>
    <t>Workshop Manual - DWE Part 2 Phase: Testing and Commissioning</t>
  </si>
  <si>
    <t>Test Procedure - Provision of Civil Works to support Train Washing Equipment</t>
  </si>
  <si>
    <t>Test Report - Provision of Civil Works to support Train Washing Equipment</t>
  </si>
  <si>
    <t>DWE-69025</t>
  </si>
  <si>
    <t>Test Procedure - Dangerous Waste Storage Building and General Waste Storage Building in Depot - Building Service</t>
  </si>
  <si>
    <t>DWE-69125</t>
  </si>
  <si>
    <t>Test Report - Dangerous Waste Storage Building and General Waste Storage Building in Depot - Building Service</t>
  </si>
  <si>
    <t>DWE-69027</t>
  </si>
  <si>
    <t>Test Procedure - General Waste Storage Building in Depot - Building Service</t>
  </si>
  <si>
    <t>DWE-69127</t>
  </si>
  <si>
    <t>Test Report - General Waste Storage Building in Depot - Building Service</t>
  </si>
  <si>
    <t>EPS-69001</t>
  </si>
  <si>
    <t>Test Procedure - Diesel Fuel Storage Tanks for Power Generators</t>
  </si>
  <si>
    <t>EPS-69002</t>
  </si>
  <si>
    <t>Test Report - Diesel Fuel Storage Tanks for Power Generators</t>
  </si>
  <si>
    <t>EPS-69003</t>
  </si>
  <si>
    <t>Test Procedure - Diesel Fuel Storage Tanks for Power Generators - Building Services</t>
  </si>
  <si>
    <t>EPS-69004</t>
  </si>
  <si>
    <t>Test Report - Diesel Fuel Storage Tanks for Power Generators - Building Services</t>
  </si>
  <si>
    <t>GRS-69001</t>
  </si>
  <si>
    <t>Test Procedure - Graphic and Signage</t>
  </si>
  <si>
    <t>GRS-69002</t>
  </si>
  <si>
    <t>Test Report - Graphic and Signage  on East Section, OR13</t>
  </si>
  <si>
    <t>GRS-69003</t>
  </si>
  <si>
    <t>Test Report - Graphic and Signage  on East Section, OR14</t>
  </si>
  <si>
    <t>GRS-69004</t>
  </si>
  <si>
    <t>Test Report - Graphic and Signage  on East Section, OR15</t>
  </si>
  <si>
    <t>GRS-69005</t>
  </si>
  <si>
    <t>Test Report - Graphic and Signage  on East Section, OR16</t>
  </si>
  <si>
    <t>GRS-69006</t>
  </si>
  <si>
    <t>Test Report - Graphic and Signage  on East Section, OR17</t>
  </si>
  <si>
    <t>GRS-69007</t>
  </si>
  <si>
    <t>Test Report - Graphic and Signage  on East Section, OR18</t>
  </si>
  <si>
    <t>GRS-69008</t>
  </si>
  <si>
    <t>Test Report - Graphic and Signage  on East Section, OR19</t>
  </si>
  <si>
    <t>GRS-69009</t>
  </si>
  <si>
    <t>Test Report - Graphic and Signage  on East Section, OR20</t>
  </si>
  <si>
    <t>GRS-69010</t>
  </si>
  <si>
    <t>Test Report - Graphic and Signage  on East Section, OR21</t>
  </si>
  <si>
    <t>GRS-69011</t>
  </si>
  <si>
    <t>Test Report - Graphic and Signage  on East Section, OR22</t>
  </si>
  <si>
    <t>GRS-69012</t>
  </si>
  <si>
    <t>Test Report - Graphic and Signage  on East Section, OR23</t>
  </si>
  <si>
    <t>GRS-69013</t>
  </si>
  <si>
    <t>Test Report - Graphic and Signage  on East Section, OR24</t>
  </si>
  <si>
    <t>GRS-69014</t>
  </si>
  <si>
    <t>Test Report - Graphic and Signage  on East Section, OR25</t>
  </si>
  <si>
    <t>GRS-69015</t>
  </si>
  <si>
    <t>Test Report - Graphic and Signage  on East Section, OR26</t>
  </si>
  <si>
    <t>GRS-69016</t>
  </si>
  <si>
    <t>Test Report - Graphic and Signage  on East Section, OR27</t>
  </si>
  <si>
    <t>GRS-69017</t>
  </si>
  <si>
    <t>Test Report - Graphic and Signage  on East Section, OR28</t>
  </si>
  <si>
    <t>GRS-69018</t>
  </si>
  <si>
    <t>Test Report - Graphic and Signage  on East Section, OR29</t>
  </si>
  <si>
    <t>GRS-69019</t>
  </si>
  <si>
    <t>Test Report - Graphic and Signage  on East Section, IVS, VS, EEEN and Transition Area</t>
  </si>
  <si>
    <t>GRS-69020</t>
  </si>
  <si>
    <t>DN02B1710017
DN02B1710018
DN02B1710019
DN02B1710020
DN02B1710022
DN02B1710024</t>
  </si>
  <si>
    <t>MO-CK17
MO-CK18
MO-CK19
MO-CK20
MO-CK22
MO-CK24</t>
  </si>
  <si>
    <t>Test Report - Graphic and Signage  at Depot, Main Workshop and Other Buildings</t>
  </si>
  <si>
    <t>GRS-69021</t>
  </si>
  <si>
    <t>Test Report - Graphic and Signage  at Depot, OCC and Admin Building</t>
  </si>
  <si>
    <t>GRS-69022</t>
  </si>
  <si>
    <t>Test Report - Graphic and Signage  on East Section, Safety Line for Depot Buildings</t>
  </si>
  <si>
    <t>GRS-69023</t>
  </si>
  <si>
    <t>Test Report - Graphic and Signage  on East Section, at BSS1, BSS2 and Generator Building</t>
  </si>
  <si>
    <t>GRS-69024</t>
  </si>
  <si>
    <t>DN01B1700010
DN02B1710017
DN02B1710021</t>
  </si>
  <si>
    <t>GEN10
MO-CK17
MO-CK21</t>
  </si>
  <si>
    <t>Test Report - Graphic and Signage  on East Section, Track Area at Depot</t>
  </si>
  <si>
    <t>GRS-69025</t>
  </si>
  <si>
    <t>Test Report - Graphic and Signage  on East Section, Track Area at Main Line</t>
  </si>
  <si>
    <t>GRS-69026</t>
  </si>
  <si>
    <t>Test Report - Graphic and Signage  on East Section, Power Supply for Signage</t>
  </si>
  <si>
    <t>GRS-69027</t>
  </si>
  <si>
    <t>Test Report - Graphic and Signage  on West Section, OR02</t>
  </si>
  <si>
    <t>GRS-69028</t>
  </si>
  <si>
    <t>Test Report - Graphic and Signage  on West Section, OR03</t>
  </si>
  <si>
    <t>GRS-69029</t>
  </si>
  <si>
    <t>Test Report - Graphic and Signage  on West Section, OR04</t>
  </si>
  <si>
    <t>GRS-69030</t>
  </si>
  <si>
    <t>Test Report - Graphic and Signage  on West Section, OR05</t>
  </si>
  <si>
    <t>GRS-69031</t>
  </si>
  <si>
    <t>Test Report - Graphic and Signage  on West Section, OR06</t>
  </si>
  <si>
    <t>GRS-69032</t>
  </si>
  <si>
    <t>Test Report - Graphic and Signage  on West Section, OR07</t>
  </si>
  <si>
    <t>GRS-69033</t>
  </si>
  <si>
    <t>Test Report - Graphic and Signage  on West Section, OR08</t>
  </si>
  <si>
    <t>GRS-69034</t>
  </si>
  <si>
    <t>Test Report - Graphic and Signage  on West Section, OR09</t>
  </si>
  <si>
    <t>GRS-69035</t>
  </si>
  <si>
    <t>Test Report - Graphic and Signage  on West Section, OR10</t>
  </si>
  <si>
    <t>GRS-69036</t>
  </si>
  <si>
    <t>Test Report - Graphic and Signage  on West Section, OR11</t>
  </si>
  <si>
    <t>GRS-69037</t>
  </si>
  <si>
    <t>Test Report - Graphic and Signage  on West Section, OR12</t>
  </si>
  <si>
    <t>GRS-69038</t>
  </si>
  <si>
    <t>Test Report - Graphic and Signage  on West Section, IVS and EEEN</t>
  </si>
  <si>
    <t>GRS-69039</t>
  </si>
  <si>
    <t>Test Report - Graphic and Signage  on West Section, at BSS3</t>
  </si>
  <si>
    <t>GRS-69040</t>
  </si>
  <si>
    <t>Test Report - Graphic and Signage  on West Section, Track Area at Main Line</t>
  </si>
  <si>
    <t>GRS-69041</t>
  </si>
  <si>
    <t>Test Report - Graphic and Signage  on West Section, Power Supply for Signage</t>
  </si>
  <si>
    <t>PSY-690XX</t>
  </si>
  <si>
    <t>Test Procedure - Earthing and Bonding Modification on East Section</t>
  </si>
  <si>
    <t>Test Report - Earthing and Bonding Modification on East Section</t>
  </si>
  <si>
    <t>PSY-69017</t>
  </si>
  <si>
    <t>Test Procedure - Overhead Travelling Crane for BSS1 and BSS2</t>
  </si>
  <si>
    <t>PSY-69018</t>
  </si>
  <si>
    <t>Test Report - Overhead Travelling Crane for BSS1 and BSS2</t>
  </si>
  <si>
    <t>PSY-69019</t>
  </si>
  <si>
    <t>Test Procedure - Overhead Travelling Crane for BSS3</t>
  </si>
  <si>
    <t>PSY-69020</t>
  </si>
  <si>
    <t>Test Report - Overhead Travelling Crane for BSS3</t>
  </si>
  <si>
    <t>Test Procedure - Earthing and Bonding Modification on West Section</t>
  </si>
  <si>
    <t>Test Report - Earthing and Bonding Modification on West Section</t>
  </si>
  <si>
    <t>Test Procedure - Steel Grating Raised Floor for EE Panel on West Section</t>
  </si>
  <si>
    <t>Test Report - Steel Grating Raised Floor for EE Panel on West Section</t>
  </si>
  <si>
    <t>SCA-69200</t>
  </si>
  <si>
    <t>Test Procedure - Modification of BEMS to receive PSD Signal on East Section</t>
  </si>
  <si>
    <t>SCA-69201</t>
  </si>
  <si>
    <t>Test Report - Modification of BEMS to receive PSD Signal on East Section</t>
  </si>
  <si>
    <t>SCA-69202</t>
  </si>
  <si>
    <t>Test Procedure - Modification of Escalator Interface Point with CCTV and SCADA on East Section</t>
  </si>
  <si>
    <t>SCA-69203</t>
  </si>
  <si>
    <t>Test Report - Modification of Escalator Interface Point with CCTV and SCADA on East Section</t>
  </si>
  <si>
    <t>SCA-69204</t>
  </si>
  <si>
    <t>Test Procedure - Modification of Fire Alarm System Interface Point with CCTV and SCADA on East Section</t>
  </si>
  <si>
    <t>SCA-69205</t>
  </si>
  <si>
    <t>Test Report - Modification of Fire Alarm System Interface Point with CCTV and SCADA on East Section</t>
  </si>
  <si>
    <t>SCA-69206</t>
  </si>
  <si>
    <t>Test Procedure - Modification of SCADA Hardwire on East Section</t>
  </si>
  <si>
    <t>SCA-69207</t>
  </si>
  <si>
    <t>Test Report - Modification of SCADA Hardwire on East Section</t>
  </si>
  <si>
    <t>OPM</t>
  </si>
  <si>
    <t>Outline Design</t>
  </si>
  <si>
    <t>Procurement / Manufacturing / Delivery Stage / FAT</t>
  </si>
  <si>
    <t>Installation Menthod Statement</t>
  </si>
  <si>
    <t>OPM-59001</t>
  </si>
  <si>
    <t>OLW-ME-24/0042</t>
  </si>
  <si>
    <t>BEM/M/ORM/S0063/68</t>
  </si>
  <si>
    <t>Installation Method Statement of Modification Work - CIV &amp; AR in MRT Orange Line Project (East Section)</t>
  </si>
  <si>
    <t>Chadin R.</t>
  </si>
  <si>
    <t xml:space="preserve">Werachai J. </t>
  </si>
  <si>
    <t>BEM/M/ORM/S0553/68</t>
  </si>
  <si>
    <t>BEM/M/ORM/S0072/69</t>
  </si>
  <si>
    <t>OPM-59002</t>
  </si>
  <si>
    <t>OLW-ME-24/0022</t>
  </si>
  <si>
    <t>BEM/M/ORM/S0040/68</t>
  </si>
  <si>
    <t>Installation Method Statement of Modification Work - Building Service (Electrical System) in MRT Orange Line Project (East Section)</t>
  </si>
  <si>
    <t>Sek J.</t>
  </si>
  <si>
    <t>OPM-59003</t>
  </si>
  <si>
    <t>OLW-ME-24/0021</t>
  </si>
  <si>
    <t>BEM/M/ORM/S0203/68</t>
  </si>
  <si>
    <t>Installation Method Statement of Modification Work - Building Service (Mechanical System) in MRT Orange Line Project (East Section)</t>
  </si>
  <si>
    <t>OPM-59004</t>
  </si>
  <si>
    <t>OLW-ME-24/0079</t>
  </si>
  <si>
    <t>BEM/M/ORM/S0135/68</t>
  </si>
  <si>
    <t>Installation Method Statement of Modification Work - Cable Ducts Bank from MEA Interface Point to BSS1</t>
  </si>
  <si>
    <t>K. Werachai J.</t>
  </si>
  <si>
    <t>Testing and Commissioning Procedure</t>
  </si>
  <si>
    <t>OPM-69001</t>
  </si>
  <si>
    <t>OLW-ME-24/0007</t>
  </si>
  <si>
    <t>BEM/M/ORM/S0062/68</t>
  </si>
  <si>
    <t>On-Site Inspection and Test Procedure of Modification Work - Civil &amp; AR in MRT Orange Line Project (East Section)</t>
  </si>
  <si>
    <t>BEM/M/ORM/S0097/69</t>
  </si>
  <si>
    <t>OPM-69002</t>
  </si>
  <si>
    <t>OLW-ME-24/0108</t>
  </si>
  <si>
    <t>BEM/M/ORM/S0509/68</t>
  </si>
  <si>
    <t>On-Site Inspection and Test Procedure of Modification Work - Building Service (Electrical System) in MRT Orange Line Project (East Section)</t>
  </si>
  <si>
    <t>BEM/M/ORM/S0554/69</t>
  </si>
  <si>
    <t>OPM-69003</t>
  </si>
  <si>
    <t>OLW-ME-24/0129</t>
  </si>
  <si>
    <t>BEM/M/ORM/S0960/68</t>
  </si>
  <si>
    <t>On-Site Inspection and Test Procedure of Modification Work - Building Service (Mechanical System) in MRT Orange Line Project (East Section)</t>
  </si>
  <si>
    <t>BEM/M/ORM/S0500/69</t>
  </si>
  <si>
    <t>Testing and Commissioning Stage / System Integration and Handover Report</t>
  </si>
  <si>
    <t>Training</t>
  </si>
  <si>
    <t>As-Built Drawing, As-Built Configuration Data</t>
  </si>
  <si>
    <t>O&amp;M Manual</t>
  </si>
  <si>
    <t>AFC-19001</t>
  </si>
  <si>
    <t>OLW-ME-24/0017</t>
  </si>
  <si>
    <t>BEM/M/ORM/S0609/69</t>
  </si>
  <si>
    <t>Outline Design - Automatic Fare Collection Systems</t>
  </si>
  <si>
    <t>AFC-39011</t>
  </si>
  <si>
    <t>OLW-ME-24/0365</t>
  </si>
  <si>
    <t>BEM/M/ORM/S0879/69</t>
  </si>
  <si>
    <t>Detailed Design - EMV &amp; QR - Central Ticketing System (CTS)</t>
  </si>
  <si>
    <t>AFC-39012</t>
  </si>
  <si>
    <t>OLW-ME-24/0366</t>
  </si>
  <si>
    <t>BEM/M/ORM/S0876/69</t>
  </si>
  <si>
    <t>Detailed Design - Central Computer System (CCS)</t>
  </si>
  <si>
    <t>AFC-59001</t>
  </si>
  <si>
    <t>Installation Method Statement - Mini Paging in Ticket Office East Section</t>
  </si>
  <si>
    <t>AFC-59002</t>
  </si>
  <si>
    <t>Installation Method Statement - Mini Paging in Ticket Office West Section</t>
  </si>
  <si>
    <t>AFC-69003</t>
  </si>
  <si>
    <t>AFC-89001</t>
  </si>
  <si>
    <t>As-Built - Mini Paging in Ticket Office East Section</t>
  </si>
  <si>
    <t>AFC-89002</t>
  </si>
  <si>
    <t>As-Built - Mini Paging in Ticket Office West Section</t>
  </si>
  <si>
    <t>AFC-99001</t>
  </si>
  <si>
    <t>O&amp;M Manual - Mini Paging in Ticket Office - English</t>
  </si>
  <si>
    <t>AFC-99002</t>
  </si>
  <si>
    <t>O&amp;M Manual - Mini Paging in Ticket Office - Thai Translation</t>
  </si>
  <si>
    <t>AFC-99003</t>
  </si>
  <si>
    <t>O&amp;M Manual - Mini Paging in Ticket Office West Section - English</t>
  </si>
  <si>
    <t>AFC-99004</t>
  </si>
  <si>
    <t>O&amp;M Manual - Mini Paging in Ticket Office West Section - Thai Translation</t>
  </si>
  <si>
    <t>COM-19200</t>
  </si>
  <si>
    <t>Outline Design - Orange Line CCTV System interface to existing Blue Line CCTV System</t>
  </si>
  <si>
    <t>COM-19201</t>
  </si>
  <si>
    <t>Outline Design - Orange Line Digital Radio System Interface to existing Blue Line Digital Radio System</t>
  </si>
  <si>
    <t>COM-19204</t>
  </si>
  <si>
    <t>Outline Design - ORL CASS Interface to existing BL CASS</t>
  </si>
  <si>
    <t>COM-19202</t>
  </si>
  <si>
    <t>Outline Design - Orange Line Telephone System interface to existing Blue Line Telephone System</t>
  </si>
  <si>
    <t>COM-19203</t>
  </si>
  <si>
    <t>Outline Design - Orange Line IT System interface to existing IT System</t>
  </si>
  <si>
    <t>COM-29001</t>
  </si>
  <si>
    <t>OLW-ME-24/0026</t>
  </si>
  <si>
    <t>BEM/M/ORM/S0036/68</t>
  </si>
  <si>
    <t>Definitive Design - Walk-Through Metal Detector</t>
  </si>
  <si>
    <t>BEM/M/ORM/S0136/68</t>
  </si>
  <si>
    <t>BEM/M/ORM/S0415/68</t>
  </si>
  <si>
    <t>COM-49001</t>
  </si>
  <si>
    <t>Factory Routine Test Procedure - Walk-Through Metal Detector</t>
  </si>
  <si>
    <t>COM-49002</t>
  </si>
  <si>
    <t>Factory Routine Test Report - Walk-Through Metal Detector</t>
  </si>
  <si>
    <t>COM-59001</t>
  </si>
  <si>
    <t>Installation Method Statement - Walk-Through Metal Detector East Section</t>
  </si>
  <si>
    <t>COM-59002</t>
  </si>
  <si>
    <t>Installation Method Statement - Walk-Through Metal Detector West Section</t>
  </si>
  <si>
    <t>COM-59003</t>
  </si>
  <si>
    <t>Installation Method Statement - Main Cable Containment for M&amp;E Dedicated communication link to MRTA Headquarter</t>
  </si>
  <si>
    <t>COM-59004</t>
  </si>
  <si>
    <t>Installation Method Statement - Power Distribution for M&amp;E Systems at MRTA Headquarter</t>
  </si>
  <si>
    <t>COM-59200</t>
  </si>
  <si>
    <t>Installation Method Statement - MEA Radio</t>
  </si>
  <si>
    <t>COM-79001</t>
  </si>
  <si>
    <t>Training Manual - Walk-Through Metal Detector - English</t>
  </si>
  <si>
    <t>COM-79002</t>
  </si>
  <si>
    <t>Training Manual - Walk-Through Metal Detector - Thai Translation</t>
  </si>
  <si>
    <t>COM-89001</t>
  </si>
  <si>
    <t>As-Built - Walk-Through Metal Detector East Section</t>
  </si>
  <si>
    <t>COM-89002</t>
  </si>
  <si>
    <t>As-Built - Walk-Through Metal Detector West Section</t>
  </si>
  <si>
    <t>COM-89004</t>
  </si>
  <si>
    <t>As-Built - Main Cable Containment for M&amp;E Dedicated communication link to MRTA Headquarter</t>
  </si>
  <si>
    <t>COM-89005</t>
  </si>
  <si>
    <t>As-Built - Power Distribution for M&amp;E Systems at MRTA Headquarter</t>
  </si>
  <si>
    <t>COM-89200</t>
  </si>
  <si>
    <t>As-Built - Magnetic Door Lock for East Section</t>
  </si>
  <si>
    <t>COM-89201</t>
  </si>
  <si>
    <t>As-Built - MEA Radio</t>
  </si>
  <si>
    <t>COM-89202</t>
  </si>
  <si>
    <t>As-Built - Magnetic Door Lock for West Section</t>
  </si>
  <si>
    <t>COM-89203</t>
  </si>
  <si>
    <t>As-Built - Walk-Through Metal Detector Functional Location Data (FLD) East Section</t>
  </si>
  <si>
    <t>COM-89204</t>
  </si>
  <si>
    <t>As-Built - Walk-Through Metal Detector FLD On-Site Verificatrion Report East Section</t>
  </si>
  <si>
    <t>COM-89205</t>
  </si>
  <si>
    <t>As-Built - Walk-Through Metal Detector Functional Location Data (FLD) West Section</t>
  </si>
  <si>
    <t>COM-89206</t>
  </si>
  <si>
    <t>As-Built - Walk-Through Metal Detector FLD On-Site Verificatrion Report West Section</t>
  </si>
  <si>
    <t>COM-99001</t>
  </si>
  <si>
    <t>O&amp;M Manual - Walk-Through Metal Detector - English</t>
  </si>
  <si>
    <t>COM-99002</t>
  </si>
  <si>
    <t>O&amp;M Manual - Walk-Through Metal Detector - Thai Translation</t>
  </si>
  <si>
    <t>COM-99003</t>
  </si>
  <si>
    <t>O&amp;M Manual - Walk-Through Metal Detector West Section - English</t>
  </si>
  <si>
    <t>COM-99004</t>
  </si>
  <si>
    <t>O&amp;M Manual - Walk-Through Metal Detector West Section - Thai Translation</t>
  </si>
  <si>
    <t>COM-99200</t>
  </si>
  <si>
    <t>O&amp;M Manual - MEA Radio - English</t>
  </si>
  <si>
    <t>COM-99201</t>
  </si>
  <si>
    <t>O&amp;M Manual - MEA Radio - Thai Translation</t>
  </si>
  <si>
    <t>General</t>
  </si>
  <si>
    <t>DWE-09001</t>
  </si>
  <si>
    <t>OLW-ME-24/0255</t>
  </si>
  <si>
    <t>DWE - System Assurance Plan</t>
  </si>
  <si>
    <t>DWE-09002</t>
  </si>
  <si>
    <t xml:space="preserve">DWE Part 2 - RAM Plan </t>
  </si>
  <si>
    <t>DWE-09003</t>
  </si>
  <si>
    <t>OLW-ME-24/0329</t>
  </si>
  <si>
    <t>DWE Part 2 - System Safety Plan</t>
  </si>
  <si>
    <t>DWE-09004</t>
  </si>
  <si>
    <t xml:space="preserve">DWE Part 2 - RAM Report </t>
  </si>
  <si>
    <t>DWE-09005</t>
  </si>
  <si>
    <t>OLW-ME-24/0448</t>
  </si>
  <si>
    <t>DWE- Design Management Plan</t>
  </si>
  <si>
    <t>DWE-09006</t>
  </si>
  <si>
    <t>DWE - System Engineering Management Plan</t>
  </si>
  <si>
    <t>DWE-09007</t>
  </si>
  <si>
    <t>DWE - Interface management Plan</t>
  </si>
  <si>
    <t>DWE-09008</t>
  </si>
  <si>
    <t>DWE - Verification &amp; Validation Plan</t>
  </si>
  <si>
    <t>DWE-29001</t>
  </si>
  <si>
    <t>OLW-ME-24/0152</t>
  </si>
  <si>
    <t>BEM/M/ORM/S0682/68</t>
  </si>
  <si>
    <t>Definitive Design - Shunting Locomotive</t>
  </si>
  <si>
    <t>BEM/M/ORM/S1039/69</t>
  </si>
  <si>
    <t>BEM/M/ORM/S1787/69</t>
  </si>
  <si>
    <t>DWE-29002</t>
  </si>
  <si>
    <t>OLW-ME-24/0155</t>
  </si>
  <si>
    <t>BEM/M/ORM/S0714/68</t>
  </si>
  <si>
    <t>Definitive Design - Tunnel Inspection and Cleaning Vehicle</t>
  </si>
  <si>
    <t>BEM/M/ORM/S1204/69</t>
  </si>
  <si>
    <t>BEM/M/ORM/S1924/69</t>
  </si>
  <si>
    <t>DWE-29003</t>
  </si>
  <si>
    <t>OLW-ME-24/0156</t>
  </si>
  <si>
    <t>BEM/M/ORM/S0716/68</t>
  </si>
  <si>
    <t>Definitive Design - Rail Maintenance Vehicle</t>
  </si>
  <si>
    <t>BEM/M/ORM/S1024/69</t>
  </si>
  <si>
    <t>BEM//M/ORM/S1810/69</t>
  </si>
  <si>
    <t>DWE-29004</t>
  </si>
  <si>
    <t>OLW-ME-24/0157</t>
  </si>
  <si>
    <t>BEM/M/ORM/S0712/68</t>
  </si>
  <si>
    <t>Definitive Design - Flat Wagon</t>
  </si>
  <si>
    <t>BEM/M/ORM/S1023/69</t>
  </si>
  <si>
    <t>BEM/M/ORM/S1748/69</t>
  </si>
  <si>
    <t>DWE-29005</t>
  </si>
  <si>
    <t>OLW-ME-24/0125</t>
  </si>
  <si>
    <t>BEM/M/ORM/S0510/68</t>
  </si>
  <si>
    <t>Definitive Design - Re-railing Equipment</t>
  </si>
  <si>
    <t>BEM/M/ORM/S0594/69</t>
  </si>
  <si>
    <t>DWE-29006</t>
  </si>
  <si>
    <t>OLW-ME-24/0158</t>
  </si>
  <si>
    <t>BEM/M/ORM/S0715/68</t>
  </si>
  <si>
    <t xml:space="preserve">Definitive Design - Rail - based Inspection Vehicle </t>
  </si>
  <si>
    <t>BEM/M/ORM/S1015/69</t>
  </si>
  <si>
    <t>BEM/M/ORM/S1811/69</t>
  </si>
  <si>
    <t>DWE-29007</t>
  </si>
  <si>
    <t>OLW-ME-24/0159</t>
  </si>
  <si>
    <t>BEM/M/ORM/S0713/68</t>
  </si>
  <si>
    <t>Definitive Design - Rail-head Grinding Machine Vehicle</t>
  </si>
  <si>
    <t>DWE-29008</t>
  </si>
  <si>
    <t xml:space="preserve">Definitive Design - Multi Measuring Rail Vehicle </t>
  </si>
  <si>
    <t>DWE-29009</t>
  </si>
  <si>
    <t>OLW-ME-24/0122</t>
  </si>
  <si>
    <t>BEM/M/ORM/S0496/68</t>
  </si>
  <si>
    <t>Definitive Design - Rail / Road Shunting Vehicle</t>
  </si>
  <si>
    <t>BEM/M/ORM/S0701/69</t>
  </si>
  <si>
    <t>DWE-29010</t>
  </si>
  <si>
    <t>Definitive Design - High Work Inspection Vehicle</t>
  </si>
  <si>
    <t>DWE-29011</t>
  </si>
  <si>
    <t>OLW-ME-24/0103</t>
  </si>
  <si>
    <t>BEM/M/ORM/S0227/68</t>
  </si>
  <si>
    <t>Definitive Design - Movable Height Maintenance Platform Vehicle</t>
  </si>
  <si>
    <t xml:space="preserve">                                                                     </t>
  </si>
  <si>
    <t>DWE-29012</t>
  </si>
  <si>
    <t>OLW-ME-24/0111</t>
  </si>
  <si>
    <t>BEM/M/ORM/S0365/68</t>
  </si>
  <si>
    <t>Definitive Design - Forklifts</t>
  </si>
  <si>
    <t>DWE-29013</t>
  </si>
  <si>
    <t>OLW-ME-24/0091</t>
  </si>
  <si>
    <t>BEM/M/ORM/S0216/68</t>
  </si>
  <si>
    <t xml:space="preserve">Definitive Design - Overhead Traveling Crane </t>
  </si>
  <si>
    <t>DWE-29014</t>
  </si>
  <si>
    <t>OLW-ME-24/0138</t>
  </si>
  <si>
    <t>BEM/M/ORM/S0559/68</t>
  </si>
  <si>
    <t>Definitive Design - Trackwork Equipment</t>
  </si>
  <si>
    <t>BEM/M/ORM/S0566/69</t>
  </si>
  <si>
    <t>DWE-29015</t>
  </si>
  <si>
    <t>OLW-ME-24/0127</t>
  </si>
  <si>
    <t>BEM/M/ORM/S0518/68</t>
  </si>
  <si>
    <t>Definitive Design - Compressed Air System and Portable Air Compressor for Depot</t>
  </si>
  <si>
    <t>BEM/M/ORM/S0942/69</t>
  </si>
  <si>
    <t>DWE-29016</t>
  </si>
  <si>
    <t>OLW-ME-24/0112</t>
  </si>
  <si>
    <t>BEM/M/ORM/S0512/68</t>
  </si>
  <si>
    <t>Definitive Design - Diesel Fuel Storage Tank for Maintenance Vehicle at Depot</t>
  </si>
  <si>
    <t>BEM/M/ORM/S0356/69</t>
  </si>
  <si>
    <t>DWE-29017</t>
  </si>
  <si>
    <t>OLW-ME-24/0113</t>
  </si>
  <si>
    <t>BEM/M/ORM/S0468/68</t>
  </si>
  <si>
    <t>Definitive Design - Pallet Storage and Tool Storage System at Depot</t>
  </si>
  <si>
    <t>BEM/M/ORM/S0699/69</t>
  </si>
  <si>
    <t>DWE-29018</t>
  </si>
  <si>
    <t>OLW-ME-24/0114</t>
  </si>
  <si>
    <t>BEM/M/ORM/S0423/68</t>
  </si>
  <si>
    <t>Definitive Design - Repair Equipment</t>
  </si>
  <si>
    <t>BEM/M/ORM/S0700/69</t>
  </si>
  <si>
    <t>DWE-29019</t>
  </si>
  <si>
    <t>OLW-ME-24/0115</t>
  </si>
  <si>
    <t>BEM/M/ORM/S0469/68</t>
  </si>
  <si>
    <t>Definitive Design - Paint Shop Equipment</t>
  </si>
  <si>
    <t>BEM/M/ORM/S0525/69</t>
  </si>
  <si>
    <t>DWE-29020</t>
  </si>
  <si>
    <t>OLW-ME-24/0116</t>
  </si>
  <si>
    <t>BEM/M/ORM/S0424/68</t>
  </si>
  <si>
    <t>Definitive Design - Oil &amp; Grease Disposal and Waste Disposal</t>
  </si>
  <si>
    <t>BEM/M/ORM/S0526/69</t>
  </si>
  <si>
    <t>DWE-29021</t>
  </si>
  <si>
    <t>OLW-ME-24/0124</t>
  </si>
  <si>
    <t>BEM/M/ORM/S0507/68</t>
  </si>
  <si>
    <t>Definitive Design - Operation Support Equipment</t>
  </si>
  <si>
    <t>BEM/M/ORM/S0496/69</t>
  </si>
  <si>
    <t>DWE-49001</t>
  </si>
  <si>
    <t>FAT Procedure - Shunting Locomotive</t>
  </si>
  <si>
    <t>DWE-49002</t>
  </si>
  <si>
    <t>FAT Procedure - Tunnel Inspection and Cleaning Vehicle</t>
  </si>
  <si>
    <t>DWE-49003</t>
  </si>
  <si>
    <t>FAT Procedure - Rail Maintenance Vehicle</t>
  </si>
  <si>
    <t>DWE-49004</t>
  </si>
  <si>
    <t>FAT Procedure - Flat Wagon</t>
  </si>
  <si>
    <t>DWE-49005</t>
  </si>
  <si>
    <t>OLW-ME-24/0355</t>
  </si>
  <si>
    <t>BEM/M/ORM/S1853/69</t>
  </si>
  <si>
    <t>FAT Procedure - Re-railing Equipment</t>
  </si>
  <si>
    <t>DWE-49006</t>
  </si>
  <si>
    <t xml:space="preserve">FAT Procedure - Self-propelled Rail Based Inspection Vehicle  </t>
  </si>
  <si>
    <t>DWE-49007</t>
  </si>
  <si>
    <t>FAT Procedure - Rail-head Grinding Machine Vehicle</t>
  </si>
  <si>
    <t>DWE-49008</t>
  </si>
  <si>
    <t xml:space="preserve">FAT Procedure - Multi Measuring Rail Vehicle </t>
  </si>
  <si>
    <t>DWE-49009</t>
  </si>
  <si>
    <t>OLW-ME-24/0356</t>
  </si>
  <si>
    <t>BEM/M/ORM/S1877/69</t>
  </si>
  <si>
    <t>FAT Procedure - Rail / Road Shunting Vehicle</t>
  </si>
  <si>
    <t>DWE-49011</t>
  </si>
  <si>
    <t>OLW-ME-24/0406</t>
  </si>
  <si>
    <t>BEM/M/ORM/S1511/69</t>
  </si>
  <si>
    <t>FAT Procedure - Movable Height Maintenance Platform Vehicle</t>
  </si>
  <si>
    <t>DWE-49012</t>
  </si>
  <si>
    <t>OLW-ME-24/0401</t>
  </si>
  <si>
    <t>BEM/M/ORM/S1512/69</t>
  </si>
  <si>
    <t>FAT Procedure - Forklifts</t>
  </si>
  <si>
    <t>DWE-49013</t>
  </si>
  <si>
    <t>OLW-ME-24/0131</t>
  </si>
  <si>
    <t>BEM/M/ORM/S0602/68</t>
  </si>
  <si>
    <t xml:space="preserve">FAT Procedure - Overhead Traveling Crane </t>
  </si>
  <si>
    <t>BEM/M/ORM/S0771/68</t>
  </si>
  <si>
    <t>BEM/M/ORM/S1091/68</t>
  </si>
  <si>
    <t>BEM/M/ORM/S0211/69</t>
  </si>
  <si>
    <t>DWE-49101</t>
  </si>
  <si>
    <t>FAT Report - Shunting Locomotive</t>
  </si>
  <si>
    <t>DWE-49102</t>
  </si>
  <si>
    <t>FAT Report - Tunnel Inspection and Cleaning Vehicle</t>
  </si>
  <si>
    <t>DWE-49103</t>
  </si>
  <si>
    <t>FAT Report - Rail Maintenance Vehicle</t>
  </si>
  <si>
    <t>DWE-49104</t>
  </si>
  <si>
    <t>FAT Report - Flat Wagon</t>
  </si>
  <si>
    <t>DWE-49105</t>
  </si>
  <si>
    <t>FAT Report - Re-railing Equipment</t>
  </si>
  <si>
    <t>DWE-49106</t>
  </si>
  <si>
    <t xml:space="preserve">FAT Report - Self-propelled Rail Based Inspection Vehicle  </t>
  </si>
  <si>
    <t>DWE-49107</t>
  </si>
  <si>
    <t>FAT Report - Rail-head Grinding Machine Vehicle</t>
  </si>
  <si>
    <t>DWE-49108</t>
  </si>
  <si>
    <t xml:space="preserve">FAT Report - Multi Measuring Rail Vehicle </t>
  </si>
  <si>
    <t>DWE-49109</t>
  </si>
  <si>
    <t>FAT Report - Rail / Road Shunting Vehicle</t>
  </si>
  <si>
    <t>DWE-49112</t>
  </si>
  <si>
    <t>FAT Report - Forklifts</t>
  </si>
  <si>
    <t>DWE-49113</t>
  </si>
  <si>
    <t>FAT Report - Overhead Traveling Crane 10 tons</t>
  </si>
  <si>
    <t>DWE-49213</t>
  </si>
  <si>
    <t>OLW-ME-24/0218</t>
  </si>
  <si>
    <t>BEM/M/ORM/S1452/68</t>
  </si>
  <si>
    <t>FAT Report - Overhead Traveling Crane 5 tons</t>
  </si>
  <si>
    <t>BEM/M/ORM/S0716/69</t>
  </si>
  <si>
    <t>DWE-49313</t>
  </si>
  <si>
    <t>FAT Report - Overhead Traveling Crane 2 tons</t>
  </si>
  <si>
    <t>DWE-49413</t>
  </si>
  <si>
    <t>FAT Report - Overhead Traveling Crane 2x2 tons</t>
  </si>
  <si>
    <t>DWE-49513</t>
  </si>
  <si>
    <t>OLW-ME-24/0278</t>
  </si>
  <si>
    <t>BEM/M/ORM/S0626/69</t>
  </si>
  <si>
    <t>FAT Report - Overhead Traveling Crane 8 tons</t>
  </si>
  <si>
    <t>DWE-49030</t>
  </si>
  <si>
    <t>Workshop Manual - DWE Part 2 Phase: Manufacturing and Supply and Delivery</t>
  </si>
  <si>
    <t>DWE-49123</t>
  </si>
  <si>
    <t>OLW-ME-24/0260</t>
  </si>
  <si>
    <t>BEM/M/ORM/S0203/69</t>
  </si>
  <si>
    <t>DWE - Overall Test Plan</t>
  </si>
  <si>
    <t>BEM/M/ORM/S1608/69</t>
  </si>
  <si>
    <t>BEM/M/ORM/S2075/69</t>
  </si>
  <si>
    <t>DWE-59013</t>
  </si>
  <si>
    <t>OLW-ME-25/0139</t>
  </si>
  <si>
    <t>BEM/M/ORM/S0656/68</t>
  </si>
  <si>
    <t xml:space="preserve">Installation Method Statement - Overhead Traveling Crane </t>
  </si>
  <si>
    <t>BEM/M/ORM/S0799/69</t>
  </si>
  <si>
    <t>DWE-59015</t>
  </si>
  <si>
    <t>Installation Method Statement - Compressed Air System and Portable Air Compressor for Depot</t>
  </si>
  <si>
    <t>DWE-59016</t>
  </si>
  <si>
    <t>OLW-ME-24/0377</t>
  </si>
  <si>
    <t>BEM/M/ORM/S1257/69</t>
  </si>
  <si>
    <t>Installation Method Statement - Diesel Fuel Storage Tank for Maintenance Vehicle at Depot</t>
  </si>
  <si>
    <t>DWE-59017</t>
  </si>
  <si>
    <t>OLW-ME-24/0353</t>
  </si>
  <si>
    <t>BEM/M/ORM/S0798/69</t>
  </si>
  <si>
    <t>Installation Method Statement - Pallet Shelves, Two-Tier Shelves and Tool Storage</t>
  </si>
  <si>
    <t>DWE-59117</t>
  </si>
  <si>
    <t>Installation Method Statement - Pallet Storage Shelves in Dangerous Goods Building</t>
  </si>
  <si>
    <t>DWE-59217</t>
  </si>
  <si>
    <t>Installation Method Statement - Two-Tier Shelf</t>
  </si>
  <si>
    <t>DWE-59030</t>
  </si>
  <si>
    <t>OLW-ME-24/0412</t>
  </si>
  <si>
    <t>BEM/M/ORM/S1769/69</t>
  </si>
  <si>
    <t>Workshop Manual - DWE Part 2 Phase: Construction and Installation</t>
  </si>
  <si>
    <t>OLW-ME-24/0392</t>
  </si>
  <si>
    <t>BEM/M/ORM/S1390/69</t>
  </si>
  <si>
    <t>OLW-ME-24/0367</t>
  </si>
  <si>
    <t>BEM/M/ORM/S0902/69</t>
  </si>
  <si>
    <t>BEM/M/ORM/S1388/69</t>
  </si>
  <si>
    <t>เตรียมออก 8/6/26
1/8/26</t>
  </si>
  <si>
    <t>(323 หน้า)</t>
  </si>
  <si>
    <t>OLW-ME-24/0474
Total 32 pages</t>
  </si>
  <si>
    <t>BEM/M/ORM/S2292/69</t>
  </si>
  <si>
    <t>OLW-ME-24/0413</t>
  </si>
  <si>
    <t>BEM/M/ORM/S1768/69</t>
  </si>
  <si>
    <t>เตรียมออก 7/7/26
OLW-ME-24/0438
16 pages</t>
  </si>
  <si>
    <t>OLW-ME-24/0439
22 pages</t>
  </si>
  <si>
    <t>Internal</t>
  </si>
  <si>
    <t>OLW-ME-24/0370</t>
  </si>
  <si>
    <t>OLW-ME-24/0440
24 pages</t>
  </si>
  <si>
    <t>เตรียมออก 5/8/26
OLW-ME-24/0523
total 177 pages</t>
  </si>
  <si>
    <t>OLW-ME-24/0423</t>
  </si>
  <si>
    <t>BEM/M/ORM/S1833/69</t>
  </si>
  <si>
    <t>เตรียมออก 5/8/26
total 177 pages</t>
  </si>
  <si>
    <t>เตรียมออก 5/8/26
OLW-ME-24/0524
total 277 pages</t>
  </si>
  <si>
    <t>เตรียมออก 5/8/26
OLW-ME-24/0525
total 119 pages</t>
  </si>
  <si>
    <t>เตรียมออก 25/6/26
5/8/26
OLW-ME-24/0424
total 129 pages</t>
  </si>
  <si>
    <t>DWE-79001</t>
  </si>
  <si>
    <t>Training Manual - Shunting Locomotive - English</t>
  </si>
  <si>
    <t>DWE-79002</t>
  </si>
  <si>
    <t>Training Manual - Tunnel Inspection and Cleaning Vehicle - English</t>
  </si>
  <si>
    <t>DWE-79003</t>
  </si>
  <si>
    <t>Training Manual - Rail Maintenance Vehicle - English</t>
  </si>
  <si>
    <t>DWE-79004</t>
  </si>
  <si>
    <t>Training Manual - Flat Wagon - English</t>
  </si>
  <si>
    <t>DWE-79005</t>
  </si>
  <si>
    <t>Training Manual - Re-railing Equipment - English</t>
  </si>
  <si>
    <t>DWE-79006</t>
  </si>
  <si>
    <t xml:space="preserve">Training Manual - Self-propelled Rail Based Inspection Vehicle - English  </t>
  </si>
  <si>
    <t>DWE-79007</t>
  </si>
  <si>
    <t>Training Manual - Rail-head Grinding Machine Vehicle - English</t>
  </si>
  <si>
    <t>DWE-79008</t>
  </si>
  <si>
    <t xml:space="preserve">Training Manual - Multi Measuring Rail Vehicle </t>
  </si>
  <si>
    <t>DWE-79009</t>
  </si>
  <si>
    <t>Training Manual - Rail / Road Shunting Vehicle - English</t>
  </si>
  <si>
    <t>DWE-79011</t>
  </si>
  <si>
    <t>Training Manual - Movable Height Maintenance Platform Vehicle - English</t>
  </si>
  <si>
    <t>DWE-79012</t>
  </si>
  <si>
    <t>Training Manual - Forklifts - English</t>
  </si>
  <si>
    <t>DWE-79013</t>
  </si>
  <si>
    <t xml:space="preserve">Training Manual - Overhead Traveling Crane - English </t>
  </si>
  <si>
    <t>DWE-79014</t>
  </si>
  <si>
    <t xml:space="preserve">Training Manual - Trackwork Equpment - English </t>
  </si>
  <si>
    <t>DWE-79015</t>
  </si>
  <si>
    <t>Training Manual - Compressed Air System and Portable Air Compressor for Depot - English</t>
  </si>
  <si>
    <t>DWE-79016</t>
  </si>
  <si>
    <t>Training Manual - Diesel Fuel Storage Tank for Maintenance Vehicle at Depot - English</t>
  </si>
  <si>
    <t>DWE-79018</t>
  </si>
  <si>
    <t>Training Manual - Repair Equipment - English</t>
  </si>
  <si>
    <t>DWE-79019</t>
  </si>
  <si>
    <t>Training Manual - Paint Shop Equipment - English</t>
  </si>
  <si>
    <t>DWE-79020</t>
  </si>
  <si>
    <t>Training Manual - Oil &amp; Grease Disposal and Waste Disposal</t>
  </si>
  <si>
    <t>DWE-79021</t>
  </si>
  <si>
    <t xml:space="preserve">Training Manual - Operation Support Equpment - English </t>
  </si>
  <si>
    <t>DWE-79040</t>
  </si>
  <si>
    <t>Training - DWE Part 2 Individual Training Plan (ITP)</t>
  </si>
  <si>
    <t>DWE-79101</t>
  </si>
  <si>
    <t>Training Manual - Shunting LocomotiveThai Translation</t>
  </si>
  <si>
    <t>DWE-79102</t>
  </si>
  <si>
    <t>Training Manual - Tunnel Inspection and Cleaning Vehicle - Thai Translation</t>
  </si>
  <si>
    <t>DWE-79103</t>
  </si>
  <si>
    <t>Training Manual - Rail Maintenance Vehicle - Thai Translation</t>
  </si>
  <si>
    <t>DWE-79104</t>
  </si>
  <si>
    <t>Training Manual - Flat Wagon - Thai Translation</t>
  </si>
  <si>
    <t>DWE-79105</t>
  </si>
  <si>
    <t>Training Manual - Re-railing Equipment - Thai Translation</t>
  </si>
  <si>
    <t>DWE-79106</t>
  </si>
  <si>
    <t xml:space="preserve">Training Manual - Self-propelled Rail Based Inspection Vehicle - Thai Translation  </t>
  </si>
  <si>
    <t>DWE-79107</t>
  </si>
  <si>
    <t>Training Manual - Rail-head Grinding Machine Vehicle - Thai Translation</t>
  </si>
  <si>
    <t>DWE-79108</t>
  </si>
  <si>
    <t>DWE-79109</t>
  </si>
  <si>
    <t>Training Manual - Rail / Road Shunting Vehicle - Thai Translation</t>
  </si>
  <si>
    <t>DWE-79111</t>
  </si>
  <si>
    <t>Training Manual - Movable Height Maintenance Platform Vehicle - Thai Translation</t>
  </si>
  <si>
    <t>DWE-79112</t>
  </si>
  <si>
    <t>Training Manual - Forklifts - Thai Translation</t>
  </si>
  <si>
    <t>DWE-79113</t>
  </si>
  <si>
    <t xml:space="preserve">Training Manual - Overhead Traveling Crane - Thai Translation </t>
  </si>
  <si>
    <t>DWE-79114</t>
  </si>
  <si>
    <t xml:space="preserve">Training Manual - Trackwork Equpment - Thai Translation </t>
  </si>
  <si>
    <t>DWE-79115</t>
  </si>
  <si>
    <t>Training Manual - Compressed Air System and Portable Air Compressor for Depot - Thai Translation</t>
  </si>
  <si>
    <t>DWE-79116</t>
  </si>
  <si>
    <t>Training Manual - Diesel Fuel Storage Tank for Maintenance Vehicle at Depot - Thai Translation</t>
  </si>
  <si>
    <t>DWE-79118</t>
  </si>
  <si>
    <t>Training Manual - Repair Equipment - Thai Translation</t>
  </si>
  <si>
    <t>DWE-79119</t>
  </si>
  <si>
    <t>Training Manual - Paint Shop Equipment - Thai Translation</t>
  </si>
  <si>
    <t>DWE-79121</t>
  </si>
  <si>
    <t xml:space="preserve">Training Manual - Operation Support Equpment - Thai Translation </t>
  </si>
  <si>
    <t>DWE-89001</t>
  </si>
  <si>
    <t>As-Built - Shunting Locomotive</t>
  </si>
  <si>
    <t>DWE-89002</t>
  </si>
  <si>
    <t>As-Built - Tunnel Inspection and Cleaning Vehicle</t>
  </si>
  <si>
    <t>DWE-89003</t>
  </si>
  <si>
    <t>As-Built - Rail Maintenance Vehicle</t>
  </si>
  <si>
    <t>DWE-89004</t>
  </si>
  <si>
    <t>As-Built - Flat Wagon</t>
  </si>
  <si>
    <t>DWE-89005</t>
  </si>
  <si>
    <t>As-Built - Re-railing Equipment</t>
  </si>
  <si>
    <t>DWE-89006</t>
  </si>
  <si>
    <t xml:space="preserve">As-Built - Self-propelled Rail Based Inspection Vehicle  </t>
  </si>
  <si>
    <t>DWE-89007</t>
  </si>
  <si>
    <t>As-Built - Rail-head Grinding Machine Vehicle</t>
  </si>
  <si>
    <t>DWE-89008</t>
  </si>
  <si>
    <t xml:space="preserve">As-Built - Multi Measuring Rail Vehicle </t>
  </si>
  <si>
    <t>DWE-89009</t>
  </si>
  <si>
    <t>As-Built - Rail / Road Shunting Vehicle</t>
  </si>
  <si>
    <t>DWE-89011</t>
  </si>
  <si>
    <t>As-Built - Movable Height Maintenance Platform Vehicle</t>
  </si>
  <si>
    <t>DWE-89012</t>
  </si>
  <si>
    <t>As-Built - Forklifts</t>
  </si>
  <si>
    <t>DWE-89013</t>
  </si>
  <si>
    <t xml:space="preserve">As-Built - Overhead Traveling Crane </t>
  </si>
  <si>
    <t>DWE-89014</t>
  </si>
  <si>
    <t xml:space="preserve">As-Built - Trackwork Equpment </t>
  </si>
  <si>
    <t>DWE-89015</t>
  </si>
  <si>
    <t>As-Built - Compressed Air System and Portable Air Compressor for Depot</t>
  </si>
  <si>
    <t>DWE-89016</t>
  </si>
  <si>
    <t>As-Built - Diesel Fuel Storage Tank for Maintenance Vehicle at Depot</t>
  </si>
  <si>
    <t>DWE-89017</t>
  </si>
  <si>
    <t>As-Built - Pallet Shelves, Two-Tier Shelves and Tool Storage</t>
  </si>
  <si>
    <t>DWE-89117</t>
  </si>
  <si>
    <t>As-Built - Pallet Storage Shelves in Dangerous Goods Building</t>
  </si>
  <si>
    <t>DWE-89217</t>
  </si>
  <si>
    <t>As-Built - Two-Tier Shelf</t>
  </si>
  <si>
    <t>DWE-89317</t>
  </si>
  <si>
    <t>As-Built - Tool Storage</t>
  </si>
  <si>
    <t>DWE-89018</t>
  </si>
  <si>
    <t>As-Built - Repair Equipment</t>
  </si>
  <si>
    <t>DWE-89019</t>
  </si>
  <si>
    <t>As-Built - Paint Shop Equipment</t>
  </si>
  <si>
    <t>DWE-89020</t>
  </si>
  <si>
    <t>As-Built - Oil &amp; Grease Disposal and Waste Disposal</t>
  </si>
  <si>
    <t>DWE-89021</t>
  </si>
  <si>
    <t xml:space="preserve">As-Built - Operation Support Equipment  </t>
  </si>
  <si>
    <t>DWE-89023</t>
  </si>
  <si>
    <t>As-Built - Provision of Civil Works to support Train Washing Equipment</t>
  </si>
  <si>
    <t>DWE-89024</t>
  </si>
  <si>
    <t>As-Built - Dangerous Waste Storage Building in Depot - Civil &amp; AR</t>
  </si>
  <si>
    <t>DWE-89025</t>
  </si>
  <si>
    <t>As-Built - Dangerous Waste Storage Building and General Waste Storage Building in Depot - Building Service</t>
  </si>
  <si>
    <t>DWE-89026</t>
  </si>
  <si>
    <t>As-Built - General Waste Storage Building in Depot - Civil &amp; AR</t>
  </si>
  <si>
    <t>DWE-89027</t>
  </si>
  <si>
    <t>As-Built - General Waste Storage Building in Depot - Building Service</t>
  </si>
  <si>
    <t>DWE-89031</t>
  </si>
  <si>
    <t>As-Built - DWE - Material Management Data (MMD)</t>
  </si>
  <si>
    <t>DWE-89032</t>
  </si>
  <si>
    <t>As-Built - CSW, DWE CMMS Mapping Table</t>
  </si>
  <si>
    <t>DWE-89033</t>
  </si>
  <si>
    <t>As-Built - DWE - Functional Location Data (FLD)</t>
  </si>
  <si>
    <t>DWE-89034</t>
  </si>
  <si>
    <t>As-Built - DWE - FLD On-Site Verification Report</t>
  </si>
  <si>
    <t>DWE-99001</t>
  </si>
  <si>
    <t>O&amp;M Manual - Shunting Locomotive - English</t>
  </si>
  <si>
    <t>DWE-99002</t>
  </si>
  <si>
    <t>O&amp;M Manual - Tunnel Inspection and Cleaning Vehicle - English</t>
  </si>
  <si>
    <t>DWE-99003</t>
  </si>
  <si>
    <t>O&amp;M Manual - Rail Maintenance Vehicle - English</t>
  </si>
  <si>
    <t>DWE-99004</t>
  </si>
  <si>
    <t>O&amp;M Manual - Flat Wagon - English</t>
  </si>
  <si>
    <t>DWE-99005</t>
  </si>
  <si>
    <t>O&amp;M Manual - Re-railing Equipment - English</t>
  </si>
  <si>
    <t>DWE-99006</t>
  </si>
  <si>
    <t xml:space="preserve">O&amp;M Manual - Self-propelled Rail Based Inspection Vehicle - English  </t>
  </si>
  <si>
    <t>DWE-99007</t>
  </si>
  <si>
    <t>O&amp;M Manual - Rail-head Grinding Machine Vehicle - English</t>
  </si>
  <si>
    <t>DWE-99008</t>
  </si>
  <si>
    <t xml:space="preserve">O&amp;M Manual - Multi Measuring Rail Vehicle </t>
  </si>
  <si>
    <t>DWE-99009</t>
  </si>
  <si>
    <t>O&amp;M Manual - Rail / Road Shunting Vehicle - English</t>
  </si>
  <si>
    <t>DWE-99011</t>
  </si>
  <si>
    <t>O&amp;M Manual - Movable Height Maintenance Platform Vehicle - English</t>
  </si>
  <si>
    <t>DWE-99012</t>
  </si>
  <si>
    <t>O&amp;M Manual - Forklifts - English</t>
  </si>
  <si>
    <t>DWE-99013</t>
  </si>
  <si>
    <t>O&amp;M Manual - Overhead Traveling Crane - English</t>
  </si>
  <si>
    <t>DWE-99014</t>
  </si>
  <si>
    <t xml:space="preserve">O&amp;M Manual - Trackwork Equpment - English </t>
  </si>
  <si>
    <t>DWE-99015</t>
  </si>
  <si>
    <t>O&amp;M Manual - Compressed Air System and Portable Air Compressor for Depot - English</t>
  </si>
  <si>
    <t>DWE-99016</t>
  </si>
  <si>
    <t>O&amp;M Manual - Diesel Fuel Storage Tank for Maintenance Vehicle at Depot - English</t>
  </si>
  <si>
    <t>DWE-99017</t>
  </si>
  <si>
    <t>O&amp;M Manual - Pallet Storage and Tool Storage System at Depot - English</t>
  </si>
  <si>
    <t>DWE-99018</t>
  </si>
  <si>
    <t xml:space="preserve">O&amp;M Manual - Repair Equipment - English </t>
  </si>
  <si>
    <t>DWE-99019</t>
  </si>
  <si>
    <t xml:space="preserve">O&amp;M Manual - Paint Shop Equipment - English </t>
  </si>
  <si>
    <t>DWE-99020</t>
  </si>
  <si>
    <t xml:space="preserve">O&amp;M Manual - Oil &amp; Grease Disposal and Waste Disposal - English </t>
  </si>
  <si>
    <t>DWE-99021</t>
  </si>
  <si>
    <t xml:space="preserve">O&amp;M Manual - Operation Support Equipment - English </t>
  </si>
  <si>
    <t>DWE-99101</t>
  </si>
  <si>
    <t>O&amp;M Manual - Shunting Locomotive - Thai Translation</t>
  </si>
  <si>
    <t>DWE-99102</t>
  </si>
  <si>
    <t>O&amp;M Manual - Tunnel Inspection and Cleaning Vehicle - Thai Translation</t>
  </si>
  <si>
    <t>DWE-99103</t>
  </si>
  <si>
    <t>O&amp;M Manual - Rail Maintenance Vehicle - Thai Translation</t>
  </si>
  <si>
    <t>DWE-99104</t>
  </si>
  <si>
    <t>O&amp;M Manual - Flat Wagon - Thai Translation</t>
  </si>
  <si>
    <t>DWE-99105</t>
  </si>
  <si>
    <t>O&amp;M Manual - Re-railing Equipment - Thai Translation</t>
  </si>
  <si>
    <t>DWE-99106</t>
  </si>
  <si>
    <t>O&amp;M Manual - Self-propelled Rail Based Inspection Vehicle - Thai Translation</t>
  </si>
  <si>
    <t>DWE-99107</t>
  </si>
  <si>
    <t>O&amp;M Manual - Rail-head Grinding Machine Vehicle - Thai Translation</t>
  </si>
  <si>
    <t>DWE-99108</t>
  </si>
  <si>
    <t>O&amp;M Manual - Multi Measuring Rail Vehicle - Thai</t>
  </si>
  <si>
    <t>DWE-99109</t>
  </si>
  <si>
    <t>O&amp;M Manual - Rail / Road Shunting Vehicle - Thai Translation</t>
  </si>
  <si>
    <t>DWE-99111</t>
  </si>
  <si>
    <t>O&amp;M Manual - Movable Height Maintenance Platform Vehicle - Thai Translation</t>
  </si>
  <si>
    <t>DWE-99112</t>
  </si>
  <si>
    <t>O&amp;M Manual - Forklifts - Thai Translation</t>
  </si>
  <si>
    <t>DWE-99113</t>
  </si>
  <si>
    <t>O&amp;M Manual - Overhead Traveling Crane - Thai Translation</t>
  </si>
  <si>
    <t>DWE-99114</t>
  </si>
  <si>
    <t>O&amp;M Manual - Trackwork Equpment - Thai Translation</t>
  </si>
  <si>
    <t>DWE-99115</t>
  </si>
  <si>
    <t>O&amp;M Manual - Compressed Air System and Portable Air Compressor for Depot - Thai Translation</t>
  </si>
  <si>
    <t>DWE-99116</t>
  </si>
  <si>
    <t>O&amp;M Manual - Diesel Fuel Storage Tank for Maintenance Vehicle at Depot - Thai Translation</t>
  </si>
  <si>
    <t>DWE-99117</t>
  </si>
  <si>
    <t>O&amp;M Manual - Pallet Storage and Tool Storage System at Depot - Thai Translation</t>
  </si>
  <si>
    <t>DWE-99118</t>
  </si>
  <si>
    <t>O&amp;M Manual - Repair Equipment - Thai Translation</t>
  </si>
  <si>
    <t>DWE-99119</t>
  </si>
  <si>
    <t>O&amp;M Manual - Paint Shop Equipment - Thai Translation</t>
  </si>
  <si>
    <t>DWE-99120</t>
  </si>
  <si>
    <t>O&amp;M Manual - Oil &amp; Grease Disposal and Waste Disposal - Thai Translation</t>
  </si>
  <si>
    <t>DWE-99121</t>
  </si>
  <si>
    <t>O&amp;M Manual - Operation Support Equipment - Thai Translation</t>
  </si>
  <si>
    <t>EPS-59001</t>
  </si>
  <si>
    <t>OLW-ME-24/0383</t>
  </si>
  <si>
    <t>BEM/M/ORM/S1475/69</t>
  </si>
  <si>
    <t>Installation Method Statement - Diesel Fuel Storage Tanks for Power Generators</t>
  </si>
  <si>
    <t>EPS-59002</t>
  </si>
  <si>
    <t>Installation Method Statement - Diesel Fuel Storage Tanks for Power Generators - Building Services</t>
  </si>
  <si>
    <t>EPS-89001</t>
  </si>
  <si>
    <t>As-Built - Diesel Fuel Storage Tanks for Power Generators</t>
  </si>
  <si>
    <t>EPS-89002</t>
  </si>
  <si>
    <t>As-Built - Diesel Fuel Storage Tanks for Power Generators - Building Services</t>
  </si>
  <si>
    <t>EPS-99001</t>
  </si>
  <si>
    <t>O&amp;M Manual - Diesel Fuel Storage Tanks for Power Generators - English</t>
  </si>
  <si>
    <t>EPS-99002</t>
  </si>
  <si>
    <t>O&amp;M Manual - Diesel Fuel Storage Tanks for Power Generators - Thai Translation</t>
  </si>
  <si>
    <t>GRS-29001</t>
  </si>
  <si>
    <t>Definitive Design - Graphic and Signage</t>
  </si>
  <si>
    <t>GRS-59001</t>
  </si>
  <si>
    <t>Installation Menthod Statement - Graphic and Signage</t>
  </si>
  <si>
    <t>GRS-89001</t>
  </si>
  <si>
    <t>As-Built - Graphic and Signage  on East Section, OR13</t>
  </si>
  <si>
    <t>GRS-89002</t>
  </si>
  <si>
    <t>As-Built - Graphic and Signage  on East Section, OR14</t>
  </si>
  <si>
    <t>GRS-89003</t>
  </si>
  <si>
    <t>As-Built - Graphic and Signage  on East Section, OR15</t>
  </si>
  <si>
    <t>GRS-89004</t>
  </si>
  <si>
    <t>As-Built - Graphic and Signage  on East Section, OR16</t>
  </si>
  <si>
    <t>GRS-89005</t>
  </si>
  <si>
    <t>As-Built - Graphic and Signage  on East Section, OR17</t>
  </si>
  <si>
    <t>GRS-89006</t>
  </si>
  <si>
    <t>As-Built - Graphic and Signage  on East Section, OR18</t>
  </si>
  <si>
    <t>GRS-89007</t>
  </si>
  <si>
    <t>As-Built - Graphic and Signage  on East Section, OR19</t>
  </si>
  <si>
    <t>GRS-89008</t>
  </si>
  <si>
    <t>As-Built - Graphic and Signage  on East Section, OR20</t>
  </si>
  <si>
    <t>GRS-89009</t>
  </si>
  <si>
    <t>As-Built - Graphic and Signage  on East Section, OR21</t>
  </si>
  <si>
    <t>GRS-89010</t>
  </si>
  <si>
    <t>As-Built - Graphic and Signage  on East Section, OR22</t>
  </si>
  <si>
    <t>GRS-89011</t>
  </si>
  <si>
    <t>As-Built - Graphic and Signage  on East Section, OR23</t>
  </si>
  <si>
    <t>GRS-89012</t>
  </si>
  <si>
    <t>As-Built - Graphic and Signage  on East Section, OR24</t>
  </si>
  <si>
    <t>GRS-89013</t>
  </si>
  <si>
    <t>As-Built - Graphic and Signage  on East Section, OR25</t>
  </si>
  <si>
    <t>GRS-89014</t>
  </si>
  <si>
    <t>As-Built - Graphic and Signage  on East Section, OR26</t>
  </si>
  <si>
    <t>GRS-89015</t>
  </si>
  <si>
    <t>As-Built - Graphic and Signage  on East Section, OR27</t>
  </si>
  <si>
    <t>GRS-89016</t>
  </si>
  <si>
    <t>As-Built - Graphic and Signage  on East Section, OR28</t>
  </si>
  <si>
    <t>GRS-89017</t>
  </si>
  <si>
    <t>As-Built - Graphic and Signage  on East Section, OR29</t>
  </si>
  <si>
    <t>GRS-89018</t>
  </si>
  <si>
    <t>As-Built - Graphic and Signage  on East Section, IVS, VS, EEEN and Transition Area</t>
  </si>
  <si>
    <t>GRS-89019</t>
  </si>
  <si>
    <t>As-Built - Graphic and Signage  at Depot, Main Workshop and Other Buildings</t>
  </si>
  <si>
    <t>GRS-89020</t>
  </si>
  <si>
    <t>As-Built - Graphic and Signage  at Depot, OCC and Admin Building</t>
  </si>
  <si>
    <t>GRS-89021</t>
  </si>
  <si>
    <t>As-Built - Graphic and Signage  on East Section, at BSS1, BSS2 and Generator Building</t>
  </si>
  <si>
    <t>GRS-89022</t>
  </si>
  <si>
    <t>As-Built - Graphic and Signage  on East Section, Safety Line for Depot Buildings</t>
  </si>
  <si>
    <t>GRS-89023</t>
  </si>
  <si>
    <t>As-Built - Graphic and Signage  on East Section, Track Area at Depot</t>
  </si>
  <si>
    <t>GRS-89024</t>
  </si>
  <si>
    <t>As-Built - Graphic and Signage  on East Section, Track Area at Main Line</t>
  </si>
  <si>
    <t>GRS-89025</t>
  </si>
  <si>
    <t>As-Built - Graphic and Signage  on East Section, Power Supply for Signage</t>
  </si>
  <si>
    <t>GRS-89026</t>
  </si>
  <si>
    <t>As-Built - Graphic and Signage  on West Section, OR02</t>
  </si>
  <si>
    <t>GRS-89027</t>
  </si>
  <si>
    <t>As-Built - Graphic and Signage  on West Section, OR03</t>
  </si>
  <si>
    <t>GRS-89028</t>
  </si>
  <si>
    <t>As-Built - Graphic and Signage  on West Section, OR04</t>
  </si>
  <si>
    <t>GRS-89029</t>
  </si>
  <si>
    <t>As-Built - Graphic and Signage  on West Section, OR05</t>
  </si>
  <si>
    <t>GRS-89030</t>
  </si>
  <si>
    <t>As-Built - Graphic and Signage  on West Section, OR06</t>
  </si>
  <si>
    <t>GRS-89031</t>
  </si>
  <si>
    <t>As-Built - Graphic and Signage  on West Section, OR07</t>
  </si>
  <si>
    <t>GRS-89032</t>
  </si>
  <si>
    <t>As-Built - Graphic and Signage  on West Section, OR08</t>
  </si>
  <si>
    <t>GRS-89033</t>
  </si>
  <si>
    <t>As-Built - Graphic and Signage  on West Section, OR09</t>
  </si>
  <si>
    <t>GRS-89034</t>
  </si>
  <si>
    <t>As-Built - Graphic and Signage  on West Section, OR10</t>
  </si>
  <si>
    <t>GRS-89035</t>
  </si>
  <si>
    <t>As-Built - Graphic and Signage  on West Section, OR11</t>
  </si>
  <si>
    <t>GRS-89036</t>
  </si>
  <si>
    <t>As-Built - Graphic and Signage  on West Section, OR12</t>
  </si>
  <si>
    <t>GRS-89037</t>
  </si>
  <si>
    <t>As-Built - Graphic and Signage  on West Section, IVS and EEEN</t>
  </si>
  <si>
    <t>GRS-89038</t>
  </si>
  <si>
    <t>As-Built - Graphic and Signage  on West Section, at BSS3</t>
  </si>
  <si>
    <t>GRS-89039</t>
  </si>
  <si>
    <t>As-Built - Graphic and Signage  on West Section, Track Area at Main Line</t>
  </si>
  <si>
    <t>GRS-89040</t>
  </si>
  <si>
    <t>As-Built - Graphic and Signage  on West Section, Power Supply for Signage</t>
  </si>
  <si>
    <t>GRS-99001</t>
  </si>
  <si>
    <t>O&amp;M Manual - Graphic and Signage - English</t>
  </si>
  <si>
    <t>GRS-99002</t>
  </si>
  <si>
    <t>O&amp;M Manual - Graphic and Signage - Thai Translation</t>
  </si>
  <si>
    <t>PSY-49001</t>
  </si>
  <si>
    <t>OLW-ME-24/0193</t>
  </si>
  <si>
    <t>BEM/M/ORM/S1109/68</t>
  </si>
  <si>
    <t>Factory Routine Test - Overhead Travelling Crane for BSS1 and BSS2</t>
  </si>
  <si>
    <t>PSY-49002</t>
  </si>
  <si>
    <t>Factory Routine Test - Overhead Travelling Crane for BSS3</t>
  </si>
  <si>
    <t>PSY-59001</t>
  </si>
  <si>
    <t>OLW-ME-24/0272</t>
  </si>
  <si>
    <t>BEM/M/ORM/S0318/69</t>
  </si>
  <si>
    <t xml:space="preserve">Installation Method Statement - Overhead Traveling Crane for BSS1 </t>
  </si>
  <si>
    <t>PSY-59002</t>
  </si>
  <si>
    <t>OLW-ME-24/0224</t>
  </si>
  <si>
    <t>BEM/M/ORM/S1352/68</t>
  </si>
  <si>
    <t>Installation Method Statement - Overhead Traveling Crane for BSS2</t>
  </si>
  <si>
    <t>PSY-59003</t>
  </si>
  <si>
    <t>Installation Method Statement - Overhead Traveling Crane for BSS3</t>
  </si>
  <si>
    <t>เตรียมออก 29/6/26
OLW-ME-24/0428</t>
  </si>
  <si>
    <t>27 pages</t>
  </si>
  <si>
    <t>Test Procedure - BSS1 : Architectural</t>
  </si>
  <si>
    <t>เตรียมออก 26/6/26
OLW-ME-24/0429</t>
  </si>
  <si>
    <t>16 pages</t>
  </si>
  <si>
    <t xml:space="preserve">Test Procedure - BSS1 : Structural </t>
  </si>
  <si>
    <t>OLW-ME-24/0300</t>
  </si>
  <si>
    <t>BEM/M/ORM/S0514/69</t>
  </si>
  <si>
    <t>เตรียมออก 26/6/26
OLW-ME-24/0430</t>
  </si>
  <si>
    <t>Test Procedure - BSS2 : Architectural</t>
  </si>
  <si>
    <t>เตรียมออก 26/6/26
OLW-ME-24/0431</t>
  </si>
  <si>
    <t>Test Procedure - BSS2 : Structural</t>
  </si>
  <si>
    <t>OLW-ME-24/0326</t>
  </si>
  <si>
    <t>BEM/M/ORM/S0877/69</t>
  </si>
  <si>
    <t>OLW-ME-24/0432
9 pages</t>
  </si>
  <si>
    <t>เตรียมออก 29/6/2026
OLW-ME-24/0433</t>
  </si>
  <si>
    <t>9 pages</t>
  </si>
  <si>
    <t>OLW-ME-24/0285</t>
  </si>
  <si>
    <t>BEM/M/ORM/S0407/69</t>
  </si>
  <si>
    <t>Test Report - BSS1 : Architectural Installation</t>
  </si>
  <si>
    <t>Test Report - BSS1 : Structural Installation</t>
  </si>
  <si>
    <t>Test Report - BSS1 : Building Services Installation</t>
  </si>
  <si>
    <t>Test Report - BSS2 : Architectural Installation</t>
  </si>
  <si>
    <t>Test Report - BSS2 : Structural Installation</t>
  </si>
  <si>
    <t>Test Report - BSS2 : Building Services Installation</t>
  </si>
  <si>
    <t>OLW-ME-24/0323</t>
  </si>
  <si>
    <t>BEM/M/ORM/S0884/69</t>
  </si>
  <si>
    <t>PSY-79001</t>
  </si>
  <si>
    <t>Delete, crane is provided for installation phase of ORL project.</t>
  </si>
  <si>
    <t>Training Manual - Overhead Travelling Crane for BSS1 and BSS2 - English</t>
  </si>
  <si>
    <t>PSY-79002</t>
  </si>
  <si>
    <t>Training Manual - Overhead Travelling Crane for BSS1 and BSS2 - Thai Translation</t>
  </si>
  <si>
    <t>PSY-79003</t>
  </si>
  <si>
    <t>Training Manual - Overhead Travelling Crane for BSS3 - English</t>
  </si>
  <si>
    <t>PSY-79004</t>
  </si>
  <si>
    <t>Training Manual - Overhead Travelling Crane for BSS3 - Thai Translation</t>
  </si>
  <si>
    <t>PSY-89001</t>
  </si>
  <si>
    <t xml:space="preserve">As-Built - BSS1 : Architectural Installation Drawing </t>
  </si>
  <si>
    <t>PSY-89002</t>
  </si>
  <si>
    <t xml:space="preserve">As-Built - BSS1 : Structural Installation Drawing </t>
  </si>
  <si>
    <t>PSY-89003</t>
  </si>
  <si>
    <t xml:space="preserve">As-Built - BSS1 : Building Services Installation Drawing </t>
  </si>
  <si>
    <t>PSY-89004</t>
  </si>
  <si>
    <t xml:space="preserve">As-Built - BSS2 : Architectural Installation Drawing </t>
  </si>
  <si>
    <t>PSY-89005</t>
  </si>
  <si>
    <t xml:space="preserve">As-Built - BSS2 : Structural Installation Drawing </t>
  </si>
  <si>
    <t>PSY-89006</t>
  </si>
  <si>
    <t xml:space="preserve">As-Built - BSS2 : Building Services Installation Drawing </t>
  </si>
  <si>
    <t>PSY-89007</t>
  </si>
  <si>
    <t>As-Built - HV Cable Ducts from MEA Interface Point to BSS1</t>
  </si>
  <si>
    <t>PSY-890XX</t>
  </si>
  <si>
    <t>As-Built - Earthing and Bonding Modification on East Section</t>
  </si>
  <si>
    <t>PSY-89008</t>
  </si>
  <si>
    <t>As-Built - Steel Grating Raised Floor for EE Panel on East Section</t>
  </si>
  <si>
    <t>PSY-89009</t>
  </si>
  <si>
    <t>As-Built - Overhead Traveling Crane for BSS1</t>
  </si>
  <si>
    <t>PSY-89010</t>
  </si>
  <si>
    <t>As-Built - Overhead Traveling Crane for BSS2</t>
  </si>
  <si>
    <t>PSY-89011</t>
  </si>
  <si>
    <t>As-Built - Overhead Traveling Crane for BSS3</t>
  </si>
  <si>
    <t>As-Built - Earthing and Bonding Modification on West Section</t>
  </si>
  <si>
    <t>As-Built - Steel Grating Raised Floor for EE Panel on West Section</t>
  </si>
  <si>
    <t>PSY-99001</t>
  </si>
  <si>
    <t>O&amp;M Manual - Overhead Travelling Crane for BSS1 and BSS2 - English</t>
  </si>
  <si>
    <t>PSY-99002</t>
  </si>
  <si>
    <t>O&amp;M Manual - Overhead Travelling Crane for BSS1 and BSS2 - Thai Translation</t>
  </si>
  <si>
    <t>PSY-99003</t>
  </si>
  <si>
    <t>O&amp;M Manual - Overhead Travelling Crane for BSS3 - English</t>
  </si>
  <si>
    <t>PSY-99004</t>
  </si>
  <si>
    <t>O&amp;M Manual - Overhead Travelling Crane for BSS3 - Thai Translation</t>
  </si>
  <si>
    <t>SCA-89200</t>
  </si>
  <si>
    <t>As-Built - Modification of BEMS to receive PSD Signal on East Section</t>
  </si>
  <si>
    <t>SCA-89201</t>
  </si>
  <si>
    <t>As-Built - Modification of Escalator Interface Point with CCTV and SCADA on East Section</t>
  </si>
  <si>
    <t>SCA-89202</t>
  </si>
  <si>
    <t>As-Built - Modification of Fire Alarm System Interface Point with CCTV and SCADA on East Section</t>
  </si>
  <si>
    <t>SCA-89203</t>
  </si>
  <si>
    <t>As-Built - Modification of SCADA Hardwire on East Section</t>
  </si>
  <si>
    <t>MDW-19242</t>
  </si>
  <si>
    <t>Outline Design - Modification Works for Training Room at Ratchada Station</t>
  </si>
  <si>
    <t>MDW-19297</t>
  </si>
  <si>
    <t>Outline Design - Training Room at Ratchada Station (Part 2)</t>
  </si>
  <si>
    <t>MDW-29001</t>
  </si>
  <si>
    <t>Definitive Design - Modification Works at Station and Depot</t>
  </si>
  <si>
    <t>MDW-29200</t>
  </si>
  <si>
    <t>Definitive Design - Driver Train Simulation Room and Train Crew Office at MRT Blue Line Thailand Cultural Centre Station</t>
  </si>
  <si>
    <t>MDW-29002</t>
  </si>
  <si>
    <t>Definitive Design - Train Crew Office at MRT Blue Line Thailand Cultural Centre Station</t>
  </si>
  <si>
    <t>Definitive Design - Modification Works for Training Room at  MRT Blue Line Ratchada Station</t>
  </si>
  <si>
    <t xml:space="preserve">Internal Only
</t>
  </si>
  <si>
    <t xml:space="preserve">   Detailed Design - Modification Works : Concrete Car Barrier in front of Main Workshop</t>
  </si>
  <si>
    <t>MDW-59001</t>
  </si>
  <si>
    <t>OLW-ME-24/0251</t>
  </si>
  <si>
    <t>เตรียมออก 5/01/2026</t>
  </si>
  <si>
    <t>Installation Menthod Statement - Modification of Depot Track Alignment at Stabling Yard</t>
  </si>
  <si>
    <t>MDW-59002</t>
  </si>
  <si>
    <t>Installation Menthod Statement - Modification Motorized Gate and Shelters at Test Track Depot - Civil &amp; AR</t>
  </si>
  <si>
    <t>MDW-59003</t>
  </si>
  <si>
    <t>Installation Menthod Statement - Modification Motorized Gate and Shelters at Test Track Depot - Building Service</t>
  </si>
  <si>
    <t>MDW-59004</t>
  </si>
  <si>
    <t>OLW-ME-24/0449</t>
  </si>
  <si>
    <t>Installation Method Statement - Rubber Gap Fillers on Platform Edge on East Section</t>
  </si>
  <si>
    <t>MDW-59200</t>
  </si>
  <si>
    <t>Method Statement - Cable Tray Installation</t>
  </si>
  <si>
    <t>OLW-ME-24/0229</t>
  </si>
  <si>
    <t>Installation Menthod Statement  - Modification Works for Training Room at Ratchada Station</t>
  </si>
  <si>
    <t>MDW-59201</t>
  </si>
  <si>
    <t>Installation Menthod Statement - Modification of Air Conditioning in CER and SER at OR13-OR29</t>
  </si>
  <si>
    <t>MDW-59202</t>
  </si>
  <si>
    <t>Installation Menthod Statement - Modification of Air Conditioning in M&amp;E Room at OCC Building</t>
  </si>
  <si>
    <t>Installation Method Statement - Platform Finishing on East Section</t>
  </si>
  <si>
    <t>Installation Method Statement - Cladding Barrier between EWD and Station Structure on East Section</t>
  </si>
  <si>
    <t>MDW-59203</t>
  </si>
  <si>
    <t>Installation Method Statement - Additional Locking Devices for Main Line Tandem Turnouts 2007, 2010 &amp; 2013 and Depot Turnout D16</t>
  </si>
  <si>
    <t>เตรียมออก 1/7/26
OLW-ME-24/0434</t>
  </si>
  <si>
    <t>10 pages</t>
  </si>
  <si>
    <t>เตรียมออก 29/6/2026
24/7/26
OLW-ME-24/0427</t>
  </si>
  <si>
    <t>14 pages</t>
  </si>
  <si>
    <t>MDW-69005</t>
  </si>
  <si>
    <t>OLW-ME-24/0386</t>
  </si>
  <si>
    <t>BEM/M/ORM/S1394/69</t>
  </si>
  <si>
    <t>Test Procedure - Modification Motorized Gate and Shelters at Test Track Depot - Building Service</t>
  </si>
  <si>
    <t>เตรียมออก 9/7/2026
OLW-ME-24/035</t>
  </si>
  <si>
    <t>MDW-69200</t>
  </si>
  <si>
    <t>Test Procedure - Modification Work of M&amp;E Cable Containment for East Section stations, VS, IVS, EEEN and Depot</t>
  </si>
  <si>
    <t>เตรียมออก 3/7/26
OLW-ME-24/0442</t>
  </si>
  <si>
    <t>OLW-ME-24/0443
8 pages</t>
  </si>
  <si>
    <t>MDW-69241</t>
  </si>
  <si>
    <t>Test Procedure - Central BEMS for the MRT Orange Line System East Section</t>
  </si>
  <si>
    <t>MDW-69243</t>
  </si>
  <si>
    <t>Test Procedure - Central BEMS for the MRT Orange Line System West Section</t>
  </si>
  <si>
    <t>OLW-ME-24/0444
14 pages</t>
  </si>
  <si>
    <t>OLW-ME-24/0445
18 pages</t>
  </si>
  <si>
    <t>MDW-69249</t>
  </si>
  <si>
    <t>OLW-ME-24/0318</t>
  </si>
  <si>
    <t>Test Procedure - Driver Train Simulation Room and Train Crew Office at OR18 - Building Services</t>
  </si>
  <si>
    <t>MDW-69251</t>
  </si>
  <si>
    <t>OLW-ME-24/0324</t>
  </si>
  <si>
    <t>Test Procedure - Modification Works for Training Room at Ratchada Station</t>
  </si>
  <si>
    <t>MDW-69253</t>
  </si>
  <si>
    <t>OLW-ME-24/0297</t>
  </si>
  <si>
    <t>Test Procedure - Eye Adaptation Lighting at Transition Area and Depot Approach</t>
  </si>
  <si>
    <t>MDW-69257</t>
  </si>
  <si>
    <t>OLW-ME-24/0342</t>
  </si>
  <si>
    <t>Test Procedure - AFC Training Room Modification - Building Services</t>
  </si>
  <si>
    <t>MDW-69259</t>
  </si>
  <si>
    <t>OLW-ME-24/0363</t>
  </si>
  <si>
    <t>Test Procedure - Power Outlet Installation in SOR, Ticket Office and Cash Handling OR13 - OR29</t>
  </si>
  <si>
    <t>OLW-ME-24/0446
9 pages</t>
  </si>
  <si>
    <t>Test Procedure - SOR Counter and Workstation Hanging Support Installation on East Section</t>
  </si>
  <si>
    <t>OLW-ME-24/0447
8 pages</t>
  </si>
  <si>
    <t>MDW-69267</t>
  </si>
  <si>
    <t>Test Procedure - Modification of Eletrical System in Telecommunication Room at OR14</t>
  </si>
  <si>
    <t>MDW-69269</t>
  </si>
  <si>
    <t>OLW-ME-24/0334</t>
  </si>
  <si>
    <t>Test Procedure - Modification of Ventilation System, Fire Suspression System (N2) in Telecommunication Room at OR14</t>
  </si>
  <si>
    <t>OLW-ME-24/0458
15 pages</t>
  </si>
  <si>
    <t>MDW-69273</t>
  </si>
  <si>
    <t>OLW-ME-24/0364</t>
  </si>
  <si>
    <t>Test Procedure - Modification in Staff Mess Room at OR13-OR29</t>
  </si>
  <si>
    <t>MDW-69277</t>
  </si>
  <si>
    <t>OLW-ME-24/0337</t>
  </si>
  <si>
    <t>Test Procedure - Modification of Air Conditioning in CER and SER at OR13-OR29</t>
  </si>
  <si>
    <t>MDW-69281</t>
  </si>
  <si>
    <t>OLW-ME-24/0340</t>
  </si>
  <si>
    <t>Test Procedure - Modification of Air Conditioning in M&amp;E Room at OCC Building</t>
  </si>
  <si>
    <t>MDW-69283</t>
  </si>
  <si>
    <t>OLW-ME-24/0310</t>
  </si>
  <si>
    <t>Test Procedure - Provision of UPS for MDB Control at Main Workshop, OCC Building, Admin Building, Stabling Yard and Train Washing Plant</t>
  </si>
  <si>
    <t>MDW-69285</t>
  </si>
  <si>
    <t>OLW-ME-24/0304</t>
  </si>
  <si>
    <t>Test Procedure - Provision of Redundant MDB at OCC Building, Admin Building and Canteen</t>
  </si>
  <si>
    <t>MDW-69287</t>
  </si>
  <si>
    <t>OLW-ME-24/0322</t>
  </si>
  <si>
    <t>Test Procedure - Additonal Lighting System at Depot Area</t>
  </si>
  <si>
    <t>MDW-69291</t>
  </si>
  <si>
    <t>Test Procedure - Main Cable Containment Modification at Depot</t>
  </si>
  <si>
    <t>MDW-69293</t>
  </si>
  <si>
    <t>Test Procedure - PSY Wayside Cable Containment for 24 KV Cable under Depot slab</t>
  </si>
  <si>
    <t>MDW-69295</t>
  </si>
  <si>
    <t>Test Procedure - SIG/COM Wayside Cable Containment in Depot</t>
  </si>
  <si>
    <t>OLW-ME-24/0460
11 pages</t>
  </si>
  <si>
    <t>OLW-ME-24/0461
13 pages</t>
  </si>
  <si>
    <t>Test Procedure - Modification of New M&amp;E Room at IVS15 - IVS17 Civil &amp; AR</t>
  </si>
  <si>
    <t>MDW-69301</t>
  </si>
  <si>
    <t>OLW-ME-24/0343</t>
  </si>
  <si>
    <t>Test Procedure - Modification of New M&amp;E UPS Room at IVS15-IVS17 - Building Services</t>
  </si>
  <si>
    <t>เตรียมออก 7/8/26
OLW-ME-24/0513
total 10 pages</t>
  </si>
  <si>
    <t>MDW-69317</t>
  </si>
  <si>
    <t>Test Procedure - Intercom System in Cash Handling Room East Section</t>
  </si>
  <si>
    <t>MDW-69319</t>
  </si>
  <si>
    <t>Test Procedure - Power Cable and Conduits Modification for Walk-Through Metal Detector East Section</t>
  </si>
  <si>
    <t>MDW-69321</t>
  </si>
  <si>
    <t>Test Procedure - Underground Cable Containment at Station Public Areas East Section</t>
  </si>
  <si>
    <t>MDW-69323</t>
  </si>
  <si>
    <t>Test Procedure - Strobe Light at Buffer Stops East Section</t>
  </si>
  <si>
    <t>MDW-69325</t>
  </si>
  <si>
    <t>OLW-ME-24/0319</t>
  </si>
  <si>
    <t>MDW-69329</t>
  </si>
  <si>
    <t>OLW-ME-24/0315</t>
  </si>
  <si>
    <t>Test Procedure - Earthing and Bonding for Raised Floor on East Section</t>
  </si>
  <si>
    <t>MDW-69331</t>
  </si>
  <si>
    <t>OLW-ME-24/0333</t>
  </si>
  <si>
    <t>Test Procedure - Modification Room for PSY at Depot Buildings - Building Services</t>
  </si>
  <si>
    <t>เตรียมออก 10/7/26
OLW-ME-24/0472</t>
  </si>
  <si>
    <t>OLW-ME-24/0462
11 pages</t>
  </si>
  <si>
    <t>เตรียมออก 7/8/26
OLW-ME-24/0514
11 pages</t>
  </si>
  <si>
    <t>MDW-69343</t>
  </si>
  <si>
    <t>OLW-ME-24/0358</t>
  </si>
  <si>
    <t>Test Procedure - Dangerous Goods Building in Depot - Building Services</t>
  </si>
  <si>
    <t>เตรียมออก 21/7/26
OLW-ME-24/0463
11 pages</t>
  </si>
  <si>
    <t>MDW-69347</t>
  </si>
  <si>
    <t>Test Procedure - Training Room at Ratchada Station (Part 2) - Building Services</t>
  </si>
  <si>
    <t>MDW-69349</t>
  </si>
  <si>
    <t>OLW-ME-24/0357</t>
  </si>
  <si>
    <t>Test Procedure - Provision of Air Conditioning System in Commercial Room at OR13-OR19</t>
  </si>
  <si>
    <t>MDW-69351</t>
  </si>
  <si>
    <t>OLW-ME-24/0345</t>
  </si>
  <si>
    <t>Test Procedure - Modification SIG-PSD Office at Main Workshop - Building Services</t>
  </si>
  <si>
    <t>MDW-69353</t>
  </si>
  <si>
    <t>OLW-ME-24/0346</t>
  </si>
  <si>
    <t>Test Procedure - Modification Backup CCR Room at Main Workshop - Building Services</t>
  </si>
  <si>
    <t>MDW-69355</t>
  </si>
  <si>
    <t>OLW-ME-24/0347</t>
  </si>
  <si>
    <t>Test Procedure - Modification SER at Main Workshop - Building Services</t>
  </si>
  <si>
    <t>MDW-69357</t>
  </si>
  <si>
    <t>OLW-ME-24/0348</t>
  </si>
  <si>
    <t>Test Procedure - Modification CER &amp; SCADA Room at Main Workshop - Building Services</t>
  </si>
  <si>
    <t>MDW-69359</t>
  </si>
  <si>
    <t>Test Procedure - MEA Radio</t>
  </si>
  <si>
    <t>เตรียมออก 7/8/26
OLW-ME-24/0515
total 8 pages</t>
  </si>
  <si>
    <t>MDW-69363</t>
  </si>
  <si>
    <t>OLW-ME-24/0414</t>
  </si>
  <si>
    <t>Test Procedure - Modification CER and First Aid Room at OR14 - Building Services</t>
  </si>
  <si>
    <t>เตรียมออก 7/8/26
OLW-ME-24/0516
total 8 pages</t>
  </si>
  <si>
    <t>MDW-69367</t>
  </si>
  <si>
    <t>Test Procedure - Additional Locking Devices for Main Line Tandem Turnouts 2007, 2010 &amp; 2013 and Depot Turnout D16</t>
  </si>
  <si>
    <t>MDW-69369</t>
  </si>
  <si>
    <t xml:space="preserve">Test Procedure - Modification Air Conditioning System at CCR  </t>
  </si>
  <si>
    <t>MDW-69371</t>
  </si>
  <si>
    <t xml:space="preserve">Test Procedure - Modification AFC Training Center at OR19 - Civil &amp; AR  </t>
  </si>
  <si>
    <t>MDW-69373</t>
  </si>
  <si>
    <t xml:space="preserve">Test Procedure - Modification AFC Training Center at OR19 - Building Services  </t>
  </si>
  <si>
    <t>MDW-69375</t>
  </si>
  <si>
    <t xml:space="preserve">Test Procedure - Modification Electronic Workshop at Main Workshop - Building Services  </t>
  </si>
  <si>
    <t>MDW-69377</t>
  </si>
  <si>
    <t xml:space="preserve">Test Procedure - Modification Battery Charger Room at Main Workshop - Building Services  </t>
  </si>
  <si>
    <t>MDW-69379</t>
  </si>
  <si>
    <t xml:space="preserve">Test Procedure - Modification Machining Room at Main Workshop - Building Services  </t>
  </si>
  <si>
    <t>MDW-69381</t>
  </si>
  <si>
    <t xml:space="preserve">Test Procedure - Modification Paint Shop Room at Main Workshop - Building Services  </t>
  </si>
  <si>
    <t>MDW-69383</t>
  </si>
  <si>
    <t xml:space="preserve">Test Procedure - Modification Electronic Workshop, Battery Charger, Machining and Paint Shop at Main Workshop - Civil &amp; AR  </t>
  </si>
  <si>
    <t>เตรียมออก 7/8/26
OLW-ME-24/0517
total 19 pages</t>
  </si>
  <si>
    <t>MDW-69502</t>
  </si>
  <si>
    <t>OLW-ME-24/374</t>
  </si>
  <si>
    <t>Test Procedure - Modification Works : Storage Office in Main Workshop - Building Services</t>
  </si>
  <si>
    <t>MDW-69504</t>
  </si>
  <si>
    <t>Test Procedure - Modification Works : all Fire Alarm System Controller in Depot</t>
  </si>
  <si>
    <t>เตรียมออก 7/8/26
OLW-ME-24/0518
total 12 pages</t>
  </si>
  <si>
    <t>MDW-69508</t>
  </si>
  <si>
    <t>เตรียมออก 31/7/26
OLW-ME-24/0477
Total 41 pages</t>
  </si>
  <si>
    <t>Test Procedure - Modification Works : New MMC at Admin Building - Building Services</t>
  </si>
  <si>
    <t>OLW-ME-24/0485
total 22 pages</t>
  </si>
  <si>
    <t>MDW-69512</t>
  </si>
  <si>
    <t>OLW-ME-24/0373</t>
  </si>
  <si>
    <t>Test Procedure - Modification Works : Walkway with Roof from Main Workshop to Stabling Yard - Building Services</t>
  </si>
  <si>
    <t>OLW-ME-24/0486
10 pages</t>
  </si>
  <si>
    <t>MDW-69516</t>
  </si>
  <si>
    <t>Test Procedure - Modification Works : High Roof in front of MWS Entrance and Store Entrance - Building Services</t>
  </si>
  <si>
    <t>OLW-ME-24/0487
10 pages</t>
  </si>
  <si>
    <t>MDW-69520</t>
  </si>
  <si>
    <t>Test Procedure - Modification Works : High Roof at Under Floor Wheel Lathe - Building Services</t>
  </si>
  <si>
    <t>OLW-ME-24/0464
11 pages</t>
  </si>
  <si>
    <t>MDW-69524</t>
  </si>
  <si>
    <t>OLW-ME-24/0415</t>
  </si>
  <si>
    <t>Test Procedure - Modification Works : Maintenance Office Rooms at Main Workshop - Building Services</t>
  </si>
  <si>
    <t>OLW-ME-24/0488
total 12 pages</t>
  </si>
  <si>
    <t>MDW-69530</t>
  </si>
  <si>
    <t>OLW-ME-24/0391</t>
  </si>
  <si>
    <t>Test Procedure - Modification Works : Car Park Roof and Motorcycle in Depot - Building Services</t>
  </si>
  <si>
    <t>OLW-ME-24/0489
total 16 pages</t>
  </si>
  <si>
    <t>MDW-69534</t>
  </si>
  <si>
    <t>OLW-ME-24/0417</t>
  </si>
  <si>
    <t>Test Procedure - Modification Works : Walkway Bridge between BL Depot and ORL Depot - Building Services</t>
  </si>
  <si>
    <t>MDW-69536</t>
  </si>
  <si>
    <t>OLW-ME-24/0332</t>
  </si>
  <si>
    <t>Test Procedure - Modification Works : Street Lighting between MRTA Fence and Depot Slab</t>
  </si>
  <si>
    <t>OLW-ME-24/0490
total 17 pages</t>
  </si>
  <si>
    <t>MDW-69540</t>
  </si>
  <si>
    <t>OLW-ME-24/0478
22 pages</t>
  </si>
  <si>
    <t>Test Procedure - Modification Works : Sliding Gate, Chain Link Fence and Walkway with Roof in Depot Area - Building Services</t>
  </si>
  <si>
    <t>OLW-ME-24/0491
total 10 pages</t>
  </si>
  <si>
    <t>OLW-ME-24/0492
total 16 pages</t>
  </si>
  <si>
    <t>MDW-69546</t>
  </si>
  <si>
    <t>OLW-ME-24/0349</t>
  </si>
  <si>
    <t>Test Procedure - Modification Works : Cold Water System at Admin Building Landscape</t>
  </si>
  <si>
    <t>MDW-69550</t>
  </si>
  <si>
    <t>OLW-ME-24/0418</t>
  </si>
  <si>
    <t>Test Procedure - Modification Works : Walkway under Depot Slab for Maintenance Service - Building Services</t>
  </si>
  <si>
    <t>MDW-69552</t>
  </si>
  <si>
    <t>OLW-ME-24/0328</t>
  </si>
  <si>
    <t>Test Procedure - Modification Works : FHC Modification at Stabling Yard</t>
  </si>
  <si>
    <t>MDW-69554</t>
  </si>
  <si>
    <t>OLW-ME-24/0361</t>
  </si>
  <si>
    <t>Test Procedure - Modification Works : Hand Sink with Emergency Eye Wash Installation in Depot</t>
  </si>
  <si>
    <r>
      <t>OLW-ME-24/0493</t>
    </r>
    <r>
      <rPr>
        <b/>
        <sz val="24"/>
        <rFont val="Browallia New"/>
        <family val="2"/>
      </rPr>
      <t xml:space="preserve">
</t>
    </r>
    <r>
      <rPr>
        <sz val="24"/>
        <rFont val="Browallia New"/>
        <family val="2"/>
      </rPr>
      <t>9 pages</t>
    </r>
  </si>
  <si>
    <t>MDW-69558</t>
  </si>
  <si>
    <t>OLW-ME-24/0350</t>
  </si>
  <si>
    <t>Test Procedure - Modification Works : Washing Area in Cleaning Staff Room at Stabling Yard - Building Services</t>
  </si>
  <si>
    <t>MDW-69560</t>
  </si>
  <si>
    <t>OLW-ME-24/0360</t>
  </si>
  <si>
    <t>Test Procedure - Modification Works : Zero Discharge Water treatment in Depot - Building Services</t>
  </si>
  <si>
    <t>OLW-ME-24/0465
8 pages</t>
  </si>
  <si>
    <t>เตรียมออก 1/7/26
OLW-ME-24/0421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</si>
  <si>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</si>
  <si>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เตรียมออก 26/6/26
OLW-ME-24/0422</t>
  </si>
  <si>
    <t>11 หน้า</t>
  </si>
  <si>
    <t>MDW-69570</t>
  </si>
  <si>
    <t>OLW-ME-24/0479
24 pages</t>
  </si>
  <si>
    <t>Test Procedure - Modification Works : Security Guard Box at ORL Depot Entrance - Building Services</t>
  </si>
  <si>
    <t>OLW-ME-24/0494
total 8 pages</t>
  </si>
  <si>
    <t>OLW-ME-24/0467
13 pages</t>
  </si>
  <si>
    <t>MDW-69596</t>
  </si>
  <si>
    <t>OLW-ME-24/0351</t>
  </si>
  <si>
    <t>Test Procedure - Modification Works : Air Conditioning System Installation at Pantry room OCC Building</t>
  </si>
  <si>
    <t>MDW-69598</t>
  </si>
  <si>
    <t>OLW-ME-24/0362</t>
  </si>
  <si>
    <t xml:space="preserve">Test Procedure - Maintenance Room and Satellite Store at Stations - Building Services </t>
  </si>
  <si>
    <t xml:space="preserve">Test Procedure - Satellite Store at OR21 - Civil &amp; AR </t>
  </si>
  <si>
    <t>MDW-69602</t>
  </si>
  <si>
    <t>OLW-ME-24/0359</t>
  </si>
  <si>
    <t>Test Procedure - Modification Works : Train Crew Office at OR29</t>
  </si>
  <si>
    <t>เตรียมออก 6/8/26
OLW-ME-24/0520
total 8 pages</t>
  </si>
  <si>
    <t xml:space="preserve">Test Procedure - Modification Works : Fire Suspension Control Panel Cover Installation at Tunnel Main Line </t>
  </si>
  <si>
    <t>MDW-69610</t>
  </si>
  <si>
    <t>Test Procedure - Modification Works : Security Guard Box at OCC Parking Area - Building Services</t>
  </si>
  <si>
    <t>MDW-69612</t>
  </si>
  <si>
    <t>OLW-ME-24/0372</t>
  </si>
  <si>
    <t>Test Procedure - Modification Works : Addition Small Power System at OCC Building</t>
  </si>
  <si>
    <t>เตรียมออก 6/8/26
OLW-ME-24/0521
9 pages</t>
  </si>
  <si>
    <t>MDW-69006</t>
  </si>
  <si>
    <t>Test Report - Modification Motorized Gate and Shelters at Test Track Depot - Building Service</t>
  </si>
  <si>
    <t>MDW-69201</t>
  </si>
  <si>
    <t>Test Report - Modification Work of M&amp;E Cable Containment of OR13</t>
  </si>
  <si>
    <t>MDW-69202</t>
  </si>
  <si>
    <t>Test Report - Modification Work of M&amp;E Cable Containment of OR14</t>
  </si>
  <si>
    <t>MDW-69203</t>
  </si>
  <si>
    <t>Test Report - Modification Work of M&amp;E Cable Containment of OR15</t>
  </si>
  <si>
    <t>MDW-69204</t>
  </si>
  <si>
    <t>Test Report - Modification Work of M&amp;E Cable Containment of OR16</t>
  </si>
  <si>
    <t>MDW-69205</t>
  </si>
  <si>
    <t>Test Report - Modification Work of M&amp;E Cable Containment of OR17</t>
  </si>
  <si>
    <t>MDW-69206</t>
  </si>
  <si>
    <t>Test Report - Modification Work of M&amp;E Cable Containment of OR18</t>
  </si>
  <si>
    <t>MDW-69207</t>
  </si>
  <si>
    <t>Test Report - Modification Work of M&amp;E Cable Containment of OR19</t>
  </si>
  <si>
    <t>MDW-69208</t>
  </si>
  <si>
    <t>Test Report - Modification Work of M&amp;E Cable Containment of OR20</t>
  </si>
  <si>
    <t>MDW-69209</t>
  </si>
  <si>
    <t>Test Report - Modification Work of M&amp;E Cable Containment of OR21</t>
  </si>
  <si>
    <t>MDW-69210</t>
  </si>
  <si>
    <t>Test Report - Modification Work of M&amp;E Cable Containment of OR22</t>
  </si>
  <si>
    <t>MDW-69211</t>
  </si>
  <si>
    <t>Test Report - Modification Work of M&amp;E Cable Containment of OR23</t>
  </si>
  <si>
    <t>MDW-69212</t>
  </si>
  <si>
    <t>Test Report - Modification Work of M&amp;E Cable Containment of OR24</t>
  </si>
  <si>
    <t>MDW-69213</t>
  </si>
  <si>
    <t>Test Report - Modification Work of M&amp;E Cable Containment of OR25</t>
  </si>
  <si>
    <t>MDW-69214</t>
  </si>
  <si>
    <t>Test Report - Modification Work of M&amp;E Cable Containment of OR26</t>
  </si>
  <si>
    <t>MDW-69215</t>
  </si>
  <si>
    <t>Test Report - Modification Work of M&amp;E Cable Containment of OR27</t>
  </si>
  <si>
    <t>MDW-69216</t>
  </si>
  <si>
    <t>Test Report - Modification Work of M&amp;E Cable Containment of OR28</t>
  </si>
  <si>
    <t>MDW-69217</t>
  </si>
  <si>
    <t>Test Report - Modification Work of M&amp;E Cable Containment of OR29</t>
  </si>
  <si>
    <t>MDW-69218</t>
  </si>
  <si>
    <t>Test Report - Modification Work of M&amp;E Cable Containment of VS02</t>
  </si>
  <si>
    <t>MDW-69219</t>
  </si>
  <si>
    <t>Test Report - Modification Work of M&amp;E Cable Containment of VS03</t>
  </si>
  <si>
    <t>MDW-69220</t>
  </si>
  <si>
    <t>Test Report - Modification Work of M&amp;E Cable Containment of IVS08</t>
  </si>
  <si>
    <t>MDW-69221</t>
  </si>
  <si>
    <t>Test Report - Modification Work of M&amp;E Cable Containment of IVS09</t>
  </si>
  <si>
    <t>MDW-69222</t>
  </si>
  <si>
    <t>Test Report - Modification Work of M&amp;E Cable Containment of IVS10</t>
  </si>
  <si>
    <t>MDW-69223</t>
  </si>
  <si>
    <t>Test Report - Modification Work of M&amp;E Cable Containment of IVS11</t>
  </si>
  <si>
    <t>MDW-69224</t>
  </si>
  <si>
    <t>Test Report - Modification Work of M&amp;E Cable Containment of IVS12</t>
  </si>
  <si>
    <t>MDW-69225</t>
  </si>
  <si>
    <t>Test Report - Modification Work of M&amp;E Cable Containment of IVS13</t>
  </si>
  <si>
    <t>MDW-69226</t>
  </si>
  <si>
    <t>Test Report - Modification Work of M&amp;E Cable Containment of IVS14</t>
  </si>
  <si>
    <t>MDW-69227</t>
  </si>
  <si>
    <t>Test Report - Modification Work of M&amp;E Cable Containment of IVS15</t>
  </si>
  <si>
    <t>MDW-69228</t>
  </si>
  <si>
    <t>Test Report - Modification Work of M&amp;E Cable Containment of IVS16</t>
  </si>
  <si>
    <t>MDW-69229</t>
  </si>
  <si>
    <t>Test Report - Modification Work of M&amp;E Cable Containment of IVS17</t>
  </si>
  <si>
    <t>MDW-69230</t>
  </si>
  <si>
    <t>Test Report - Modification Work of M&amp;E Cable Containment of EEEN</t>
  </si>
  <si>
    <t>MDW-69231</t>
  </si>
  <si>
    <t>Test Report - Modification Work of M&amp;E Cable Containment of Orange Line - Depot</t>
  </si>
  <si>
    <t>MDW-69242</t>
  </si>
  <si>
    <t>Test Report - Central BEMS for the MRT Orange Line System East Section</t>
  </si>
  <si>
    <t>MDW-69244</t>
  </si>
  <si>
    <t>Test Report - Central BEMS for the MRT Orange Line System West Section</t>
  </si>
  <si>
    <t>MDW-69250</t>
  </si>
  <si>
    <t>Test Report - Driver Train Simulation Room and Train Crew Office at OR18 - Building Services</t>
  </si>
  <si>
    <t>MDW-69252</t>
  </si>
  <si>
    <t>OLW-ME-24/0408</t>
  </si>
  <si>
    <t>Test Report - Modification Works for Training Room at Ratchada Station</t>
  </si>
  <si>
    <t>MDW-69254</t>
  </si>
  <si>
    <t>Test Report - Eye Adaptation Lighting at Transition Area and Depot Approach</t>
  </si>
  <si>
    <t>MDW-69258</t>
  </si>
  <si>
    <t>Test Report - AFC Training Room Modification - Building Services</t>
  </si>
  <si>
    <t>MDW-69260</t>
  </si>
  <si>
    <t>Test Report - Power Outlet Installation in SOR, Ticket Office and Cash Handling for OR13 - OR17</t>
  </si>
  <si>
    <t>MDW-69261</t>
  </si>
  <si>
    <t>Test Report - Power Outlet Installation in SOR, Ticket Office and Cash Handling for OR18 - OR22</t>
  </si>
  <si>
    <t>MDW-69262</t>
  </si>
  <si>
    <t>Test Report - Power Outlet Installation in SOR, Ticket Office and Cash Handling for OR22 - OR29</t>
  </si>
  <si>
    <t>Test Report - SOR Counter and Workstation Hanging Support Installation on East Section</t>
  </si>
  <si>
    <t>MDW-69268</t>
  </si>
  <si>
    <t>Test Report - Modification of Eletrical System in Telecommunication Room at OR14</t>
  </si>
  <si>
    <t>MDW-69270</t>
  </si>
  <si>
    <t>Test Report - Modification of Ventilation System, Fire Suspression System (N2) in Telecommunication Room at OR14</t>
  </si>
  <si>
    <t>MDW-69274</t>
  </si>
  <si>
    <t>Test Report - Modification in Staff Mess Room at OR13-OR17</t>
  </si>
  <si>
    <t>MDW-69275</t>
  </si>
  <si>
    <t>Test Report - Modification in Staff Mess Room at OR18-OR22</t>
  </si>
  <si>
    <t>MDW-69276</t>
  </si>
  <si>
    <t>Test Report - Modification in Staff Mess Room at OR23-OR29</t>
  </si>
  <si>
    <t>MDW-69278</t>
  </si>
  <si>
    <t>Test Report - Modification of Air Conditioning in CER and SER at OR13-OR19</t>
  </si>
  <si>
    <t>MDW-69279</t>
  </si>
  <si>
    <t>Test Report - Modification of Air Conditioning in CER and SER at OR20-OR22</t>
  </si>
  <si>
    <t>MDW-69280</t>
  </si>
  <si>
    <t>Test Report - Modification of Air Conditioning in CER and SER at OR23-OR29</t>
  </si>
  <si>
    <t>MDW-69282</t>
  </si>
  <si>
    <t>Test Report - Modification of Air Conditioning in M&amp;E Room at OCC Building</t>
  </si>
  <si>
    <t>MDW-69284</t>
  </si>
  <si>
    <t>Test Report - Provision of UPS for MDB Control at Main Workshop, OCC Building, Admin Building, Stabling Yard and Train Washing Plant</t>
  </si>
  <si>
    <t>MDW-69286</t>
  </si>
  <si>
    <t>Test Report - Provision of Redundant MDB at OCC Building, Admin Building and Canteen</t>
  </si>
  <si>
    <t>MDW-69288</t>
  </si>
  <si>
    <t>Test Report - Additonal Lighting System at Depot Area</t>
  </si>
  <si>
    <t>MDW-69292</t>
  </si>
  <si>
    <t>Test Report - Main Cable Containment Modification at Depot</t>
  </si>
  <si>
    <t>MDW-69294</t>
  </si>
  <si>
    <t>Test Report - PSY Wayside Cable Containment for 24 KV Cable under Depot slab</t>
  </si>
  <si>
    <t>MDW-69296</t>
  </si>
  <si>
    <t>Test Report - SIG/COM Wayside Cable Containment in Depot</t>
  </si>
  <si>
    <t>Test Report - Modification of New M&amp;E Room at IVS15 - IVS17 Civil &amp; AR</t>
  </si>
  <si>
    <t>MDW-69302</t>
  </si>
  <si>
    <t>Test Report - Modification of New M&amp;E UPS Room at IVS15-IVS17 - Building Services</t>
  </si>
  <si>
    <t>MDW-69318</t>
  </si>
  <si>
    <t>Test Report - Intercom System in Cash Handling Room East Section</t>
  </si>
  <si>
    <t>MDW-69320</t>
  </si>
  <si>
    <t>Test Report - Power Cable and Conduits Modification for Walk-Through Metal Detector East Section</t>
  </si>
  <si>
    <t>MDW-69322</t>
  </si>
  <si>
    <t>Test Report - Underground Cable Containment at Station Public Areas East Section</t>
  </si>
  <si>
    <t>MDW-69324</t>
  </si>
  <si>
    <t>Test Report - Strobe Light at Buffer Stops East Section</t>
  </si>
  <si>
    <t>MDW-69326</t>
  </si>
  <si>
    <t>MDW-69330</t>
  </si>
  <si>
    <t>Test Report - Earthing and Bonding for Raised Floor on East Section</t>
  </si>
  <si>
    <t>MDW-69332</t>
  </si>
  <si>
    <t>Test Report - Modification Room for PSY at Depot Buildings - Building Services</t>
  </si>
  <si>
    <t>Test Report - Conductor Arrangement Modification at Main Line East Section</t>
  </si>
  <si>
    <t>MDW-69344</t>
  </si>
  <si>
    <t>Test Report - Dangerous Goods Building in Depot - Building Services</t>
  </si>
  <si>
    <t>MDW-69348</t>
  </si>
  <si>
    <t>Test Report - Training Room at Ratchada Station (Part 2) - Building Services</t>
  </si>
  <si>
    <t>MDW-69350</t>
  </si>
  <si>
    <t>Test Report - Provision of Air Conditioning System in Commercial Room at OR13-OR19</t>
  </si>
  <si>
    <t>MDW-69352</t>
  </si>
  <si>
    <t>Test Report - Modification SIG-PSD Office at Main Workshop - Building Services</t>
  </si>
  <si>
    <t>MDW-69354</t>
  </si>
  <si>
    <t>Test Report - Modification Backup CCR Room at Main Workshop - Building Services</t>
  </si>
  <si>
    <t>MDW-69356</t>
  </si>
  <si>
    <t>Test Report - Modification SER at Main Workshop - Building Services</t>
  </si>
  <si>
    <t>MDW-69358</t>
  </si>
  <si>
    <t>Test Report - Modification CER &amp; SCADA Room at Main Workshop - Building Services</t>
  </si>
  <si>
    <t>MDW-69360</t>
  </si>
  <si>
    <t>Test Report - MEA Radio</t>
  </si>
  <si>
    <t>MDW-69364</t>
  </si>
  <si>
    <t>Test Report - Modification CER and First Aid Room at OR14 - Building Services</t>
  </si>
  <si>
    <t>MDW-69368</t>
  </si>
  <si>
    <t>Test Report - Additional Locking Devices for Main Line Tandem Turnouts 2007, 2010 &amp; 2013 and Depot Turnout D16</t>
  </si>
  <si>
    <t>MDW-69370</t>
  </si>
  <si>
    <t xml:space="preserve">Test Report - Modification Air Conditioning System at CCR  </t>
  </si>
  <si>
    <t>MDW-69372</t>
  </si>
  <si>
    <t xml:space="preserve">Test Report - Modification AFC Training Center at OR19 - Civil &amp; AR  </t>
  </si>
  <si>
    <t>MDW-69374</t>
  </si>
  <si>
    <t xml:space="preserve">Test Report - Modification AFC Training Center at OR19 - Building Services  </t>
  </si>
  <si>
    <t>MDW-69376</t>
  </si>
  <si>
    <t xml:space="preserve">Test Report - Modification Electronic Workshop at Main Workshop - Building Services  </t>
  </si>
  <si>
    <t>MDW-69378</t>
  </si>
  <si>
    <t xml:space="preserve">Test Report - Modification Battery Charger Room at Main Workshop - Building Services  </t>
  </si>
  <si>
    <t>MDW-69380</t>
  </si>
  <si>
    <t xml:space="preserve">Test Report - Modification Machining Room at Main Workshop - Building Services  </t>
  </si>
  <si>
    <t>MDW-69382</t>
  </si>
  <si>
    <t xml:space="preserve">Test Report - Modification Paint Shop Room at Main Workshop - Building Services  </t>
  </si>
  <si>
    <t>MDW-69384</t>
  </si>
  <si>
    <t xml:space="preserve">Test Report - Modification Electronic Workshop, Battery Charger, Machining and Paint Shop at Main Workshop - Civil &amp; AR  </t>
  </si>
  <si>
    <t>MDW-69503</t>
  </si>
  <si>
    <t>Test Report - Modification Works : Storage Office in Main Workshop - Building Services</t>
  </si>
  <si>
    <t>MDW-69505</t>
  </si>
  <si>
    <t>Test Report - Modification Works : all Fire Alarm System Controller in Depot</t>
  </si>
  <si>
    <t>MDW-69509</t>
  </si>
  <si>
    <t>Test Report - Modification Works : New MMC at Admin Building - Building Services</t>
  </si>
  <si>
    <t>MDW-69513</t>
  </si>
  <si>
    <t>Test Report - Modification Works : Walkway with Roof from Main Workshop to Stabling Yard - Building Services</t>
  </si>
  <si>
    <t>MDW-69525</t>
  </si>
  <si>
    <t>Test Report - Modification Works : Maintenance Office Rooms at Main Workshop - Building Services</t>
  </si>
  <si>
    <t>MDW-69531</t>
  </si>
  <si>
    <t>Test Report - Modification Works : Car Park Roof and Motorcycle in Depot - Building Services</t>
  </si>
  <si>
    <t>MDW-69535</t>
  </si>
  <si>
    <t>Test Report - Modification Works : Walkway Bridge between BL Depot and ORL Depot - Building Services</t>
  </si>
  <si>
    <t>MDW-69537</t>
  </si>
  <si>
    <t>Test Report - Modification Works : Street Lighting between MRTA Fence and Depot Slab</t>
  </si>
  <si>
    <t>MDW-69541</t>
  </si>
  <si>
    <t>Test Report - Modification Works : Sliding Gate, Chain Link Fence and Walkway with Roof in Depot Area - Building Services</t>
  </si>
  <si>
    <t>MDW-69547</t>
  </si>
  <si>
    <t>OLW-ME-24/0471
20 pages</t>
  </si>
  <si>
    <t>Test Report - Modification Works : Cold Water System at Admin Building Landscape</t>
  </si>
  <si>
    <t>MDW-69551</t>
  </si>
  <si>
    <t>Test Report - Modification Works : Walkway under Depot Slab for Maintenance Service - Building Services</t>
  </si>
  <si>
    <t>MDW-69553</t>
  </si>
  <si>
    <t>OLW-ME-24/0387</t>
  </si>
  <si>
    <t>Test Report - Modification Works : FHC Modification at Stabling Yard</t>
  </si>
  <si>
    <t>MDW-69555</t>
  </si>
  <si>
    <t>Test Report - Modification Works : Hand Sink with Emergency Eye Wash Installation in Depot</t>
  </si>
  <si>
    <t>MDW-69559</t>
  </si>
  <si>
    <t>OLW-ME-24/0470
13 pages</t>
  </si>
  <si>
    <t>Test Report - Modification Works : Washing Area in Cleaning Staff Room at Stabling Yard - Building Services</t>
  </si>
  <si>
    <t>MDW-69561</t>
  </si>
  <si>
    <t>Test Report - Modification Works : Zero Discharge Water treatment in Depot - Building Services</t>
  </si>
  <si>
    <t>MDW-69571</t>
  </si>
  <si>
    <t>Test Report - Modification Works : Security Guard Box at ORL Depot Entrance - Building Services</t>
  </si>
  <si>
    <t>MDW-69597</t>
  </si>
  <si>
    <t>OLW-ME-24/0469
40 pages</t>
  </si>
  <si>
    <t>Test Report - Modification Works : Air Conditioning System Installation at Pantry room OCC Building</t>
  </si>
  <si>
    <t>MDW-69599</t>
  </si>
  <si>
    <t xml:space="preserve">Test Report - Maintenance Room and Satellite Store at Stations - Building Services </t>
  </si>
  <si>
    <t>MDW-695601</t>
  </si>
  <si>
    <t xml:space="preserve">Test Report - Satellite Store at OR21 - Civil &amp; AR </t>
  </si>
  <si>
    <t>MDW-69603</t>
  </si>
  <si>
    <t>Test Report - Modification Works : Train Crew Office at OR29</t>
  </si>
  <si>
    <t xml:space="preserve">Test Report - Modification Works : Fire Suspension Control Panel Cover Installation at Tunnel Main Line </t>
  </si>
  <si>
    <t>MDW-69611</t>
  </si>
  <si>
    <t>Test Report - Modification Works : Security Guard Box at OCC Parking Area - Building Services</t>
  </si>
  <si>
    <t>MDW-69613</t>
  </si>
  <si>
    <t>เตรียมออก 6/8/26
OLW-ME-24/0507
Total 45 pages</t>
  </si>
  <si>
    <t>Test Report - Modification Works : Addition Small Power System at OCC Building</t>
  </si>
  <si>
    <t>MDW-79001</t>
  </si>
  <si>
    <t>Training Manual - Modification Motorized Gate and Shelters at Test Track Depot - English</t>
  </si>
  <si>
    <t>MDW-79002</t>
  </si>
  <si>
    <t>Training Manual - Modification Motorized Gate and Shelters at Test Track Depot - EThai Translation</t>
  </si>
  <si>
    <t>MDW-89001</t>
  </si>
  <si>
    <t>As-Built - Modification of Depot Track Alignment at Stabling Yard</t>
  </si>
  <si>
    <t>MDW-89002</t>
  </si>
  <si>
    <t>As-Built - Modification of Depot Track Alignment at Stabling Yard - Functional Location Data (FLD)</t>
  </si>
  <si>
    <t>MDW-89003</t>
  </si>
  <si>
    <t>As-Built - Modification Motorized Gate and Shelters at Test Track Depot - Civil &amp; AR</t>
  </si>
  <si>
    <t>MDW-89004</t>
  </si>
  <si>
    <t>As-Built - Modification Motorized Gate and Shelters at Test Track Depot - Building Service</t>
  </si>
  <si>
    <t>MDW-89005</t>
  </si>
  <si>
    <t>As-Built - Rubber Gap Fillers on Platform Edge on East Section</t>
  </si>
  <si>
    <t>MDW-89200</t>
  </si>
  <si>
    <t>As-Built - Modification Work of M&amp;E Cable Containment of OR13</t>
  </si>
  <si>
    <t>MDW-89201</t>
  </si>
  <si>
    <t>As-Built - Modification Work of M&amp;E Cable Containment of OR14</t>
  </si>
  <si>
    <t>MDW-89202</t>
  </si>
  <si>
    <t>As-Built - Modification Work of M&amp;E Cable Containment of OR15</t>
  </si>
  <si>
    <t>MDW-89203</t>
  </si>
  <si>
    <t>As-Built - Modification Work of M&amp;E Cable Containment of OR16</t>
  </si>
  <si>
    <t>MDW-89204</t>
  </si>
  <si>
    <t>As-Built - Modification Work of M&amp;E Cable Containment of OR17</t>
  </si>
  <si>
    <t>MDW-89205</t>
  </si>
  <si>
    <t>As-Built - Modification Work of M&amp;E Cable Containment of OR18</t>
  </si>
  <si>
    <t>MDW-89206</t>
  </si>
  <si>
    <t>As-Built - Modification Work of M&amp;E Cable Containment of OR19</t>
  </si>
  <si>
    <t>MDW-89207</t>
  </si>
  <si>
    <t>As-Built - Modification Work of M&amp;E Cable Containment of OR20</t>
  </si>
  <si>
    <t>MDW-89208</t>
  </si>
  <si>
    <t>As-Built - Modification Work of M&amp;E Cable Containment of OR21</t>
  </si>
  <si>
    <t>MDW-89209</t>
  </si>
  <si>
    <t>As-Built - Modification Work of M&amp;E Cable Containment of OR22</t>
  </si>
  <si>
    <t>MDW-89210</t>
  </si>
  <si>
    <t>As-Built - Modification Work of M&amp;E Cable Containment of OR23</t>
  </si>
  <si>
    <t>MDW-89211</t>
  </si>
  <si>
    <t>As-Built - Modification Work of M&amp;E Cable Containment of OR24</t>
  </si>
  <si>
    <t>MDW-89212</t>
  </si>
  <si>
    <t>As-Built - Modification Work of M&amp;E Cable Containment of OR25</t>
  </si>
  <si>
    <t>MDW-89213</t>
  </si>
  <si>
    <t>As-Built - Modification Work of M&amp;E Cable Containment of OR26</t>
  </si>
  <si>
    <t>MDW-89214</t>
  </si>
  <si>
    <t>As-Built - Modification Work of M&amp;E Cable Containment of OR27</t>
  </si>
  <si>
    <t>MDW-89215</t>
  </si>
  <si>
    <t>As-Built - Modification Work of M&amp;E Cable Containment of OR28</t>
  </si>
  <si>
    <t>MDW-89216</t>
  </si>
  <si>
    <t>As-Built - Modification Work of M&amp;E Cable Containment of OR29</t>
  </si>
  <si>
    <t>MDW-89217</t>
  </si>
  <si>
    <t>As-Built - Modification Work of M&amp;E Cable Containment of VS02</t>
  </si>
  <si>
    <t>MDW-89218</t>
  </si>
  <si>
    <t>As-Built - Modification Work of M&amp;E Cable Containment of VS03</t>
  </si>
  <si>
    <t>MDW-89219</t>
  </si>
  <si>
    <t>As-Built - Modification Work of M&amp;E Cable Containment of IVS08</t>
  </si>
  <si>
    <t>MDW-89220</t>
  </si>
  <si>
    <t>As-Built - Modification Work of M&amp;E Cable Containment of IVS09</t>
  </si>
  <si>
    <t>MDW-89221</t>
  </si>
  <si>
    <t>As-Built - Modification Work of M&amp;E Cable Containment of IVS10</t>
  </si>
  <si>
    <t>MDW-89222</t>
  </si>
  <si>
    <t>As-Built - Modification Work of M&amp;E Cable Containment of IVS11</t>
  </si>
  <si>
    <t>MDW-89223</t>
  </si>
  <si>
    <t>As-Built - Modification Work of M&amp;E Cable Containment of IVS12</t>
  </si>
  <si>
    <t>MDW-89224</t>
  </si>
  <si>
    <t>As-Built - Modification Work of M&amp;E Cable Containment of IVS13</t>
  </si>
  <si>
    <t>MDW-89225</t>
  </si>
  <si>
    <t>As-Built - Modification Work of M&amp;E Cable Containment of IVS14</t>
  </si>
  <si>
    <t>MDW-89226</t>
  </si>
  <si>
    <t>As-Built - Modification Work of M&amp;E Cable Containment of IVS15</t>
  </si>
  <si>
    <t>MDW-89227</t>
  </si>
  <si>
    <t>As-Built - Modification Work of M&amp;E Cable Containment of IVS16</t>
  </si>
  <si>
    <t>MDW-89228</t>
  </si>
  <si>
    <t>As-Built - Modification Work of M&amp;E Cable Containment of IVS17</t>
  </si>
  <si>
    <t>MDW-89229</t>
  </si>
  <si>
    <t>As-Built - Modification Work of M&amp;E Cable Containment of EEEN</t>
  </si>
  <si>
    <t>MDW-89230</t>
  </si>
  <si>
    <t>As-Built - Modification Work of M&amp;E Cable Containment of Orange Line - Depot</t>
  </si>
  <si>
    <t>MDW-89231</t>
  </si>
  <si>
    <t>MDW-89232</t>
  </si>
  <si>
    <t>As-Built - Level Crossing at Turnout and Track Slab Crossing on Main Line East Section</t>
  </si>
  <si>
    <t>MDW-89233</t>
  </si>
  <si>
    <t>As-Built - Main Line Cable Trough Modification on East Section (PSY)</t>
  </si>
  <si>
    <t>MDW-89234</t>
  </si>
  <si>
    <t>As-Built - Main Line Cable Trough Modification on East Section (SIG/COM)</t>
  </si>
  <si>
    <t>MDW-89235</t>
  </si>
  <si>
    <t>As-Built - Raised Floor Installation on East Section</t>
  </si>
  <si>
    <t>MDW-89236</t>
  </si>
  <si>
    <t>As-Built - Bird Protection System at Depot Buildings</t>
  </si>
  <si>
    <t>MDW-89237</t>
  </si>
  <si>
    <t>As-Built - Central BEMS for the MRT Orange Line System East Section</t>
  </si>
  <si>
    <t>MDW-89238</t>
  </si>
  <si>
    <t>As-Built - Central BEMS for the MRT Orange Line System West Section</t>
  </si>
  <si>
    <t>MDW-89239</t>
  </si>
  <si>
    <t>As-Built - Access Panel Closeout for Traction Substation Room in Main Workshop</t>
  </si>
  <si>
    <t>MDW-89240</t>
  </si>
  <si>
    <t>As-Built - Driver Train Simulation Room and Train Crew Office at OR18 - Civil &amp; AR</t>
  </si>
  <si>
    <t>MDW-89241</t>
  </si>
  <si>
    <t>As-Built - Driver Train Simulation Room and Train Crew Office at OR18 - Building Services</t>
  </si>
  <si>
    <t>MDW-89242</t>
  </si>
  <si>
    <t>OLW-ME-24/0404</t>
  </si>
  <si>
    <t>As-Built - Modification Works for Training Room at Ratchada Station</t>
  </si>
  <si>
    <t>MDW-89243</t>
  </si>
  <si>
    <t>As-Built - Eye Adaptation Lighting at Transition Area and Depot Approach</t>
  </si>
  <si>
    <t>MDW-89244</t>
  </si>
  <si>
    <t>As-Built - AFC Training Room Modification - Civil &amp; AR</t>
  </si>
  <si>
    <t>MDW-89245</t>
  </si>
  <si>
    <t>As-Built - AFC Training Room Modification - Building Services</t>
  </si>
  <si>
    <t>MDW-89246</t>
  </si>
  <si>
    <t>As-Built - Power Outlet Installation in SOR, Ticket Office and Cash Handling for OR13 - OR17</t>
  </si>
  <si>
    <t>MDW-89247</t>
  </si>
  <si>
    <t>As-Built - Power Outlet Installation in SOR, Ticket Office and Cash Handling for OR18 - OR22</t>
  </si>
  <si>
    <t>MDW-89248</t>
  </si>
  <si>
    <t>As-Built - Power Outlet Installation in SOR, Ticket Office and Cash Handling for OR22 - OR29</t>
  </si>
  <si>
    <t>MDW-89249</t>
  </si>
  <si>
    <t>As-Built - SOR Counter and Workstation Hanging Support Installation on East Section</t>
  </si>
  <si>
    <t>MDW-89250</t>
  </si>
  <si>
    <t xml:space="preserve">As-Built - Ticket Office Modification on East Section </t>
  </si>
  <si>
    <t>MDW-89252</t>
  </si>
  <si>
    <t>As-Built - Modification of Ventilation System, Fire Suspression System (N2) in Telecommunication Room at OR14</t>
  </si>
  <si>
    <t>MDW-89253</t>
  </si>
  <si>
    <t>As-Built - Modification of Civil Work in Telecommunication Room at OR14</t>
  </si>
  <si>
    <t>MDW-89254</t>
  </si>
  <si>
    <t>As-Built - Modification in Staff Mess Room at OR13-OR17</t>
  </si>
  <si>
    <t>MDW-89255</t>
  </si>
  <si>
    <t>As-Built - Modification in Staff Mess Room at OR18-OR22</t>
  </si>
  <si>
    <t>MDW-89256</t>
  </si>
  <si>
    <t>As-Built - Modification in Staff Mess Room at OR23-OR29</t>
  </si>
  <si>
    <t>MDW-89257</t>
  </si>
  <si>
    <t>As-Built - Modification of Air Conditioning in CER and SER at OR13-OR19</t>
  </si>
  <si>
    <t>MDW-89258</t>
  </si>
  <si>
    <t>As-Built - Modification of Air Conditioning in CER and SER at OR20-OR22</t>
  </si>
  <si>
    <t>MDW-89259</t>
  </si>
  <si>
    <t>As-Built - Modification of Air Conditioning in CER and SER at OR23-OR29</t>
  </si>
  <si>
    <t>MDW-89260</t>
  </si>
  <si>
    <t>As-Built - Modification of Air Conditioning in M&amp;E Room at OCC Building</t>
  </si>
  <si>
    <t>MDW-89261</t>
  </si>
  <si>
    <t>As-Built - Provision of UPS for MDB Control at Main Workshop, OCC Building, Admin Building, Stabling Yard and Train Washing Plant</t>
  </si>
  <si>
    <t>MDW-89262</t>
  </si>
  <si>
    <t>As-Built - Provision of Redundant MDB at OCC Building, Admin Building and Canteen</t>
  </si>
  <si>
    <t>MDW-89263</t>
  </si>
  <si>
    <t>As-Built - Additonal Lighting System at Depot Area</t>
  </si>
  <si>
    <t>MDW-89264</t>
  </si>
  <si>
    <t xml:space="preserve">As-Built - Block-out and Holes Modification at Depot Platform </t>
  </si>
  <si>
    <t>MDW-89268</t>
  </si>
  <si>
    <t>As-Built - Main Cable Containment Modification at Depot</t>
  </si>
  <si>
    <t>MDW-89269</t>
  </si>
  <si>
    <t>As-Built - PSY Wayside Cable Containment for 24 KV Cable under Depot slab</t>
  </si>
  <si>
    <t>MDW-89270</t>
  </si>
  <si>
    <t>As-Built - SIG/COM Wayside Cable Containment in Depot</t>
  </si>
  <si>
    <t>MDW-89271</t>
  </si>
  <si>
    <t>As-Built - Wayside Cable Trough in Depot</t>
  </si>
  <si>
    <t>MDW-89272</t>
  </si>
  <si>
    <t>As-Built - Modification of New M&amp;E Room at IVS15 - IVS17 Civil &amp; AR</t>
  </si>
  <si>
    <t>MDW-89273</t>
  </si>
  <si>
    <t>As-Built - Modification of New M&amp;E UPS Room at IVS15-IVS17 - Building Services</t>
  </si>
  <si>
    <t>MDW-89276</t>
  </si>
  <si>
    <t>As-Built - Ticket Issuing Machine (TIM) Wall Opening and Closing East Section</t>
  </si>
  <si>
    <t>MDW-89277</t>
  </si>
  <si>
    <t>As-Built - Modification Works for AFC - Balustrade Modification Along AFC Gate Line East Section</t>
  </si>
  <si>
    <t>MDW-89278</t>
  </si>
  <si>
    <t>As-Built - Underfloor Embedded Duct Modification for AFC Gates Line East Section</t>
  </si>
  <si>
    <t>MDW-89279</t>
  </si>
  <si>
    <t>As-Built - Balustrade Modification Along AFC Gate Line East Section</t>
  </si>
  <si>
    <t>MDW-89280</t>
  </si>
  <si>
    <t>As-Built - Platform Finishing on East Section</t>
  </si>
  <si>
    <t>MDW-89281</t>
  </si>
  <si>
    <t>As-Built - Cladding Barrier between EWD and Station Structure on East Section</t>
  </si>
  <si>
    <t>MDW-89282</t>
  </si>
  <si>
    <t>As-Built - Holes for PSD Cable Wiring on East Section</t>
  </si>
  <si>
    <t>MDW-89283</t>
  </si>
  <si>
    <t>As-Built - Intercom System in Cash Handling Room East Section</t>
  </si>
  <si>
    <t>MDW-89284</t>
  </si>
  <si>
    <t>As-Built - Power Cable and Conduits Modification for Walk-Through Metal Detector East Section</t>
  </si>
  <si>
    <t>MDW-89285</t>
  </si>
  <si>
    <t>As-Built - Provision of Cable Containment between OCC ORL and OCC BL</t>
  </si>
  <si>
    <t>MDW-89286</t>
  </si>
  <si>
    <t>As-Built - Underground Cable Containment at Station Public Areas East Section</t>
  </si>
  <si>
    <t>MDW-89287</t>
  </si>
  <si>
    <t>As-Built - Strobe Light at Buffer Stops East Section</t>
  </si>
  <si>
    <t>MDW-89288</t>
  </si>
  <si>
    <t>As-Built - Point Machine Foundation Construction on East Section</t>
  </si>
  <si>
    <t>MDW-89289</t>
  </si>
  <si>
    <t>As-Built - Earthing and Bonding for Raised Floor on East Section</t>
  </si>
  <si>
    <t>MDW-89290</t>
  </si>
  <si>
    <t>As-Built - Modification Room for PSY at Depot Buildings - Building Services</t>
  </si>
  <si>
    <t>MDW-89291</t>
  </si>
  <si>
    <t>As-Built - Conductor Arrangement Modification at Main Line East Section</t>
  </si>
  <si>
    <t>MDW-89292</t>
  </si>
  <si>
    <t>As-Built - Conductor Arrangement Modification at Main Line East Section - Functional Location Data (FLD)</t>
  </si>
  <si>
    <t>MDW-89293</t>
  </si>
  <si>
    <t xml:space="preserve">As-Built - Conductor Arrangement Modification at Depot  </t>
  </si>
  <si>
    <t>MDW-89294</t>
  </si>
  <si>
    <t>As-Built - Conductor Arrangement Modification at Depot - Functional Location Data (FLD)</t>
  </si>
  <si>
    <t>MDW-89295</t>
  </si>
  <si>
    <t>As-Built - Stabling Walkway Modification at Stabling Yard - Civil &amp; AR</t>
  </si>
  <si>
    <t>MDW-89296</t>
  </si>
  <si>
    <t>As-Built - Provision of Architectural Work in new M&amp;E UPS room at OR23</t>
  </si>
  <si>
    <t>MDW-89297</t>
  </si>
  <si>
    <t>As-Built - Dangerous Goods Building in Depot - Civil &amp; AR</t>
  </si>
  <si>
    <t>MDW-89298</t>
  </si>
  <si>
    <t>As-Built - Dangerous Goods Building in Depot - Building Services</t>
  </si>
  <si>
    <t>MDW-89299</t>
  </si>
  <si>
    <t>As-Built - Training Room at Ratchada Station (Part 2)</t>
  </si>
  <si>
    <t>MDW-89300</t>
  </si>
  <si>
    <t>As-Built - Training Room at Ratchada Station (Part 2) - Building Services</t>
  </si>
  <si>
    <t>MDW-89301</t>
  </si>
  <si>
    <t>As-Built - Provision of Air Conditioning System in Commercial Room at OR13-OR19</t>
  </si>
  <si>
    <t>MDW-89302</t>
  </si>
  <si>
    <t>As-Built - Modification SIG-PSD Office at Main Workshop - Building Services</t>
  </si>
  <si>
    <t>MDW-89303</t>
  </si>
  <si>
    <t>As-Built - Modification Backup CCR Room at Main Workshop - Building Services</t>
  </si>
  <si>
    <t>MDW-89304</t>
  </si>
  <si>
    <t>As-Built - Modification SER at Main Workshop - Building Services</t>
  </si>
  <si>
    <t>MDW-89305</t>
  </si>
  <si>
    <t>As-Built - Modification CER &amp; SCADA Room at Main Workshop - Building Services</t>
  </si>
  <si>
    <t>MDW-89306</t>
  </si>
  <si>
    <t>MDW-89307</t>
  </si>
  <si>
    <t>As-Built - Safety Provision for Maintenance Pits</t>
  </si>
  <si>
    <t>MDW-89308</t>
  </si>
  <si>
    <t>As-Built - Modification CER and First Aid Room at OR14 - Building Services</t>
  </si>
  <si>
    <t>MDW-89309</t>
  </si>
  <si>
    <t>As-Built - Additional Fence at Back of House OR13 - OR22 and IVS East Section</t>
  </si>
  <si>
    <t>MDW-89310</t>
  </si>
  <si>
    <t>As-Built - Additional Locking Devices for Main Line Tandem Turnouts 2007, 2010 &amp; 2013 and Depot Turnout D16</t>
  </si>
  <si>
    <t>MDW-89311</t>
  </si>
  <si>
    <t xml:space="preserve">As-Built - Modification Air Conditioning System at CCR  </t>
  </si>
  <si>
    <t>MDW-89312</t>
  </si>
  <si>
    <t xml:space="preserve">As-Built - Modification AFC Training Center at OR19 - Civil &amp; AR  </t>
  </si>
  <si>
    <t>MDW-89313</t>
  </si>
  <si>
    <t xml:space="preserve">As-Built - Modification AFC Training Center at OR19 - Building Services  </t>
  </si>
  <si>
    <t>MDW-89314</t>
  </si>
  <si>
    <t xml:space="preserve">As-Built - Modification Electronic Workshop at Main Workshop - Building Services  </t>
  </si>
  <si>
    <t>MDW-89315</t>
  </si>
  <si>
    <t xml:space="preserve">As-Built - Modification Battery Charger Room at Main Workshop - Building Services  </t>
  </si>
  <si>
    <t>MDW-89316</t>
  </si>
  <si>
    <t xml:space="preserve">As-Built - Modification Machining Room at Main Workshop - Building Services  </t>
  </si>
  <si>
    <t>MDW-89317</t>
  </si>
  <si>
    <t xml:space="preserve">As-Built - Modification Paint Shop Room at Main Workshop - Building Services  </t>
  </si>
  <si>
    <t>MDW-89318</t>
  </si>
  <si>
    <t xml:space="preserve">As-Built - Modification Electronic Workshop, Battery Charger, Machining and Paint Shop at Main Workshop - Civil &amp; AR  </t>
  </si>
  <si>
    <t>MDW-89500</t>
  </si>
  <si>
    <t>As-Built - Modification Works : Storage Office in Main Workshop - Civil &amp; AR</t>
  </si>
  <si>
    <t>MDW-89501</t>
  </si>
  <si>
    <t>As-Built - Modification Works : Storage Office in Main Workshop - Building Services</t>
  </si>
  <si>
    <t>MDW-89503</t>
  </si>
  <si>
    <t>As-Built - Modification Works : New MMC at Admin Building - Civil &amp; AR</t>
  </si>
  <si>
    <t>MDW-89504</t>
  </si>
  <si>
    <t>As-Built - Modification Works : New MMC at Admin Building - Building Services</t>
  </si>
  <si>
    <t>MDW-89505</t>
  </si>
  <si>
    <t>As-Built - Modification Works : Walkway with Roof from Main Workshop to Stabling Yard - Civil &amp; AR</t>
  </si>
  <si>
    <t>MDW-89506</t>
  </si>
  <si>
    <t>As-Built - Modification Works : Walkway with Roof from Main Workshop to Stabling Yard - Building Services</t>
  </si>
  <si>
    <t>MDW-89507</t>
  </si>
  <si>
    <t>As-Built - Modification Works : High Roof in front of MWS Entrance and Store Entrance - Civil &amp; AR</t>
  </si>
  <si>
    <t>MDW-89508</t>
  </si>
  <si>
    <t>As-Built - Modification Works : High Roof in front of MWS Entrance and Store Entrance - Building Services</t>
  </si>
  <si>
    <t>MDW-89509</t>
  </si>
  <si>
    <t>As-Built - Modification Works : High Roof at Under Floor Wheel Lathe - Civil &amp; AR</t>
  </si>
  <si>
    <t>MDW-89510</t>
  </si>
  <si>
    <t>As-Built - Modification Works : High Roof at Under Floor Wheel Lathe - Building Services</t>
  </si>
  <si>
    <t>MDW-89511</t>
  </si>
  <si>
    <t>As-Built - Modification Works : Maintenance Office Rooms at Main Workshop - Civil &amp; AR</t>
  </si>
  <si>
    <t>MDW-89512</t>
  </si>
  <si>
    <t>As-Built - Modification Works : Maintenance Office Rooms at Main Workshop - Building Services</t>
  </si>
  <si>
    <t>MDW-89513</t>
  </si>
  <si>
    <t>As-Built - Modification Works : Concrete Car Barrier in front of Main Workshop</t>
  </si>
  <si>
    <t>MDW-89514</t>
  </si>
  <si>
    <t>As-Built - Modification Works : Car Park Roof and Motorcycle in Depot - Civil &amp; AR</t>
  </si>
  <si>
    <t>MDW-89515</t>
  </si>
  <si>
    <t>As-Built - Modification Works : Car Park Roof and Motorcycle in Depot - Building Services</t>
  </si>
  <si>
    <t>MDW-89516</t>
  </si>
  <si>
    <t>As-Built - Modification Works : Walkway Bridge between BL Depot and ORL Depot - Civil &amp; AR</t>
  </si>
  <si>
    <t>MDW-89517</t>
  </si>
  <si>
    <t>As-Built - Modification Works : Walkway Bridge between BL Depot and ORL Depot - Building Services</t>
  </si>
  <si>
    <t>MDW-89518</t>
  </si>
  <si>
    <t>As-Built - Modification Works : Street Lighting between MRTA Fence and Depot Slab</t>
  </si>
  <si>
    <t>MDW-89519</t>
  </si>
  <si>
    <t>As-Built - Modification Works : Walkway with Roof in Depot Area - Civil &amp; AR</t>
  </si>
  <si>
    <t>MDW-89520</t>
  </si>
  <si>
    <t>As-Built - Modification Works : Sliding Gate, Chain Link Fence and Walkway with Roof in Depot Area - Building Services</t>
  </si>
  <si>
    <t>MDW-89521</t>
  </si>
  <si>
    <t>As-Built - Modification Works : Walkway Bridge and Walkway over Canal in Depot</t>
  </si>
  <si>
    <t>MDW-89522</t>
  </si>
  <si>
    <t>As-Built - Modification Works : Rain Protection and Zero Discharge Water treatment in Depot - Civil &amp; AR</t>
  </si>
  <si>
    <t>MDW-89523</t>
  </si>
  <si>
    <t>เตรียมออก 20/7/26
 OLW-ME-24/0482</t>
  </si>
  <si>
    <t>As-Built - Modification Works : Cold Water System at Admin Building Landscape</t>
  </si>
  <si>
    <t>MDW-89524</t>
  </si>
  <si>
    <t>As-Built - Modification Works : Walkway under Depot Slab for Maintenance Service - Civil &amp; AR</t>
  </si>
  <si>
    <t>MDW-89525</t>
  </si>
  <si>
    <t>As-Built - Modification Works : Walkway under Depot Slab for Maintenance Service - Building Services</t>
  </si>
  <si>
    <t>MDW-89526</t>
  </si>
  <si>
    <t>OLW-ME-24/0407</t>
  </si>
  <si>
    <t>As-Built - Modification Works : FHC Modification at Stabling Yard</t>
  </si>
  <si>
    <t>MDW-89527</t>
  </si>
  <si>
    <t>As-Built - Modification Works : Hand Sink with Emergency Eye Wash Installation  in Depot</t>
  </si>
  <si>
    <t>MDW-89528</t>
  </si>
  <si>
    <t>As-Built - Modification Works : Washing Area in Cleaning Staff Room at Stabling Yard - Civil &amp; AR</t>
  </si>
  <si>
    <t>MDW-89529</t>
  </si>
  <si>
    <t>เตรียมออก 20/7/26
 OLW-ME-24/0483</t>
  </si>
  <si>
    <t>As-Built - Modification Works : Washing Area in Cleaning Staff Room at Stabling Yard - Building Services</t>
  </si>
  <si>
    <t>MDW-89530</t>
  </si>
  <si>
    <t>As-Built - Modification Works : Zero Discharge Water treatment in Depot - Building Services</t>
  </si>
  <si>
    <t>MDW-89531</t>
  </si>
  <si>
    <t>As-Built - Modification Works : Guard rail protection for FHC in Depot Area</t>
  </si>
  <si>
    <t>MDW-89532</t>
  </si>
  <si>
    <t xml:space="preserve">As-Built - Modification Works : Barbed Wire Fences for MRTA Chain Link at Klong Chourdyai </t>
  </si>
  <si>
    <t>MDW-89533</t>
  </si>
  <si>
    <t xml:space="preserve">As-Built - Modification Works : Car Barrier Gate at Depot Area </t>
  </si>
  <si>
    <t>MDW-89534</t>
  </si>
  <si>
    <t xml:space="preserve">As-Built - Modification Works : Security Guard Box at ORL Depot Entrance - Civil &amp; AR </t>
  </si>
  <si>
    <t>MDW-89535</t>
  </si>
  <si>
    <t>As-Built - Modification Works : Security Guard Box at ORL Depot Entrance - Building Services</t>
  </si>
  <si>
    <t>MDW-89536</t>
  </si>
  <si>
    <t>As-Built - Modification Works : Soundproof Installation and Company Logo at CCR Room</t>
  </si>
  <si>
    <t>MDW-89537</t>
  </si>
  <si>
    <t xml:space="preserve">As-Built - Modification Works : Fence Installation at Ladder in VS, IVS Buildings </t>
  </si>
  <si>
    <t>MDW-89538</t>
  </si>
  <si>
    <t>As-Built - Modification Works : Anti-Slide Signage at Escalator for all Stations</t>
  </si>
  <si>
    <t>MDW-89539</t>
  </si>
  <si>
    <t>As-Built - Modification Works : Roofing over Control Panel Installation at VS, IVS Buildings</t>
  </si>
  <si>
    <t>MDW-89540</t>
  </si>
  <si>
    <t>As-Built - Modification Works : Water Drop Protection for UPS Cabinet for all Stations and Depot</t>
  </si>
  <si>
    <t>MDW-89541</t>
  </si>
  <si>
    <t>As-Built - Modification Works : Manual Call Point Cover in Public Area at all Stations</t>
  </si>
  <si>
    <t>MDW-89542</t>
  </si>
  <si>
    <t>As-Built - Modification Works : Emergency Stop Button Cover for Escalator at all Stations</t>
  </si>
  <si>
    <t>MDW-89543</t>
  </si>
  <si>
    <t>As-Built - Modification Works : Bird &amp; Rain Protetion, Safety Hand Rail Installation at Admin Building</t>
  </si>
  <si>
    <t>MDW-89544</t>
  </si>
  <si>
    <t>As-Built - Modification Works : Barbed Wire Fences for Depot slab</t>
  </si>
  <si>
    <t>MDW-89545</t>
  </si>
  <si>
    <t>As-Built - Modification Works : Chain Link Installation at Cut &amp; Cover Depot Access</t>
  </si>
  <si>
    <t>MDW-89546</t>
  </si>
  <si>
    <t>As-Built - Modification Works : Chain Link Installation under Depot Slab</t>
  </si>
  <si>
    <t>MDW-89547</t>
  </si>
  <si>
    <t>As-Built - Modification Works : Door and Lockset Modification at OCC Building</t>
  </si>
  <si>
    <t>MDW-89548</t>
  </si>
  <si>
    <t>เตรียมออก 20/7/26
 OLW-ME-24/0484</t>
  </si>
  <si>
    <t>As-Built - Modification Works : Air Conditioning System Installation at Pantry room OCC Building</t>
  </si>
  <si>
    <t>MDW-89549</t>
  </si>
  <si>
    <t xml:space="preserve">As-Built - Modification Works : Maintenance Room and Satellite Store at Stations - Building Services </t>
  </si>
  <si>
    <t>MDW-89550</t>
  </si>
  <si>
    <t>As-Built - Satellite Store at OR21 - Civil &amp; AR</t>
  </si>
  <si>
    <t>MDW-89551</t>
  </si>
  <si>
    <t>As-Built - Modification Works : Train Crew Office at OR29</t>
  </si>
  <si>
    <t>MDW-89552</t>
  </si>
  <si>
    <t>As-Built - Modification Works : Hand Rail Installation at Walk Way in Stabling Yard</t>
  </si>
  <si>
    <t>MDW-89553</t>
  </si>
  <si>
    <t>As-Built - Modification Works : Ladder to Access the Fire Valve at Omega Joints for all Underground Stations</t>
  </si>
  <si>
    <t xml:space="preserve">As-Built - Modification Works : Fire Suspension Control Panel Cover Installation at Tunnel Main Line </t>
  </si>
  <si>
    <t>MDW-89554</t>
  </si>
  <si>
    <t>As-Built - Modification Works : Security Guard Box at OCC Parking Area - Civil &amp; AR</t>
  </si>
  <si>
    <t>MDW-89555</t>
  </si>
  <si>
    <t>As-Built - Modification Works : Security Guard Box at OCC Parking Area - Building Services</t>
  </si>
  <si>
    <t>MDW-89556</t>
  </si>
  <si>
    <t>As-Built - Modification Works : Addition Small Power System at OCC Building</t>
  </si>
  <si>
    <t>MDW-89557</t>
  </si>
  <si>
    <t>As-Built - Modification Works : Sliding Gate and Chain Link Fence in Depot Area - Civil &amp; AR</t>
  </si>
  <si>
    <t>MDW-99001</t>
  </si>
  <si>
    <t>O&amp;M Manual - Modification Motorized Gate and Shelters at Test Track Depot - English</t>
  </si>
  <si>
    <t>MDW-99003</t>
  </si>
  <si>
    <t>O&amp;M Manual - Rubber Gap Fillers on Platform Edge on East Section - English</t>
  </si>
  <si>
    <t>MDW-99200</t>
  </si>
  <si>
    <t>O&amp;M Manual - Intercom System in Cash Handling Room East Section - English</t>
  </si>
  <si>
    <t>MDW-99202</t>
  </si>
  <si>
    <t>O&amp;M Manual - Strobe Light at Buffer Stops - English</t>
  </si>
  <si>
    <t>MDW-99204</t>
  </si>
  <si>
    <t>MDW-99206</t>
  </si>
  <si>
    <t>O&amp;M Manual - Additional Locking Devices for Main Line Tandem Turnouts 2007, 2010 &amp; 2013 and Depot Turnout D16 - English</t>
  </si>
  <si>
    <t>MDW-99002</t>
  </si>
  <si>
    <t>O&amp;M Manual - Modification Motorized Gate and Shelters at Test Track Depot - Thai Translation</t>
  </si>
  <si>
    <t>MDW-99004</t>
  </si>
  <si>
    <t xml:space="preserve">O&amp;M Manual - Rubber Gap Fillers on Platform Edge on East Section - Thai Translation </t>
  </si>
  <si>
    <t>MDW-99201</t>
  </si>
  <si>
    <t>O&amp;M Manual - Intercom System in Cash Handling Room East Section - Thai Translation</t>
  </si>
  <si>
    <t>MDW-99203</t>
  </si>
  <si>
    <t>O&amp;M Manual - Strobe Light at Buffer Stops - Thai Translation</t>
  </si>
  <si>
    <t>MDW-99205</t>
  </si>
  <si>
    <t>MDW-99207</t>
  </si>
  <si>
    <t>O&amp;M Manual - Additional Locking Devices for Main Line Tandem Turnouts 2007, 2010 &amp; 2013 and Depot Turnout D16 - Thai Translation</t>
  </si>
  <si>
    <t>RST-19002</t>
  </si>
  <si>
    <t>OLW-ME-24/0001</t>
  </si>
  <si>
    <t>BEM/M/ORM/S0002/67</t>
  </si>
  <si>
    <t>Outline Design - Driver Training Simulator</t>
  </si>
  <si>
    <t>BEM/M/ORM/S0007/68</t>
  </si>
  <si>
    <t>RST-29001</t>
  </si>
  <si>
    <t>Definitive Design - Driver Training Simulator</t>
  </si>
  <si>
    <t>RST-49001</t>
  </si>
  <si>
    <t>FAT Procedure - Test Plan - Driver Training Simulator</t>
  </si>
  <si>
    <t>RST-49002</t>
  </si>
  <si>
    <t>FAT Report - Material Factory Test Certificate Report - Driver Training Simulator</t>
  </si>
  <si>
    <t>RST-49003</t>
  </si>
  <si>
    <t>FAT Procedure - Factory Inspection and Testing Procedure - Driver Training Simulator</t>
  </si>
  <si>
    <t>RST-49004</t>
  </si>
  <si>
    <t>FAT Report - Factory Inspection and Testing Report - Driver Training Simulator</t>
  </si>
  <si>
    <t>RST-59001</t>
  </si>
  <si>
    <t>Installation Method Statement - Driver Training Simulator</t>
  </si>
  <si>
    <t>RST-69001</t>
  </si>
  <si>
    <t>On-site Inspection and Test Report  - Walk-Through Metal Detector East Section</t>
  </si>
  <si>
    <t>RST-69002</t>
  </si>
  <si>
    <t>On-site Inspection and Test Report  - Walk-Through Metal Detector West Section</t>
  </si>
  <si>
    <t>RST-69003</t>
  </si>
  <si>
    <t>On-site Inspection and Testing Procedure - Driver Training Simulator</t>
  </si>
  <si>
    <t>RST-69004</t>
  </si>
  <si>
    <t>On-site Inspection and Test Report - Driver Training Simulator</t>
  </si>
  <si>
    <t>RST-69005</t>
  </si>
  <si>
    <t>On-site Inspection and Test Report - Traceability Report - Driver Training Simulator</t>
  </si>
  <si>
    <t>RST-69006</t>
  </si>
  <si>
    <t>On-site Inspection and Test Report - Taking Over Certificate Application - Driver Training Simulator</t>
  </si>
  <si>
    <t>RST-69007</t>
  </si>
  <si>
    <t>On-site Inspection and Test Report - Taking Over Certificate DRACAS Report - Driver Training Simulator</t>
  </si>
  <si>
    <t>RST-69008</t>
  </si>
  <si>
    <t>On-site Inspection and Test Report - Provisional Acceptance Certificate DRACAS Report - Driver Training Simulator</t>
  </si>
  <si>
    <t>RST-79001</t>
  </si>
  <si>
    <t>Training Manual - Individual Training Plan - Driver Training Simulator</t>
  </si>
  <si>
    <t>RST-79002</t>
  </si>
  <si>
    <t>Training Manual - Instructor Guide (English) - Driver Training Simulator</t>
  </si>
  <si>
    <t>RST-79003</t>
  </si>
  <si>
    <t>Training Manual - Instructor Guide (Thai) - Driver Training Simulator</t>
  </si>
  <si>
    <t>RST-79004</t>
  </si>
  <si>
    <t>Training Manual - Trainee Manual (English) - Driver Training Simulator</t>
  </si>
  <si>
    <t>RST-79005</t>
  </si>
  <si>
    <t>Training Manual - Trainee Manual (Thai) - Driver Training Simulator</t>
  </si>
  <si>
    <t>RST-79006</t>
  </si>
  <si>
    <t>Training Manual - Trouble Shooting &amp; First Aid Manual Instructor - Driver Training Simulator</t>
  </si>
  <si>
    <t>RST-89001</t>
  </si>
  <si>
    <t>As-Built Drawing - Mechanism Design - Driver Training Simulator</t>
  </si>
  <si>
    <t>RST-89002</t>
  </si>
  <si>
    <t>As-Built Drawing - Electrical Circuit Design - Driver Training Simulator</t>
  </si>
  <si>
    <t>RST-89003</t>
  </si>
  <si>
    <t>As-Built Drawing - Room Layout Design - Driver Training Simulator</t>
  </si>
  <si>
    <t>พรพรหม</t>
  </si>
  <si>
    <t>พี่ต่อ</t>
  </si>
  <si>
    <t>Overall
(%)</t>
  </si>
  <si>
    <t>Overall
(Status)</t>
  </si>
  <si>
    <t>MO-BEM16-18</t>
  </si>
  <si>
    <t>Includeed under Item MO-BEM25.1</t>
  </si>
  <si>
    <t>Add งานใน Master เพิ่ม</t>
  </si>
  <si>
    <t xml:space="preserve">Modification Works : Security Guard Box at OCC Parking Area - Civil &amp; AR </t>
  </si>
  <si>
    <t>รวมกับ MO-BEM21.1</t>
  </si>
  <si>
    <t>ยังไม่มี Type of work</t>
  </si>
  <si>
    <t>MO-BEM22
MO-CK27</t>
  </si>
  <si>
    <t>เริ่มทำแบบแล้ว</t>
  </si>
  <si>
    <t>GEN7.2
GEN8.2</t>
  </si>
  <si>
    <t>Dangerous Waste Storage</t>
  </si>
  <si>
    <t>แผนก</t>
  </si>
  <si>
    <t>CV/AR+E&amp;M</t>
  </si>
  <si>
    <t>Design Submission</t>
  </si>
  <si>
    <t>Landscape on Depot</t>
  </si>
  <si>
    <t>Status Design &amp; Procurement</t>
  </si>
  <si>
    <t>Action Stage</t>
  </si>
  <si>
    <t>Design Stage</t>
  </si>
  <si>
    <t>Procurement Stage</t>
  </si>
  <si>
    <t>Total</t>
  </si>
  <si>
    <t>Remain</t>
  </si>
  <si>
    <t>Construction Stage</t>
  </si>
  <si>
    <t>Modification &amp; Additional Works in Depot</t>
  </si>
  <si>
    <t>Landscape on Depot (Lot02)</t>
  </si>
  <si>
    <t>Works in Depot Building (Lot02)</t>
  </si>
  <si>
    <t>Graphic Signage (Lot02)</t>
  </si>
  <si>
    <t>6</t>
  </si>
  <si>
    <t>Modification Work - Civil &amp; AR in MRT Orange Line Project (East Section)</t>
  </si>
  <si>
    <t>Building Service (Electrical System) in MRT Orange Line Project (East Section)</t>
  </si>
  <si>
    <t>Modification Work - Building Service (Electrical System) in MRT Orange Line Project (East Section)</t>
  </si>
  <si>
    <t>Modification Work - Building Service (Mechanical System) in MRT Orange Line Project (East Section)</t>
  </si>
  <si>
    <t>Mini Paging in Ticket Office East Section</t>
  </si>
  <si>
    <t>Mini Paging in Ticket Office West Section</t>
  </si>
  <si>
    <t>Walk-Through Metal Detector East Section</t>
  </si>
  <si>
    <t>Walk-Through Metal Detector West Section</t>
  </si>
  <si>
    <t>Main Cable Containment for M&amp;E Dedicated communication link to MRTA Headquarter</t>
  </si>
  <si>
    <t>Power Distribution for M&amp;E Systems at MRTA Headquarter</t>
  </si>
  <si>
    <t>Magnetic Door Lock for East Section</t>
  </si>
  <si>
    <t>Magnetic Door Lock for West Section</t>
  </si>
  <si>
    <t>Rail Maintenance Vehicle</t>
  </si>
  <si>
    <t>Flat Wagon</t>
  </si>
  <si>
    <t>Re-railing Equipment</t>
  </si>
  <si>
    <t>Self-propelled Rail Based Inspection Vehicle</t>
  </si>
  <si>
    <t>Rail-head Grinding Machine Vehicle</t>
  </si>
  <si>
    <t>Rail / Road Shunting Vehicle</t>
  </si>
  <si>
    <t>Movable Height Maintenance Platform Vehicle</t>
  </si>
  <si>
    <t>Forklifts</t>
  </si>
  <si>
    <t>Trackwork Equpment</t>
  </si>
  <si>
    <t>Diesel Fuel Storage Tank for Maintenance Vehicle at Depot</t>
  </si>
  <si>
    <t>Pallet Shelves, Two-Tier Shelves and Tool Storage</t>
  </si>
  <si>
    <t>Pallet Storage Shelves in Dangerous Goods Building</t>
  </si>
  <si>
    <t>Paint Shop Equipment</t>
  </si>
  <si>
    <t>Oil &amp; Grease Disposal and Waste Disposal</t>
  </si>
  <si>
    <t>DWE Part 2 Phase: Testing and Commissioning</t>
  </si>
  <si>
    <t>Provision of Civil Works to support Train Washing Equipment</t>
  </si>
  <si>
    <t>Dangerous Waste Storage Building and General Waste Storage Building in Depot - Building Service</t>
  </si>
  <si>
    <t>General Waste Storage Building in Depot - Building Service</t>
  </si>
  <si>
    <t>Overhead Traveling Crane 10 tons</t>
  </si>
  <si>
    <t>Overhead Traveling Crane 5 tons</t>
  </si>
  <si>
    <t>Overhead Traveling Crane 2 tons</t>
  </si>
  <si>
    <t>Overhead Traveling Crane 2x2 tons</t>
  </si>
  <si>
    <t>Overhead Traveling Crane 8 tons</t>
  </si>
  <si>
    <t>Diesel Fuel Storage Tanks for Power Generators - Building Services</t>
  </si>
  <si>
    <t>Graphic and Signage on East Section, OR13</t>
  </si>
  <si>
    <t>Graphic and Signage on East Section, OR14</t>
  </si>
  <si>
    <t>Graphic and Signage on East Section, OR15</t>
  </si>
  <si>
    <t>Graphic and Signage on East Section, OR16</t>
  </si>
  <si>
    <t>Graphic and Signage on East Section, OR17</t>
  </si>
  <si>
    <t>Graphic and Signage on East Section, OR18</t>
  </si>
  <si>
    <t>Graphic and Signage on East Section, OR19</t>
  </si>
  <si>
    <t>Graphic and Signage on East Section, OR20</t>
  </si>
  <si>
    <t>Graphic and Signage on East Section, OR21</t>
  </si>
  <si>
    <t>Graphic and Signage on East Section, OR22</t>
  </si>
  <si>
    <t>Graphic and Signage on East Section, OR23</t>
  </si>
  <si>
    <t>Graphic and Signage on East Section, OR24</t>
  </si>
  <si>
    <t>Graphic and Signage on East Section, OR25</t>
  </si>
  <si>
    <t>Graphic and Signage on East Section, OR26</t>
  </si>
  <si>
    <t>Graphic and Signage on East Section, OR27</t>
  </si>
  <si>
    <t>Graphic and Signage on East Section, OR28</t>
  </si>
  <si>
    <t>Graphic and Signage on East Section, OR29</t>
  </si>
  <si>
    <t>Graphic and Signage on East Section, IVS, VS, EEEN and Transition Area</t>
  </si>
  <si>
    <t>Graphic and Signage at Depot, Main Workshop and Other Buildings</t>
  </si>
  <si>
    <t>Graphic and Signage at Depot, OCC and Admin Building</t>
  </si>
  <si>
    <t>Graphic and Signage on East Section, Safety Line for Depot Buildings</t>
  </si>
  <si>
    <t>Graphic and Signage on East Section, at BSS1, BSS2 and Generator Building</t>
  </si>
  <si>
    <t>Graphic and Signage on East Section, Track Area at Depot</t>
  </si>
  <si>
    <t>Graphic and Signage on East Section, Track Area at Main Line</t>
  </si>
  <si>
    <t>Graphic and Signage on East Section, Power Supply for Signage</t>
  </si>
  <si>
    <t>Graphic and Signage on West Section, OR02</t>
  </si>
  <si>
    <t>Graphic and Signage on West Section, OR03</t>
  </si>
  <si>
    <t>Graphic and Signage on West Section, OR04</t>
  </si>
  <si>
    <t>Graphic and Signage on West Section, OR05</t>
  </si>
  <si>
    <t>Graphic and Signage on West Section, OR06</t>
  </si>
  <si>
    <t>Graphic and Signage on West Section, OR07</t>
  </si>
  <si>
    <t>Graphic and Signage on West Section, OR08</t>
  </si>
  <si>
    <t>Graphic and Signage on West Section, OR09</t>
  </si>
  <si>
    <t>Graphic and Signage on West Section, OR10</t>
  </si>
  <si>
    <t>Graphic and Signage on West Section, OR11</t>
  </si>
  <si>
    <t>Graphic and Signage on West Section, OR12</t>
  </si>
  <si>
    <t>Graphic and Signage on West Section, IVS and EEEN</t>
  </si>
  <si>
    <t>Graphic and Signage on West Section, at BSS3</t>
  </si>
  <si>
    <t>Graphic and Signage on West Section, Track Area at Main Line</t>
  </si>
  <si>
    <t>Graphic and Signage on West Section, Power Supply for Signage</t>
  </si>
  <si>
    <t>BSS1 : Architectural</t>
  </si>
  <si>
    <t>BSS1 : Structural</t>
  </si>
  <si>
    <t>BSS1 : Building Services Installation Drawing</t>
  </si>
  <si>
    <t>BSS2 : Architectural</t>
  </si>
  <si>
    <t>BSS2 : Structural</t>
  </si>
  <si>
    <t>BSS2 : Building Services Installation Drawing</t>
  </si>
  <si>
    <t>HV Cable Ducts from MEA Interface Point to BSS1</t>
  </si>
  <si>
    <t>Earthing and Bonding Modification on East Section</t>
  </si>
  <si>
    <t>Steel Grating Raised Floor for EE Panel on East Section</t>
  </si>
  <si>
    <t>Overhead Travelling Crane for BSS1 and BSS2</t>
  </si>
  <si>
    <t>Overhead Travelling Crane for BSS3</t>
  </si>
  <si>
    <t>Earthing and Bonding Modification on West Section</t>
  </si>
  <si>
    <t>Steel Grating Raised Floor for EE Panel on West Section</t>
  </si>
  <si>
    <t>BSS1 : Architectural Installation</t>
  </si>
  <si>
    <t>BSS1 : Structural Installation</t>
  </si>
  <si>
    <t>BSS1 : Building Services Installation</t>
  </si>
  <si>
    <t>BSS2 : Architectural Installation</t>
  </si>
  <si>
    <t>BSS2 : Structural Installation</t>
  </si>
  <si>
    <t>BSS2 : Building Services Installation</t>
  </si>
  <si>
    <t>Modification of Escalator Interface Point with CCTV and SCADA on East Section</t>
  </si>
  <si>
    <t>Modification of Fire Alarm System Interface Point with CCTV and SCADA on East Section</t>
  </si>
  <si>
    <t>Modification of SCADA Hardwire on East Section</t>
  </si>
  <si>
    <t>Modification of Depot Track Alignment at Stabling Yard</t>
  </si>
  <si>
    <t>Modification Motorized Gate and Shelters at Test Track Depot - Civil &amp; AR</t>
  </si>
  <si>
    <t>Modification Motorized Gate and Shelters at Test Track Depot - Building Service</t>
  </si>
  <si>
    <t>Rubber Gap Fillers on Platform Edge on East Section</t>
  </si>
  <si>
    <t>Modification Work of M&amp;E Cable Containment for East Section stations, VS, IVS, EEEN and Depot</t>
  </si>
  <si>
    <t>Level Crossing at Turnout and Track Slab Crossing on Main Line East Section</t>
  </si>
  <si>
    <t>Main Line Cable Trough Modification on East Section for PSY and SIG/COM</t>
  </si>
  <si>
    <t>Raised Floor Installation on East Section</t>
  </si>
  <si>
    <t>Bird Protection System at Depot Buildings</t>
  </si>
  <si>
    <t>Central BEMS for the MRT Orange Line System East Section</t>
  </si>
  <si>
    <t>Central BEMS for the MRT Orange Line System West Section</t>
  </si>
  <si>
    <t>Eye Adaptation Lighting at Transition Area and Depot Approach</t>
  </si>
  <si>
    <t>Power Outlet Installation in SOR, Ticket Office and Cash Handling OR13 - OR29</t>
  </si>
  <si>
    <t>Ticket Office Modification on East Section</t>
  </si>
  <si>
    <t>Modification of Ventilation System, Fire Suspression System (N2) in Telecommunication Room at OR14</t>
  </si>
  <si>
    <t>Modification in Staff Mess Room at OR13-OR29</t>
  </si>
  <si>
    <t>Modification of Air Conditioning in CER and SER at OR13-OR29</t>
  </si>
  <si>
    <t>Provision of UPS for MDB Control at Main Workshop, OCC Building, Admin Building, Stabling Yard and Train Washing Plant</t>
  </si>
  <si>
    <t>Provision of Redundant MDB at OCC Building, Admin Building and Canteen</t>
  </si>
  <si>
    <t>Additonal Lighting System at Depot Area</t>
  </si>
  <si>
    <t>Block-out and Holes Modification at Depot Platform</t>
  </si>
  <si>
    <t>Main Cable Containment Modification at Depot</t>
  </si>
  <si>
    <t>PSY Wayside Cable Containment for 24 KV Cable under Depot slab</t>
  </si>
  <si>
    <t>SIG/COM Wayside Cable Containment in Depot</t>
  </si>
  <si>
    <t>Wayside Cable Trough in Depot</t>
  </si>
  <si>
    <t>Modification of New M&amp;E Room at IVS15 - IVS17 Civil &amp; AR</t>
  </si>
  <si>
    <t>Modification of New M&amp;E UPS Room at IVS15-IVS17 - Building Services</t>
  </si>
  <si>
    <t>Ticket Issuing Machine (TIM) Wall Opening and Closing East Section</t>
  </si>
  <si>
    <t>Modification Works for AFC - Balustrade Modification Along AFC Gate Line East Section</t>
  </si>
  <si>
    <t>Underfloor Embedded Duct Modification for AFC Gates Line East Section</t>
  </si>
  <si>
    <t>Balustrade Modification Along AFC Gate Line East Section</t>
  </si>
  <si>
    <t>Platform Finishing on East Section</t>
  </si>
  <si>
    <t>Cladding Barrier between EWD and Station Structure on East Section</t>
  </si>
  <si>
    <t>Holes for PSD Cable Wiring on East Section</t>
  </si>
  <si>
    <t>Intercom System in Cash Handling Room East Section</t>
  </si>
  <si>
    <t>Power Cable and Conduits Modification for Walk-Through Metal Detector East Section</t>
  </si>
  <si>
    <t>Underground Cable Containment at Station Public Areas East Section</t>
  </si>
  <si>
    <t>Strobe Light at Buffer Stops East Section</t>
  </si>
  <si>
    <t>Point Machine Foundation Construction on East Section</t>
  </si>
  <si>
    <t>Earthing and Bonding for Raised Floor on East Section</t>
  </si>
  <si>
    <t>Modification Room for PSY at Depot Buildings - Building Services</t>
  </si>
  <si>
    <t>Conductor Rail Arrangement Modification at Main Line East Section</t>
  </si>
  <si>
    <t>Conductor Rail Arrangement Modification at Depot</t>
  </si>
  <si>
    <t>Stabling Walkway Modification at Stabling Yard - Civil &amp; AR</t>
  </si>
  <si>
    <t>Provision of Architectural Work in new M&amp;E UPS room at OR23</t>
  </si>
  <si>
    <t>Dangerous Goods Building in Depot - Civil &amp; AR</t>
  </si>
  <si>
    <t>Dangerous Goods Building in Depot - Building Services</t>
  </si>
  <si>
    <t>Training Room at Ratchada Station (Part 2)</t>
  </si>
  <si>
    <t>Training Room at Ratchada Station (Part 2) - Building Services</t>
  </si>
  <si>
    <t>Provision of Air Conditioning System in Commercial Room at OR13-OR19</t>
  </si>
  <si>
    <t>Modification SIG-PSD Office at Main Workshop - Building Services</t>
  </si>
  <si>
    <t>Modification Backup CCR Room at Main Workshop - Building Services</t>
  </si>
  <si>
    <t>Modification SER at Main Workshop - Building Services</t>
  </si>
  <si>
    <t>Modification CER &amp; SCADA Room at Main Workshop - Building Services</t>
  </si>
  <si>
    <t>Modification CER and First Aid Room at OR14 - Building Services</t>
  </si>
  <si>
    <t>Additional Fence at Back of House OR13 - OR22 and IVS East Section</t>
  </si>
  <si>
    <t>Additional Locking Devices for Main Line Tandem Turnouts 2007, 2010 &amp; 2013 and Depot Turnout D16</t>
  </si>
  <si>
    <t>Modification Air Conditioning System at CCR</t>
  </si>
  <si>
    <t>Modification AFC Training Center at OR19 - Civil &amp; AR</t>
  </si>
  <si>
    <t>Modification AFC Training Center at OR19 - Building Services</t>
  </si>
  <si>
    <t>Modification Electronic Workshop at Main Workshop - Building Services</t>
  </si>
  <si>
    <t>Modification Battery Charger Room at Main Workshop - Building Services</t>
  </si>
  <si>
    <t>Modification Machining Room at Main Workshop - Building Services</t>
  </si>
  <si>
    <t>Modification Paint Shop Room at Main Workshop - Building Services</t>
  </si>
  <si>
    <t>Modification Electronic Workshop, Battery Charger, Machining and Paint Shop at Main Workshop - Civil &amp; AR</t>
  </si>
  <si>
    <t>Modification Works : Storage Office in Main Workshop - Civil &amp; AR</t>
  </si>
  <si>
    <t>Modification Works : Storage Office in Main Workshop - Building Services</t>
  </si>
  <si>
    <t>Modification Works : all Fire Alarm System Controller in Depot</t>
  </si>
  <si>
    <t>Modification Works : New MMC at Admin Building - Civil &amp; AR</t>
  </si>
  <si>
    <t>Modification Works : New MMC at Admin Building - Building Services</t>
  </si>
  <si>
    <t>Modification Works : Walkway with Roof from Main Workshop to Stabling Yard - Civil &amp; AR</t>
  </si>
  <si>
    <t>Modification Works : Walkway with Roof from Main Workshop to Stabling Yard - Building Services</t>
  </si>
  <si>
    <t>Modification Works : High Roof in front of MWS Entrance and Store Entrance - Civil &amp; AR</t>
  </si>
  <si>
    <t>Modification Works : High Roof in front of MWS Entrance and Store Entrance - Building Services</t>
  </si>
  <si>
    <t>Modification Works : High Roof at Under Floor Wheel Lathe - Civil &amp; AR</t>
  </si>
  <si>
    <t>Modification Works : High Roof at Under Floor Wheel Lathe - Building Services</t>
  </si>
  <si>
    <t>Modification Works : Maintenance Office Rooms at Main Workshop - Civil &amp; AR</t>
  </si>
  <si>
    <t>Modification Works : Maintenance Office Rooms at Main Workshop - Building Services</t>
  </si>
  <si>
    <t>Modification Works : Concrete Car Barrier in front of Main Workshop</t>
  </si>
  <si>
    <t>Modification Works : Car Park Roof and Motorcycle in Depot - Civil &amp; AR</t>
  </si>
  <si>
    <t>Modification Works : Car Park Roof and Motorcycle in Depot - Building Services</t>
  </si>
  <si>
    <t>Modification Works : Street Lighting between MRTA Fence and Depot Slab</t>
  </si>
  <si>
    <t>Modification Works : Walkway with Roof in Depot Area - Civil &amp; AR</t>
  </si>
  <si>
    <t>Modification Works : Sliding Gate, Chain Link Fence and Walkway with Roof in Depot Area - Building Services</t>
  </si>
  <si>
    <t>Modification Works : Walkway Bridge and Walkway over Canal in Depot</t>
  </si>
  <si>
    <t>Modification Works : Rain Protection and Zero Discharge Water treatment in Depot - Civil &amp; AR</t>
  </si>
  <si>
    <t>Modification Works : Cold Water System at Admin Building Landscape</t>
  </si>
  <si>
    <t>Modification Works : Walkway under Depot Slab for Maintenance Service - Civil &amp; AR</t>
  </si>
  <si>
    <t>Modification Works : Walkway under Depot Slab for Maintenance Service - Building Services</t>
  </si>
  <si>
    <t>Modification Works : FHC Modification at Stabling Yard</t>
  </si>
  <si>
    <t>Modification Works : Hand Sink with Emergency Eye Wash Installation in Depot</t>
  </si>
  <si>
    <t>Modification Works : Washing Area in Cleaning Staff Room at Stabling Yard - Civil &amp; AR</t>
  </si>
  <si>
    <t>Modification Works : Washing Area in Cleaning Staff Room at Stabling Yard - Building Services</t>
  </si>
  <si>
    <t>Modification Works : Zero Discharge Water treatment in Depot - Building Services</t>
  </si>
  <si>
    <t>Modification Works : Guard rail protection for FHC in Depot Area</t>
  </si>
  <si>
    <t>Modification Works : Barbed Wire Fences for MRTA Chain Link at Klong Chourdyai</t>
  </si>
  <si>
    <t>Modification Works : Car Barrier Gate at Depot Area</t>
  </si>
  <si>
    <t>Modification Works : Soundproof Installation and Company Logo at CCR Room</t>
  </si>
  <si>
    <t>Modification Works : Fence Installation at Ladder in VS, IVS Buildings</t>
  </si>
  <si>
    <t>Modification Works : Anti-Slide Signage at Escalator for all Stations</t>
  </si>
  <si>
    <t>Modification Works : Roofing over Control Panel Installation at VS, IVS Buildings</t>
  </si>
  <si>
    <t>Modification Works : Water Drop Protection for UPS Cabinet for all Stations and Depot</t>
  </si>
  <si>
    <t>Modification Works : Manual Call Point Cover in Public Area at all Stations</t>
  </si>
  <si>
    <t>Modification Works : Emergency Stop Button Cover for Escalator at all Stations</t>
  </si>
  <si>
    <t>Modification Works : Bird &amp; Rain Protetion, Safety Hand Rail Installation at Admin Building</t>
  </si>
  <si>
    <t>Modification Works : Barbed Wire Fences for Depot slab</t>
  </si>
  <si>
    <t>Modification Works : Chain Link Installation at Cut &amp; Cover Depot Access</t>
  </si>
  <si>
    <t>Modification Works : Chain Link Installation under Depot Slab</t>
  </si>
  <si>
    <t>Modification Works : Door and Lockset Modification at OCC Building</t>
  </si>
  <si>
    <t>Modification Works : Air Conditioning System Installation at Pantry room OCC Building</t>
  </si>
  <si>
    <t>Modification Works : Train Crew Office at OR29</t>
  </si>
  <si>
    <t>Modification Works : Hand Rail Installation at Walk Way in Stabling Yard</t>
  </si>
  <si>
    <t>Modification Works : Ladder to Access the Fire Valve at Omega Joints for all Underground Stations</t>
  </si>
  <si>
    <t>Modification Works : Addition Small Power System at OCC Building</t>
  </si>
  <si>
    <t>Modification Works : Sliding Gate and Chain Link Fence in Depot Area - Civil &amp; AR</t>
  </si>
  <si>
    <t>Modification Work of M&amp;E Cable Containment of OR13</t>
  </si>
  <si>
    <t>Modification Work of M&amp;E Cable Containment of OR14</t>
  </si>
  <si>
    <t>Modification Work of M&amp;E Cable Containment of OR15</t>
  </si>
  <si>
    <t>Modification Work of M&amp;E Cable Containment of OR16</t>
  </si>
  <si>
    <t>Modification Work of M&amp;E Cable Containment of OR17</t>
  </si>
  <si>
    <t>Modification Work of M&amp;E Cable Containment of OR18</t>
  </si>
  <si>
    <t>Modification Work of M&amp;E Cable Containment of OR19</t>
  </si>
  <si>
    <t>Modification Work of M&amp;E Cable Containment of OR20</t>
  </si>
  <si>
    <t>Modification Work of M&amp;E Cable Containment of OR21</t>
  </si>
  <si>
    <t>Modification Work of M&amp;E Cable Containment of OR22</t>
  </si>
  <si>
    <t>Modification Work of M&amp;E Cable Containment of OR23</t>
  </si>
  <si>
    <t>Modification Work of M&amp;E Cable Containment of OR24</t>
  </si>
  <si>
    <t>Modification Work of M&amp;E Cable Containment of OR25</t>
  </si>
  <si>
    <t>Modification Work of M&amp;E Cable Containment of OR26</t>
  </si>
  <si>
    <t>Modification Work of M&amp;E Cable Containment of OR27</t>
  </si>
  <si>
    <t>Modification Work of M&amp;E Cable Containment of OR28</t>
  </si>
  <si>
    <t>Modification Work of M&amp;E Cable Containment of OR29</t>
  </si>
  <si>
    <t>Modification Work of M&amp;E Cable Containment of VS02</t>
  </si>
  <si>
    <t>Modification Work of M&amp;E Cable Containment of VS03</t>
  </si>
  <si>
    <t>Modification Work of M&amp;E Cable Containment of IVS08</t>
  </si>
  <si>
    <t>Modification Work of M&amp;E Cable Containment of IVS09</t>
  </si>
  <si>
    <t>Modification Work of M&amp;E Cable Containment of IVS10</t>
  </si>
  <si>
    <t>Modification Work of M&amp;E Cable Containment of IVS11</t>
  </si>
  <si>
    <t>Modification Work of M&amp;E Cable Containment of IVS12</t>
  </si>
  <si>
    <t>Modification Work of M&amp;E Cable Containment of IVS13</t>
  </si>
  <si>
    <t>Modification Work of M&amp;E Cable Containment of IVS14</t>
  </si>
  <si>
    <t>Modification Work of M&amp;E Cable Containment of IVS15</t>
  </si>
  <si>
    <t>Modification Work of M&amp;E Cable Containment of IVS16</t>
  </si>
  <si>
    <t>Modification Work of M&amp;E Cable Containment of IVS17</t>
  </si>
  <si>
    <t>Modification Work of M&amp;E Cable Containment of EEEN</t>
  </si>
  <si>
    <t>Modification Work of M&amp;E Cable Containment of Orange Line - Depot</t>
  </si>
  <si>
    <t>Main Line Cable Trough Modification on East Section (PSY)</t>
  </si>
  <si>
    <t>Main Line Cable Trough Modification on East Section (SIG/COM)</t>
  </si>
  <si>
    <t>Power Outlet Installation in SOR, Ticket Office and Cash Handling for OR22 - OR29</t>
  </si>
  <si>
    <t>Conductor Arrangement Modification at Main Line East Section</t>
  </si>
  <si>
    <t>Cash Handling Equipment</t>
  </si>
  <si>
    <t>Walk-Through Metal Detector - Installation Drawing East Section</t>
  </si>
  <si>
    <t>Walk-Through Metal Detector - Installation Drawing West Section</t>
  </si>
  <si>
    <t>Walk-Through Metal Detector - Material Approval</t>
  </si>
  <si>
    <t>Magnetic Door Lock - Material Approval</t>
  </si>
  <si>
    <t>Trackwork Equipment</t>
  </si>
  <si>
    <t>Pallet Shelves, Two - Tier Shelves and Tool Storage</t>
  </si>
  <si>
    <t>DWE - List of Spare Parts, Consumables, Special Tools and Test Equipment, List of Critical Spare Parts</t>
  </si>
  <si>
    <t>DWE Part 2 Phase: Outline,Definitive and Detailed Design</t>
  </si>
  <si>
    <t>Diesel Fuel Storage Tanks for Power Generators : Material Approval - Civil &amp; AR</t>
  </si>
  <si>
    <t>Diesel Fuel Storage Tanks for Power Generators : Material Approval - Building Service</t>
  </si>
  <si>
    <t>BSS1 : Architectural Installation Drawing</t>
  </si>
  <si>
    <t>BSS1 : Structural Installation Drawing</t>
  </si>
  <si>
    <t>BSS2 : Architectural Installation Drawing</t>
  </si>
  <si>
    <t>BSS2 : Structural Installation Drawing</t>
  </si>
  <si>
    <t>BSS1,2 : Material Approval - Civil &amp; AR</t>
  </si>
  <si>
    <t>BSS1,2 : Material Approval - Building Services</t>
  </si>
  <si>
    <t>HV Cable Ducts from MEA Interface Point to BSS2</t>
  </si>
  <si>
    <t>Steel grating raised floor support for all PSY switchgear panels and PSY cabinets in TSS and SSS rooms</t>
  </si>
  <si>
    <t>Steel Grating</t>
  </si>
  <si>
    <t>Podium</t>
  </si>
  <si>
    <t>Chainlink</t>
  </si>
  <si>
    <t>Support Transformer</t>
  </si>
  <si>
    <t>Overhead Traveling Crane for BSS1</t>
  </si>
  <si>
    <t>Overhead Traveling Crane for BSS2</t>
  </si>
  <si>
    <t>Overhead Traveling Crane for BSS3</t>
  </si>
  <si>
    <t>BSS3 : Architectural Installation Drawing</t>
  </si>
  <si>
    <t>BSS3 : Structural Installation Drawing</t>
  </si>
  <si>
    <t>BSS3 : Building Services Installation Drawing</t>
  </si>
  <si>
    <t>BSS3 : Material Approval - Civil &amp; AR</t>
  </si>
  <si>
    <t>BSS3 : Material Approval - Building Services</t>
  </si>
  <si>
    <t>Driver Train Simulation Room and AFC Training Room Modification - Civil &amp; AR</t>
  </si>
  <si>
    <t>Driver Train Simulation Room and AFC Training Room Modification - Building Services</t>
  </si>
  <si>
    <t>Modification Work of M&amp;E Cable Containment Material for Approval</t>
  </si>
  <si>
    <t>Main Line Cable Trough Modification on East Section</t>
  </si>
  <si>
    <t>Add Raised Floor and Finish Epoxy Floor in Commercial rm (Sig) at ELEV Station</t>
  </si>
  <si>
    <t>Add Raised Floor in SCADA / CCTV Maintenance Room</t>
  </si>
  <si>
    <t>Add Raised Floor in Maintenance Management Room</t>
  </si>
  <si>
    <t>Add Raised Floor in Playback and Training Room</t>
  </si>
  <si>
    <t>Add Raised Floor in Backup Control Room</t>
  </si>
  <si>
    <t>Finish Epoxy Floor in Commercial rm (UPS Room) at ELEV Station</t>
  </si>
  <si>
    <t>Add Raised Floor in Trainning Room (New SIG Maintenance Room)</t>
  </si>
  <si>
    <t>Access Panel for TSS, SSS1,SSS2 Room in Depot</t>
  </si>
  <si>
    <t>Modify Raise Floor for Ticket Office Counter at OR23-29</t>
  </si>
  <si>
    <t>Modify Ticket Office Counter at OR20-22</t>
  </si>
  <si>
    <t>Modification of New M&amp;E Room at IVS15 Civil &amp; AR</t>
  </si>
  <si>
    <t>Modification of Air Conditioning at OR13-OR29 and OCC Building - Material Approval (Electrical System)</t>
  </si>
  <si>
    <t>Modification of Air Conditioning at OR13-OR29 and OCC Building - Material Approval (Mechanical System)</t>
  </si>
  <si>
    <t>Ticket Issuing Machine (TIM) Wall Opening and Closing on East Section</t>
  </si>
  <si>
    <t>Modification Works : Bird &amp; Rain Protection, Safety Hand Rail Installation at Admin Building</t>
  </si>
  <si>
    <t>Modification Works : Maintenance Room and Satellite Store at Stations - Building Services</t>
  </si>
  <si>
    <t>Modification Works : Satellite Store at OR21 - Civil &amp; AR</t>
  </si>
  <si>
    <t>Modification Works : Train Crew Office at OR29
(รวมงาน AR และ Builind Service)</t>
  </si>
  <si>
    <t>Modification Works : Fire Suspension Control Panel Cover Installation at Tunnel Main Line</t>
  </si>
  <si>
    <t>Modification Works : Additional Small Power System at OCC Building</t>
  </si>
  <si>
    <t>List of Spare Part - Driver Training Simulator</t>
  </si>
  <si>
    <t>Sample List - Driver Training Simulator</t>
  </si>
  <si>
    <t>RAM Report - Driver Training Simulator</t>
  </si>
  <si>
    <t>Mechanism Design - Driver Training Simulator</t>
  </si>
  <si>
    <t>Electrical Circuit Design - Driver Training Simulator</t>
  </si>
  <si>
    <t>Room Layout Design - Driver Training Simulator</t>
  </si>
  <si>
    <t>Failure Mode and Criticality Analysis - Driver Training Simulator</t>
  </si>
  <si>
    <t>Functional Location Data - Driver Trianing Simulator</t>
  </si>
  <si>
    <t>Maintenance Planning Data - Driver Training Simulator</t>
  </si>
  <si>
    <t>Materials Management Data - Driver Training Simulator</t>
  </si>
  <si>
    <t>Scenario Document - Driver Training Simulator</t>
  </si>
  <si>
    <t>Traceability Report - Driver Training Simulator</t>
  </si>
  <si>
    <t>Taking Over Certificate Application - Driver Training Simulator</t>
  </si>
  <si>
    <t>Taking Over Certificate DRACAS Report - Driver Training Simulator</t>
  </si>
  <si>
    <t>Provisional Acceptance Certificate DRACAS Report - Driver Training Simulator</t>
  </si>
  <si>
    <t>MDW-39254-6</t>
  </si>
  <si>
    <t>MDW-39257-9</t>
  </si>
  <si>
    <t>MDW-39246-8</t>
  </si>
  <si>
    <t>MDW-39233-4</t>
  </si>
  <si>
    <t>MDW-39201-31</t>
  </si>
  <si>
    <t>PSY-39012-13</t>
  </si>
  <si>
    <t>DWE-69113-513</t>
  </si>
  <si>
    <t>PSY-390xx</t>
  </si>
  <si>
    <t>Status Summary</t>
  </si>
  <si>
    <t>Lot 1</t>
  </si>
  <si>
    <t>Action stage</t>
  </si>
  <si>
    <t>Manufacturing/Delivery Process</t>
  </si>
  <si>
    <t>Lot 2</t>
  </si>
  <si>
    <t>Lot 1 Design</t>
  </si>
  <si>
    <t>Lot 2 Procurement</t>
  </si>
  <si>
    <t>Lot 2 Design</t>
  </si>
  <si>
    <t>CK Pesonsible Person</t>
  </si>
  <si>
    <t>3</t>
  </si>
  <si>
    <t>Graphic and Signage Station</t>
  </si>
  <si>
    <t>Graphic and Signage Mainline &amp; IVS,VS</t>
  </si>
  <si>
    <t>Graphic and Signage Depot</t>
  </si>
  <si>
    <t>BL</t>
  </si>
  <si>
    <t>ไม่มี</t>
  </si>
  <si>
    <t>จัดจ้าง STE</t>
  </si>
  <si>
    <t>GEN10.3</t>
  </si>
  <si>
    <t>Priority</t>
  </si>
  <si>
    <t>อยู่ระหว่างจัดทำแบบก่อสร้าง</t>
  </si>
  <si>
    <t>งานจบแล้ว</t>
  </si>
  <si>
    <t>Progress  DPA1 : 100% Progress  DPA2 : 100%
Progress  Cut&amp;Cover OR22 : 95%</t>
  </si>
  <si>
    <t>Progress  DPA2 : 100%</t>
  </si>
  <si>
    <t>Progress  Cut&amp;Cover OR22 : 95%</t>
  </si>
  <si>
    <t>PPR Oct-26 กำลังเปรียบเทียบ Spec</t>
  </si>
  <si>
    <t>งานซื้ออุปกรณ์ให้ BEM (โต๊ะ คอม ฯลฯ) รอตรวจสอบข้อมูลและรายการ</t>
  </si>
  <si>
    <t>แผนเข้าติดตั้ง 1-31/10/26</t>
  </si>
  <si>
    <t>มีแก้ไขตำแหน่ง OR14,17,18,23</t>
  </si>
  <si>
    <t>จัดเตรียมแบบ ออกPPR Oct-26</t>
  </si>
  <si>
    <t>คงเหลือเก็บงาน
Progress by ช.ธนัท</t>
  </si>
  <si>
    <t>คงเหลืองานร้อยสาย</t>
  </si>
  <si>
    <t>Forecast 1/10-30-11/26</t>
  </si>
  <si>
    <t>คงเหลือจัดส่งอุปกรณ์</t>
  </si>
  <si>
    <t>งาน Handrail ที่ Pits Wheel Reprofling Plant</t>
  </si>
  <si>
    <t>No Update</t>
  </si>
  <si>
    <t>คงเหลืองานเดินท่อและ Pump น้ำมัน</t>
  </si>
  <si>
    <t>กำลังดำเนินการ Progress by CIP</t>
  </si>
  <si>
    <t>รอพื้นที่เข้าติดตั้ง</t>
  </si>
  <si>
    <t>รอออก PPR อยู่ระหว่างการตรวจสอบสินค้า</t>
  </si>
  <si>
    <t>รอเฟอร์นิเจอร์ Fore cast Dec-26</t>
  </si>
  <si>
    <t>Fore cast Oct-26</t>
  </si>
  <si>
    <t>ของมาแล้ว รอพื้นที่เข้าติดตั้ง</t>
  </si>
  <si>
    <t>รอสรุปตำแหน่ง Power Plug ชาร์จโฟลคลิฟท์ Oct-26</t>
  </si>
  <si>
    <t>คงเหลืองานคอนกรีตทางเดินข้ามราง</t>
  </si>
  <si>
    <t>Fore cast Nov-26</t>
  </si>
  <si>
    <t>คงเหลืองานมุงหลังคา Metal sheet</t>
  </si>
  <si>
    <t>รองานหลังคา CIV Oct-26</t>
  </si>
  <si>
    <t>รอส่งงานกับ BEM</t>
  </si>
  <si>
    <t>คงเหลืองานติดตั้งสะพานและปรับพื้นที่ถนน</t>
  </si>
  <si>
    <t>คงเหลืองานโครงเหล็ก หลังคา และ  Composite</t>
  </si>
  <si>
    <t>คงเหลืองานโครงหลังคาและมุงหลังคา</t>
  </si>
  <si>
    <t>รอ BEM สรุปว่ายกเลิกหรือทำ</t>
  </si>
  <si>
    <t>ยังไม่ทราบผู้ดูแล</t>
  </si>
  <si>
    <t>อยู่ระหว่างจัดเตรียมแบบ งาน Construction จบ Mar-27</t>
  </si>
  <si>
    <t>TMD เริ่มเข้าทำช่วงเดือน Oct-26 (CIV จบ)</t>
  </si>
  <si>
    <t>STE เริ่มเข้าทำช่วงเดือน Oct-26</t>
  </si>
  <si>
    <t>อยูระหว่างจัดเตรียมแบบ</t>
  </si>
  <si>
    <t>เป็นงานเก็บ Defect งานจัดจ้างภายในไซต์
- บริเวณ IVS OR13 ทางเข้าห้อง sump pump ปัจจุบันเปิดได้โดยการยก โมดิฟายเพิ่ม hinge หรือ รอกยก
-  ที่ ivs มีห้องบางห้อง มีช่องเปิดที่พื้นบริเวณหน้าประตู, ให้ทำราวกันตก หรือโซ่กั้นหน้าประตู</t>
  </si>
  <si>
    <t>Procedure</t>
  </si>
  <si>
    <t>Lot 1 Procurement</t>
  </si>
  <si>
    <t>Lot 1 Manufacturing/Delivery</t>
  </si>
  <si>
    <t>Lot 2 Manufacturing/Delivery</t>
  </si>
  <si>
    <t>Lot 1 Construction/Installation</t>
  </si>
  <si>
    <t>Lot 2 Construction/Installation</t>
  </si>
  <si>
    <t>Lot 1 T&amp;C</t>
  </si>
  <si>
    <t>Lot 1 Inspection</t>
  </si>
  <si>
    <t>Lot 2 Inspection</t>
  </si>
  <si>
    <t>Lot 1 Test Report</t>
  </si>
  <si>
    <t>Lot 2 Test Report</t>
  </si>
  <si>
    <t>pro</t>
  </si>
  <si>
    <t>re</t>
  </si>
  <si>
    <t>de</t>
  </si>
  <si>
    <t xml:space="preserve"> </t>
  </si>
  <si>
    <t>GIS and BSS1 Building and Other Facilities</t>
  </si>
  <si>
    <t>New MMC at Admin Building - Civil&amp;AR</t>
  </si>
  <si>
    <t>Procedure No.</t>
  </si>
  <si>
    <t>Test Report No.</t>
  </si>
  <si>
    <t xml:space="preserve">Modification Air Conditioning System at CCR  </t>
  </si>
  <si>
    <t xml:space="preserve">Modification Electronic Workshop at Main Workshop - Building Services  </t>
  </si>
  <si>
    <t xml:space="preserve">Modification Battery Charger Room at Main Workshop - Building Services  </t>
  </si>
  <si>
    <t xml:space="preserve">Modification Machining Room at Main Workshop - Building Services  </t>
  </si>
  <si>
    <t xml:space="preserve">Modification Electronic Workshop, Battery Charger and Machining Room at Main Workshop - Civil &amp; AR  </t>
  </si>
  <si>
    <t xml:space="preserve">Conductor Rail Arrangement Modification at Main Line East Section </t>
  </si>
  <si>
    <t xml:space="preserve">Conductor Rail Arrangement Modification at Depot </t>
  </si>
  <si>
    <t>GEN2.4</t>
  </si>
  <si>
    <t>GEN2.5</t>
  </si>
  <si>
    <t>GEN2.6</t>
  </si>
  <si>
    <t>GEN2.7</t>
  </si>
  <si>
    <t>GEN2.8</t>
  </si>
  <si>
    <t>GEN2.9</t>
  </si>
  <si>
    <t>GEN2.10</t>
  </si>
  <si>
    <t>GEN2.11</t>
  </si>
  <si>
    <t>GEN2.12</t>
  </si>
  <si>
    <t>GEN2.13</t>
  </si>
  <si>
    <t>GEN2.14</t>
  </si>
  <si>
    <t>GEN2.15</t>
  </si>
  <si>
    <t>GEN2.16</t>
  </si>
  <si>
    <t>GEN2.17</t>
  </si>
  <si>
    <t>GEN2.18</t>
  </si>
  <si>
    <t>GEN2.19</t>
  </si>
  <si>
    <t>GEN2.20</t>
  </si>
  <si>
    <t xml:space="preserve">Lot 1 </t>
  </si>
  <si>
    <t xml:space="preserve">Lot 2 </t>
  </si>
  <si>
    <t>Roof at admin entrance</t>
  </si>
  <si>
    <t>Overhead Bridge Canteen</t>
  </si>
  <si>
    <t>Evaporator Pond &amp; Sumpit</t>
  </si>
  <si>
    <t>cacel</t>
  </si>
  <si>
    <t>ผู้รับผิดชอบ</t>
  </si>
  <si>
    <t>เกียรติพล</t>
  </si>
  <si>
    <t>พรพรหม/ทินภัทร</t>
  </si>
  <si>
    <t>พรพรหม/ก่อเกียรติ</t>
  </si>
  <si>
    <t xml:space="preserve">มีงานเพิ่มอีก 18 แผง </t>
  </si>
  <si>
    <t>remark</t>
  </si>
  <si>
    <t>คงเหลืองานประกอบและติดตั้งโครงหลงัคา</t>
  </si>
  <si>
    <t>เหลืองานติดตั้งสะพานข้ามคลอง + ประตูรั้ว + Modify Chainlink</t>
  </si>
  <si>
    <t>กำลังทำเอกสาร Test Report</t>
  </si>
  <si>
    <t>อยู่ระหว่างส่งขออนุมัติแบบรอ Approve</t>
  </si>
  <si>
    <t>คงเหลือจัดส่ง Signal Lamp</t>
  </si>
  <si>
    <t>Test ช่วงต้น Nov-26</t>
  </si>
  <si>
    <t>Test 9-15/11/26</t>
  </si>
  <si>
    <t>Forecast Install 1/11-30-11/26</t>
  </si>
  <si>
    <t>Delivery to Thailand Dec-26</t>
  </si>
  <si>
    <t>Delivery to Thailand Feb-27</t>
  </si>
  <si>
    <t>Test 26-30/10/26</t>
  </si>
  <si>
    <t>Test 18-30/1/27</t>
  </si>
  <si>
    <t>Test 16-22/11/26</t>
  </si>
  <si>
    <t>งาน Handrail ที่ Pits Wheel Reprofling Plant
ติดตั้งแล้วเหลืองานเก็บสี</t>
  </si>
  <si>
    <t>เริ่มติดตั้ง Chainlink แล้ว</t>
  </si>
  <si>
    <t>เพิ่มปลั๊ก ที่ห้อง SOR/Ticket Office/Cash handling room</t>
  </si>
  <si>
    <t>เพิ่ม Counter และ Workstation Hanging Support ที่ SOR  at all Station</t>
  </si>
  <si>
    <t>ปรับ Raise floor เพื่อเพิ่มช่องว่างระหว่าง Counter กับพื้นให้ได้ 65cm. (รวมความสูงจากบนCounterถึงพื้นคือ75cm) ทำ Counter ใหม่ให้ได้ระดับกับ Raise floor (รวมรื้อ Counterเดิมออก)</t>
  </si>
  <si>
    <t>Add small UPS for MDB Control at MMW/OCC/Admin/Stabling/Train Washing Plant</t>
  </si>
  <si>
    <t>จัดเตรียมห้อง Training Room and Workshop Room ที่สถานีรัชดา BL19 (เพิ่มท่อน้ำ เพิ่มถังดักไขมัน)</t>
  </si>
  <si>
    <t>จัดเตรียมและปรับปรุง Raised Floor สำหรับ M&amp;E rooms</t>
  </si>
  <si>
    <t>จัดเตรียมและติดตั้ง cable containment</t>
  </si>
  <si>
    <t>งานท่อสาย (PSY) เชื่อมระหว่างอาคารใน Depot</t>
  </si>
  <si>
    <t>งานท่อ HDPE (COM/SIG)/tray เชื่อมระหว่างอาคารใน Depot</t>
  </si>
  <si>
    <t>ก่อสร้างอาคารและงานระบบ Dangerous Waste Storage</t>
  </si>
  <si>
    <t>ก่อสร้างอาคาร Dangerous Waste Storage(เพิ่มขนาดอาคารเป็น 100 ตร.ม.)</t>
  </si>
  <si>
    <t>เพิ่มงานระบบ Dangerous Waste Storage(เพิ่มระบบZero waste)</t>
  </si>
  <si>
    <t>ก่อสร้างอาคารและงานระบบ General Waste Storage</t>
  </si>
  <si>
    <t>ก่อสร้างอาคาร General Waste Storage</t>
  </si>
  <si>
    <t>เพิ่มงานระบบ General Waste Storage</t>
  </si>
  <si>
    <t>จัดเตรียม Short Circuit Device(236 set), Voltage Detector(118 set), Signal Lamp(248 set)</t>
  </si>
  <si>
    <t>จัดเตรียมงาน Graphic and Signage(ตะวันออก, ตะวันตก) ที่ station</t>
  </si>
  <si>
    <t>จัดเตรียมงาน Graphic and Signage(ตะวันออก, ตะวันตก) ที่ mainline &amp; IVS,VS</t>
  </si>
  <si>
    <t>จัดเตรียมงาน Graphic and Signage(ตะวันออก, ตะวันตก) ที่ Depot</t>
  </si>
  <si>
    <t>จัดหาและติดตั้ง Earth Mat, Earth bus bar รวมถึงสายดิน</t>
  </si>
  <si>
    <t>ปรับปรุง concrete cable trough เดิม</t>
  </si>
  <si>
    <t>แก้ Cable Trough เดิมบน ELEV Station  4จุด ต่อสถานี</t>
  </si>
  <si>
    <t>ทำ Cable Trough เพิ่มเติมในส่วนที่ Civil ทำไม่ครบ(OR24-25)</t>
  </si>
  <si>
    <t>จัดทำตาข่ายกันนก</t>
  </si>
  <si>
    <t xml:space="preserve">จัดเตรียมห้องสำนักงานสำหรับพนักงานรถไฟฟ้า รวมห้องน้ำช-ญ รองรับพนักงาน 200 คน (พื้นที่อย่างน้อย 400 ตร.ม.) </t>
  </si>
  <si>
    <t>ออกแบบ จัดเตรียมแผงปิดทางเข้าห้อง TSS ที่ MWS</t>
  </si>
  <si>
    <t>ติดตั้ง Level Crossing บริเวณ Turnout</t>
  </si>
  <si>
    <t>ปิดช่องว่างระหว่าง Track Slab</t>
  </si>
  <si>
    <t>จัดเตรียมไฟส่องสว่างบริเวณ Approach Ramp จากอุโมงค์ไปทางวิ่งยกระดับ / จากอุโมงค์เข้า Depot (2จุด)</t>
  </si>
  <si>
    <t>เตรียม Workstation Server (Software by BEM)</t>
  </si>
  <si>
    <t>เจาะรูเพื่อการเดินสายของระบบ PSD</t>
  </si>
  <si>
    <t>ออกแบบ, จัดหา และติดตั้งวัสดุยางปิดช่องว่างระหว่างขอบชานชาลาและประตูรถไฟฟ้า</t>
  </si>
  <si>
    <t>จัดเตรียมและปรับปรุงงานพื้น finishing ชั้น Platform</t>
  </si>
  <si>
    <t>ทำแผงกั้นเสริมระหว่าง EWD และโครงสร้างสถานี</t>
  </si>
  <si>
    <t>ปรับปรุง Park and Ride ที่ OR14</t>
  </si>
  <si>
    <t>เปิด/ปิดช่องว่างระหว่างกำแพงสำหรับเครื่อง TIM</t>
  </si>
  <si>
    <t>ปรับตำแหน่ง Gate Line ที่สถานี</t>
  </si>
  <si>
    <t>แก้ไขตำแหน่งท่อสายใต้ประตู AFC ที่สถานี</t>
  </si>
  <si>
    <t>ออกแบบ, จัดหา และก่อสร้างอาคารและที่กำบัง Test Track</t>
  </si>
  <si>
    <t>ปรับปรุง ทางเดินข้ามรางในลานจอดรถไฟ เพื่อให้รองรับการจอดแบบ4car</t>
  </si>
  <si>
    <t>ออกแบบและก่อสร้างฐานสาหรับการติดตั้ง Point Machine</t>
  </si>
  <si>
    <t>ปรับปรุงเส้นทางรถไฟใน Depot จนถึง ลานจอดรถไฟ ให้เข้า Stabling ได้2ทาง</t>
  </si>
  <si>
    <t>ออกแบบ, จัดหา และติดตั้งโคมดวงไฟ(Red Strobe Ligjt)</t>
  </si>
  <si>
    <t>ออกแบบ, จัดหา, ขอใบอนุญาต และติดตั้งระบบถังเก็บน้ำมันดีเซล</t>
  </si>
  <si>
    <t>จัดหารถแพลตฟอร์มบำรุงรักษาความสูงเคลื่อนย้ายได้</t>
  </si>
  <si>
    <t>จัดหารถโฟล์คลิฟต์ (Fork Lift) และคอร์สฝึกอบรม</t>
  </si>
  <si>
    <t>จัดหาระบบอากาศและเครื่องอัดอากาศ (รวม Piping)</t>
  </si>
  <si>
    <t>จัดหาชั้นวางจัดเก็บพาเลทในพื้นที่จัดเก็บอันตราย</t>
  </si>
  <si>
    <t>จัดหาชั้นวางจัดเก็บพาเลทในห้องเก็บของหลัก</t>
  </si>
  <si>
    <t>ติดตั้งชั้นวางของ (ชั้นหลัก18 ชั้น, ชั้นบน 18 ชั้น,กล่องพลาสติกทึบ 150 กล่อง)</t>
  </si>
  <si>
    <t>จัดหาที่เก็บเครื่องมือ(ตู้มีลิ้นชัก 12 ชุด, ตู้มีชั้นวาง 8 ชุด, โต๊ะทางานพร้อมลิ้นชัก2 ชุด)</t>
  </si>
  <si>
    <t>จัดหาซื้ออุปกรณ์สำหรับงาน maintanence</t>
  </si>
  <si>
    <t>จัดหาอุปกรณ์สำหรับการกำจัดน้ำมันและจารบี</t>
  </si>
  <si>
    <t>จัดหาอุปกรณ์สำหรับจ่ายจารบี</t>
  </si>
  <si>
    <t>จัดหาอุปกรณ์สำหรับของเสีย</t>
  </si>
  <si>
    <t>จัดติดตั้งระบบระบายน้ำและหาอุปกรณ์สาหรับการระบายน้ำในหลุม (Pit Drainge)</t>
  </si>
  <si>
    <t>จัดทำ จัดหา อาคารอุปกรณ์สำหรับ ล้างรถไฟ</t>
  </si>
  <si>
    <t>จัดหา Crane สำหรับใช้ยกรถไฟ</t>
  </si>
  <si>
    <t>จัดซื้อ Shunting Locomotive 1 คัน</t>
  </si>
  <si>
    <t>จัดซื้อ Tunnel Inspection and Cleaning Vehicle 1 คัน</t>
  </si>
  <si>
    <t>จัดซื้อ Self-propelled Hi/Rail Maintenance Vehicle 1 คัน</t>
  </si>
  <si>
    <t>จัดซื้อ Flat wagon 2 คัน</t>
  </si>
  <si>
    <t>จัดซื้อ Re-railing vedhicle 1 คัน</t>
  </si>
  <si>
    <t>จัดซื้อ Self-Propelled Rail Based Inspection Vehicle 1 คัน</t>
  </si>
  <si>
    <t>จัดซื้อ Rail Head Grinding Machine Vehicle 1 คัน</t>
  </si>
  <si>
    <t>จัดซื้อ Multi Measuring Rail Vehicle 1 คัน</t>
  </si>
  <si>
    <t>จัดซื้อ High Work Inspection Vehicle 1 คัน</t>
  </si>
  <si>
    <t>จัดหา, ติดตั้ง ถังเก็บเชื่อเพลิงดีเซลสำหรับเครื่องกำเนิดไฟฟ้า</t>
  </si>
  <si>
    <t>งานสร้างอาคาร GIS และ BSS และงานระบบภายในอาคาร</t>
  </si>
  <si>
    <t>ออกแบบ, จัดหา, ติดตั้งเหล็กตะแกรง สำหรับห้อง TSS และ SSS</t>
  </si>
  <si>
    <t>จัดหา, ติดตั้งชุดล็อคประตูแม่เหล็กพร้อมเซ็นเซอร์ประตู</t>
  </si>
  <si>
    <t>จัดหาระบบ Intercom สำหรับห้องจัดการเงินสด</t>
  </si>
  <si>
    <t>จัดหา, ติดตั้งระบบตรวจจับโลหะแบบเดินผ่าน (68 set)</t>
  </si>
  <si>
    <t>ออกแบบ, จัดหา, ติดตั้ง MEA Radio</t>
  </si>
  <si>
    <t>จัดหาที่จัดเก็บสายเคเบิ้ลหลักระหว่างอาคาร OCC และ สำนักงานใหญ่ รฟม. สำหรับระบบ M&amp;E</t>
  </si>
  <si>
    <t>จัดหาชุดไมโครโฟนและลำโพง</t>
  </si>
  <si>
    <t>จัดหาที่จัดเก็บสายเคเบิ้ลระหว่างอาคาร OCC ORL และ อาคาร OCC BL</t>
  </si>
  <si>
    <t>จัดหา, ปรับปรุงระบบ M&amp;E ที่สำนักงานใหญ่ รฟม.</t>
  </si>
  <si>
    <t>จัดหาที่สำหรับเก็บสายเคเบิลใต้ดินเช่นสายโทรศัพท์กับสาย Fiberoptic</t>
  </si>
  <si>
    <t>ย้ายตู้ Panel จากห้อง SCADA ไปที่ห้อง Storge ที่ MWS แล้ว Like ผ่านระบบ Backbone ของ STE</t>
  </si>
  <si>
    <r>
      <t xml:space="preserve">ติดตั้งรั้วลวดหนามหีบเพลง แนวรั้ว Viaduct CE CW
</t>
    </r>
    <r>
      <rPr>
        <sz val="12"/>
        <color theme="1"/>
        <rFont val="Arial"/>
        <family val="2"/>
      </rPr>
      <t>ยกเลิก Barbed wire fence Viaduct CE CW
มีกล้อง(ไม่มีfunction intrusion) ล้อมรอบพื้นที่ จำนวน 19 ตัว</t>
    </r>
  </si>
  <si>
    <t xml:space="preserve">-ติดแอร์ห้องMaintenance และห้อง Cleaner จำนวน 6 สถานี
'-มีระบบ LAN, TEL, CASS เป็น STEE Contract scope </t>
  </si>
  <si>
    <r>
      <t xml:space="preserve">ติดตั้งรั้วเหล็กแหลม Depot slab (5,568 ม.)
ยกเลิก Spike fence
มีกล้องล้อมรอบ Depot platform
</t>
    </r>
    <r>
      <rPr>
        <b/>
        <sz val="12"/>
        <color theme="1"/>
        <rFont val="Arial"/>
        <family val="2"/>
      </rPr>
      <t>เพิ่มรั้วหีบเพลงบริเวณจุดที่ใกล้ถนนกับจุดที่รั้วเตี้ย</t>
    </r>
  </si>
  <si>
    <t>ป้ายแจ้งเหตุเพลิงไหม้แบบแมนนวลที่สถานีลอยฟ้าทั้งหมด</t>
  </si>
  <si>
    <t>จัดทำและติดตั้งป้ายพื้นที่จำกัดสำหรับสถานีและDepot</t>
  </si>
  <si>
    <r>
      <t xml:space="preserve">ติดตั้งรั้วเหล็กแหลม แนวรั้วรฟม.+ แนวรั้ว Chainlink ฝั่งริมคลองชวดใหญ่
</t>
    </r>
    <r>
      <rPr>
        <sz val="12"/>
        <color theme="1"/>
        <rFont val="Arial"/>
        <family val="2"/>
      </rPr>
      <t>ไม่ทำเหล็กแหลม
ทำรั้วหีบเพลงตลอดแนว + ติดกล้อง</t>
    </r>
  </si>
  <si>
    <r>
      <t xml:space="preserve">Link ภาพ CCTV รอบนอก ORL มายัง MMC BL
</t>
    </r>
    <r>
      <rPr>
        <sz val="12"/>
        <color theme="1"/>
        <rFont val="Arial"/>
        <family val="2"/>
      </rPr>
      <t>เพิ่ม Workstation ที่ MMC BL แล้ว Link CCTV ORL ไป</t>
    </r>
  </si>
  <si>
    <t>ปรับปรุงทางเดินเท้าให้เป็นที่จอดรถชั่วคราวบริเวณทางเข้า</t>
  </si>
  <si>
    <t>แผนเข้าติดตั้ง 1/10/26-30/11/26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</si>
</sst>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7" formatCode="[$-1010409]d\ mmm\ yy;@"/>
    <numFmt numFmtId="188" formatCode="[$-409]mmm\-yy;@"/>
    <numFmt numFmtId="189" formatCode="B1mmm\-yy"/>
    <numFmt numFmtId="190" formatCode="[$-409]dd\-mmm\-yy;@"/>
    <numFmt numFmtId="191" formatCode="[$-409]d\-mmm\-yy;@"/>
    <numFmt numFmtId="192" formatCode="General;\-General;\ ;@"/>
    <numFmt numFmtId="193" formatCode="General;General;\ ;@"/>
  </numFmts>
  <fonts count="5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trike/>
      <sz val="11"/>
      <color theme="1"/>
      <name val="Tahoma"/>
      <family val="2"/>
      <charset val="222"/>
      <scheme val="minor"/>
    </font>
    <font>
      <sz val="24"/>
      <color rgb="FFFF0000"/>
      <name val="Browallia New"/>
      <family val="2"/>
    </font>
    <font>
      <b/>
      <sz val="26"/>
      <name val="Browallia New"/>
      <family val="2"/>
    </font>
    <font>
      <sz val="24"/>
      <name val="Browallia New"/>
      <family val="2"/>
    </font>
    <font>
      <sz val="28"/>
      <name val="Browallia New"/>
      <family val="2"/>
    </font>
    <font>
      <strike/>
      <sz val="24"/>
      <color theme="1" tint="0.499984740745262"/>
      <name val="Browallia New"/>
      <family val="2"/>
    </font>
    <font>
      <strike/>
      <sz val="28"/>
      <color theme="1" tint="0.499984740745262"/>
      <name val="Browallia New"/>
      <family val="2"/>
    </font>
    <font>
      <b/>
      <sz val="24"/>
      <name val="Browallia New"/>
      <family val="2"/>
    </font>
    <font>
      <b/>
      <strike/>
      <sz val="24"/>
      <color theme="1" tint="0.499984740745262"/>
      <name val="Browallia New"/>
      <family val="2"/>
    </font>
    <font>
      <sz val="11"/>
      <color theme="1"/>
      <name val="Tahoma"/>
      <family val="2"/>
      <charset val="222"/>
      <scheme val="minor"/>
    </font>
    <font>
      <b/>
      <sz val="12"/>
      <name val="Tahoma"/>
      <family val="2"/>
      <scheme val="major"/>
    </font>
    <font>
      <b/>
      <sz val="11"/>
      <name val="Tahoma"/>
      <family val="2"/>
      <scheme val="major"/>
    </font>
    <font>
      <sz val="11"/>
      <name val="Tahoma"/>
      <family val="2"/>
      <scheme val="major"/>
    </font>
    <font>
      <sz val="12"/>
      <name val="Tahoma"/>
      <family val="2"/>
      <scheme val="major"/>
    </font>
    <font>
      <sz val="9.75"/>
      <name val="Microsoft Sans Serif"/>
      <family val="2"/>
    </font>
    <font>
      <sz val="11"/>
      <name val="Tahoma"/>
      <family val="2"/>
      <charset val="222"/>
      <scheme val="minor"/>
    </font>
    <font>
      <b/>
      <sz val="11"/>
      <color theme="1"/>
      <name val="Browallia New"/>
      <family val="2"/>
    </font>
    <font>
      <sz val="11"/>
      <color theme="1"/>
      <name val="Browallia New"/>
      <family val="2"/>
    </font>
    <font>
      <sz val="11"/>
      <color theme="0"/>
      <name val="Browallia New"/>
      <family val="2"/>
    </font>
    <font>
      <b/>
      <sz val="11"/>
      <color theme="0"/>
      <name val="Browallia New"/>
      <family val="2"/>
    </font>
    <font>
      <b/>
      <u/>
      <sz val="11"/>
      <color theme="1"/>
      <name val="Browallia New"/>
      <family val="2"/>
    </font>
    <font>
      <b/>
      <strike/>
      <sz val="11"/>
      <color theme="1"/>
      <name val="Browallia New"/>
      <family val="2"/>
    </font>
    <font>
      <strike/>
      <sz val="11"/>
      <color theme="1"/>
      <name val="Browallia New"/>
      <family val="2"/>
    </font>
    <font>
      <u/>
      <sz val="11"/>
      <color theme="1"/>
      <name val="Browallia New"/>
      <family val="2"/>
    </font>
    <font>
      <sz val="11"/>
      <color theme="1"/>
      <name val="Browallia New"/>
      <family val="2"/>
      <charset val="222"/>
    </font>
    <font>
      <strike/>
      <u/>
      <sz val="11"/>
      <color theme="1"/>
      <name val="Browallia New"/>
      <family val="2"/>
    </font>
    <font>
      <sz val="11"/>
      <color rgb="FFFF0000"/>
      <name val="Browallia New"/>
      <family val="2"/>
    </font>
    <font>
      <b/>
      <sz val="11"/>
      <color rgb="FFFF0000"/>
      <name val="Browallia New"/>
      <family val="2"/>
    </font>
    <font>
      <b/>
      <sz val="16"/>
      <color theme="1"/>
      <name val="Browallia New"/>
      <family val="2"/>
    </font>
    <font>
      <sz val="16"/>
      <color theme="1"/>
      <name val="Browallia New"/>
      <family val="2"/>
    </font>
    <font>
      <b/>
      <sz val="12"/>
      <color theme="1"/>
      <name val="Browallia New"/>
      <family val="2"/>
    </font>
    <font>
      <b/>
      <sz val="16"/>
      <color rgb="FFFF0000"/>
      <name val="Browallia New"/>
      <family val="2"/>
    </font>
    <font>
      <strike/>
      <sz val="16"/>
      <color theme="1"/>
      <name val="Browallia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trike/>
      <sz val="24"/>
      <name val="Browallia New"/>
      <family val="2"/>
    </font>
    <font>
      <sz val="11"/>
      <name val="Browallia New"/>
      <family val="2"/>
    </font>
    <font>
      <b/>
      <sz val="16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20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trike/>
      <sz val="11"/>
      <color rgb="FFFF0000"/>
      <name val="Tahoma"/>
      <family val="2"/>
      <charset val="222"/>
      <scheme val="minor"/>
    </font>
    <font>
      <sz val="11"/>
      <name val="Tahoma"/>
      <family val="2"/>
      <scheme val="minor"/>
    </font>
    <font>
      <sz val="11"/>
      <color theme="3"/>
      <name val="Tahoma"/>
      <family val="2"/>
      <charset val="222"/>
      <scheme val="minor"/>
    </font>
    <font>
      <strike/>
      <sz val="11"/>
      <name val="Tahoma"/>
      <family val="2"/>
      <charset val="222"/>
      <scheme val="minor"/>
    </font>
    <font>
      <b/>
      <sz val="28"/>
      <name val="Aptos Narrow"/>
      <family val="2"/>
    </font>
    <font>
      <sz val="11"/>
      <color theme="1"/>
      <name val="Aptos Narrow"/>
      <family val="2"/>
    </font>
    <font>
      <sz val="12"/>
      <name val="Arial"/>
      <family val="2"/>
      <charset val="22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Tahoma"/>
      <family val="2"/>
    </font>
    <font>
      <b/>
      <sz val="12"/>
      <color theme="1"/>
      <name val="Arial"/>
      <family val="2"/>
    </font>
    <font>
      <sz val="11"/>
      <color theme="1"/>
      <name val="Tahoma"/>
      <family val="2"/>
      <scheme val="major"/>
    </font>
    <font>
      <sz val="12"/>
      <color theme="1"/>
      <name val="Arial"/>
      <family val="2"/>
      <charset val="222"/>
    </font>
  </fonts>
  <fills count="3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4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0" fontId="19" fillId="0" borderId="0"/>
  </cellStyleXfs>
  <cellXfs count="9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87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7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87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187" fontId="8" fillId="3" borderId="1" xfId="0" applyNumberFormat="1" applyFont="1" applyFill="1" applyBorder="1" applyAlignment="1">
      <alignment horizontal="center" vertical="center" wrapText="1"/>
    </xf>
    <xf numFmtId="187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0" fillId="8" borderId="0" xfId="0" applyFill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vertical="center"/>
    </xf>
    <xf numFmtId="9" fontId="0" fillId="0" borderId="0" xfId="1" applyFont="1" applyAlignment="1">
      <alignment vertical="center"/>
    </xf>
    <xf numFmtId="0" fontId="15" fillId="10" borderId="1" xfId="2" applyFont="1" applyFill="1" applyBorder="1" applyAlignment="1">
      <alignment horizontal="center" vertical="center" wrapText="1"/>
    </xf>
    <xf numFmtId="0" fontId="16" fillId="10" borderId="1" xfId="2" applyFont="1" applyFill="1" applyBorder="1" applyAlignment="1">
      <alignment horizontal="center" vertical="center" wrapText="1"/>
    </xf>
    <xf numFmtId="9" fontId="15" fillId="10" borderId="1" xfId="3" applyFont="1" applyFill="1" applyBorder="1" applyAlignment="1">
      <alignment horizontal="center" vertical="center" wrapText="1"/>
    </xf>
    <xf numFmtId="0" fontId="15" fillId="10" borderId="1" xfId="2" applyFont="1" applyFill="1" applyBorder="1" applyAlignment="1">
      <alignment horizontal="center" vertical="center"/>
    </xf>
    <xf numFmtId="0" fontId="15" fillId="10" borderId="2" xfId="2" applyFont="1" applyFill="1" applyBorder="1" applyAlignment="1">
      <alignment horizontal="center" vertical="center"/>
    </xf>
    <xf numFmtId="0" fontId="15" fillId="10" borderId="2" xfId="2" applyFont="1" applyFill="1" applyBorder="1" applyAlignment="1">
      <alignment horizontal="center" vertical="center" wrapText="1"/>
    </xf>
    <xf numFmtId="0" fontId="17" fillId="0" borderId="0" xfId="2" applyFont="1" applyAlignment="1">
      <alignment vertical="center"/>
    </xf>
    <xf numFmtId="0" fontId="17" fillId="0" borderId="3" xfId="2" applyFont="1" applyBorder="1" applyAlignment="1">
      <alignment vertical="center"/>
    </xf>
    <xf numFmtId="0" fontId="17" fillId="0" borderId="3" xfId="2" applyFont="1" applyBorder="1" applyAlignment="1">
      <alignment horizontal="left" vertical="center"/>
    </xf>
    <xf numFmtId="0" fontId="17" fillId="11" borderId="3" xfId="2" applyFont="1" applyFill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0" fontId="18" fillId="0" borderId="3" xfId="2" applyFont="1" applyBorder="1" applyAlignment="1">
      <alignment horizontal="left" vertical="center" wrapText="1"/>
    </xf>
    <xf numFmtId="189" fontId="18" fillId="0" borderId="3" xfId="2" applyNumberFormat="1" applyFont="1" applyBorder="1" applyAlignment="1">
      <alignment horizontal="center" vertical="center" wrapText="1"/>
    </xf>
    <xf numFmtId="9" fontId="18" fillId="0" borderId="3" xfId="2" applyNumberFormat="1" applyFont="1" applyBorder="1" applyAlignment="1">
      <alignment horizontal="center" vertical="center" wrapText="1"/>
    </xf>
    <xf numFmtId="9" fontId="18" fillId="0" borderId="3" xfId="3" applyFont="1" applyBorder="1" applyAlignment="1">
      <alignment horizontal="center" vertical="center" wrapText="1"/>
    </xf>
    <xf numFmtId="0" fontId="18" fillId="0" borderId="3" xfId="2" applyFont="1" applyBorder="1" applyAlignment="1">
      <alignment horizontal="center" vertical="center" wrapText="1"/>
    </xf>
    <xf numFmtId="0" fontId="16" fillId="10" borderId="1" xfId="2" applyFont="1" applyFill="1" applyBorder="1" applyAlignment="1">
      <alignment vertical="center" wrapText="1"/>
    </xf>
    <xf numFmtId="9" fontId="17" fillId="0" borderId="0" xfId="2" applyNumberFormat="1" applyFont="1" applyAlignment="1">
      <alignment vertical="center"/>
    </xf>
    <xf numFmtId="0" fontId="17" fillId="9" borderId="3" xfId="2" applyFont="1" applyFill="1" applyBorder="1" applyAlignment="1">
      <alignment horizontal="center" vertical="center"/>
    </xf>
    <xf numFmtId="0" fontId="17" fillId="12" borderId="3" xfId="2" applyFont="1" applyFill="1" applyBorder="1" applyAlignment="1">
      <alignment horizontal="left" vertical="center"/>
    </xf>
    <xf numFmtId="0" fontId="17" fillId="12" borderId="3" xfId="2" applyFont="1" applyFill="1" applyBorder="1" applyAlignment="1">
      <alignment vertical="center"/>
    </xf>
    <xf numFmtId="0" fontId="17" fillId="12" borderId="3" xfId="2" applyFont="1" applyFill="1" applyBorder="1" applyAlignment="1">
      <alignment horizontal="center" vertical="center" wrapText="1"/>
    </xf>
    <xf numFmtId="0" fontId="18" fillId="12" borderId="3" xfId="2" applyFont="1" applyFill="1" applyBorder="1" applyAlignment="1">
      <alignment horizontal="center" vertical="center"/>
    </xf>
    <xf numFmtId="0" fontId="18" fillId="12" borderId="3" xfId="2" applyFont="1" applyFill="1" applyBorder="1" applyAlignment="1">
      <alignment vertical="center" wrapText="1"/>
    </xf>
    <xf numFmtId="189" fontId="18" fillId="12" borderId="3" xfId="2" applyNumberFormat="1" applyFont="1" applyFill="1" applyBorder="1" applyAlignment="1">
      <alignment horizontal="center" vertical="center" wrapText="1"/>
    </xf>
    <xf numFmtId="9" fontId="18" fillId="12" borderId="3" xfId="2" applyNumberFormat="1" applyFont="1" applyFill="1" applyBorder="1" applyAlignment="1">
      <alignment horizontal="center" vertical="center" wrapText="1"/>
    </xf>
    <xf numFmtId="9" fontId="18" fillId="12" borderId="3" xfId="3" applyFont="1" applyFill="1" applyBorder="1" applyAlignment="1">
      <alignment horizontal="center" vertical="center" wrapText="1"/>
    </xf>
    <xf numFmtId="0" fontId="18" fillId="12" borderId="3" xfId="2" applyFont="1" applyFill="1" applyBorder="1" applyAlignment="1">
      <alignment horizontal="center" vertical="center" wrapText="1"/>
    </xf>
    <xf numFmtId="0" fontId="18" fillId="12" borderId="3" xfId="2" applyFont="1" applyFill="1" applyBorder="1" applyAlignment="1">
      <alignment horizontal="left" vertical="center" wrapText="1"/>
    </xf>
    <xf numFmtId="0" fontId="17" fillId="12" borderId="0" xfId="2" applyFont="1" applyFill="1" applyAlignment="1">
      <alignment vertical="center"/>
    </xf>
    <xf numFmtId="0" fontId="17" fillId="3" borderId="3" xfId="2" applyFont="1" applyFill="1" applyBorder="1" applyAlignment="1">
      <alignment horizontal="center" vertical="center"/>
    </xf>
    <xf numFmtId="0" fontId="18" fillId="0" borderId="3" xfId="2" quotePrefix="1" applyFont="1" applyBorder="1" applyAlignment="1">
      <alignment horizontal="left" vertical="center" wrapText="1"/>
    </xf>
    <xf numFmtId="0" fontId="17" fillId="3" borderId="3" xfId="2" applyFont="1" applyFill="1" applyBorder="1" applyAlignment="1">
      <alignment horizontal="center" vertical="center" wrapText="1"/>
    </xf>
    <xf numFmtId="0" fontId="17" fillId="11" borderId="3" xfId="2" applyFont="1" applyFill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 wrapText="1"/>
    </xf>
    <xf numFmtId="0" fontId="18" fillId="0" borderId="3" xfId="2" applyFont="1" applyBorder="1" applyAlignment="1">
      <alignment vertical="center" wrapText="1"/>
    </xf>
    <xf numFmtId="1" fontId="18" fillId="0" borderId="3" xfId="2" applyNumberFormat="1" applyFont="1" applyBorder="1" applyAlignment="1">
      <alignment horizontal="center" vertical="center"/>
    </xf>
    <xf numFmtId="0" fontId="18" fillId="0" borderId="3" xfId="4" applyFont="1" applyBorder="1" applyAlignment="1">
      <alignment horizontal="left" vertical="center" wrapText="1"/>
    </xf>
    <xf numFmtId="0" fontId="17" fillId="0" borderId="4" xfId="2" applyFont="1" applyBorder="1" applyAlignment="1">
      <alignment horizontal="left" vertical="center"/>
    </xf>
    <xf numFmtId="0" fontId="17" fillId="0" borderId="4" xfId="2" applyFont="1" applyBorder="1" applyAlignment="1">
      <alignment vertical="center"/>
    </xf>
    <xf numFmtId="0" fontId="17" fillId="0" borderId="4" xfId="2" applyFont="1" applyBorder="1" applyAlignment="1">
      <alignment horizontal="center" vertical="center"/>
    </xf>
    <xf numFmtId="0" fontId="18" fillId="0" borderId="4" xfId="2" applyFont="1" applyBorder="1" applyAlignment="1">
      <alignment horizontal="center" vertical="center" wrapText="1"/>
    </xf>
    <xf numFmtId="0" fontId="18" fillId="0" borderId="4" xfId="2" applyFont="1" applyBorder="1" applyAlignment="1">
      <alignment horizontal="left" vertical="center" wrapText="1"/>
    </xf>
    <xf numFmtId="189" fontId="18" fillId="0" borderId="4" xfId="2" applyNumberFormat="1" applyFont="1" applyBorder="1" applyAlignment="1">
      <alignment horizontal="center" vertical="center" wrapText="1"/>
    </xf>
    <xf numFmtId="9" fontId="18" fillId="0" borderId="4" xfId="2" applyNumberFormat="1" applyFont="1" applyBorder="1" applyAlignment="1">
      <alignment horizontal="center" vertical="center" wrapText="1"/>
    </xf>
    <xf numFmtId="9" fontId="18" fillId="0" borderId="4" xfId="3" applyFont="1" applyBorder="1" applyAlignment="1">
      <alignment horizontal="center" vertical="center" wrapText="1"/>
    </xf>
    <xf numFmtId="0" fontId="18" fillId="0" borderId="4" xfId="2" applyFont="1" applyBorder="1" applyAlignment="1">
      <alignment horizontal="center" vertical="center"/>
    </xf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9" fontId="17" fillId="0" borderId="0" xfId="3" applyFont="1" applyAlignment="1">
      <alignment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3" borderId="7" xfId="0" applyFill="1" applyBorder="1" applyAlignment="1">
      <alignment vertical="center"/>
    </xf>
    <xf numFmtId="0" fontId="0" fillId="13" borderId="7" xfId="0" applyFill="1" applyBorder="1" applyAlignment="1">
      <alignment horizontal="center" vertical="center"/>
    </xf>
    <xf numFmtId="0" fontId="5" fillId="13" borderId="7" xfId="0" applyFont="1" applyFill="1" applyBorder="1" applyAlignment="1">
      <alignment vertical="center"/>
    </xf>
    <xf numFmtId="0" fontId="5" fillId="13" borderId="7" xfId="0" applyFont="1" applyFill="1" applyBorder="1" applyAlignment="1">
      <alignment horizontal="center" vertical="center"/>
    </xf>
    <xf numFmtId="0" fontId="0" fillId="14" borderId="7" xfId="0" applyFill="1" applyBorder="1" applyAlignment="1">
      <alignment vertical="center"/>
    </xf>
    <xf numFmtId="0" fontId="0" fillId="14" borderId="7" xfId="0" applyFill="1" applyBorder="1" applyAlignment="1">
      <alignment horizontal="center" vertical="center"/>
    </xf>
    <xf numFmtId="0" fontId="5" fillId="14" borderId="7" xfId="0" applyFont="1" applyFill="1" applyBorder="1" applyAlignment="1">
      <alignment vertical="center"/>
    </xf>
    <xf numFmtId="0" fontId="5" fillId="14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16" borderId="7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 wrapText="1"/>
    </xf>
    <xf numFmtId="15" fontId="10" fillId="0" borderId="1" xfId="0" applyNumberFormat="1" applyFont="1" applyBorder="1" applyAlignment="1">
      <alignment horizontal="center" vertical="center" wrapText="1"/>
    </xf>
    <xf numFmtId="15" fontId="12" fillId="6" borderId="1" xfId="0" applyNumberFormat="1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12" fillId="6" borderId="1" xfId="0" applyNumberFormat="1" applyFont="1" applyFill="1" applyBorder="1" applyAlignment="1">
      <alignment horizontal="center" vertical="center" wrapText="1"/>
    </xf>
    <xf numFmtId="0" fontId="7" fillId="5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14" borderId="7" xfId="0" applyFont="1" applyFill="1" applyBorder="1" applyAlignment="1">
      <alignment vertical="center"/>
    </xf>
    <xf numFmtId="0" fontId="0" fillId="14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17" fontId="0" fillId="13" borderId="5" xfId="0" applyNumberFormat="1" applyFill="1" applyBorder="1" applyAlignment="1">
      <alignment horizontal="center" vertical="center"/>
    </xf>
    <xf numFmtId="17" fontId="5" fillId="13" borderId="5" xfId="0" applyNumberFormat="1" applyFont="1" applyFill="1" applyBorder="1" applyAlignment="1">
      <alignment horizontal="center" vertical="center"/>
    </xf>
    <xf numFmtId="17" fontId="0" fillId="14" borderId="5" xfId="0" applyNumberFormat="1" applyFill="1" applyBorder="1" applyAlignment="1">
      <alignment horizontal="center" vertical="center"/>
    </xf>
    <xf numFmtId="17" fontId="5" fillId="14" borderId="5" xfId="0" applyNumberFormat="1" applyFont="1" applyFill="1" applyBorder="1" applyAlignment="1">
      <alignment horizontal="center" vertical="center"/>
    </xf>
    <xf numFmtId="17" fontId="0" fillId="14" borderId="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0" borderId="8" xfId="0" applyBorder="1"/>
    <xf numFmtId="49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left" vertical="center"/>
    </xf>
    <xf numFmtId="188" fontId="0" fillId="0" borderId="8" xfId="0" applyNumberFormat="1" applyBorder="1" applyAlignment="1">
      <alignment horizontal="center" vertical="center"/>
    </xf>
    <xf numFmtId="0" fontId="0" fillId="0" borderId="3" xfId="0" applyBorder="1"/>
    <xf numFmtId="49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vertical="center"/>
    </xf>
    <xf numFmtId="188" fontId="0" fillId="0" borderId="3" xfId="0" applyNumberFormat="1" applyBorder="1" applyAlignment="1">
      <alignment horizontal="center" vertical="center"/>
    </xf>
    <xf numFmtId="188" fontId="0" fillId="3" borderId="3" xfId="0" applyNumberFormat="1" applyFill="1" applyBorder="1" applyAlignment="1">
      <alignment horizontal="center" vertical="center"/>
    </xf>
    <xf numFmtId="49" fontId="0" fillId="8" borderId="3" xfId="0" applyNumberFormat="1" applyFill="1" applyBorder="1" applyAlignment="1">
      <alignment horizontal="left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49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0" fontId="0" fillId="8" borderId="3" xfId="0" applyFill="1" applyBorder="1" applyAlignment="1">
      <alignment horizontal="left" vertical="center"/>
    </xf>
    <xf numFmtId="188" fontId="0" fillId="8" borderId="3" xfId="0" applyNumberFormat="1" applyFill="1" applyBorder="1" applyAlignment="1">
      <alignment horizontal="center" vertical="center"/>
    </xf>
    <xf numFmtId="188" fontId="0" fillId="7" borderId="3" xfId="0" applyNumberFormat="1" applyFill="1" applyBorder="1" applyAlignment="1">
      <alignment horizontal="center" vertical="center"/>
    </xf>
    <xf numFmtId="0" fontId="5" fillId="0" borderId="3" xfId="0" applyFont="1" applyBorder="1"/>
    <xf numFmtId="49" fontId="5" fillId="2" borderId="3" xfId="0" applyNumberFormat="1" applyFont="1" applyFill="1" applyBorder="1" applyAlignment="1">
      <alignment horizontal="left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188" fontId="0" fillId="2" borderId="3" xfId="0" applyNumberForma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3" xfId="0" applyBorder="1" applyAlignment="1">
      <alignment horizontal="left" wrapText="1"/>
    </xf>
    <xf numFmtId="0" fontId="4" fillId="3" borderId="3" xfId="0" applyFont="1" applyFill="1" applyBorder="1" applyAlignment="1">
      <alignment horizontal="left" vertical="center"/>
    </xf>
    <xf numFmtId="49" fontId="0" fillId="3" borderId="3" xfId="0" applyNumberFormat="1" applyFill="1" applyBorder="1" applyAlignment="1">
      <alignment horizontal="left"/>
    </xf>
    <xf numFmtId="0" fontId="0" fillId="0" borderId="3" xfId="0" quotePrefix="1" applyBorder="1"/>
    <xf numFmtId="49" fontId="5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188" fontId="5" fillId="2" borderId="3" xfId="0" applyNumberFormat="1" applyFont="1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 wrapText="1"/>
    </xf>
    <xf numFmtId="9" fontId="0" fillId="15" borderId="5" xfId="1" applyFont="1" applyFill="1" applyBorder="1" applyAlignment="1">
      <alignment horizontal="center" vertical="center" wrapText="1"/>
    </xf>
    <xf numFmtId="15" fontId="0" fillId="0" borderId="6" xfId="0" applyNumberFormat="1" applyBorder="1" applyAlignment="1">
      <alignment horizontal="left" vertical="center"/>
    </xf>
    <xf numFmtId="15" fontId="5" fillId="16" borderId="6" xfId="0" applyNumberFormat="1" applyFont="1" applyFill="1" applyBorder="1" applyAlignment="1">
      <alignment horizontal="left" vertical="center"/>
    </xf>
    <xf numFmtId="9" fontId="5" fillId="16" borderId="5" xfId="1" applyFont="1" applyFill="1" applyBorder="1" applyAlignment="1">
      <alignment vertical="center"/>
    </xf>
    <xf numFmtId="15" fontId="4" fillId="0" borderId="6" xfId="0" applyNumberFormat="1" applyFont="1" applyBorder="1" applyAlignment="1">
      <alignment horizontal="left" vertical="center"/>
    </xf>
    <xf numFmtId="15" fontId="0" fillId="3" borderId="6" xfId="0" applyNumberForma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8" borderId="3" xfId="0" applyFont="1" applyFill="1" applyBorder="1"/>
    <xf numFmtId="0" fontId="0" fillId="3" borderId="3" xfId="0" applyFill="1" applyBorder="1"/>
    <xf numFmtId="0" fontId="0" fillId="3" borderId="3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9" fontId="0" fillId="15" borderId="7" xfId="1" applyFont="1" applyFill="1" applyBorder="1" applyAlignment="1">
      <alignment horizontal="center" vertical="center" wrapText="1"/>
    </xf>
    <xf numFmtId="9" fontId="0" fillId="0" borderId="7" xfId="1" applyFont="1" applyBorder="1" applyAlignment="1">
      <alignment vertical="center"/>
    </xf>
    <xf numFmtId="9" fontId="5" fillId="16" borderId="7" xfId="1" applyFont="1" applyFill="1" applyBorder="1" applyAlignment="1">
      <alignment vertical="center"/>
    </xf>
    <xf numFmtId="9" fontId="0" fillId="0" borderId="7" xfId="1" applyFont="1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5" fontId="20" fillId="0" borderId="6" xfId="0" applyNumberFormat="1" applyFont="1" applyBorder="1" applyAlignment="1">
      <alignment horizontal="left" vertical="center"/>
    </xf>
    <xf numFmtId="15" fontId="0" fillId="17" borderId="6" xfId="0" applyNumberFormat="1" applyFill="1" applyBorder="1" applyAlignment="1">
      <alignment horizontal="left" vertical="center"/>
    </xf>
    <xf numFmtId="9" fontId="0" fillId="17" borderId="7" xfId="1" applyFont="1" applyFill="1" applyBorder="1" applyAlignment="1">
      <alignment vertical="center"/>
    </xf>
    <xf numFmtId="9" fontId="0" fillId="17" borderId="5" xfId="1" applyFont="1" applyFill="1" applyBorder="1" applyAlignment="1">
      <alignment vertical="center"/>
    </xf>
    <xf numFmtId="15" fontId="4" fillId="17" borderId="6" xfId="0" applyNumberFormat="1" applyFont="1" applyFill="1" applyBorder="1" applyAlignment="1">
      <alignment horizontal="left" vertical="center"/>
    </xf>
    <xf numFmtId="0" fontId="0" fillId="17" borderId="7" xfId="0" applyFill="1" applyBorder="1" applyAlignment="1">
      <alignment vertical="center"/>
    </xf>
    <xf numFmtId="10" fontId="0" fillId="0" borderId="7" xfId="1" applyNumberFormat="1" applyFont="1" applyBorder="1" applyAlignment="1">
      <alignment vertical="center"/>
    </xf>
    <xf numFmtId="10" fontId="5" fillId="16" borderId="7" xfId="1" applyNumberFormat="1" applyFont="1" applyFill="1" applyBorder="1" applyAlignment="1">
      <alignment vertical="center"/>
    </xf>
    <xf numFmtId="10" fontId="0" fillId="17" borderId="7" xfId="1" applyNumberFormat="1" applyFont="1" applyFill="1" applyBorder="1" applyAlignment="1">
      <alignment vertical="center"/>
    </xf>
    <xf numFmtId="10" fontId="0" fillId="0" borderId="7" xfId="1" applyNumberFormat="1" applyFont="1" applyFill="1" applyBorder="1" applyAlignment="1">
      <alignment vertical="center"/>
    </xf>
    <xf numFmtId="9" fontId="0" fillId="17" borderId="5" xfId="1" applyFont="1" applyFill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15" fontId="5" fillId="17" borderId="6" xfId="0" applyNumberFormat="1" applyFont="1" applyFill="1" applyBorder="1" applyAlignment="1">
      <alignment horizontal="left" vertical="center"/>
    </xf>
    <xf numFmtId="9" fontId="5" fillId="17" borderId="7" xfId="1" applyFont="1" applyFill="1" applyBorder="1" applyAlignment="1">
      <alignment vertical="center"/>
    </xf>
    <xf numFmtId="9" fontId="5" fillId="17" borderId="5" xfId="1" applyFont="1" applyFill="1" applyBorder="1" applyAlignment="1">
      <alignment vertical="center"/>
    </xf>
    <xf numFmtId="10" fontId="5" fillId="17" borderId="7" xfId="1" applyNumberFormat="1" applyFont="1" applyFill="1" applyBorder="1" applyAlignment="1">
      <alignment vertical="center"/>
    </xf>
    <xf numFmtId="15" fontId="0" fillId="17" borderId="6" xfId="0" applyNumberFormat="1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88" fontId="21" fillId="0" borderId="0" xfId="1" applyNumberFormat="1" applyFont="1" applyFill="1" applyBorder="1" applyAlignment="1">
      <alignment horizontal="center" vertical="center"/>
    </xf>
    <xf numFmtId="9" fontId="21" fillId="3" borderId="0" xfId="1" applyFont="1" applyFill="1" applyBorder="1" applyAlignment="1">
      <alignment horizontal="center" vertical="center"/>
    </xf>
    <xf numFmtId="9" fontId="21" fillId="0" borderId="0" xfId="1" applyFont="1" applyFill="1" applyBorder="1" applyAlignment="1">
      <alignment horizontal="center" vertical="center"/>
    </xf>
    <xf numFmtId="190" fontId="21" fillId="0" borderId="0" xfId="0" applyNumberFormat="1" applyFont="1" applyAlignment="1">
      <alignment horizontal="center" vertical="center"/>
    </xf>
    <xf numFmtId="191" fontId="21" fillId="0" borderId="0" xfId="0" applyNumberFormat="1" applyFont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188" fontId="22" fillId="0" borderId="0" xfId="1" applyNumberFormat="1" applyFont="1" applyFill="1" applyBorder="1" applyAlignment="1">
      <alignment horizontal="center" vertical="center"/>
    </xf>
    <xf numFmtId="9" fontId="22" fillId="0" borderId="0" xfId="1" applyFont="1" applyFill="1" applyBorder="1" applyAlignment="1">
      <alignment horizontal="center" vertical="center"/>
    </xf>
    <xf numFmtId="0" fontId="23" fillId="18" borderId="0" xfId="0" applyFont="1" applyFill="1" applyAlignment="1">
      <alignment vertical="center"/>
    </xf>
    <xf numFmtId="0" fontId="23" fillId="18" borderId="0" xfId="0" applyFont="1" applyFill="1" applyAlignment="1">
      <alignment horizontal="center" vertical="center"/>
    </xf>
    <xf numFmtId="0" fontId="24" fillId="18" borderId="0" xfId="0" applyFont="1" applyFill="1" applyAlignment="1">
      <alignment vertical="center" wrapText="1"/>
    </xf>
    <xf numFmtId="0" fontId="24" fillId="18" borderId="0" xfId="0" applyFont="1" applyFill="1" applyAlignment="1">
      <alignment vertical="center"/>
    </xf>
    <xf numFmtId="0" fontId="21" fillId="18" borderId="0" xfId="0" applyFont="1" applyFill="1" applyAlignment="1">
      <alignment vertical="center"/>
    </xf>
    <xf numFmtId="0" fontId="22" fillId="18" borderId="0" xfId="0" applyFont="1" applyFill="1" applyAlignment="1">
      <alignment vertical="center"/>
    </xf>
    <xf numFmtId="188" fontId="24" fillId="18" borderId="0" xfId="0" applyNumberFormat="1" applyFont="1" applyFill="1" applyAlignment="1">
      <alignment vertical="center"/>
    </xf>
    <xf numFmtId="188" fontId="23" fillId="18" borderId="0" xfId="0" applyNumberFormat="1" applyFont="1" applyFill="1" applyAlignment="1">
      <alignment vertical="center"/>
    </xf>
    <xf numFmtId="188" fontId="21" fillId="18" borderId="0" xfId="0" applyNumberFormat="1" applyFont="1" applyFill="1" applyAlignment="1">
      <alignment vertical="center"/>
    </xf>
    <xf numFmtId="0" fontId="24" fillId="18" borderId="0" xfId="0" applyFont="1" applyFill="1" applyAlignment="1">
      <alignment horizontal="center" vertical="center"/>
    </xf>
    <xf numFmtId="190" fontId="21" fillId="0" borderId="0" xfId="0" applyNumberFormat="1" applyFont="1" applyAlignment="1">
      <alignment horizontal="left" vertical="center"/>
    </xf>
    <xf numFmtId="9" fontId="21" fillId="0" borderId="0" xfId="1" applyFont="1" applyFill="1" applyBorder="1" applyAlignment="1">
      <alignment horizontal="left" vertical="center"/>
    </xf>
    <xf numFmtId="0" fontId="21" fillId="19" borderId="0" xfId="0" applyFont="1" applyFill="1" applyAlignment="1">
      <alignment horizontal="left" vertical="center"/>
    </xf>
    <xf numFmtId="0" fontId="21" fillId="19" borderId="0" xfId="0" applyFont="1" applyFill="1" applyAlignment="1">
      <alignment horizontal="center" vertical="center"/>
    </xf>
    <xf numFmtId="0" fontId="21" fillId="19" borderId="0" xfId="0" applyFont="1" applyFill="1" applyAlignment="1">
      <alignment wrapText="1"/>
    </xf>
    <xf numFmtId="0" fontId="21" fillId="19" borderId="0" xfId="0" applyFont="1" applyFill="1" applyAlignment="1">
      <alignment horizontal="center" vertical="center" wrapText="1"/>
    </xf>
    <xf numFmtId="0" fontId="22" fillId="19" borderId="0" xfId="0" applyFont="1" applyFill="1" applyAlignment="1">
      <alignment horizontal="center" vertical="center"/>
    </xf>
    <xf numFmtId="188" fontId="21" fillId="19" borderId="0" xfId="1" applyNumberFormat="1" applyFont="1" applyFill="1" applyBorder="1" applyAlignment="1">
      <alignment horizontal="center" vertical="center"/>
    </xf>
    <xf numFmtId="188" fontId="22" fillId="19" borderId="0" xfId="1" applyNumberFormat="1" applyFont="1" applyFill="1" applyBorder="1" applyAlignment="1">
      <alignment horizontal="center" vertical="center"/>
    </xf>
    <xf numFmtId="9" fontId="21" fillId="19" borderId="0" xfId="1" applyFont="1" applyFill="1" applyBorder="1" applyAlignment="1">
      <alignment horizontal="center" vertical="center"/>
    </xf>
    <xf numFmtId="190" fontId="22" fillId="0" borderId="0" xfId="0" applyNumberFormat="1" applyFont="1" applyAlignment="1">
      <alignment horizontal="center" vertical="center"/>
    </xf>
    <xf numFmtId="191" fontId="22" fillId="0" borderId="0" xfId="0" applyNumberFormat="1" applyFont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wrapText="1"/>
    </xf>
    <xf numFmtId="0" fontId="25" fillId="0" borderId="0" xfId="0" applyFont="1" applyAlignment="1">
      <alignment horizontal="center" vertical="center"/>
    </xf>
    <xf numFmtId="188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quotePrefix="1" applyFont="1" applyAlignment="1">
      <alignment wrapText="1"/>
    </xf>
    <xf numFmtId="0" fontId="22" fillId="0" borderId="0" xfId="0" applyFont="1" applyAlignment="1">
      <alignment horizontal="center" vertical="center" wrapText="1"/>
    </xf>
    <xf numFmtId="188" fontId="22" fillId="0" borderId="0" xfId="0" applyNumberFormat="1" applyFont="1" applyAlignment="1">
      <alignment horizontal="center" vertical="center"/>
    </xf>
    <xf numFmtId="190" fontId="21" fillId="0" borderId="0" xfId="0" applyNumberFormat="1" applyFont="1" applyAlignment="1">
      <alignment horizontal="center"/>
    </xf>
    <xf numFmtId="9" fontId="21" fillId="0" borderId="0" xfId="1" applyFont="1" applyFill="1" applyBorder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wrapText="1"/>
    </xf>
    <xf numFmtId="188" fontId="22" fillId="20" borderId="0" xfId="0" applyNumberFormat="1" applyFont="1" applyFill="1" applyAlignment="1">
      <alignment horizontal="center" vertical="center"/>
    </xf>
    <xf numFmtId="188" fontId="21" fillId="20" borderId="0" xfId="1" applyNumberFormat="1" applyFont="1" applyFill="1" applyBorder="1" applyAlignment="1">
      <alignment horizontal="center" vertical="center"/>
    </xf>
    <xf numFmtId="188" fontId="22" fillId="20" borderId="0" xfId="1" applyNumberFormat="1" applyFont="1" applyFill="1" applyBorder="1" applyAlignment="1">
      <alignment horizontal="center" vertical="center"/>
    </xf>
    <xf numFmtId="188" fontId="21" fillId="20" borderId="0" xfId="0" applyNumberFormat="1" applyFont="1" applyFill="1" applyAlignment="1">
      <alignment horizontal="center" vertical="center"/>
    </xf>
    <xf numFmtId="0" fontId="22" fillId="20" borderId="0" xfId="0" applyFont="1" applyFill="1" applyAlignment="1">
      <alignment horizontal="center" vertical="center"/>
    </xf>
    <xf numFmtId="188" fontId="22" fillId="19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center" vertical="center"/>
    </xf>
    <xf numFmtId="0" fontId="22" fillId="0" borderId="0" xfId="0" applyFont="1" applyAlignment="1">
      <alignment wrapText="1"/>
    </xf>
    <xf numFmtId="0" fontId="29" fillId="0" borderId="0" xfId="0" applyFont="1" applyAlignment="1">
      <alignment horizontal="center" vertical="center"/>
    </xf>
    <xf numFmtId="0" fontId="25" fillId="19" borderId="0" xfId="0" applyFont="1" applyFill="1" applyAlignment="1">
      <alignment horizontal="center" vertical="center" wrapText="1"/>
    </xf>
    <xf numFmtId="9" fontId="28" fillId="0" borderId="0" xfId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88" fontId="22" fillId="18" borderId="0" xfId="0" applyNumberFormat="1" applyFont="1" applyFill="1" applyAlignment="1">
      <alignment horizontal="center" vertical="center"/>
    </xf>
    <xf numFmtId="188" fontId="22" fillId="18" borderId="0" xfId="1" applyNumberFormat="1" applyFont="1" applyFill="1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88" fontId="27" fillId="20" borderId="0" xfId="1" applyNumberFormat="1" applyFont="1" applyFill="1" applyBorder="1" applyAlignment="1">
      <alignment horizontal="center" vertical="center"/>
    </xf>
    <xf numFmtId="9" fontId="27" fillId="0" borderId="0" xfId="1" applyFont="1" applyFill="1" applyBorder="1" applyAlignment="1">
      <alignment horizontal="center" vertical="center"/>
    </xf>
    <xf numFmtId="190" fontId="27" fillId="0" borderId="0" xfId="0" applyNumberFormat="1" applyFont="1" applyAlignment="1">
      <alignment horizontal="center" vertical="center"/>
    </xf>
    <xf numFmtId="191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3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188" fontId="27" fillId="20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0" xfId="0" applyFont="1"/>
    <xf numFmtId="191" fontId="34" fillId="0" borderId="0" xfId="0" applyNumberFormat="1" applyFont="1" applyAlignment="1">
      <alignment horizontal="center" vertical="center"/>
    </xf>
    <xf numFmtId="9" fontId="34" fillId="0" borderId="0" xfId="1" applyFont="1" applyAlignment="1">
      <alignment horizontal="center" vertical="center"/>
    </xf>
    <xf numFmtId="9" fontId="34" fillId="0" borderId="0" xfId="1" applyFont="1" applyBorder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center"/>
    </xf>
    <xf numFmtId="0" fontId="33" fillId="21" borderId="2" xfId="0" applyFont="1" applyFill="1" applyBorder="1" applyAlignment="1">
      <alignment vertical="center" wrapText="1"/>
    </xf>
    <xf numFmtId="0" fontId="33" fillId="21" borderId="2" xfId="0" applyFont="1" applyFill="1" applyBorder="1" applyAlignment="1">
      <alignment vertical="center"/>
    </xf>
    <xf numFmtId="0" fontId="35" fillId="21" borderId="10" xfId="0" applyFont="1" applyFill="1" applyBorder="1" applyAlignment="1">
      <alignment horizontal="center" vertical="top" wrapText="1"/>
    </xf>
    <xf numFmtId="0" fontId="33" fillId="21" borderId="10" xfId="0" applyFont="1" applyFill="1" applyBorder="1" applyAlignment="1">
      <alignment horizontal="center" vertical="top"/>
    </xf>
    <xf numFmtId="0" fontId="33" fillId="21" borderId="10" xfId="0" applyFont="1" applyFill="1" applyBorder="1" applyAlignment="1">
      <alignment horizontal="center" vertical="top" wrapText="1"/>
    </xf>
    <xf numFmtId="191" fontId="33" fillId="22" borderId="2" xfId="0" applyNumberFormat="1" applyFont="1" applyFill="1" applyBorder="1" applyAlignment="1">
      <alignment horizontal="center" vertical="center" wrapText="1"/>
    </xf>
    <xf numFmtId="191" fontId="33" fillId="3" borderId="2" xfId="0" applyNumberFormat="1" applyFont="1" applyFill="1" applyBorder="1" applyAlignment="1">
      <alignment horizontal="center" vertical="center" wrapText="1"/>
    </xf>
    <xf numFmtId="9" fontId="33" fillId="22" borderId="2" xfId="1" applyFont="1" applyFill="1" applyBorder="1" applyAlignment="1">
      <alignment horizontal="center" vertical="center"/>
    </xf>
    <xf numFmtId="0" fontId="34" fillId="22" borderId="1" xfId="0" applyFont="1" applyFill="1" applyBorder="1" applyAlignment="1">
      <alignment horizontal="center" vertical="center"/>
    </xf>
    <xf numFmtId="0" fontId="33" fillId="22" borderId="1" xfId="0" applyFont="1" applyFill="1" applyBorder="1" applyAlignment="1">
      <alignment horizontal="center" vertical="center" wrapText="1"/>
    </xf>
    <xf numFmtId="9" fontId="33" fillId="22" borderId="1" xfId="1" applyFont="1" applyFill="1" applyBorder="1" applyAlignment="1">
      <alignment horizontal="center" vertical="center"/>
    </xf>
    <xf numFmtId="0" fontId="33" fillId="22" borderId="1" xfId="0" applyFont="1" applyFill="1" applyBorder="1" applyAlignment="1">
      <alignment horizontal="center" vertical="center"/>
    </xf>
    <xf numFmtId="0" fontId="34" fillId="19" borderId="8" xfId="0" applyFont="1" applyFill="1" applyBorder="1" applyAlignment="1">
      <alignment horizontal="center" vertical="center"/>
    </xf>
    <xf numFmtId="0" fontId="34" fillId="19" borderId="2" xfId="0" applyFont="1" applyFill="1" applyBorder="1" applyAlignment="1">
      <alignment horizontal="center" vertical="center"/>
    </xf>
    <xf numFmtId="0" fontId="34" fillId="19" borderId="8" xfId="0" applyFont="1" applyFill="1" applyBorder="1"/>
    <xf numFmtId="191" fontId="34" fillId="19" borderId="2" xfId="0" applyNumberFormat="1" applyFont="1" applyFill="1" applyBorder="1" applyAlignment="1">
      <alignment horizontal="center" vertical="center"/>
    </xf>
    <xf numFmtId="191" fontId="34" fillId="19" borderId="12" xfId="0" applyNumberFormat="1" applyFont="1" applyFill="1" applyBorder="1" applyAlignment="1">
      <alignment horizontal="center" vertical="center"/>
    </xf>
    <xf numFmtId="9" fontId="34" fillId="19" borderId="8" xfId="1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9" fontId="34" fillId="19" borderId="2" xfId="1" applyFont="1" applyFill="1" applyBorder="1" applyAlignment="1">
      <alignment horizontal="center" vertical="center"/>
    </xf>
    <xf numFmtId="0" fontId="34" fillId="19" borderId="3" xfId="0" applyFont="1" applyFill="1" applyBorder="1" applyAlignment="1">
      <alignment horizontal="center" vertical="center"/>
    </xf>
    <xf numFmtId="0" fontId="34" fillId="19" borderId="13" xfId="0" applyFont="1" applyFill="1" applyBorder="1" applyAlignment="1">
      <alignment horizontal="center" vertical="center"/>
    </xf>
    <xf numFmtId="0" fontId="34" fillId="19" borderId="3" xfId="0" applyFont="1" applyFill="1" applyBorder="1"/>
    <xf numFmtId="191" fontId="34" fillId="19" borderId="13" xfId="0" applyNumberFormat="1" applyFont="1" applyFill="1" applyBorder="1" applyAlignment="1">
      <alignment horizontal="center" vertical="center"/>
    </xf>
    <xf numFmtId="191" fontId="34" fillId="19" borderId="14" xfId="0" applyNumberFormat="1" applyFont="1" applyFill="1" applyBorder="1" applyAlignment="1">
      <alignment horizontal="center" vertical="center"/>
    </xf>
    <xf numFmtId="9" fontId="34" fillId="19" borderId="3" xfId="1" applyFont="1" applyFill="1" applyBorder="1" applyAlignment="1">
      <alignment horizontal="center" vertical="center"/>
    </xf>
    <xf numFmtId="9" fontId="34" fillId="19" borderId="13" xfId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9" fontId="34" fillId="0" borderId="0" xfId="1" applyFont="1" applyAlignment="1">
      <alignment horizontal="left" vertical="center"/>
    </xf>
    <xf numFmtId="0" fontId="34" fillId="21" borderId="11" xfId="0" applyFont="1" applyFill="1" applyBorder="1" applyAlignment="1">
      <alignment horizontal="center" vertical="center"/>
    </xf>
    <xf numFmtId="0" fontId="34" fillId="0" borderId="3" xfId="0" applyFont="1" applyBorder="1"/>
    <xf numFmtId="191" fontId="34" fillId="21" borderId="11" xfId="0" applyNumberFormat="1" applyFont="1" applyFill="1" applyBorder="1" applyAlignment="1">
      <alignment horizontal="center" vertical="center"/>
    </xf>
    <xf numFmtId="191" fontId="33" fillId="0" borderId="14" xfId="0" applyNumberFormat="1" applyFont="1" applyBorder="1" applyAlignment="1">
      <alignment horizontal="center" vertical="center"/>
    </xf>
    <xf numFmtId="191" fontId="34" fillId="0" borderId="14" xfId="0" applyNumberFormat="1" applyFont="1" applyBorder="1" applyAlignment="1">
      <alignment horizontal="center" vertical="center"/>
    </xf>
    <xf numFmtId="9" fontId="34" fillId="0" borderId="3" xfId="1" applyFont="1" applyFill="1" applyBorder="1" applyAlignment="1">
      <alignment horizontal="center" vertical="center"/>
    </xf>
    <xf numFmtId="9" fontId="34" fillId="21" borderId="11" xfId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21" borderId="13" xfId="0" applyFont="1" applyFill="1" applyBorder="1" applyAlignment="1">
      <alignment horizontal="center" vertical="center"/>
    </xf>
    <xf numFmtId="191" fontId="34" fillId="21" borderId="13" xfId="0" applyNumberFormat="1" applyFont="1" applyFill="1" applyBorder="1" applyAlignment="1">
      <alignment horizontal="center" vertical="center"/>
    </xf>
    <xf numFmtId="191" fontId="36" fillId="0" borderId="3" xfId="0" applyNumberFormat="1" applyFont="1" applyBorder="1" applyAlignment="1">
      <alignment horizontal="center" vertical="center"/>
    </xf>
    <xf numFmtId="9" fontId="34" fillId="21" borderId="13" xfId="1" applyFont="1" applyFill="1" applyBorder="1" applyAlignment="1">
      <alignment horizontal="center" vertical="center"/>
    </xf>
    <xf numFmtId="0" fontId="34" fillId="19" borderId="11" xfId="0" applyFont="1" applyFill="1" applyBorder="1" applyAlignment="1">
      <alignment horizontal="center" vertical="center"/>
    </xf>
    <xf numFmtId="191" fontId="34" fillId="19" borderId="11" xfId="0" applyNumberFormat="1" applyFont="1" applyFill="1" applyBorder="1" applyAlignment="1">
      <alignment horizontal="center" vertical="center"/>
    </xf>
    <xf numFmtId="191" fontId="33" fillId="19" borderId="14" xfId="0" applyNumberFormat="1" applyFont="1" applyFill="1" applyBorder="1" applyAlignment="1">
      <alignment horizontal="center" vertical="center"/>
    </xf>
    <xf numFmtId="191" fontId="34" fillId="19" borderId="15" xfId="0" applyNumberFormat="1" applyFont="1" applyFill="1" applyBorder="1" applyAlignment="1">
      <alignment horizontal="center" vertical="center"/>
    </xf>
    <xf numFmtId="9" fontId="34" fillId="19" borderId="11" xfId="1" applyFont="1" applyFill="1" applyBorder="1" applyAlignment="1">
      <alignment horizontal="center" vertical="center"/>
    </xf>
    <xf numFmtId="191" fontId="36" fillId="19" borderId="14" xfId="0" applyNumberFormat="1" applyFont="1" applyFill="1" applyBorder="1" applyAlignment="1">
      <alignment horizontal="center" vertical="center"/>
    </xf>
    <xf numFmtId="191" fontId="36" fillId="19" borderId="15" xfId="0" applyNumberFormat="1" applyFont="1" applyFill="1" applyBorder="1" applyAlignment="1">
      <alignment horizontal="center" vertical="center"/>
    </xf>
    <xf numFmtId="0" fontId="34" fillId="19" borderId="16" xfId="0" applyFont="1" applyFill="1" applyBorder="1" applyAlignment="1">
      <alignment horizontal="center" vertical="center"/>
    </xf>
    <xf numFmtId="0" fontId="34" fillId="19" borderId="13" xfId="0" applyFont="1" applyFill="1" applyBorder="1" applyAlignment="1">
      <alignment horizontal="center" vertical="center" wrapText="1"/>
    </xf>
    <xf numFmtId="191" fontId="34" fillId="21" borderId="15" xfId="0" applyNumberFormat="1" applyFont="1" applyFill="1" applyBorder="1" applyAlignment="1">
      <alignment horizontal="center" vertical="center"/>
    </xf>
    <xf numFmtId="191" fontId="34" fillId="21" borderId="14" xfId="0" applyNumberFormat="1" applyFont="1" applyFill="1" applyBorder="1" applyAlignment="1">
      <alignment horizontal="center" vertical="center"/>
    </xf>
    <xf numFmtId="0" fontId="37" fillId="22" borderId="3" xfId="0" applyFont="1" applyFill="1" applyBorder="1" applyAlignment="1">
      <alignment horizontal="center" vertical="center"/>
    </xf>
    <xf numFmtId="0" fontId="37" fillId="22" borderId="11" xfId="0" applyFont="1" applyFill="1" applyBorder="1" applyAlignment="1">
      <alignment horizontal="center" vertical="center"/>
    </xf>
    <xf numFmtId="0" fontId="37" fillId="22" borderId="3" xfId="0" applyFont="1" applyFill="1" applyBorder="1"/>
    <xf numFmtId="0" fontId="34" fillId="22" borderId="3" xfId="0" applyFont="1" applyFill="1" applyBorder="1" applyAlignment="1">
      <alignment vertical="center"/>
    </xf>
    <xf numFmtId="0" fontId="37" fillId="22" borderId="13" xfId="0" applyFont="1" applyFill="1" applyBorder="1" applyAlignment="1">
      <alignment horizontal="center" vertical="center"/>
    </xf>
    <xf numFmtId="191" fontId="36" fillId="21" borderId="14" xfId="0" applyNumberFormat="1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191" fontId="36" fillId="21" borderId="15" xfId="0" applyNumberFormat="1" applyFont="1" applyFill="1" applyBorder="1" applyAlignment="1">
      <alignment horizontal="center" vertical="center"/>
    </xf>
    <xf numFmtId="0" fontId="34" fillId="22" borderId="3" xfId="0" applyFont="1" applyFill="1" applyBorder="1" applyAlignment="1">
      <alignment horizontal="center" vertical="center"/>
    </xf>
    <xf numFmtId="0" fontId="34" fillId="22" borderId="3" xfId="0" applyFont="1" applyFill="1" applyBorder="1"/>
    <xf numFmtId="0" fontId="34" fillId="19" borderId="3" xfId="0" applyFont="1" applyFill="1" applyBorder="1" applyAlignment="1">
      <alignment vertical="center"/>
    </xf>
    <xf numFmtId="0" fontId="34" fillId="21" borderId="3" xfId="0" applyFont="1" applyFill="1" applyBorder="1" applyAlignment="1">
      <alignment horizontal="center" vertical="center"/>
    </xf>
    <xf numFmtId="0" fontId="34" fillId="21" borderId="3" xfId="0" applyFont="1" applyFill="1" applyBorder="1"/>
    <xf numFmtId="9" fontId="34" fillId="21" borderId="3" xfId="1" applyFont="1" applyFill="1" applyBorder="1" applyAlignment="1">
      <alignment horizontal="center" vertical="center"/>
    </xf>
    <xf numFmtId="191" fontId="36" fillId="0" borderId="14" xfId="0" applyNumberFormat="1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1" xfId="0" applyFont="1" applyBorder="1"/>
    <xf numFmtId="0" fontId="34" fillId="0" borderId="4" xfId="0" applyFont="1" applyBorder="1" applyAlignment="1">
      <alignment horizontal="center" vertical="center"/>
    </xf>
    <xf numFmtId="191" fontId="34" fillId="19" borderId="3" xfId="0" applyNumberFormat="1" applyFont="1" applyFill="1" applyBorder="1" applyAlignment="1">
      <alignment horizontal="center" vertical="center"/>
    </xf>
    <xf numFmtId="191" fontId="34" fillId="0" borderId="3" xfId="0" applyNumberFormat="1" applyFont="1" applyBorder="1" applyAlignment="1">
      <alignment horizontal="center" vertical="center"/>
    </xf>
    <xf numFmtId="9" fontId="34" fillId="0" borderId="3" xfId="1" applyFont="1" applyBorder="1" applyAlignment="1">
      <alignment horizontal="center" vertical="center"/>
    </xf>
    <xf numFmtId="9" fontId="37" fillId="22" borderId="3" xfId="1" applyFont="1" applyFill="1" applyBorder="1" applyAlignment="1">
      <alignment horizontal="center" vertical="center"/>
    </xf>
    <xf numFmtId="191" fontId="37" fillId="22" borderId="3" xfId="0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center" vertical="center"/>
    </xf>
    <xf numFmtId="9" fontId="37" fillId="0" borderId="0" xfId="1" applyFont="1" applyAlignment="1">
      <alignment horizontal="center" vertical="center"/>
    </xf>
    <xf numFmtId="191" fontId="34" fillId="21" borderId="3" xfId="0" applyNumberFormat="1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/>
    </xf>
    <xf numFmtId="0" fontId="34" fillId="0" borderId="3" xfId="0" applyFont="1" applyBorder="1" applyAlignment="1">
      <alignment vertical="center"/>
    </xf>
    <xf numFmtId="0" fontId="37" fillId="22" borderId="4" xfId="0" applyFont="1" applyFill="1" applyBorder="1" applyAlignment="1">
      <alignment horizontal="center" vertical="center"/>
    </xf>
    <xf numFmtId="0" fontId="37" fillId="22" borderId="4" xfId="0" applyFont="1" applyFill="1" applyBorder="1"/>
    <xf numFmtId="191" fontId="37" fillId="22" borderId="4" xfId="0" applyNumberFormat="1" applyFont="1" applyFill="1" applyBorder="1" applyAlignment="1">
      <alignment horizontal="center" vertical="center"/>
    </xf>
    <xf numFmtId="9" fontId="37" fillId="22" borderId="4" xfId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34" fillId="9" borderId="0" xfId="0" applyFont="1" applyFill="1" applyAlignment="1">
      <alignment horizontal="center" vertical="center"/>
    </xf>
    <xf numFmtId="191" fontId="34" fillId="3" borderId="1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191" fontId="36" fillId="3" borderId="14" xfId="0" applyNumberFormat="1" applyFont="1" applyFill="1" applyBorder="1" applyAlignment="1">
      <alignment horizontal="center" vertical="center"/>
    </xf>
    <xf numFmtId="191" fontId="34" fillId="3" borderId="3" xfId="0" applyNumberFormat="1" applyFont="1" applyFill="1" applyBorder="1" applyAlignment="1">
      <alignment horizontal="center" vertical="center"/>
    </xf>
    <xf numFmtId="191" fontId="36" fillId="3" borderId="3" xfId="0" applyNumberFormat="1" applyFont="1" applyFill="1" applyBorder="1" applyAlignment="1">
      <alignment horizontal="center" vertical="center"/>
    </xf>
    <xf numFmtId="0" fontId="1" fillId="0" borderId="3" xfId="0" quotePrefix="1" applyFont="1" applyBorder="1"/>
    <xf numFmtId="0" fontId="17" fillId="0" borderId="0" xfId="0" applyFont="1" applyAlignment="1">
      <alignment horizontal="center" vertical="center"/>
    </xf>
    <xf numFmtId="0" fontId="3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34" fillId="3" borderId="3" xfId="1" applyFont="1" applyFill="1" applyBorder="1" applyAlignment="1">
      <alignment horizontal="center" vertical="center"/>
    </xf>
    <xf numFmtId="0" fontId="34" fillId="21" borderId="16" xfId="0" applyFont="1" applyFill="1" applyBorder="1" applyAlignment="1">
      <alignment horizontal="center" vertical="center"/>
    </xf>
    <xf numFmtId="191" fontId="33" fillId="21" borderId="14" xfId="0" applyNumberFormat="1" applyFont="1" applyFill="1" applyBorder="1" applyAlignment="1">
      <alignment horizontal="center" vertical="center"/>
    </xf>
    <xf numFmtId="191" fontId="34" fillId="22" borderId="17" xfId="0" applyNumberFormat="1" applyFont="1" applyFill="1" applyBorder="1" applyAlignment="1">
      <alignment horizontal="center" vertical="center"/>
    </xf>
    <xf numFmtId="191" fontId="34" fillId="0" borderId="19" xfId="0" applyNumberFormat="1" applyFont="1" applyBorder="1" applyAlignment="1">
      <alignment horizontal="center" vertical="center"/>
    </xf>
    <xf numFmtId="191" fontId="34" fillId="22" borderId="17" xfId="1" applyNumberFormat="1" applyFont="1" applyFill="1" applyBorder="1" applyAlignment="1">
      <alignment horizontal="center" vertical="center"/>
    </xf>
    <xf numFmtId="191" fontId="36" fillId="0" borderId="19" xfId="0" applyNumberFormat="1" applyFont="1" applyBorder="1" applyAlignment="1">
      <alignment horizontal="center" vertical="center"/>
    </xf>
    <xf numFmtId="9" fontId="34" fillId="22" borderId="17" xfId="1" applyFont="1" applyFill="1" applyBorder="1" applyAlignment="1">
      <alignment horizontal="center" vertical="center"/>
    </xf>
    <xf numFmtId="9" fontId="34" fillId="0" borderId="11" xfId="1" applyFont="1" applyFill="1" applyBorder="1" applyAlignment="1">
      <alignment horizontal="center" vertical="center"/>
    </xf>
    <xf numFmtId="0" fontId="34" fillId="22" borderId="18" xfId="0" applyFont="1" applyFill="1" applyBorder="1" applyAlignment="1">
      <alignment vertical="center"/>
    </xf>
    <xf numFmtId="191" fontId="34" fillId="19" borderId="16" xfId="0" applyNumberFormat="1" applyFont="1" applyFill="1" applyBorder="1" applyAlignment="1">
      <alignment horizontal="center" vertical="center"/>
    </xf>
    <xf numFmtId="0" fontId="34" fillId="22" borderId="17" xfId="0" applyFont="1" applyFill="1" applyBorder="1" applyAlignment="1">
      <alignment vertical="center"/>
    </xf>
    <xf numFmtId="0" fontId="34" fillId="0" borderId="0" xfId="0" applyFont="1" applyBorder="1"/>
    <xf numFmtId="191" fontId="34" fillId="21" borderId="10" xfId="0" applyNumberFormat="1" applyFont="1" applyFill="1" applyBorder="1" applyAlignment="1">
      <alignment horizontal="center" vertical="center"/>
    </xf>
    <xf numFmtId="9" fontId="34" fillId="19" borderId="16" xfId="1" applyFont="1" applyFill="1" applyBorder="1" applyAlignment="1">
      <alignment horizontal="center" vertical="center"/>
    </xf>
    <xf numFmtId="9" fontId="34" fillId="21" borderId="10" xfId="1" applyFont="1" applyFill="1" applyBorder="1" applyAlignment="1">
      <alignment horizontal="center" vertical="center"/>
    </xf>
    <xf numFmtId="0" fontId="34" fillId="22" borderId="18" xfId="0" applyFont="1" applyFill="1" applyBorder="1" applyAlignment="1">
      <alignment horizontal="center" vertical="center"/>
    </xf>
    <xf numFmtId="0" fontId="34" fillId="0" borderId="8" xfId="0" applyFont="1" applyBorder="1"/>
    <xf numFmtId="191" fontId="34" fillId="3" borderId="15" xfId="0" applyNumberFormat="1" applyFont="1" applyFill="1" applyBorder="1" applyAlignment="1">
      <alignment horizontal="center" vertical="center"/>
    </xf>
    <xf numFmtId="0" fontId="34" fillId="25" borderId="3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 wrapText="1"/>
    </xf>
    <xf numFmtId="0" fontId="34" fillId="25" borderId="0" xfId="0" applyFont="1" applyFill="1" applyAlignment="1">
      <alignment horizontal="center" vertical="center"/>
    </xf>
    <xf numFmtId="0" fontId="34" fillId="0" borderId="3" xfId="0" applyFont="1" applyFill="1" applyBorder="1" applyAlignment="1">
      <alignment horizontal="center" vertical="center"/>
    </xf>
    <xf numFmtId="191" fontId="36" fillId="3" borderId="15" xfId="0" applyNumberFormat="1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/>
    </xf>
    <xf numFmtId="0" fontId="34" fillId="25" borderId="8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9" fontId="0" fillId="3" borderId="5" xfId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vertical="center"/>
    </xf>
    <xf numFmtId="9" fontId="0" fillId="0" borderId="0" xfId="1" applyFont="1" applyAlignment="1">
      <alignment horizontal="right" vertical="center"/>
    </xf>
    <xf numFmtId="0" fontId="0" fillId="0" borderId="0" xfId="0" applyNumberFormat="1" applyFont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9" fontId="0" fillId="15" borderId="1" xfId="1" applyFont="1" applyFill="1" applyBorder="1" applyAlignment="1">
      <alignment horizontal="center" vertical="center" wrapText="1"/>
    </xf>
    <xf numFmtId="0" fontId="0" fillId="15" borderId="1" xfId="1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17" fontId="0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right" vertical="center"/>
    </xf>
    <xf numFmtId="0" fontId="0" fillId="0" borderId="1" xfId="1" applyNumberFormat="1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vertical="center"/>
    </xf>
    <xf numFmtId="17" fontId="0" fillId="26" borderId="1" xfId="0" applyNumberFormat="1" applyFont="1" applyFill="1" applyBorder="1" applyAlignment="1">
      <alignment horizontal="center" vertical="center"/>
    </xf>
    <xf numFmtId="9" fontId="0" fillId="26" borderId="1" xfId="1" applyFont="1" applyFill="1" applyBorder="1" applyAlignment="1">
      <alignment horizontal="right" vertical="center"/>
    </xf>
    <xf numFmtId="0" fontId="0" fillId="26" borderId="1" xfId="1" applyNumberFormat="1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27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0" fillId="3" borderId="0" xfId="0" applyFill="1"/>
    <xf numFmtId="188" fontId="5" fillId="0" borderId="3" xfId="0" applyNumberFormat="1" applyFont="1" applyBorder="1" applyAlignment="1">
      <alignment horizontal="center" vertical="center"/>
    </xf>
    <xf numFmtId="9" fontId="5" fillId="17" borderId="5" xfId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43" fillId="0" borderId="23" xfId="0" applyFont="1" applyBorder="1"/>
    <xf numFmtId="0" fontId="0" fillId="0" borderId="24" xfId="0" applyBorder="1"/>
    <xf numFmtId="0" fontId="0" fillId="0" borderId="23" xfId="0" applyBorder="1"/>
    <xf numFmtId="0" fontId="0" fillId="0" borderId="24" xfId="0" applyBorder="1" applyAlignment="1">
      <alignment vertical="center"/>
    </xf>
    <xf numFmtId="0" fontId="45" fillId="0" borderId="1" xfId="0" applyFont="1" applyBorder="1" applyAlignment="1">
      <alignment horizontal="left" vertical="center"/>
    </xf>
    <xf numFmtId="0" fontId="45" fillId="0" borderId="1" xfId="0" applyFont="1" applyBorder="1" applyAlignment="1">
      <alignment horizontal="center" vertical="center"/>
    </xf>
    <xf numFmtId="0" fontId="45" fillId="21" borderId="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0" fontId="0" fillId="0" borderId="30" xfId="0" applyBorder="1"/>
    <xf numFmtId="0" fontId="45" fillId="21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45" fillId="0" borderId="0" xfId="0" applyFont="1" applyBorder="1"/>
    <xf numFmtId="0" fontId="45" fillId="0" borderId="0" xfId="0" applyFont="1" applyBorder="1" applyAlignment="1">
      <alignment horizontal="center" vertical="center"/>
    </xf>
    <xf numFmtId="0" fontId="45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0" fontId="5" fillId="0" borderId="0" xfId="0" applyFont="1"/>
    <xf numFmtId="0" fontId="0" fillId="0" borderId="0" xfId="0" applyAlignment="1"/>
    <xf numFmtId="15" fontId="4" fillId="3" borderId="6" xfId="0" applyNumberFormat="1" applyFont="1" applyFill="1" applyBorder="1" applyAlignment="1">
      <alignment horizontal="left" vertical="center"/>
    </xf>
    <xf numFmtId="15" fontId="0" fillId="3" borderId="6" xfId="0" applyNumberFormat="1" applyFont="1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vertical="center" wrapText="1"/>
    </xf>
    <xf numFmtId="192" fontId="0" fillId="14" borderId="1" xfId="0" applyNumberFormat="1" applyFill="1" applyBorder="1" applyAlignment="1">
      <alignment horizontal="center" vertical="center"/>
    </xf>
    <xf numFmtId="17" fontId="0" fillId="14" borderId="1" xfId="0" applyNumberForma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vertical="center"/>
    </xf>
    <xf numFmtId="0" fontId="5" fillId="14" borderId="1" xfId="0" applyFont="1" applyFill="1" applyBorder="1" applyAlignment="1">
      <alignment vertical="center" wrapText="1"/>
    </xf>
    <xf numFmtId="192" fontId="5" fillId="14" borderId="1" xfId="0" applyNumberFormat="1" applyFont="1" applyFill="1" applyBorder="1" applyAlignment="1">
      <alignment horizontal="center" vertical="center"/>
    </xf>
    <xf numFmtId="17" fontId="5" fillId="14" borderId="1" xfId="0" applyNumberFormat="1" applyFont="1" applyFill="1" applyBorder="1" applyAlignment="1">
      <alignment horizontal="center" vertical="center"/>
    </xf>
    <xf numFmtId="9" fontId="5" fillId="17" borderId="1" xfId="1" applyFont="1" applyFill="1" applyBorder="1" applyAlignment="1">
      <alignment vertical="center"/>
    </xf>
    <xf numFmtId="0" fontId="0" fillId="14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vertical="center"/>
    </xf>
    <xf numFmtId="0" fontId="0" fillId="14" borderId="1" xfId="0" applyFont="1" applyFill="1" applyBorder="1" applyAlignment="1">
      <alignment vertical="center" wrapText="1"/>
    </xf>
    <xf numFmtId="192" fontId="0" fillId="14" borderId="1" xfId="0" applyNumberFormat="1" applyFont="1" applyFill="1" applyBorder="1" applyAlignment="1">
      <alignment horizontal="center" vertical="center"/>
    </xf>
    <xf numFmtId="17" fontId="0" fillId="14" borderId="1" xfId="0" applyNumberFormat="1" applyFont="1" applyFill="1" applyBorder="1" applyAlignment="1">
      <alignment horizontal="center" vertical="center"/>
    </xf>
    <xf numFmtId="9" fontId="0" fillId="17" borderId="1" xfId="1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17" fontId="0" fillId="13" borderId="1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vertical="center"/>
    </xf>
    <xf numFmtId="17" fontId="5" fillId="13" borderId="1" xfId="0" applyNumberFormat="1" applyFont="1" applyFill="1" applyBorder="1" applyAlignment="1">
      <alignment horizontal="center" vertical="center"/>
    </xf>
    <xf numFmtId="9" fontId="5" fillId="16" borderId="1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0" fillId="0" borderId="4" xfId="0" applyNumberForma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5" fillId="3" borderId="3" xfId="0" applyFont="1" applyFill="1" applyBorder="1"/>
    <xf numFmtId="0" fontId="5" fillId="3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5" fillId="3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88" fontId="0" fillId="0" borderId="4" xfId="0" applyNumberFormat="1" applyBorder="1" applyAlignment="1">
      <alignment horizontal="center" vertical="center"/>
    </xf>
    <xf numFmtId="0" fontId="0" fillId="13" borderId="7" xfId="0" applyFont="1" applyFill="1" applyBorder="1" applyAlignment="1">
      <alignment vertical="center"/>
    </xf>
    <xf numFmtId="0" fontId="0" fillId="13" borderId="7" xfId="0" applyFont="1" applyFill="1" applyBorder="1" applyAlignment="1">
      <alignment horizontal="center" vertical="center"/>
    </xf>
    <xf numFmtId="17" fontId="0" fillId="13" borderId="5" xfId="0" applyNumberFormat="1" applyFont="1" applyFill="1" applyBorder="1" applyAlignment="1">
      <alignment horizontal="center" vertical="center"/>
    </xf>
    <xf numFmtId="15" fontId="0" fillId="0" borderId="6" xfId="0" applyNumberFormat="1" applyFont="1" applyBorder="1" applyAlignment="1">
      <alignment horizontal="left" vertical="center"/>
    </xf>
    <xf numFmtId="9" fontId="20" fillId="0" borderId="7" xfId="1" applyFont="1" applyFill="1" applyBorder="1" applyAlignment="1">
      <alignment vertical="center"/>
    </xf>
    <xf numFmtId="9" fontId="20" fillId="0" borderId="5" xfId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0" fillId="17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 wrapText="1"/>
    </xf>
    <xf numFmtId="49" fontId="0" fillId="0" borderId="1" xfId="1" applyNumberFormat="1" applyFont="1" applyFill="1" applyBorder="1" applyAlignment="1">
      <alignment horizontal="center" vertical="center" wrapText="1"/>
    </xf>
    <xf numFmtId="49" fontId="5" fillId="17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left" vertical="center" wrapText="1"/>
    </xf>
    <xf numFmtId="15" fontId="46" fillId="17" borderId="6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13" borderId="1" xfId="0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0" fillId="13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vertical="center"/>
    </xf>
    <xf numFmtId="17" fontId="0" fillId="13" borderId="1" xfId="0" applyNumberFormat="1" applyFont="1" applyFill="1" applyBorder="1" applyAlignment="1">
      <alignment horizontal="center" vertical="center"/>
    </xf>
    <xf numFmtId="192" fontId="0" fillId="13" borderId="7" xfId="0" applyNumberFormat="1" applyFill="1" applyBorder="1" applyAlignment="1">
      <alignment horizontal="center" vertical="center"/>
    </xf>
    <xf numFmtId="192" fontId="0" fillId="0" borderId="6" xfId="0" applyNumberFormat="1" applyBorder="1" applyAlignment="1">
      <alignment horizontal="left" vertical="center"/>
    </xf>
    <xf numFmtId="192" fontId="0" fillId="0" borderId="5" xfId="1" applyNumberFormat="1" applyFont="1" applyBorder="1" applyAlignment="1">
      <alignment horizontal="center" vertical="center"/>
    </xf>
    <xf numFmtId="192" fontId="0" fillId="17" borderId="6" xfId="0" applyNumberFormat="1" applyFill="1" applyBorder="1" applyAlignment="1">
      <alignment horizontal="left" vertical="center"/>
    </xf>
    <xf numFmtId="192" fontId="0" fillId="17" borderId="7" xfId="1" applyNumberFormat="1" applyFont="1" applyFill="1" applyBorder="1" applyAlignment="1">
      <alignment vertical="center"/>
    </xf>
    <xf numFmtId="192" fontId="0" fillId="17" borderId="5" xfId="1" applyNumberFormat="1" applyFont="1" applyFill="1" applyBorder="1" applyAlignment="1">
      <alignment horizontal="center" vertical="center"/>
    </xf>
    <xf numFmtId="192" fontId="5" fillId="16" borderId="6" xfId="0" applyNumberFormat="1" applyFont="1" applyFill="1" applyBorder="1" applyAlignment="1">
      <alignment horizontal="left" vertical="center"/>
    </xf>
    <xf numFmtId="192" fontId="5" fillId="16" borderId="7" xfId="1" applyNumberFormat="1" applyFont="1" applyFill="1" applyBorder="1" applyAlignment="1">
      <alignment vertical="center"/>
    </xf>
    <xf numFmtId="192" fontId="5" fillId="16" borderId="5" xfId="1" applyNumberFormat="1" applyFont="1" applyFill="1" applyBorder="1" applyAlignment="1">
      <alignment vertical="center"/>
    </xf>
    <xf numFmtId="192" fontId="0" fillId="13" borderId="7" xfId="0" applyNumberFormat="1" applyFont="1" applyFill="1" applyBorder="1" applyAlignment="1">
      <alignment horizontal="center" vertical="center"/>
    </xf>
    <xf numFmtId="192" fontId="5" fillId="13" borderId="7" xfId="0" applyNumberFormat="1" applyFont="1" applyFill="1" applyBorder="1" applyAlignment="1">
      <alignment horizontal="center" vertical="center"/>
    </xf>
    <xf numFmtId="192" fontId="5" fillId="17" borderId="6" xfId="0" applyNumberFormat="1" applyFont="1" applyFill="1" applyBorder="1" applyAlignment="1">
      <alignment horizontal="left" vertical="center"/>
    </xf>
    <xf numFmtId="192" fontId="5" fillId="17" borderId="7" xfId="1" applyNumberFormat="1" applyFont="1" applyFill="1" applyBorder="1" applyAlignment="1">
      <alignment vertical="center"/>
    </xf>
    <xf numFmtId="192" fontId="5" fillId="17" borderId="5" xfId="1" applyNumberFormat="1" applyFont="1" applyFill="1" applyBorder="1" applyAlignment="1">
      <alignment vertical="center"/>
    </xf>
    <xf numFmtId="192" fontId="4" fillId="17" borderId="6" xfId="0" applyNumberFormat="1" applyFont="1" applyFill="1" applyBorder="1" applyAlignment="1">
      <alignment horizontal="left" vertical="center"/>
    </xf>
    <xf numFmtId="192" fontId="0" fillId="17" borderId="5" xfId="1" applyNumberFormat="1" applyFont="1" applyFill="1" applyBorder="1" applyAlignment="1">
      <alignment vertical="center"/>
    </xf>
    <xf numFmtId="192" fontId="0" fillId="14" borderId="7" xfId="0" applyNumberFormat="1" applyFill="1" applyBorder="1" applyAlignment="1">
      <alignment horizontal="center" vertical="center"/>
    </xf>
    <xf numFmtId="192" fontId="5" fillId="17" borderId="5" xfId="1" applyNumberFormat="1" applyFont="1" applyFill="1" applyBorder="1" applyAlignment="1">
      <alignment horizontal="center" vertical="center"/>
    </xf>
    <xf numFmtId="192" fontId="5" fillId="14" borderId="7" xfId="0" applyNumberFormat="1" applyFont="1" applyFill="1" applyBorder="1" applyAlignment="1">
      <alignment horizontal="center" vertical="center"/>
    </xf>
    <xf numFmtId="192" fontId="0" fillId="14" borderId="7" xfId="0" applyNumberFormat="1" applyFont="1" applyFill="1" applyBorder="1" applyAlignment="1">
      <alignment horizontal="center" vertical="center"/>
    </xf>
    <xf numFmtId="192" fontId="0" fillId="0" borderId="7" xfId="1" applyNumberFormat="1" applyFont="1" applyFill="1" applyBorder="1" applyAlignment="1">
      <alignment vertical="center"/>
    </xf>
    <xf numFmtId="192" fontId="0" fillId="0" borderId="5" xfId="1" applyNumberFormat="1" applyFont="1" applyFill="1" applyBorder="1" applyAlignment="1">
      <alignment horizontal="center" vertical="center"/>
    </xf>
    <xf numFmtId="192" fontId="0" fillId="0" borderId="0" xfId="0" applyNumberFormat="1" applyAlignment="1"/>
    <xf numFmtId="192" fontId="0" fillId="17" borderId="6" xfId="0" applyNumberFormat="1" applyFont="1" applyFill="1" applyBorder="1" applyAlignment="1">
      <alignment horizontal="left" vertical="center"/>
    </xf>
    <xf numFmtId="192" fontId="0" fillId="0" borderId="0" xfId="0" applyNumberFormat="1"/>
    <xf numFmtId="192" fontId="0" fillId="3" borderId="6" xfId="0" applyNumberFormat="1" applyFill="1" applyBorder="1" applyAlignment="1">
      <alignment horizontal="left" vertical="center"/>
    </xf>
    <xf numFmtId="0" fontId="45" fillId="0" borderId="1" xfId="0" applyNumberFormat="1" applyFont="1" applyBorder="1" applyAlignment="1">
      <alignment horizontal="center" vertical="center"/>
    </xf>
    <xf numFmtId="192" fontId="0" fillId="3" borderId="6" xfId="0" applyNumberFormat="1" applyFont="1" applyFill="1" applyBorder="1" applyAlignment="1">
      <alignment horizontal="left" vertical="center"/>
    </xf>
    <xf numFmtId="9" fontId="4" fillId="0" borderId="5" xfId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13" borderId="7" xfId="0" applyFont="1" applyFill="1" applyBorder="1" applyAlignment="1">
      <alignment horizontal="center" vertical="center"/>
    </xf>
    <xf numFmtId="17" fontId="4" fillId="13" borderId="5" xfId="0" applyNumberFormat="1" applyFont="1" applyFill="1" applyBorder="1" applyAlignment="1">
      <alignment horizontal="center" vertical="center"/>
    </xf>
    <xf numFmtId="9" fontId="4" fillId="0" borderId="7" xfId="1" applyFont="1" applyBorder="1" applyAlignment="1">
      <alignment vertical="center"/>
    </xf>
    <xf numFmtId="10" fontId="4" fillId="0" borderId="7" xfId="1" applyNumberFormat="1" applyFont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15" fontId="0" fillId="0" borderId="6" xfId="0" applyNumberForma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15" borderId="0" xfId="0" applyFill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vertical="center"/>
    </xf>
    <xf numFmtId="17" fontId="0" fillId="3" borderId="5" xfId="0" applyNumberFormat="1" applyFont="1" applyFill="1" applyBorder="1" applyAlignment="1">
      <alignment horizontal="center" vertical="center"/>
    </xf>
    <xf numFmtId="9" fontId="0" fillId="3" borderId="7" xfId="1" applyFont="1" applyFill="1" applyBorder="1" applyAlignment="1">
      <alignment vertical="center"/>
    </xf>
    <xf numFmtId="9" fontId="0" fillId="3" borderId="5" xfId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17" fontId="0" fillId="3" borderId="5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15" fontId="48" fillId="0" borderId="6" xfId="0" applyNumberFormat="1" applyFont="1" applyBorder="1" applyAlignment="1">
      <alignment horizontal="left" vertical="center"/>
    </xf>
    <xf numFmtId="0" fontId="20" fillId="14" borderId="7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vertical="center"/>
    </xf>
    <xf numFmtId="17" fontId="20" fillId="14" borderId="5" xfId="0" applyNumberFormat="1" applyFont="1" applyFill="1" applyBorder="1" applyAlignment="1">
      <alignment horizontal="center" vertical="center"/>
    </xf>
    <xf numFmtId="9" fontId="20" fillId="0" borderId="5" xfId="1" applyFont="1" applyBorder="1" applyAlignment="1">
      <alignment horizontal="center" vertical="center"/>
    </xf>
    <xf numFmtId="15" fontId="20" fillId="17" borderId="6" xfId="0" applyNumberFormat="1" applyFont="1" applyFill="1" applyBorder="1" applyAlignment="1">
      <alignment horizontal="left" vertical="center"/>
    </xf>
    <xf numFmtId="9" fontId="20" fillId="17" borderId="7" xfId="1" applyFont="1" applyFill="1" applyBorder="1" applyAlignment="1">
      <alignment vertical="center"/>
    </xf>
    <xf numFmtId="9" fontId="20" fillId="17" borderId="5" xfId="1" applyFont="1" applyFill="1" applyBorder="1" applyAlignment="1">
      <alignment horizontal="center" vertical="center"/>
    </xf>
    <xf numFmtId="15" fontId="20" fillId="3" borderId="6" xfId="0" applyNumberFormat="1" applyFont="1" applyFill="1" applyBorder="1" applyAlignment="1">
      <alignment horizontal="left" vertical="center"/>
    </xf>
    <xf numFmtId="0" fontId="20" fillId="0" borderId="7" xfId="0" applyFont="1" applyFill="1" applyBorder="1" applyAlignment="1">
      <alignment vertical="center"/>
    </xf>
    <xf numFmtId="10" fontId="20" fillId="0" borderId="7" xfId="1" applyNumberFormat="1" applyFont="1" applyFill="1" applyBorder="1" applyAlignment="1">
      <alignment vertical="center"/>
    </xf>
    <xf numFmtId="49" fontId="20" fillId="0" borderId="1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20" fillId="13" borderId="7" xfId="0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vertical="center"/>
    </xf>
    <xf numFmtId="17" fontId="20" fillId="13" borderId="5" xfId="0" applyNumberFormat="1" applyFont="1" applyFill="1" applyBorder="1" applyAlignment="1">
      <alignment horizontal="center" vertical="center"/>
    </xf>
    <xf numFmtId="9" fontId="20" fillId="0" borderId="7" xfId="1" applyFont="1" applyBorder="1" applyAlignment="1">
      <alignment vertical="center"/>
    </xf>
    <xf numFmtId="10" fontId="20" fillId="0" borderId="7" xfId="1" applyNumberFormat="1" applyFont="1" applyBorder="1" applyAlignment="1">
      <alignment vertical="center"/>
    </xf>
    <xf numFmtId="49" fontId="20" fillId="0" borderId="1" xfId="1" applyNumberFormat="1" applyFont="1" applyBorder="1" applyAlignment="1">
      <alignment horizontal="center" vertical="center"/>
    </xf>
    <xf numFmtId="9" fontId="20" fillId="3" borderId="7" xfId="1" applyFont="1" applyFill="1" applyBorder="1" applyAlignment="1">
      <alignment vertical="center"/>
    </xf>
    <xf numFmtId="15" fontId="20" fillId="0" borderId="6" xfId="0" applyNumberFormat="1" applyFont="1" applyFill="1" applyBorder="1" applyAlignment="1">
      <alignment horizontal="left" vertical="center"/>
    </xf>
    <xf numFmtId="9" fontId="20" fillId="3" borderId="5" xfId="1" applyFont="1" applyFill="1" applyBorder="1" applyAlignment="1">
      <alignment horizontal="center" vertical="center"/>
    </xf>
    <xf numFmtId="0" fontId="20" fillId="16" borderId="7" xfId="0" applyFont="1" applyFill="1" applyBorder="1" applyAlignment="1">
      <alignment vertical="center"/>
    </xf>
    <xf numFmtId="15" fontId="48" fillId="0" borderId="6" xfId="0" applyNumberFormat="1" applyFont="1" applyFill="1" applyBorder="1" applyAlignment="1">
      <alignment horizontal="left" vertical="center"/>
    </xf>
    <xf numFmtId="15" fontId="0" fillId="0" borderId="6" xfId="0" applyNumberFormat="1" applyFont="1" applyFill="1" applyBorder="1" applyAlignment="1">
      <alignment horizontal="left" vertical="center"/>
    </xf>
    <xf numFmtId="10" fontId="0" fillId="16" borderId="7" xfId="1" applyNumberFormat="1" applyFont="1" applyFill="1" applyBorder="1" applyAlignment="1">
      <alignment vertical="center"/>
    </xf>
    <xf numFmtId="15" fontId="4" fillId="16" borderId="6" xfId="0" applyNumberFormat="1" applyFont="1" applyFill="1" applyBorder="1" applyAlignment="1">
      <alignment horizontal="left" vertical="center"/>
    </xf>
    <xf numFmtId="9" fontId="4" fillId="16" borderId="7" xfId="1" applyFont="1" applyFill="1" applyBorder="1" applyAlignment="1">
      <alignment vertical="center"/>
    </xf>
    <xf numFmtId="9" fontId="4" fillId="16" borderId="5" xfId="1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horizontal="left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vertical="center"/>
    </xf>
    <xf numFmtId="188" fontId="4" fillId="2" borderId="3" xfId="0" applyNumberFormat="1" applyFont="1" applyFill="1" applyBorder="1" applyAlignment="1">
      <alignment horizontal="center" vertical="center"/>
    </xf>
    <xf numFmtId="0" fontId="4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7" fontId="0" fillId="3" borderId="1" xfId="0" applyNumberFormat="1" applyFill="1" applyBorder="1" applyAlignment="1">
      <alignment horizontal="center" vertical="center"/>
    </xf>
    <xf numFmtId="9" fontId="0" fillId="16" borderId="5" xfId="1" applyFont="1" applyFill="1" applyBorder="1" applyAlignment="1">
      <alignment horizontal="center" vertical="center"/>
    </xf>
    <xf numFmtId="0" fontId="0" fillId="16" borderId="7" xfId="0" applyFill="1" applyBorder="1" applyAlignment="1">
      <alignment vertical="center"/>
    </xf>
    <xf numFmtId="49" fontId="0" fillId="16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5" fillId="17" borderId="6" xfId="1" applyFont="1" applyFill="1" applyBorder="1" applyAlignment="1">
      <alignment horizontal="center" vertical="center"/>
    </xf>
    <xf numFmtId="9" fontId="5" fillId="17" borderId="7" xfId="1" applyFont="1" applyFill="1" applyBorder="1" applyAlignment="1">
      <alignment horizontal="center" vertical="center"/>
    </xf>
    <xf numFmtId="9" fontId="0" fillId="16" borderId="7" xfId="1" applyFont="1" applyFill="1" applyBorder="1" applyAlignment="1">
      <alignment horizontal="center" vertical="center"/>
    </xf>
    <xf numFmtId="192" fontId="20" fillId="13" borderId="7" xfId="0" applyNumberFormat="1" applyFont="1" applyFill="1" applyBorder="1" applyAlignment="1">
      <alignment horizontal="center" vertical="center"/>
    </xf>
    <xf numFmtId="192" fontId="4" fillId="13" borderId="7" xfId="0" applyNumberFormat="1" applyFont="1" applyFill="1" applyBorder="1" applyAlignment="1">
      <alignment horizontal="center" vertical="center"/>
    </xf>
    <xf numFmtId="192" fontId="5" fillId="13" borderId="5" xfId="0" applyNumberFormat="1" applyFont="1" applyFill="1" applyBorder="1" applyAlignment="1">
      <alignment horizontal="center" vertical="center"/>
    </xf>
    <xf numFmtId="192" fontId="0" fillId="3" borderId="7" xfId="0" applyNumberFormat="1" applyFont="1" applyFill="1" applyBorder="1" applyAlignment="1">
      <alignment horizontal="center" vertical="center"/>
    </xf>
    <xf numFmtId="192" fontId="0" fillId="3" borderId="7" xfId="0" applyNumberFormat="1" applyFill="1" applyBorder="1" applyAlignment="1">
      <alignment horizontal="center" vertical="center"/>
    </xf>
    <xf numFmtId="192" fontId="20" fillId="14" borderId="7" xfId="0" applyNumberFormat="1" applyFont="1" applyFill="1" applyBorder="1" applyAlignment="1">
      <alignment horizontal="center" vertical="center"/>
    </xf>
    <xf numFmtId="192" fontId="0" fillId="16" borderId="7" xfId="1" applyNumberFormat="1" applyFont="1" applyFill="1" applyBorder="1" applyAlignment="1">
      <alignment horizontal="center" vertical="center"/>
    </xf>
    <xf numFmtId="192" fontId="0" fillId="16" borderId="5" xfId="1" applyNumberFormat="1" applyFont="1" applyFill="1" applyBorder="1" applyAlignment="1">
      <alignment horizontal="center" vertical="center"/>
    </xf>
    <xf numFmtId="9" fontId="0" fillId="17" borderId="7" xfId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9" fontId="4" fillId="0" borderId="1" xfId="1" applyFont="1" applyFill="1" applyBorder="1" applyAlignment="1">
      <alignment vertical="center"/>
    </xf>
    <xf numFmtId="9" fontId="5" fillId="16" borderId="6" xfId="1" applyFont="1" applyFill="1" applyBorder="1" applyAlignment="1">
      <alignment vertical="center"/>
    </xf>
    <xf numFmtId="9" fontId="5" fillId="17" borderId="6" xfId="1" applyFont="1" applyFill="1" applyBorder="1" applyAlignment="1">
      <alignment vertical="center"/>
    </xf>
    <xf numFmtId="9" fontId="0" fillId="17" borderId="6" xfId="1" applyFont="1" applyFill="1" applyBorder="1" applyAlignment="1">
      <alignment vertical="center"/>
    </xf>
    <xf numFmtId="15" fontId="20" fillId="16" borderId="6" xfId="0" applyNumberFormat="1" applyFont="1" applyFill="1" applyBorder="1" applyAlignment="1">
      <alignment horizontal="left" vertical="center"/>
    </xf>
    <xf numFmtId="9" fontId="20" fillId="16" borderId="7" xfId="1" applyFont="1" applyFill="1" applyBorder="1" applyAlignment="1">
      <alignment vertical="center"/>
    </xf>
    <xf numFmtId="9" fontId="20" fillId="16" borderId="5" xfId="1" applyFont="1" applyFill="1" applyBorder="1" applyAlignment="1">
      <alignment horizontal="center" vertical="center"/>
    </xf>
    <xf numFmtId="10" fontId="20" fillId="16" borderId="7" xfId="1" applyNumberFormat="1" applyFont="1" applyFill="1" applyBorder="1" applyAlignment="1">
      <alignment vertical="center"/>
    </xf>
    <xf numFmtId="49" fontId="20" fillId="16" borderId="1" xfId="1" applyNumberFormat="1" applyFont="1" applyFill="1" applyBorder="1" applyAlignment="1">
      <alignment horizontal="center" vertical="center"/>
    </xf>
    <xf numFmtId="15" fontId="0" fillId="16" borderId="6" xfId="0" applyNumberFormat="1" applyFill="1" applyBorder="1" applyAlignment="1">
      <alignment horizontal="left" vertical="center"/>
    </xf>
    <xf numFmtId="9" fontId="0" fillId="16" borderId="7" xfId="1" applyFont="1" applyFill="1" applyBorder="1" applyAlignment="1">
      <alignment vertical="center"/>
    </xf>
    <xf numFmtId="0" fontId="0" fillId="16" borderId="0" xfId="0" applyFill="1"/>
    <xf numFmtId="15" fontId="0" fillId="16" borderId="6" xfId="0" applyNumberFormat="1" applyFont="1" applyFill="1" applyBorder="1" applyAlignment="1">
      <alignment horizontal="left" vertical="center"/>
    </xf>
    <xf numFmtId="192" fontId="0" fillId="16" borderId="6" xfId="0" applyNumberFormat="1" applyFill="1" applyBorder="1" applyAlignment="1">
      <alignment horizontal="left" vertical="center"/>
    </xf>
    <xf numFmtId="192" fontId="0" fillId="16" borderId="7" xfId="1" applyNumberFormat="1" applyFont="1" applyFill="1" applyBorder="1" applyAlignment="1">
      <alignment vertical="center"/>
    </xf>
    <xf numFmtId="0" fontId="20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vertical="center"/>
    </xf>
    <xf numFmtId="0" fontId="20" fillId="13" borderId="1" xfId="0" applyFont="1" applyFill="1" applyBorder="1" applyAlignment="1">
      <alignment vertical="center" wrapText="1"/>
    </xf>
    <xf numFmtId="17" fontId="20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 wrapText="1"/>
    </xf>
    <xf numFmtId="17" fontId="4" fillId="1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17" fontId="0" fillId="3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vertical="center"/>
    </xf>
    <xf numFmtId="0" fontId="20" fillId="14" borderId="1" xfId="0" applyFont="1" applyFill="1" applyBorder="1" applyAlignment="1">
      <alignment vertical="center" wrapText="1"/>
    </xf>
    <xf numFmtId="17" fontId="20" fillId="14" borderId="1" xfId="0" applyNumberFormat="1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192" fontId="0" fillId="3" borderId="1" xfId="0" applyNumberFormat="1" applyFill="1" applyBorder="1" applyAlignment="1">
      <alignment horizontal="center" vertical="center"/>
    </xf>
    <xf numFmtId="192" fontId="20" fillId="16" borderId="6" xfId="0" applyNumberFormat="1" applyFont="1" applyFill="1" applyBorder="1" applyAlignment="1">
      <alignment horizontal="left" vertical="center"/>
    </xf>
    <xf numFmtId="192" fontId="20" fillId="16" borderId="7" xfId="1" applyNumberFormat="1" applyFont="1" applyFill="1" applyBorder="1" applyAlignment="1">
      <alignment vertical="center"/>
    </xf>
    <xf numFmtId="192" fontId="20" fillId="16" borderId="5" xfId="1" applyNumberFormat="1" applyFont="1" applyFill="1" applyBorder="1" applyAlignment="1">
      <alignment horizontal="center" vertical="center"/>
    </xf>
    <xf numFmtId="192" fontId="4" fillId="3" borderId="6" xfId="0" applyNumberFormat="1" applyFont="1" applyFill="1" applyBorder="1" applyAlignment="1">
      <alignment horizontal="left" vertical="center"/>
    </xf>
    <xf numFmtId="192" fontId="0" fillId="3" borderId="7" xfId="1" applyNumberFormat="1" applyFont="1" applyFill="1" applyBorder="1" applyAlignment="1">
      <alignment vertical="center"/>
    </xf>
    <xf numFmtId="192" fontId="0" fillId="3" borderId="5" xfId="1" applyNumberFormat="1" applyFont="1" applyFill="1" applyBorder="1" applyAlignment="1">
      <alignment vertical="center"/>
    </xf>
    <xf numFmtId="192" fontId="5" fillId="17" borderId="6" xfId="1" applyNumberFormat="1" applyFont="1" applyFill="1" applyBorder="1" applyAlignment="1">
      <alignment horizontal="center" vertical="center"/>
    </xf>
    <xf numFmtId="192" fontId="5" fillId="17" borderId="7" xfId="1" applyNumberFormat="1" applyFont="1" applyFill="1" applyBorder="1" applyAlignment="1">
      <alignment horizontal="center" vertical="center"/>
    </xf>
    <xf numFmtId="192" fontId="0" fillId="3" borderId="5" xfId="1" applyNumberFormat="1" applyFont="1" applyFill="1" applyBorder="1" applyAlignment="1">
      <alignment horizontal="center" vertical="center"/>
    </xf>
    <xf numFmtId="192" fontId="20" fillId="17" borderId="6" xfId="0" applyNumberFormat="1" applyFont="1" applyFill="1" applyBorder="1" applyAlignment="1">
      <alignment horizontal="left" vertical="center"/>
    </xf>
    <xf numFmtId="192" fontId="20" fillId="17" borderId="7" xfId="1" applyNumberFormat="1" applyFont="1" applyFill="1" applyBorder="1" applyAlignment="1">
      <alignment vertical="center"/>
    </xf>
    <xf numFmtId="192" fontId="20" fillId="17" borderId="5" xfId="1" applyNumberFormat="1" applyFont="1" applyFill="1" applyBorder="1" applyAlignment="1">
      <alignment horizontal="center" vertical="center"/>
    </xf>
    <xf numFmtId="192" fontId="4" fillId="16" borderId="6" xfId="0" applyNumberFormat="1" applyFont="1" applyFill="1" applyBorder="1" applyAlignment="1">
      <alignment horizontal="left" vertical="center"/>
    </xf>
    <xf numFmtId="192" fontId="4" fillId="16" borderId="7" xfId="1" applyNumberFormat="1" applyFont="1" applyFill="1" applyBorder="1" applyAlignment="1">
      <alignment vertical="center"/>
    </xf>
    <xf numFmtId="192" fontId="4" fillId="16" borderId="5" xfId="1" applyNumberFormat="1" applyFont="1" applyFill="1" applyBorder="1" applyAlignment="1">
      <alignment vertical="center"/>
    </xf>
    <xf numFmtId="192" fontId="46" fillId="17" borderId="6" xfId="0" applyNumberFormat="1" applyFont="1" applyFill="1" applyBorder="1" applyAlignment="1">
      <alignment horizontal="left" vertical="center"/>
    </xf>
    <xf numFmtId="192" fontId="0" fillId="17" borderId="7" xfId="1" applyNumberFormat="1" applyFont="1" applyFill="1" applyBorder="1" applyAlignment="1">
      <alignment horizontal="center" vertical="center"/>
    </xf>
    <xf numFmtId="19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92" fontId="0" fillId="16" borderId="6" xfId="0" applyNumberFormat="1" applyFont="1" applyFill="1" applyBorder="1" applyAlignment="1">
      <alignment horizontal="left" vertical="center"/>
    </xf>
    <xf numFmtId="9" fontId="0" fillId="0" borderId="7" xfId="1" applyNumberFormat="1" applyFont="1" applyBorder="1" applyAlignment="1">
      <alignment vertical="center"/>
    </xf>
    <xf numFmtId="9" fontId="0" fillId="0" borderId="7" xfId="1" applyNumberFormat="1" applyFont="1" applyFill="1" applyBorder="1" applyAlignment="1">
      <alignment vertical="center"/>
    </xf>
    <xf numFmtId="9" fontId="20" fillId="0" borderId="7" xfId="1" applyNumberFormat="1" applyFont="1" applyFill="1" applyBorder="1" applyAlignment="1">
      <alignment vertical="center"/>
    </xf>
    <xf numFmtId="191" fontId="0" fillId="0" borderId="6" xfId="0" applyNumberFormat="1" applyBorder="1" applyAlignment="1">
      <alignment horizontal="center" vertical="center"/>
    </xf>
    <xf numFmtId="191" fontId="0" fillId="0" borderId="6" xfId="0" applyNumberFormat="1" applyFont="1" applyBorder="1" applyAlignment="1">
      <alignment horizontal="center" vertical="center"/>
    </xf>
    <xf numFmtId="191" fontId="20" fillId="0" borderId="6" xfId="0" applyNumberFormat="1" applyFont="1" applyBorder="1" applyAlignment="1">
      <alignment horizontal="center" vertical="center"/>
    </xf>
    <xf numFmtId="193" fontId="20" fillId="16" borderId="6" xfId="0" applyNumberFormat="1" applyFont="1" applyFill="1" applyBorder="1" applyAlignment="1">
      <alignment horizontal="left" vertical="center"/>
    </xf>
    <xf numFmtId="193" fontId="20" fillId="16" borderId="7" xfId="1" applyNumberFormat="1" applyFont="1" applyFill="1" applyBorder="1" applyAlignment="1">
      <alignment vertical="center"/>
    </xf>
    <xf numFmtId="193" fontId="20" fillId="16" borderId="5" xfId="1" applyNumberFormat="1" applyFont="1" applyFill="1" applyBorder="1" applyAlignment="1">
      <alignment horizontal="center" vertical="center"/>
    </xf>
    <xf numFmtId="193" fontId="0" fillId="16" borderId="6" xfId="0" applyNumberFormat="1" applyFill="1" applyBorder="1" applyAlignment="1">
      <alignment horizontal="left" vertical="center"/>
    </xf>
    <xf numFmtId="193" fontId="0" fillId="16" borderId="7" xfId="1" applyNumberFormat="1" applyFont="1" applyFill="1" applyBorder="1" applyAlignment="1">
      <alignment vertical="center"/>
    </xf>
    <xf numFmtId="193" fontId="0" fillId="16" borderId="5" xfId="1" applyNumberFormat="1" applyFont="1" applyFill="1" applyBorder="1" applyAlignment="1">
      <alignment horizontal="center" vertical="center"/>
    </xf>
    <xf numFmtId="193" fontId="0" fillId="17" borderId="6" xfId="0" applyNumberFormat="1" applyFill="1" applyBorder="1" applyAlignment="1">
      <alignment horizontal="left" vertical="center"/>
    </xf>
    <xf numFmtId="193" fontId="0" fillId="17" borderId="7" xfId="1" applyNumberFormat="1" applyFont="1" applyFill="1" applyBorder="1" applyAlignment="1">
      <alignment vertical="center"/>
    </xf>
    <xf numFmtId="193" fontId="0" fillId="17" borderId="5" xfId="1" applyNumberFormat="1" applyFont="1" applyFill="1" applyBorder="1" applyAlignment="1">
      <alignment horizontal="center" vertical="center"/>
    </xf>
    <xf numFmtId="193" fontId="5" fillId="16" borderId="6" xfId="0" applyNumberFormat="1" applyFont="1" applyFill="1" applyBorder="1" applyAlignment="1">
      <alignment horizontal="left" vertical="center"/>
    </xf>
    <xf numFmtId="193" fontId="5" fillId="16" borderId="7" xfId="1" applyNumberFormat="1" applyFont="1" applyFill="1" applyBorder="1" applyAlignment="1">
      <alignment vertical="center"/>
    </xf>
    <xf numFmtId="193" fontId="5" fillId="16" borderId="5" xfId="1" applyNumberFormat="1" applyFont="1" applyFill="1" applyBorder="1" applyAlignment="1">
      <alignment vertical="center"/>
    </xf>
    <xf numFmtId="193" fontId="0" fillId="16" borderId="6" xfId="0" applyNumberFormat="1" applyFont="1" applyFill="1" applyBorder="1" applyAlignment="1">
      <alignment horizontal="left" vertical="center"/>
    </xf>
    <xf numFmtId="193" fontId="5" fillId="17" borderId="6" xfId="0" applyNumberFormat="1" applyFont="1" applyFill="1" applyBorder="1" applyAlignment="1">
      <alignment horizontal="left" vertical="center"/>
    </xf>
    <xf numFmtId="193" fontId="5" fillId="17" borderId="7" xfId="1" applyNumberFormat="1" applyFont="1" applyFill="1" applyBorder="1" applyAlignment="1">
      <alignment vertical="center"/>
    </xf>
    <xf numFmtId="193" fontId="5" fillId="17" borderId="5" xfId="1" applyNumberFormat="1" applyFont="1" applyFill="1" applyBorder="1" applyAlignment="1">
      <alignment vertical="center"/>
    </xf>
    <xf numFmtId="193" fontId="0" fillId="17" borderId="6" xfId="0" applyNumberFormat="1" applyFont="1" applyFill="1" applyBorder="1" applyAlignment="1">
      <alignment horizontal="left" vertical="center"/>
    </xf>
    <xf numFmtId="193" fontId="0" fillId="17" borderId="5" xfId="1" applyNumberFormat="1" applyFont="1" applyFill="1" applyBorder="1" applyAlignment="1">
      <alignment vertical="center"/>
    </xf>
    <xf numFmtId="193" fontId="0" fillId="17" borderId="7" xfId="1" applyNumberFormat="1" applyFont="1" applyFill="1" applyBorder="1" applyAlignment="1">
      <alignment horizontal="center" vertical="center"/>
    </xf>
    <xf numFmtId="193" fontId="5" fillId="17" borderId="5" xfId="1" applyNumberFormat="1" applyFont="1" applyFill="1" applyBorder="1" applyAlignment="1">
      <alignment horizontal="center" vertical="center"/>
    </xf>
    <xf numFmtId="193" fontId="0" fillId="3" borderId="6" xfId="0" applyNumberFormat="1" applyFill="1" applyBorder="1" applyAlignment="1">
      <alignment horizontal="left" vertical="center"/>
    </xf>
    <xf numFmtId="193" fontId="0" fillId="14" borderId="1" xfId="0" applyNumberFormat="1" applyFill="1" applyBorder="1" applyAlignment="1">
      <alignment horizontal="center" vertical="center"/>
    </xf>
    <xf numFmtId="193" fontId="5" fillId="14" borderId="1" xfId="0" applyNumberFormat="1" applyFont="1" applyFill="1" applyBorder="1" applyAlignment="1">
      <alignment horizontal="center" vertical="center"/>
    </xf>
    <xf numFmtId="193" fontId="0" fillId="3" borderId="6" xfId="0" applyNumberFormat="1" applyFont="1" applyFill="1" applyBorder="1" applyAlignment="1">
      <alignment horizontal="left" vertical="center"/>
    </xf>
    <xf numFmtId="193" fontId="0" fillId="14" borderId="1" xfId="0" applyNumberFormat="1" applyFont="1" applyFill="1" applyBorder="1" applyAlignment="1">
      <alignment horizontal="center" vertical="center"/>
    </xf>
    <xf numFmtId="193" fontId="0" fillId="3" borderId="1" xfId="0" applyNumberForma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center" vertical="center"/>
    </xf>
    <xf numFmtId="0" fontId="49" fillId="13" borderId="1" xfId="0" applyFont="1" applyFill="1" applyBorder="1" applyAlignment="1">
      <alignment horizontal="center" vertical="center"/>
    </xf>
    <xf numFmtId="0" fontId="49" fillId="13" borderId="1" xfId="0" applyFont="1" applyFill="1" applyBorder="1" applyAlignment="1">
      <alignment vertical="center" wrapText="1"/>
    </xf>
    <xf numFmtId="17" fontId="49" fillId="13" borderId="1" xfId="0" applyNumberFormat="1" applyFont="1" applyFill="1" applyBorder="1" applyAlignment="1">
      <alignment horizontal="center" vertical="center"/>
    </xf>
    <xf numFmtId="15" fontId="49" fillId="16" borderId="6" xfId="0" applyNumberFormat="1" applyFont="1" applyFill="1" applyBorder="1" applyAlignment="1">
      <alignment horizontal="left" vertical="center"/>
    </xf>
    <xf numFmtId="9" fontId="49" fillId="16" borderId="7" xfId="1" applyFont="1" applyFill="1" applyBorder="1" applyAlignment="1">
      <alignment vertical="center"/>
    </xf>
    <xf numFmtId="9" fontId="49" fillId="16" borderId="5" xfId="1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0" fillId="29" borderId="0" xfId="0" applyFont="1" applyFill="1" applyAlignment="1">
      <alignment horizontal="center" vertical="center"/>
    </xf>
    <xf numFmtId="0" fontId="20" fillId="25" borderId="0" xfId="0" applyFont="1" applyFill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5" fontId="0" fillId="3" borderId="1" xfId="0" applyNumberFormat="1" applyFont="1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49" fillId="16" borderId="7" xfId="0" applyFont="1" applyFill="1" applyBorder="1" applyAlignment="1">
      <alignment vertical="center"/>
    </xf>
    <xf numFmtId="10" fontId="49" fillId="16" borderId="7" xfId="1" applyNumberFormat="1" applyFont="1" applyFill="1" applyBorder="1" applyAlignment="1">
      <alignment vertical="center"/>
    </xf>
    <xf numFmtId="49" fontId="49" fillId="16" borderId="1" xfId="1" applyNumberFormat="1" applyFont="1" applyFill="1" applyBorder="1" applyAlignment="1">
      <alignment horizontal="center" vertical="center"/>
    </xf>
    <xf numFmtId="192" fontId="49" fillId="3" borderId="6" xfId="0" applyNumberFormat="1" applyFont="1" applyFill="1" applyBorder="1" applyAlignment="1">
      <alignment horizontal="left" vertical="center"/>
    </xf>
    <xf numFmtId="192" fontId="49" fillId="3" borderId="7" xfId="1" applyNumberFormat="1" applyFont="1" applyFill="1" applyBorder="1" applyAlignment="1">
      <alignment vertical="center"/>
    </xf>
    <xf numFmtId="192" fontId="49" fillId="0" borderId="5" xfId="1" applyNumberFormat="1" applyFont="1" applyBorder="1" applyAlignment="1">
      <alignment horizontal="center" vertical="center"/>
    </xf>
    <xf numFmtId="192" fontId="49" fillId="0" borderId="6" xfId="0" applyNumberFormat="1" applyFont="1" applyFill="1" applyBorder="1" applyAlignment="1">
      <alignment horizontal="left" vertical="center"/>
    </xf>
    <xf numFmtId="192" fontId="49" fillId="0" borderId="7" xfId="1" applyNumberFormat="1" applyFont="1" applyFill="1" applyBorder="1" applyAlignment="1">
      <alignment vertical="center"/>
    </xf>
    <xf numFmtId="192" fontId="49" fillId="3" borderId="5" xfId="1" applyNumberFormat="1" applyFont="1" applyFill="1" applyBorder="1" applyAlignment="1">
      <alignment horizontal="center" vertical="center"/>
    </xf>
    <xf numFmtId="192" fontId="49" fillId="0" borderId="6" xfId="0" applyNumberFormat="1" applyFont="1" applyBorder="1" applyAlignment="1">
      <alignment horizontal="left" vertical="center"/>
    </xf>
    <xf numFmtId="192" fontId="49" fillId="0" borderId="7" xfId="1" applyNumberFormat="1" applyFont="1" applyBorder="1" applyAlignment="1">
      <alignment vertical="center"/>
    </xf>
    <xf numFmtId="9" fontId="0" fillId="16" borderId="5" xfId="1" applyFont="1" applyFill="1" applyBorder="1" applyAlignment="1">
      <alignment vertical="center"/>
    </xf>
    <xf numFmtId="9" fontId="20" fillId="0" borderId="7" xfId="1" applyFont="1" applyFill="1" applyBorder="1" applyAlignment="1">
      <alignment horizontal="center" vertical="center"/>
    </xf>
    <xf numFmtId="49" fontId="0" fillId="0" borderId="2" xfId="1" applyNumberFormat="1" applyFont="1" applyFill="1" applyBorder="1" applyAlignment="1">
      <alignment horizontal="center" vertical="center"/>
    </xf>
    <xf numFmtId="49" fontId="0" fillId="0" borderId="10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13" borderId="0" xfId="0" applyFill="1" applyBorder="1" applyAlignment="1">
      <alignment horizontal="center" vertical="center"/>
    </xf>
    <xf numFmtId="0" fontId="50" fillId="0" borderId="0" xfId="0" applyFont="1" applyFill="1" applyAlignment="1"/>
    <xf numFmtId="0" fontId="51" fillId="0" borderId="0" xfId="0" applyFont="1" applyAlignment="1"/>
    <xf numFmtId="15" fontId="0" fillId="0" borderId="1" xfId="0" applyNumberFormat="1" applyFont="1" applyBorder="1" applyAlignment="1">
      <alignment horizontal="center" vertical="center"/>
    </xf>
    <xf numFmtId="0" fontId="50" fillId="0" borderId="0" xfId="0" applyFont="1" applyFill="1" applyAlignment="1">
      <alignment wrapText="1"/>
    </xf>
    <xf numFmtId="15" fontId="20" fillId="0" borderId="1" xfId="0" applyNumberFormat="1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9" fontId="20" fillId="0" borderId="1" xfId="1" applyFont="1" applyBorder="1" applyAlignment="1">
      <alignment horizontal="center" vertical="center"/>
    </xf>
    <xf numFmtId="9" fontId="20" fillId="0" borderId="1" xfId="1" applyFont="1" applyFill="1" applyBorder="1" applyAlignment="1">
      <alignment horizontal="center" vertical="center"/>
    </xf>
    <xf numFmtId="15" fontId="20" fillId="0" borderId="1" xfId="0" applyNumberFormat="1" applyFont="1" applyFill="1" applyBorder="1" applyAlignment="1">
      <alignment horizontal="center" vertical="center"/>
    </xf>
    <xf numFmtId="15" fontId="20" fillId="17" borderId="1" xfId="0" applyNumberFormat="1" applyFont="1" applyFill="1" applyBorder="1" applyAlignment="1">
      <alignment horizontal="center" vertical="center"/>
    </xf>
    <xf numFmtId="9" fontId="20" fillId="17" borderId="1" xfId="1" applyFont="1" applyFill="1" applyBorder="1" applyAlignment="1">
      <alignment horizontal="center" vertical="center"/>
    </xf>
    <xf numFmtId="0" fontId="51" fillId="0" borderId="0" xfId="0" applyFont="1"/>
    <xf numFmtId="0" fontId="51" fillId="13" borderId="1" xfId="0" applyFont="1" applyFill="1" applyBorder="1" applyAlignment="1">
      <alignment horizontal="center" vertical="center"/>
    </xf>
    <xf numFmtId="0" fontId="51" fillId="0" borderId="0" xfId="0" applyFont="1" applyAlignment="1">
      <alignment wrapText="1"/>
    </xf>
    <xf numFmtId="0" fontId="0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/>
    </xf>
    <xf numFmtId="15" fontId="20" fillId="0" borderId="0" xfId="0" applyNumberFormat="1" applyFont="1" applyBorder="1" applyAlignment="1">
      <alignment horizontal="center" vertical="center"/>
    </xf>
    <xf numFmtId="9" fontId="20" fillId="0" borderId="0" xfId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49" fontId="20" fillId="0" borderId="1" xfId="1" applyNumberFormat="1" applyFont="1" applyFill="1" applyBorder="1" applyAlignment="1">
      <alignment horizontal="center" vertical="center"/>
    </xf>
    <xf numFmtId="49" fontId="20" fillId="0" borderId="1" xfId="1" applyNumberFormat="1" applyFont="1" applyBorder="1" applyAlignment="1">
      <alignment horizontal="center" vertical="center"/>
    </xf>
    <xf numFmtId="9" fontId="50" fillId="0" borderId="0" xfId="0" applyNumberFormat="1" applyFont="1" applyFill="1" applyAlignment="1"/>
    <xf numFmtId="9" fontId="20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9" fontId="51" fillId="0" borderId="0" xfId="0" applyNumberFormat="1" applyFont="1"/>
    <xf numFmtId="9" fontId="20" fillId="0" borderId="0" xfId="0" applyNumberFormat="1" applyFont="1" applyBorder="1" applyAlignment="1">
      <alignment horizontal="center" vertical="center"/>
    </xf>
    <xf numFmtId="9" fontId="51" fillId="0" borderId="0" xfId="0" applyNumberFormat="1" applyFont="1" applyAlignment="1"/>
    <xf numFmtId="9" fontId="0" fillId="0" borderId="0" xfId="0" applyNumberFormat="1" applyAlignment="1"/>
    <xf numFmtId="9" fontId="0" fillId="0" borderId="1" xfId="1" applyFont="1" applyFill="1" applyBorder="1" applyAlignment="1">
      <alignment horizontal="center" vertical="center"/>
    </xf>
    <xf numFmtId="49" fontId="20" fillId="0" borderId="1" xfId="1" applyNumberFormat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20" fillId="0" borderId="1" xfId="1" applyNumberFormat="1" applyFont="1" applyFill="1" applyBorder="1" applyAlignment="1">
      <alignment horizontal="center" vertical="center"/>
    </xf>
    <xf numFmtId="9" fontId="0" fillId="15" borderId="1" xfId="1" applyNumberFormat="1" applyFont="1" applyFill="1" applyBorder="1" applyAlignment="1">
      <alignment horizontal="center" vertical="center" wrapText="1"/>
    </xf>
    <xf numFmtId="49" fontId="0" fillId="0" borderId="1" xfId="1" applyNumberFormat="1" applyFont="1" applyFill="1" applyBorder="1" applyAlignment="1">
      <alignment horizontal="center" vertical="center"/>
    </xf>
    <xf numFmtId="15" fontId="48" fillId="0" borderId="1" xfId="0" applyNumberFormat="1" applyFont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0" fillId="15" borderId="1" xfId="0" applyFont="1" applyFill="1" applyBorder="1" applyAlignment="1">
      <alignment horizontal="center" vertical="center" wrapText="1"/>
    </xf>
    <xf numFmtId="9" fontId="20" fillId="15" borderId="1" xfId="1" applyNumberFormat="1" applyFont="1" applyFill="1" applyBorder="1" applyAlignment="1">
      <alignment horizontal="center" vertical="center" wrapText="1"/>
    </xf>
    <xf numFmtId="9" fontId="20" fillId="15" borderId="1" xfId="1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/>
    </xf>
    <xf numFmtId="0" fontId="47" fillId="15" borderId="1" xfId="0" applyFont="1" applyFill="1" applyBorder="1" applyAlignment="1">
      <alignment horizontal="center" vertical="center" wrapText="1"/>
    </xf>
    <xf numFmtId="9" fontId="47" fillId="15" borderId="1" xfId="1" applyFont="1" applyFill="1" applyBorder="1" applyAlignment="1">
      <alignment horizontal="center" vertical="center" wrapText="1"/>
    </xf>
    <xf numFmtId="9" fontId="47" fillId="15" borderId="1" xfId="1" applyNumberFormat="1" applyFont="1" applyFill="1" applyBorder="1" applyAlignment="1">
      <alignment horizontal="center" vertical="center" wrapText="1"/>
    </xf>
    <xf numFmtId="15" fontId="47" fillId="0" borderId="1" xfId="0" applyNumberFormat="1" applyFont="1" applyBorder="1" applyAlignment="1">
      <alignment horizontal="center" vertical="center"/>
    </xf>
    <xf numFmtId="9" fontId="47" fillId="0" borderId="1" xfId="1" applyFont="1" applyFill="1" applyBorder="1" applyAlignment="1">
      <alignment horizontal="center" vertical="center"/>
    </xf>
    <xf numFmtId="9" fontId="47" fillId="0" borderId="1" xfId="1" applyFont="1" applyBorder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5" fontId="20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17" borderId="1" xfId="1" applyFont="1" applyFill="1" applyBorder="1" applyAlignment="1">
      <alignment horizontal="center" vertical="center"/>
    </xf>
    <xf numFmtId="9" fontId="0" fillId="16" borderId="1" xfId="1" applyFont="1" applyFill="1" applyBorder="1" applyAlignment="1">
      <alignment horizontal="center" vertical="center"/>
    </xf>
    <xf numFmtId="15" fontId="0" fillId="17" borderId="1" xfId="0" applyNumberFormat="1" applyFill="1" applyBorder="1" applyAlignment="1">
      <alignment horizontal="center" vertical="center"/>
    </xf>
    <xf numFmtId="15" fontId="48" fillId="0" borderId="1" xfId="0" applyNumberFormat="1" applyFont="1" applyFill="1" applyBorder="1" applyAlignment="1">
      <alignment horizontal="center" vertical="center"/>
    </xf>
    <xf numFmtId="15" fontId="4" fillId="17" borderId="1" xfId="0" applyNumberFormat="1" applyFont="1" applyFill="1" applyBorder="1" applyAlignment="1">
      <alignment horizontal="center" vertical="center"/>
    </xf>
    <xf numFmtId="15" fontId="0" fillId="17" borderId="1" xfId="0" applyNumberFormat="1" applyFont="1" applyFill="1" applyBorder="1" applyAlignment="1">
      <alignment horizontal="center" vertical="center"/>
    </xf>
    <xf numFmtId="15" fontId="0" fillId="16" borderId="1" xfId="0" applyNumberForma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 wrapText="1"/>
    </xf>
    <xf numFmtId="49" fontId="2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 wrapText="1"/>
    </xf>
    <xf numFmtId="49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 wrapText="1"/>
    </xf>
    <xf numFmtId="15" fontId="5" fillId="0" borderId="6" xfId="0" applyNumberFormat="1" applyFont="1" applyBorder="1" applyAlignment="1">
      <alignment horizontal="left" vertical="center"/>
    </xf>
    <xf numFmtId="9" fontId="5" fillId="0" borderId="7" xfId="1" applyFont="1" applyFill="1" applyBorder="1" applyAlignment="1">
      <alignment vertical="center"/>
    </xf>
    <xf numFmtId="9" fontId="5" fillId="0" borderId="5" xfId="1" applyFont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 wrapText="1"/>
    </xf>
    <xf numFmtId="0" fontId="53" fillId="0" borderId="3" xfId="0" applyFont="1" applyBorder="1" applyAlignment="1">
      <alignment horizontal="left" vertical="center" wrapText="1"/>
    </xf>
    <xf numFmtId="0" fontId="52" fillId="0" borderId="3" xfId="0" applyFont="1" applyBorder="1" applyAlignment="1">
      <alignment horizontal="left" vertical="center" wrapText="1"/>
    </xf>
    <xf numFmtId="0" fontId="53" fillId="0" borderId="3" xfId="0" applyFont="1" applyBorder="1" applyAlignment="1">
      <alignment vertical="center" wrapText="1"/>
    </xf>
    <xf numFmtId="0" fontId="54" fillId="0" borderId="3" xfId="0" applyFont="1" applyBorder="1" applyAlignment="1">
      <alignment horizontal="left" vertical="center" wrapText="1"/>
    </xf>
    <xf numFmtId="0" fontId="55" fillId="0" borderId="3" xfId="0" applyFont="1" applyBorder="1" applyAlignment="1">
      <alignment horizontal="left" vertical="center" wrapText="1"/>
    </xf>
    <xf numFmtId="0" fontId="52" fillId="0" borderId="3" xfId="0" applyFont="1" applyBorder="1" applyAlignment="1">
      <alignment vertical="center" wrapText="1"/>
    </xf>
    <xf numFmtId="0" fontId="53" fillId="0" borderId="11" xfId="0" applyFont="1" applyBorder="1" applyAlignment="1">
      <alignment horizontal="left" vertical="center" wrapText="1"/>
    </xf>
    <xf numFmtId="0" fontId="55" fillId="0" borderId="11" xfId="0" quotePrefix="1" applyFont="1" applyBorder="1" applyAlignment="1">
      <alignment horizontal="left" vertical="center" wrapText="1"/>
    </xf>
    <xf numFmtId="0" fontId="53" fillId="0" borderId="11" xfId="0" quotePrefix="1" applyFont="1" applyBorder="1" applyAlignment="1">
      <alignment horizontal="left" vertical="center" wrapText="1"/>
    </xf>
    <xf numFmtId="0" fontId="55" fillId="0" borderId="4" xfId="0" quotePrefix="1" applyFont="1" applyBorder="1" applyAlignment="1">
      <alignment horizontal="left" vertical="center" wrapText="1"/>
    </xf>
    <xf numFmtId="0" fontId="58" fillId="0" borderId="11" xfId="0" applyFont="1" applyBorder="1" applyAlignment="1">
      <alignment horizontal="left" vertical="center" wrapText="1"/>
    </xf>
    <xf numFmtId="0" fontId="0" fillId="0" borderId="6" xfId="0" applyFill="1" applyBorder="1" applyAlignment="1">
      <alignment horizontal="center" vertical="center"/>
    </xf>
    <xf numFmtId="0" fontId="54" fillId="0" borderId="11" xfId="0" applyFont="1" applyBorder="1" applyAlignment="1">
      <alignment horizontal="left" vertical="center" wrapText="1"/>
    </xf>
    <xf numFmtId="0" fontId="53" fillId="0" borderId="11" xfId="0" applyFont="1" applyBorder="1" applyAlignment="1">
      <alignment vertical="center" wrapText="1"/>
    </xf>
    <xf numFmtId="0" fontId="55" fillId="0" borderId="11" xfId="0" applyFont="1" applyBorder="1" applyAlignment="1">
      <alignment horizontal="left" vertical="center" wrapText="1"/>
    </xf>
    <xf numFmtId="49" fontId="0" fillId="0" borderId="2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52" fillId="0" borderId="0" xfId="4" applyFont="1" applyBorder="1" applyAlignment="1">
      <alignment horizontal="left" vertical="center" wrapText="1"/>
    </xf>
    <xf numFmtId="0" fontId="53" fillId="0" borderId="0" xfId="0" applyFont="1" applyBorder="1" applyAlignment="1">
      <alignment horizontal="left" vertical="center" wrapText="1"/>
    </xf>
    <xf numFmtId="0" fontId="52" fillId="0" borderId="0" xfId="0" applyFont="1" applyBorder="1" applyAlignment="1">
      <alignment horizontal="left" vertical="center" wrapText="1"/>
    </xf>
    <xf numFmtId="0" fontId="53" fillId="0" borderId="0" xfId="0" applyFont="1" applyBorder="1" applyAlignment="1">
      <alignment vertical="center" wrapText="1"/>
    </xf>
    <xf numFmtId="0" fontId="55" fillId="0" borderId="0" xfId="0" applyFont="1" applyBorder="1" applyAlignment="1">
      <alignment horizontal="left" vertical="center" wrapText="1"/>
    </xf>
    <xf numFmtId="0" fontId="54" fillId="0" borderId="0" xfId="0" applyFont="1" applyBorder="1" applyAlignment="1">
      <alignment horizontal="left" vertical="center" wrapText="1"/>
    </xf>
    <xf numFmtId="0" fontId="53" fillId="0" borderId="0" xfId="0" quotePrefix="1" applyFont="1" applyBorder="1" applyAlignment="1">
      <alignment horizontal="left" vertical="center" wrapText="1"/>
    </xf>
    <xf numFmtId="0" fontId="57" fillId="0" borderId="0" xfId="0" applyFont="1" applyBorder="1" applyAlignment="1">
      <alignment horizontal="center" vertical="center" wrapText="1"/>
    </xf>
    <xf numFmtId="0" fontId="53" fillId="0" borderId="0" xfId="4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0" fontId="55" fillId="0" borderId="0" xfId="0" quotePrefix="1" applyFont="1" applyBorder="1" applyAlignment="1">
      <alignment horizontal="left" vertical="center" wrapText="1"/>
    </xf>
    <xf numFmtId="49" fontId="0" fillId="0" borderId="0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20" fillId="0" borderId="1" xfId="1" applyNumberFormat="1" applyFont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/>
    </xf>
    <xf numFmtId="49" fontId="20" fillId="0" borderId="1" xfId="1" applyNumberFormat="1" applyFont="1" applyBorder="1" applyAlignment="1">
      <alignment horizontal="center" vertical="center"/>
    </xf>
    <xf numFmtId="49" fontId="2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 wrapText="1"/>
    </xf>
    <xf numFmtId="49" fontId="0" fillId="0" borderId="1" xfId="1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47" fillId="15" borderId="1" xfId="0" applyFont="1" applyFill="1" applyBorder="1" applyAlignment="1">
      <alignment horizontal="center" vertical="center"/>
    </xf>
    <xf numFmtId="49" fontId="47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42" fillId="6" borderId="0" xfId="0" applyFont="1" applyFill="1" applyAlignment="1">
      <alignment horizontal="center" vertical="center"/>
    </xf>
    <xf numFmtId="0" fontId="44" fillId="0" borderId="0" xfId="0" applyFont="1" applyBorder="1" applyAlignment="1">
      <alignment horizontal="center"/>
    </xf>
    <xf numFmtId="0" fontId="42" fillId="23" borderId="1" xfId="0" applyFont="1" applyFill="1" applyBorder="1" applyAlignment="1">
      <alignment horizontal="center" vertical="center"/>
    </xf>
    <xf numFmtId="0" fontId="0" fillId="21" borderId="25" xfId="0" applyFill="1" applyBorder="1" applyAlignment="1">
      <alignment horizontal="center" vertical="center"/>
    </xf>
    <xf numFmtId="0" fontId="0" fillId="21" borderId="26" xfId="0" applyFill="1" applyBorder="1" applyAlignment="1">
      <alignment horizontal="center" vertical="center"/>
    </xf>
    <xf numFmtId="0" fontId="0" fillId="21" borderId="27" xfId="0" applyFill="1" applyBorder="1" applyAlignment="1">
      <alignment horizontal="center" vertical="center"/>
    </xf>
    <xf numFmtId="0" fontId="42" fillId="28" borderId="1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188" fontId="21" fillId="0" borderId="0" xfId="1" applyNumberFormat="1" applyFont="1" applyFill="1" applyBorder="1" applyAlignment="1">
      <alignment horizontal="center" vertical="center"/>
    </xf>
    <xf numFmtId="191" fontId="33" fillId="22" borderId="6" xfId="0" applyNumberFormat="1" applyFont="1" applyFill="1" applyBorder="1" applyAlignment="1">
      <alignment horizontal="center" vertical="center"/>
    </xf>
    <xf numFmtId="191" fontId="33" fillId="22" borderId="7" xfId="0" applyNumberFormat="1" applyFont="1" applyFill="1" applyBorder="1" applyAlignment="1">
      <alignment horizontal="center" vertical="center"/>
    </xf>
    <xf numFmtId="191" fontId="33" fillId="22" borderId="5" xfId="0" applyNumberFormat="1" applyFont="1" applyFill="1" applyBorder="1" applyAlignment="1">
      <alignment horizontal="center" vertical="center"/>
    </xf>
    <xf numFmtId="0" fontId="33" fillId="22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1F036160-DF2A-47F2-9184-105057FFA7AE}"/>
    <cellStyle name="Normal 3" xfId="4" xr:uid="{0ADA93CB-55E1-4E02-8D66-C8607015D48A}"/>
    <cellStyle name="Percent" xfId="1" builtinId="5"/>
    <cellStyle name="Percent 2" xfId="3" xr:uid="{B9AEA3E1-A04E-4C22-9F2F-9338FCF442E3}"/>
  </cellStyles>
  <dxfs count="336">
    <dxf>
      <fill>
        <patternFill>
          <bgColor rgb="FF92D050"/>
        </patternFill>
      </fill>
    </dxf>
    <dxf>
      <font>
        <strike/>
        <color theme="1"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ont>
        <strike/>
        <color theme="1"/>
      </font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strike/>
        <color theme="0" tint="-0.499984740745262"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ont>
        <strike/>
        <color theme="0" tint="-0.499984740745262"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strike/>
        <color theme="0" tint="-0.499984740745262"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rgb="FFFF2D2D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u val="none"/>
        <color theme="0"/>
      </font>
      <fill>
        <patternFill patternType="solid">
          <fgColor auto="1"/>
          <bgColor rgb="FF00D25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F2D2D"/>
        </patternFill>
      </fill>
    </dxf>
  </dxfs>
  <tableStyles count="0" defaultTableStyle="TableStyleMedium2" defaultPivotStyle="PivotStyleLight16"/>
  <colors>
    <mruColors>
      <color rgb="FF00D25F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a\&#3649;&#3612;&#3609;&#3592;&#3633;&#3604;&#3592;&#3657;&#3634;&#3591;%20ISO\202609\&#3649;&#3612;&#3609;&#3591;&#3634;&#3609;&#3592;&#3657;&#3634;&#3591;%20ISO%202406%20&#3648;&#3604;&#3639;&#3629;&#3609;%208.2569%20Rev.00.xlsx" TargetMode="External"/><Relationship Id="rId1" Type="http://schemas.openxmlformats.org/officeDocument/2006/relationships/externalLinkPath" Target="/aa/&#3649;&#3612;&#3609;&#3592;&#3633;&#3604;&#3592;&#3657;&#3634;&#3591;%20ISO/202609/&#3649;&#3612;&#3609;&#3591;&#3634;&#3609;&#3592;&#3657;&#3634;&#3591;%20ISO%202406%20&#3648;&#3604;&#3639;&#3629;&#3609;%208.2569%20Rev.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.2026"/>
      <sheetName val="(2)"/>
      <sheetName val="Sheet1"/>
      <sheetName val="Sheet2"/>
      <sheetName val="งานที่ยังไม่ออก PPR"/>
      <sheetName val="สรุปรายการให้พี่โป้ง"/>
      <sheetName val="sum (1)"/>
      <sheetName val="sum (2)"/>
      <sheetName val="sum (3)"/>
      <sheetName val="Status late"/>
      <sheetName val="POWO &gt; 10M"/>
    </sheetNames>
    <sheetDataSet>
      <sheetData sheetId="0">
        <row r="2">
          <cell r="R2"/>
          <cell r="X2"/>
          <cell r="Z2"/>
          <cell r="AE2"/>
          <cell r="AF2"/>
          <cell r="AG2"/>
          <cell r="AH2"/>
        </row>
        <row r="3">
          <cell r="R3"/>
          <cell r="X3"/>
          <cell r="Z3"/>
          <cell r="AE3"/>
          <cell r="AF3"/>
          <cell r="AG3"/>
          <cell r="AH3"/>
        </row>
        <row r="4">
          <cell r="AE4"/>
          <cell r="AF4"/>
          <cell r="AG4"/>
          <cell r="AH4"/>
        </row>
        <row r="6">
          <cell r="R6" t="str">
            <v>ผู้ดูแล</v>
          </cell>
          <cell r="X6"/>
          <cell r="Z6"/>
          <cell r="AE6"/>
          <cell r="AF6"/>
          <cell r="AG6"/>
          <cell r="AH6"/>
        </row>
        <row r="7">
          <cell r="R7" t="str">
            <v xml:space="preserve">Responsible </v>
          </cell>
          <cell r="X7" t="str">
            <v>No.</v>
          </cell>
          <cell r="Z7" t="str">
            <v>No.</v>
          </cell>
          <cell r="AE7"/>
          <cell r="AF7"/>
          <cell r="AG7"/>
          <cell r="AH7"/>
        </row>
        <row r="8">
          <cell r="R8"/>
          <cell r="X8"/>
          <cell r="Z8"/>
          <cell r="AE8" t="str">
            <v>Responsible</v>
          </cell>
          <cell r="AF8" t="str">
            <v>Remark</v>
          </cell>
          <cell r="AG8"/>
          <cell r="AH8"/>
        </row>
        <row r="9">
          <cell r="R9"/>
          <cell r="X9"/>
          <cell r="Z9"/>
          <cell r="AE9"/>
          <cell r="AF9"/>
          <cell r="AG9"/>
          <cell r="AH9"/>
        </row>
        <row r="10">
          <cell r="R10" t="str">
            <v>ธัญวิทย์</v>
          </cell>
          <cell r="X10" t="str">
            <v>DN24100039</v>
          </cell>
          <cell r="Z10">
            <v>3100129108</v>
          </cell>
          <cell r="AE10" t="str">
            <v>ธัญวิทย์</v>
          </cell>
          <cell r="AF10"/>
          <cell r="AG10" t="str">
            <v>M&amp;E-RST</v>
          </cell>
          <cell r="AH10">
            <v>45554</v>
          </cell>
        </row>
        <row r="11">
          <cell r="R11" t="str">
            <v>ธัญวิทย์</v>
          </cell>
          <cell r="X11" t="str">
            <v>DN24100040</v>
          </cell>
          <cell r="Z11">
            <v>3100129123</v>
          </cell>
          <cell r="AE11" t="str">
            <v>ธัญวิทย์</v>
          </cell>
          <cell r="AF11"/>
          <cell r="AG11" t="str">
            <v>M&amp;E-RST</v>
          </cell>
          <cell r="AH11">
            <v>45554</v>
          </cell>
        </row>
        <row r="12">
          <cell r="R12" t="str">
            <v>ธัญวิทย์</v>
          </cell>
          <cell r="X12" t="str">
            <v>DN24100041</v>
          </cell>
          <cell r="Z12">
            <v>3100129125</v>
          </cell>
          <cell r="AE12" t="str">
            <v>ธัญวิทย์</v>
          </cell>
          <cell r="AF12"/>
          <cell r="AG12" t="str">
            <v>M&amp;E-RST</v>
          </cell>
          <cell r="AH12">
            <v>45554</v>
          </cell>
        </row>
        <row r="13">
          <cell r="R13" t="str">
            <v>ธัญวิทย์</v>
          </cell>
          <cell r="X13" t="str">
            <v>DN24100042</v>
          </cell>
          <cell r="Z13">
            <v>3100129127</v>
          </cell>
          <cell r="AE13" t="str">
            <v>ธัญวิทย์</v>
          </cell>
          <cell r="AF13"/>
          <cell r="AG13" t="str">
            <v>M&amp;E-RST</v>
          </cell>
          <cell r="AH13">
            <v>45554</v>
          </cell>
        </row>
        <row r="14">
          <cell r="R14" t="str">
            <v>ธัญวิทย์</v>
          </cell>
          <cell r="X14" t="str">
            <v>DN24100043</v>
          </cell>
          <cell r="Z14">
            <v>3100129128</v>
          </cell>
          <cell r="AE14" t="str">
            <v>ธัญวิทย์</v>
          </cell>
          <cell r="AF14"/>
          <cell r="AG14" t="str">
            <v>M&amp;E-RST</v>
          </cell>
          <cell r="AH14">
            <v>45554</v>
          </cell>
        </row>
        <row r="15">
          <cell r="R15" t="str">
            <v>ธัญวิทย์</v>
          </cell>
          <cell r="X15" t="str">
            <v>DN24100044</v>
          </cell>
          <cell r="Z15">
            <v>3100129130</v>
          </cell>
          <cell r="AE15" t="str">
            <v>ธัญวิทย์</v>
          </cell>
          <cell r="AF15"/>
          <cell r="AG15" t="str">
            <v>M&amp;E-RST</v>
          </cell>
          <cell r="AH15">
            <v>45554</v>
          </cell>
        </row>
        <row r="16">
          <cell r="R16"/>
          <cell r="X16"/>
          <cell r="Z16"/>
          <cell r="AE16">
            <v>0</v>
          </cell>
          <cell r="AF16"/>
          <cell r="AG16" t="str">
            <v>RST</v>
          </cell>
          <cell r="AH16"/>
        </row>
        <row r="17">
          <cell r="R17"/>
          <cell r="X17"/>
          <cell r="Z17"/>
          <cell r="AE17">
            <v>0</v>
          </cell>
          <cell r="AF17"/>
          <cell r="AG17" t="str">
            <v>RST</v>
          </cell>
          <cell r="AH17"/>
        </row>
        <row r="18">
          <cell r="R18" t="str">
            <v>สมศักดิ์</v>
          </cell>
          <cell r="X18" t="str">
            <v>DN25010085</v>
          </cell>
          <cell r="Z18">
            <v>3100132288</v>
          </cell>
          <cell r="AE18" t="str">
            <v>สมศักดิ์</v>
          </cell>
          <cell r="AF18"/>
          <cell r="AG18" t="str">
            <v>RST</v>
          </cell>
          <cell r="AH18">
            <v>45870</v>
          </cell>
        </row>
        <row r="19">
          <cell r="R19"/>
          <cell r="X19"/>
          <cell r="Z19"/>
          <cell r="AE19">
            <v>0</v>
          </cell>
          <cell r="AF19"/>
          <cell r="AG19" t="str">
            <v>M&amp;E-COM</v>
          </cell>
          <cell r="AH19"/>
        </row>
        <row r="20">
          <cell r="R20"/>
          <cell r="X20"/>
          <cell r="Z20"/>
          <cell r="AE20">
            <v>0</v>
          </cell>
          <cell r="AF20"/>
          <cell r="AG20" t="str">
            <v>M&amp;E-COM</v>
          </cell>
          <cell r="AH20"/>
        </row>
        <row r="21">
          <cell r="R21" t="str">
            <v>ธัญวิทย์</v>
          </cell>
          <cell r="X21" t="str">
            <v>DN26040037</v>
          </cell>
          <cell r="Z21">
            <v>3100137860</v>
          </cell>
          <cell r="AE21" t="str">
            <v>ธัญวิทย์</v>
          </cell>
          <cell r="AF21"/>
          <cell r="AG21" t="str">
            <v>M&amp;E-COM</v>
          </cell>
          <cell r="AH21">
            <v>46264</v>
          </cell>
        </row>
        <row r="22">
          <cell r="R22"/>
          <cell r="X22"/>
          <cell r="Z22"/>
          <cell r="AE22">
            <v>0</v>
          </cell>
          <cell r="AF22"/>
          <cell r="AG22" t="str">
            <v>M&amp;E-SIG</v>
          </cell>
          <cell r="AH22"/>
        </row>
        <row r="23">
          <cell r="R23"/>
          <cell r="X23"/>
          <cell r="Z23"/>
          <cell r="AE23">
            <v>0</v>
          </cell>
          <cell r="AF23"/>
          <cell r="AG23" t="str">
            <v>M&amp;E-SIG</v>
          </cell>
          <cell r="AH23"/>
        </row>
        <row r="24">
          <cell r="R24" t="str">
            <v>ธัญวิทย์</v>
          </cell>
          <cell r="X24" t="str">
            <v>DN26040038</v>
          </cell>
          <cell r="Z24">
            <v>3100137855</v>
          </cell>
          <cell r="AE24" t="str">
            <v>ธัญวิทย์</v>
          </cell>
          <cell r="AF24"/>
          <cell r="AG24" t="str">
            <v>M&amp;E-SIG</v>
          </cell>
          <cell r="AH24">
            <v>46264</v>
          </cell>
        </row>
        <row r="25">
          <cell r="R25" t="str">
            <v>ธัญวิทย์</v>
          </cell>
          <cell r="X25" t="str">
            <v>DN26040039</v>
          </cell>
          <cell r="Z25">
            <v>3100137858</v>
          </cell>
          <cell r="AE25" t="str">
            <v>ธัญวิทย์</v>
          </cell>
          <cell r="AF25"/>
          <cell r="AG25" t="str">
            <v>M&amp;E-SIG</v>
          </cell>
          <cell r="AH25">
            <v>46264</v>
          </cell>
        </row>
        <row r="26">
          <cell r="R26"/>
          <cell r="X26"/>
          <cell r="Z26"/>
          <cell r="AE26">
            <v>0</v>
          </cell>
          <cell r="AF26"/>
          <cell r="AG26" t="str">
            <v>M&amp;E-SCA</v>
          </cell>
          <cell r="AH26"/>
        </row>
        <row r="27">
          <cell r="R27" t="str">
            <v>ธัญวิทย์</v>
          </cell>
          <cell r="X27" t="str">
            <v>DN24100030</v>
          </cell>
          <cell r="Z27">
            <v>3100129076</v>
          </cell>
          <cell r="AE27" t="str">
            <v>ธัญวิทย์</v>
          </cell>
          <cell r="AF27"/>
          <cell r="AG27" t="str">
            <v>M&amp;E-SCA</v>
          </cell>
          <cell r="AH27">
            <v>45565</v>
          </cell>
        </row>
        <row r="28">
          <cell r="R28"/>
          <cell r="X28"/>
          <cell r="Z28"/>
          <cell r="AE28">
            <v>0</v>
          </cell>
          <cell r="AF28"/>
          <cell r="AG28" t="str">
            <v>M&amp;E-AFC</v>
          </cell>
          <cell r="AH28"/>
        </row>
        <row r="29">
          <cell r="R29"/>
          <cell r="X29"/>
          <cell r="Z29"/>
          <cell r="AE29">
            <v>0</v>
          </cell>
          <cell r="AF29"/>
          <cell r="AG29" t="str">
            <v>M&amp;E-AFC</v>
          </cell>
          <cell r="AH29"/>
        </row>
        <row r="30">
          <cell r="R30" t="str">
            <v>ธัญวิทย์</v>
          </cell>
          <cell r="X30" t="str">
            <v>DN25010128</v>
          </cell>
          <cell r="Z30">
            <v>3100130458</v>
          </cell>
          <cell r="AE30" t="str">
            <v>ธัญวิทย์</v>
          </cell>
          <cell r="AF30"/>
          <cell r="AG30" t="str">
            <v>M&amp;E-AFC</v>
          </cell>
          <cell r="AH30">
            <v>45700</v>
          </cell>
        </row>
        <row r="31">
          <cell r="R31" t="str">
            <v>ธัญวิทย์</v>
          </cell>
          <cell r="X31" t="str">
            <v>DN25010129</v>
          </cell>
          <cell r="Z31">
            <v>3100130459</v>
          </cell>
          <cell r="AE31" t="str">
            <v>ธัญวิทย์</v>
          </cell>
          <cell r="AF31"/>
          <cell r="AG31" t="str">
            <v>M&amp;E-AFC</v>
          </cell>
          <cell r="AH31">
            <v>45700</v>
          </cell>
        </row>
        <row r="32">
          <cell r="R32" t="str">
            <v>ธัญวิทย์</v>
          </cell>
          <cell r="X32" t="str">
            <v>DN25010127</v>
          </cell>
          <cell r="Z32">
            <v>3100130456</v>
          </cell>
          <cell r="AE32" t="str">
            <v>ธัญวิทย์</v>
          </cell>
          <cell r="AF32"/>
          <cell r="AG32" t="str">
            <v>M&amp;E-AFC</v>
          </cell>
          <cell r="AH32">
            <v>45700</v>
          </cell>
        </row>
        <row r="33">
          <cell r="R33"/>
          <cell r="X33"/>
          <cell r="Z33"/>
          <cell r="AE33">
            <v>0</v>
          </cell>
          <cell r="AF33"/>
          <cell r="AG33" t="str">
            <v>M&amp;E-AFC</v>
          </cell>
          <cell r="AH33"/>
        </row>
        <row r="34">
          <cell r="R34"/>
          <cell r="X34"/>
          <cell r="Z34"/>
          <cell r="AE34">
            <v>0</v>
          </cell>
          <cell r="AF34"/>
          <cell r="AG34" t="str">
            <v>M&amp;E-AFC</v>
          </cell>
          <cell r="AH34"/>
        </row>
        <row r="35">
          <cell r="R35" t="str">
            <v>บัณฑิต</v>
          </cell>
          <cell r="X35" t="str">
            <v>DN26010064</v>
          </cell>
          <cell r="Z35">
            <v>3100135278</v>
          </cell>
          <cell r="AE35" t="str">
            <v>บัณฑิต</v>
          </cell>
          <cell r="AF35"/>
          <cell r="AG35" t="str">
            <v>M&amp;E-AFC</v>
          </cell>
          <cell r="AH35">
            <v>45689</v>
          </cell>
        </row>
        <row r="36">
          <cell r="R36" t="str">
            <v>บัณฑิต</v>
          </cell>
          <cell r="X36" t="str">
            <v>DN26010065</v>
          </cell>
          <cell r="Z36">
            <v>3100135279</v>
          </cell>
          <cell r="AE36" t="str">
            <v>บัณฑิต</v>
          </cell>
          <cell r="AF36"/>
          <cell r="AG36" t="str">
            <v>M&amp;E-AFC</v>
          </cell>
          <cell r="AH36">
            <v>45689</v>
          </cell>
        </row>
        <row r="37">
          <cell r="R37"/>
          <cell r="X37"/>
          <cell r="Z37"/>
          <cell r="AE37">
            <v>0</v>
          </cell>
          <cell r="AF37"/>
          <cell r="AG37" t="str">
            <v>M&amp;E-AFC</v>
          </cell>
          <cell r="AH37"/>
        </row>
        <row r="38">
          <cell r="R38" t="str">
            <v>บัณฑิต</v>
          </cell>
          <cell r="X38" t="str">
            <v>DN26040078</v>
          </cell>
          <cell r="Z38">
            <v>3100137010</v>
          </cell>
          <cell r="AE38" t="str">
            <v>บัณฑิต</v>
          </cell>
          <cell r="AF38"/>
          <cell r="AG38" t="str">
            <v>M&amp;E-AFC</v>
          </cell>
          <cell r="AH38">
            <v>46143</v>
          </cell>
        </row>
        <row r="39">
          <cell r="R39" t="str">
            <v>บัณฑิต</v>
          </cell>
          <cell r="X39" t="str">
            <v>DN26040079</v>
          </cell>
          <cell r="Z39">
            <v>3100137011</v>
          </cell>
          <cell r="AE39" t="str">
            <v>บัณฑิต</v>
          </cell>
          <cell r="AF39"/>
          <cell r="AG39" t="str">
            <v>M&amp;E-AFC</v>
          </cell>
          <cell r="AH39">
            <v>46143</v>
          </cell>
        </row>
        <row r="40">
          <cell r="R40"/>
          <cell r="X40"/>
          <cell r="Z40"/>
          <cell r="AE40">
            <v>0</v>
          </cell>
          <cell r="AF40"/>
          <cell r="AG40" t="str">
            <v>M&amp;E-PSY</v>
          </cell>
          <cell r="AH40"/>
        </row>
        <row r="41">
          <cell r="R41"/>
          <cell r="X41"/>
          <cell r="Z41"/>
          <cell r="AE41">
            <v>0</v>
          </cell>
          <cell r="AF41"/>
          <cell r="AG41" t="str">
            <v>M&amp;E-PSY</v>
          </cell>
          <cell r="AH41"/>
        </row>
        <row r="42">
          <cell r="R42" t="str">
            <v>มนต์ชัย</v>
          </cell>
          <cell r="X42" t="str">
            <v>DN24120057</v>
          </cell>
          <cell r="Z42">
            <v>3100130009</v>
          </cell>
          <cell r="AE42" t="str">
            <v>มนต์ชัย</v>
          </cell>
          <cell r="AF42"/>
          <cell r="AG42" t="str">
            <v>M&amp;E-PSY</v>
          </cell>
          <cell r="AH42">
            <v>45653</v>
          </cell>
        </row>
        <row r="43">
          <cell r="R43"/>
          <cell r="X43"/>
          <cell r="Z43"/>
          <cell r="AE43">
            <v>0</v>
          </cell>
          <cell r="AF43"/>
          <cell r="AG43" t="str">
            <v>M&amp;E-PSY</v>
          </cell>
          <cell r="AH43"/>
        </row>
        <row r="44">
          <cell r="R44" t="str">
            <v>มนต์ชัย</v>
          </cell>
          <cell r="X44" t="str">
            <v>DN24100006</v>
          </cell>
          <cell r="Z44">
            <v>3100129099</v>
          </cell>
          <cell r="AE44" t="str">
            <v>มนต์ชัย</v>
          </cell>
          <cell r="AF44"/>
          <cell r="AG44" t="str">
            <v>M&amp;E-PSY</v>
          </cell>
          <cell r="AH44">
            <v>45594</v>
          </cell>
        </row>
        <row r="45">
          <cell r="R45" t="str">
            <v>มนต์ชัย</v>
          </cell>
          <cell r="X45" t="str">
            <v>DN24100005</v>
          </cell>
          <cell r="Z45">
            <v>3100129100</v>
          </cell>
          <cell r="AE45" t="str">
            <v>มนต์ชัย</v>
          </cell>
          <cell r="AF45"/>
          <cell r="AG45" t="str">
            <v>M&amp;E-PSY</v>
          </cell>
          <cell r="AH45">
            <v>45587</v>
          </cell>
        </row>
        <row r="46">
          <cell r="R46"/>
          <cell r="X46"/>
          <cell r="Z46"/>
          <cell r="AE46">
            <v>0</v>
          </cell>
          <cell r="AF46"/>
          <cell r="AG46" t="str">
            <v>M&amp;E-PSY</v>
          </cell>
          <cell r="AH46"/>
        </row>
        <row r="47">
          <cell r="R47" t="str">
            <v>มนต์ชัย</v>
          </cell>
          <cell r="X47" t="str">
            <v>DN25010001</v>
          </cell>
          <cell r="Z47">
            <v>3100130093</v>
          </cell>
          <cell r="AE47" t="str">
            <v>มนต์ชัย</v>
          </cell>
          <cell r="AF47"/>
          <cell r="AG47" t="str">
            <v>M&amp;E-PSY</v>
          </cell>
          <cell r="AH47">
            <v>45666</v>
          </cell>
        </row>
        <row r="48">
          <cell r="R48"/>
          <cell r="X48"/>
          <cell r="Z48"/>
          <cell r="AE48">
            <v>0</v>
          </cell>
          <cell r="AF48"/>
          <cell r="AG48" t="str">
            <v>M&amp;E-PSY</v>
          </cell>
          <cell r="AH48"/>
        </row>
        <row r="49">
          <cell r="R49" t="str">
            <v>มนต์ชัย</v>
          </cell>
          <cell r="X49" t="str">
            <v>DN25050045</v>
          </cell>
          <cell r="Z49">
            <v>3100135069</v>
          </cell>
          <cell r="AE49" t="str">
            <v>มนต์ชัย</v>
          </cell>
          <cell r="AF49"/>
          <cell r="AG49" t="str">
            <v>M&amp;E-PSY</v>
          </cell>
          <cell r="AH49">
            <v>45778</v>
          </cell>
        </row>
        <row r="50">
          <cell r="R50" t="str">
            <v>มนต์ชัย</v>
          </cell>
          <cell r="X50" t="str">
            <v>DN25120004</v>
          </cell>
          <cell r="Z50">
            <v>3100135537</v>
          </cell>
          <cell r="AE50" t="str">
            <v>มนต์ชัย</v>
          </cell>
          <cell r="AF50"/>
          <cell r="AG50" t="str">
            <v>M&amp;E-PSY</v>
          </cell>
          <cell r="AH50">
            <v>46023</v>
          </cell>
        </row>
        <row r="51">
          <cell r="R51" t="str">
            <v>มนต์ชัย</v>
          </cell>
          <cell r="X51" t="str">
            <v>DN26050023</v>
          </cell>
          <cell r="Z51"/>
          <cell r="AE51" t="str">
            <v>มนต์ชัย</v>
          </cell>
          <cell r="AF51"/>
          <cell r="AG51" t="str">
            <v>M&amp;E-PSY</v>
          </cell>
          <cell r="AH51">
            <v>46266</v>
          </cell>
        </row>
        <row r="52">
          <cell r="R52" t="str">
            <v>มนต์ชัย</v>
          </cell>
          <cell r="X52" t="str">
            <v>DN25080043</v>
          </cell>
          <cell r="Z52">
            <v>3100133154</v>
          </cell>
          <cell r="AE52" t="str">
            <v>มนต์ชัย</v>
          </cell>
          <cell r="AF52"/>
          <cell r="AG52" t="str">
            <v>M&amp;E-PSY</v>
          </cell>
          <cell r="AH52">
            <v>45901</v>
          </cell>
        </row>
        <row r="53">
          <cell r="R53"/>
          <cell r="X53"/>
          <cell r="Z53"/>
          <cell r="AE53">
            <v>0</v>
          </cell>
          <cell r="AF53"/>
          <cell r="AG53" t="str">
            <v>M&amp;E-PSY</v>
          </cell>
          <cell r="AH53"/>
        </row>
        <row r="54">
          <cell r="R54" t="str">
            <v>มนต์ชัย</v>
          </cell>
          <cell r="X54" t="str">
            <v>DN24110089</v>
          </cell>
          <cell r="Z54">
            <v>3100129734</v>
          </cell>
          <cell r="AE54" t="str">
            <v>มนต์ชัย</v>
          </cell>
          <cell r="AF54"/>
          <cell r="AG54" t="str">
            <v>M&amp;E-PSY</v>
          </cell>
          <cell r="AH54">
            <v>45636</v>
          </cell>
        </row>
        <row r="55">
          <cell r="R55" t="str">
            <v>มนต์ชัย</v>
          </cell>
          <cell r="X55" t="str">
            <v>DN25090083</v>
          </cell>
          <cell r="Z55">
            <v>3100133949</v>
          </cell>
          <cell r="AE55" t="str">
            <v>มนต์ชัย</v>
          </cell>
          <cell r="AF55"/>
          <cell r="AG55" t="str">
            <v>M&amp;E-PSY</v>
          </cell>
          <cell r="AH55">
            <v>45962</v>
          </cell>
        </row>
        <row r="56">
          <cell r="R56" t="str">
            <v>มนต์ชัย</v>
          </cell>
          <cell r="X56"/>
          <cell r="Z56"/>
          <cell r="AE56" t="str">
            <v>มนต์ชัย</v>
          </cell>
          <cell r="AF56"/>
          <cell r="AG56" t="str">
            <v>M&amp;E-PSY</v>
          </cell>
          <cell r="AH56">
            <v>46722</v>
          </cell>
        </row>
        <row r="57">
          <cell r="R57"/>
          <cell r="X57"/>
          <cell r="Z57"/>
          <cell r="AE57">
            <v>0</v>
          </cell>
          <cell r="AF57"/>
          <cell r="AG57" t="str">
            <v>M&amp;E-PSY</v>
          </cell>
          <cell r="AH57"/>
        </row>
        <row r="58">
          <cell r="R58"/>
          <cell r="X58"/>
          <cell r="Z58"/>
          <cell r="AE58">
            <v>0</v>
          </cell>
          <cell r="AF58"/>
          <cell r="AG58" t="str">
            <v>M&amp;E-PSY</v>
          </cell>
          <cell r="AH58"/>
        </row>
        <row r="59">
          <cell r="R59" t="str">
            <v>มนต์ชัย</v>
          </cell>
          <cell r="X59" t="str">
            <v>DN25070039</v>
          </cell>
          <cell r="Z59">
            <v>3100132612</v>
          </cell>
          <cell r="AE59" t="str">
            <v>มนต์ชัย</v>
          </cell>
          <cell r="AF59"/>
          <cell r="AG59" t="str">
            <v>M&amp;E-PSY</v>
          </cell>
          <cell r="AH59">
            <v>45778</v>
          </cell>
        </row>
        <row r="60">
          <cell r="R60" t="str">
            <v>มนต์ชัย</v>
          </cell>
          <cell r="X60" t="str">
            <v>DN25070040</v>
          </cell>
          <cell r="Z60">
            <v>3100132587</v>
          </cell>
          <cell r="AE60" t="str">
            <v>มนต์ชัย</v>
          </cell>
          <cell r="AF60"/>
          <cell r="AG60" t="str">
            <v>M&amp;E-PSY</v>
          </cell>
          <cell r="AH60">
            <v>45780</v>
          </cell>
        </row>
        <row r="61">
          <cell r="R61" t="str">
            <v>มนต์ชัย</v>
          </cell>
          <cell r="X61" t="str">
            <v>DN25070041</v>
          </cell>
          <cell r="Z61">
            <v>3100132618</v>
          </cell>
          <cell r="AE61" t="str">
            <v>มนต์ชัย</v>
          </cell>
          <cell r="AF61"/>
          <cell r="AG61" t="str">
            <v>M&amp;E-PSY</v>
          </cell>
          <cell r="AH61">
            <v>45779</v>
          </cell>
        </row>
        <row r="62">
          <cell r="R62" t="str">
            <v>มนต์ชัย</v>
          </cell>
          <cell r="X62" t="str">
            <v>DN25110054</v>
          </cell>
          <cell r="Z62">
            <v>3100134449</v>
          </cell>
          <cell r="AE62" t="str">
            <v>มนต์ชัย</v>
          </cell>
          <cell r="AF62"/>
          <cell r="AG62" t="str">
            <v>M&amp;E-PSY</v>
          </cell>
          <cell r="AH62">
            <v>45945</v>
          </cell>
        </row>
        <row r="63">
          <cell r="R63" t="str">
            <v>มนต์ชัย</v>
          </cell>
          <cell r="X63"/>
          <cell r="Z63"/>
          <cell r="AE63" t="str">
            <v>มนต์ชัย</v>
          </cell>
          <cell r="AF63" t="str">
            <v>ยกเลิก</v>
          </cell>
          <cell r="AG63" t="str">
            <v>M&amp;E-PSY</v>
          </cell>
          <cell r="AH63">
            <v>45935</v>
          </cell>
        </row>
        <row r="64">
          <cell r="R64"/>
          <cell r="X64"/>
          <cell r="Z64"/>
          <cell r="AE64">
            <v>0</v>
          </cell>
          <cell r="AF64"/>
          <cell r="AG64" t="str">
            <v>M&amp;E-PSY</v>
          </cell>
          <cell r="AH64"/>
        </row>
        <row r="65">
          <cell r="R65" t="str">
            <v>มนต์ชัย</v>
          </cell>
          <cell r="X65" t="str">
            <v>DN25070039</v>
          </cell>
          <cell r="Z65">
            <v>3100132612</v>
          </cell>
          <cell r="AE65" t="str">
            <v>มนต์ชัย</v>
          </cell>
          <cell r="AF65"/>
          <cell r="AG65" t="str">
            <v>M&amp;E-PSY</v>
          </cell>
          <cell r="AH65">
            <v>45936</v>
          </cell>
        </row>
        <row r="66">
          <cell r="R66" t="str">
            <v>มนต์ชัย</v>
          </cell>
          <cell r="X66" t="str">
            <v>DN25070040</v>
          </cell>
          <cell r="Z66">
            <v>3100132587</v>
          </cell>
          <cell r="AE66" t="str">
            <v>มนต์ชัย</v>
          </cell>
          <cell r="AF66"/>
          <cell r="AG66" t="str">
            <v>M&amp;E-PSY</v>
          </cell>
          <cell r="AH66">
            <v>45936</v>
          </cell>
        </row>
        <row r="67">
          <cell r="R67"/>
          <cell r="X67"/>
          <cell r="Z67"/>
          <cell r="AE67">
            <v>0</v>
          </cell>
          <cell r="AF67"/>
          <cell r="AG67" t="str">
            <v>M&amp;E-PSY</v>
          </cell>
          <cell r="AH67"/>
        </row>
        <row r="68">
          <cell r="R68" t="str">
            <v>มนต์ชัย</v>
          </cell>
          <cell r="X68" t="str">
            <v>DN25070039</v>
          </cell>
          <cell r="Z68">
            <v>3100132612</v>
          </cell>
          <cell r="AE68" t="str">
            <v>มนต์ชัย</v>
          </cell>
          <cell r="AF68"/>
          <cell r="AG68" t="str">
            <v>M&amp;E-PSY</v>
          </cell>
          <cell r="AH68">
            <v>45931</v>
          </cell>
        </row>
        <row r="69">
          <cell r="R69" t="str">
            <v>มนต์ชัย</v>
          </cell>
          <cell r="X69" t="str">
            <v>DN25070040</v>
          </cell>
          <cell r="Z69">
            <v>3100132587</v>
          </cell>
          <cell r="AE69" t="str">
            <v>มนต์ชัย</v>
          </cell>
          <cell r="AF69"/>
          <cell r="AG69" t="str">
            <v>M&amp;E-PSY</v>
          </cell>
          <cell r="AH69">
            <v>45931</v>
          </cell>
        </row>
        <row r="70">
          <cell r="R70" t="str">
            <v>มนต์ชัย</v>
          </cell>
          <cell r="X70" t="str">
            <v>DN25110053</v>
          </cell>
          <cell r="Z70">
            <v>3100134448</v>
          </cell>
          <cell r="AE70" t="str">
            <v>มนต์ชัย</v>
          </cell>
          <cell r="AF70"/>
          <cell r="AG70" t="str">
            <v>M&amp;E-PSY</v>
          </cell>
          <cell r="AH70">
            <v>45962</v>
          </cell>
        </row>
        <row r="71">
          <cell r="R71" t="str">
            <v>มนต์ชัย</v>
          </cell>
          <cell r="X71" t="str">
            <v>DN25070095</v>
          </cell>
          <cell r="Z71">
            <v>3100134366</v>
          </cell>
          <cell r="AE71" t="str">
            <v>มนต์ชัย</v>
          </cell>
          <cell r="AF71"/>
          <cell r="AG71" t="str">
            <v>M&amp;E-PSY</v>
          </cell>
          <cell r="AH71">
            <v>45945</v>
          </cell>
        </row>
        <row r="72">
          <cell r="R72" t="str">
            <v>มนต์ชัย</v>
          </cell>
          <cell r="X72" t="str">
            <v>DN25110030</v>
          </cell>
          <cell r="Z72">
            <v>3100134385</v>
          </cell>
          <cell r="AE72" t="str">
            <v>มนต์ชัย</v>
          </cell>
          <cell r="AF72"/>
          <cell r="AG72" t="str">
            <v>M&amp;E-PSY</v>
          </cell>
          <cell r="AH72">
            <v>45945</v>
          </cell>
        </row>
        <row r="73">
          <cell r="R73" t="str">
            <v>มนต์ชัย</v>
          </cell>
          <cell r="X73" t="str">
            <v>DN25030012</v>
          </cell>
          <cell r="Z73">
            <v>3100131782</v>
          </cell>
          <cell r="AE73" t="str">
            <v>มนต์ชัย</v>
          </cell>
          <cell r="AF73"/>
          <cell r="AG73" t="str">
            <v>M&amp;E-PSY</v>
          </cell>
          <cell r="AH73">
            <v>45716</v>
          </cell>
        </row>
        <row r="74">
          <cell r="R74" t="str">
            <v>มนต์ชัย</v>
          </cell>
          <cell r="X74"/>
          <cell r="Z74"/>
          <cell r="AE74" t="str">
            <v>มนต์ชัย</v>
          </cell>
          <cell r="AF74" t="str">
            <v>ยกเลิก</v>
          </cell>
          <cell r="AG74" t="str">
            <v>M&amp;E-PSY</v>
          </cell>
          <cell r="AH74">
            <v>46023</v>
          </cell>
        </row>
        <row r="75">
          <cell r="R75" t="str">
            <v>มนต์ชัย</v>
          </cell>
          <cell r="X75" t="str">
            <v>DN26020034</v>
          </cell>
          <cell r="Z75">
            <v>3100135525</v>
          </cell>
          <cell r="AE75" t="str">
            <v>มนต์ชัย</v>
          </cell>
          <cell r="AF75"/>
          <cell r="AG75" t="str">
            <v>M&amp;E-PSY</v>
          </cell>
          <cell r="AH75">
            <v>46174</v>
          </cell>
        </row>
        <row r="76">
          <cell r="R76" t="str">
            <v>มนต์ชัย</v>
          </cell>
          <cell r="X76" t="str">
            <v>DN26050020</v>
          </cell>
          <cell r="Z76">
            <v>3100136740</v>
          </cell>
          <cell r="AE76" t="str">
            <v>มนต์ชัย</v>
          </cell>
          <cell r="AF76"/>
          <cell r="AG76" t="str">
            <v>M&amp;E-PSY</v>
          </cell>
          <cell r="AH76">
            <v>46174</v>
          </cell>
        </row>
        <row r="77">
          <cell r="R77" t="str">
            <v>สหชาติ</v>
          </cell>
          <cell r="X77" t="str">
            <v>DN25070101</v>
          </cell>
          <cell r="Z77">
            <v>3100132757</v>
          </cell>
          <cell r="AE77" t="str">
            <v>สหชาติ</v>
          </cell>
          <cell r="AF77"/>
          <cell r="AG77" t="str">
            <v>M&amp;E-PSY</v>
          </cell>
          <cell r="AH77">
            <v>45823</v>
          </cell>
        </row>
        <row r="78">
          <cell r="R78" t="str">
            <v>ประธาน</v>
          </cell>
          <cell r="X78" t="str">
            <v>DN25110001</v>
          </cell>
          <cell r="Z78">
            <v>3100135462</v>
          </cell>
          <cell r="AE78" t="str">
            <v>ประธาน</v>
          </cell>
          <cell r="AF78"/>
          <cell r="AG78" t="str">
            <v>M&amp;E-PSY</v>
          </cell>
          <cell r="AH78">
            <v>46082</v>
          </cell>
        </row>
        <row r="79">
          <cell r="R79" t="str">
            <v>ประธาน</v>
          </cell>
          <cell r="X79" t="str">
            <v>DN25070009</v>
          </cell>
          <cell r="Z79">
            <v>3100133444</v>
          </cell>
          <cell r="AE79" t="str">
            <v>ประธาน</v>
          </cell>
          <cell r="AF79"/>
          <cell r="AG79" t="str">
            <v>M&amp;E-PSY</v>
          </cell>
          <cell r="AH79">
            <v>45856</v>
          </cell>
        </row>
        <row r="80">
          <cell r="R80"/>
          <cell r="X80"/>
          <cell r="Z80"/>
          <cell r="AE80">
            <v>0</v>
          </cell>
          <cell r="AF80"/>
          <cell r="AG80" t="str">
            <v>M&amp;E-PSY</v>
          </cell>
          <cell r="AH80"/>
        </row>
        <row r="81">
          <cell r="R81" t="str">
            <v>มนต์ชัย</v>
          </cell>
          <cell r="X81" t="str">
            <v>DN24100004</v>
          </cell>
          <cell r="Z81">
            <v>3100128967</v>
          </cell>
          <cell r="AE81" t="str">
            <v>มนต์ชัย</v>
          </cell>
          <cell r="AF81"/>
          <cell r="AG81" t="str">
            <v>M&amp;E-PSY</v>
          </cell>
          <cell r="AH81">
            <v>45568</v>
          </cell>
        </row>
        <row r="82">
          <cell r="R82" t="str">
            <v>มนต์ชัย</v>
          </cell>
          <cell r="X82" t="str">
            <v>DN26050020</v>
          </cell>
          <cell r="Z82">
            <v>3100136740</v>
          </cell>
          <cell r="AE82" t="str">
            <v>มนต์ชัย</v>
          </cell>
          <cell r="AF82"/>
          <cell r="AG82" t="str">
            <v>M&amp;E-PSY</v>
          </cell>
          <cell r="AH82">
            <v>46174</v>
          </cell>
        </row>
        <row r="83">
          <cell r="R83" t="str">
            <v>มนต์ชัย</v>
          </cell>
          <cell r="X83" t="str">
            <v>DN24100007</v>
          </cell>
          <cell r="Z83">
            <v>3100128966</v>
          </cell>
          <cell r="AE83" t="str">
            <v>มนต์ชัย</v>
          </cell>
          <cell r="AF83"/>
          <cell r="AG83" t="str">
            <v>M&amp;E-PSY</v>
          </cell>
          <cell r="AH83">
            <v>45580</v>
          </cell>
        </row>
        <row r="84">
          <cell r="R84"/>
          <cell r="X84"/>
          <cell r="Z84"/>
          <cell r="AE84">
            <v>0</v>
          </cell>
          <cell r="AF84"/>
          <cell r="AG84"/>
          <cell r="AH84"/>
        </row>
        <row r="85">
          <cell r="R85"/>
          <cell r="X85"/>
          <cell r="Z85"/>
          <cell r="AE85">
            <v>0</v>
          </cell>
          <cell r="AF85"/>
          <cell r="AG85" t="str">
            <v>GEN</v>
          </cell>
          <cell r="AH85"/>
        </row>
        <row r="86">
          <cell r="R86"/>
          <cell r="X86"/>
          <cell r="Z86"/>
          <cell r="AE86">
            <v>0</v>
          </cell>
          <cell r="AF86"/>
          <cell r="AG86" t="str">
            <v>GEN1</v>
          </cell>
          <cell r="AH86"/>
        </row>
        <row r="87">
          <cell r="R87"/>
          <cell r="X87"/>
          <cell r="Z87"/>
          <cell r="AE87">
            <v>0</v>
          </cell>
          <cell r="AF87"/>
          <cell r="AG87" t="str">
            <v>GEN1.1</v>
          </cell>
          <cell r="AH87"/>
        </row>
        <row r="88">
          <cell r="R88"/>
          <cell r="X88"/>
          <cell r="Z88"/>
          <cell r="AE88">
            <v>0</v>
          </cell>
          <cell r="AF88"/>
          <cell r="AG88" t="str">
            <v>GEN1.1</v>
          </cell>
          <cell r="AH88"/>
        </row>
        <row r="89">
          <cell r="R89" t="str">
            <v>สหชาติ</v>
          </cell>
          <cell r="X89" t="str">
            <v>DN25070061</v>
          </cell>
          <cell r="Z89">
            <v>3400101600</v>
          </cell>
          <cell r="AE89" t="str">
            <v>สหชาติ</v>
          </cell>
          <cell r="AF89"/>
          <cell r="AG89" t="str">
            <v>GEN1.1</v>
          </cell>
          <cell r="AH89">
            <v>45901</v>
          </cell>
        </row>
        <row r="90">
          <cell r="R90" t="str">
            <v>สหชาติ</v>
          </cell>
          <cell r="X90" t="str">
            <v>DN26020089</v>
          </cell>
          <cell r="Z90">
            <v>3100135439</v>
          </cell>
          <cell r="AE90" t="str">
            <v>สหชาติ</v>
          </cell>
          <cell r="AF90"/>
          <cell r="AG90" t="str">
            <v>GEN1.1</v>
          </cell>
          <cell r="AH90">
            <v>46082</v>
          </cell>
        </row>
        <row r="91">
          <cell r="R91" t="str">
            <v>สหชาติ</v>
          </cell>
          <cell r="X91" t="str">
            <v>DN26020090</v>
          </cell>
          <cell r="Z91">
            <v>3100135510</v>
          </cell>
          <cell r="AE91" t="str">
            <v>สหชาติ</v>
          </cell>
          <cell r="AF91"/>
          <cell r="AG91" t="str">
            <v>GEN1.1</v>
          </cell>
          <cell r="AH91">
            <v>46082</v>
          </cell>
        </row>
        <row r="92">
          <cell r="R92" t="str">
            <v>สหชาติ</v>
          </cell>
          <cell r="X92" t="str">
            <v>DN26010127</v>
          </cell>
          <cell r="Z92">
            <v>3400103218</v>
          </cell>
          <cell r="AE92" t="str">
            <v>สหชาติ</v>
          </cell>
          <cell r="AF92"/>
          <cell r="AG92" t="str">
            <v>GEN1.1</v>
          </cell>
          <cell r="AH92">
            <v>46054</v>
          </cell>
        </row>
        <row r="93">
          <cell r="R93" t="str">
            <v>สหชาติ</v>
          </cell>
          <cell r="X93" t="str">
            <v>DN26020005</v>
          </cell>
          <cell r="Z93">
            <v>3400103227</v>
          </cell>
          <cell r="AE93" t="str">
            <v>สหชาติ</v>
          </cell>
          <cell r="AF93"/>
          <cell r="AG93" t="str">
            <v>GEN1.1</v>
          </cell>
          <cell r="AH93">
            <v>46082</v>
          </cell>
        </row>
        <row r="94">
          <cell r="R94"/>
          <cell r="X94"/>
          <cell r="Z94"/>
          <cell r="AE94">
            <v>0</v>
          </cell>
          <cell r="AF94"/>
          <cell r="AG94" t="str">
            <v>GEN1.1</v>
          </cell>
          <cell r="AH94"/>
        </row>
        <row r="95">
          <cell r="R95" t="str">
            <v>สหชาติ</v>
          </cell>
          <cell r="X95" t="str">
            <v>DN25070001</v>
          </cell>
          <cell r="Z95">
            <v>3100132442</v>
          </cell>
          <cell r="AE95" t="str">
            <v>สหชาติ</v>
          </cell>
          <cell r="AF95"/>
          <cell r="AG95" t="str">
            <v>GEN1.1</v>
          </cell>
          <cell r="AH95">
            <v>45778</v>
          </cell>
        </row>
        <row r="96">
          <cell r="R96" t="str">
            <v>สหชาติ</v>
          </cell>
          <cell r="X96" t="str">
            <v>DN25070002</v>
          </cell>
          <cell r="Z96">
            <v>3100132439</v>
          </cell>
          <cell r="AE96" t="str">
            <v>สหชาติ</v>
          </cell>
          <cell r="AF96"/>
          <cell r="AG96" t="str">
            <v>GEN1.1</v>
          </cell>
          <cell r="AH96">
            <v>45778</v>
          </cell>
        </row>
        <row r="97">
          <cell r="R97" t="str">
            <v>สหชาติ</v>
          </cell>
          <cell r="X97" t="str">
            <v>DN25120072</v>
          </cell>
          <cell r="Z97">
            <v>3100134827</v>
          </cell>
          <cell r="AE97" t="str">
            <v>สหชาติ</v>
          </cell>
          <cell r="AF97"/>
          <cell r="AG97" t="str">
            <v>GEN1.1</v>
          </cell>
          <cell r="AH97">
            <v>46054</v>
          </cell>
        </row>
        <row r="98">
          <cell r="R98" t="str">
            <v>สหชาติ</v>
          </cell>
          <cell r="X98" t="str">
            <v>DN26050076</v>
          </cell>
          <cell r="Z98">
            <v>3100136918</v>
          </cell>
          <cell r="AE98" t="str">
            <v>สหชาติ</v>
          </cell>
          <cell r="AF98"/>
          <cell r="AG98" t="str">
            <v>GEN1.1</v>
          </cell>
          <cell r="AH98">
            <v>46174</v>
          </cell>
        </row>
        <row r="99">
          <cell r="R99" t="str">
            <v>สหชาติ</v>
          </cell>
          <cell r="X99" t="str">
            <v>DN26050077</v>
          </cell>
          <cell r="Z99">
            <v>3100136919</v>
          </cell>
          <cell r="AE99" t="str">
            <v>สหชาติ</v>
          </cell>
          <cell r="AF99"/>
          <cell r="AG99" t="str">
            <v>GEN1.1</v>
          </cell>
          <cell r="AH99">
            <v>46174</v>
          </cell>
        </row>
        <row r="100">
          <cell r="R100" t="str">
            <v>สหชาติ</v>
          </cell>
          <cell r="X100" t="str">
            <v>DN25110073</v>
          </cell>
          <cell r="Z100">
            <v>3100134439</v>
          </cell>
          <cell r="AE100" t="str">
            <v>สหชาติ</v>
          </cell>
          <cell r="AF100"/>
          <cell r="AG100" t="str">
            <v>GEN1.1</v>
          </cell>
          <cell r="AH100">
            <v>45962</v>
          </cell>
        </row>
        <row r="101">
          <cell r="R101"/>
          <cell r="X101"/>
          <cell r="Z101"/>
          <cell r="AE101">
            <v>0</v>
          </cell>
          <cell r="AF101"/>
          <cell r="AG101" t="str">
            <v>GEN1.1</v>
          </cell>
          <cell r="AH101"/>
        </row>
        <row r="102">
          <cell r="R102" t="str">
            <v>สหชาติ</v>
          </cell>
          <cell r="X102" t="str">
            <v>DN26010077</v>
          </cell>
          <cell r="Z102">
            <v>3100135238</v>
          </cell>
          <cell r="AE102" t="str">
            <v>สหชาติ</v>
          </cell>
          <cell r="AF102"/>
          <cell r="AG102" t="str">
            <v>GEN1.1</v>
          </cell>
          <cell r="AH102">
            <v>46054</v>
          </cell>
        </row>
        <row r="103">
          <cell r="R103" t="str">
            <v>สหชาติ</v>
          </cell>
          <cell r="X103" t="str">
            <v>DN25110073</v>
          </cell>
          <cell r="Z103">
            <v>3100133577</v>
          </cell>
          <cell r="AE103" t="str">
            <v>สหชาติ</v>
          </cell>
          <cell r="AF103"/>
          <cell r="AG103" t="str">
            <v>GEN1.1</v>
          </cell>
          <cell r="AH103">
            <v>45962</v>
          </cell>
        </row>
        <row r="104">
          <cell r="R104" t="str">
            <v>สหชาติ</v>
          </cell>
          <cell r="X104"/>
          <cell r="Z104"/>
          <cell r="AE104" t="str">
            <v>สหชาติ</v>
          </cell>
          <cell r="AF104" t="str">
            <v>ยกเลิก</v>
          </cell>
          <cell r="AG104" t="str">
            <v>GEN1.1</v>
          </cell>
          <cell r="AH104">
            <v>45809</v>
          </cell>
        </row>
        <row r="105">
          <cell r="R105" t="str">
            <v>สหชาติ</v>
          </cell>
          <cell r="X105" t="str">
            <v>DN25100001</v>
          </cell>
          <cell r="Z105">
            <v>3100133577</v>
          </cell>
          <cell r="AE105" t="str">
            <v>สหชาติ</v>
          </cell>
          <cell r="AF105"/>
          <cell r="AG105" t="str">
            <v>GEN1.1</v>
          </cell>
          <cell r="AH105">
            <v>45962</v>
          </cell>
        </row>
        <row r="106">
          <cell r="R106" t="str">
            <v>สหชาติ</v>
          </cell>
          <cell r="X106" t="str">
            <v>DN26050060</v>
          </cell>
          <cell r="Z106">
            <v>3100137036</v>
          </cell>
          <cell r="AE106" t="str">
            <v>สหชาติ</v>
          </cell>
          <cell r="AF106"/>
          <cell r="AG106" t="str">
            <v>GEN1.1</v>
          </cell>
          <cell r="AH106">
            <v>46174</v>
          </cell>
        </row>
        <row r="107">
          <cell r="R107"/>
          <cell r="X107"/>
          <cell r="Z107"/>
          <cell r="AE107">
            <v>0</v>
          </cell>
          <cell r="AF107"/>
          <cell r="AG107" t="str">
            <v>GEN1.1</v>
          </cell>
          <cell r="AH107"/>
        </row>
        <row r="108">
          <cell r="R108" t="str">
            <v>สหชาติ</v>
          </cell>
          <cell r="X108" t="str">
            <v>DN25070089</v>
          </cell>
          <cell r="Z108">
            <v>3400101634</v>
          </cell>
          <cell r="AE108" t="str">
            <v>สหชาติ</v>
          </cell>
          <cell r="AF108"/>
          <cell r="AG108" t="str">
            <v>GEN1.1</v>
          </cell>
          <cell r="AH108">
            <v>45870</v>
          </cell>
        </row>
        <row r="109">
          <cell r="R109" t="str">
            <v>สหชาติ</v>
          </cell>
          <cell r="X109" t="str">
            <v>DN25120119</v>
          </cell>
          <cell r="Z109">
            <v>3100134881</v>
          </cell>
          <cell r="AE109" t="str">
            <v>สหชาติ</v>
          </cell>
          <cell r="AF109"/>
          <cell r="AG109" t="str">
            <v>GEN1.1</v>
          </cell>
          <cell r="AH109">
            <v>46023</v>
          </cell>
        </row>
        <row r="110">
          <cell r="R110" t="str">
            <v>สหชาติ</v>
          </cell>
          <cell r="X110" t="str">
            <v>DN25120019</v>
          </cell>
          <cell r="Z110">
            <v>3100134605</v>
          </cell>
          <cell r="AE110" t="str">
            <v>สหชาติ</v>
          </cell>
          <cell r="AF110"/>
          <cell r="AG110" t="str">
            <v>GEN1.1</v>
          </cell>
          <cell r="AH110">
            <v>45992</v>
          </cell>
        </row>
        <row r="111">
          <cell r="R111" t="str">
            <v>สหชาติ</v>
          </cell>
          <cell r="X111" t="str">
            <v>DN25120120</v>
          </cell>
          <cell r="Z111">
            <v>3100134880</v>
          </cell>
          <cell r="AE111" t="str">
            <v>สหชาติ</v>
          </cell>
          <cell r="AF111"/>
          <cell r="AG111" t="str">
            <v>GEN1.1</v>
          </cell>
          <cell r="AH111">
            <v>46024</v>
          </cell>
        </row>
        <row r="112">
          <cell r="R112" t="str">
            <v>สหชาติ</v>
          </cell>
          <cell r="X112" t="str">
            <v>DN26040001</v>
          </cell>
          <cell r="Z112">
            <v>3100135946</v>
          </cell>
          <cell r="AE112" t="str">
            <v>สหชาติ</v>
          </cell>
          <cell r="AF112"/>
          <cell r="AG112" t="str">
            <v>GEN1.1</v>
          </cell>
          <cell r="AH112">
            <v>46143</v>
          </cell>
        </row>
        <row r="113">
          <cell r="R113" t="str">
            <v>สหชาติ</v>
          </cell>
          <cell r="X113" t="str">
            <v>DN26060076</v>
          </cell>
          <cell r="Z113">
            <v>3100137391</v>
          </cell>
          <cell r="AE113" t="str">
            <v>สหชาติ</v>
          </cell>
          <cell r="AF113"/>
          <cell r="AG113" t="str">
            <v>GEN1.1</v>
          </cell>
          <cell r="AH113">
            <v>46204</v>
          </cell>
        </row>
        <row r="114">
          <cell r="R114" t="str">
            <v>สหชาติ</v>
          </cell>
          <cell r="X114" t="str">
            <v>DN26010010</v>
          </cell>
          <cell r="Z114">
            <v>3400103001</v>
          </cell>
          <cell r="AE114" t="str">
            <v>สหชาติ</v>
          </cell>
          <cell r="AF114"/>
          <cell r="AG114" t="str">
            <v>GEN1.1</v>
          </cell>
          <cell r="AH114">
            <v>46023</v>
          </cell>
        </row>
        <row r="115">
          <cell r="R115" t="str">
            <v>สหชาติ</v>
          </cell>
          <cell r="X115" t="str">
            <v>DN26020122</v>
          </cell>
          <cell r="Z115">
            <v>3400103558</v>
          </cell>
          <cell r="AE115" t="str">
            <v>สหชาติ</v>
          </cell>
          <cell r="AF115"/>
          <cell r="AG115" t="str">
            <v>GEN1.1</v>
          </cell>
          <cell r="AH115">
            <v>46082</v>
          </cell>
        </row>
        <row r="116">
          <cell r="R116" t="str">
            <v>สหชาติ</v>
          </cell>
          <cell r="X116" t="str">
            <v>DN26030045</v>
          </cell>
          <cell r="Z116">
            <v>3400103687</v>
          </cell>
          <cell r="AE116" t="str">
            <v>สหชาติ</v>
          </cell>
          <cell r="AF116"/>
          <cell r="AG116" t="str">
            <v>GEN1.1</v>
          </cell>
          <cell r="AH116">
            <v>46113</v>
          </cell>
        </row>
        <row r="117">
          <cell r="R117" t="str">
            <v>สหชาติ</v>
          </cell>
          <cell r="X117" t="str">
            <v>DN26030048</v>
          </cell>
          <cell r="Z117">
            <v>3400103694</v>
          </cell>
          <cell r="AE117" t="str">
            <v>สหชาติ</v>
          </cell>
          <cell r="AF117"/>
          <cell r="AG117" t="str">
            <v>GEN1.1</v>
          </cell>
          <cell r="AH117">
            <v>46082</v>
          </cell>
        </row>
        <row r="118">
          <cell r="R118" t="str">
            <v>สหชาติ</v>
          </cell>
          <cell r="X118" t="str">
            <v>DN26030105</v>
          </cell>
          <cell r="Z118">
            <v>3400103876</v>
          </cell>
          <cell r="AE118" t="str">
            <v>สหชาติ</v>
          </cell>
          <cell r="AF118"/>
          <cell r="AG118" t="str">
            <v>GEN1.1</v>
          </cell>
          <cell r="AH118">
            <v>46113</v>
          </cell>
        </row>
        <row r="119">
          <cell r="R119" t="str">
            <v>สหชาติ</v>
          </cell>
          <cell r="X119" t="str">
            <v>DN26040046</v>
          </cell>
          <cell r="Z119">
            <v>3400104119</v>
          </cell>
          <cell r="AE119" t="str">
            <v>สหชาติ</v>
          </cell>
          <cell r="AF119"/>
          <cell r="AG119" t="str">
            <v>GEN1.1</v>
          </cell>
          <cell r="AH119">
            <v>46143</v>
          </cell>
        </row>
        <row r="120">
          <cell r="R120" t="str">
            <v>สหชาติ</v>
          </cell>
          <cell r="X120" t="str">
            <v>DN26040046</v>
          </cell>
          <cell r="Z120">
            <v>3400104120</v>
          </cell>
          <cell r="AE120" t="str">
            <v>สหชาติ</v>
          </cell>
          <cell r="AF120"/>
          <cell r="AG120" t="str">
            <v>GEN1.1</v>
          </cell>
          <cell r="AH120">
            <v>46143</v>
          </cell>
        </row>
        <row r="121">
          <cell r="R121" t="str">
            <v>สหชาติ</v>
          </cell>
          <cell r="X121" t="str">
            <v>DN26040099</v>
          </cell>
          <cell r="Z121"/>
          <cell r="AE121" t="str">
            <v>สหชาติ</v>
          </cell>
          <cell r="AF121"/>
          <cell r="AG121" t="str">
            <v>GEN1.1</v>
          </cell>
          <cell r="AH121">
            <v>46266</v>
          </cell>
        </row>
        <row r="122">
          <cell r="R122" t="str">
            <v>สหชาติ</v>
          </cell>
          <cell r="X122" t="str">
            <v>DN26040100</v>
          </cell>
          <cell r="Z122">
            <v>3400104348</v>
          </cell>
          <cell r="AE122" t="str">
            <v>สหชาติ</v>
          </cell>
          <cell r="AF122"/>
          <cell r="AG122" t="str">
            <v>GEN1.1</v>
          </cell>
          <cell r="AH122">
            <v>46143</v>
          </cell>
        </row>
        <row r="123">
          <cell r="R123" t="str">
            <v>สหชาติ</v>
          </cell>
          <cell r="X123" t="str">
            <v>DN26050017</v>
          </cell>
          <cell r="Z123">
            <v>3400104419</v>
          </cell>
          <cell r="AE123" t="str">
            <v>สหชาติ</v>
          </cell>
          <cell r="AF123"/>
          <cell r="AG123" t="str">
            <v>GEN1.1</v>
          </cell>
          <cell r="AH123">
            <v>46174</v>
          </cell>
        </row>
        <row r="124">
          <cell r="R124" t="str">
            <v>สหชาติ</v>
          </cell>
          <cell r="X124" t="str">
            <v>DN26050027</v>
          </cell>
          <cell r="Z124">
            <v>3400104523</v>
          </cell>
          <cell r="AE124" t="str">
            <v>สหชาติ</v>
          </cell>
          <cell r="AF124"/>
          <cell r="AG124" t="str">
            <v>GEN1.1</v>
          </cell>
          <cell r="AH124">
            <v>46174</v>
          </cell>
        </row>
        <row r="125">
          <cell r="R125" t="str">
            <v>สหชาติ</v>
          </cell>
          <cell r="X125" t="str">
            <v>DN26050031</v>
          </cell>
          <cell r="Z125">
            <v>3400104500</v>
          </cell>
          <cell r="AE125" t="str">
            <v>สหชาติ</v>
          </cell>
          <cell r="AF125"/>
          <cell r="AG125" t="str">
            <v>GEN1.1</v>
          </cell>
          <cell r="AH125">
            <v>46174</v>
          </cell>
        </row>
        <row r="126">
          <cell r="R126" t="str">
            <v>สหชาติ</v>
          </cell>
          <cell r="X126" t="str">
            <v>DN26050071</v>
          </cell>
          <cell r="Z126">
            <v>3400104780</v>
          </cell>
          <cell r="AE126" t="str">
            <v>สหชาติ</v>
          </cell>
          <cell r="AF126"/>
          <cell r="AG126" t="str">
            <v>GEN1.1</v>
          </cell>
          <cell r="AH126">
            <v>46174</v>
          </cell>
        </row>
        <row r="127">
          <cell r="R127" t="str">
            <v>สหชาติ</v>
          </cell>
          <cell r="X127" t="str">
            <v>DN26060043</v>
          </cell>
          <cell r="Z127">
            <v>3400104805</v>
          </cell>
          <cell r="AE127" t="str">
            <v>สหชาติ</v>
          </cell>
          <cell r="AF127"/>
          <cell r="AG127" t="str">
            <v>GEN1.1</v>
          </cell>
          <cell r="AH127">
            <v>46204</v>
          </cell>
        </row>
        <row r="128">
          <cell r="R128" t="str">
            <v>สหชาติ</v>
          </cell>
          <cell r="X128" t="str">
            <v>DN26060071</v>
          </cell>
          <cell r="Z128">
            <v>3400104928</v>
          </cell>
          <cell r="AE128" t="str">
            <v>สหชาติ</v>
          </cell>
          <cell r="AF128"/>
          <cell r="AG128" t="str">
            <v>GEN1.1</v>
          </cell>
          <cell r="AH128">
            <v>46204</v>
          </cell>
        </row>
        <row r="129">
          <cell r="R129" t="str">
            <v>สหชาติ</v>
          </cell>
          <cell r="X129" t="str">
            <v>DN26070006</v>
          </cell>
          <cell r="Z129">
            <v>3400105091</v>
          </cell>
          <cell r="AE129" t="str">
            <v>สหชาติ</v>
          </cell>
          <cell r="AF129"/>
          <cell r="AG129" t="str">
            <v>GEN1.1</v>
          </cell>
          <cell r="AH129">
            <v>46235</v>
          </cell>
        </row>
        <row r="130">
          <cell r="R130" t="str">
            <v>สหชาติ</v>
          </cell>
          <cell r="X130" t="str">
            <v>DN26070052</v>
          </cell>
          <cell r="Z130">
            <v>3400105238</v>
          </cell>
          <cell r="AE130" t="str">
            <v>สหชาติ</v>
          </cell>
          <cell r="AF130"/>
          <cell r="AG130" t="str">
            <v>GEN1.1</v>
          </cell>
          <cell r="AH130">
            <v>46235</v>
          </cell>
        </row>
        <row r="131">
          <cell r="R131" t="str">
            <v>สหชาติ</v>
          </cell>
          <cell r="X131" t="str">
            <v>DN26080011</v>
          </cell>
          <cell r="Z131">
            <v>3400105498</v>
          </cell>
          <cell r="AE131" t="str">
            <v>สหชาติ</v>
          </cell>
          <cell r="AF131"/>
          <cell r="AG131" t="str">
            <v>GEN1.1</v>
          </cell>
          <cell r="AH131">
            <v>46235</v>
          </cell>
        </row>
        <row r="132">
          <cell r="R132" t="str">
            <v>สหชาติ</v>
          </cell>
          <cell r="X132" t="str">
            <v>DN26080102</v>
          </cell>
          <cell r="Z132"/>
          <cell r="AE132" t="str">
            <v>สหชาติ</v>
          </cell>
          <cell r="AF132"/>
          <cell r="AG132" t="str">
            <v>GEN1.1</v>
          </cell>
          <cell r="AH132">
            <v>45944</v>
          </cell>
        </row>
        <row r="133">
          <cell r="R133"/>
          <cell r="X133"/>
          <cell r="Z133"/>
          <cell r="AE133">
            <v>0</v>
          </cell>
          <cell r="AF133"/>
          <cell r="AG133" t="str">
            <v>GEN1.2</v>
          </cell>
          <cell r="AH133"/>
        </row>
        <row r="134">
          <cell r="R134"/>
          <cell r="X134"/>
          <cell r="Z134"/>
          <cell r="AE134">
            <v>0</v>
          </cell>
          <cell r="AF134"/>
          <cell r="AG134" t="str">
            <v>GEN1.2</v>
          </cell>
          <cell r="AH134"/>
        </row>
        <row r="135">
          <cell r="R135" t="str">
            <v>ประธาน</v>
          </cell>
          <cell r="X135" t="str">
            <v>DN25090070</v>
          </cell>
          <cell r="Z135"/>
          <cell r="AE135" t="str">
            <v>ประธาน</v>
          </cell>
          <cell r="AF135"/>
          <cell r="AG135" t="str">
            <v>GEN1.2</v>
          </cell>
          <cell r="AH135">
            <v>46266</v>
          </cell>
        </row>
        <row r="136">
          <cell r="R136" t="str">
            <v>ประธาน</v>
          </cell>
          <cell r="X136" t="str">
            <v>DN25090082</v>
          </cell>
          <cell r="Z136">
            <v>3100133534</v>
          </cell>
          <cell r="AE136" t="str">
            <v>ประธาน</v>
          </cell>
          <cell r="AF136"/>
          <cell r="AG136" t="str">
            <v>GEN1.2</v>
          </cell>
          <cell r="AH136">
            <v>46035</v>
          </cell>
        </row>
        <row r="137">
          <cell r="R137" t="str">
            <v>ประธาน</v>
          </cell>
          <cell r="X137" t="str">
            <v>DN25090032</v>
          </cell>
          <cell r="Z137">
            <v>3100134909</v>
          </cell>
          <cell r="AE137" t="str">
            <v>ประธาน</v>
          </cell>
          <cell r="AF137"/>
          <cell r="AG137" t="str">
            <v>GEN1.2</v>
          </cell>
          <cell r="AH137">
            <v>46066</v>
          </cell>
        </row>
        <row r="138">
          <cell r="R138" t="str">
            <v>ประธาน</v>
          </cell>
          <cell r="X138"/>
          <cell r="Z138"/>
          <cell r="AE138" t="str">
            <v>ประธาน</v>
          </cell>
          <cell r="AF138" t="str">
            <v>รอประสานงาน MRTA</v>
          </cell>
          <cell r="AG138" t="str">
            <v>GEN1.2</v>
          </cell>
          <cell r="AH138">
            <v>45944</v>
          </cell>
        </row>
        <row r="139">
          <cell r="R139"/>
          <cell r="X139"/>
          <cell r="Z139"/>
          <cell r="AE139">
            <v>0</v>
          </cell>
          <cell r="AF139"/>
          <cell r="AG139" t="str">
            <v>GEN1.2</v>
          </cell>
          <cell r="AH139"/>
        </row>
        <row r="140">
          <cell r="R140" t="str">
            <v>ประธาน</v>
          </cell>
          <cell r="X140" t="str">
            <v>DN25090110</v>
          </cell>
          <cell r="Z140">
            <v>3100134359</v>
          </cell>
          <cell r="AE140" t="str">
            <v>ประธาน</v>
          </cell>
          <cell r="AF140"/>
          <cell r="AG140" t="str">
            <v>GEN1.2</v>
          </cell>
          <cell r="AH140">
            <v>46005</v>
          </cell>
        </row>
        <row r="141">
          <cell r="R141" t="str">
            <v>ประธาน</v>
          </cell>
          <cell r="X141" t="str">
            <v>DN26010068</v>
          </cell>
          <cell r="Z141">
            <v>3400103127</v>
          </cell>
          <cell r="AE141" t="str">
            <v>ประธาน</v>
          </cell>
          <cell r="AF141"/>
          <cell r="AG141" t="str">
            <v>GEN1.2</v>
          </cell>
          <cell r="AH141">
            <v>46174</v>
          </cell>
        </row>
        <row r="142">
          <cell r="R142" t="str">
            <v>ประธาน</v>
          </cell>
          <cell r="X142" t="str">
            <v>DN26020048</v>
          </cell>
          <cell r="Z142">
            <v>3100136804</v>
          </cell>
          <cell r="AE142" t="str">
            <v>ประธาน</v>
          </cell>
          <cell r="AF142"/>
          <cell r="AG142" t="str">
            <v>GEN1.2</v>
          </cell>
          <cell r="AH142">
            <v>46174</v>
          </cell>
        </row>
        <row r="143">
          <cell r="R143" t="str">
            <v>ประธาน</v>
          </cell>
          <cell r="X143" t="str">
            <v>DN26040055</v>
          </cell>
          <cell r="Z143">
            <v>3100134909</v>
          </cell>
          <cell r="AE143" t="str">
            <v>ประธาน</v>
          </cell>
          <cell r="AF143"/>
          <cell r="AG143" t="str">
            <v>GEN1.2</v>
          </cell>
          <cell r="AH143">
            <v>46174</v>
          </cell>
        </row>
        <row r="144">
          <cell r="R144"/>
          <cell r="X144"/>
          <cell r="Z144"/>
          <cell r="AE144">
            <v>0</v>
          </cell>
          <cell r="AF144"/>
          <cell r="AG144" t="str">
            <v>GEN1.2</v>
          </cell>
          <cell r="AH144"/>
        </row>
        <row r="145">
          <cell r="R145" t="str">
            <v>ประธาน</v>
          </cell>
          <cell r="X145" t="str">
            <v>DN26020056</v>
          </cell>
          <cell r="Z145">
            <v>3100137369</v>
          </cell>
          <cell r="AE145" t="str">
            <v>ประธาน</v>
          </cell>
          <cell r="AF145"/>
          <cell r="AG145" t="str">
            <v>GEN1.2</v>
          </cell>
          <cell r="AH145">
            <v>46174</v>
          </cell>
        </row>
        <row r="146">
          <cell r="R146" t="str">
            <v>ประธาน</v>
          </cell>
          <cell r="X146" t="str">
            <v>DN26040020</v>
          </cell>
          <cell r="Z146">
            <v>3100136234</v>
          </cell>
          <cell r="AE146" t="str">
            <v>ประธาน</v>
          </cell>
          <cell r="AF146"/>
          <cell r="AG146" t="str">
            <v>GEN1.2</v>
          </cell>
          <cell r="AH146">
            <v>46143</v>
          </cell>
        </row>
        <row r="147">
          <cell r="R147" t="str">
            <v>ประธาน</v>
          </cell>
          <cell r="X147" t="str">
            <v>DN25110051</v>
          </cell>
          <cell r="Z147">
            <v>3100134913</v>
          </cell>
          <cell r="AE147" t="str">
            <v>ประธาน</v>
          </cell>
          <cell r="AF147"/>
          <cell r="AG147" t="str">
            <v>GEN1.2</v>
          </cell>
          <cell r="AH147">
            <v>46035</v>
          </cell>
        </row>
        <row r="148">
          <cell r="R148" t="str">
            <v>ประธาน</v>
          </cell>
          <cell r="X148" t="str">
            <v>DN24120021</v>
          </cell>
          <cell r="Z148">
            <v>3100132109</v>
          </cell>
          <cell r="AE148" t="str">
            <v>ประธาน</v>
          </cell>
          <cell r="AF148"/>
          <cell r="AG148" t="str">
            <v>GEN1.2</v>
          </cell>
          <cell r="AH148">
            <v>45648</v>
          </cell>
        </row>
        <row r="149">
          <cell r="R149" t="str">
            <v>ประธาน</v>
          </cell>
          <cell r="X149" t="str">
            <v>DN26010021</v>
          </cell>
          <cell r="Z149">
            <v>3100134908</v>
          </cell>
          <cell r="AE149" t="str">
            <v>ประธาน</v>
          </cell>
          <cell r="AF149"/>
          <cell r="AG149" t="str">
            <v>GEN1.2</v>
          </cell>
          <cell r="AH149">
            <v>46054</v>
          </cell>
        </row>
        <row r="150">
          <cell r="R150" t="str">
            <v>ประธาน</v>
          </cell>
          <cell r="X150" t="str">
            <v>DN26050032</v>
          </cell>
          <cell r="Z150"/>
          <cell r="AE150" t="str">
            <v>ประธาน</v>
          </cell>
          <cell r="AF150"/>
          <cell r="AG150" t="str">
            <v>GEN1.2</v>
          </cell>
          <cell r="AH150">
            <v>46266</v>
          </cell>
        </row>
        <row r="151">
          <cell r="R151" t="str">
            <v>ประธาน</v>
          </cell>
          <cell r="X151" t="str">
            <v>DN25090070</v>
          </cell>
          <cell r="Z151">
            <v>3100134355</v>
          </cell>
          <cell r="AE151" t="str">
            <v>ประธาน</v>
          </cell>
          <cell r="AF151"/>
          <cell r="AG151" t="str">
            <v>GEN1.2</v>
          </cell>
          <cell r="AH151">
            <v>45992</v>
          </cell>
        </row>
        <row r="152">
          <cell r="R152"/>
          <cell r="X152"/>
          <cell r="Z152"/>
          <cell r="AE152">
            <v>0</v>
          </cell>
          <cell r="AF152"/>
          <cell r="AG152" t="str">
            <v>GEN2</v>
          </cell>
          <cell r="AH152"/>
        </row>
        <row r="153">
          <cell r="R153"/>
          <cell r="X153"/>
          <cell r="Z153"/>
          <cell r="AE153">
            <v>0</v>
          </cell>
          <cell r="AF153"/>
          <cell r="AG153" t="str">
            <v>GEN2.1</v>
          </cell>
          <cell r="AH153"/>
        </row>
        <row r="154">
          <cell r="R154" t="str">
            <v>สหชาติ</v>
          </cell>
          <cell r="X154" t="str">
            <v>DN25050020</v>
          </cell>
          <cell r="Z154">
            <v>3100132009</v>
          </cell>
          <cell r="AE154" t="str">
            <v>สหชาติ</v>
          </cell>
          <cell r="AF154"/>
          <cell r="AG154" t="str">
            <v>GEN2.1</v>
          </cell>
          <cell r="AH154">
            <v>45826</v>
          </cell>
        </row>
        <row r="155">
          <cell r="R155"/>
          <cell r="X155"/>
          <cell r="Z155"/>
          <cell r="AE155">
            <v>0</v>
          </cell>
          <cell r="AF155"/>
          <cell r="AG155" t="str">
            <v>GEN2.1</v>
          </cell>
          <cell r="AH155">
            <v>0</v>
          </cell>
        </row>
        <row r="156">
          <cell r="R156" t="str">
            <v>สหชาติ</v>
          </cell>
          <cell r="X156" t="str">
            <v>DN26080061</v>
          </cell>
          <cell r="Z156"/>
          <cell r="AE156" t="str">
            <v>สหชาติ</v>
          </cell>
          <cell r="AF156"/>
          <cell r="AG156" t="str">
            <v>GEN2.1</v>
          </cell>
          <cell r="AH156">
            <v>46296</v>
          </cell>
        </row>
        <row r="157">
          <cell r="R157"/>
          <cell r="X157"/>
          <cell r="Z157"/>
          <cell r="AE157">
            <v>0</v>
          </cell>
          <cell r="AF157"/>
          <cell r="AG157" t="str">
            <v>GEN2.2</v>
          </cell>
          <cell r="AH157"/>
        </row>
        <row r="158">
          <cell r="R158" t="str">
            <v>ประธาน</v>
          </cell>
          <cell r="X158" t="str">
            <v>DN25110077</v>
          </cell>
          <cell r="Z158">
            <v>3100137035</v>
          </cell>
          <cell r="AE158" t="str">
            <v>ประธาน</v>
          </cell>
          <cell r="AF158"/>
          <cell r="AG158" t="str">
            <v>GEN2.2</v>
          </cell>
          <cell r="AH158">
            <v>46174</v>
          </cell>
        </row>
        <row r="159">
          <cell r="R159" t="str">
            <v>ประธาน</v>
          </cell>
          <cell r="X159"/>
          <cell r="Z159"/>
          <cell r="AE159" t="str">
            <v>ประธาน</v>
          </cell>
          <cell r="AF159" t="str">
            <v>ยกเลิก</v>
          </cell>
          <cell r="AG159" t="str">
            <v>GEN2.2</v>
          </cell>
          <cell r="AH159">
            <v>46174</v>
          </cell>
        </row>
        <row r="160">
          <cell r="R160" t="str">
            <v>ประธาน</v>
          </cell>
          <cell r="X160" t="str">
            <v>DN25110066</v>
          </cell>
          <cell r="Z160">
            <v>3100135468</v>
          </cell>
          <cell r="AE160" t="str">
            <v>ประธาน</v>
          </cell>
          <cell r="AF160"/>
          <cell r="AG160" t="str">
            <v>GEN2.2</v>
          </cell>
          <cell r="AH160">
            <v>46082</v>
          </cell>
        </row>
        <row r="161">
          <cell r="R161" t="str">
            <v>ประธาน</v>
          </cell>
          <cell r="X161" t="str">
            <v>DN25110067</v>
          </cell>
          <cell r="Z161">
            <v>3100135466</v>
          </cell>
          <cell r="AE161" t="str">
            <v>ประธาน</v>
          </cell>
          <cell r="AF161"/>
          <cell r="AG161" t="str">
            <v>GEN2.2</v>
          </cell>
          <cell r="AH161">
            <v>46054</v>
          </cell>
        </row>
        <row r="162">
          <cell r="R162" t="str">
            <v>ประธาน</v>
          </cell>
          <cell r="X162" t="str">
            <v>DN25060006</v>
          </cell>
          <cell r="Z162">
            <v>3100133602</v>
          </cell>
          <cell r="AE162" t="str">
            <v>ประธาน</v>
          </cell>
          <cell r="AF162"/>
          <cell r="AG162" t="str">
            <v>GEN2.2</v>
          </cell>
          <cell r="AH162">
            <v>45992</v>
          </cell>
        </row>
        <row r="163">
          <cell r="R163" t="str">
            <v>ประธาน</v>
          </cell>
          <cell r="X163" t="str">
            <v>DN25110064</v>
          </cell>
          <cell r="Z163">
            <v>3100135472</v>
          </cell>
          <cell r="AE163" t="str">
            <v>ประธาน</v>
          </cell>
          <cell r="AF163"/>
          <cell r="AG163" t="str">
            <v>GEN2.2</v>
          </cell>
          <cell r="AH163">
            <v>45992</v>
          </cell>
        </row>
        <row r="164">
          <cell r="R164" t="str">
            <v>ประธาน</v>
          </cell>
          <cell r="X164" t="str">
            <v>DN25100097</v>
          </cell>
          <cell r="Z164">
            <v>3100135465</v>
          </cell>
          <cell r="AE164" t="str">
            <v>ประธาน</v>
          </cell>
          <cell r="AF164"/>
          <cell r="AG164" t="str">
            <v>GEN2.2</v>
          </cell>
          <cell r="AH164">
            <v>46082</v>
          </cell>
        </row>
        <row r="165">
          <cell r="R165" t="str">
            <v>ประธาน</v>
          </cell>
          <cell r="X165" t="str">
            <v>DN26040019</v>
          </cell>
          <cell r="Z165">
            <v>3100136212</v>
          </cell>
          <cell r="AE165" t="str">
            <v>ประธาน</v>
          </cell>
          <cell r="AF165"/>
          <cell r="AG165" t="str">
            <v>GEN2.2</v>
          </cell>
          <cell r="AH165">
            <v>46143</v>
          </cell>
        </row>
        <row r="166">
          <cell r="R166" t="str">
            <v>ประธาน</v>
          </cell>
          <cell r="X166" t="str">
            <v>DN26020054</v>
          </cell>
          <cell r="Z166">
            <v>3100135847</v>
          </cell>
          <cell r="AE166" t="str">
            <v>ประธาน</v>
          </cell>
          <cell r="AF166"/>
          <cell r="AG166" t="str">
            <v>GEN2.2</v>
          </cell>
          <cell r="AH166">
            <v>46082</v>
          </cell>
        </row>
        <row r="167">
          <cell r="R167" t="str">
            <v>ประธาน</v>
          </cell>
          <cell r="X167" t="str">
            <v>DN25110072</v>
          </cell>
          <cell r="Z167">
            <v>3100134606</v>
          </cell>
          <cell r="AE167" t="str">
            <v>ประธาน</v>
          </cell>
          <cell r="AF167"/>
          <cell r="AG167" t="str">
            <v>GEN2.2</v>
          </cell>
          <cell r="AH167">
            <v>45992</v>
          </cell>
        </row>
        <row r="168">
          <cell r="R168" t="str">
            <v>ประธาน</v>
          </cell>
          <cell r="X168" t="str">
            <v>DN26060049</v>
          </cell>
          <cell r="Z168" t="str">
            <v>N/A</v>
          </cell>
          <cell r="AE168" t="str">
            <v>ประธาน</v>
          </cell>
          <cell r="AF168"/>
          <cell r="AG168" t="str">
            <v>GEN2.2</v>
          </cell>
          <cell r="AH168">
            <v>46204</v>
          </cell>
        </row>
        <row r="169">
          <cell r="R169" t="str">
            <v>ประธาน</v>
          </cell>
          <cell r="X169" t="str">
            <v>DN26060050</v>
          </cell>
          <cell r="Z169">
            <v>3400104929</v>
          </cell>
          <cell r="AE169" t="str">
            <v>ประธาน</v>
          </cell>
          <cell r="AF169"/>
          <cell r="AG169" t="str">
            <v>GEN2.2</v>
          </cell>
          <cell r="AH169">
            <v>46204</v>
          </cell>
        </row>
        <row r="170">
          <cell r="R170" t="str">
            <v>ประธาน</v>
          </cell>
          <cell r="X170" t="str">
            <v>DN26080016</v>
          </cell>
          <cell r="Z170"/>
          <cell r="AE170" t="str">
            <v>ประธาน</v>
          </cell>
          <cell r="AF170"/>
          <cell r="AG170" t="str">
            <v>GEN2.2</v>
          </cell>
          <cell r="AH170">
            <v>46266</v>
          </cell>
        </row>
        <row r="171">
          <cell r="R171" t="str">
            <v>ประธาน</v>
          </cell>
          <cell r="X171" t="str">
            <v>DN26080038</v>
          </cell>
          <cell r="Z171"/>
          <cell r="AE171" t="str">
            <v>ประธาน</v>
          </cell>
          <cell r="AF171"/>
          <cell r="AG171" t="str">
            <v>GEN2.2</v>
          </cell>
          <cell r="AH171">
            <v>46266</v>
          </cell>
        </row>
        <row r="172">
          <cell r="R172" t="str">
            <v>สมศักดิ์</v>
          </cell>
          <cell r="X172" t="str">
            <v>DN26060036</v>
          </cell>
          <cell r="Z172">
            <v>3100137605</v>
          </cell>
          <cell r="AE172" t="str">
            <v>สมศักดิ์</v>
          </cell>
          <cell r="AF172"/>
          <cell r="AG172" t="str">
            <v>GEN2.3</v>
          </cell>
          <cell r="AH172">
            <v>46204</v>
          </cell>
        </row>
        <row r="173">
          <cell r="R173"/>
          <cell r="X173"/>
          <cell r="Z173"/>
          <cell r="AE173">
            <v>0</v>
          </cell>
          <cell r="AF173"/>
          <cell r="AG173" t="str">
            <v>GEN3</v>
          </cell>
          <cell r="AH173"/>
        </row>
        <row r="174">
          <cell r="R174"/>
          <cell r="X174"/>
          <cell r="Z174"/>
          <cell r="AE174">
            <v>0</v>
          </cell>
          <cell r="AF174"/>
          <cell r="AG174" t="str">
            <v>GEN3.1</v>
          </cell>
          <cell r="AH174"/>
        </row>
        <row r="175">
          <cell r="R175" t="str">
            <v>สหชาติ</v>
          </cell>
          <cell r="X175" t="str">
            <v>DN25030035</v>
          </cell>
          <cell r="Z175">
            <v>3400100633</v>
          </cell>
          <cell r="AE175" t="str">
            <v>สหชาติ</v>
          </cell>
          <cell r="AF175"/>
          <cell r="AG175" t="str">
            <v>GEN3.1</v>
          </cell>
          <cell r="AH175">
            <v>45717</v>
          </cell>
        </row>
        <row r="176">
          <cell r="R176" t="str">
            <v>สหชาติ</v>
          </cell>
          <cell r="X176" t="str">
            <v>DN25030034</v>
          </cell>
          <cell r="Z176">
            <v>3400100664</v>
          </cell>
          <cell r="AE176" t="str">
            <v>สหชาติ</v>
          </cell>
          <cell r="AF176"/>
          <cell r="AG176" t="str">
            <v>GEN3.1</v>
          </cell>
          <cell r="AH176">
            <v>45717</v>
          </cell>
        </row>
        <row r="177">
          <cell r="R177" t="str">
            <v>สหชาติ</v>
          </cell>
          <cell r="X177" t="str">
            <v>DN25030064</v>
          </cell>
          <cell r="Z177">
            <v>3400100665</v>
          </cell>
          <cell r="AE177" t="str">
            <v>สหชาติ</v>
          </cell>
          <cell r="AF177"/>
          <cell r="AG177" t="str">
            <v>GEN3.1</v>
          </cell>
          <cell r="AH177">
            <v>45717</v>
          </cell>
        </row>
        <row r="178">
          <cell r="R178" t="str">
            <v>สหชาติ</v>
          </cell>
          <cell r="X178" t="str">
            <v>DN25030075</v>
          </cell>
          <cell r="Z178">
            <v>3400100735</v>
          </cell>
          <cell r="AE178" t="str">
            <v>สหชาติ</v>
          </cell>
          <cell r="AF178"/>
          <cell r="AG178" t="str">
            <v>GEN3.1</v>
          </cell>
          <cell r="AH178">
            <v>45717</v>
          </cell>
        </row>
        <row r="179">
          <cell r="R179" t="str">
            <v>สหชาติ</v>
          </cell>
          <cell r="X179" t="str">
            <v>DN25030078</v>
          </cell>
          <cell r="Z179">
            <v>3400100734</v>
          </cell>
          <cell r="AE179" t="str">
            <v>สหชาติ</v>
          </cell>
          <cell r="AF179"/>
          <cell r="AG179" t="str">
            <v>GEN3.1</v>
          </cell>
          <cell r="AH179">
            <v>45717</v>
          </cell>
        </row>
        <row r="180">
          <cell r="R180" t="str">
            <v>สหชาติ</v>
          </cell>
          <cell r="X180" t="str">
            <v>DN25040027</v>
          </cell>
          <cell r="Z180">
            <v>3400100860</v>
          </cell>
          <cell r="AE180" t="str">
            <v>สหชาติ</v>
          </cell>
          <cell r="AF180"/>
          <cell r="AG180" t="str">
            <v>GEN3.1</v>
          </cell>
          <cell r="AH180">
            <v>45748</v>
          </cell>
        </row>
        <row r="181">
          <cell r="R181" t="str">
            <v>สหชาติ</v>
          </cell>
          <cell r="X181" t="str">
            <v>DN25040049</v>
          </cell>
          <cell r="Z181">
            <v>3400100994</v>
          </cell>
          <cell r="AE181" t="str">
            <v>สหชาติ</v>
          </cell>
          <cell r="AF181"/>
          <cell r="AG181" t="str">
            <v>GEN3.1</v>
          </cell>
          <cell r="AH181">
            <v>45748</v>
          </cell>
        </row>
        <row r="182">
          <cell r="R182" t="str">
            <v>สหชาติ</v>
          </cell>
          <cell r="X182" t="str">
            <v>DN25040051</v>
          </cell>
          <cell r="Z182">
            <v>3400100995</v>
          </cell>
          <cell r="AE182" t="str">
            <v>สหชาติ</v>
          </cell>
          <cell r="AF182"/>
          <cell r="AG182" t="str">
            <v>GEN3.1</v>
          </cell>
          <cell r="AH182">
            <v>45748</v>
          </cell>
        </row>
        <row r="183">
          <cell r="R183" t="str">
            <v>สหชาติ</v>
          </cell>
          <cell r="X183" t="str">
            <v>DN25040047</v>
          </cell>
          <cell r="Z183">
            <v>3400100996</v>
          </cell>
          <cell r="AE183" t="str">
            <v>สหชาติ</v>
          </cell>
          <cell r="AF183"/>
          <cell r="AG183" t="str">
            <v>GEN3.1</v>
          </cell>
          <cell r="AH183">
            <v>45748</v>
          </cell>
        </row>
        <row r="184">
          <cell r="R184" t="str">
            <v>สหชาติ</v>
          </cell>
          <cell r="X184" t="str">
            <v>DN25040048</v>
          </cell>
          <cell r="Z184">
            <v>3400100997</v>
          </cell>
          <cell r="AE184" t="str">
            <v>สหชาติ</v>
          </cell>
          <cell r="AF184"/>
          <cell r="AG184" t="str">
            <v>GEN3.1</v>
          </cell>
          <cell r="AH184">
            <v>45748</v>
          </cell>
        </row>
        <row r="185">
          <cell r="R185" t="str">
            <v>สหชาติ</v>
          </cell>
          <cell r="X185" t="str">
            <v>DN25040050</v>
          </cell>
          <cell r="Z185">
            <v>3400100998</v>
          </cell>
          <cell r="AE185" t="str">
            <v>สหชาติ</v>
          </cell>
          <cell r="AF185"/>
          <cell r="AG185" t="str">
            <v>GEN3.1</v>
          </cell>
          <cell r="AH185">
            <v>45748</v>
          </cell>
        </row>
        <row r="186">
          <cell r="R186" t="str">
            <v>สหชาติ</v>
          </cell>
          <cell r="X186" t="str">
            <v>DN24100054</v>
          </cell>
          <cell r="Z186">
            <v>3100129182</v>
          </cell>
          <cell r="AE186" t="str">
            <v>สหชาติ</v>
          </cell>
          <cell r="AF186"/>
          <cell r="AG186" t="str">
            <v>GEN3.1</v>
          </cell>
          <cell r="AH186">
            <v>45505</v>
          </cell>
        </row>
        <row r="187">
          <cell r="R187" t="str">
            <v>สหชาติ</v>
          </cell>
          <cell r="X187" t="str">
            <v>DN25110108</v>
          </cell>
          <cell r="Z187">
            <v>3100134530</v>
          </cell>
          <cell r="AE187" t="str">
            <v>สหชาติ</v>
          </cell>
          <cell r="AF187"/>
          <cell r="AG187" t="str">
            <v>GEN3.1</v>
          </cell>
          <cell r="AH187">
            <v>45992</v>
          </cell>
        </row>
        <row r="188">
          <cell r="R188" t="str">
            <v>สหชาติ</v>
          </cell>
          <cell r="X188" t="str">
            <v>DN25110109</v>
          </cell>
          <cell r="Z188">
            <v>3100134529</v>
          </cell>
          <cell r="AE188" t="str">
            <v>สหชาติ</v>
          </cell>
          <cell r="AF188"/>
          <cell r="AG188" t="str">
            <v>GEN3.1</v>
          </cell>
          <cell r="AH188">
            <v>45992</v>
          </cell>
        </row>
        <row r="189">
          <cell r="R189" t="str">
            <v>สหชาติ</v>
          </cell>
          <cell r="X189" t="str">
            <v>DN26030012</v>
          </cell>
          <cell r="Z189">
            <v>3100136016</v>
          </cell>
          <cell r="AE189" t="str">
            <v>สหชาติ</v>
          </cell>
          <cell r="AF189"/>
          <cell r="AG189" t="str">
            <v>GEN3.1</v>
          </cell>
          <cell r="AH189">
            <v>46113</v>
          </cell>
        </row>
        <row r="190">
          <cell r="R190" t="str">
            <v>สหชาติ</v>
          </cell>
          <cell r="X190" t="str">
            <v>DN26070011</v>
          </cell>
          <cell r="Z190">
            <v>3100137766</v>
          </cell>
          <cell r="AE190" t="str">
            <v>สหชาติ</v>
          </cell>
          <cell r="AF190"/>
          <cell r="AG190" t="str">
            <v>GEN3.1</v>
          </cell>
          <cell r="AH190">
            <v>46235</v>
          </cell>
        </row>
        <row r="191">
          <cell r="R191" t="str">
            <v>สหชาติ</v>
          </cell>
          <cell r="X191" t="str">
            <v>DN26030123</v>
          </cell>
          <cell r="Z191">
            <v>3100135857</v>
          </cell>
          <cell r="AE191" t="str">
            <v>สหชาติ</v>
          </cell>
          <cell r="AF191"/>
          <cell r="AG191" t="str">
            <v>GEN3.1</v>
          </cell>
          <cell r="AH191">
            <v>46143</v>
          </cell>
        </row>
        <row r="192">
          <cell r="R192" t="str">
            <v>สหชาติ</v>
          </cell>
          <cell r="X192" t="str">
            <v>DN26040033</v>
          </cell>
          <cell r="Z192">
            <v>3100136023</v>
          </cell>
          <cell r="AE192" t="str">
            <v>สหชาติ</v>
          </cell>
          <cell r="AF192"/>
          <cell r="AG192" t="str">
            <v>GEN3.1</v>
          </cell>
          <cell r="AH192">
            <v>46143</v>
          </cell>
        </row>
        <row r="193">
          <cell r="R193" t="str">
            <v>สหชาติ</v>
          </cell>
          <cell r="X193" t="str">
            <v>DN26030108</v>
          </cell>
          <cell r="Z193">
            <v>3100135942</v>
          </cell>
          <cell r="AE193" t="str">
            <v>สหชาติ</v>
          </cell>
          <cell r="AF193"/>
          <cell r="AG193" t="str">
            <v>GEN3.1</v>
          </cell>
          <cell r="AH193">
            <v>46143</v>
          </cell>
        </row>
        <row r="194">
          <cell r="R194" t="str">
            <v>สหชาติ</v>
          </cell>
          <cell r="X194" t="str">
            <v>DN26040029</v>
          </cell>
          <cell r="Z194">
            <v>3400104429</v>
          </cell>
          <cell r="AE194" t="str">
            <v>สหชาติ</v>
          </cell>
          <cell r="AF194"/>
          <cell r="AG194" t="str">
            <v>GEN3.1</v>
          </cell>
          <cell r="AH194">
            <v>46113</v>
          </cell>
        </row>
        <row r="195">
          <cell r="R195" t="str">
            <v>สหชาติ</v>
          </cell>
          <cell r="X195" t="str">
            <v>DN26060032</v>
          </cell>
          <cell r="Z195">
            <v>3100137301</v>
          </cell>
          <cell r="AE195" t="str">
            <v>สหชาติ</v>
          </cell>
          <cell r="AF195"/>
          <cell r="AG195" t="str">
            <v>GEN3.1</v>
          </cell>
          <cell r="AH195">
            <v>46235</v>
          </cell>
        </row>
        <row r="196">
          <cell r="R196" t="str">
            <v>สหชาติ</v>
          </cell>
          <cell r="X196" t="str">
            <v>DN26030113</v>
          </cell>
          <cell r="Z196">
            <v>3100136023</v>
          </cell>
          <cell r="AE196" t="str">
            <v>สหชาติ</v>
          </cell>
          <cell r="AF196"/>
          <cell r="AG196" t="str">
            <v>GEN3.1</v>
          </cell>
          <cell r="AH196">
            <v>46174</v>
          </cell>
        </row>
        <row r="197">
          <cell r="R197"/>
          <cell r="X197"/>
          <cell r="Z197"/>
          <cell r="AE197">
            <v>0</v>
          </cell>
          <cell r="AF197"/>
          <cell r="AG197" t="str">
            <v>GEN3.2</v>
          </cell>
          <cell r="AH197"/>
        </row>
        <row r="198">
          <cell r="R198" t="str">
            <v>ประธาน</v>
          </cell>
          <cell r="X198" t="str">
            <v>DN25030001</v>
          </cell>
          <cell r="Z198">
            <v>3100131710</v>
          </cell>
          <cell r="AE198" t="str">
            <v>ประธาน</v>
          </cell>
          <cell r="AF198"/>
          <cell r="AG198" t="str">
            <v>GEN3.2</v>
          </cell>
          <cell r="AH198">
            <v>45794</v>
          </cell>
        </row>
        <row r="199">
          <cell r="R199" t="str">
            <v>มนตรี</v>
          </cell>
          <cell r="X199" t="str">
            <v>DN24120068</v>
          </cell>
          <cell r="Z199">
            <v>3100131205</v>
          </cell>
          <cell r="AE199" t="str">
            <v>มนตรี</v>
          </cell>
          <cell r="AF199"/>
          <cell r="AG199" t="str">
            <v>GEN3.3</v>
          </cell>
          <cell r="AH199">
            <v>45748</v>
          </cell>
        </row>
        <row r="200">
          <cell r="R200" t="str">
            <v>มนตรี</v>
          </cell>
          <cell r="X200" t="str">
            <v>DN25020061</v>
          </cell>
          <cell r="Z200">
            <v>3100131431</v>
          </cell>
          <cell r="AE200" t="str">
            <v>มนตรี</v>
          </cell>
          <cell r="AF200"/>
          <cell r="AG200" t="str">
            <v>GEN3.3</v>
          </cell>
          <cell r="AH200">
            <v>45748</v>
          </cell>
        </row>
        <row r="201">
          <cell r="R201" t="str">
            <v>มนตรี</v>
          </cell>
          <cell r="X201" t="str">
            <v>DN25110056</v>
          </cell>
          <cell r="Z201">
            <v>3100134587</v>
          </cell>
          <cell r="AE201" t="str">
            <v>มนตรี</v>
          </cell>
          <cell r="AF201"/>
          <cell r="AG201" t="str">
            <v>GEN3.3</v>
          </cell>
          <cell r="AH201">
            <v>45992</v>
          </cell>
        </row>
        <row r="202">
          <cell r="R202" t="str">
            <v>มนตรี</v>
          </cell>
          <cell r="X202" t="str">
            <v>DN26050038</v>
          </cell>
          <cell r="Z202">
            <v>3100137598</v>
          </cell>
          <cell r="AE202" t="str">
            <v>มนตรี</v>
          </cell>
          <cell r="AF202"/>
          <cell r="AG202" t="str">
            <v>GEN3.3</v>
          </cell>
          <cell r="AH202">
            <v>46204</v>
          </cell>
        </row>
        <row r="203">
          <cell r="R203" t="str">
            <v>มนตรี</v>
          </cell>
          <cell r="X203" t="str">
            <v>DN26050030</v>
          </cell>
          <cell r="Z203"/>
          <cell r="AE203" t="str">
            <v>มนตรี</v>
          </cell>
          <cell r="AF203"/>
          <cell r="AG203" t="str">
            <v>GEN3.3</v>
          </cell>
          <cell r="AH203">
            <v>46266</v>
          </cell>
        </row>
        <row r="204">
          <cell r="R204" t="str">
            <v>มนตรี</v>
          </cell>
          <cell r="X204" t="str">
            <v>DN26060014</v>
          </cell>
          <cell r="Z204">
            <v>3100137719</v>
          </cell>
          <cell r="AE204" t="str">
            <v>มนตรี</v>
          </cell>
          <cell r="AF204"/>
          <cell r="AG204" t="str">
            <v>GEN3.3</v>
          </cell>
          <cell r="AH204">
            <v>46235</v>
          </cell>
        </row>
        <row r="205">
          <cell r="R205" t="str">
            <v>มนตรี</v>
          </cell>
          <cell r="X205" t="str">
            <v>DN26040107</v>
          </cell>
          <cell r="Z205">
            <v>3100137045</v>
          </cell>
          <cell r="AE205" t="str">
            <v>มนตรี</v>
          </cell>
          <cell r="AF205"/>
          <cell r="AG205" t="str">
            <v>GEN3.3</v>
          </cell>
          <cell r="AH205">
            <v>46143</v>
          </cell>
        </row>
        <row r="206">
          <cell r="R206" t="str">
            <v>มนตรี</v>
          </cell>
          <cell r="X206" t="str">
            <v>DN26060032</v>
          </cell>
          <cell r="Z206">
            <v>3100137301</v>
          </cell>
          <cell r="AE206" t="str">
            <v>มนตรี</v>
          </cell>
          <cell r="AF206"/>
          <cell r="AG206" t="str">
            <v>GEN3.3</v>
          </cell>
          <cell r="AH206">
            <v>46204</v>
          </cell>
        </row>
        <row r="207">
          <cell r="R207" t="str">
            <v>ฐิติพงศ์</v>
          </cell>
          <cell r="X207" t="str">
            <v>DN25120002</v>
          </cell>
          <cell r="Z207">
            <v>9500007493</v>
          </cell>
          <cell r="AE207" t="str">
            <v>ฐิติพงศ์</v>
          </cell>
          <cell r="AF207"/>
          <cell r="AG207" t="str">
            <v>GEN3.4</v>
          </cell>
          <cell r="AH207">
            <v>46235</v>
          </cell>
        </row>
        <row r="208">
          <cell r="R208" t="str">
            <v>ฐิติพงศ์</v>
          </cell>
          <cell r="X208" t="str">
            <v>DN25120003</v>
          </cell>
          <cell r="Z208">
            <v>9500007493</v>
          </cell>
          <cell r="AE208" t="str">
            <v>ฐิติพงศ์</v>
          </cell>
          <cell r="AF208"/>
          <cell r="AG208" t="str">
            <v>GEN3.4</v>
          </cell>
          <cell r="AH208">
            <v>46235</v>
          </cell>
        </row>
        <row r="209">
          <cell r="R209"/>
          <cell r="X209"/>
          <cell r="Z209"/>
          <cell r="AE209">
            <v>0</v>
          </cell>
          <cell r="AF209"/>
          <cell r="AG209" t="str">
            <v>GEN4</v>
          </cell>
          <cell r="AH209"/>
        </row>
        <row r="210">
          <cell r="R210"/>
          <cell r="X210"/>
          <cell r="Z210"/>
          <cell r="AE210">
            <v>0</v>
          </cell>
          <cell r="AF210"/>
          <cell r="AG210" t="str">
            <v>GEN4.1</v>
          </cell>
          <cell r="AH210"/>
        </row>
        <row r="211">
          <cell r="R211" t="str">
            <v>สหชาติ</v>
          </cell>
          <cell r="X211" t="str">
            <v>DN25120088</v>
          </cell>
          <cell r="Z211">
            <v>3100134746</v>
          </cell>
          <cell r="AE211" t="str">
            <v>สหชาติ</v>
          </cell>
          <cell r="AF211"/>
          <cell r="AG211" t="str">
            <v>GEN4.1</v>
          </cell>
          <cell r="AH211">
            <v>46054</v>
          </cell>
        </row>
        <row r="212">
          <cell r="R212" t="str">
            <v>สหชาติ</v>
          </cell>
          <cell r="X212" t="str">
            <v>DN25120089</v>
          </cell>
          <cell r="Z212">
            <v>3100134747</v>
          </cell>
          <cell r="AE212" t="str">
            <v>สหชาติ</v>
          </cell>
          <cell r="AF212"/>
          <cell r="AG212" t="str">
            <v>GEN4.1</v>
          </cell>
          <cell r="AH212">
            <v>46054</v>
          </cell>
        </row>
        <row r="213">
          <cell r="R213" t="str">
            <v>สหชาติ</v>
          </cell>
          <cell r="X213" t="str">
            <v>DN25120090</v>
          </cell>
          <cell r="Z213">
            <v>3400102911</v>
          </cell>
          <cell r="AE213" t="str">
            <v>สหชาติ</v>
          </cell>
          <cell r="AF213"/>
          <cell r="AG213" t="str">
            <v>GEN4.1</v>
          </cell>
          <cell r="AH213">
            <v>46054</v>
          </cell>
        </row>
        <row r="214">
          <cell r="R214" t="str">
            <v>สหชาติ</v>
          </cell>
          <cell r="X214" t="str">
            <v>DN26010006</v>
          </cell>
          <cell r="Z214">
            <v>3400103010</v>
          </cell>
          <cell r="AE214" t="str">
            <v>สหชาติ</v>
          </cell>
          <cell r="AF214"/>
          <cell r="AG214" t="str">
            <v>GEN4.1</v>
          </cell>
          <cell r="AH214">
            <v>46054</v>
          </cell>
        </row>
        <row r="215">
          <cell r="R215" t="str">
            <v>สหชาติ</v>
          </cell>
          <cell r="X215" t="str">
            <v>DN26010025</v>
          </cell>
          <cell r="Z215">
            <v>3100134926</v>
          </cell>
          <cell r="AE215" t="str">
            <v>สหชาติ</v>
          </cell>
          <cell r="AF215"/>
          <cell r="AG215" t="str">
            <v>GEN4.1</v>
          </cell>
          <cell r="AH215">
            <v>46054</v>
          </cell>
        </row>
        <row r="216">
          <cell r="R216" t="str">
            <v>สหชาติ</v>
          </cell>
          <cell r="X216" t="str">
            <v>DN26010026</v>
          </cell>
          <cell r="Z216">
            <v>3100134927</v>
          </cell>
          <cell r="AE216" t="str">
            <v>สหชาติ</v>
          </cell>
          <cell r="AF216"/>
          <cell r="AG216" t="str">
            <v>GEN4.1</v>
          </cell>
          <cell r="AH216">
            <v>46054</v>
          </cell>
        </row>
        <row r="217">
          <cell r="R217" t="str">
            <v>สหชาติ</v>
          </cell>
          <cell r="X217" t="str">
            <v>DN26010025</v>
          </cell>
          <cell r="Z217">
            <v>3100135135</v>
          </cell>
          <cell r="AE217" t="str">
            <v>สหชาติ</v>
          </cell>
          <cell r="AF217"/>
          <cell r="AG217" t="str">
            <v>GEN4.1</v>
          </cell>
          <cell r="AH217">
            <v>46054</v>
          </cell>
        </row>
        <row r="218">
          <cell r="R218" t="str">
            <v>สหชาติ</v>
          </cell>
          <cell r="X218" t="str">
            <v>DN26010081</v>
          </cell>
          <cell r="Z218">
            <v>3100135266</v>
          </cell>
          <cell r="AE218" t="str">
            <v>สหชาติ</v>
          </cell>
          <cell r="AF218"/>
          <cell r="AG218" t="str">
            <v>GEN4.1</v>
          </cell>
          <cell r="AH218">
            <v>46054</v>
          </cell>
        </row>
        <row r="219">
          <cell r="R219"/>
          <cell r="X219"/>
          <cell r="Z219"/>
          <cell r="AE219">
            <v>0</v>
          </cell>
          <cell r="AF219"/>
          <cell r="AG219" t="str">
            <v>GEN4.2</v>
          </cell>
          <cell r="AH219"/>
        </row>
        <row r="220">
          <cell r="R220" t="str">
            <v>ประธาน</v>
          </cell>
          <cell r="X220" t="str">
            <v>DN25090109</v>
          </cell>
          <cell r="Z220">
            <v>3100134541</v>
          </cell>
          <cell r="AE220" t="str">
            <v>ประธาน</v>
          </cell>
          <cell r="AF220"/>
          <cell r="AG220" t="str">
            <v>GEN4.2</v>
          </cell>
          <cell r="AH220">
            <v>45942</v>
          </cell>
        </row>
        <row r="221">
          <cell r="R221" t="str">
            <v>ประธาน</v>
          </cell>
          <cell r="X221" t="str">
            <v>DN26070077</v>
          </cell>
          <cell r="Z221"/>
          <cell r="AE221" t="str">
            <v>ประธาน</v>
          </cell>
          <cell r="AF221"/>
          <cell r="AG221" t="str">
            <v>GEN4.2</v>
          </cell>
          <cell r="AH221">
            <v>46266</v>
          </cell>
        </row>
        <row r="222">
          <cell r="R222"/>
          <cell r="X222"/>
          <cell r="Z222"/>
          <cell r="AE222">
            <v>0</v>
          </cell>
          <cell r="AF222"/>
          <cell r="AG222" t="str">
            <v>GEN5</v>
          </cell>
          <cell r="AH222"/>
        </row>
        <row r="223">
          <cell r="R223"/>
          <cell r="X223"/>
          <cell r="Z223"/>
          <cell r="AE223">
            <v>0</v>
          </cell>
          <cell r="AF223"/>
          <cell r="AG223" t="str">
            <v>GEN5.1</v>
          </cell>
          <cell r="AH223"/>
        </row>
        <row r="224">
          <cell r="R224" t="str">
            <v>สหชาติ</v>
          </cell>
          <cell r="X224" t="str">
            <v>DN25010116</v>
          </cell>
          <cell r="Z224">
            <v>3100130475</v>
          </cell>
          <cell r="AE224" t="str">
            <v>สหชาติ</v>
          </cell>
          <cell r="AF224"/>
          <cell r="AG224" t="str">
            <v>GEN5.1</v>
          </cell>
          <cell r="AH224">
            <v>45778</v>
          </cell>
        </row>
        <row r="225">
          <cell r="R225" t="str">
            <v>สหชาติ</v>
          </cell>
          <cell r="X225" t="str">
            <v>DN25010117</v>
          </cell>
          <cell r="Z225">
            <v>3100130476</v>
          </cell>
          <cell r="AE225" t="str">
            <v>สหชาติ</v>
          </cell>
          <cell r="AF225"/>
          <cell r="AG225" t="str">
            <v>GEN5.1</v>
          </cell>
          <cell r="AH225">
            <v>45778</v>
          </cell>
        </row>
        <row r="226">
          <cell r="R226" t="str">
            <v>สหชาติ</v>
          </cell>
          <cell r="X226" t="str">
            <v>DN25110009</v>
          </cell>
          <cell r="Z226">
            <v>3100134310</v>
          </cell>
          <cell r="AE226" t="str">
            <v>สหชาติ</v>
          </cell>
          <cell r="AF226"/>
          <cell r="AG226" t="str">
            <v>GEN5.1</v>
          </cell>
          <cell r="AH226">
            <v>45962</v>
          </cell>
        </row>
        <row r="227">
          <cell r="R227" t="str">
            <v>สหชาติ</v>
          </cell>
          <cell r="X227" t="str">
            <v>DN26050077</v>
          </cell>
          <cell r="Z227">
            <v>3100136918</v>
          </cell>
          <cell r="AE227" t="str">
            <v>สหชาติ</v>
          </cell>
          <cell r="AF227"/>
          <cell r="AG227" t="str">
            <v>GEN5.1</v>
          </cell>
          <cell r="AH227">
            <v>45809</v>
          </cell>
        </row>
        <row r="228">
          <cell r="R228" t="str">
            <v>สหชาติ</v>
          </cell>
          <cell r="X228" t="str">
            <v>DN26050076</v>
          </cell>
          <cell r="Z228">
            <v>3100136919</v>
          </cell>
          <cell r="AE228" t="str">
            <v>สหชาติ</v>
          </cell>
          <cell r="AF228"/>
          <cell r="AG228" t="str">
            <v>GEN5.1</v>
          </cell>
          <cell r="AH228">
            <v>45809</v>
          </cell>
        </row>
        <row r="229">
          <cell r="R229" t="str">
            <v>สหชาติ</v>
          </cell>
          <cell r="X229" t="str">
            <v>DN24120034</v>
          </cell>
          <cell r="Z229">
            <v>3100130019</v>
          </cell>
          <cell r="AE229" t="str">
            <v>สหชาติ</v>
          </cell>
          <cell r="AF229"/>
          <cell r="AG229" t="str">
            <v>GEN5.1</v>
          </cell>
          <cell r="AH229">
            <v>45658</v>
          </cell>
        </row>
        <row r="230">
          <cell r="R230" t="str">
            <v>สหชาติ</v>
          </cell>
          <cell r="X230" t="str">
            <v>DN24120033</v>
          </cell>
          <cell r="Z230">
            <v>3100130020</v>
          </cell>
          <cell r="AE230" t="str">
            <v>สหชาติ</v>
          </cell>
          <cell r="AF230"/>
          <cell r="AG230" t="str">
            <v>GEN5.1</v>
          </cell>
          <cell r="AH230">
            <v>45658</v>
          </cell>
        </row>
        <row r="231">
          <cell r="R231" t="str">
            <v>สหชาติ</v>
          </cell>
          <cell r="X231" t="str">
            <v>DN25110106</v>
          </cell>
          <cell r="Z231">
            <v>3400102693</v>
          </cell>
          <cell r="AE231" t="str">
            <v>สหชาติ</v>
          </cell>
          <cell r="AF231"/>
          <cell r="AG231" t="str">
            <v>GEN5.1</v>
          </cell>
          <cell r="AH231">
            <v>45992</v>
          </cell>
        </row>
        <row r="232">
          <cell r="R232" t="str">
            <v>สหชาติ</v>
          </cell>
          <cell r="X232" t="str">
            <v>DN25120033</v>
          </cell>
          <cell r="Z232">
            <v>3400102727</v>
          </cell>
          <cell r="AE232" t="str">
            <v>สหชาติ</v>
          </cell>
          <cell r="AF232"/>
          <cell r="AG232" t="str">
            <v>GEN5.1</v>
          </cell>
          <cell r="AH232">
            <v>45992</v>
          </cell>
        </row>
        <row r="233">
          <cell r="R233" t="str">
            <v>สหชาติ</v>
          </cell>
          <cell r="X233" t="str">
            <v>DN26020051</v>
          </cell>
          <cell r="Z233">
            <v>3400103419</v>
          </cell>
          <cell r="AE233" t="str">
            <v>สหชาติ</v>
          </cell>
          <cell r="AF233"/>
          <cell r="AG233" t="str">
            <v>GEN5.1</v>
          </cell>
          <cell r="AH233">
            <v>46054</v>
          </cell>
        </row>
        <row r="234">
          <cell r="R234" t="str">
            <v>สหชาติ</v>
          </cell>
          <cell r="X234" t="str">
            <v>DN26020066</v>
          </cell>
          <cell r="Z234">
            <v>3400103432</v>
          </cell>
          <cell r="AE234" t="str">
            <v>สหชาติ</v>
          </cell>
          <cell r="AF234"/>
          <cell r="AG234" t="str">
            <v>GEN5.1</v>
          </cell>
          <cell r="AH234">
            <v>46054</v>
          </cell>
        </row>
        <row r="235">
          <cell r="R235" t="str">
            <v>สหชาติ</v>
          </cell>
          <cell r="X235" t="str">
            <v>DN25060011</v>
          </cell>
          <cell r="Z235">
            <v>3400101256</v>
          </cell>
          <cell r="AE235" t="str">
            <v>สหชาติ</v>
          </cell>
          <cell r="AF235"/>
          <cell r="AG235" t="str">
            <v>GEN5.1</v>
          </cell>
          <cell r="AH235">
            <v>45809</v>
          </cell>
        </row>
        <row r="236">
          <cell r="R236" t="str">
            <v>สหชาติ</v>
          </cell>
          <cell r="X236" t="str">
            <v>DN25060011</v>
          </cell>
          <cell r="Z236">
            <v>3400101259</v>
          </cell>
          <cell r="AE236" t="str">
            <v>สหชาติ</v>
          </cell>
          <cell r="AF236"/>
          <cell r="AG236" t="str">
            <v>GEN5.1</v>
          </cell>
          <cell r="AH236">
            <v>45809</v>
          </cell>
        </row>
        <row r="237">
          <cell r="R237" t="str">
            <v>สหชาติ</v>
          </cell>
          <cell r="X237" t="str">
            <v>DN25070023</v>
          </cell>
          <cell r="Z237">
            <v>3400101526</v>
          </cell>
          <cell r="AE237" t="str">
            <v>สหชาติ</v>
          </cell>
          <cell r="AF237"/>
          <cell r="AG237" t="str">
            <v>GEN5.1</v>
          </cell>
          <cell r="AH237">
            <v>45839</v>
          </cell>
        </row>
        <row r="238">
          <cell r="R238" t="str">
            <v>สหชาติ</v>
          </cell>
          <cell r="X238" t="str">
            <v>DN25070089</v>
          </cell>
          <cell r="Z238">
            <v>3400101634</v>
          </cell>
          <cell r="AE238" t="str">
            <v>สหชาติ</v>
          </cell>
          <cell r="AF238"/>
          <cell r="AG238" t="str">
            <v>GEN5.1</v>
          </cell>
          <cell r="AH238">
            <v>45839</v>
          </cell>
        </row>
        <row r="239">
          <cell r="R239" t="str">
            <v>สหชาติ</v>
          </cell>
          <cell r="X239" t="str">
            <v>DN25090125</v>
          </cell>
          <cell r="Z239">
            <v>3400102111</v>
          </cell>
          <cell r="AE239" t="str">
            <v>สหชาติ</v>
          </cell>
          <cell r="AF239"/>
          <cell r="AG239" t="str">
            <v>GEN5.1</v>
          </cell>
          <cell r="AH239">
            <v>45901</v>
          </cell>
        </row>
        <row r="240">
          <cell r="R240" t="str">
            <v>สหชาติ</v>
          </cell>
          <cell r="X240" t="str">
            <v>DN26060027</v>
          </cell>
          <cell r="Z240">
            <v>3400104777</v>
          </cell>
          <cell r="AE240" t="str">
            <v>สหชาติ</v>
          </cell>
          <cell r="AF240"/>
          <cell r="AG240" t="str">
            <v>GEN5.1</v>
          </cell>
          <cell r="AH240">
            <v>45809</v>
          </cell>
        </row>
        <row r="241">
          <cell r="R241" t="str">
            <v>สหชาติ</v>
          </cell>
          <cell r="X241" t="str">
            <v>DN26060028</v>
          </cell>
          <cell r="Z241">
            <v>3400104776</v>
          </cell>
          <cell r="AE241" t="str">
            <v>สหชาติ</v>
          </cell>
          <cell r="AF241"/>
          <cell r="AG241" t="str">
            <v>GEN5.1</v>
          </cell>
          <cell r="AH241">
            <v>45809</v>
          </cell>
        </row>
        <row r="242">
          <cell r="R242"/>
          <cell r="X242"/>
          <cell r="Z242"/>
          <cell r="AE242">
            <v>0</v>
          </cell>
          <cell r="AF242"/>
          <cell r="AG242" t="str">
            <v>GEN5.2</v>
          </cell>
          <cell r="AH242"/>
        </row>
        <row r="243">
          <cell r="R243" t="str">
            <v>ประธาน</v>
          </cell>
          <cell r="X243" t="str">
            <v>DN25050022</v>
          </cell>
          <cell r="Z243">
            <v>3100134912</v>
          </cell>
          <cell r="AE243" t="str">
            <v>ประธาน</v>
          </cell>
          <cell r="AF243"/>
          <cell r="AG243" t="str">
            <v>GEN5.2</v>
          </cell>
          <cell r="AH243">
            <v>46023</v>
          </cell>
        </row>
        <row r="244">
          <cell r="R244" t="str">
            <v>ประธาน</v>
          </cell>
          <cell r="X244" t="str">
            <v>DN25080049</v>
          </cell>
          <cell r="Z244">
            <v>3100133512</v>
          </cell>
          <cell r="AE244" t="str">
            <v>ประธาน</v>
          </cell>
          <cell r="AF244"/>
          <cell r="AG244" t="str">
            <v>GEN5.2</v>
          </cell>
          <cell r="AH244">
            <v>45931</v>
          </cell>
        </row>
        <row r="245">
          <cell r="R245"/>
          <cell r="X245"/>
          <cell r="Z245"/>
          <cell r="AE245">
            <v>0</v>
          </cell>
          <cell r="AF245"/>
          <cell r="AG245" t="str">
            <v>GEN6</v>
          </cell>
          <cell r="AH245"/>
        </row>
        <row r="246">
          <cell r="R246"/>
          <cell r="X246"/>
          <cell r="Z246"/>
          <cell r="AE246">
            <v>0</v>
          </cell>
          <cell r="AF246"/>
          <cell r="AG246" t="str">
            <v>GEN6.1</v>
          </cell>
          <cell r="AH246"/>
        </row>
        <row r="247">
          <cell r="R247" t="str">
            <v>สหชาติ</v>
          </cell>
          <cell r="X247" t="str">
            <v>DN25040024</v>
          </cell>
          <cell r="Z247">
            <v>3100131443</v>
          </cell>
          <cell r="AE247" t="str">
            <v>สหชาติ</v>
          </cell>
          <cell r="AF247"/>
          <cell r="AG247" t="str">
            <v>GEN6.1</v>
          </cell>
          <cell r="AH247">
            <v>45751</v>
          </cell>
        </row>
        <row r="248">
          <cell r="R248" t="str">
            <v>สหชาติ</v>
          </cell>
          <cell r="X248" t="str">
            <v>DN26030010</v>
          </cell>
          <cell r="Z248">
            <v>3400103573</v>
          </cell>
          <cell r="AE248" t="str">
            <v>สหชาติ</v>
          </cell>
          <cell r="AF248"/>
          <cell r="AG248" t="str">
            <v>GEN6.1</v>
          </cell>
          <cell r="AH248">
            <v>45751</v>
          </cell>
        </row>
        <row r="249">
          <cell r="R249" t="str">
            <v>สหชาติ</v>
          </cell>
          <cell r="X249" t="str">
            <v>DN26030017</v>
          </cell>
          <cell r="Z249">
            <v>3400103597</v>
          </cell>
          <cell r="AE249" t="str">
            <v>สหชาติ</v>
          </cell>
          <cell r="AF249"/>
          <cell r="AG249" t="str">
            <v>GEN6.1</v>
          </cell>
          <cell r="AH249">
            <v>45751</v>
          </cell>
        </row>
        <row r="250">
          <cell r="R250" t="str">
            <v>สหชาติ</v>
          </cell>
          <cell r="X250" t="str">
            <v>DN26030031</v>
          </cell>
          <cell r="Z250">
            <v>3100135881</v>
          </cell>
          <cell r="AE250" t="str">
            <v>สหชาติ</v>
          </cell>
          <cell r="AF250"/>
          <cell r="AG250" t="str">
            <v>GEN6.1</v>
          </cell>
          <cell r="AH250">
            <v>45751</v>
          </cell>
        </row>
        <row r="251">
          <cell r="R251" t="str">
            <v>สหชาติ</v>
          </cell>
          <cell r="X251" t="str">
            <v>DN26030031</v>
          </cell>
          <cell r="Z251">
            <v>3400103622</v>
          </cell>
          <cell r="AE251" t="str">
            <v>สหชาติ</v>
          </cell>
          <cell r="AF251"/>
          <cell r="AG251" t="str">
            <v>GEN6.1</v>
          </cell>
          <cell r="AH251">
            <v>45751</v>
          </cell>
        </row>
        <row r="252">
          <cell r="R252" t="str">
            <v>สหชาติ</v>
          </cell>
          <cell r="X252" t="str">
            <v>DN26030030</v>
          </cell>
          <cell r="Z252">
            <v>3400103623</v>
          </cell>
          <cell r="AE252" t="str">
            <v>สหชาติ</v>
          </cell>
          <cell r="AF252"/>
          <cell r="AG252" t="str">
            <v>GEN6.1</v>
          </cell>
          <cell r="AH252">
            <v>45751</v>
          </cell>
        </row>
        <row r="253">
          <cell r="R253"/>
          <cell r="X253"/>
          <cell r="Z253"/>
          <cell r="AE253">
            <v>0</v>
          </cell>
          <cell r="AF253"/>
          <cell r="AG253" t="str">
            <v>GEN6.2</v>
          </cell>
          <cell r="AH253"/>
        </row>
        <row r="254">
          <cell r="R254" t="str">
            <v>มนตรี</v>
          </cell>
          <cell r="X254" t="str">
            <v>DN26010092</v>
          </cell>
          <cell r="Z254">
            <v>3100137067</v>
          </cell>
          <cell r="AE254" t="str">
            <v>มนตรี</v>
          </cell>
          <cell r="AF254"/>
          <cell r="AG254" t="str">
            <v>GEN6.2</v>
          </cell>
          <cell r="AH254">
            <v>46177</v>
          </cell>
        </row>
        <row r="255">
          <cell r="R255"/>
          <cell r="X255"/>
          <cell r="Z255"/>
          <cell r="AE255">
            <v>0</v>
          </cell>
          <cell r="AF255"/>
          <cell r="AG255" t="str">
            <v>GEN7</v>
          </cell>
          <cell r="AH255"/>
        </row>
        <row r="256">
          <cell r="R256"/>
          <cell r="X256"/>
          <cell r="Z256"/>
          <cell r="AE256">
            <v>0</v>
          </cell>
          <cell r="AF256"/>
          <cell r="AG256" t="str">
            <v>GEN7.1</v>
          </cell>
          <cell r="AH256"/>
        </row>
        <row r="257">
          <cell r="R257" t="str">
            <v>สหชาติ</v>
          </cell>
          <cell r="X257" t="str">
            <v>DN25110057</v>
          </cell>
          <cell r="Z257">
            <v>3100134392</v>
          </cell>
          <cell r="AE257" t="str">
            <v>สหชาติ</v>
          </cell>
          <cell r="AF257"/>
          <cell r="AG257" t="str">
            <v>GEN7.1</v>
          </cell>
          <cell r="AH257">
            <v>45992</v>
          </cell>
        </row>
        <row r="258">
          <cell r="R258" t="str">
            <v>สหชาติ</v>
          </cell>
          <cell r="X258" t="str">
            <v>DN25110074</v>
          </cell>
          <cell r="Z258">
            <v>3400102647</v>
          </cell>
          <cell r="AE258" t="str">
            <v>สหชาติ</v>
          </cell>
          <cell r="AF258"/>
          <cell r="AG258" t="str">
            <v>GEN7.1</v>
          </cell>
          <cell r="AH258">
            <v>45992</v>
          </cell>
        </row>
        <row r="259">
          <cell r="R259" t="str">
            <v>สหชาติ</v>
          </cell>
          <cell r="X259" t="str">
            <v>DN25120026</v>
          </cell>
          <cell r="Z259">
            <v>3100134525</v>
          </cell>
          <cell r="AE259" t="str">
            <v>สหชาติ</v>
          </cell>
          <cell r="AF259"/>
          <cell r="AG259" t="str">
            <v>GEN7.1</v>
          </cell>
          <cell r="AH259">
            <v>46023</v>
          </cell>
        </row>
        <row r="260">
          <cell r="R260" t="str">
            <v>สหชาติ</v>
          </cell>
          <cell r="X260" t="str">
            <v>DN26010099</v>
          </cell>
          <cell r="Z260">
            <v>3100135253</v>
          </cell>
          <cell r="AE260" t="str">
            <v>สหชาติ</v>
          </cell>
          <cell r="AF260"/>
          <cell r="AG260" t="str">
            <v>GEN7.1</v>
          </cell>
          <cell r="AH260">
            <v>46054</v>
          </cell>
        </row>
        <row r="261">
          <cell r="R261" t="str">
            <v>สหชาติ</v>
          </cell>
          <cell r="X261" t="str">
            <v>DN26020118</v>
          </cell>
          <cell r="Z261">
            <v>3100135610</v>
          </cell>
          <cell r="AE261" t="str">
            <v>สหชาติ</v>
          </cell>
          <cell r="AF261"/>
          <cell r="AG261" t="str">
            <v>GEN7.1</v>
          </cell>
          <cell r="AH261">
            <v>46082</v>
          </cell>
        </row>
        <row r="262">
          <cell r="R262" t="str">
            <v>สหชาติ</v>
          </cell>
          <cell r="X262" t="str">
            <v>DN26020119</v>
          </cell>
          <cell r="Z262">
            <v>3100135611</v>
          </cell>
          <cell r="AE262" t="str">
            <v>สหชาติ</v>
          </cell>
          <cell r="AF262"/>
          <cell r="AG262" t="str">
            <v>GEN7.1</v>
          </cell>
          <cell r="AH262">
            <v>46082</v>
          </cell>
        </row>
        <row r="263">
          <cell r="R263" t="str">
            <v>สหชาติ</v>
          </cell>
          <cell r="X263" t="str">
            <v>DN26020014</v>
          </cell>
          <cell r="Z263">
            <v>3400103244</v>
          </cell>
          <cell r="AE263" t="str">
            <v>สหชาติ</v>
          </cell>
          <cell r="AF263"/>
          <cell r="AG263" t="str">
            <v>GEN7.1</v>
          </cell>
          <cell r="AH263">
            <v>46082</v>
          </cell>
        </row>
        <row r="264">
          <cell r="R264"/>
          <cell r="X264"/>
          <cell r="Z264"/>
          <cell r="AE264">
            <v>0</v>
          </cell>
          <cell r="AF264"/>
          <cell r="AG264" t="str">
            <v>GEN7.2</v>
          </cell>
          <cell r="AH264"/>
        </row>
        <row r="265">
          <cell r="R265" t="str">
            <v>ประธาน</v>
          </cell>
          <cell r="X265" t="str">
            <v>DN26010094</v>
          </cell>
          <cell r="Z265">
            <v>3100137039</v>
          </cell>
          <cell r="AE265" t="str">
            <v>ประธาน</v>
          </cell>
          <cell r="AF265"/>
          <cell r="AG265" t="str">
            <v>GEN7.2</v>
          </cell>
          <cell r="AH265">
            <v>46174</v>
          </cell>
        </row>
        <row r="266">
          <cell r="R266"/>
          <cell r="X266"/>
          <cell r="Z266"/>
          <cell r="AE266">
            <v>0</v>
          </cell>
          <cell r="AF266"/>
          <cell r="AG266" t="str">
            <v>GEN8</v>
          </cell>
          <cell r="AH266"/>
        </row>
        <row r="267">
          <cell r="R267" t="str">
            <v>สหชาติ</v>
          </cell>
          <cell r="X267" t="str">
            <v>DN25110057</v>
          </cell>
          <cell r="Z267">
            <v>3100134392</v>
          </cell>
          <cell r="AE267" t="str">
            <v>สหชาติ</v>
          </cell>
          <cell r="AF267"/>
          <cell r="AG267" t="str">
            <v>GEN8.1</v>
          </cell>
          <cell r="AH267">
            <v>45992</v>
          </cell>
        </row>
        <row r="268">
          <cell r="R268" t="str">
            <v>สหชาติ</v>
          </cell>
          <cell r="X268" t="str">
            <v>DN25110074</v>
          </cell>
          <cell r="Z268">
            <v>3400102647</v>
          </cell>
          <cell r="AE268" t="str">
            <v>สหชาติ</v>
          </cell>
          <cell r="AF268"/>
          <cell r="AG268" t="str">
            <v>GEN8.1</v>
          </cell>
          <cell r="AH268">
            <v>45992</v>
          </cell>
        </row>
        <row r="269">
          <cell r="R269" t="str">
            <v>สหชาติ</v>
          </cell>
          <cell r="X269" t="str">
            <v>DN25110096</v>
          </cell>
          <cell r="Z269">
            <v>3100134525</v>
          </cell>
          <cell r="AE269" t="str">
            <v>สหชาติ</v>
          </cell>
          <cell r="AF269"/>
          <cell r="AG269" t="str">
            <v>GEN8.1</v>
          </cell>
          <cell r="AH269">
            <v>46023</v>
          </cell>
        </row>
        <row r="270">
          <cell r="R270" t="str">
            <v>สหชาติ</v>
          </cell>
          <cell r="X270" t="str">
            <v>DN26010099</v>
          </cell>
          <cell r="Z270">
            <v>3100135253</v>
          </cell>
          <cell r="AE270" t="str">
            <v>สหชาติ</v>
          </cell>
          <cell r="AF270"/>
          <cell r="AG270" t="str">
            <v>GEN8.1</v>
          </cell>
          <cell r="AH270">
            <v>46054</v>
          </cell>
        </row>
        <row r="271">
          <cell r="R271" t="str">
            <v>สหชาติ</v>
          </cell>
          <cell r="X271" t="str">
            <v>DN26020118</v>
          </cell>
          <cell r="Z271">
            <v>3100135610</v>
          </cell>
          <cell r="AE271" t="str">
            <v>สหชาติ</v>
          </cell>
          <cell r="AF271"/>
          <cell r="AG271" t="str">
            <v>GEN8.1</v>
          </cell>
          <cell r="AH271">
            <v>46082</v>
          </cell>
        </row>
        <row r="272">
          <cell r="R272" t="str">
            <v>สหชาติ</v>
          </cell>
          <cell r="X272" t="str">
            <v>DN26020119</v>
          </cell>
          <cell r="Z272">
            <v>3100135611</v>
          </cell>
          <cell r="AE272" t="str">
            <v>สหชาติ</v>
          </cell>
          <cell r="AF272"/>
          <cell r="AG272" t="str">
            <v>GEN8.1</v>
          </cell>
          <cell r="AH272">
            <v>46082</v>
          </cell>
        </row>
        <row r="273">
          <cell r="R273" t="str">
            <v>สหชาติ</v>
          </cell>
          <cell r="X273" t="str">
            <v>DN26010084</v>
          </cell>
          <cell r="Z273">
            <v>3100135020</v>
          </cell>
          <cell r="AE273" t="str">
            <v>สหชาติ</v>
          </cell>
          <cell r="AF273"/>
          <cell r="AG273" t="str">
            <v>GEN8.1</v>
          </cell>
          <cell r="AH273">
            <v>46054</v>
          </cell>
        </row>
        <row r="274">
          <cell r="R274" t="str">
            <v>ประธาน</v>
          </cell>
          <cell r="X274" t="str">
            <v>DN26010094</v>
          </cell>
          <cell r="Z274">
            <v>3100137039</v>
          </cell>
          <cell r="AE274" t="str">
            <v>ประธาน</v>
          </cell>
          <cell r="AF274"/>
          <cell r="AG274" t="str">
            <v>GEN8.2</v>
          </cell>
          <cell r="AH274">
            <v>46174</v>
          </cell>
        </row>
        <row r="275">
          <cell r="R275"/>
          <cell r="X275"/>
          <cell r="Z275"/>
          <cell r="AE275">
            <v>0</v>
          </cell>
          <cell r="AF275"/>
          <cell r="AG275" t="str">
            <v>GEN9</v>
          </cell>
          <cell r="AH275"/>
        </row>
        <row r="276">
          <cell r="R276"/>
          <cell r="X276"/>
          <cell r="Z276"/>
          <cell r="AE276">
            <v>0</v>
          </cell>
          <cell r="AF276"/>
          <cell r="AG276" t="str">
            <v>GEN9</v>
          </cell>
          <cell r="AH276"/>
        </row>
        <row r="277">
          <cell r="R277" t="str">
            <v>สมศักดิ์</v>
          </cell>
          <cell r="X277" t="str">
            <v>DN25030089</v>
          </cell>
          <cell r="Z277">
            <v>3100134006</v>
          </cell>
          <cell r="AE277" t="str">
            <v>สมศักดิ์</v>
          </cell>
          <cell r="AF277"/>
          <cell r="AG277" t="str">
            <v>GEN9</v>
          </cell>
          <cell r="AH277">
            <v>45963</v>
          </cell>
        </row>
        <row r="278">
          <cell r="R278"/>
          <cell r="X278"/>
          <cell r="Z278"/>
          <cell r="AE278">
            <v>0</v>
          </cell>
          <cell r="AF278"/>
          <cell r="AG278" t="str">
            <v>GEN10</v>
          </cell>
          <cell r="AH278"/>
        </row>
        <row r="279">
          <cell r="R279"/>
          <cell r="X279"/>
          <cell r="Z279"/>
          <cell r="AE279">
            <v>0</v>
          </cell>
          <cell r="AF279"/>
          <cell r="AG279" t="str">
            <v>GEN10.1</v>
          </cell>
          <cell r="AH279"/>
        </row>
        <row r="280">
          <cell r="R280"/>
          <cell r="X280"/>
          <cell r="Z280"/>
          <cell r="AE280">
            <v>0</v>
          </cell>
          <cell r="AF280"/>
          <cell r="AG280" t="str">
            <v>GEN10.1</v>
          </cell>
          <cell r="AH280"/>
        </row>
        <row r="281">
          <cell r="R281" t="str">
            <v>สหชาติ</v>
          </cell>
          <cell r="X281" t="str">
            <v>DN25110046</v>
          </cell>
          <cell r="Z281">
            <v>3100134279</v>
          </cell>
          <cell r="AE281" t="str">
            <v>สหชาติ</v>
          </cell>
          <cell r="AF281"/>
          <cell r="AG281" t="str">
            <v>GEN10.1</v>
          </cell>
          <cell r="AH281">
            <v>45992</v>
          </cell>
        </row>
        <row r="282">
          <cell r="R282" t="str">
            <v>สหชาติ</v>
          </cell>
          <cell r="X282" t="str">
            <v>DN26050068</v>
          </cell>
          <cell r="Z282">
            <v>3100136988</v>
          </cell>
          <cell r="AE282" t="str">
            <v>สหชาติ</v>
          </cell>
          <cell r="AF282"/>
          <cell r="AG282" t="str">
            <v>GEN10.1</v>
          </cell>
          <cell r="AH282">
            <v>46233</v>
          </cell>
        </row>
        <row r="283">
          <cell r="R283" t="str">
            <v>สหชาติ</v>
          </cell>
          <cell r="X283" t="str">
            <v>DN26050069</v>
          </cell>
          <cell r="Z283">
            <v>3100136990</v>
          </cell>
          <cell r="AE283" t="str">
            <v>สหชาติ</v>
          </cell>
          <cell r="AF283"/>
          <cell r="AG283" t="str">
            <v>GEN10.1</v>
          </cell>
          <cell r="AH283">
            <v>46233</v>
          </cell>
        </row>
        <row r="284">
          <cell r="R284" t="str">
            <v>สหชาติ</v>
          </cell>
          <cell r="X284"/>
          <cell r="Z284"/>
          <cell r="AE284" t="str">
            <v>สหชาติ</v>
          </cell>
          <cell r="AF284"/>
          <cell r="AG284" t="str">
            <v>GEN10.1</v>
          </cell>
          <cell r="AH284">
            <v>46327</v>
          </cell>
        </row>
        <row r="285">
          <cell r="R285"/>
          <cell r="X285"/>
          <cell r="Z285"/>
          <cell r="AE285">
            <v>0</v>
          </cell>
          <cell r="AF285"/>
          <cell r="AG285" t="str">
            <v>GEN10.2</v>
          </cell>
          <cell r="AH285"/>
        </row>
        <row r="286">
          <cell r="R286" t="str">
            <v>ประธาน</v>
          </cell>
          <cell r="X286" t="str">
            <v>DN26070083</v>
          </cell>
          <cell r="Z286"/>
          <cell r="AE286" t="str">
            <v>ประธาน</v>
          </cell>
          <cell r="AF286"/>
          <cell r="AG286" t="str">
            <v>GEN10.2</v>
          </cell>
          <cell r="AH286">
            <v>46266</v>
          </cell>
        </row>
        <row r="287">
          <cell r="R287" t="str">
            <v>ประธาน</v>
          </cell>
          <cell r="X287" t="str">
            <v>DN26070007</v>
          </cell>
          <cell r="Z287"/>
          <cell r="AE287" t="str">
            <v>ประธาน</v>
          </cell>
          <cell r="AF287"/>
          <cell r="AG287" t="str">
            <v>GEN10.2</v>
          </cell>
          <cell r="AH287">
            <v>46266</v>
          </cell>
        </row>
        <row r="288">
          <cell r="R288"/>
          <cell r="X288"/>
          <cell r="Z288"/>
          <cell r="AE288">
            <v>0</v>
          </cell>
          <cell r="AF288"/>
          <cell r="AG288" t="str">
            <v>GEN10.1</v>
          </cell>
          <cell r="AH288"/>
        </row>
        <row r="289">
          <cell r="R289" t="str">
            <v>สหชาติ</v>
          </cell>
          <cell r="X289" t="str">
            <v>DN26030114</v>
          </cell>
          <cell r="Z289">
            <v>3400103845</v>
          </cell>
          <cell r="AE289" t="str">
            <v>สหชาติ</v>
          </cell>
          <cell r="AF289"/>
          <cell r="AG289" t="str">
            <v>GEN10.1</v>
          </cell>
          <cell r="AH289">
            <v>46082</v>
          </cell>
        </row>
        <row r="290">
          <cell r="R290" t="str">
            <v>สหชาติ</v>
          </cell>
          <cell r="X290" t="str">
            <v>DN26030035</v>
          </cell>
          <cell r="Z290">
            <v>3100135681</v>
          </cell>
          <cell r="AE290" t="str">
            <v>สหชาติ</v>
          </cell>
          <cell r="AF290"/>
          <cell r="AG290" t="str">
            <v>GEN10.1</v>
          </cell>
          <cell r="AH290">
            <v>46082</v>
          </cell>
        </row>
        <row r="291">
          <cell r="R291" t="str">
            <v>สหชาติ</v>
          </cell>
          <cell r="X291" t="str">
            <v>DN26050059</v>
          </cell>
          <cell r="Z291">
            <v>3400104534</v>
          </cell>
          <cell r="AE291" t="str">
            <v>สหชาติ</v>
          </cell>
          <cell r="AF291"/>
          <cell r="AG291" t="str">
            <v>GEN10.1</v>
          </cell>
          <cell r="AH291">
            <v>46174</v>
          </cell>
        </row>
        <row r="292">
          <cell r="R292" t="str">
            <v>สหชาติ</v>
          </cell>
          <cell r="X292" t="str">
            <v>DN26070085</v>
          </cell>
          <cell r="Z292"/>
          <cell r="AE292" t="str">
            <v>สหชาติ</v>
          </cell>
          <cell r="AF292"/>
          <cell r="AG292" t="str">
            <v>GEN10.1</v>
          </cell>
          <cell r="AH292">
            <v>46266</v>
          </cell>
        </row>
        <row r="293">
          <cell r="R293" t="str">
            <v>สหชาติ</v>
          </cell>
          <cell r="X293" t="str">
            <v>DN26070085</v>
          </cell>
          <cell r="Z293"/>
          <cell r="AE293" t="str">
            <v>สหชาติ</v>
          </cell>
          <cell r="AF293"/>
          <cell r="AG293" t="str">
            <v>GEN10.1</v>
          </cell>
          <cell r="AH293">
            <v>46296</v>
          </cell>
        </row>
        <row r="294">
          <cell r="R294"/>
          <cell r="X294"/>
          <cell r="Z294"/>
          <cell r="AE294">
            <v>0</v>
          </cell>
          <cell r="AF294"/>
          <cell r="AG294" t="str">
            <v>GEN10.1</v>
          </cell>
          <cell r="AH294"/>
        </row>
        <row r="295">
          <cell r="R295" t="str">
            <v>สหชาติ</v>
          </cell>
          <cell r="X295" t="str">
            <v>DN26080030</v>
          </cell>
          <cell r="Z295">
            <v>3100137866</v>
          </cell>
          <cell r="AE295" t="str">
            <v>สหชาติ</v>
          </cell>
          <cell r="AF295"/>
          <cell r="AG295" t="str">
            <v>GEN10.1</v>
          </cell>
          <cell r="AH295">
            <v>46266</v>
          </cell>
        </row>
        <row r="296">
          <cell r="R296" t="str">
            <v>สหชาติ</v>
          </cell>
          <cell r="X296" t="str">
            <v>DN26080074</v>
          </cell>
          <cell r="Z296">
            <v>3400105890</v>
          </cell>
          <cell r="AE296" t="str">
            <v>สหชาติ</v>
          </cell>
          <cell r="AF296"/>
          <cell r="AG296" t="str">
            <v>GEN10.1</v>
          </cell>
          <cell r="AH296">
            <v>46266</v>
          </cell>
        </row>
        <row r="297">
          <cell r="R297" t="str">
            <v>สหชาติ</v>
          </cell>
          <cell r="X297" t="str">
            <v>DN26030077</v>
          </cell>
          <cell r="Z297">
            <v>3100136281</v>
          </cell>
          <cell r="AE297" t="str">
            <v>สหชาติ</v>
          </cell>
          <cell r="AF297"/>
          <cell r="AG297" t="str">
            <v>GEN10.1</v>
          </cell>
          <cell r="AH297">
            <v>46143</v>
          </cell>
        </row>
        <row r="298">
          <cell r="R298"/>
          <cell r="X298"/>
          <cell r="Z298"/>
          <cell r="AE298">
            <v>0</v>
          </cell>
          <cell r="AF298"/>
          <cell r="AG298" t="str">
            <v>GEN11</v>
          </cell>
          <cell r="AH298"/>
        </row>
        <row r="299">
          <cell r="R299" t="str">
            <v>ประธาน</v>
          </cell>
          <cell r="X299" t="str">
            <v>DN26050097</v>
          </cell>
          <cell r="Z299"/>
          <cell r="AE299" t="str">
            <v>ประธาน</v>
          </cell>
          <cell r="AF299"/>
          <cell r="AG299" t="str">
            <v>GEN11</v>
          </cell>
          <cell r="AH299">
            <v>46266</v>
          </cell>
        </row>
        <row r="300">
          <cell r="R300" t="str">
            <v>ประธาน</v>
          </cell>
          <cell r="X300" t="str">
            <v>DN26050098</v>
          </cell>
          <cell r="Z300">
            <v>3100137574</v>
          </cell>
          <cell r="AE300" t="str">
            <v>ประธาน</v>
          </cell>
          <cell r="AF300"/>
          <cell r="AG300" t="str">
            <v>GEN11</v>
          </cell>
          <cell r="AH300">
            <v>46204</v>
          </cell>
        </row>
        <row r="301">
          <cell r="R301" t="str">
            <v>ประธาน</v>
          </cell>
          <cell r="X301" t="str">
            <v>DN26060033</v>
          </cell>
          <cell r="Z301"/>
          <cell r="AE301" t="str">
            <v>ประธาน</v>
          </cell>
          <cell r="AF301"/>
          <cell r="AG301" t="str">
            <v>GEN11</v>
          </cell>
          <cell r="AH301">
            <v>46266</v>
          </cell>
        </row>
        <row r="302">
          <cell r="R302"/>
          <cell r="X302"/>
          <cell r="Z302"/>
          <cell r="AE302">
            <v>0</v>
          </cell>
          <cell r="AF302"/>
          <cell r="AG302" t="str">
            <v>GEN12</v>
          </cell>
          <cell r="AH302"/>
        </row>
        <row r="303">
          <cell r="R303" t="str">
            <v>มนตรี</v>
          </cell>
          <cell r="X303" t="str">
            <v>DN25110005</v>
          </cell>
          <cell r="Z303">
            <v>3100136005</v>
          </cell>
          <cell r="AE303" t="str">
            <v>มนตรี</v>
          </cell>
          <cell r="AF303"/>
          <cell r="AG303" t="str">
            <v>GEN12.2</v>
          </cell>
          <cell r="AH303">
            <v>46113</v>
          </cell>
        </row>
        <row r="304">
          <cell r="R304" t="str">
            <v>สหชาติ</v>
          </cell>
          <cell r="X304" t="str">
            <v>DN26030070</v>
          </cell>
          <cell r="Z304">
            <v>3400103848</v>
          </cell>
          <cell r="AE304" t="str">
            <v>สหชาติ</v>
          </cell>
          <cell r="AF304"/>
          <cell r="AG304" t="str">
            <v>GEN12.1</v>
          </cell>
          <cell r="AH304">
            <v>46116</v>
          </cell>
        </row>
        <row r="305">
          <cell r="R305"/>
          <cell r="X305"/>
          <cell r="Z305"/>
          <cell r="AE305">
            <v>0</v>
          </cell>
          <cell r="AF305"/>
          <cell r="AG305" t="str">
            <v>GEN13</v>
          </cell>
          <cell r="AH305"/>
        </row>
        <row r="306">
          <cell r="R306" t="str">
            <v>สหชาติ</v>
          </cell>
          <cell r="X306" t="str">
            <v>DN25090084</v>
          </cell>
          <cell r="Z306">
            <v>3100133459</v>
          </cell>
          <cell r="AE306" t="str">
            <v>สหชาติ</v>
          </cell>
          <cell r="AF306"/>
          <cell r="AG306" t="str">
            <v>GEN13</v>
          </cell>
          <cell r="AH306">
            <v>45962</v>
          </cell>
        </row>
        <row r="307">
          <cell r="R307"/>
          <cell r="X307"/>
          <cell r="Z307"/>
          <cell r="AE307">
            <v>0</v>
          </cell>
          <cell r="AF307"/>
          <cell r="AG307" t="str">
            <v>GEN14</v>
          </cell>
          <cell r="AH307"/>
        </row>
        <row r="308">
          <cell r="R308"/>
          <cell r="X308"/>
          <cell r="Z308"/>
          <cell r="AE308">
            <v>0</v>
          </cell>
          <cell r="AF308"/>
          <cell r="AG308" t="str">
            <v>GEN14.1</v>
          </cell>
          <cell r="AH308"/>
        </row>
        <row r="309">
          <cell r="R309" t="str">
            <v>สหชาติ</v>
          </cell>
          <cell r="X309" t="str">
            <v>DN25110076</v>
          </cell>
          <cell r="Z309">
            <v>3100134438</v>
          </cell>
          <cell r="AE309" t="str">
            <v>สหชาติ</v>
          </cell>
          <cell r="AF309"/>
          <cell r="AG309" t="str">
            <v>GEN14.1</v>
          </cell>
          <cell r="AH309">
            <v>45992</v>
          </cell>
        </row>
        <row r="310">
          <cell r="R310" t="str">
            <v>สหชาติ</v>
          </cell>
          <cell r="X310" t="str">
            <v>DN25110107</v>
          </cell>
          <cell r="Z310">
            <v>3100134569</v>
          </cell>
          <cell r="AE310" t="str">
            <v>สหชาติ</v>
          </cell>
          <cell r="AF310"/>
          <cell r="AG310" t="str">
            <v>GEN14.1</v>
          </cell>
          <cell r="AH310">
            <v>45689</v>
          </cell>
        </row>
        <row r="311">
          <cell r="R311" t="str">
            <v>สหชาติ</v>
          </cell>
          <cell r="X311" t="str">
            <v>DN25110079</v>
          </cell>
          <cell r="Z311">
            <v>3400102566</v>
          </cell>
          <cell r="AE311" t="str">
            <v>สหชาติ</v>
          </cell>
          <cell r="AF311"/>
          <cell r="AG311" t="str">
            <v>GEN14.1</v>
          </cell>
          <cell r="AH311">
            <v>45992</v>
          </cell>
        </row>
        <row r="312">
          <cell r="R312" t="str">
            <v>สหชาติ</v>
          </cell>
          <cell r="X312" t="str">
            <v>DN25110080</v>
          </cell>
          <cell r="Z312">
            <v>3400102559</v>
          </cell>
          <cell r="AE312" t="str">
            <v>สหชาติ</v>
          </cell>
          <cell r="AF312"/>
          <cell r="AG312" t="str">
            <v>GEN14.1</v>
          </cell>
          <cell r="AH312">
            <v>45992</v>
          </cell>
        </row>
        <row r="313">
          <cell r="R313" t="str">
            <v>สหชาติ</v>
          </cell>
          <cell r="X313" t="str">
            <v>DN25120009</v>
          </cell>
          <cell r="Z313">
            <v>3100134519</v>
          </cell>
          <cell r="AE313" t="str">
            <v>สหชาติ</v>
          </cell>
          <cell r="AF313"/>
          <cell r="AG313" t="str">
            <v>GEN14.1</v>
          </cell>
          <cell r="AH313">
            <v>45992</v>
          </cell>
        </row>
        <row r="314">
          <cell r="R314" t="str">
            <v>สหชาติ</v>
          </cell>
          <cell r="X314" t="str">
            <v>DN25120053</v>
          </cell>
          <cell r="Z314">
            <v>3400102754</v>
          </cell>
          <cell r="AE314" t="str">
            <v>สหชาติ</v>
          </cell>
          <cell r="AF314"/>
          <cell r="AG314" t="str">
            <v>GEN14.1</v>
          </cell>
          <cell r="AH314">
            <v>46023</v>
          </cell>
        </row>
        <row r="315">
          <cell r="R315" t="str">
            <v>สหชาติ</v>
          </cell>
          <cell r="X315" t="str">
            <v>DN25120049</v>
          </cell>
          <cell r="Z315">
            <v>3100134991</v>
          </cell>
          <cell r="AE315" t="str">
            <v>สหชาติ</v>
          </cell>
          <cell r="AF315"/>
          <cell r="AG315" t="str">
            <v>GEN14.1</v>
          </cell>
          <cell r="AH315">
            <v>46023</v>
          </cell>
        </row>
        <row r="316">
          <cell r="R316" t="str">
            <v>สหชาติ</v>
          </cell>
          <cell r="X316" t="str">
            <v>DN25120005</v>
          </cell>
          <cell r="Z316">
            <v>3100134540</v>
          </cell>
          <cell r="AE316" t="str">
            <v>สหชาติ</v>
          </cell>
          <cell r="AF316"/>
          <cell r="AG316" t="str">
            <v>GEN14.1</v>
          </cell>
          <cell r="AH316">
            <v>46023</v>
          </cell>
        </row>
        <row r="317">
          <cell r="R317" t="str">
            <v>สหชาติ</v>
          </cell>
          <cell r="X317" t="str">
            <v>DN25120049</v>
          </cell>
          <cell r="Z317">
            <v>3100134991</v>
          </cell>
          <cell r="AE317" t="str">
            <v>สหชาติ</v>
          </cell>
          <cell r="AF317"/>
          <cell r="AG317" t="str">
            <v>GEN14.1</v>
          </cell>
          <cell r="AH317">
            <v>46023</v>
          </cell>
        </row>
        <row r="318">
          <cell r="R318" t="str">
            <v>สหชาติ</v>
          </cell>
          <cell r="X318" t="str">
            <v>DN25120117</v>
          </cell>
          <cell r="Z318">
            <v>3100134929</v>
          </cell>
          <cell r="AE318" t="str">
            <v>สหชาติ</v>
          </cell>
          <cell r="AF318"/>
          <cell r="AG318" t="str">
            <v>GEN14.1</v>
          </cell>
          <cell r="AH318">
            <v>46023</v>
          </cell>
        </row>
        <row r="319">
          <cell r="R319" t="str">
            <v>สหชาติ</v>
          </cell>
          <cell r="X319" t="str">
            <v>DN25120117</v>
          </cell>
          <cell r="Z319">
            <v>3100134931</v>
          </cell>
          <cell r="AE319" t="str">
            <v>สหชาติ</v>
          </cell>
          <cell r="AF319"/>
          <cell r="AG319" t="str">
            <v>GEN14.1</v>
          </cell>
          <cell r="AH319">
            <v>46023</v>
          </cell>
        </row>
        <row r="320">
          <cell r="R320" t="str">
            <v>สหชาติ</v>
          </cell>
          <cell r="X320" t="str">
            <v>DN25120021</v>
          </cell>
          <cell r="Z320">
            <v>3100134479</v>
          </cell>
          <cell r="AE320" t="str">
            <v>สหชาติ</v>
          </cell>
          <cell r="AF320"/>
          <cell r="AG320" t="str">
            <v>GEN14.1</v>
          </cell>
          <cell r="AH320">
            <v>46023</v>
          </cell>
        </row>
        <row r="321">
          <cell r="R321" t="str">
            <v>สหชาติ</v>
          </cell>
          <cell r="X321" t="str">
            <v>DN25120032</v>
          </cell>
          <cell r="Z321">
            <v>3100134601</v>
          </cell>
          <cell r="AE321" t="str">
            <v>สหชาติ</v>
          </cell>
          <cell r="AF321"/>
          <cell r="AG321" t="str">
            <v>GEN14.1</v>
          </cell>
          <cell r="AH321">
            <v>46023</v>
          </cell>
        </row>
        <row r="322">
          <cell r="R322" t="str">
            <v>สหชาติ</v>
          </cell>
          <cell r="X322" t="str">
            <v>DN25120015</v>
          </cell>
          <cell r="Z322">
            <v>3100134527</v>
          </cell>
          <cell r="AE322" t="str">
            <v>สหชาติ</v>
          </cell>
          <cell r="AF322"/>
          <cell r="AG322" t="str">
            <v>GEN14.1</v>
          </cell>
          <cell r="AH322">
            <v>46023</v>
          </cell>
        </row>
        <row r="323">
          <cell r="R323" t="str">
            <v>สหชาติ</v>
          </cell>
          <cell r="X323" t="str">
            <v>DN26020127</v>
          </cell>
          <cell r="Z323">
            <v>3100135661</v>
          </cell>
          <cell r="AE323" t="str">
            <v>สหชาติ</v>
          </cell>
          <cell r="AF323"/>
          <cell r="AG323" t="str">
            <v>GEN14.1</v>
          </cell>
          <cell r="AH323">
            <v>46082</v>
          </cell>
        </row>
        <row r="324">
          <cell r="R324"/>
          <cell r="X324"/>
          <cell r="Z324"/>
          <cell r="AE324">
            <v>0</v>
          </cell>
          <cell r="AF324"/>
          <cell r="AG324" t="str">
            <v>GEN14.2</v>
          </cell>
          <cell r="AH324"/>
        </row>
        <row r="325">
          <cell r="R325" t="str">
            <v>ประธาน</v>
          </cell>
          <cell r="X325" t="str">
            <v>DN26040021</v>
          </cell>
          <cell r="Z325">
            <v>3100136238</v>
          </cell>
          <cell r="AE325" t="str">
            <v>ประธาน</v>
          </cell>
          <cell r="AF325"/>
          <cell r="AG325" t="str">
            <v>GEN14.2</v>
          </cell>
          <cell r="AH325">
            <v>46143</v>
          </cell>
        </row>
        <row r="326">
          <cell r="R326" t="str">
            <v>ประธาน</v>
          </cell>
          <cell r="X326" t="str">
            <v>DN25120058</v>
          </cell>
          <cell r="Z326">
            <v>3100134919</v>
          </cell>
          <cell r="AE326" t="str">
            <v>ประธาน</v>
          </cell>
          <cell r="AF326"/>
          <cell r="AG326" t="str">
            <v>GEN14.2</v>
          </cell>
          <cell r="AH326">
            <v>46082</v>
          </cell>
        </row>
        <row r="327">
          <cell r="R327"/>
          <cell r="X327"/>
          <cell r="Z327"/>
          <cell r="AE327">
            <v>0</v>
          </cell>
          <cell r="AF327"/>
          <cell r="AG327" t="str">
            <v>GEN15</v>
          </cell>
          <cell r="AH327"/>
        </row>
        <row r="328">
          <cell r="R328" t="str">
            <v>สหชาติ</v>
          </cell>
          <cell r="X328" t="str">
            <v>DN25100003</v>
          </cell>
          <cell r="Z328">
            <v>3100133691</v>
          </cell>
          <cell r="AE328" t="str">
            <v>สหชาติ</v>
          </cell>
          <cell r="AF328"/>
          <cell r="AG328" t="str">
            <v>GEN15</v>
          </cell>
          <cell r="AH328">
            <v>45968</v>
          </cell>
        </row>
        <row r="329">
          <cell r="R329" t="str">
            <v>สหชาติ</v>
          </cell>
          <cell r="X329" t="str">
            <v>DN25100004</v>
          </cell>
          <cell r="Z329">
            <v>3400102359</v>
          </cell>
          <cell r="AE329" t="str">
            <v>สหชาติ</v>
          </cell>
          <cell r="AF329"/>
          <cell r="AG329" t="str">
            <v>GEN15</v>
          </cell>
          <cell r="AH329">
            <v>45968</v>
          </cell>
        </row>
        <row r="330">
          <cell r="R330" t="str">
            <v>สหชาติ</v>
          </cell>
          <cell r="X330" t="str">
            <v>DN26010111</v>
          </cell>
          <cell r="Z330">
            <v>3100135163</v>
          </cell>
          <cell r="AE330" t="str">
            <v>สหชาติ</v>
          </cell>
          <cell r="AF330"/>
          <cell r="AG330" t="str">
            <v>GEN15</v>
          </cell>
          <cell r="AH330">
            <v>46054</v>
          </cell>
        </row>
        <row r="331">
          <cell r="R331" t="str">
            <v>สหชาติ</v>
          </cell>
          <cell r="X331" t="str">
            <v>DN25120022</v>
          </cell>
          <cell r="Z331">
            <v>3400102705</v>
          </cell>
          <cell r="AE331" t="str">
            <v>สหชาติ</v>
          </cell>
          <cell r="AF331"/>
          <cell r="AG331" t="str">
            <v>GEN15</v>
          </cell>
          <cell r="AH331">
            <v>46023</v>
          </cell>
        </row>
        <row r="332">
          <cell r="R332" t="str">
            <v>สหชาติ</v>
          </cell>
          <cell r="X332" t="str">
            <v>DN25120023</v>
          </cell>
          <cell r="Z332">
            <v>3100134786</v>
          </cell>
          <cell r="AE332" t="str">
            <v>สหชาติ</v>
          </cell>
          <cell r="AF332"/>
          <cell r="AG332" t="str">
            <v>GEN15</v>
          </cell>
          <cell r="AH332">
            <v>46023</v>
          </cell>
        </row>
        <row r="333">
          <cell r="R333" t="str">
            <v>สหชาติ</v>
          </cell>
          <cell r="X333" t="str">
            <v>DN25120023</v>
          </cell>
          <cell r="Z333">
            <v>3100134787</v>
          </cell>
          <cell r="AE333" t="str">
            <v>สหชาติ</v>
          </cell>
          <cell r="AF333"/>
          <cell r="AG333" t="str">
            <v>GEN15</v>
          </cell>
          <cell r="AH333">
            <v>46023</v>
          </cell>
        </row>
        <row r="334">
          <cell r="R334" t="str">
            <v>สหชาติ</v>
          </cell>
          <cell r="X334" t="str">
            <v>DN25100004</v>
          </cell>
          <cell r="Z334">
            <v>3100133694</v>
          </cell>
          <cell r="AE334" t="str">
            <v>สหชาติ</v>
          </cell>
          <cell r="AF334"/>
          <cell r="AG334" t="str">
            <v>GEN15</v>
          </cell>
          <cell r="AH334">
            <v>45962</v>
          </cell>
        </row>
        <row r="335">
          <cell r="R335" t="str">
            <v>สหชาติ</v>
          </cell>
          <cell r="X335" t="str">
            <v>DN25110010</v>
          </cell>
          <cell r="Z335">
            <v>3100134142</v>
          </cell>
          <cell r="AE335" t="str">
            <v>สหชาติ</v>
          </cell>
          <cell r="AF335"/>
          <cell r="AG335" t="str">
            <v>GEN15</v>
          </cell>
          <cell r="AH335">
            <v>45992</v>
          </cell>
        </row>
        <row r="336">
          <cell r="R336" t="str">
            <v>สหชาติ</v>
          </cell>
          <cell r="X336" t="str">
            <v>DN25110011</v>
          </cell>
          <cell r="Z336">
            <v>3100134143</v>
          </cell>
          <cell r="AE336" t="str">
            <v>สหชาติ</v>
          </cell>
          <cell r="AF336"/>
          <cell r="AG336" t="str">
            <v>GEN15</v>
          </cell>
          <cell r="AH336">
            <v>45992</v>
          </cell>
        </row>
        <row r="337">
          <cell r="R337" t="str">
            <v>สหชาติ</v>
          </cell>
          <cell r="X337" t="str">
            <v>DN25120024</v>
          </cell>
          <cell r="Z337" t="str">
            <v>N/A</v>
          </cell>
          <cell r="AE337" t="str">
            <v>สหชาติ</v>
          </cell>
          <cell r="AF337"/>
          <cell r="AG337" t="str">
            <v>GEN15</v>
          </cell>
          <cell r="AH337">
            <v>45839</v>
          </cell>
        </row>
        <row r="338">
          <cell r="R338" t="str">
            <v>สหชาติ</v>
          </cell>
          <cell r="X338" t="str">
            <v>DN25110052</v>
          </cell>
          <cell r="Z338">
            <v>3400102556</v>
          </cell>
          <cell r="AE338" t="str">
            <v>สหชาติ</v>
          </cell>
          <cell r="AF338"/>
          <cell r="AG338" t="str">
            <v>GEN15</v>
          </cell>
          <cell r="AH338">
            <v>45992</v>
          </cell>
        </row>
        <row r="339">
          <cell r="R339" t="str">
            <v>สหชาติ</v>
          </cell>
          <cell r="X339" t="str">
            <v>DN26050043</v>
          </cell>
          <cell r="Z339">
            <v>3400104504</v>
          </cell>
          <cell r="AE339" t="str">
            <v>สหชาติ</v>
          </cell>
          <cell r="AF339"/>
          <cell r="AG339" t="str">
            <v>GEN15</v>
          </cell>
          <cell r="AH339">
            <v>45809</v>
          </cell>
        </row>
        <row r="340">
          <cell r="R340"/>
          <cell r="X340"/>
          <cell r="Z340"/>
          <cell r="AE340">
            <v>0</v>
          </cell>
          <cell r="AF340"/>
          <cell r="AG340" t="str">
            <v>GEN16</v>
          </cell>
          <cell r="AH340"/>
        </row>
        <row r="341">
          <cell r="R341" t="str">
            <v>สหชาติ</v>
          </cell>
          <cell r="X341" t="str">
            <v>DN26050085</v>
          </cell>
          <cell r="Z341">
            <v>3100137076</v>
          </cell>
          <cell r="AE341" t="str">
            <v>สหชาติ</v>
          </cell>
          <cell r="AF341"/>
          <cell r="AG341" t="str">
            <v>GEN16</v>
          </cell>
          <cell r="AH341">
            <v>45809</v>
          </cell>
        </row>
        <row r="342">
          <cell r="R342"/>
          <cell r="X342"/>
          <cell r="Z342"/>
          <cell r="AE342">
            <v>0</v>
          </cell>
          <cell r="AF342"/>
          <cell r="AG342" t="str">
            <v>GEN17</v>
          </cell>
          <cell r="AH342"/>
        </row>
        <row r="343">
          <cell r="R343" t="str">
            <v>สหชาติ</v>
          </cell>
          <cell r="X343"/>
          <cell r="Z343"/>
          <cell r="AE343" t="str">
            <v>สหชาติ</v>
          </cell>
          <cell r="AF343" t="str">
            <v>ยกเลิก</v>
          </cell>
          <cell r="AG343" t="str">
            <v>GEN17</v>
          </cell>
          <cell r="AH343">
            <v>45962</v>
          </cell>
        </row>
        <row r="344">
          <cell r="R344"/>
          <cell r="X344"/>
          <cell r="Z344"/>
          <cell r="AE344">
            <v>0</v>
          </cell>
          <cell r="AF344"/>
          <cell r="AG344" t="str">
            <v>GEN18</v>
          </cell>
          <cell r="AH344"/>
        </row>
        <row r="345">
          <cell r="R345" t="str">
            <v>ประธาน</v>
          </cell>
          <cell r="X345" t="str">
            <v>DN25090068</v>
          </cell>
          <cell r="Z345" t="str">
            <v>N/A</v>
          </cell>
          <cell r="AE345" t="str">
            <v>ประธาน</v>
          </cell>
          <cell r="AF345"/>
          <cell r="AG345" t="str">
            <v>GEN18</v>
          </cell>
          <cell r="AH345">
            <v>46235</v>
          </cell>
        </row>
        <row r="346">
          <cell r="R346"/>
          <cell r="X346"/>
          <cell r="Z346"/>
          <cell r="AE346">
            <v>0</v>
          </cell>
          <cell r="AF346"/>
          <cell r="AG346" t="str">
            <v>GEN19</v>
          </cell>
          <cell r="AH346"/>
        </row>
        <row r="347">
          <cell r="R347"/>
          <cell r="X347"/>
          <cell r="Z347"/>
          <cell r="AE347">
            <v>0</v>
          </cell>
          <cell r="AF347"/>
          <cell r="AG347" t="str">
            <v>GEN19.1</v>
          </cell>
          <cell r="AH347"/>
        </row>
        <row r="348">
          <cell r="R348"/>
          <cell r="X348"/>
          <cell r="Z348"/>
          <cell r="AE348">
            <v>0</v>
          </cell>
          <cell r="AF348"/>
          <cell r="AG348" t="str">
            <v>GEN19.1</v>
          </cell>
          <cell r="AH348"/>
        </row>
        <row r="349">
          <cell r="R349" t="str">
            <v>สหชาติ</v>
          </cell>
          <cell r="X349" t="str">
            <v>DN26010115</v>
          </cell>
          <cell r="Z349">
            <v>3100135257</v>
          </cell>
          <cell r="AE349" t="str">
            <v>สหชาติ</v>
          </cell>
          <cell r="AF349"/>
          <cell r="AG349" t="str">
            <v>GEN19.1</v>
          </cell>
          <cell r="AH349">
            <v>46054</v>
          </cell>
        </row>
        <row r="350">
          <cell r="R350" t="str">
            <v>สหชาติ</v>
          </cell>
          <cell r="X350" t="str">
            <v>DN26010048</v>
          </cell>
          <cell r="Z350">
            <v>3100134944</v>
          </cell>
          <cell r="AE350" t="str">
            <v>สหชาติ</v>
          </cell>
          <cell r="AF350"/>
          <cell r="AG350" t="str">
            <v>GEN19.1</v>
          </cell>
          <cell r="AH350">
            <v>46054</v>
          </cell>
        </row>
        <row r="351">
          <cell r="R351" t="str">
            <v>สหชาติ</v>
          </cell>
          <cell r="X351" t="str">
            <v>DN26010048</v>
          </cell>
          <cell r="Z351">
            <v>3100134946</v>
          </cell>
          <cell r="AE351" t="str">
            <v>สหชาติ</v>
          </cell>
          <cell r="AF351"/>
          <cell r="AG351" t="str">
            <v>GEN19.1</v>
          </cell>
          <cell r="AH351">
            <v>46054</v>
          </cell>
        </row>
        <row r="352">
          <cell r="R352" t="str">
            <v>สหชาติ</v>
          </cell>
          <cell r="X352" t="str">
            <v>DN26010044</v>
          </cell>
          <cell r="Z352">
            <v>3100135173</v>
          </cell>
          <cell r="AE352" t="str">
            <v>สหชาติ</v>
          </cell>
          <cell r="AF352"/>
          <cell r="AG352" t="str">
            <v>GEN19.1</v>
          </cell>
          <cell r="AH352">
            <v>46054</v>
          </cell>
        </row>
        <row r="353">
          <cell r="R353"/>
          <cell r="X353"/>
          <cell r="Z353"/>
          <cell r="AE353">
            <v>0</v>
          </cell>
          <cell r="AF353"/>
          <cell r="AG353" t="str">
            <v>GEN19.2</v>
          </cell>
          <cell r="AH353"/>
        </row>
        <row r="354">
          <cell r="R354" t="str">
            <v>ประธาน</v>
          </cell>
          <cell r="X354" t="str">
            <v>DN26040021</v>
          </cell>
          <cell r="Z354">
            <v>3100136238</v>
          </cell>
          <cell r="AE354" t="str">
            <v>ประธาน</v>
          </cell>
          <cell r="AF354"/>
          <cell r="AG354" t="str">
            <v>GEN19.2</v>
          </cell>
          <cell r="AH354">
            <v>46143</v>
          </cell>
        </row>
        <row r="355">
          <cell r="R355"/>
          <cell r="X355"/>
          <cell r="Z355"/>
          <cell r="AE355">
            <v>0</v>
          </cell>
          <cell r="AF355"/>
          <cell r="AG355" t="str">
            <v>GEN19.2</v>
          </cell>
          <cell r="AH355"/>
        </row>
        <row r="356">
          <cell r="R356" t="str">
            <v>สหชาติ</v>
          </cell>
          <cell r="X356"/>
          <cell r="Z356"/>
          <cell r="AE356" t="str">
            <v>สหชาติ</v>
          </cell>
          <cell r="AF356"/>
          <cell r="AG356" t="str">
            <v>GEN19.1</v>
          </cell>
          <cell r="AH356">
            <v>46266</v>
          </cell>
        </row>
        <row r="357">
          <cell r="R357" t="str">
            <v>ประธาน</v>
          </cell>
          <cell r="X357"/>
          <cell r="Z357"/>
          <cell r="AE357" t="str">
            <v>ประธาน</v>
          </cell>
          <cell r="AF357"/>
          <cell r="AG357" t="str">
            <v>GEN19.2</v>
          </cell>
          <cell r="AH357">
            <v>46266</v>
          </cell>
        </row>
        <row r="358">
          <cell r="R358"/>
          <cell r="X358"/>
          <cell r="Z358"/>
          <cell r="AE358">
            <v>0</v>
          </cell>
          <cell r="AF358"/>
          <cell r="AG358" t="str">
            <v>GEN20</v>
          </cell>
          <cell r="AH358"/>
        </row>
        <row r="359">
          <cell r="R359" t="str">
            <v>สหชาติ</v>
          </cell>
          <cell r="X359"/>
          <cell r="Z359"/>
          <cell r="AE359" t="str">
            <v>สหชาติ</v>
          </cell>
          <cell r="AF359" t="str">
            <v>ยกเลิก</v>
          </cell>
          <cell r="AG359" t="str">
            <v>GEN20</v>
          </cell>
          <cell r="AH359" t="str">
            <v>TBA</v>
          </cell>
        </row>
        <row r="360">
          <cell r="R360"/>
          <cell r="X360"/>
          <cell r="Z360"/>
          <cell r="AE360">
            <v>0</v>
          </cell>
          <cell r="AF360"/>
          <cell r="AG360" t="str">
            <v>GEN21</v>
          </cell>
          <cell r="AH360"/>
        </row>
        <row r="361">
          <cell r="R361" t="str">
            <v>บัณฑิต</v>
          </cell>
          <cell r="X361" t="str">
            <v>DN26040051</v>
          </cell>
          <cell r="Z361">
            <v>3100137116</v>
          </cell>
          <cell r="AE361" t="str">
            <v>บัณฑิต</v>
          </cell>
          <cell r="AF361"/>
          <cell r="AG361" t="str">
            <v>GEN21</v>
          </cell>
          <cell r="AH361">
            <v>45505</v>
          </cell>
        </row>
        <row r="362">
          <cell r="R362"/>
          <cell r="X362"/>
          <cell r="Z362"/>
          <cell r="AE362">
            <v>0</v>
          </cell>
          <cell r="AF362"/>
          <cell r="AG362" t="str">
            <v>GEN22</v>
          </cell>
          <cell r="AH362"/>
        </row>
        <row r="363">
          <cell r="R363" t="str">
            <v>บัณฑิต</v>
          </cell>
          <cell r="X363"/>
          <cell r="Z363"/>
          <cell r="AE363" t="str">
            <v>บัณฑิต</v>
          </cell>
          <cell r="AF363"/>
          <cell r="AG363" t="str">
            <v>GEN22</v>
          </cell>
          <cell r="AH363">
            <v>46296</v>
          </cell>
        </row>
        <row r="364">
          <cell r="R364"/>
          <cell r="X364"/>
          <cell r="Z364"/>
          <cell r="AE364">
            <v>0</v>
          </cell>
          <cell r="AF364"/>
          <cell r="AG364" t="str">
            <v>GEN24</v>
          </cell>
          <cell r="AH364"/>
        </row>
        <row r="365">
          <cell r="R365" t="str">
            <v>ทิพย์วัลย์</v>
          </cell>
          <cell r="X365" t="str">
            <v>DN24100109</v>
          </cell>
          <cell r="Z365">
            <v>3100129826</v>
          </cell>
          <cell r="AE365" t="str">
            <v>ทิพย์วัลย์</v>
          </cell>
          <cell r="AF365"/>
          <cell r="AG365" t="str">
            <v>GEN24</v>
          </cell>
          <cell r="AH365">
            <v>45505</v>
          </cell>
        </row>
        <row r="366">
          <cell r="R366" t="str">
            <v>ทิพย์วัลย์</v>
          </cell>
          <cell r="X366" t="str">
            <v>DN24100109</v>
          </cell>
          <cell r="Z366">
            <v>3100129826</v>
          </cell>
          <cell r="AE366" t="str">
            <v>ทิพย์วัลย์</v>
          </cell>
          <cell r="AF366"/>
          <cell r="AG366" t="str">
            <v>GEN24</v>
          </cell>
          <cell r="AH366">
            <v>45505</v>
          </cell>
        </row>
        <row r="367">
          <cell r="R367" t="str">
            <v>ทิพย์วัลย์</v>
          </cell>
          <cell r="X367" t="str">
            <v>DN25010093</v>
          </cell>
          <cell r="Z367">
            <v>3400100069</v>
          </cell>
          <cell r="AE367" t="str">
            <v>ทิพย์วัลย์</v>
          </cell>
          <cell r="AF367"/>
          <cell r="AG367" t="str">
            <v>GEN24</v>
          </cell>
          <cell r="AH367">
            <v>45505</v>
          </cell>
        </row>
        <row r="368">
          <cell r="R368" t="str">
            <v>ทิพย์วัลย์</v>
          </cell>
          <cell r="X368" t="str">
            <v>DN25010093</v>
          </cell>
          <cell r="Z368">
            <v>3400100069</v>
          </cell>
          <cell r="AE368" t="str">
            <v>ทิพย์วัลย์</v>
          </cell>
          <cell r="AF368"/>
          <cell r="AG368" t="str">
            <v>GEN24</v>
          </cell>
          <cell r="AH368">
            <v>45505</v>
          </cell>
        </row>
        <row r="369">
          <cell r="R369" t="str">
            <v>ทิพย์วัลย์</v>
          </cell>
          <cell r="X369"/>
          <cell r="Z369"/>
          <cell r="AE369" t="str">
            <v>ทิพย์วัลย์</v>
          </cell>
          <cell r="AF369" t="str">
            <v>ยกเลิก</v>
          </cell>
          <cell r="AG369" t="str">
            <v>GEN24</v>
          </cell>
          <cell r="AH369">
            <v>45505</v>
          </cell>
        </row>
        <row r="370">
          <cell r="R370" t="str">
            <v>ทิพย์วัลย์</v>
          </cell>
          <cell r="X370" t="str">
            <v>DN25010093</v>
          </cell>
          <cell r="Z370">
            <v>3400100069</v>
          </cell>
          <cell r="AE370" t="str">
            <v>ทิพย์วัลย์</v>
          </cell>
          <cell r="AF370"/>
          <cell r="AG370" t="str">
            <v>GEN24</v>
          </cell>
          <cell r="AH370">
            <v>45505</v>
          </cell>
        </row>
        <row r="371">
          <cell r="R371" t="str">
            <v>ทิพย์วัลย์</v>
          </cell>
          <cell r="X371" t="str">
            <v>DN25010093</v>
          </cell>
          <cell r="Z371">
            <v>3400100069</v>
          </cell>
          <cell r="AE371" t="str">
            <v>ทิพย์วัลย์</v>
          </cell>
          <cell r="AF371"/>
          <cell r="AG371" t="str">
            <v>GEN24</v>
          </cell>
          <cell r="AH371">
            <v>45505</v>
          </cell>
        </row>
        <row r="372">
          <cell r="R372" t="str">
            <v>ทิพย์วัลย์</v>
          </cell>
          <cell r="X372" t="str">
            <v>DN24110055</v>
          </cell>
          <cell r="Z372">
            <v>3100130246</v>
          </cell>
          <cell r="AE372" t="str">
            <v>ทิพย์วัลย์</v>
          </cell>
          <cell r="AF372"/>
          <cell r="AG372" t="str">
            <v>GEN24</v>
          </cell>
          <cell r="AH372">
            <v>45505</v>
          </cell>
        </row>
        <row r="373">
          <cell r="R373"/>
          <cell r="X373"/>
          <cell r="Z373"/>
          <cell r="AE373">
            <v>0</v>
          </cell>
          <cell r="AF373"/>
          <cell r="AG373" t="str">
            <v>PSD</v>
          </cell>
          <cell r="AH373"/>
        </row>
        <row r="374">
          <cell r="R374"/>
          <cell r="X374"/>
          <cell r="Z374"/>
          <cell r="AE374">
            <v>0</v>
          </cell>
          <cell r="AF374"/>
          <cell r="AG374" t="str">
            <v>PSD1</v>
          </cell>
          <cell r="AH374"/>
        </row>
        <row r="375">
          <cell r="R375" t="str">
            <v>กำพล</v>
          </cell>
          <cell r="X375"/>
          <cell r="Z375"/>
          <cell r="AE375" t="str">
            <v>กำพล</v>
          </cell>
          <cell r="AF375" t="str">
            <v>ยกเลิก</v>
          </cell>
          <cell r="AG375" t="str">
            <v>PSD1</v>
          </cell>
          <cell r="AH375">
            <v>45839</v>
          </cell>
        </row>
        <row r="376">
          <cell r="R376"/>
          <cell r="X376"/>
          <cell r="Z376"/>
          <cell r="AE376">
            <v>0</v>
          </cell>
          <cell r="AF376"/>
          <cell r="AG376" t="str">
            <v>PSD2</v>
          </cell>
          <cell r="AH376"/>
        </row>
        <row r="377">
          <cell r="R377" t="str">
            <v>กำพล</v>
          </cell>
          <cell r="X377" t="str">
            <v>DN25090031</v>
          </cell>
          <cell r="Z377">
            <v>3400101928</v>
          </cell>
          <cell r="AE377" t="str">
            <v>กำพล</v>
          </cell>
          <cell r="AF377"/>
          <cell r="AG377" t="str">
            <v>PSD2</v>
          </cell>
          <cell r="AH377">
            <v>45992</v>
          </cell>
        </row>
        <row r="378">
          <cell r="R378" t="str">
            <v>กำพล</v>
          </cell>
          <cell r="X378" t="str">
            <v>DN25080051</v>
          </cell>
          <cell r="Z378" t="str">
            <v>3100135591
3100135592</v>
          </cell>
          <cell r="AE378" t="str">
            <v>กำพล</v>
          </cell>
          <cell r="AF378"/>
          <cell r="AG378" t="str">
            <v>PSD2</v>
          </cell>
          <cell r="AH378">
            <v>46091</v>
          </cell>
        </row>
        <row r="379">
          <cell r="R379" t="str">
            <v>กำพล</v>
          </cell>
          <cell r="X379" t="str">
            <v>DN26080050</v>
          </cell>
          <cell r="Z379">
            <v>3100137983</v>
          </cell>
          <cell r="AE379" t="str">
            <v>กำพล</v>
          </cell>
          <cell r="AF379"/>
          <cell r="AG379" t="str">
            <v>PSD2</v>
          </cell>
          <cell r="AH379">
            <v>46286</v>
          </cell>
        </row>
        <row r="380">
          <cell r="R380"/>
          <cell r="X380"/>
          <cell r="Z380"/>
          <cell r="AE380">
            <v>0</v>
          </cell>
          <cell r="AF380"/>
          <cell r="AG380" t="str">
            <v>PSD3.1</v>
          </cell>
          <cell r="AH380"/>
        </row>
        <row r="381">
          <cell r="R381" t="str">
            <v>กำพล</v>
          </cell>
          <cell r="X381" t="str">
            <v>DN25090093</v>
          </cell>
          <cell r="Z381">
            <v>3100133489</v>
          </cell>
          <cell r="AE381" t="str">
            <v>กำพล</v>
          </cell>
          <cell r="AF381"/>
          <cell r="AG381" t="str">
            <v>PSD3.1</v>
          </cell>
          <cell r="AH381">
            <v>45901</v>
          </cell>
        </row>
        <row r="382">
          <cell r="R382" t="str">
            <v>กำพล</v>
          </cell>
          <cell r="X382" t="str">
            <v>DN25100067</v>
          </cell>
          <cell r="Z382">
            <v>3100133839</v>
          </cell>
          <cell r="AE382" t="str">
            <v>กำพล</v>
          </cell>
          <cell r="AF382"/>
          <cell r="AG382" t="str">
            <v>PSD3.1</v>
          </cell>
          <cell r="AH382">
            <v>45931</v>
          </cell>
        </row>
        <row r="383">
          <cell r="R383" t="str">
            <v>กำพล</v>
          </cell>
          <cell r="X383" t="str">
            <v>DN25110035</v>
          </cell>
          <cell r="Z383">
            <v>3100134397</v>
          </cell>
          <cell r="AE383" t="str">
            <v>กำพล</v>
          </cell>
          <cell r="AF383"/>
          <cell r="AG383" t="str">
            <v>PSD3.1</v>
          </cell>
          <cell r="AH383">
            <v>45962</v>
          </cell>
        </row>
        <row r="384">
          <cell r="R384" t="str">
            <v>กำพล</v>
          </cell>
          <cell r="X384" t="str">
            <v>DN25120030</v>
          </cell>
          <cell r="Z384">
            <v>3100134582</v>
          </cell>
          <cell r="AE384" t="str">
            <v>กำพล</v>
          </cell>
          <cell r="AF384"/>
          <cell r="AG384" t="str">
            <v>PSD3.1</v>
          </cell>
          <cell r="AH384">
            <v>45658</v>
          </cell>
        </row>
        <row r="385">
          <cell r="R385" t="str">
            <v>กำพล</v>
          </cell>
          <cell r="X385" t="str">
            <v>DN25120031</v>
          </cell>
          <cell r="Z385">
            <v>3100134580</v>
          </cell>
          <cell r="AE385" t="str">
            <v>กำพล</v>
          </cell>
          <cell r="AF385"/>
          <cell r="AG385" t="str">
            <v>PSD3.1</v>
          </cell>
          <cell r="AH385">
            <v>45658</v>
          </cell>
        </row>
        <row r="386">
          <cell r="R386" t="str">
            <v>สหชาติ</v>
          </cell>
          <cell r="X386" t="str">
            <v>DN26010103</v>
          </cell>
          <cell r="Z386">
            <v>3400103191</v>
          </cell>
          <cell r="AE386" t="str">
            <v>สหชาติ</v>
          </cell>
          <cell r="AF386"/>
          <cell r="AG386" t="str">
            <v>PSD3.2</v>
          </cell>
          <cell r="AH386">
            <v>46054</v>
          </cell>
        </row>
        <row r="387">
          <cell r="R387" t="str">
            <v>สหชาติ</v>
          </cell>
          <cell r="X387" t="str">
            <v>DN25090094</v>
          </cell>
          <cell r="Z387">
            <v>3100133487</v>
          </cell>
          <cell r="AE387" t="str">
            <v>สหชาติ</v>
          </cell>
          <cell r="AF387"/>
          <cell r="AG387" t="str">
            <v>PSD3.2</v>
          </cell>
          <cell r="AH387">
            <v>46296</v>
          </cell>
        </row>
        <row r="388">
          <cell r="R388" t="str">
            <v>สหชาติ</v>
          </cell>
          <cell r="X388" t="str">
            <v>PR8941</v>
          </cell>
          <cell r="Z388">
            <v>9500007513</v>
          </cell>
          <cell r="AE388" t="str">
            <v>สหชาติ</v>
          </cell>
          <cell r="AF388"/>
          <cell r="AG388" t="str">
            <v>PSD3.2</v>
          </cell>
          <cell r="AH388">
            <v>45658</v>
          </cell>
        </row>
        <row r="389">
          <cell r="R389" t="str">
            <v>สหชาติ</v>
          </cell>
          <cell r="X389" t="str">
            <v>DN25090064</v>
          </cell>
          <cell r="Z389">
            <v>3400102079</v>
          </cell>
          <cell r="AE389" t="str">
            <v>สหชาติ</v>
          </cell>
          <cell r="AF389"/>
          <cell r="AG389" t="str">
            <v>PSD3.2</v>
          </cell>
          <cell r="AH389">
            <v>46296</v>
          </cell>
        </row>
        <row r="390">
          <cell r="R390" t="str">
            <v>สหชาติ</v>
          </cell>
          <cell r="X390" t="str">
            <v>DN25100014</v>
          </cell>
          <cell r="Z390">
            <v>3400102252</v>
          </cell>
          <cell r="AE390" t="str">
            <v>สหชาติ</v>
          </cell>
          <cell r="AF390"/>
          <cell r="AG390" t="str">
            <v>PSD3.2</v>
          </cell>
          <cell r="AH390">
            <v>46327</v>
          </cell>
        </row>
        <row r="391">
          <cell r="R391" t="str">
            <v>สหชาติ</v>
          </cell>
          <cell r="X391" t="str">
            <v>DN25110070</v>
          </cell>
          <cell r="Z391">
            <v>3400102565</v>
          </cell>
          <cell r="AE391" t="str">
            <v>สหชาติ</v>
          </cell>
          <cell r="AF391"/>
          <cell r="AG391" t="str">
            <v>PSD3.2</v>
          </cell>
          <cell r="AH391">
            <v>46357</v>
          </cell>
        </row>
        <row r="392">
          <cell r="R392" t="str">
            <v>สหชาติ</v>
          </cell>
          <cell r="X392" t="str">
            <v>DN25110061</v>
          </cell>
          <cell r="Z392">
            <v>34001020574</v>
          </cell>
          <cell r="AE392" t="str">
            <v>สหชาติ</v>
          </cell>
          <cell r="AF392"/>
          <cell r="AG392" t="str">
            <v>PSD3.2</v>
          </cell>
          <cell r="AH392">
            <v>46357</v>
          </cell>
        </row>
        <row r="393">
          <cell r="R393" t="str">
            <v>สหชาติ</v>
          </cell>
          <cell r="X393" t="str">
            <v>DN25120123</v>
          </cell>
          <cell r="Z393">
            <v>3400103031</v>
          </cell>
          <cell r="AE393" t="str">
            <v>สหชาติ</v>
          </cell>
          <cell r="AF393"/>
          <cell r="AG393" t="str">
            <v>PSD3.2</v>
          </cell>
          <cell r="AH393">
            <v>46023</v>
          </cell>
        </row>
        <row r="394">
          <cell r="R394" t="str">
            <v>สหชาติ</v>
          </cell>
          <cell r="X394" t="str">
            <v>DN26010034</v>
          </cell>
          <cell r="Z394">
            <v>3400102981</v>
          </cell>
          <cell r="AE394" t="str">
            <v>สหชาติ</v>
          </cell>
          <cell r="AF394"/>
          <cell r="AG394" t="str">
            <v>PSD3.2</v>
          </cell>
          <cell r="AH394">
            <v>46023</v>
          </cell>
        </row>
        <row r="395">
          <cell r="R395" t="str">
            <v>สหชาติ</v>
          </cell>
          <cell r="X395" t="str">
            <v>DN26010034</v>
          </cell>
          <cell r="Z395">
            <v>3400102982</v>
          </cell>
          <cell r="AE395" t="str">
            <v>สหชาติ</v>
          </cell>
          <cell r="AF395"/>
          <cell r="AG395" t="str">
            <v>PSD3.2</v>
          </cell>
          <cell r="AH395">
            <v>46023</v>
          </cell>
        </row>
        <row r="396">
          <cell r="R396" t="str">
            <v>สหชาติ</v>
          </cell>
          <cell r="X396" t="str">
            <v>DN25120118</v>
          </cell>
          <cell r="Z396">
            <v>3400103230</v>
          </cell>
          <cell r="AE396" t="str">
            <v>สหชาติ</v>
          </cell>
          <cell r="AF396"/>
          <cell r="AG396" t="str">
            <v>PSD3.2</v>
          </cell>
          <cell r="AH396">
            <v>46082</v>
          </cell>
        </row>
        <row r="397">
          <cell r="R397" t="str">
            <v>สหชาติ</v>
          </cell>
          <cell r="X397" t="str">
            <v>DN26010036</v>
          </cell>
          <cell r="Z397" t="str">
            <v>N/A</v>
          </cell>
          <cell r="AE397" t="str">
            <v>สหชาติ</v>
          </cell>
          <cell r="AF397"/>
          <cell r="AG397" t="str">
            <v>PSD3.2</v>
          </cell>
          <cell r="AH397">
            <v>46054</v>
          </cell>
        </row>
        <row r="398">
          <cell r="R398" t="str">
            <v>สหชาติ</v>
          </cell>
          <cell r="X398" t="str">
            <v>DN25110027</v>
          </cell>
          <cell r="Z398">
            <v>340010517</v>
          </cell>
          <cell r="AE398" t="str">
            <v>สหชาติ</v>
          </cell>
          <cell r="AF398"/>
          <cell r="AG398" t="str">
            <v>PSD3.2</v>
          </cell>
          <cell r="AH398">
            <v>45992</v>
          </cell>
        </row>
        <row r="399">
          <cell r="R399" t="str">
            <v>สหชาติ</v>
          </cell>
          <cell r="X399" t="str">
            <v>DN25110031</v>
          </cell>
          <cell r="Z399">
            <v>3400102471</v>
          </cell>
          <cell r="AE399" t="str">
            <v>สหชาติ</v>
          </cell>
          <cell r="AF399"/>
          <cell r="AG399" t="str">
            <v>PSD3.2</v>
          </cell>
          <cell r="AH399">
            <v>45992</v>
          </cell>
        </row>
        <row r="400">
          <cell r="R400" t="str">
            <v>สหชาติ</v>
          </cell>
          <cell r="X400" t="str">
            <v>DN25110037</v>
          </cell>
          <cell r="Z400">
            <v>3400102494</v>
          </cell>
          <cell r="AE400" t="str">
            <v>สหชาติ</v>
          </cell>
          <cell r="AF400"/>
          <cell r="AG400" t="str">
            <v>PSD3.2</v>
          </cell>
          <cell r="AH400">
            <v>45992</v>
          </cell>
        </row>
        <row r="401">
          <cell r="R401" t="str">
            <v>สหชาติ</v>
          </cell>
          <cell r="X401" t="str">
            <v>DN25120029</v>
          </cell>
          <cell r="Z401">
            <v>3400102711</v>
          </cell>
          <cell r="AE401" t="str">
            <v>สหชาติ</v>
          </cell>
          <cell r="AF401"/>
          <cell r="AG401" t="str">
            <v>PSD3.2</v>
          </cell>
          <cell r="AH401">
            <v>46023</v>
          </cell>
        </row>
        <row r="402">
          <cell r="R402" t="str">
            <v>สหชาติ</v>
          </cell>
          <cell r="X402" t="str">
            <v>DN25120115</v>
          </cell>
          <cell r="Z402">
            <v>3400102955</v>
          </cell>
          <cell r="AE402" t="str">
            <v>สหชาติ</v>
          </cell>
          <cell r="AF402"/>
          <cell r="AG402" t="str">
            <v>PSD3.2</v>
          </cell>
          <cell r="AH402">
            <v>46023</v>
          </cell>
        </row>
        <row r="403">
          <cell r="R403" t="str">
            <v>สหชาติ</v>
          </cell>
          <cell r="X403" t="str">
            <v>DN25110006</v>
          </cell>
          <cell r="Z403">
            <v>3400102445</v>
          </cell>
          <cell r="AE403" t="str">
            <v>สหชาติ</v>
          </cell>
          <cell r="AF403"/>
          <cell r="AG403" t="str">
            <v>PSD3.2</v>
          </cell>
          <cell r="AH403">
            <v>45992</v>
          </cell>
        </row>
        <row r="404">
          <cell r="R404" t="str">
            <v>สหชาติ</v>
          </cell>
          <cell r="X404" t="str">
            <v>DN26010036</v>
          </cell>
          <cell r="Z404">
            <v>9500007589</v>
          </cell>
          <cell r="AE404" t="str">
            <v>สหชาติ</v>
          </cell>
          <cell r="AF404"/>
          <cell r="AG404" t="str">
            <v>PSD3.2</v>
          </cell>
          <cell r="AH404">
            <v>46054</v>
          </cell>
        </row>
        <row r="405">
          <cell r="R405" t="str">
            <v>สหชาติ</v>
          </cell>
          <cell r="X405" t="str">
            <v>DN26010049</v>
          </cell>
          <cell r="Z405">
            <v>3400103044</v>
          </cell>
          <cell r="AE405" t="str">
            <v>สหชาติ</v>
          </cell>
          <cell r="AF405"/>
          <cell r="AG405" t="str">
            <v>PSD3.2</v>
          </cell>
          <cell r="AH405">
            <v>46054</v>
          </cell>
        </row>
        <row r="406">
          <cell r="R406" t="str">
            <v>สหชาติ</v>
          </cell>
          <cell r="X406" t="str">
            <v>DN26010043</v>
          </cell>
          <cell r="Z406">
            <v>9500007591</v>
          </cell>
          <cell r="AE406" t="str">
            <v>สหชาติ</v>
          </cell>
          <cell r="AF406"/>
          <cell r="AG406" t="str">
            <v>PSD3.2</v>
          </cell>
          <cell r="AH406">
            <v>46054</v>
          </cell>
        </row>
        <row r="407">
          <cell r="R407" t="str">
            <v>สหชาติ</v>
          </cell>
          <cell r="X407" t="str">
            <v>DN26010042</v>
          </cell>
          <cell r="Z407">
            <v>3400103045</v>
          </cell>
          <cell r="AE407" t="str">
            <v>สหชาติ</v>
          </cell>
          <cell r="AF407"/>
          <cell r="AG407" t="str">
            <v>PSD3.2</v>
          </cell>
          <cell r="AH407">
            <v>46054</v>
          </cell>
        </row>
        <row r="408">
          <cell r="R408" t="str">
            <v>สหชาติ</v>
          </cell>
          <cell r="X408" t="str">
            <v>DN26010070</v>
          </cell>
          <cell r="Z408">
            <v>9500007618</v>
          </cell>
          <cell r="AE408" t="str">
            <v>สหชาติ</v>
          </cell>
          <cell r="AF408"/>
          <cell r="AG408" t="str">
            <v>PSD3.2</v>
          </cell>
          <cell r="AH408">
            <v>46054</v>
          </cell>
        </row>
        <row r="409">
          <cell r="R409" t="str">
            <v>สหชาติ</v>
          </cell>
          <cell r="X409" t="str">
            <v>DN26010070</v>
          </cell>
          <cell r="Z409">
            <v>9500007619</v>
          </cell>
          <cell r="AE409" t="str">
            <v>สหชาติ</v>
          </cell>
          <cell r="AF409"/>
          <cell r="AG409" t="str">
            <v>PSD3.2</v>
          </cell>
          <cell r="AH409">
            <v>46054</v>
          </cell>
        </row>
        <row r="410">
          <cell r="R410" t="str">
            <v>สหชาติ</v>
          </cell>
          <cell r="X410" t="str">
            <v>DN26010070</v>
          </cell>
          <cell r="Z410">
            <v>9500007660</v>
          </cell>
          <cell r="AE410" t="str">
            <v>สหชาติ</v>
          </cell>
          <cell r="AF410"/>
          <cell r="AG410" t="str">
            <v>PSD3.2</v>
          </cell>
          <cell r="AH410">
            <v>46054</v>
          </cell>
        </row>
        <row r="411">
          <cell r="R411" t="str">
            <v>สหชาติ</v>
          </cell>
          <cell r="X411" t="str">
            <v>DN26010085</v>
          </cell>
          <cell r="Z411">
            <v>9500007621</v>
          </cell>
          <cell r="AE411" t="str">
            <v>สหชาติ</v>
          </cell>
          <cell r="AF411"/>
          <cell r="AG411" t="str">
            <v>PSD3.2</v>
          </cell>
          <cell r="AH411">
            <v>46054</v>
          </cell>
        </row>
        <row r="412">
          <cell r="R412" t="str">
            <v>สหชาติ</v>
          </cell>
          <cell r="X412" t="str">
            <v>DN26010138</v>
          </cell>
          <cell r="Z412">
            <v>3400103343</v>
          </cell>
          <cell r="AE412" t="str">
            <v>สหชาติ</v>
          </cell>
          <cell r="AF412"/>
          <cell r="AG412" t="str">
            <v>PSD3.2</v>
          </cell>
          <cell r="AH412">
            <v>46054</v>
          </cell>
        </row>
        <row r="413">
          <cell r="R413" t="str">
            <v>สหชาติ</v>
          </cell>
          <cell r="X413" t="str">
            <v>DN26020068</v>
          </cell>
          <cell r="Z413">
            <v>3400103305</v>
          </cell>
          <cell r="AE413" t="str">
            <v>สหชาติ</v>
          </cell>
          <cell r="AF413"/>
          <cell r="AG413" t="str">
            <v>PSD3.2</v>
          </cell>
          <cell r="AH413">
            <v>46082</v>
          </cell>
        </row>
        <row r="414">
          <cell r="R414" t="str">
            <v>สหชาติ</v>
          </cell>
          <cell r="X414" t="str">
            <v>DN26030016</v>
          </cell>
          <cell r="Z414">
            <v>3400103593</v>
          </cell>
          <cell r="AE414" t="str">
            <v>สหชาติ</v>
          </cell>
          <cell r="AF414"/>
          <cell r="AG414" t="str">
            <v>PSD3.2</v>
          </cell>
          <cell r="AH414">
            <v>46113</v>
          </cell>
        </row>
        <row r="415">
          <cell r="R415" t="str">
            <v>สหชาติ</v>
          </cell>
          <cell r="X415" t="str">
            <v>DN26020136</v>
          </cell>
          <cell r="Z415">
            <v>3400103685</v>
          </cell>
          <cell r="AE415" t="str">
            <v>สหชาติ</v>
          </cell>
          <cell r="AF415"/>
          <cell r="AG415" t="str">
            <v>PSD3.2</v>
          </cell>
          <cell r="AH415">
            <v>46082</v>
          </cell>
        </row>
        <row r="416">
          <cell r="R416" t="str">
            <v>สหชาติ</v>
          </cell>
          <cell r="X416" t="str">
            <v>DN26030111</v>
          </cell>
          <cell r="Z416">
            <v>3400103818</v>
          </cell>
          <cell r="AE416" t="str">
            <v>สหชาติ</v>
          </cell>
          <cell r="AF416"/>
          <cell r="AG416" t="str">
            <v>PSD3.2</v>
          </cell>
          <cell r="AH416">
            <v>46113</v>
          </cell>
        </row>
        <row r="417">
          <cell r="R417" t="str">
            <v>สหชาติ</v>
          </cell>
          <cell r="X417" t="str">
            <v>DN26040012</v>
          </cell>
          <cell r="Z417">
            <v>3400104230</v>
          </cell>
          <cell r="AE417" t="str">
            <v>สหชาติ</v>
          </cell>
          <cell r="AF417"/>
          <cell r="AG417" t="str">
            <v>PSD3.2</v>
          </cell>
          <cell r="AH417">
            <v>46174</v>
          </cell>
        </row>
        <row r="418">
          <cell r="R418" t="str">
            <v>สหชาติ</v>
          </cell>
          <cell r="X418" t="str">
            <v>DN25100013</v>
          </cell>
          <cell r="Z418">
            <v>9500007340</v>
          </cell>
          <cell r="AE418" t="str">
            <v>สหชาติ</v>
          </cell>
          <cell r="AF418"/>
          <cell r="AG418" t="str">
            <v>PSD3.2</v>
          </cell>
          <cell r="AH418">
            <v>45962</v>
          </cell>
        </row>
        <row r="419">
          <cell r="R419" t="str">
            <v>สหชาติ</v>
          </cell>
          <cell r="X419" t="str">
            <v>DN25110015</v>
          </cell>
          <cell r="Z419">
            <v>9500007428</v>
          </cell>
          <cell r="AE419" t="str">
            <v>สหชาติ</v>
          </cell>
          <cell r="AF419"/>
          <cell r="AG419" t="str">
            <v>PSD3.2</v>
          </cell>
          <cell r="AH419">
            <v>45992</v>
          </cell>
        </row>
        <row r="420">
          <cell r="R420" t="str">
            <v>สหชาติ</v>
          </cell>
          <cell r="X420" t="str">
            <v>DN25110027</v>
          </cell>
          <cell r="Z420">
            <v>9500007437</v>
          </cell>
          <cell r="AE420" t="str">
            <v>สหชาติ</v>
          </cell>
          <cell r="AF420"/>
          <cell r="AG420" t="str">
            <v>PSD3.2</v>
          </cell>
          <cell r="AH420">
            <v>45992</v>
          </cell>
        </row>
        <row r="421">
          <cell r="R421" t="str">
            <v>สหชาติ</v>
          </cell>
          <cell r="X421" t="str">
            <v>DN25110032</v>
          </cell>
          <cell r="Z421">
            <v>9500007487</v>
          </cell>
          <cell r="AE421" t="str">
            <v>สหชาติ</v>
          </cell>
          <cell r="AF421"/>
          <cell r="AG421" t="str">
            <v>PSD3.2</v>
          </cell>
          <cell r="AH421">
            <v>46023</v>
          </cell>
        </row>
        <row r="422">
          <cell r="R422" t="str">
            <v>สหชาติ</v>
          </cell>
          <cell r="X422" t="str">
            <v>DN25120070</v>
          </cell>
          <cell r="Z422">
            <v>9500007541</v>
          </cell>
          <cell r="AE422" t="str">
            <v>สหชาติ</v>
          </cell>
          <cell r="AF422"/>
          <cell r="AG422" t="str">
            <v>PSD3.2</v>
          </cell>
          <cell r="AH422">
            <v>46054</v>
          </cell>
        </row>
        <row r="423">
          <cell r="R423" t="str">
            <v>สหชาติ</v>
          </cell>
          <cell r="X423" t="str">
            <v>DN25120111</v>
          </cell>
          <cell r="Z423">
            <v>3100134547</v>
          </cell>
          <cell r="AE423" t="str">
            <v>สหชาติ</v>
          </cell>
          <cell r="AF423"/>
          <cell r="AG423" t="str">
            <v>PSD3.2</v>
          </cell>
          <cell r="AH423">
            <v>46054</v>
          </cell>
        </row>
        <row r="424">
          <cell r="R424" t="str">
            <v>สหชาติ</v>
          </cell>
          <cell r="X424" t="str">
            <v>DN26030122</v>
          </cell>
          <cell r="Z424">
            <v>3400103869</v>
          </cell>
          <cell r="AE424" t="str">
            <v>สหชาติ</v>
          </cell>
          <cell r="AF424"/>
          <cell r="AG424" t="str">
            <v>PSD3.2</v>
          </cell>
          <cell r="AH424">
            <v>46113</v>
          </cell>
        </row>
        <row r="425">
          <cell r="R425" t="str">
            <v>สหชาติ</v>
          </cell>
          <cell r="X425" t="str">
            <v>DN26070095</v>
          </cell>
          <cell r="Z425">
            <v>3400105400</v>
          </cell>
          <cell r="AE425" t="str">
            <v>สหชาติ</v>
          </cell>
          <cell r="AF425"/>
          <cell r="AG425" t="str">
            <v>PSD3.2</v>
          </cell>
          <cell r="AH425">
            <v>45505</v>
          </cell>
        </row>
        <row r="426">
          <cell r="R426"/>
          <cell r="X426"/>
          <cell r="Z426"/>
          <cell r="AE426">
            <v>0</v>
          </cell>
          <cell r="AF426"/>
          <cell r="AG426" t="str">
            <v>PSD4</v>
          </cell>
          <cell r="AH426"/>
        </row>
        <row r="427">
          <cell r="R427" t="str">
            <v>สหชาติ</v>
          </cell>
          <cell r="X427" t="str">
            <v>DN26020121</v>
          </cell>
          <cell r="Z427">
            <v>3100135604</v>
          </cell>
          <cell r="AE427" t="str">
            <v>สหชาติ</v>
          </cell>
          <cell r="AF427"/>
          <cell r="AG427" t="str">
            <v>PSD4</v>
          </cell>
          <cell r="AH427">
            <v>46082</v>
          </cell>
        </row>
        <row r="428">
          <cell r="R428" t="str">
            <v>สหชาติ</v>
          </cell>
          <cell r="X428" t="str">
            <v>DN26020130</v>
          </cell>
          <cell r="Z428">
            <v>3400103553</v>
          </cell>
          <cell r="AE428" t="str">
            <v>สหชาติ</v>
          </cell>
          <cell r="AF428"/>
          <cell r="AG428" t="str">
            <v>PSD4</v>
          </cell>
          <cell r="AH428">
            <v>46082</v>
          </cell>
        </row>
        <row r="429">
          <cell r="R429" t="str">
            <v>สหชาติ</v>
          </cell>
          <cell r="X429" t="str">
            <v>DN26020125</v>
          </cell>
          <cell r="Z429">
            <v>3400103555</v>
          </cell>
          <cell r="AE429" t="str">
            <v>สหชาติ</v>
          </cell>
          <cell r="AF429"/>
          <cell r="AG429" t="str">
            <v>PSD4</v>
          </cell>
          <cell r="AH429">
            <v>46082</v>
          </cell>
        </row>
        <row r="430">
          <cell r="R430" t="str">
            <v>สหชาติ</v>
          </cell>
          <cell r="X430" t="str">
            <v>DN26020124</v>
          </cell>
          <cell r="Z430">
            <v>3400103554</v>
          </cell>
          <cell r="AE430" t="str">
            <v>สหชาติ</v>
          </cell>
          <cell r="AF430"/>
          <cell r="AG430" t="str">
            <v>PSD4</v>
          </cell>
          <cell r="AH430">
            <v>46082</v>
          </cell>
        </row>
        <row r="431">
          <cell r="R431" t="str">
            <v>สหชาติ</v>
          </cell>
          <cell r="X431" t="str">
            <v>DN26060082</v>
          </cell>
          <cell r="Z431"/>
          <cell r="AE431" t="str">
            <v>สหชาติ</v>
          </cell>
          <cell r="AF431"/>
          <cell r="AG431" t="str">
            <v>PSD4</v>
          </cell>
          <cell r="AH431">
            <v>46286</v>
          </cell>
        </row>
        <row r="432">
          <cell r="R432"/>
          <cell r="X432"/>
          <cell r="Z432"/>
          <cell r="AE432">
            <v>0</v>
          </cell>
          <cell r="AF432"/>
          <cell r="AG432" t="str">
            <v>AFC</v>
          </cell>
          <cell r="AH432"/>
        </row>
        <row r="433">
          <cell r="R433"/>
          <cell r="X433"/>
          <cell r="Z433"/>
          <cell r="AE433">
            <v>0</v>
          </cell>
          <cell r="AF433"/>
          <cell r="AG433" t="str">
            <v>AFC1</v>
          </cell>
          <cell r="AH433"/>
        </row>
        <row r="434">
          <cell r="R434" t="str">
            <v>สหชาติ</v>
          </cell>
          <cell r="X434"/>
          <cell r="Z434"/>
          <cell r="AE434" t="str">
            <v>สหชาติ</v>
          </cell>
          <cell r="AF434" t="str">
            <v>ยกเลิก</v>
          </cell>
          <cell r="AG434" t="str">
            <v>AFC1</v>
          </cell>
          <cell r="AH434" t="str">
            <v>TBA</v>
          </cell>
        </row>
        <row r="435">
          <cell r="R435"/>
          <cell r="X435"/>
          <cell r="Z435"/>
          <cell r="AE435">
            <v>0</v>
          </cell>
          <cell r="AF435"/>
          <cell r="AG435" t="str">
            <v>AFC2</v>
          </cell>
          <cell r="AH435"/>
        </row>
        <row r="436">
          <cell r="R436" t="str">
            <v>สหชาติ</v>
          </cell>
          <cell r="X436" t="str">
            <v>DN26020120</v>
          </cell>
          <cell r="Z436">
            <v>3100135605</v>
          </cell>
          <cell r="AE436" t="str">
            <v>สหชาติ</v>
          </cell>
          <cell r="AF436"/>
          <cell r="AG436" t="str">
            <v>AFC2</v>
          </cell>
          <cell r="AH436">
            <v>46082</v>
          </cell>
        </row>
        <row r="437">
          <cell r="R437" t="str">
            <v>สหชาติ</v>
          </cell>
          <cell r="X437"/>
          <cell r="Z437"/>
          <cell r="AE437" t="str">
            <v>สหชาติ</v>
          </cell>
          <cell r="AF437"/>
          <cell r="AG437" t="str">
            <v>AFC2</v>
          </cell>
          <cell r="AH437">
            <v>46296</v>
          </cell>
        </row>
        <row r="438">
          <cell r="R438"/>
          <cell r="X438"/>
          <cell r="Z438"/>
          <cell r="AE438">
            <v>0</v>
          </cell>
          <cell r="AF438"/>
          <cell r="AG438" t="str">
            <v>AFC3</v>
          </cell>
          <cell r="AH438"/>
        </row>
        <row r="439">
          <cell r="R439" t="str">
            <v>สหชาติ</v>
          </cell>
          <cell r="X439"/>
          <cell r="Z439"/>
          <cell r="AE439" t="str">
            <v>สหชาติ</v>
          </cell>
          <cell r="AF439"/>
          <cell r="AG439" t="str">
            <v>AFC3</v>
          </cell>
          <cell r="AH439">
            <v>46316</v>
          </cell>
        </row>
        <row r="440">
          <cell r="R440" t="str">
            <v>สหชาติ</v>
          </cell>
          <cell r="X440"/>
          <cell r="Z440"/>
          <cell r="AE440" t="str">
            <v>สหชาติ</v>
          </cell>
          <cell r="AF440" t="str">
            <v>N/A</v>
          </cell>
          <cell r="AG440" t="str">
            <v>AFC3</v>
          </cell>
          <cell r="AH440">
            <v>46266</v>
          </cell>
        </row>
        <row r="441">
          <cell r="R441"/>
          <cell r="X441"/>
          <cell r="Z441"/>
          <cell r="AE441">
            <v>0</v>
          </cell>
          <cell r="AF441"/>
          <cell r="AG441" t="str">
            <v>AFC4</v>
          </cell>
          <cell r="AH441"/>
        </row>
        <row r="442">
          <cell r="R442" t="str">
            <v>สหชาติ</v>
          </cell>
          <cell r="X442"/>
          <cell r="Z442"/>
          <cell r="AE442" t="str">
            <v>สหชาติ</v>
          </cell>
          <cell r="AF442" t="str">
            <v>N/A</v>
          </cell>
          <cell r="AG442" t="str">
            <v>AFC4.1</v>
          </cell>
          <cell r="AH442">
            <v>46204</v>
          </cell>
        </row>
        <row r="443">
          <cell r="R443" t="str">
            <v>สหชาติ</v>
          </cell>
          <cell r="X443" t="str">
            <v>DN26060077</v>
          </cell>
          <cell r="Z443">
            <v>3100137389</v>
          </cell>
          <cell r="AE443" t="str">
            <v>สหชาติ</v>
          </cell>
          <cell r="AF443"/>
          <cell r="AG443" t="str">
            <v>AFC4.1</v>
          </cell>
          <cell r="AH443">
            <v>46204</v>
          </cell>
        </row>
        <row r="444">
          <cell r="R444" t="str">
            <v>สหชาติ</v>
          </cell>
          <cell r="X444" t="str">
            <v>DN26060092</v>
          </cell>
          <cell r="Z444">
            <v>3100137594</v>
          </cell>
          <cell r="AE444" t="str">
            <v>สหชาติ</v>
          </cell>
          <cell r="AF444"/>
          <cell r="AG444" t="str">
            <v>AFC4.1</v>
          </cell>
          <cell r="AH444">
            <v>46204</v>
          </cell>
        </row>
        <row r="445">
          <cell r="R445" t="str">
            <v>สหชาติ</v>
          </cell>
          <cell r="X445" t="str">
            <v>DN26060019</v>
          </cell>
          <cell r="Z445" t="str">
            <v>N/A</v>
          </cell>
          <cell r="AE445" t="str">
            <v>สหชาติ</v>
          </cell>
          <cell r="AF445"/>
          <cell r="AG445" t="str">
            <v>AFC4.1</v>
          </cell>
          <cell r="AH445">
            <v>46235</v>
          </cell>
        </row>
        <row r="446">
          <cell r="R446" t="str">
            <v>สหชาติ</v>
          </cell>
          <cell r="X446" t="str">
            <v>DN26060020</v>
          </cell>
          <cell r="Z446" t="str">
            <v>N/A</v>
          </cell>
          <cell r="AE446" t="str">
            <v>สหชาติ</v>
          </cell>
          <cell r="AF446"/>
          <cell r="AG446" t="str">
            <v>AFC4.1</v>
          </cell>
          <cell r="AH446">
            <v>46235</v>
          </cell>
        </row>
        <row r="447">
          <cell r="R447" t="str">
            <v>สหชาติ</v>
          </cell>
          <cell r="X447" t="str">
            <v>DN26060021</v>
          </cell>
          <cell r="Z447" t="str">
            <v>N/A</v>
          </cell>
          <cell r="AE447" t="str">
            <v>สหชาติ</v>
          </cell>
          <cell r="AF447"/>
          <cell r="AG447" t="str">
            <v>AFC4.1</v>
          </cell>
          <cell r="AH447">
            <v>46235</v>
          </cell>
        </row>
        <row r="448">
          <cell r="R448" t="str">
            <v>บัณฑิต</v>
          </cell>
          <cell r="X448" t="str">
            <v>DN26090014</v>
          </cell>
          <cell r="Z448"/>
          <cell r="AE448" t="str">
            <v>บัณฑิต</v>
          </cell>
          <cell r="AF448"/>
          <cell r="AG448" t="str">
            <v>AFC4.2</v>
          </cell>
          <cell r="AH448">
            <v>46296</v>
          </cell>
        </row>
        <row r="449">
          <cell r="R449"/>
          <cell r="X449"/>
          <cell r="Z449"/>
          <cell r="AE449">
            <v>0</v>
          </cell>
          <cell r="AF449"/>
          <cell r="AG449" t="str">
            <v>SIG</v>
          </cell>
          <cell r="AH449"/>
        </row>
        <row r="450">
          <cell r="R450"/>
          <cell r="X450"/>
          <cell r="Z450"/>
          <cell r="AE450">
            <v>0</v>
          </cell>
          <cell r="AF450"/>
          <cell r="AG450" t="str">
            <v>SIG1.1</v>
          </cell>
          <cell r="AH450"/>
        </row>
        <row r="451">
          <cell r="R451"/>
          <cell r="X451"/>
          <cell r="Z451"/>
          <cell r="AE451">
            <v>0</v>
          </cell>
          <cell r="AF451"/>
          <cell r="AG451" t="str">
            <v>SIG1.1</v>
          </cell>
          <cell r="AH451"/>
        </row>
        <row r="452">
          <cell r="R452" t="str">
            <v>สหชาติ</v>
          </cell>
          <cell r="X452" t="str">
            <v>DN25120038</v>
          </cell>
          <cell r="Z452">
            <v>3100134692</v>
          </cell>
          <cell r="AE452" t="str">
            <v>สหชาติ</v>
          </cell>
          <cell r="AF452"/>
          <cell r="AG452" t="str">
            <v>SIG1.1</v>
          </cell>
          <cell r="AH452">
            <v>46023</v>
          </cell>
        </row>
        <row r="453">
          <cell r="R453" t="str">
            <v>สหชาติ</v>
          </cell>
          <cell r="X453" t="str">
            <v>DN26050078</v>
          </cell>
          <cell r="Z453">
            <v>3400104688</v>
          </cell>
          <cell r="AE453" t="str">
            <v>สหชาติ</v>
          </cell>
          <cell r="AF453"/>
          <cell r="AG453" t="str">
            <v>SIG1.1</v>
          </cell>
          <cell r="AH453">
            <v>46174</v>
          </cell>
        </row>
        <row r="454">
          <cell r="R454" t="str">
            <v>สหชาติ</v>
          </cell>
          <cell r="X454" t="str">
            <v>DN26010118</v>
          </cell>
          <cell r="Z454">
            <v>3400103232</v>
          </cell>
          <cell r="AE454" t="str">
            <v>สหชาติ</v>
          </cell>
          <cell r="AF454"/>
          <cell r="AG454" t="str">
            <v>SIG1.1</v>
          </cell>
          <cell r="AH454">
            <v>46054</v>
          </cell>
        </row>
        <row r="455">
          <cell r="R455" t="str">
            <v>สหชาติ</v>
          </cell>
          <cell r="X455" t="str">
            <v>DN26020026</v>
          </cell>
          <cell r="Z455">
            <v>3400103275</v>
          </cell>
          <cell r="AE455" t="str">
            <v>สหชาติ</v>
          </cell>
          <cell r="AF455"/>
          <cell r="AG455" t="str">
            <v>SIG1.1</v>
          </cell>
          <cell r="AH455">
            <v>46082</v>
          </cell>
        </row>
        <row r="456">
          <cell r="R456" t="str">
            <v>สหชาติ</v>
          </cell>
          <cell r="X456" t="str">
            <v>DN26020072</v>
          </cell>
          <cell r="Z456">
            <v>3400103403</v>
          </cell>
          <cell r="AE456" t="str">
            <v>สหชาติ</v>
          </cell>
          <cell r="AF456"/>
          <cell r="AG456" t="str">
            <v>SIG1.1</v>
          </cell>
          <cell r="AH456">
            <v>46082</v>
          </cell>
        </row>
        <row r="457">
          <cell r="R457" t="str">
            <v>สหชาติ</v>
          </cell>
          <cell r="X457" t="str">
            <v>DN26020073</v>
          </cell>
          <cell r="Z457">
            <v>3400103404</v>
          </cell>
          <cell r="AE457" t="str">
            <v>สหชาติ</v>
          </cell>
          <cell r="AF457"/>
          <cell r="AG457" t="str">
            <v>SIG1.1</v>
          </cell>
          <cell r="AH457">
            <v>46082</v>
          </cell>
        </row>
        <row r="458">
          <cell r="R458" t="str">
            <v>สหชาติ</v>
          </cell>
          <cell r="X458" t="str">
            <v>DN26030047</v>
          </cell>
          <cell r="Z458">
            <v>3400103697</v>
          </cell>
          <cell r="AE458" t="str">
            <v>สหชาติ</v>
          </cell>
          <cell r="AF458"/>
          <cell r="AG458" t="str">
            <v>SIG1.1</v>
          </cell>
          <cell r="AH458">
            <v>46082</v>
          </cell>
        </row>
        <row r="459">
          <cell r="R459" t="str">
            <v>สหชาติ</v>
          </cell>
          <cell r="X459" t="str">
            <v>DN26050028</v>
          </cell>
          <cell r="Z459">
            <v>3400104586</v>
          </cell>
          <cell r="AE459" t="str">
            <v>สหชาติ</v>
          </cell>
          <cell r="AF459"/>
          <cell r="AG459" t="str">
            <v>SIG1.1</v>
          </cell>
          <cell r="AH459">
            <v>46174</v>
          </cell>
        </row>
        <row r="460">
          <cell r="R460" t="str">
            <v>สหชาติ</v>
          </cell>
          <cell r="X460" t="str">
            <v>DN26050078</v>
          </cell>
          <cell r="Z460">
            <v>3400104688</v>
          </cell>
          <cell r="AE460" t="str">
            <v>สหชาติ</v>
          </cell>
          <cell r="AF460"/>
          <cell r="AG460" t="str">
            <v>SIG1.1</v>
          </cell>
          <cell r="AH460">
            <v>46174</v>
          </cell>
        </row>
        <row r="461">
          <cell r="R461"/>
          <cell r="X461"/>
          <cell r="Z461"/>
          <cell r="AE461">
            <v>0</v>
          </cell>
          <cell r="AF461"/>
          <cell r="AG461" t="str">
            <v>SIG1.1</v>
          </cell>
          <cell r="AH461"/>
        </row>
        <row r="462">
          <cell r="R462" t="str">
            <v>ประธาน</v>
          </cell>
          <cell r="X462" t="str">
            <v>DN25090033</v>
          </cell>
          <cell r="Z462">
            <v>3100135474</v>
          </cell>
          <cell r="AE462" t="str">
            <v>ประธาน</v>
          </cell>
          <cell r="AF462"/>
          <cell r="AG462" t="str">
            <v>SIG1.2</v>
          </cell>
          <cell r="AH462">
            <v>46082</v>
          </cell>
        </row>
        <row r="463">
          <cell r="R463"/>
          <cell r="X463"/>
          <cell r="Z463"/>
          <cell r="AE463">
            <v>0</v>
          </cell>
          <cell r="AF463"/>
          <cell r="AG463" t="str">
            <v>SIG2</v>
          </cell>
          <cell r="AH463"/>
        </row>
        <row r="464">
          <cell r="R464" t="str">
            <v>สหชาติ</v>
          </cell>
          <cell r="X464" t="str">
            <v>DN25110024</v>
          </cell>
          <cell r="Z464">
            <v>3100134185</v>
          </cell>
          <cell r="AE464" t="str">
            <v>สหชาติ</v>
          </cell>
          <cell r="AF464"/>
          <cell r="AG464" t="str">
            <v>SIG2</v>
          </cell>
          <cell r="AH464">
            <v>45992</v>
          </cell>
        </row>
        <row r="465">
          <cell r="R465" t="str">
            <v>สหชาติ</v>
          </cell>
          <cell r="X465" t="str">
            <v>DN25120112</v>
          </cell>
          <cell r="Z465">
            <v>3400102958</v>
          </cell>
          <cell r="AE465" t="str">
            <v>สหชาติ</v>
          </cell>
          <cell r="AF465"/>
          <cell r="AG465" t="str">
            <v>SIG2</v>
          </cell>
          <cell r="AH465">
            <v>46023</v>
          </cell>
        </row>
        <row r="466">
          <cell r="R466" t="str">
            <v>สหชาติ</v>
          </cell>
          <cell r="X466" t="str">
            <v>DN25120108</v>
          </cell>
          <cell r="Z466">
            <v>3400102957</v>
          </cell>
          <cell r="AE466" t="str">
            <v>สหชาติ</v>
          </cell>
          <cell r="AF466"/>
          <cell r="AG466" t="str">
            <v>SIG2</v>
          </cell>
          <cell r="AH466">
            <v>46023</v>
          </cell>
        </row>
        <row r="467">
          <cell r="R467" t="str">
            <v>สหชาติ</v>
          </cell>
          <cell r="X467" t="str">
            <v>DN25120103</v>
          </cell>
          <cell r="Z467">
            <v>3400102953</v>
          </cell>
          <cell r="AE467" t="str">
            <v>สหชาติ</v>
          </cell>
          <cell r="AF467"/>
          <cell r="AG467" t="str">
            <v>SIG2</v>
          </cell>
          <cell r="AH467">
            <v>46023</v>
          </cell>
        </row>
        <row r="468">
          <cell r="R468" t="str">
            <v>สหชาติ</v>
          </cell>
          <cell r="X468" t="str">
            <v>DN26010058</v>
          </cell>
          <cell r="Z468">
            <v>3400103035</v>
          </cell>
          <cell r="AE468" t="str">
            <v>สหชาติ</v>
          </cell>
          <cell r="AF468"/>
          <cell r="AG468" t="str">
            <v>SIG2</v>
          </cell>
          <cell r="AH468">
            <v>46054</v>
          </cell>
        </row>
        <row r="469">
          <cell r="R469" t="str">
            <v>สหชาติ</v>
          </cell>
          <cell r="X469" t="str">
            <v>DN26010083</v>
          </cell>
          <cell r="Z469">
            <v>3100135019</v>
          </cell>
          <cell r="AE469" t="str">
            <v>สหชาติ</v>
          </cell>
          <cell r="AF469"/>
          <cell r="AG469" t="str">
            <v>SIG2</v>
          </cell>
          <cell r="AH469">
            <v>46054</v>
          </cell>
        </row>
        <row r="470">
          <cell r="R470" t="str">
            <v>สหชาติ</v>
          </cell>
          <cell r="X470" t="str">
            <v>DN26060058</v>
          </cell>
          <cell r="Z470">
            <v>3100137452</v>
          </cell>
          <cell r="AE470" t="str">
            <v>สหชาติ</v>
          </cell>
          <cell r="AF470"/>
          <cell r="AG470" t="str">
            <v>SIG2</v>
          </cell>
          <cell r="AH470">
            <v>46204</v>
          </cell>
        </row>
        <row r="471">
          <cell r="R471" t="str">
            <v>สหชาติ</v>
          </cell>
          <cell r="X471" t="str">
            <v>DN26060059</v>
          </cell>
          <cell r="Z471">
            <v>3400104856</v>
          </cell>
          <cell r="AE471" t="str">
            <v>สหชาติ</v>
          </cell>
          <cell r="AF471"/>
          <cell r="AG471" t="str">
            <v>SIG2</v>
          </cell>
          <cell r="AH471">
            <v>46204</v>
          </cell>
        </row>
        <row r="472">
          <cell r="R472"/>
          <cell r="X472"/>
          <cell r="Z472"/>
          <cell r="AE472">
            <v>0</v>
          </cell>
          <cell r="AF472"/>
          <cell r="AG472" t="str">
            <v>SIG3.1</v>
          </cell>
          <cell r="AH472"/>
        </row>
        <row r="473">
          <cell r="R473" t="str">
            <v>สหชาติ</v>
          </cell>
          <cell r="X473" t="str">
            <v>DN25120099</v>
          </cell>
          <cell r="Z473">
            <v>3400102864</v>
          </cell>
          <cell r="AE473" t="str">
            <v>สหชาติ</v>
          </cell>
          <cell r="AF473"/>
          <cell r="AG473" t="str">
            <v>SIG3.1</v>
          </cell>
          <cell r="AH473">
            <v>45962</v>
          </cell>
        </row>
        <row r="474">
          <cell r="R474" t="str">
            <v>สหชาติ</v>
          </cell>
          <cell r="X474" t="str">
            <v>DN26010052</v>
          </cell>
          <cell r="Z474">
            <v>3400103165</v>
          </cell>
          <cell r="AE474" t="str">
            <v>สหชาติ</v>
          </cell>
          <cell r="AF474"/>
          <cell r="AG474" t="str">
            <v>SIG3.1</v>
          </cell>
          <cell r="AH474">
            <v>46054</v>
          </cell>
        </row>
        <row r="475">
          <cell r="R475" t="str">
            <v>สู่โชค</v>
          </cell>
          <cell r="X475" t="str">
            <v>DN26060053</v>
          </cell>
          <cell r="Z475">
            <v>3100138040</v>
          </cell>
          <cell r="AE475" t="str">
            <v>สู่โชค</v>
          </cell>
          <cell r="AF475"/>
          <cell r="AG475" t="str">
            <v>SIG3.2</v>
          </cell>
          <cell r="AH475">
            <v>46286</v>
          </cell>
        </row>
        <row r="476">
          <cell r="R476"/>
          <cell r="X476"/>
          <cell r="Z476"/>
          <cell r="AE476">
            <v>0</v>
          </cell>
          <cell r="AF476"/>
          <cell r="AG476" t="str">
            <v>SIG4</v>
          </cell>
          <cell r="AH476"/>
        </row>
        <row r="477">
          <cell r="R477" t="str">
            <v>สหชาติ</v>
          </cell>
          <cell r="X477"/>
          <cell r="Z477"/>
          <cell r="AE477" t="str">
            <v>สหชาติ</v>
          </cell>
          <cell r="AF477" t="str">
            <v>ยกเลิก</v>
          </cell>
          <cell r="AG477" t="str">
            <v>SIG4</v>
          </cell>
          <cell r="AH477">
            <v>46023</v>
          </cell>
        </row>
        <row r="478">
          <cell r="R478"/>
          <cell r="X478"/>
          <cell r="Z478"/>
          <cell r="AE478">
            <v>0</v>
          </cell>
          <cell r="AF478"/>
          <cell r="AG478" t="str">
            <v>SIG5</v>
          </cell>
          <cell r="AH478"/>
        </row>
        <row r="479">
          <cell r="R479" t="str">
            <v>ประธาน</v>
          </cell>
          <cell r="X479" t="str">
            <v>DN26040018</v>
          </cell>
          <cell r="Z479">
            <v>3100136208</v>
          </cell>
          <cell r="AE479" t="str">
            <v>ประธาน</v>
          </cell>
          <cell r="AF479"/>
          <cell r="AG479" t="str">
            <v>SIG5</v>
          </cell>
          <cell r="AH479">
            <v>46143</v>
          </cell>
        </row>
        <row r="480">
          <cell r="R480" t="str">
            <v>ประธาน</v>
          </cell>
          <cell r="X480" t="str">
            <v>DN25090118</v>
          </cell>
          <cell r="Z480">
            <v>3100134550</v>
          </cell>
          <cell r="AE480" t="str">
            <v>ประธาน</v>
          </cell>
          <cell r="AF480"/>
          <cell r="AG480" t="str">
            <v>SIG5</v>
          </cell>
          <cell r="AH480">
            <v>45992</v>
          </cell>
        </row>
        <row r="481">
          <cell r="R481" t="str">
            <v>ประธาน</v>
          </cell>
          <cell r="X481" t="str">
            <v>DN25110002</v>
          </cell>
          <cell r="Z481">
            <v>3400102410</v>
          </cell>
          <cell r="AE481" t="str">
            <v>ประธาน</v>
          </cell>
          <cell r="AF481"/>
          <cell r="AG481" t="str">
            <v>SIG5</v>
          </cell>
          <cell r="AH481">
            <v>45962</v>
          </cell>
        </row>
        <row r="482">
          <cell r="R482" t="str">
            <v>ประธาน</v>
          </cell>
          <cell r="X482" t="str">
            <v>DN25110092</v>
          </cell>
          <cell r="Z482">
            <v>3100134539</v>
          </cell>
          <cell r="AE482" t="str">
            <v>ประธาน</v>
          </cell>
          <cell r="AF482"/>
          <cell r="AG482" t="str">
            <v>SIG5</v>
          </cell>
          <cell r="AH482">
            <v>45992</v>
          </cell>
        </row>
        <row r="483">
          <cell r="R483"/>
          <cell r="X483"/>
          <cell r="Z483"/>
          <cell r="AE483">
            <v>0</v>
          </cell>
          <cell r="AF483"/>
          <cell r="AG483" t="str">
            <v>DWE1</v>
          </cell>
          <cell r="AH483"/>
        </row>
        <row r="484">
          <cell r="R484"/>
          <cell r="X484"/>
          <cell r="Z484"/>
          <cell r="AE484">
            <v>0</v>
          </cell>
          <cell r="AF484"/>
          <cell r="AG484" t="str">
            <v>DWE1</v>
          </cell>
          <cell r="AH484"/>
        </row>
        <row r="485">
          <cell r="R485" t="str">
            <v>สมศักดิ์</v>
          </cell>
          <cell r="X485" t="str">
            <v>DN25100083</v>
          </cell>
          <cell r="Z485">
            <v>3100135255</v>
          </cell>
          <cell r="AE485" t="str">
            <v>สมศักดิ์</v>
          </cell>
          <cell r="AF485"/>
          <cell r="AG485" t="str">
            <v>DWE1</v>
          </cell>
          <cell r="AH485">
            <v>46024</v>
          </cell>
        </row>
        <row r="486">
          <cell r="R486"/>
          <cell r="X486"/>
          <cell r="Z486"/>
          <cell r="AE486">
            <v>0</v>
          </cell>
          <cell r="AF486"/>
          <cell r="AG486" t="str">
            <v>DWE1</v>
          </cell>
          <cell r="AH486"/>
        </row>
        <row r="487">
          <cell r="R487" t="str">
            <v>สมศักดิ์</v>
          </cell>
          <cell r="X487" t="str">
            <v>DN26030022</v>
          </cell>
          <cell r="Z487">
            <v>3100135671</v>
          </cell>
          <cell r="AE487" t="str">
            <v>สมศักดิ์</v>
          </cell>
          <cell r="AF487"/>
          <cell r="AG487" t="str">
            <v>DWE1</v>
          </cell>
          <cell r="AH487">
            <v>46082</v>
          </cell>
        </row>
        <row r="488">
          <cell r="R488" t="str">
            <v>สมศักดิ์</v>
          </cell>
          <cell r="X488" t="str">
            <v>DN26030029</v>
          </cell>
          <cell r="Z488">
            <v>3100135686</v>
          </cell>
          <cell r="AE488" t="str">
            <v>สมศักดิ์</v>
          </cell>
          <cell r="AF488"/>
          <cell r="AG488" t="str">
            <v>DWE1</v>
          </cell>
          <cell r="AH488">
            <v>46082</v>
          </cell>
        </row>
        <row r="489">
          <cell r="R489"/>
          <cell r="X489"/>
          <cell r="Z489"/>
          <cell r="AE489">
            <v>0</v>
          </cell>
          <cell r="AF489"/>
          <cell r="AG489" t="str">
            <v>DWE2</v>
          </cell>
          <cell r="AH489"/>
        </row>
        <row r="490">
          <cell r="R490" t="str">
            <v>สมศักดิ์</v>
          </cell>
          <cell r="X490" t="str">
            <v>DN25030070</v>
          </cell>
          <cell r="Z490">
            <v>3100132758</v>
          </cell>
          <cell r="AE490" t="str">
            <v>สมศักดิ์</v>
          </cell>
          <cell r="AF490"/>
          <cell r="AG490" t="str">
            <v>DWE2</v>
          </cell>
          <cell r="AH490">
            <v>45778</v>
          </cell>
        </row>
        <row r="491">
          <cell r="R491"/>
          <cell r="X491"/>
          <cell r="Z491"/>
          <cell r="AE491">
            <v>0</v>
          </cell>
          <cell r="AF491"/>
          <cell r="AG491" t="str">
            <v>DWE3</v>
          </cell>
          <cell r="AH491"/>
        </row>
        <row r="492">
          <cell r="R492" t="str">
            <v>สมศักดิ์</v>
          </cell>
          <cell r="X492" t="str">
            <v>DN25030052</v>
          </cell>
          <cell r="Z492">
            <v>3100132902</v>
          </cell>
          <cell r="AE492" t="str">
            <v>สมศักดิ์</v>
          </cell>
          <cell r="AF492"/>
          <cell r="AG492" t="str">
            <v>DWE3</v>
          </cell>
          <cell r="AH492">
            <v>45505</v>
          </cell>
        </row>
        <row r="493">
          <cell r="R493"/>
          <cell r="X493"/>
          <cell r="Z493"/>
          <cell r="AE493">
            <v>0</v>
          </cell>
          <cell r="AF493"/>
          <cell r="AG493" t="str">
            <v>DWE3</v>
          </cell>
          <cell r="AH493"/>
        </row>
        <row r="494">
          <cell r="R494"/>
          <cell r="X494"/>
          <cell r="Z494"/>
          <cell r="AE494">
            <v>0</v>
          </cell>
          <cell r="AF494"/>
          <cell r="AG494" t="str">
            <v>DWE3</v>
          </cell>
          <cell r="AH494"/>
        </row>
        <row r="495">
          <cell r="R495"/>
          <cell r="X495"/>
          <cell r="Z495"/>
          <cell r="AE495">
            <v>0</v>
          </cell>
          <cell r="AF495"/>
          <cell r="AG495" t="str">
            <v>DWE3</v>
          </cell>
          <cell r="AH495"/>
        </row>
        <row r="496">
          <cell r="R496"/>
          <cell r="X496"/>
          <cell r="Z496"/>
          <cell r="AE496">
            <v>0</v>
          </cell>
          <cell r="AF496"/>
          <cell r="AG496" t="str">
            <v>DWE4</v>
          </cell>
          <cell r="AH496"/>
        </row>
        <row r="497">
          <cell r="R497" t="str">
            <v>สมศักดิ์</v>
          </cell>
          <cell r="X497" t="str">
            <v>DN25090098</v>
          </cell>
          <cell r="Z497">
            <v>3100134784</v>
          </cell>
          <cell r="AE497" t="str">
            <v>สมศักดิ์</v>
          </cell>
          <cell r="AF497"/>
          <cell r="AG497" t="str">
            <v>DWE4</v>
          </cell>
          <cell r="AH497">
            <v>46055</v>
          </cell>
        </row>
        <row r="498">
          <cell r="R498" t="str">
            <v>สมศักดิ์</v>
          </cell>
          <cell r="X498" t="str">
            <v>DN25120087</v>
          </cell>
          <cell r="Z498">
            <v>3100134800</v>
          </cell>
          <cell r="AE498" t="str">
            <v>สมศักดิ์</v>
          </cell>
          <cell r="AF498"/>
          <cell r="AG498" t="str">
            <v>DWE4</v>
          </cell>
          <cell r="AH498">
            <v>46055</v>
          </cell>
        </row>
        <row r="499">
          <cell r="R499" t="str">
            <v>สมศักดิ์</v>
          </cell>
          <cell r="X499" t="str">
            <v>DN25120086</v>
          </cell>
          <cell r="Z499">
            <v>3100134796</v>
          </cell>
          <cell r="AE499" t="str">
            <v>สมศักดิ์</v>
          </cell>
          <cell r="AF499"/>
          <cell r="AG499" t="str">
            <v>DWE4</v>
          </cell>
          <cell r="AH499">
            <v>46055</v>
          </cell>
        </row>
        <row r="500">
          <cell r="R500"/>
          <cell r="X500"/>
          <cell r="Z500"/>
          <cell r="AE500">
            <v>0</v>
          </cell>
          <cell r="AF500"/>
          <cell r="AG500" t="str">
            <v>DWE5</v>
          </cell>
          <cell r="AH500"/>
        </row>
        <row r="501">
          <cell r="R501" t="str">
            <v>สมศักดิ์</v>
          </cell>
          <cell r="X501" t="str">
            <v>DN26030002</v>
          </cell>
          <cell r="Z501">
            <v>3100135656</v>
          </cell>
          <cell r="AE501" t="str">
            <v>สมศักดิ์</v>
          </cell>
          <cell r="AF501"/>
          <cell r="AG501" t="str">
            <v>DWE5</v>
          </cell>
          <cell r="AH501">
            <v>46114</v>
          </cell>
        </row>
        <row r="502">
          <cell r="R502" t="str">
            <v>สมศักดิ์</v>
          </cell>
          <cell r="X502" t="str">
            <v>DN26060067</v>
          </cell>
          <cell r="Z502">
            <v>3100137698</v>
          </cell>
          <cell r="AE502" t="str">
            <v>สมศักดิ์</v>
          </cell>
          <cell r="AF502"/>
          <cell r="AG502" t="str">
            <v>DWE5</v>
          </cell>
          <cell r="AH502">
            <v>46205</v>
          </cell>
        </row>
        <row r="503">
          <cell r="R503" t="str">
            <v>สมศักดิ์</v>
          </cell>
          <cell r="X503" t="str">
            <v>DN26030034</v>
          </cell>
          <cell r="Z503">
            <v>3100135809</v>
          </cell>
          <cell r="AE503" t="str">
            <v>สมศักดิ์</v>
          </cell>
          <cell r="AF503"/>
          <cell r="AG503" t="str">
            <v>DWE5</v>
          </cell>
          <cell r="AH503">
            <v>46113</v>
          </cell>
        </row>
        <row r="504">
          <cell r="R504" t="str">
            <v>สมศักดิ์</v>
          </cell>
          <cell r="X504" t="str">
            <v>DN26050009</v>
          </cell>
          <cell r="Z504">
            <v>3100137495</v>
          </cell>
          <cell r="AE504" t="str">
            <v>สมศักดิ์</v>
          </cell>
          <cell r="AF504"/>
          <cell r="AG504" t="str">
            <v>DWE5</v>
          </cell>
          <cell r="AH504">
            <v>46233</v>
          </cell>
        </row>
        <row r="505">
          <cell r="R505"/>
          <cell r="X505"/>
          <cell r="Z505"/>
          <cell r="AE505">
            <v>0</v>
          </cell>
          <cell r="AF505"/>
          <cell r="AG505" t="str">
            <v>DWE6.1</v>
          </cell>
          <cell r="AH505"/>
        </row>
        <row r="506">
          <cell r="R506" t="str">
            <v>สหชาติ</v>
          </cell>
          <cell r="X506" t="str">
            <v>DN25100062</v>
          </cell>
          <cell r="Z506">
            <v>3100134743</v>
          </cell>
          <cell r="AE506" t="str">
            <v>สหชาติ</v>
          </cell>
          <cell r="AF506"/>
          <cell r="AG506" t="str">
            <v>DWE6.1</v>
          </cell>
          <cell r="AH506">
            <v>46024</v>
          </cell>
        </row>
        <row r="507">
          <cell r="R507" t="str">
            <v>สมศักดิ์</v>
          </cell>
          <cell r="X507" t="str">
            <v>DN26010002</v>
          </cell>
          <cell r="Z507">
            <v>3100135528</v>
          </cell>
          <cell r="AE507" t="str">
            <v>สมศักดิ์</v>
          </cell>
          <cell r="AF507"/>
          <cell r="AG507" t="str">
            <v>DWE6.2</v>
          </cell>
          <cell r="AH507">
            <v>46054</v>
          </cell>
        </row>
        <row r="508">
          <cell r="R508"/>
          <cell r="X508"/>
          <cell r="Z508"/>
          <cell r="AE508">
            <v>0</v>
          </cell>
          <cell r="AF508"/>
          <cell r="AG508" t="str">
            <v>DWE7</v>
          </cell>
          <cell r="AH508"/>
        </row>
        <row r="509">
          <cell r="R509" t="str">
            <v>สหชาติ</v>
          </cell>
          <cell r="X509" t="str">
            <v>DN25100062</v>
          </cell>
          <cell r="Z509">
            <v>3100134743</v>
          </cell>
          <cell r="AE509" t="str">
            <v>สหชาติ</v>
          </cell>
          <cell r="AF509"/>
          <cell r="AG509" t="str">
            <v>DWE7</v>
          </cell>
          <cell r="AH509">
            <v>46024</v>
          </cell>
        </row>
        <row r="510">
          <cell r="R510" t="str">
            <v>สหชาติ</v>
          </cell>
          <cell r="X510" t="str">
            <v>DN25100043</v>
          </cell>
          <cell r="Z510">
            <v>3100134398</v>
          </cell>
          <cell r="AE510" t="str">
            <v>สหชาติ</v>
          </cell>
          <cell r="AF510"/>
          <cell r="AG510" t="str">
            <v>DWE7</v>
          </cell>
          <cell r="AH510">
            <v>46024</v>
          </cell>
        </row>
        <row r="511">
          <cell r="R511"/>
          <cell r="X511"/>
          <cell r="Z511"/>
          <cell r="AE511">
            <v>0</v>
          </cell>
          <cell r="AF511"/>
          <cell r="AG511" t="str">
            <v>DWE8</v>
          </cell>
          <cell r="AH511"/>
        </row>
        <row r="512">
          <cell r="R512" t="str">
            <v>สมศักดิ์</v>
          </cell>
          <cell r="X512" t="str">
            <v>DN25100042</v>
          </cell>
          <cell r="Z512">
            <v>3100134925</v>
          </cell>
          <cell r="AE512" t="str">
            <v>สมศักดิ์</v>
          </cell>
          <cell r="AF512"/>
          <cell r="AG512" t="str">
            <v>DWE8</v>
          </cell>
          <cell r="AH512">
            <v>46023</v>
          </cell>
        </row>
        <row r="513">
          <cell r="R513"/>
          <cell r="X513"/>
          <cell r="Z513"/>
          <cell r="AE513">
            <v>0</v>
          </cell>
          <cell r="AF513"/>
          <cell r="AG513" t="str">
            <v>DWE9</v>
          </cell>
          <cell r="AH513"/>
        </row>
        <row r="514">
          <cell r="R514" t="str">
            <v xml:space="preserve"> สมศักดิ์</v>
          </cell>
          <cell r="X514" t="str">
            <v>DN26030089</v>
          </cell>
          <cell r="Z514">
            <v>3100137545</v>
          </cell>
          <cell r="AE514" t="str">
            <v xml:space="preserve"> สมศักดิ์</v>
          </cell>
          <cell r="AF514"/>
          <cell r="AG514" t="str">
            <v>DWE9</v>
          </cell>
          <cell r="AH514">
            <v>46205</v>
          </cell>
        </row>
        <row r="515">
          <cell r="R515" t="str">
            <v xml:space="preserve"> สมศักดิ์</v>
          </cell>
          <cell r="X515" t="str">
            <v>DN26080092</v>
          </cell>
          <cell r="Z515"/>
          <cell r="AE515" t="str">
            <v xml:space="preserve"> สมศักดิ์</v>
          </cell>
          <cell r="AF515"/>
          <cell r="AG515" t="str">
            <v>DWE9</v>
          </cell>
          <cell r="AH515">
            <v>46296</v>
          </cell>
        </row>
        <row r="516">
          <cell r="R516" t="str">
            <v>สมศักดิ์</v>
          </cell>
          <cell r="X516" t="str">
            <v>DN25120064</v>
          </cell>
          <cell r="Z516">
            <v>3100135303</v>
          </cell>
          <cell r="AE516" t="str">
            <v>สมศักดิ์</v>
          </cell>
          <cell r="AF516"/>
          <cell r="AG516" t="str">
            <v>DWE9</v>
          </cell>
          <cell r="AH516">
            <v>46055</v>
          </cell>
        </row>
        <row r="517">
          <cell r="R517" t="str">
            <v>สมศักดิ์</v>
          </cell>
          <cell r="X517"/>
          <cell r="Z517"/>
          <cell r="AE517" t="str">
            <v>สมศักดิ์</v>
          </cell>
          <cell r="AF517"/>
          <cell r="AG517" t="str">
            <v>DWE9</v>
          </cell>
          <cell r="AH517">
            <v>46328</v>
          </cell>
        </row>
        <row r="518">
          <cell r="R518" t="str">
            <v>สมศักดิ์</v>
          </cell>
          <cell r="X518" t="str">
            <v>DN25120040</v>
          </cell>
          <cell r="Z518">
            <v>3100136852</v>
          </cell>
          <cell r="AE518" t="str">
            <v>สมศักดิ์</v>
          </cell>
          <cell r="AF518"/>
          <cell r="AG518" t="str">
            <v>DWE9</v>
          </cell>
          <cell r="AH518">
            <v>46144</v>
          </cell>
        </row>
        <row r="519">
          <cell r="R519"/>
          <cell r="X519"/>
          <cell r="Z519"/>
          <cell r="AE519">
            <v>0</v>
          </cell>
          <cell r="AF519"/>
          <cell r="AG519" t="str">
            <v>DWE10</v>
          </cell>
          <cell r="AH519"/>
        </row>
        <row r="520">
          <cell r="R520" t="str">
            <v>สมศักดิ์</v>
          </cell>
          <cell r="X520" t="str">
            <v>DN25110088</v>
          </cell>
          <cell r="Z520">
            <v>9500007485</v>
          </cell>
          <cell r="AE520" t="str">
            <v>สมศักดิ์</v>
          </cell>
          <cell r="AF520"/>
          <cell r="AG520" t="str">
            <v>DWE10</v>
          </cell>
          <cell r="AH520">
            <v>46175</v>
          </cell>
        </row>
        <row r="521">
          <cell r="R521" t="str">
            <v>สมศักดิ์</v>
          </cell>
          <cell r="X521" t="str">
            <v>DN25110085</v>
          </cell>
          <cell r="Z521">
            <v>3100135526</v>
          </cell>
          <cell r="AE521" t="str">
            <v>สมศักดิ์</v>
          </cell>
          <cell r="AF521"/>
          <cell r="AG521" t="str">
            <v>DWE10</v>
          </cell>
          <cell r="AH521">
            <v>46083</v>
          </cell>
        </row>
        <row r="522">
          <cell r="R522" t="str">
            <v>สมศักดิ์</v>
          </cell>
          <cell r="X522" t="str">
            <v>DN25110086</v>
          </cell>
          <cell r="Z522">
            <v>3100135573</v>
          </cell>
          <cell r="AE522" t="str">
            <v>สมศักดิ์</v>
          </cell>
          <cell r="AF522"/>
          <cell r="AG522" t="str">
            <v>DWE10</v>
          </cell>
          <cell r="AH522">
            <v>45505</v>
          </cell>
        </row>
        <row r="523">
          <cell r="R523"/>
          <cell r="X523"/>
          <cell r="Z523"/>
          <cell r="AE523">
            <v>0</v>
          </cell>
          <cell r="AF523"/>
          <cell r="AG523" t="str">
            <v>DWE10</v>
          </cell>
          <cell r="AH523"/>
        </row>
        <row r="524">
          <cell r="R524"/>
          <cell r="X524"/>
          <cell r="Z524"/>
          <cell r="AE524">
            <v>0</v>
          </cell>
          <cell r="AF524"/>
          <cell r="AG524" t="str">
            <v>DWE11</v>
          </cell>
          <cell r="AH524"/>
        </row>
        <row r="525">
          <cell r="R525" t="str">
            <v>สมศักดิ์</v>
          </cell>
          <cell r="X525" t="str">
            <v>DN25110085</v>
          </cell>
          <cell r="Z525">
            <v>3100135526</v>
          </cell>
          <cell r="AE525" t="str">
            <v>สมศักดิ์</v>
          </cell>
          <cell r="AF525"/>
          <cell r="AG525" t="str">
            <v>DWE11</v>
          </cell>
          <cell r="AH525">
            <v>46083</v>
          </cell>
        </row>
        <row r="526">
          <cell r="R526" t="str">
            <v>สมศักดิ์</v>
          </cell>
          <cell r="X526" t="str">
            <v>DN25110085</v>
          </cell>
          <cell r="Z526">
            <v>3100135526</v>
          </cell>
          <cell r="AE526" t="str">
            <v>สมศักดิ์</v>
          </cell>
          <cell r="AF526"/>
          <cell r="AG526" t="str">
            <v>DWE11</v>
          </cell>
          <cell r="AH526">
            <v>46083</v>
          </cell>
        </row>
        <row r="527">
          <cell r="R527"/>
          <cell r="X527"/>
          <cell r="Z527"/>
          <cell r="AE527">
            <v>0</v>
          </cell>
          <cell r="AF527"/>
          <cell r="AG527" t="str">
            <v>DWE12</v>
          </cell>
          <cell r="AH527"/>
        </row>
        <row r="528">
          <cell r="R528" t="str">
            <v>สมศักดิ์</v>
          </cell>
          <cell r="X528" t="str">
            <v>DN25110087</v>
          </cell>
          <cell r="Z528">
            <v>3100134789</v>
          </cell>
          <cell r="AE528" t="str">
            <v>สมศักดิ์</v>
          </cell>
          <cell r="AF528"/>
          <cell r="AG528" t="str">
            <v>DWE12</v>
          </cell>
          <cell r="AH528">
            <v>46024</v>
          </cell>
        </row>
        <row r="529">
          <cell r="R529" t="str">
            <v>สมศักดิ์</v>
          </cell>
          <cell r="X529" t="str">
            <v>DN25110085</v>
          </cell>
          <cell r="Z529">
            <v>3100135526</v>
          </cell>
          <cell r="AE529" t="str">
            <v>สมศักดิ์</v>
          </cell>
          <cell r="AF529"/>
          <cell r="AG529" t="str">
            <v>DWE12</v>
          </cell>
          <cell r="AH529">
            <v>46083</v>
          </cell>
        </row>
        <row r="530">
          <cell r="R530"/>
          <cell r="X530"/>
          <cell r="Z530"/>
          <cell r="AE530">
            <v>0</v>
          </cell>
          <cell r="AF530"/>
          <cell r="AG530" t="str">
            <v>DWE13</v>
          </cell>
          <cell r="AH530"/>
        </row>
        <row r="531">
          <cell r="R531"/>
          <cell r="X531"/>
          <cell r="Z531"/>
          <cell r="AE531">
            <v>0</v>
          </cell>
          <cell r="AF531"/>
          <cell r="AG531" t="str">
            <v>DWE13</v>
          </cell>
          <cell r="AH531"/>
        </row>
        <row r="532">
          <cell r="R532" t="str">
            <v>สหชาติ</v>
          </cell>
          <cell r="X532" t="str">
            <v>DN26060088</v>
          </cell>
          <cell r="Z532">
            <v>3100137236</v>
          </cell>
          <cell r="AE532" t="str">
            <v>สหชาติ</v>
          </cell>
          <cell r="AF532"/>
          <cell r="AG532" t="str">
            <v>DWE13</v>
          </cell>
          <cell r="AH532">
            <v>46204</v>
          </cell>
        </row>
        <row r="533">
          <cell r="R533"/>
          <cell r="X533"/>
          <cell r="Z533"/>
          <cell r="AE533">
            <v>0</v>
          </cell>
          <cell r="AF533"/>
          <cell r="AG533" t="str">
            <v>DWE14.1</v>
          </cell>
          <cell r="AH533"/>
        </row>
        <row r="534">
          <cell r="R534" t="str">
            <v>สมศักดิ์</v>
          </cell>
          <cell r="X534" t="str">
            <v>DN26080019</v>
          </cell>
          <cell r="Z534" t="str">
            <v>3100137878
3400105565</v>
          </cell>
          <cell r="AE534" t="str">
            <v>สมศักดิ์</v>
          </cell>
          <cell r="AF534"/>
          <cell r="AG534" t="str">
            <v>DWE14.2</v>
          </cell>
          <cell r="AH534">
            <v>46235</v>
          </cell>
        </row>
        <row r="535">
          <cell r="R535" t="str">
            <v xml:space="preserve"> สมศักดิ์ </v>
          </cell>
          <cell r="X535" t="str">
            <v>DN26080019</v>
          </cell>
          <cell r="Z535" t="str">
            <v>3100137878
3400105565</v>
          </cell>
          <cell r="AE535" t="str">
            <v xml:space="preserve"> สมศักดิ์ </v>
          </cell>
          <cell r="AF535"/>
          <cell r="AG535" t="str">
            <v>DWE14.2</v>
          </cell>
          <cell r="AH535">
            <v>46235</v>
          </cell>
        </row>
        <row r="536">
          <cell r="R536" t="str">
            <v xml:space="preserve"> สมศักดิ์</v>
          </cell>
          <cell r="X536" t="str">
            <v>DN26080019</v>
          </cell>
          <cell r="Z536" t="str">
            <v>3100137878
3400105565</v>
          </cell>
          <cell r="AE536" t="str">
            <v xml:space="preserve"> สมศักดิ์</v>
          </cell>
          <cell r="AF536"/>
          <cell r="AG536" t="str">
            <v>DWE14.2</v>
          </cell>
          <cell r="AH536">
            <v>46235</v>
          </cell>
        </row>
        <row r="537">
          <cell r="R537" t="str">
            <v>สหชาติ</v>
          </cell>
          <cell r="X537" t="str">
            <v>DN26080087</v>
          </cell>
          <cell r="Z537">
            <v>3100138037</v>
          </cell>
          <cell r="AE537" t="str">
            <v>สหชาติ</v>
          </cell>
          <cell r="AF537"/>
          <cell r="AG537" t="str">
            <v>DWE14.1</v>
          </cell>
          <cell r="AH537">
            <v>46235</v>
          </cell>
        </row>
        <row r="538">
          <cell r="R538" t="str">
            <v>สหชาติ</v>
          </cell>
          <cell r="X538" t="str">
            <v>DN26080088</v>
          </cell>
          <cell r="Z538"/>
          <cell r="AE538" t="str">
            <v>สหชาติ</v>
          </cell>
          <cell r="AF538"/>
          <cell r="AG538" t="str">
            <v>DWE14.1</v>
          </cell>
          <cell r="AH538">
            <v>46296</v>
          </cell>
        </row>
        <row r="539">
          <cell r="R539" t="str">
            <v>สหชาติ</v>
          </cell>
          <cell r="X539" t="str">
            <v>DN26080093</v>
          </cell>
          <cell r="Z539"/>
          <cell r="AE539" t="str">
            <v>สหชาติ</v>
          </cell>
          <cell r="AF539"/>
          <cell r="AG539" t="str">
            <v>DWE14.1</v>
          </cell>
          <cell r="AH539">
            <v>46296</v>
          </cell>
        </row>
        <row r="540">
          <cell r="R540" t="str">
            <v>สหชาติ</v>
          </cell>
          <cell r="X540" t="str">
            <v>DN26080094</v>
          </cell>
          <cell r="Z540">
            <v>3400105995</v>
          </cell>
          <cell r="AE540" t="str">
            <v>สหชาติ</v>
          </cell>
          <cell r="AF540"/>
          <cell r="AG540" t="str">
            <v>DWE14.1</v>
          </cell>
          <cell r="AH540">
            <v>46296</v>
          </cell>
        </row>
        <row r="541">
          <cell r="R541"/>
          <cell r="X541"/>
          <cell r="Z541"/>
          <cell r="AE541">
            <v>0</v>
          </cell>
          <cell r="AF541"/>
          <cell r="AG541" t="str">
            <v>DWE15</v>
          </cell>
          <cell r="AH541"/>
        </row>
        <row r="542">
          <cell r="R542" t="str">
            <v>สหชาติ</v>
          </cell>
          <cell r="X542" t="str">
            <v>DN26050079</v>
          </cell>
          <cell r="Z542">
            <v>3400104680</v>
          </cell>
          <cell r="AE542" t="str">
            <v>สหชาติ</v>
          </cell>
          <cell r="AF542"/>
          <cell r="AG542" t="str">
            <v>DWE15</v>
          </cell>
          <cell r="AH542">
            <v>46174</v>
          </cell>
        </row>
        <row r="543">
          <cell r="R543" t="str">
            <v>สหชาติ</v>
          </cell>
          <cell r="X543" t="str">
            <v>DN26030019</v>
          </cell>
          <cell r="Z543">
            <v>3100135725</v>
          </cell>
          <cell r="AE543" t="str">
            <v>สหชาติ</v>
          </cell>
          <cell r="AF543"/>
          <cell r="AG543" t="str">
            <v>DWE15</v>
          </cell>
          <cell r="AH543">
            <v>46113</v>
          </cell>
        </row>
        <row r="544">
          <cell r="R544" t="str">
            <v>สหชาติ</v>
          </cell>
          <cell r="X544" t="str">
            <v>DN26040054</v>
          </cell>
          <cell r="Z544">
            <v>3100136397</v>
          </cell>
          <cell r="AE544" t="str">
            <v>สหชาติ</v>
          </cell>
          <cell r="AF544"/>
          <cell r="AG544" t="str">
            <v>DWE15</v>
          </cell>
          <cell r="AH544">
            <v>46143</v>
          </cell>
        </row>
        <row r="545">
          <cell r="R545" t="str">
            <v>สหชาติ</v>
          </cell>
          <cell r="X545" t="str">
            <v>DN26040014</v>
          </cell>
          <cell r="Z545">
            <v>3400104016</v>
          </cell>
          <cell r="AE545" t="str">
            <v>สหชาติ</v>
          </cell>
          <cell r="AF545"/>
          <cell r="AG545" t="str">
            <v>DWE15</v>
          </cell>
          <cell r="AH545">
            <v>46113</v>
          </cell>
        </row>
        <row r="546">
          <cell r="R546" t="str">
            <v>สหชาติ</v>
          </cell>
          <cell r="X546" t="str">
            <v>DN26040014</v>
          </cell>
          <cell r="Z546">
            <v>3400104017</v>
          </cell>
          <cell r="AE546" t="str">
            <v>สหชาติ</v>
          </cell>
          <cell r="AF546"/>
          <cell r="AG546" t="str">
            <v>DWE15</v>
          </cell>
          <cell r="AH546">
            <v>46113</v>
          </cell>
        </row>
        <row r="547">
          <cell r="R547" t="str">
            <v>สหชาติ</v>
          </cell>
          <cell r="X547" t="str">
            <v>DN26040006</v>
          </cell>
          <cell r="Z547">
            <v>3400104059</v>
          </cell>
          <cell r="AE547" t="str">
            <v>สหชาติ</v>
          </cell>
          <cell r="AF547"/>
          <cell r="AG547" t="str">
            <v>DWE15</v>
          </cell>
          <cell r="AH547">
            <v>46113</v>
          </cell>
        </row>
        <row r="548">
          <cell r="R548"/>
          <cell r="X548"/>
          <cell r="Z548"/>
          <cell r="AE548">
            <v>0</v>
          </cell>
          <cell r="AF548"/>
          <cell r="AG548" t="str">
            <v>DWE16</v>
          </cell>
          <cell r="AH548"/>
        </row>
        <row r="549">
          <cell r="R549" t="str">
            <v>สมศักดิ์</v>
          </cell>
          <cell r="X549" t="str">
            <v>DN25020062</v>
          </cell>
          <cell r="Z549">
            <v>3100131582</v>
          </cell>
          <cell r="AE549" t="str">
            <v>สมศักดิ์</v>
          </cell>
          <cell r="AF549"/>
          <cell r="AG549" t="str">
            <v>DWE16</v>
          </cell>
          <cell r="AH549">
            <v>45691</v>
          </cell>
        </row>
        <row r="550">
          <cell r="R550" t="str">
            <v>สมศักดิ์</v>
          </cell>
          <cell r="X550" t="str">
            <v>DN26030024</v>
          </cell>
          <cell r="Z550">
            <v>3100137601</v>
          </cell>
          <cell r="AE550" t="str">
            <v>สมศักดิ์</v>
          </cell>
          <cell r="AF550"/>
          <cell r="AG550" t="str">
            <v>DWE16</v>
          </cell>
          <cell r="AH550">
            <v>46204</v>
          </cell>
        </row>
        <row r="551">
          <cell r="R551" t="str">
            <v>สมศักดิ์</v>
          </cell>
          <cell r="X551" t="str">
            <v>DN26020078</v>
          </cell>
          <cell r="Z551">
            <v>3100136275</v>
          </cell>
          <cell r="AE551" t="str">
            <v>สมศักดิ์</v>
          </cell>
          <cell r="AF551"/>
          <cell r="AG551" t="str">
            <v>DWE16</v>
          </cell>
          <cell r="AH551">
            <v>46113</v>
          </cell>
        </row>
        <row r="552">
          <cell r="R552" t="str">
            <v>สมศักดิ์</v>
          </cell>
          <cell r="X552" t="str">
            <v>DN26060079</v>
          </cell>
          <cell r="Z552">
            <v>3400104982</v>
          </cell>
          <cell r="AE552" t="str">
            <v>สมศักดิ์</v>
          </cell>
          <cell r="AF552"/>
          <cell r="AG552" t="str">
            <v>DWE16</v>
          </cell>
          <cell r="AH552">
            <v>46204</v>
          </cell>
        </row>
        <row r="553">
          <cell r="R553"/>
          <cell r="X553"/>
          <cell r="Z553"/>
          <cell r="AE553">
            <v>0</v>
          </cell>
          <cell r="AF553"/>
          <cell r="AG553" t="str">
            <v>DWE17</v>
          </cell>
          <cell r="AH553">
            <v>0</v>
          </cell>
        </row>
        <row r="554">
          <cell r="R554" t="str">
            <v>สมศักดิ์</v>
          </cell>
          <cell r="X554" t="str">
            <v>DN25070047</v>
          </cell>
          <cell r="Z554">
            <v>3100134014</v>
          </cell>
          <cell r="AE554" t="str">
            <v>สมศักดิ์</v>
          </cell>
          <cell r="AF554"/>
          <cell r="AG554" t="str">
            <v>DWE17</v>
          </cell>
          <cell r="AH554">
            <v>45932</v>
          </cell>
        </row>
        <row r="555">
          <cell r="R555"/>
          <cell r="X555"/>
          <cell r="Z555"/>
          <cell r="AE555">
            <v>0</v>
          </cell>
          <cell r="AF555"/>
          <cell r="AG555" t="str">
            <v>DWE18</v>
          </cell>
          <cell r="AH555"/>
        </row>
        <row r="556">
          <cell r="R556" t="str">
            <v xml:space="preserve"> สมศักดิ์</v>
          </cell>
          <cell r="X556" t="str">
            <v>DN25100024</v>
          </cell>
          <cell r="Z556">
            <v>3100134609</v>
          </cell>
          <cell r="AE556" t="str">
            <v xml:space="preserve"> สมศักดิ์</v>
          </cell>
          <cell r="AF556"/>
          <cell r="AG556" t="str">
            <v>DWE18</v>
          </cell>
          <cell r="AH556">
            <v>45963</v>
          </cell>
        </row>
        <row r="557">
          <cell r="R557" t="str">
            <v>สมศักดิ์</v>
          </cell>
          <cell r="X557" t="str">
            <v>DN26070048</v>
          </cell>
          <cell r="Z557">
            <v>3100137868</v>
          </cell>
          <cell r="AE557" t="str">
            <v>สมศักดิ์</v>
          </cell>
          <cell r="AF557"/>
          <cell r="AG557" t="str">
            <v>DWE18</v>
          </cell>
          <cell r="AH557">
            <v>46235</v>
          </cell>
        </row>
        <row r="558">
          <cell r="R558"/>
          <cell r="X558"/>
          <cell r="Z558"/>
          <cell r="AE558">
            <v>0</v>
          </cell>
          <cell r="AF558"/>
          <cell r="AG558" t="str">
            <v>DWE19</v>
          </cell>
          <cell r="AH558"/>
        </row>
        <row r="559">
          <cell r="R559" t="str">
            <v>สมศักดิ์</v>
          </cell>
          <cell r="X559" t="str">
            <v>DN25090104</v>
          </cell>
          <cell r="Z559">
            <v>3100134545</v>
          </cell>
          <cell r="AE559" t="str">
            <v>สมศักดิ์</v>
          </cell>
          <cell r="AF559"/>
          <cell r="AG559" t="str">
            <v>DWE19</v>
          </cell>
          <cell r="AH559">
            <v>45901</v>
          </cell>
        </row>
        <row r="560">
          <cell r="R560" t="str">
            <v>สมศักดิ์</v>
          </cell>
          <cell r="X560" t="str">
            <v>DN26030095</v>
          </cell>
          <cell r="Z560">
            <v>3100136361</v>
          </cell>
          <cell r="AE560" t="str">
            <v>สมศักดิ์</v>
          </cell>
          <cell r="AF560"/>
          <cell r="AG560" t="str">
            <v>DWE19</v>
          </cell>
          <cell r="AH560">
            <v>46143</v>
          </cell>
        </row>
        <row r="561">
          <cell r="R561" t="str">
            <v>สมศักดิ์</v>
          </cell>
          <cell r="X561" t="str">
            <v>DN25090104</v>
          </cell>
          <cell r="Z561">
            <v>3100134545</v>
          </cell>
          <cell r="AE561" t="str">
            <v>สมศักดิ์</v>
          </cell>
          <cell r="AF561"/>
          <cell r="AG561" t="str">
            <v>DWE19</v>
          </cell>
          <cell r="AH561">
            <v>45901</v>
          </cell>
        </row>
        <row r="562">
          <cell r="R562" t="str">
            <v>สมศักดิ์</v>
          </cell>
          <cell r="X562" t="str">
            <v>DN25070094</v>
          </cell>
          <cell r="Z562">
            <v>3100134017</v>
          </cell>
          <cell r="AE562" t="str">
            <v>สมศักดิ์</v>
          </cell>
          <cell r="AF562"/>
          <cell r="AG562" t="str">
            <v>DWE19</v>
          </cell>
          <cell r="AH562">
            <v>45963</v>
          </cell>
        </row>
        <row r="563">
          <cell r="R563" t="str">
            <v>สมศักดิ์</v>
          </cell>
          <cell r="X563" t="str">
            <v>DN25100075</v>
          </cell>
          <cell r="Z563">
            <v>3100134186</v>
          </cell>
          <cell r="AE563" t="str">
            <v>สมศักดิ์</v>
          </cell>
          <cell r="AF563"/>
          <cell r="AG563" t="str">
            <v>DWE19</v>
          </cell>
          <cell r="AH563">
            <v>45932</v>
          </cell>
        </row>
        <row r="564">
          <cell r="R564" t="str">
            <v>สมศักดิ์</v>
          </cell>
          <cell r="X564" t="str">
            <v>DN26060083</v>
          </cell>
          <cell r="Z564">
            <v>3100137786</v>
          </cell>
          <cell r="AE564" t="str">
            <v>สมศักดิ์</v>
          </cell>
          <cell r="AF564"/>
          <cell r="AG564" t="str">
            <v>DWE19</v>
          </cell>
          <cell r="AH564">
            <v>46249</v>
          </cell>
        </row>
        <row r="565">
          <cell r="R565" t="str">
            <v>สมศักดิ์</v>
          </cell>
          <cell r="X565" t="str">
            <v>DN25090104</v>
          </cell>
          <cell r="Z565">
            <v>3100134545</v>
          </cell>
          <cell r="AE565" t="str">
            <v>สมศักดิ์</v>
          </cell>
          <cell r="AF565"/>
          <cell r="AG565" t="str">
            <v>DWE19</v>
          </cell>
          <cell r="AH565">
            <v>45901</v>
          </cell>
        </row>
        <row r="566">
          <cell r="R566" t="str">
            <v>สมศักดิ์</v>
          </cell>
          <cell r="X566" t="str">
            <v>DN25090104</v>
          </cell>
          <cell r="Z566">
            <v>3100134545</v>
          </cell>
          <cell r="AE566" t="str">
            <v>สมศักดิ์</v>
          </cell>
          <cell r="AF566"/>
          <cell r="AG566" t="str">
            <v>DWE19</v>
          </cell>
          <cell r="AH566">
            <v>45901</v>
          </cell>
        </row>
        <row r="567">
          <cell r="R567" t="str">
            <v>สมศักดิ์</v>
          </cell>
          <cell r="X567" t="str">
            <v>DN25090104</v>
          </cell>
          <cell r="Z567">
            <v>3100134545</v>
          </cell>
          <cell r="AE567" t="str">
            <v>สมศักดิ์</v>
          </cell>
          <cell r="AF567"/>
          <cell r="AG567" t="str">
            <v>DWE19</v>
          </cell>
          <cell r="AH567">
            <v>45901</v>
          </cell>
        </row>
        <row r="568">
          <cell r="R568" t="str">
            <v>สมศักดิ์</v>
          </cell>
          <cell r="X568" t="str">
            <v>DN26070027</v>
          </cell>
          <cell r="Z568"/>
          <cell r="AE568" t="str">
            <v>สมศักดิ์</v>
          </cell>
          <cell r="AF568"/>
          <cell r="AG568" t="str">
            <v>DWE19</v>
          </cell>
          <cell r="AH568">
            <v>46266</v>
          </cell>
        </row>
        <row r="569">
          <cell r="R569"/>
          <cell r="X569"/>
          <cell r="Z569"/>
          <cell r="AE569">
            <v>0</v>
          </cell>
          <cell r="AF569"/>
          <cell r="AG569" t="str">
            <v>DWE20</v>
          </cell>
          <cell r="AH569"/>
        </row>
        <row r="570">
          <cell r="R570" t="str">
            <v>สมศักดิ์</v>
          </cell>
          <cell r="X570"/>
          <cell r="Z570"/>
          <cell r="AE570" t="str">
            <v>สมศักดิ์</v>
          </cell>
          <cell r="AF570" t="str">
            <v>ยกเลิก</v>
          </cell>
          <cell r="AG570" t="str">
            <v>DWE20</v>
          </cell>
          <cell r="AH570">
            <v>45902</v>
          </cell>
        </row>
        <row r="571">
          <cell r="R571"/>
          <cell r="X571"/>
          <cell r="Z571"/>
          <cell r="AE571">
            <v>0</v>
          </cell>
          <cell r="AF571"/>
          <cell r="AG571" t="str">
            <v>PSY1</v>
          </cell>
          <cell r="AH571"/>
        </row>
        <row r="572">
          <cell r="R572"/>
          <cell r="X572"/>
          <cell r="Z572"/>
          <cell r="AE572">
            <v>0</v>
          </cell>
          <cell r="AF572"/>
          <cell r="AG572" t="str">
            <v>PSY1</v>
          </cell>
          <cell r="AH572"/>
        </row>
        <row r="573">
          <cell r="R573"/>
          <cell r="X573"/>
          <cell r="Z573"/>
          <cell r="AE573">
            <v>0</v>
          </cell>
          <cell r="AF573"/>
          <cell r="AG573" t="str">
            <v>PSY1</v>
          </cell>
          <cell r="AH573"/>
        </row>
        <row r="574">
          <cell r="R574" t="str">
            <v>สมศักดิ์</v>
          </cell>
          <cell r="X574" t="str">
            <v>DN26010001</v>
          </cell>
          <cell r="Z574">
            <v>3100135602</v>
          </cell>
          <cell r="AE574" t="str">
            <v>สมศักดิ์</v>
          </cell>
          <cell r="AF574"/>
          <cell r="AG574" t="str">
            <v>PSY1</v>
          </cell>
          <cell r="AH574">
            <v>46174</v>
          </cell>
        </row>
        <row r="575">
          <cell r="R575"/>
          <cell r="X575"/>
          <cell r="Z575"/>
          <cell r="AE575">
            <v>0</v>
          </cell>
          <cell r="AF575"/>
          <cell r="AG575" t="str">
            <v>PSY1</v>
          </cell>
          <cell r="AH575"/>
        </row>
        <row r="576">
          <cell r="R576" t="str">
            <v>สมศักดิ์</v>
          </cell>
          <cell r="X576" t="str">
            <v>DN26060037</v>
          </cell>
          <cell r="Z576">
            <v>3100137694</v>
          </cell>
          <cell r="AE576" t="str">
            <v>สมศักดิ์</v>
          </cell>
          <cell r="AF576"/>
          <cell r="AG576" t="str">
            <v>PSY1</v>
          </cell>
          <cell r="AH576">
            <v>46204</v>
          </cell>
        </row>
        <row r="577">
          <cell r="R577" t="str">
            <v>สมศักดิ์</v>
          </cell>
          <cell r="X577" t="str">
            <v>DN26050064</v>
          </cell>
          <cell r="Z577">
            <v>3100137603</v>
          </cell>
          <cell r="AE577" t="str">
            <v>สมศักดิ์</v>
          </cell>
          <cell r="AF577"/>
          <cell r="AG577" t="str">
            <v>PSY1</v>
          </cell>
          <cell r="AH577">
            <v>46204</v>
          </cell>
        </row>
        <row r="578">
          <cell r="R578"/>
          <cell r="X578"/>
          <cell r="Z578"/>
          <cell r="AE578">
            <v>0</v>
          </cell>
          <cell r="AF578"/>
          <cell r="AG578" t="str">
            <v>PSY2.1</v>
          </cell>
          <cell r="AH578"/>
        </row>
        <row r="579">
          <cell r="R579"/>
          <cell r="X579"/>
          <cell r="Z579"/>
          <cell r="AE579">
            <v>0</v>
          </cell>
          <cell r="AF579"/>
          <cell r="AG579" t="str">
            <v>PSY2.1</v>
          </cell>
          <cell r="AH579"/>
        </row>
        <row r="580">
          <cell r="R580"/>
          <cell r="X580"/>
          <cell r="Z580"/>
          <cell r="AE580">
            <v>0</v>
          </cell>
          <cell r="AF580"/>
          <cell r="AG580" t="str">
            <v>PSY2.1</v>
          </cell>
          <cell r="AH580"/>
        </row>
        <row r="581">
          <cell r="R581" t="str">
            <v>สหชาติ</v>
          </cell>
          <cell r="X581" t="str">
            <v>DN25010123</v>
          </cell>
          <cell r="Z581">
            <v>3100130448</v>
          </cell>
          <cell r="AE581" t="str">
            <v>สหชาติ</v>
          </cell>
          <cell r="AF581"/>
          <cell r="AG581" t="str">
            <v>PSY2.1</v>
          </cell>
          <cell r="AH581">
            <v>45538</v>
          </cell>
        </row>
        <row r="582">
          <cell r="R582" t="str">
            <v>สหชาติ</v>
          </cell>
          <cell r="X582" t="str">
            <v>DN24090034</v>
          </cell>
          <cell r="Z582">
            <v>3100128996</v>
          </cell>
          <cell r="AE582" t="str">
            <v>สหชาติ</v>
          </cell>
          <cell r="AF582"/>
          <cell r="AG582" t="str">
            <v>PSY2.1</v>
          </cell>
          <cell r="AH582">
            <v>45539</v>
          </cell>
        </row>
        <row r="583">
          <cell r="R583" t="str">
            <v>สหชาติ</v>
          </cell>
          <cell r="X583" t="str">
            <v>DN24110043</v>
          </cell>
          <cell r="Z583">
            <v>3100129599</v>
          </cell>
          <cell r="AE583" t="str">
            <v>สหชาติ</v>
          </cell>
          <cell r="AF583"/>
          <cell r="AG583" t="str">
            <v>PSY2.1</v>
          </cell>
          <cell r="AH583">
            <v>45538</v>
          </cell>
        </row>
        <row r="584">
          <cell r="R584"/>
          <cell r="X584"/>
          <cell r="Z584"/>
          <cell r="AE584">
            <v>0</v>
          </cell>
          <cell r="AF584"/>
          <cell r="AG584" t="str">
            <v>PSY2.1</v>
          </cell>
          <cell r="AH584"/>
        </row>
        <row r="585">
          <cell r="R585" t="str">
            <v>สหชาติ</v>
          </cell>
          <cell r="X585" t="str">
            <v>DN25070015</v>
          </cell>
          <cell r="Z585">
            <v>3100132513</v>
          </cell>
          <cell r="AE585" t="str">
            <v>สหชาติ</v>
          </cell>
          <cell r="AF585"/>
          <cell r="AG585" t="str">
            <v>PSY2.1</v>
          </cell>
          <cell r="AH585">
            <v>45870</v>
          </cell>
        </row>
        <row r="586">
          <cell r="R586" t="str">
            <v>สหชาติ</v>
          </cell>
          <cell r="X586" t="str">
            <v>DN25070070</v>
          </cell>
          <cell r="Z586">
            <v>3100132771</v>
          </cell>
          <cell r="AE586" t="str">
            <v>สหชาติ</v>
          </cell>
          <cell r="AF586"/>
          <cell r="AG586" t="str">
            <v>PSY2.1</v>
          </cell>
          <cell r="AH586">
            <v>45870</v>
          </cell>
        </row>
        <row r="587">
          <cell r="R587" t="str">
            <v>สหชาติ</v>
          </cell>
          <cell r="X587" t="str">
            <v>DN24100110</v>
          </cell>
          <cell r="Z587">
            <v>3100129406</v>
          </cell>
          <cell r="AE587" t="str">
            <v>สหชาติ</v>
          </cell>
          <cell r="AF587"/>
          <cell r="AG587" t="str">
            <v>PSY2.1</v>
          </cell>
          <cell r="AH587">
            <v>45870</v>
          </cell>
        </row>
        <row r="588">
          <cell r="R588" t="str">
            <v>สหชาติ</v>
          </cell>
          <cell r="X588" t="str">
            <v>DN25070081</v>
          </cell>
          <cell r="Z588">
            <v>3100132761</v>
          </cell>
          <cell r="AE588" t="str">
            <v>สหชาติ</v>
          </cell>
          <cell r="AF588"/>
          <cell r="AG588" t="str">
            <v>PSY2.1</v>
          </cell>
          <cell r="AH588">
            <v>45848</v>
          </cell>
        </row>
        <row r="589">
          <cell r="R589" t="str">
            <v>สหชาติ</v>
          </cell>
          <cell r="X589" t="str">
            <v>DN25020095</v>
          </cell>
          <cell r="Z589">
            <v>3100130942</v>
          </cell>
          <cell r="AE589" t="str">
            <v>สหชาติ</v>
          </cell>
          <cell r="AF589"/>
          <cell r="AG589" t="str">
            <v>PSY2.1</v>
          </cell>
          <cell r="AH589">
            <v>45734</v>
          </cell>
        </row>
        <row r="590">
          <cell r="R590" t="str">
            <v>สหชาติ</v>
          </cell>
          <cell r="X590" t="str">
            <v>DN25020097</v>
          </cell>
          <cell r="Z590">
            <v>3100130949</v>
          </cell>
          <cell r="AE590" t="str">
            <v>สหชาติ</v>
          </cell>
          <cell r="AF590"/>
          <cell r="AG590" t="str">
            <v>PSY2.1</v>
          </cell>
          <cell r="AH590">
            <v>46099</v>
          </cell>
        </row>
        <row r="591">
          <cell r="R591" t="str">
            <v>สหชาติ</v>
          </cell>
          <cell r="X591" t="str">
            <v>DN25020019</v>
          </cell>
          <cell r="Z591">
            <v>3100130661</v>
          </cell>
          <cell r="AE591" t="str">
            <v>สหชาติ</v>
          </cell>
          <cell r="AF591"/>
          <cell r="AG591" t="str">
            <v>PSY2.1</v>
          </cell>
          <cell r="AH591">
            <v>45714</v>
          </cell>
        </row>
        <row r="592">
          <cell r="R592" t="str">
            <v>สหชาติ</v>
          </cell>
          <cell r="X592" t="str">
            <v>DN25020019</v>
          </cell>
          <cell r="Z592">
            <v>3100130662</v>
          </cell>
          <cell r="AE592" t="str">
            <v>สหชาติ</v>
          </cell>
          <cell r="AF592"/>
          <cell r="AG592" t="str">
            <v>PSY2.1</v>
          </cell>
          <cell r="AH592">
            <v>46079</v>
          </cell>
        </row>
        <row r="593">
          <cell r="R593" t="str">
            <v>สหชาติ</v>
          </cell>
          <cell r="X593" t="str">
            <v>DN25060001</v>
          </cell>
          <cell r="Z593">
            <v>3100132153</v>
          </cell>
          <cell r="AE593" t="str">
            <v>สหชาติ</v>
          </cell>
          <cell r="AF593"/>
          <cell r="AG593" t="str">
            <v>PSY2.1</v>
          </cell>
          <cell r="AH593">
            <v>45831</v>
          </cell>
        </row>
        <row r="594">
          <cell r="R594" t="str">
            <v>สหชาติ</v>
          </cell>
          <cell r="X594" t="str">
            <v>DN25090030</v>
          </cell>
          <cell r="Z594">
            <v>3100133343</v>
          </cell>
          <cell r="AE594" t="str">
            <v>สหชาติ</v>
          </cell>
          <cell r="AF594"/>
          <cell r="AG594" t="str">
            <v>PSY2.1</v>
          </cell>
          <cell r="AH594">
            <v>45917</v>
          </cell>
        </row>
        <row r="595">
          <cell r="R595" t="str">
            <v>สหชาติ</v>
          </cell>
          <cell r="X595" t="str">
            <v>DN25070097</v>
          </cell>
          <cell r="Z595">
            <v>3100132755</v>
          </cell>
          <cell r="AE595" t="str">
            <v>สหชาติ</v>
          </cell>
          <cell r="AF595"/>
          <cell r="AG595" t="str">
            <v>PSY2.1</v>
          </cell>
          <cell r="AH595">
            <v>45875</v>
          </cell>
        </row>
        <row r="596">
          <cell r="R596" t="str">
            <v>สหชาติ</v>
          </cell>
          <cell r="X596" t="str">
            <v>DN25070083</v>
          </cell>
          <cell r="Z596">
            <v>3100132751</v>
          </cell>
          <cell r="AE596" t="str">
            <v>สหชาติ</v>
          </cell>
          <cell r="AF596"/>
          <cell r="AG596" t="str">
            <v>PSY2.1</v>
          </cell>
          <cell r="AH596">
            <v>45821</v>
          </cell>
        </row>
        <row r="597">
          <cell r="R597" t="str">
            <v>สหชาติ</v>
          </cell>
          <cell r="X597" t="str">
            <v>DN25070081</v>
          </cell>
          <cell r="Z597">
            <v>3100132761</v>
          </cell>
          <cell r="AE597" t="str">
            <v>สหชาติ</v>
          </cell>
          <cell r="AF597"/>
          <cell r="AG597" t="str">
            <v>PSY2.1</v>
          </cell>
          <cell r="AH597">
            <v>45857</v>
          </cell>
        </row>
        <row r="598">
          <cell r="R598" t="str">
            <v>สหชาติ</v>
          </cell>
          <cell r="X598" t="str">
            <v>DN25080024</v>
          </cell>
          <cell r="Z598">
            <v>3100132869</v>
          </cell>
          <cell r="AE598" t="str">
            <v>สหชาติ</v>
          </cell>
          <cell r="AF598"/>
          <cell r="AG598" t="str">
            <v>PSY2.1</v>
          </cell>
          <cell r="AH598">
            <v>45870</v>
          </cell>
        </row>
        <row r="599">
          <cell r="R599" t="str">
            <v>สหชาติ</v>
          </cell>
          <cell r="X599" t="str">
            <v>DN25070012</v>
          </cell>
          <cell r="Z599">
            <v>3100132578</v>
          </cell>
          <cell r="AE599" t="str">
            <v>สหชาติ</v>
          </cell>
          <cell r="AF599"/>
          <cell r="AG599" t="str">
            <v>PSY2.1</v>
          </cell>
          <cell r="AH599">
            <v>45870</v>
          </cell>
        </row>
        <row r="600">
          <cell r="R600" t="str">
            <v>สหชาติ</v>
          </cell>
          <cell r="X600" t="str">
            <v>DN25070014</v>
          </cell>
          <cell r="Z600">
            <v>3100132583</v>
          </cell>
          <cell r="AE600" t="str">
            <v>สหชาติ</v>
          </cell>
          <cell r="AF600"/>
          <cell r="AG600" t="str">
            <v>PSY2.1</v>
          </cell>
          <cell r="AH600">
            <v>45870</v>
          </cell>
        </row>
        <row r="601">
          <cell r="R601" t="str">
            <v>สหชาติ</v>
          </cell>
          <cell r="X601" t="str">
            <v>DN25070035</v>
          </cell>
          <cell r="Z601">
            <v>3100132849</v>
          </cell>
          <cell r="AE601" t="str">
            <v>สหชาติ</v>
          </cell>
          <cell r="AF601"/>
          <cell r="AG601" t="str">
            <v>PSY2.1</v>
          </cell>
          <cell r="AH601">
            <v>45857</v>
          </cell>
        </row>
        <row r="602">
          <cell r="R602" t="str">
            <v>สหชาติ</v>
          </cell>
          <cell r="X602" t="str">
            <v>DN25070035</v>
          </cell>
          <cell r="Z602">
            <v>3100132847</v>
          </cell>
          <cell r="AE602" t="str">
            <v>สหชาติ</v>
          </cell>
          <cell r="AF602"/>
          <cell r="AG602" t="str">
            <v>PSY2.1</v>
          </cell>
          <cell r="AH602">
            <v>45857</v>
          </cell>
        </row>
        <row r="603">
          <cell r="R603" t="str">
            <v>สหชาติ</v>
          </cell>
          <cell r="X603" t="str">
            <v>DN26010059</v>
          </cell>
          <cell r="Z603">
            <v>3100135064</v>
          </cell>
          <cell r="AE603" t="str">
            <v>สหชาติ</v>
          </cell>
          <cell r="AF603"/>
          <cell r="AG603" t="str">
            <v>PSY2.1</v>
          </cell>
          <cell r="AH603">
            <v>46054</v>
          </cell>
        </row>
        <row r="604">
          <cell r="R604" t="str">
            <v>สหชาติ</v>
          </cell>
          <cell r="X604" t="str">
            <v>DN26010060</v>
          </cell>
          <cell r="Z604">
            <v>3100135066</v>
          </cell>
          <cell r="AE604" t="str">
            <v>สหชาติ</v>
          </cell>
          <cell r="AF604"/>
          <cell r="AG604" t="str">
            <v>PSY2.1</v>
          </cell>
          <cell r="AH604">
            <v>46054</v>
          </cell>
        </row>
        <row r="605">
          <cell r="R605" t="str">
            <v>สหชาติ</v>
          </cell>
          <cell r="X605" t="str">
            <v>DN25040005</v>
          </cell>
          <cell r="Z605">
            <v>3100131819</v>
          </cell>
          <cell r="AE605" t="str">
            <v>สหชาติ</v>
          </cell>
          <cell r="AF605"/>
          <cell r="AG605" t="str">
            <v>PSY2.1</v>
          </cell>
          <cell r="AH605">
            <v>45795</v>
          </cell>
        </row>
        <row r="606">
          <cell r="R606" t="str">
            <v>สหชาติ</v>
          </cell>
          <cell r="X606" t="str">
            <v>DN25120093</v>
          </cell>
          <cell r="Z606">
            <v>3100135649</v>
          </cell>
          <cell r="AE606" t="str">
            <v>สหชาติ</v>
          </cell>
          <cell r="AF606"/>
          <cell r="AG606" t="str">
            <v>PSY2.1</v>
          </cell>
          <cell r="AH606">
            <v>45707</v>
          </cell>
        </row>
        <row r="607">
          <cell r="R607" t="str">
            <v>สหชาติ</v>
          </cell>
          <cell r="X607" t="str">
            <v>DN24110043</v>
          </cell>
          <cell r="Z607">
            <v>3100129599</v>
          </cell>
          <cell r="AE607" t="str">
            <v>สหชาติ</v>
          </cell>
          <cell r="AF607"/>
          <cell r="AG607" t="str">
            <v>PSY2.1</v>
          </cell>
          <cell r="AH607">
            <v>45857</v>
          </cell>
        </row>
        <row r="608">
          <cell r="R608" t="str">
            <v>สหชาติ</v>
          </cell>
          <cell r="X608" t="str">
            <v>DN25010084</v>
          </cell>
          <cell r="Z608">
            <v>3100130462</v>
          </cell>
          <cell r="AE608" t="str">
            <v>สหชาติ</v>
          </cell>
          <cell r="AF608"/>
          <cell r="AG608" t="str">
            <v>PSY2.1</v>
          </cell>
          <cell r="AH608">
            <v>45676</v>
          </cell>
        </row>
        <row r="609">
          <cell r="R609" t="str">
            <v>สหชาติ</v>
          </cell>
          <cell r="X609" t="str">
            <v>DN24110048</v>
          </cell>
          <cell r="Z609">
            <v>3100130010</v>
          </cell>
          <cell r="AE609" t="str">
            <v>สหชาติ</v>
          </cell>
          <cell r="AF609"/>
          <cell r="AG609" t="str">
            <v>PSY2.1</v>
          </cell>
          <cell r="AH609">
            <v>45795</v>
          </cell>
        </row>
        <row r="610">
          <cell r="R610" t="str">
            <v>สหชาติ</v>
          </cell>
          <cell r="X610" t="str">
            <v>DN25060001</v>
          </cell>
          <cell r="Z610">
            <v>3100132153</v>
          </cell>
          <cell r="AE610" t="str">
            <v>สหชาติ</v>
          </cell>
          <cell r="AF610"/>
          <cell r="AG610" t="str">
            <v>PSY2.1</v>
          </cell>
          <cell r="AH610">
            <v>45857</v>
          </cell>
        </row>
        <row r="611">
          <cell r="R611" t="str">
            <v>สหชาติ</v>
          </cell>
          <cell r="X611" t="str">
            <v>DN25070083</v>
          </cell>
          <cell r="Z611">
            <v>3100132751</v>
          </cell>
          <cell r="AE611" t="str">
            <v>สหชาติ</v>
          </cell>
          <cell r="AF611"/>
          <cell r="AG611" t="str">
            <v>PSY2.1</v>
          </cell>
          <cell r="AH611">
            <v>45857</v>
          </cell>
        </row>
        <row r="612">
          <cell r="R612" t="str">
            <v>สหชาติ</v>
          </cell>
          <cell r="X612" t="str">
            <v>DN25070025</v>
          </cell>
          <cell r="Z612">
            <v>3100132661</v>
          </cell>
          <cell r="AE612" t="str">
            <v>สหชาติ</v>
          </cell>
          <cell r="AF612"/>
          <cell r="AG612" t="str">
            <v>PSY2.1</v>
          </cell>
          <cell r="AH612">
            <v>45857</v>
          </cell>
        </row>
        <row r="613">
          <cell r="R613" t="str">
            <v>สหชาติ</v>
          </cell>
          <cell r="X613" t="str">
            <v>DN25070026</v>
          </cell>
          <cell r="Z613">
            <v>3100132660</v>
          </cell>
          <cell r="AE613" t="str">
            <v>สหชาติ</v>
          </cell>
          <cell r="AF613"/>
          <cell r="AG613" t="str">
            <v>PSY2.1</v>
          </cell>
          <cell r="AH613">
            <v>45857</v>
          </cell>
        </row>
        <row r="614">
          <cell r="R614" t="str">
            <v>สหชาติ</v>
          </cell>
          <cell r="X614" t="str">
            <v>DN26020060</v>
          </cell>
          <cell r="Z614">
            <v>3100135516</v>
          </cell>
          <cell r="AE614" t="str">
            <v>สหชาติ</v>
          </cell>
          <cell r="AF614"/>
          <cell r="AG614" t="str">
            <v>PSY2.1</v>
          </cell>
          <cell r="AH614">
            <v>46086</v>
          </cell>
        </row>
        <row r="615">
          <cell r="R615" t="str">
            <v>สหชาติ</v>
          </cell>
          <cell r="X615" t="str">
            <v>DN26010111</v>
          </cell>
          <cell r="Z615">
            <v>3100135163</v>
          </cell>
          <cell r="AE615" t="str">
            <v>สหชาติ</v>
          </cell>
          <cell r="AF615"/>
          <cell r="AG615" t="str">
            <v>PSY2.1</v>
          </cell>
          <cell r="AH615">
            <v>46054</v>
          </cell>
        </row>
        <row r="616">
          <cell r="R616" t="str">
            <v>ประธาน</v>
          </cell>
          <cell r="X616" t="str">
            <v>DN25030010</v>
          </cell>
          <cell r="Z616">
            <v>3100132109</v>
          </cell>
          <cell r="AE616" t="str">
            <v>ประธาน</v>
          </cell>
          <cell r="AF616"/>
          <cell r="AG616" t="str">
            <v>PSY2.2</v>
          </cell>
          <cell r="AH616">
            <v>45597</v>
          </cell>
        </row>
        <row r="617">
          <cell r="R617"/>
          <cell r="X617"/>
          <cell r="Z617"/>
          <cell r="AE617">
            <v>0</v>
          </cell>
          <cell r="AF617"/>
          <cell r="AG617" t="str">
            <v>PSY2.1</v>
          </cell>
          <cell r="AH617"/>
        </row>
        <row r="618">
          <cell r="R618"/>
          <cell r="X618"/>
          <cell r="Z618"/>
          <cell r="AE618">
            <v>0</v>
          </cell>
          <cell r="AF618"/>
          <cell r="AG618" t="str">
            <v>PSY2.1</v>
          </cell>
          <cell r="AH618"/>
        </row>
        <row r="619">
          <cell r="R619" t="str">
            <v>สหชาติ</v>
          </cell>
          <cell r="X619" t="str">
            <v>DN24090019</v>
          </cell>
          <cell r="Z619">
            <v>3100128852</v>
          </cell>
          <cell r="AE619" t="str">
            <v>สหชาติ</v>
          </cell>
          <cell r="AF619"/>
          <cell r="AG619" t="str">
            <v>PSY2.1</v>
          </cell>
          <cell r="AH619">
            <v>45543</v>
          </cell>
        </row>
        <row r="620">
          <cell r="R620" t="str">
            <v>สหชาติ</v>
          </cell>
          <cell r="X620" t="str">
            <v>DN24090035</v>
          </cell>
          <cell r="Z620">
            <v>3100128997</v>
          </cell>
          <cell r="AE620" t="str">
            <v>สหชาติ</v>
          </cell>
          <cell r="AF620"/>
          <cell r="AG620" t="str">
            <v>PSY2.1</v>
          </cell>
          <cell r="AH620">
            <v>45544</v>
          </cell>
        </row>
        <row r="621">
          <cell r="R621" t="str">
            <v>สหชาติ</v>
          </cell>
          <cell r="X621" t="str">
            <v>DN24080003</v>
          </cell>
          <cell r="Z621">
            <v>3100128586</v>
          </cell>
          <cell r="AE621" t="str">
            <v>สหชาติ</v>
          </cell>
          <cell r="AF621"/>
          <cell r="AG621" t="str">
            <v>PSY2.1</v>
          </cell>
          <cell r="AH621">
            <v>45545</v>
          </cell>
        </row>
        <row r="622">
          <cell r="R622" t="str">
            <v>สหชาติ</v>
          </cell>
          <cell r="X622" t="str">
            <v>DN24110009</v>
          </cell>
          <cell r="Z622">
            <v>3100129404</v>
          </cell>
          <cell r="AE622" t="str">
            <v>สหชาติ</v>
          </cell>
          <cell r="AF622"/>
          <cell r="AG622" t="str">
            <v>PSY2.1</v>
          </cell>
          <cell r="AH622">
            <v>45546</v>
          </cell>
        </row>
        <row r="623">
          <cell r="R623" t="str">
            <v>สหชาติ</v>
          </cell>
          <cell r="X623" t="str">
            <v>DN24100110</v>
          </cell>
          <cell r="Z623">
            <v>3100129405</v>
          </cell>
          <cell r="AE623" t="str">
            <v>สหชาติ</v>
          </cell>
          <cell r="AF623"/>
          <cell r="AG623" t="str">
            <v>PSY2.1</v>
          </cell>
          <cell r="AH623">
            <v>45547</v>
          </cell>
        </row>
        <row r="624">
          <cell r="R624" t="str">
            <v>สหชาติ</v>
          </cell>
          <cell r="X624" t="str">
            <v>DN24100110</v>
          </cell>
          <cell r="Z624">
            <v>3100129406</v>
          </cell>
          <cell r="AE624" t="str">
            <v>สหชาติ</v>
          </cell>
          <cell r="AF624"/>
          <cell r="AG624" t="str">
            <v>PSY2.1</v>
          </cell>
          <cell r="AH624">
            <v>45548</v>
          </cell>
        </row>
        <row r="625">
          <cell r="R625"/>
          <cell r="X625"/>
          <cell r="Z625"/>
          <cell r="AE625">
            <v>0</v>
          </cell>
          <cell r="AF625"/>
          <cell r="AG625" t="str">
            <v>PSY2.1</v>
          </cell>
          <cell r="AH625"/>
        </row>
        <row r="626">
          <cell r="R626" t="str">
            <v>สหชาติ</v>
          </cell>
          <cell r="X626" t="str">
            <v>DN25070081</v>
          </cell>
          <cell r="Z626">
            <v>3100132761</v>
          </cell>
          <cell r="AE626" t="str">
            <v>สหชาติ</v>
          </cell>
          <cell r="AF626"/>
          <cell r="AG626" t="str">
            <v>PSY2.1</v>
          </cell>
          <cell r="AH626">
            <v>45857</v>
          </cell>
        </row>
        <row r="627">
          <cell r="R627" t="str">
            <v>สหชาติ</v>
          </cell>
          <cell r="X627" t="str">
            <v>DN25020095</v>
          </cell>
          <cell r="Z627">
            <v>3100130942</v>
          </cell>
          <cell r="AE627" t="str">
            <v>สหชาติ</v>
          </cell>
          <cell r="AF627"/>
          <cell r="AG627" t="str">
            <v>PSY2.1</v>
          </cell>
          <cell r="AH627">
            <v>45790</v>
          </cell>
        </row>
        <row r="628">
          <cell r="R628" t="str">
            <v>สหชาติ</v>
          </cell>
          <cell r="X628" t="str">
            <v>DN25020097</v>
          </cell>
          <cell r="Z628">
            <v>3100130949</v>
          </cell>
          <cell r="AE628" t="str">
            <v>สหชาติ</v>
          </cell>
          <cell r="AF628"/>
          <cell r="AG628" t="str">
            <v>PSY2.1</v>
          </cell>
          <cell r="AH628">
            <v>45790</v>
          </cell>
        </row>
        <row r="629">
          <cell r="R629" t="str">
            <v>สหชาติ</v>
          </cell>
          <cell r="X629" t="str">
            <v>DN25020019</v>
          </cell>
          <cell r="Z629">
            <v>3100130661</v>
          </cell>
          <cell r="AE629" t="str">
            <v>สหชาติ</v>
          </cell>
          <cell r="AF629"/>
          <cell r="AG629" t="str">
            <v>PSY2.1</v>
          </cell>
          <cell r="AH629">
            <v>45664</v>
          </cell>
        </row>
        <row r="630">
          <cell r="R630" t="str">
            <v>สหชาติ</v>
          </cell>
          <cell r="X630" t="str">
            <v>DN25020019</v>
          </cell>
          <cell r="Z630">
            <v>3100130662</v>
          </cell>
          <cell r="AE630" t="str">
            <v>สหชาติ</v>
          </cell>
          <cell r="AF630"/>
          <cell r="AG630" t="str">
            <v>PSY2.1</v>
          </cell>
          <cell r="AH630">
            <v>45664</v>
          </cell>
        </row>
        <row r="631">
          <cell r="R631" t="str">
            <v>สหชาติ</v>
          </cell>
          <cell r="X631" t="str">
            <v>DN25060003</v>
          </cell>
          <cell r="Z631">
            <v>3100132145</v>
          </cell>
          <cell r="AE631" t="str">
            <v>สหชาติ</v>
          </cell>
          <cell r="AF631"/>
          <cell r="AG631" t="str">
            <v>PSY2.1</v>
          </cell>
          <cell r="AH631">
            <v>45823</v>
          </cell>
        </row>
        <row r="632">
          <cell r="R632" t="str">
            <v>สหชาติ</v>
          </cell>
          <cell r="X632" t="str">
            <v>DN25070097</v>
          </cell>
          <cell r="Z632">
            <v>3100132755</v>
          </cell>
          <cell r="AE632" t="str">
            <v>สหชาติ</v>
          </cell>
          <cell r="AF632"/>
          <cell r="AG632" t="str">
            <v>PSY2.1</v>
          </cell>
          <cell r="AH632">
            <v>45823</v>
          </cell>
        </row>
        <row r="633">
          <cell r="R633" t="str">
            <v>สหชาติ</v>
          </cell>
          <cell r="X633" t="str">
            <v>DN25070083</v>
          </cell>
          <cell r="Z633">
            <v>3100132751</v>
          </cell>
          <cell r="AE633" t="str">
            <v>สหชาติ</v>
          </cell>
          <cell r="AF633"/>
          <cell r="AG633" t="str">
            <v>PSY2.1</v>
          </cell>
          <cell r="AH633">
            <v>45857</v>
          </cell>
        </row>
        <row r="634">
          <cell r="R634" t="str">
            <v>สหชาติ</v>
          </cell>
          <cell r="X634" t="str">
            <v>DN25080024</v>
          </cell>
          <cell r="Z634">
            <v>3100132869</v>
          </cell>
          <cell r="AE634" t="str">
            <v>สหชาติ</v>
          </cell>
          <cell r="AF634"/>
          <cell r="AG634" t="str">
            <v>PSY2.1</v>
          </cell>
          <cell r="AH634">
            <v>45870</v>
          </cell>
        </row>
        <row r="635">
          <cell r="R635" t="str">
            <v>สหชาติ</v>
          </cell>
          <cell r="X635" t="str">
            <v>DN24110048</v>
          </cell>
          <cell r="Z635">
            <v>3100130010</v>
          </cell>
          <cell r="AE635" t="str">
            <v>สหชาติ</v>
          </cell>
          <cell r="AF635"/>
          <cell r="AG635" t="str">
            <v>PSY2.1</v>
          </cell>
          <cell r="AH635">
            <v>45799</v>
          </cell>
        </row>
        <row r="636">
          <cell r="R636" t="str">
            <v>สหชาติ</v>
          </cell>
          <cell r="X636" t="str">
            <v>DN25070016</v>
          </cell>
          <cell r="Z636">
            <v>3100132565</v>
          </cell>
          <cell r="AE636" t="str">
            <v>สหชาติ</v>
          </cell>
          <cell r="AF636"/>
          <cell r="AG636" t="str">
            <v>PSY2.1</v>
          </cell>
          <cell r="AH636">
            <v>45857</v>
          </cell>
        </row>
        <row r="637">
          <cell r="R637" t="str">
            <v>สหชาติ</v>
          </cell>
          <cell r="X637" t="str">
            <v>DN24080003</v>
          </cell>
          <cell r="Z637">
            <v>3100128586</v>
          </cell>
          <cell r="AE637" t="str">
            <v>สหชาติ</v>
          </cell>
          <cell r="AF637"/>
          <cell r="AG637" t="str">
            <v>PSY2.1</v>
          </cell>
          <cell r="AH637">
            <v>45857</v>
          </cell>
        </row>
        <row r="638">
          <cell r="R638" t="str">
            <v>สหชาติ</v>
          </cell>
          <cell r="X638" t="str">
            <v>DN25060003</v>
          </cell>
          <cell r="Z638">
            <v>3100132145</v>
          </cell>
          <cell r="AE638" t="str">
            <v>สหชาติ</v>
          </cell>
          <cell r="AF638"/>
          <cell r="AG638" t="str">
            <v>PSY2.1</v>
          </cell>
          <cell r="AH638">
            <v>45857</v>
          </cell>
        </row>
        <row r="639">
          <cell r="R639" t="str">
            <v>สหชาติ</v>
          </cell>
          <cell r="X639" t="str">
            <v>DN25070025</v>
          </cell>
          <cell r="Z639">
            <v>3100132661</v>
          </cell>
          <cell r="AE639" t="str">
            <v>สหชาติ</v>
          </cell>
          <cell r="AF639"/>
          <cell r="AG639" t="str">
            <v>PSY2.1</v>
          </cell>
          <cell r="AH639">
            <v>45857</v>
          </cell>
        </row>
        <row r="640">
          <cell r="R640" t="str">
            <v>สหชาติ</v>
          </cell>
          <cell r="X640" t="str">
            <v>DN25070026</v>
          </cell>
          <cell r="Z640">
            <v>3100132660</v>
          </cell>
          <cell r="AE640" t="str">
            <v>สหชาติ</v>
          </cell>
          <cell r="AF640"/>
          <cell r="AG640" t="str">
            <v>PSY2.1</v>
          </cell>
          <cell r="AH640">
            <v>45857</v>
          </cell>
        </row>
        <row r="641">
          <cell r="R641" t="str">
            <v>สหชาติ</v>
          </cell>
          <cell r="X641" t="str">
            <v>DN25060041</v>
          </cell>
          <cell r="Z641">
            <v>3100132503</v>
          </cell>
          <cell r="AE641" t="str">
            <v>สหชาติ</v>
          </cell>
          <cell r="AF641"/>
          <cell r="AG641" t="str">
            <v>PSY2.1</v>
          </cell>
          <cell r="AH641">
            <v>45870</v>
          </cell>
        </row>
        <row r="642">
          <cell r="R642" t="str">
            <v>ประธาน</v>
          </cell>
          <cell r="X642" t="str">
            <v>DN25030010</v>
          </cell>
          <cell r="Z642">
            <v>3100132109</v>
          </cell>
          <cell r="AE642" t="str">
            <v>ประธาน</v>
          </cell>
          <cell r="AF642"/>
          <cell r="AG642" t="str">
            <v>PSY2.1</v>
          </cell>
          <cell r="AH642">
            <v>45617</v>
          </cell>
        </row>
        <row r="643">
          <cell r="R643" t="str">
            <v>สหชาติ</v>
          </cell>
          <cell r="X643" t="str">
            <v>DN26070050</v>
          </cell>
          <cell r="Z643">
            <v>3100137547</v>
          </cell>
          <cell r="AE643" t="str">
            <v>สหชาติ</v>
          </cell>
          <cell r="AF643"/>
          <cell r="AG643" t="str">
            <v>PSY2.1</v>
          </cell>
          <cell r="AH643">
            <v>46235</v>
          </cell>
        </row>
        <row r="644">
          <cell r="R644"/>
          <cell r="X644"/>
          <cell r="Z644"/>
          <cell r="AE644">
            <v>0</v>
          </cell>
          <cell r="AF644"/>
          <cell r="AG644" t="str">
            <v>PSY2.1</v>
          </cell>
          <cell r="AH644"/>
        </row>
        <row r="645">
          <cell r="R645"/>
          <cell r="X645"/>
          <cell r="Z645"/>
          <cell r="AE645">
            <v>0</v>
          </cell>
          <cell r="AF645"/>
          <cell r="AG645" t="str">
            <v>PSY2.1</v>
          </cell>
          <cell r="AH645"/>
        </row>
        <row r="646">
          <cell r="R646" t="str">
            <v>สหชาติ</v>
          </cell>
          <cell r="X646"/>
          <cell r="Z646"/>
          <cell r="AE646" t="str">
            <v>สหชาติ</v>
          </cell>
          <cell r="AF646"/>
          <cell r="AG646" t="str">
            <v>PSY2.1</v>
          </cell>
          <cell r="AH646">
            <v>46352</v>
          </cell>
        </row>
        <row r="647">
          <cell r="R647" t="str">
            <v>สหชาติ</v>
          </cell>
          <cell r="X647"/>
          <cell r="Z647"/>
          <cell r="AE647" t="str">
            <v>สหชาติ</v>
          </cell>
          <cell r="AF647"/>
          <cell r="AG647" t="str">
            <v>PSY2.1</v>
          </cell>
          <cell r="AH647">
            <v>46353</v>
          </cell>
        </row>
        <row r="648">
          <cell r="R648" t="str">
            <v>สหชาติ</v>
          </cell>
          <cell r="X648"/>
          <cell r="Z648"/>
          <cell r="AE648" t="str">
            <v>สหชาติ</v>
          </cell>
          <cell r="AF648"/>
          <cell r="AG648" t="str">
            <v>PSY2.1</v>
          </cell>
          <cell r="AH648">
            <v>46354</v>
          </cell>
        </row>
        <row r="649">
          <cell r="R649" t="str">
            <v>สหชาติ</v>
          </cell>
          <cell r="X649"/>
          <cell r="Z649"/>
          <cell r="AE649" t="str">
            <v>สหชาติ</v>
          </cell>
          <cell r="AF649"/>
          <cell r="AG649" t="str">
            <v>PSY2.1</v>
          </cell>
          <cell r="AH649">
            <v>46355</v>
          </cell>
        </row>
        <row r="650">
          <cell r="R650" t="str">
            <v>สหชาติ</v>
          </cell>
          <cell r="X650"/>
          <cell r="Z650"/>
          <cell r="AE650" t="str">
            <v>สหชาติ</v>
          </cell>
          <cell r="AF650"/>
          <cell r="AG650" t="str">
            <v>PSY2.1</v>
          </cell>
          <cell r="AH650">
            <v>46356</v>
          </cell>
        </row>
        <row r="651">
          <cell r="R651" t="str">
            <v>สหชาติ</v>
          </cell>
          <cell r="X651"/>
          <cell r="Z651"/>
          <cell r="AE651" t="str">
            <v>สหชาติ</v>
          </cell>
          <cell r="AF651"/>
          <cell r="AG651" t="str">
            <v>PSY2.1</v>
          </cell>
          <cell r="AH651">
            <v>46356</v>
          </cell>
        </row>
        <row r="652">
          <cell r="R652"/>
          <cell r="X652"/>
          <cell r="Z652"/>
          <cell r="AE652">
            <v>0</v>
          </cell>
          <cell r="AF652"/>
          <cell r="AG652" t="str">
            <v>PSY2.1</v>
          </cell>
          <cell r="AH652"/>
        </row>
        <row r="653">
          <cell r="R653" t="str">
            <v>สหชาติ</v>
          </cell>
          <cell r="X653"/>
          <cell r="Z653"/>
          <cell r="AE653" t="str">
            <v>สหชาติ</v>
          </cell>
          <cell r="AF653"/>
          <cell r="AG653" t="str">
            <v>PSY2.1</v>
          </cell>
          <cell r="AH653">
            <v>46448</v>
          </cell>
        </row>
        <row r="654">
          <cell r="R654" t="str">
            <v>สหชาติ</v>
          </cell>
          <cell r="X654"/>
          <cell r="Z654"/>
          <cell r="AE654" t="str">
            <v>สหชาติ</v>
          </cell>
          <cell r="AF654"/>
          <cell r="AG654" t="str">
            <v>PSY2.1</v>
          </cell>
          <cell r="AH654">
            <v>46448</v>
          </cell>
        </row>
        <row r="655">
          <cell r="R655" t="str">
            <v>สหชาติ</v>
          </cell>
          <cell r="X655"/>
          <cell r="Z655"/>
          <cell r="AE655" t="str">
            <v>สหชาติ</v>
          </cell>
          <cell r="AF655"/>
          <cell r="AG655" t="str">
            <v>PSY2.1</v>
          </cell>
          <cell r="AH655">
            <v>46448</v>
          </cell>
        </row>
        <row r="656">
          <cell r="R656" t="str">
            <v>สหชาติ</v>
          </cell>
          <cell r="X656"/>
          <cell r="Z656"/>
          <cell r="AE656" t="str">
            <v>สหชาติ</v>
          </cell>
          <cell r="AF656"/>
          <cell r="AG656" t="str">
            <v>PSY2.1</v>
          </cell>
          <cell r="AH656">
            <v>46448</v>
          </cell>
        </row>
        <row r="657">
          <cell r="R657" t="str">
            <v>สหชาติ</v>
          </cell>
          <cell r="X657"/>
          <cell r="Z657"/>
          <cell r="AE657" t="str">
            <v>สหชาติ</v>
          </cell>
          <cell r="AF657"/>
          <cell r="AG657" t="str">
            <v>PSY2.1</v>
          </cell>
          <cell r="AH657">
            <v>46448</v>
          </cell>
        </row>
        <row r="658">
          <cell r="R658" t="str">
            <v>สหชาติ</v>
          </cell>
          <cell r="X658"/>
          <cell r="Z658"/>
          <cell r="AE658" t="str">
            <v>สหชาติ</v>
          </cell>
          <cell r="AF658"/>
          <cell r="AG658" t="str">
            <v>PSY2.1</v>
          </cell>
          <cell r="AH658">
            <v>46448</v>
          </cell>
        </row>
        <row r="659">
          <cell r="R659" t="str">
            <v>สหชาติ</v>
          </cell>
          <cell r="X659"/>
          <cell r="Z659"/>
          <cell r="AE659" t="str">
            <v>สหชาติ</v>
          </cell>
          <cell r="AF659"/>
          <cell r="AG659" t="str">
            <v>PSY2.1</v>
          </cell>
          <cell r="AH659">
            <v>46448</v>
          </cell>
        </row>
        <row r="660">
          <cell r="R660" t="str">
            <v>สหชาติ</v>
          </cell>
          <cell r="X660"/>
          <cell r="Z660"/>
          <cell r="AE660" t="str">
            <v>สหชาติ</v>
          </cell>
          <cell r="AF660"/>
          <cell r="AG660" t="str">
            <v>PSY2.1</v>
          </cell>
          <cell r="AH660">
            <v>46448</v>
          </cell>
        </row>
        <row r="661">
          <cell r="R661" t="str">
            <v>สหชาติ</v>
          </cell>
          <cell r="X661"/>
          <cell r="Z661"/>
          <cell r="AE661" t="str">
            <v>สหชาติ</v>
          </cell>
          <cell r="AF661"/>
          <cell r="AG661" t="str">
            <v>PSY2.1</v>
          </cell>
          <cell r="AH661">
            <v>46448</v>
          </cell>
        </row>
        <row r="662">
          <cell r="R662" t="str">
            <v>สหชาติ</v>
          </cell>
          <cell r="X662"/>
          <cell r="Z662"/>
          <cell r="AE662" t="str">
            <v>สหชาติ</v>
          </cell>
          <cell r="AF662"/>
          <cell r="AG662" t="str">
            <v>PSY2.1</v>
          </cell>
          <cell r="AH662">
            <v>46448</v>
          </cell>
        </row>
        <row r="663">
          <cell r="R663" t="str">
            <v>สหชาติ</v>
          </cell>
          <cell r="X663"/>
          <cell r="Z663"/>
          <cell r="AE663" t="str">
            <v>สหชาติ</v>
          </cell>
          <cell r="AF663"/>
          <cell r="AG663" t="str">
            <v>PSY2.1</v>
          </cell>
          <cell r="AH663">
            <v>46448</v>
          </cell>
        </row>
        <row r="664">
          <cell r="R664" t="str">
            <v>สหชาติ</v>
          </cell>
          <cell r="X664"/>
          <cell r="Z664"/>
          <cell r="AE664" t="str">
            <v>สหชาติ</v>
          </cell>
          <cell r="AF664"/>
          <cell r="AG664" t="str">
            <v>PSY2.1</v>
          </cell>
          <cell r="AH664">
            <v>46448</v>
          </cell>
        </row>
        <row r="665">
          <cell r="R665" t="str">
            <v>สหชาติ</v>
          </cell>
          <cell r="X665"/>
          <cell r="Z665"/>
          <cell r="AE665" t="str">
            <v>สหชาติ</v>
          </cell>
          <cell r="AF665"/>
          <cell r="AG665" t="str">
            <v>PSY2.1</v>
          </cell>
          <cell r="AH665">
            <v>46388</v>
          </cell>
        </row>
        <row r="666">
          <cell r="R666" t="str">
            <v>สหชาติ</v>
          </cell>
          <cell r="X666"/>
          <cell r="Z666"/>
          <cell r="AE666" t="str">
            <v>สหชาติ</v>
          </cell>
          <cell r="AF666"/>
          <cell r="AG666" t="str">
            <v>PSY2.1</v>
          </cell>
          <cell r="AH666">
            <v>46448</v>
          </cell>
        </row>
        <row r="667">
          <cell r="R667" t="str">
            <v>สหชาติ</v>
          </cell>
          <cell r="X667"/>
          <cell r="Z667"/>
          <cell r="AE667" t="str">
            <v>สหชาติ</v>
          </cell>
          <cell r="AF667"/>
          <cell r="AG667" t="str">
            <v>PSY2.1</v>
          </cell>
          <cell r="AH667">
            <v>46448</v>
          </cell>
        </row>
        <row r="668">
          <cell r="R668" t="str">
            <v>สหชาติ</v>
          </cell>
          <cell r="X668"/>
          <cell r="Z668"/>
          <cell r="AE668" t="str">
            <v>สหชาติ</v>
          </cell>
          <cell r="AF668"/>
          <cell r="AG668" t="str">
            <v>PSY2.1</v>
          </cell>
          <cell r="AH668">
            <v>46448</v>
          </cell>
        </row>
        <row r="669">
          <cell r="R669" t="str">
            <v>สหชาติ</v>
          </cell>
          <cell r="X669"/>
          <cell r="Z669"/>
          <cell r="AE669" t="str">
            <v>สหชาติ</v>
          </cell>
          <cell r="AF669"/>
          <cell r="AG669" t="str">
            <v>PSY2.1</v>
          </cell>
          <cell r="AH669">
            <v>46448</v>
          </cell>
        </row>
        <row r="670">
          <cell r="R670" t="str">
            <v>ประธาน</v>
          </cell>
          <cell r="X670"/>
          <cell r="Z670"/>
          <cell r="AE670" t="str">
            <v>ประธาน</v>
          </cell>
          <cell r="AF670"/>
          <cell r="AG670" t="str">
            <v>PSY2.2</v>
          </cell>
          <cell r="AH670">
            <v>46357</v>
          </cell>
        </row>
        <row r="671">
          <cell r="R671"/>
          <cell r="X671"/>
          <cell r="Z671"/>
          <cell r="AE671">
            <v>0</v>
          </cell>
          <cell r="AF671"/>
          <cell r="AG671" t="str">
            <v>PSY3</v>
          </cell>
          <cell r="AH671"/>
        </row>
        <row r="672">
          <cell r="R672" t="str">
            <v>สหชาติ</v>
          </cell>
          <cell r="X672" t="str">
            <v>DN24100002</v>
          </cell>
          <cell r="Z672">
            <v>3100129157</v>
          </cell>
          <cell r="AE672" t="str">
            <v>สหชาติ</v>
          </cell>
          <cell r="AF672"/>
          <cell r="AG672" t="str">
            <v>PSY3</v>
          </cell>
          <cell r="AH672">
            <v>45566</v>
          </cell>
        </row>
        <row r="673">
          <cell r="R673" t="str">
            <v xml:space="preserve">สหชาติ </v>
          </cell>
          <cell r="X673" t="str">
            <v>DN24100003</v>
          </cell>
          <cell r="Z673">
            <v>3100129440</v>
          </cell>
          <cell r="AE673" t="str">
            <v xml:space="preserve">สหชาติ </v>
          </cell>
          <cell r="AF673"/>
          <cell r="AG673" t="str">
            <v>PSY3</v>
          </cell>
          <cell r="AH673">
            <v>45567</v>
          </cell>
        </row>
        <row r="674">
          <cell r="R674" t="str">
            <v xml:space="preserve">สหชาติ </v>
          </cell>
          <cell r="X674" t="str">
            <v>DN25030017</v>
          </cell>
          <cell r="Z674">
            <v>3100131050</v>
          </cell>
          <cell r="AE674" t="str">
            <v xml:space="preserve">สหชาติ </v>
          </cell>
          <cell r="AF674"/>
          <cell r="AG674" t="str">
            <v>PSY3</v>
          </cell>
          <cell r="AH674">
            <v>45566</v>
          </cell>
        </row>
        <row r="675">
          <cell r="R675"/>
          <cell r="X675"/>
          <cell r="Z675"/>
          <cell r="AE675">
            <v>0</v>
          </cell>
          <cell r="AF675"/>
          <cell r="AG675" t="str">
            <v>SCA</v>
          </cell>
          <cell r="AH675"/>
        </row>
        <row r="676">
          <cell r="R676"/>
          <cell r="X676"/>
          <cell r="Z676"/>
          <cell r="AE676">
            <v>0</v>
          </cell>
          <cell r="AF676"/>
          <cell r="AG676" t="str">
            <v>SCA1</v>
          </cell>
          <cell r="AH676"/>
        </row>
        <row r="677">
          <cell r="R677" t="str">
            <v>บัณฑิต</v>
          </cell>
          <cell r="X677" t="str">
            <v>DN25120094</v>
          </cell>
          <cell r="Z677" t="str">
            <v>3100138041
3100138070
3100138071</v>
          </cell>
          <cell r="AE677" t="str">
            <v>บัณฑิต</v>
          </cell>
          <cell r="AF677"/>
          <cell r="AG677" t="str">
            <v>SCA1</v>
          </cell>
          <cell r="AH677">
            <v>46266</v>
          </cell>
        </row>
        <row r="678">
          <cell r="R678" t="str">
            <v>บัณฑิต</v>
          </cell>
          <cell r="X678" t="str">
            <v>DN25120095</v>
          </cell>
          <cell r="Z678">
            <v>3100138073</v>
          </cell>
          <cell r="AE678" t="str">
            <v>บัณฑิต</v>
          </cell>
          <cell r="AF678"/>
          <cell r="AG678" t="str">
            <v>SCA1</v>
          </cell>
          <cell r="AH678">
            <v>46266</v>
          </cell>
        </row>
        <row r="679">
          <cell r="R679"/>
          <cell r="X679"/>
          <cell r="Z679"/>
          <cell r="AE679">
            <v>0</v>
          </cell>
          <cell r="AF679"/>
          <cell r="AG679" t="str">
            <v>SCA2</v>
          </cell>
          <cell r="AH679"/>
        </row>
        <row r="680">
          <cell r="R680" t="str">
            <v xml:space="preserve">บัณฑิต </v>
          </cell>
          <cell r="X680"/>
          <cell r="Z680"/>
          <cell r="AE680" t="str">
            <v xml:space="preserve">บัณฑิต </v>
          </cell>
          <cell r="AF680" t="str">
            <v>ยกเลิก</v>
          </cell>
          <cell r="AG680" t="str">
            <v>SCA2</v>
          </cell>
          <cell r="AH680">
            <v>46082</v>
          </cell>
        </row>
        <row r="681">
          <cell r="R681"/>
          <cell r="X681"/>
          <cell r="Z681"/>
          <cell r="AE681">
            <v>0</v>
          </cell>
          <cell r="AF681"/>
          <cell r="AG681" t="str">
            <v>SCA3</v>
          </cell>
          <cell r="AH681"/>
        </row>
        <row r="682">
          <cell r="R682" t="str">
            <v xml:space="preserve">บัณฑิต </v>
          </cell>
          <cell r="X682"/>
          <cell r="Z682"/>
          <cell r="AE682" t="str">
            <v xml:space="preserve">บัณฑิต </v>
          </cell>
          <cell r="AF682" t="str">
            <v>ยกเลิก</v>
          </cell>
          <cell r="AG682" t="str">
            <v>SCA3</v>
          </cell>
          <cell r="AH682">
            <v>46082</v>
          </cell>
        </row>
        <row r="683">
          <cell r="R683"/>
          <cell r="X683"/>
          <cell r="Z683"/>
          <cell r="AE683">
            <v>0</v>
          </cell>
          <cell r="AF683"/>
          <cell r="AG683" t="str">
            <v>SCA4</v>
          </cell>
          <cell r="AH683"/>
        </row>
        <row r="684">
          <cell r="R684" t="str">
            <v xml:space="preserve">บัณฑิต </v>
          </cell>
          <cell r="X684" t="str">
            <v>DN25100084</v>
          </cell>
          <cell r="Z684">
            <v>3100135463</v>
          </cell>
          <cell r="AE684" t="str">
            <v xml:space="preserve">บัณฑิต </v>
          </cell>
          <cell r="AF684"/>
          <cell r="AG684" t="str">
            <v>SCA4</v>
          </cell>
          <cell r="AH684">
            <v>46144</v>
          </cell>
        </row>
        <row r="685">
          <cell r="R685" t="str">
            <v xml:space="preserve">บัณฑิต </v>
          </cell>
          <cell r="X685" t="str">
            <v>DN25120102</v>
          </cell>
          <cell r="Z685">
            <v>3100137154</v>
          </cell>
          <cell r="AE685" t="str">
            <v xml:space="preserve">บัณฑิต </v>
          </cell>
          <cell r="AF685"/>
          <cell r="AG685" t="str">
            <v>SCA4</v>
          </cell>
          <cell r="AH685">
            <v>46175</v>
          </cell>
        </row>
        <row r="686">
          <cell r="R686" t="str">
            <v xml:space="preserve">บัณฑิต </v>
          </cell>
          <cell r="X686" t="str">
            <v>DN26010015</v>
          </cell>
          <cell r="Z686">
            <v>3100138091</v>
          </cell>
          <cell r="AE686" t="str">
            <v xml:space="preserve">บัณฑิต </v>
          </cell>
          <cell r="AF686"/>
          <cell r="AG686" t="str">
            <v>SCA4</v>
          </cell>
          <cell r="AH686">
            <v>46266</v>
          </cell>
        </row>
        <row r="687">
          <cell r="R687" t="str">
            <v xml:space="preserve">บัณฑิต </v>
          </cell>
          <cell r="X687" t="str">
            <v>DN26010014</v>
          </cell>
          <cell r="Z687">
            <v>3100138090</v>
          </cell>
          <cell r="AE687" t="str">
            <v xml:space="preserve">บัณฑิต </v>
          </cell>
          <cell r="AF687"/>
          <cell r="AG687" t="str">
            <v>SCA4</v>
          </cell>
          <cell r="AH687">
            <v>46266</v>
          </cell>
        </row>
        <row r="688">
          <cell r="R688" t="str">
            <v>บัณฑิต</v>
          </cell>
          <cell r="X688" t="str">
            <v>DN26060034</v>
          </cell>
          <cell r="Z688">
            <v>3100137599</v>
          </cell>
          <cell r="AE688" t="str">
            <v>บัณฑิต</v>
          </cell>
          <cell r="AF688"/>
          <cell r="AG688" t="str">
            <v>SCA4</v>
          </cell>
          <cell r="AH688">
            <v>46235</v>
          </cell>
        </row>
        <row r="689">
          <cell r="R689" t="str">
            <v>บัณฑิต</v>
          </cell>
          <cell r="X689" t="str">
            <v>DN26080091</v>
          </cell>
          <cell r="Z689"/>
          <cell r="AE689" t="str">
            <v>บัณฑิต</v>
          </cell>
          <cell r="AF689"/>
          <cell r="AG689" t="str">
            <v>SCA4</v>
          </cell>
          <cell r="AH689">
            <v>46296</v>
          </cell>
        </row>
        <row r="690">
          <cell r="R690"/>
          <cell r="X690"/>
          <cell r="Z690"/>
          <cell r="AE690">
            <v>0</v>
          </cell>
          <cell r="AF690"/>
          <cell r="AG690" t="str">
            <v>COM</v>
          </cell>
          <cell r="AH690"/>
        </row>
        <row r="691">
          <cell r="R691"/>
          <cell r="X691"/>
          <cell r="Z691"/>
          <cell r="AE691">
            <v>0</v>
          </cell>
          <cell r="AF691"/>
          <cell r="AG691" t="str">
            <v>COM1</v>
          </cell>
          <cell r="AH691"/>
        </row>
        <row r="692">
          <cell r="R692" t="str">
            <v>มนตรี</v>
          </cell>
          <cell r="X692" t="str">
            <v>DN26010020</v>
          </cell>
          <cell r="Z692">
            <v>3100136582</v>
          </cell>
          <cell r="AE692" t="str">
            <v>มนตรี</v>
          </cell>
          <cell r="AF692"/>
          <cell r="AG692" t="str">
            <v>COM1</v>
          </cell>
          <cell r="AH692">
            <v>46143</v>
          </cell>
        </row>
        <row r="693">
          <cell r="R693" t="str">
            <v>มนตรี</v>
          </cell>
          <cell r="X693" t="str">
            <v>DN26010020</v>
          </cell>
          <cell r="Z693">
            <v>3100136590</v>
          </cell>
          <cell r="AE693" t="str">
            <v>มนตรี</v>
          </cell>
          <cell r="AF693"/>
          <cell r="AG693" t="str">
            <v>COM1</v>
          </cell>
          <cell r="AH693">
            <v>46143</v>
          </cell>
        </row>
        <row r="694">
          <cell r="R694" t="str">
            <v>มนตรี</v>
          </cell>
          <cell r="X694" t="str">
            <v>DN26070039</v>
          </cell>
          <cell r="Z694">
            <v>3100137682</v>
          </cell>
          <cell r="AE694" t="str">
            <v>มนตรี</v>
          </cell>
          <cell r="AF694"/>
          <cell r="AG694" t="str">
            <v>COM1</v>
          </cell>
          <cell r="AH694">
            <v>46235</v>
          </cell>
        </row>
        <row r="695">
          <cell r="R695" t="str">
            <v>มนตรี</v>
          </cell>
          <cell r="X695" t="str">
            <v>DN26090001</v>
          </cell>
          <cell r="Z695"/>
          <cell r="AE695" t="str">
            <v>มนตรี</v>
          </cell>
          <cell r="AF695"/>
          <cell r="AG695" t="str">
            <v>COM1</v>
          </cell>
          <cell r="AH695">
            <v>46296</v>
          </cell>
        </row>
        <row r="696">
          <cell r="R696"/>
          <cell r="X696"/>
          <cell r="Z696"/>
          <cell r="AE696">
            <v>0</v>
          </cell>
          <cell r="AF696"/>
          <cell r="AG696" t="str">
            <v>COM2</v>
          </cell>
          <cell r="AH696"/>
        </row>
        <row r="697">
          <cell r="R697" t="str">
            <v>บัณฑิต</v>
          </cell>
          <cell r="X697" t="str">
            <v>DN25100037</v>
          </cell>
          <cell r="Z697">
            <v>3100135219</v>
          </cell>
          <cell r="AE697" t="str">
            <v>บัณฑิต</v>
          </cell>
          <cell r="AF697"/>
          <cell r="AG697" t="str">
            <v>COM2</v>
          </cell>
          <cell r="AH697">
            <v>46023</v>
          </cell>
        </row>
        <row r="698">
          <cell r="R698" t="str">
            <v>บัณฑิต</v>
          </cell>
          <cell r="X698" t="str">
            <v>DN26080034</v>
          </cell>
          <cell r="Z698"/>
          <cell r="AE698" t="str">
            <v>บัณฑิต</v>
          </cell>
          <cell r="AF698"/>
          <cell r="AG698" t="str">
            <v>COM2</v>
          </cell>
          <cell r="AH698">
            <v>46296</v>
          </cell>
        </row>
        <row r="699">
          <cell r="R699"/>
          <cell r="X699"/>
          <cell r="Z699"/>
          <cell r="AE699">
            <v>0</v>
          </cell>
          <cell r="AF699"/>
          <cell r="AG699" t="str">
            <v>COM3</v>
          </cell>
          <cell r="AH699"/>
        </row>
        <row r="700">
          <cell r="R700" t="str">
            <v>บัณฑิต</v>
          </cell>
          <cell r="X700" t="str">
            <v>DN25120091</v>
          </cell>
          <cell r="Z700"/>
          <cell r="AE700" t="str">
            <v>บัณฑิต</v>
          </cell>
          <cell r="AF700"/>
          <cell r="AG700" t="str">
            <v>COM3</v>
          </cell>
          <cell r="AH700">
            <v>46266</v>
          </cell>
        </row>
        <row r="701">
          <cell r="R701"/>
          <cell r="X701"/>
          <cell r="Z701"/>
          <cell r="AE701">
            <v>0</v>
          </cell>
          <cell r="AF701"/>
          <cell r="AG701" t="str">
            <v>COM4</v>
          </cell>
          <cell r="AH701"/>
        </row>
        <row r="702">
          <cell r="R702" t="str">
            <v>ประธาน</v>
          </cell>
          <cell r="X702"/>
          <cell r="Z702"/>
          <cell r="AE702" t="str">
            <v>ประธาน</v>
          </cell>
          <cell r="AF702" t="str">
            <v>ยกเลิก</v>
          </cell>
          <cell r="AG702" t="str">
            <v>COM4</v>
          </cell>
          <cell r="AH702" t="str">
            <v>TBA</v>
          </cell>
        </row>
        <row r="703">
          <cell r="R703"/>
          <cell r="X703"/>
          <cell r="Z703"/>
          <cell r="AE703">
            <v>0</v>
          </cell>
          <cell r="AF703"/>
          <cell r="AG703" t="str">
            <v>COM5</v>
          </cell>
          <cell r="AH703"/>
        </row>
        <row r="704">
          <cell r="R704" t="str">
            <v>ประธาน</v>
          </cell>
          <cell r="X704"/>
          <cell r="Z704"/>
          <cell r="AE704" t="str">
            <v>ประธาน</v>
          </cell>
          <cell r="AF704" t="str">
            <v>ยกเลิก</v>
          </cell>
          <cell r="AG704" t="str">
            <v>COM5</v>
          </cell>
          <cell r="AH704">
            <v>46054</v>
          </cell>
        </row>
        <row r="705">
          <cell r="R705"/>
          <cell r="X705"/>
          <cell r="Z705"/>
          <cell r="AE705">
            <v>0</v>
          </cell>
          <cell r="AF705"/>
          <cell r="AG705" t="str">
            <v>COM5</v>
          </cell>
          <cell r="AH705"/>
        </row>
        <row r="706">
          <cell r="R706" t="str">
            <v>ประธาน</v>
          </cell>
          <cell r="X706"/>
          <cell r="Z706"/>
          <cell r="AE706" t="str">
            <v>ประธาน</v>
          </cell>
          <cell r="AF706" t="str">
            <v>ยกเลิก</v>
          </cell>
          <cell r="AG706" t="str">
            <v>COM5</v>
          </cell>
          <cell r="AH706">
            <v>46054</v>
          </cell>
        </row>
        <row r="707">
          <cell r="R707" t="str">
            <v>ประธาน</v>
          </cell>
          <cell r="X707" t="str">
            <v>DN26010113</v>
          </cell>
          <cell r="Z707">
            <v>3100137159</v>
          </cell>
          <cell r="AE707" t="str">
            <v>ประธาน</v>
          </cell>
          <cell r="AF707"/>
          <cell r="AG707" t="str">
            <v>COM5</v>
          </cell>
          <cell r="AH707">
            <v>46174</v>
          </cell>
        </row>
        <row r="708">
          <cell r="R708" t="str">
            <v>ประธาน</v>
          </cell>
          <cell r="X708"/>
          <cell r="Z708"/>
          <cell r="AE708" t="str">
            <v>ประธาน</v>
          </cell>
          <cell r="AF708" t="str">
            <v>ยกเลิก</v>
          </cell>
          <cell r="AG708" t="str">
            <v>COM5</v>
          </cell>
          <cell r="AH708">
            <v>46054</v>
          </cell>
        </row>
        <row r="709">
          <cell r="R709"/>
          <cell r="X709"/>
          <cell r="Z709"/>
          <cell r="AE709">
            <v>0</v>
          </cell>
          <cell r="AF709"/>
          <cell r="AG709" t="str">
            <v>COM6</v>
          </cell>
          <cell r="AH709"/>
        </row>
        <row r="710">
          <cell r="R710" t="str">
            <v>มนตรี</v>
          </cell>
          <cell r="X710" t="str">
            <v>DN26010097</v>
          </cell>
          <cell r="Z710">
            <v>3100137073</v>
          </cell>
          <cell r="AE710" t="str">
            <v>มนตรี</v>
          </cell>
          <cell r="AF710"/>
          <cell r="AG710" t="str">
            <v>COM6</v>
          </cell>
          <cell r="AH710">
            <v>46174</v>
          </cell>
        </row>
        <row r="711">
          <cell r="R711"/>
          <cell r="X711"/>
          <cell r="Z711"/>
          <cell r="AE711">
            <v>0</v>
          </cell>
          <cell r="AF711"/>
          <cell r="AG711" t="str">
            <v>COM7</v>
          </cell>
          <cell r="AH711"/>
        </row>
        <row r="712">
          <cell r="R712"/>
          <cell r="X712"/>
          <cell r="Z712"/>
          <cell r="AE712">
            <v>0</v>
          </cell>
          <cell r="AF712"/>
          <cell r="AG712" t="str">
            <v>COM7</v>
          </cell>
          <cell r="AH712"/>
        </row>
        <row r="713">
          <cell r="R713" t="str">
            <v>บัณฑิต</v>
          </cell>
          <cell r="X713" t="str">
            <v>DN25090026</v>
          </cell>
          <cell r="Z713">
            <v>3100134956</v>
          </cell>
          <cell r="AE713" t="str">
            <v>บัณฑิต</v>
          </cell>
          <cell r="AF713"/>
          <cell r="AG713" t="str">
            <v>COM7</v>
          </cell>
          <cell r="AH713">
            <v>46024</v>
          </cell>
        </row>
        <row r="714">
          <cell r="R714"/>
          <cell r="X714"/>
          <cell r="Z714"/>
          <cell r="AE714">
            <v>0</v>
          </cell>
          <cell r="AF714"/>
          <cell r="AG714" t="str">
            <v>COM8</v>
          </cell>
          <cell r="AH714"/>
        </row>
        <row r="715">
          <cell r="R715" t="str">
            <v>มนตรี</v>
          </cell>
          <cell r="X715" t="str">
            <v>DN26010095</v>
          </cell>
          <cell r="Z715">
            <v>3100137072</v>
          </cell>
          <cell r="AE715" t="str">
            <v>มนตรี</v>
          </cell>
          <cell r="AF715"/>
          <cell r="AG715" t="str">
            <v>COM8</v>
          </cell>
          <cell r="AH715">
            <v>46174</v>
          </cell>
        </row>
        <row r="716">
          <cell r="R716"/>
          <cell r="X716"/>
          <cell r="Z716"/>
          <cell r="AE716">
            <v>0</v>
          </cell>
          <cell r="AF716"/>
          <cell r="AG716" t="str">
            <v>COM9</v>
          </cell>
          <cell r="AH716"/>
        </row>
        <row r="717">
          <cell r="R717" t="str">
            <v>มนตรี</v>
          </cell>
          <cell r="X717" t="str">
            <v>DN26050026</v>
          </cell>
          <cell r="Z717">
            <v>3100137597</v>
          </cell>
          <cell r="AE717" t="str">
            <v>มนตรี</v>
          </cell>
          <cell r="AF717"/>
          <cell r="AG717" t="str">
            <v>COM9</v>
          </cell>
          <cell r="AH717">
            <v>46204</v>
          </cell>
        </row>
        <row r="718">
          <cell r="R718"/>
          <cell r="X718"/>
          <cell r="Z718"/>
          <cell r="AE718">
            <v>0</v>
          </cell>
          <cell r="AF718"/>
          <cell r="AG718" t="str">
            <v>COM10</v>
          </cell>
          <cell r="AH718"/>
        </row>
        <row r="719">
          <cell r="R719" t="str">
            <v>มนตรี</v>
          </cell>
          <cell r="X719" t="str">
            <v>DN26020112</v>
          </cell>
          <cell r="Z719">
            <v>3400103652</v>
          </cell>
          <cell r="AE719" t="str">
            <v>มนตรี</v>
          </cell>
          <cell r="AF719"/>
          <cell r="AG719" t="str">
            <v>COM10</v>
          </cell>
          <cell r="AH719">
            <v>46082</v>
          </cell>
        </row>
        <row r="720">
          <cell r="R720"/>
          <cell r="X720"/>
          <cell r="Z720"/>
          <cell r="AE720">
            <v>0</v>
          </cell>
          <cell r="AF720"/>
          <cell r="AG720" t="str">
            <v>COM11</v>
          </cell>
          <cell r="AH720"/>
        </row>
        <row r="721">
          <cell r="R721" t="str">
            <v>บัณฑิต</v>
          </cell>
          <cell r="X721"/>
          <cell r="Z721"/>
          <cell r="AE721" t="str">
            <v>บัณฑิต</v>
          </cell>
          <cell r="AF721" t="str">
            <v>ยกเลิก</v>
          </cell>
          <cell r="AG721" t="str">
            <v>COM11</v>
          </cell>
          <cell r="AH721" t="str">
            <v>TBA</v>
          </cell>
        </row>
        <row r="722">
          <cell r="R722"/>
          <cell r="X722"/>
          <cell r="Z722"/>
          <cell r="AE722">
            <v>0</v>
          </cell>
          <cell r="AF722"/>
          <cell r="AG722" t="str">
            <v>MO-CK1.1</v>
          </cell>
          <cell r="AH722"/>
        </row>
        <row r="723">
          <cell r="R723"/>
          <cell r="X723"/>
          <cell r="Z723"/>
          <cell r="AE723">
            <v>0</v>
          </cell>
          <cell r="AF723"/>
          <cell r="AG723" t="str">
            <v>MO-CK1.1</v>
          </cell>
          <cell r="AH723"/>
        </row>
        <row r="724">
          <cell r="R724"/>
          <cell r="X724"/>
          <cell r="Z724"/>
          <cell r="AE724">
            <v>0</v>
          </cell>
          <cell r="AF724"/>
          <cell r="AG724" t="str">
            <v>MO-CK1.1</v>
          </cell>
          <cell r="AH724"/>
        </row>
        <row r="725">
          <cell r="R725" t="str">
            <v>สหชาติ</v>
          </cell>
          <cell r="X725" t="str">
            <v>DN26010019</v>
          </cell>
          <cell r="Z725">
            <v>3100135035</v>
          </cell>
          <cell r="AE725" t="str">
            <v>สหชาติ</v>
          </cell>
          <cell r="AF725"/>
          <cell r="AG725" t="str">
            <v>MO-CK1.1</v>
          </cell>
          <cell r="AH725">
            <v>46023</v>
          </cell>
        </row>
        <row r="726">
          <cell r="R726" t="str">
            <v>สหชาติ</v>
          </cell>
          <cell r="X726" t="str">
            <v>DN26010027</v>
          </cell>
          <cell r="Z726">
            <v>3100135026</v>
          </cell>
          <cell r="AE726" t="str">
            <v>สหชาติ</v>
          </cell>
          <cell r="AF726"/>
          <cell r="AG726" t="str">
            <v>MO-CK1.1</v>
          </cell>
          <cell r="AH726">
            <v>46054</v>
          </cell>
        </row>
        <row r="727">
          <cell r="R727" t="str">
            <v>สหชาติ</v>
          </cell>
          <cell r="X727" t="str">
            <v>DN26010028</v>
          </cell>
          <cell r="Z727">
            <v>3100135030</v>
          </cell>
          <cell r="AE727" t="str">
            <v>สหชาติ</v>
          </cell>
          <cell r="AF727"/>
          <cell r="AG727" t="str">
            <v>MO-CK1.1</v>
          </cell>
          <cell r="AH727">
            <v>46054</v>
          </cell>
        </row>
        <row r="728">
          <cell r="R728" t="str">
            <v>สหชาติ</v>
          </cell>
          <cell r="X728" t="str">
            <v>DN26010045</v>
          </cell>
          <cell r="Z728">
            <v>3100135174</v>
          </cell>
          <cell r="AE728" t="str">
            <v>สหชาติ</v>
          </cell>
          <cell r="AF728"/>
          <cell r="AG728" t="str">
            <v>MO-CK1.1</v>
          </cell>
          <cell r="AH728">
            <v>46054</v>
          </cell>
        </row>
        <row r="729">
          <cell r="R729" t="str">
            <v>สหชาติ</v>
          </cell>
          <cell r="X729" t="str">
            <v>DN26020092</v>
          </cell>
          <cell r="Z729">
            <v>3100135379</v>
          </cell>
          <cell r="AE729" t="str">
            <v>สหชาติ</v>
          </cell>
          <cell r="AF729"/>
          <cell r="AG729" t="str">
            <v>MO-CK1.1</v>
          </cell>
          <cell r="AH729">
            <v>46082</v>
          </cell>
        </row>
        <row r="730">
          <cell r="R730" t="str">
            <v>สหชาติ</v>
          </cell>
          <cell r="X730" t="str">
            <v>DN26020093</v>
          </cell>
          <cell r="Z730">
            <v>3100135380</v>
          </cell>
          <cell r="AE730" t="str">
            <v>สหชาติ</v>
          </cell>
          <cell r="AF730"/>
          <cell r="AG730" t="str">
            <v>MO-CK1.1</v>
          </cell>
          <cell r="AH730">
            <v>46082</v>
          </cell>
        </row>
        <row r="731">
          <cell r="R731" t="str">
            <v>สหชาติ</v>
          </cell>
          <cell r="X731" t="str">
            <v>DN26020095</v>
          </cell>
          <cell r="Z731">
            <v>3100135770</v>
          </cell>
          <cell r="AE731" t="str">
            <v>สหชาติ</v>
          </cell>
          <cell r="AF731"/>
          <cell r="AG731" t="str">
            <v>MO-CK1.1</v>
          </cell>
          <cell r="AH731">
            <v>46082</v>
          </cell>
        </row>
        <row r="732">
          <cell r="R732" t="str">
            <v>สหชาติ</v>
          </cell>
          <cell r="X732" t="str">
            <v>DN26020095</v>
          </cell>
          <cell r="Z732">
            <v>3100135772</v>
          </cell>
          <cell r="AE732" t="str">
            <v>สหชาติ</v>
          </cell>
          <cell r="AF732"/>
          <cell r="AG732" t="str">
            <v>MO-CK1.1</v>
          </cell>
          <cell r="AH732">
            <v>46082</v>
          </cell>
        </row>
        <row r="733">
          <cell r="R733" t="str">
            <v>สหชาติ</v>
          </cell>
          <cell r="X733" t="str">
            <v>DN26020067</v>
          </cell>
          <cell r="Z733">
            <v>3400103433</v>
          </cell>
          <cell r="AE733" t="str">
            <v>สหชาติ</v>
          </cell>
          <cell r="AF733"/>
          <cell r="AG733" t="str">
            <v>MO-CK1.1</v>
          </cell>
          <cell r="AH733">
            <v>46082</v>
          </cell>
        </row>
        <row r="734">
          <cell r="R734" t="str">
            <v>ประธาน</v>
          </cell>
          <cell r="X734" t="str">
            <v>DN26030130</v>
          </cell>
          <cell r="Z734">
            <v>3100137558</v>
          </cell>
          <cell r="AE734" t="str">
            <v>ประธาน</v>
          </cell>
          <cell r="AF734"/>
          <cell r="AG734" t="str">
            <v>MO-CK1.2</v>
          </cell>
          <cell r="AH734">
            <v>46204</v>
          </cell>
        </row>
        <row r="735">
          <cell r="R735"/>
          <cell r="X735"/>
          <cell r="Z735"/>
          <cell r="AE735">
            <v>0</v>
          </cell>
          <cell r="AF735"/>
          <cell r="AG735" t="str">
            <v>MO-CK2</v>
          </cell>
          <cell r="AH735"/>
        </row>
        <row r="736">
          <cell r="R736" t="str">
            <v>สหชาติ</v>
          </cell>
          <cell r="X736" t="str">
            <v>DN26040069</v>
          </cell>
          <cell r="Z736">
            <v>3100136382</v>
          </cell>
          <cell r="AE736" t="str">
            <v>สหชาติ</v>
          </cell>
          <cell r="AF736"/>
          <cell r="AG736" t="str">
            <v>MO-CK2</v>
          </cell>
          <cell r="AH736">
            <v>46157</v>
          </cell>
        </row>
        <row r="737">
          <cell r="R737" t="str">
            <v>สหชาติ</v>
          </cell>
          <cell r="X737" t="str">
            <v xml:space="preserve">DN26060017 </v>
          </cell>
          <cell r="Z737">
            <v>3400104775</v>
          </cell>
          <cell r="AE737" t="str">
            <v>สหชาติ</v>
          </cell>
          <cell r="AF737"/>
          <cell r="AG737" t="str">
            <v>MO-CK2</v>
          </cell>
          <cell r="AH737">
            <v>46203</v>
          </cell>
        </row>
        <row r="738">
          <cell r="R738" t="str">
            <v>สหชาติ</v>
          </cell>
          <cell r="X738" t="str">
            <v>DN26050029</v>
          </cell>
          <cell r="Z738">
            <v>3100136958</v>
          </cell>
          <cell r="AE738" t="str">
            <v>สหชาติ</v>
          </cell>
          <cell r="AF738"/>
          <cell r="AG738" t="str">
            <v>MO-CK2</v>
          </cell>
          <cell r="AH738">
            <v>46188</v>
          </cell>
        </row>
        <row r="739">
          <cell r="R739" t="str">
            <v>สหชาติ</v>
          </cell>
          <cell r="X739" t="str">
            <v>DN26040015</v>
          </cell>
          <cell r="Z739">
            <v>3100135994</v>
          </cell>
          <cell r="AE739" t="str">
            <v>สหชาติ</v>
          </cell>
          <cell r="AF739"/>
          <cell r="AG739" t="str">
            <v>MO-CK2</v>
          </cell>
          <cell r="AH739">
            <v>46157</v>
          </cell>
        </row>
        <row r="740">
          <cell r="R740" t="str">
            <v>สหชาติ</v>
          </cell>
          <cell r="X740" t="str">
            <v>DN26040047</v>
          </cell>
          <cell r="Z740">
            <v>3400104125</v>
          </cell>
          <cell r="AE740" t="str">
            <v>สหชาติ</v>
          </cell>
          <cell r="AF740"/>
          <cell r="AG740" t="str">
            <v>MO-CK2</v>
          </cell>
          <cell r="AH740">
            <v>46157</v>
          </cell>
        </row>
        <row r="741">
          <cell r="R741" t="str">
            <v>สหชาติ</v>
          </cell>
          <cell r="X741" t="str">
            <v>DN26040080</v>
          </cell>
          <cell r="Z741">
            <v>3400104234</v>
          </cell>
          <cell r="AE741" t="str">
            <v>สหชาติ</v>
          </cell>
          <cell r="AF741"/>
          <cell r="AG741" t="str">
            <v>MO-CK2</v>
          </cell>
          <cell r="AH741">
            <v>46157</v>
          </cell>
        </row>
        <row r="742">
          <cell r="R742"/>
          <cell r="X742"/>
          <cell r="Z742"/>
          <cell r="AE742">
            <v>0</v>
          </cell>
          <cell r="AF742"/>
          <cell r="AG742" t="str">
            <v>MO-CK3</v>
          </cell>
          <cell r="AH742"/>
        </row>
        <row r="743">
          <cell r="R743" t="str">
            <v>ประธาน</v>
          </cell>
          <cell r="X743" t="str">
            <v>DN26020111</v>
          </cell>
          <cell r="Z743">
            <v>3100137138</v>
          </cell>
          <cell r="AE743" t="str">
            <v>ประธาน</v>
          </cell>
          <cell r="AF743"/>
          <cell r="AG743" t="str">
            <v>MO-CK3</v>
          </cell>
          <cell r="AH743">
            <v>46174</v>
          </cell>
        </row>
        <row r="744">
          <cell r="R744"/>
          <cell r="X744"/>
          <cell r="Z744"/>
          <cell r="AE744">
            <v>0</v>
          </cell>
          <cell r="AF744"/>
          <cell r="AG744" t="str">
            <v>MO-CK4</v>
          </cell>
          <cell r="AH744"/>
        </row>
        <row r="745">
          <cell r="R745" t="str">
            <v>สหชาติ</v>
          </cell>
          <cell r="X745" t="str">
            <v>DN26050044</v>
          </cell>
          <cell r="Z745">
            <v>3400104510</v>
          </cell>
          <cell r="AE745" t="str">
            <v>สหชาติ</v>
          </cell>
          <cell r="AF745"/>
          <cell r="AG745" t="str">
            <v>MO-CK4</v>
          </cell>
          <cell r="AH745">
            <v>46204</v>
          </cell>
        </row>
        <row r="746">
          <cell r="R746" t="str">
            <v>สหชาติ</v>
          </cell>
          <cell r="X746" t="str">
            <v>DN26050084</v>
          </cell>
          <cell r="Z746">
            <v>3100136854</v>
          </cell>
          <cell r="AE746" t="str">
            <v>สหชาติ</v>
          </cell>
          <cell r="AF746"/>
          <cell r="AG746" t="str">
            <v>MO-CK4</v>
          </cell>
          <cell r="AH746">
            <v>46204</v>
          </cell>
        </row>
        <row r="747">
          <cell r="R747"/>
          <cell r="X747"/>
          <cell r="Z747"/>
          <cell r="AE747">
            <v>0</v>
          </cell>
          <cell r="AF747"/>
          <cell r="AG747" t="str">
            <v>MO-CK5</v>
          </cell>
          <cell r="AH747"/>
        </row>
        <row r="748">
          <cell r="R748" t="str">
            <v>สหชาติ</v>
          </cell>
          <cell r="X748" t="str">
            <v>DN26050001</v>
          </cell>
          <cell r="Z748">
            <v>3400104372</v>
          </cell>
          <cell r="AE748" t="str">
            <v>สหชาติ</v>
          </cell>
          <cell r="AF748"/>
          <cell r="AG748" t="str">
            <v>MO-CK5</v>
          </cell>
          <cell r="AH748">
            <v>46204</v>
          </cell>
        </row>
        <row r="749">
          <cell r="R749" t="str">
            <v>สหชาติ</v>
          </cell>
          <cell r="X749" t="str">
            <v>DN26060015</v>
          </cell>
          <cell r="Z749">
            <v>3400104779</v>
          </cell>
          <cell r="AE749" t="str">
            <v>สหชาติ</v>
          </cell>
          <cell r="AF749"/>
          <cell r="AG749" t="str">
            <v>MO-CK5</v>
          </cell>
          <cell r="AH749">
            <v>46204</v>
          </cell>
        </row>
        <row r="750">
          <cell r="R750"/>
          <cell r="X750"/>
          <cell r="Z750"/>
          <cell r="AE750">
            <v>0</v>
          </cell>
          <cell r="AF750"/>
          <cell r="AG750" t="str">
            <v>MO-CK6</v>
          </cell>
          <cell r="AH750"/>
        </row>
        <row r="751">
          <cell r="R751" t="str">
            <v>สหชาติ</v>
          </cell>
          <cell r="X751" t="str">
            <v>DN26050001</v>
          </cell>
          <cell r="Z751">
            <v>3400104372</v>
          </cell>
          <cell r="AE751" t="str">
            <v>สหชาติ</v>
          </cell>
          <cell r="AF751"/>
          <cell r="AG751" t="str">
            <v>MO-CK6</v>
          </cell>
          <cell r="AH751">
            <v>46204</v>
          </cell>
        </row>
        <row r="752">
          <cell r="R752"/>
          <cell r="X752"/>
          <cell r="Z752"/>
          <cell r="AE752">
            <v>0</v>
          </cell>
          <cell r="AF752"/>
          <cell r="AG752" t="str">
            <v>MO-CK7</v>
          </cell>
          <cell r="AH752"/>
        </row>
        <row r="753">
          <cell r="R753" t="str">
            <v>ประธาน</v>
          </cell>
          <cell r="X753" t="str">
            <v>DN25110077</v>
          </cell>
          <cell r="Z753">
            <v>3100137035</v>
          </cell>
          <cell r="AE753" t="str">
            <v>ประธาน</v>
          </cell>
          <cell r="AF753"/>
          <cell r="AG753" t="str">
            <v>MO-CK7</v>
          </cell>
          <cell r="AH753">
            <v>46204</v>
          </cell>
        </row>
        <row r="754">
          <cell r="R754"/>
          <cell r="X754"/>
          <cell r="Z754"/>
          <cell r="AE754">
            <v>0</v>
          </cell>
          <cell r="AF754"/>
          <cell r="AG754" t="str">
            <v>MO-CK8</v>
          </cell>
          <cell r="AH754"/>
        </row>
        <row r="755">
          <cell r="R755" t="str">
            <v>ประธาน</v>
          </cell>
          <cell r="X755" t="str">
            <v>DN26040016</v>
          </cell>
          <cell r="Z755">
            <v>3100137566</v>
          </cell>
          <cell r="AE755" t="str">
            <v>ประธาน</v>
          </cell>
          <cell r="AF755"/>
          <cell r="AG755" t="str">
            <v>MO-CK8</v>
          </cell>
          <cell r="AH755">
            <v>46235</v>
          </cell>
        </row>
        <row r="756">
          <cell r="R756"/>
          <cell r="X756"/>
          <cell r="Z756"/>
          <cell r="AE756">
            <v>0</v>
          </cell>
          <cell r="AF756"/>
          <cell r="AG756" t="str">
            <v>MO-CK9</v>
          </cell>
          <cell r="AH756"/>
        </row>
        <row r="757">
          <cell r="R757" t="str">
            <v>สหชาติ</v>
          </cell>
          <cell r="X757" t="str">
            <v>DN26040003</v>
          </cell>
          <cell r="Z757">
            <v>3100136302</v>
          </cell>
          <cell r="AE757" t="str">
            <v>สหชาติ</v>
          </cell>
          <cell r="AF757"/>
          <cell r="AG757" t="str">
            <v>MO-CK9</v>
          </cell>
          <cell r="AH757">
            <v>46143</v>
          </cell>
        </row>
        <row r="758">
          <cell r="R758" t="str">
            <v>สหชาติ</v>
          </cell>
          <cell r="X758" t="str">
            <v>DN26060058</v>
          </cell>
          <cell r="Z758">
            <v>3100137452</v>
          </cell>
          <cell r="AE758" t="str">
            <v>สหชาติ</v>
          </cell>
          <cell r="AF758"/>
          <cell r="AG758" t="str">
            <v>MO-CK9</v>
          </cell>
          <cell r="AH758">
            <v>46295</v>
          </cell>
        </row>
        <row r="759">
          <cell r="R759" t="str">
            <v>สหชาติ</v>
          </cell>
          <cell r="X759" t="str">
            <v>DN26070094</v>
          </cell>
          <cell r="Z759">
            <v>3100137760</v>
          </cell>
          <cell r="AE759" t="str">
            <v>สหชาติ</v>
          </cell>
          <cell r="AF759"/>
          <cell r="AG759" t="str">
            <v>MO-CK9</v>
          </cell>
          <cell r="AH759">
            <v>46295</v>
          </cell>
        </row>
        <row r="760">
          <cell r="R760" t="str">
            <v>สหชาติ</v>
          </cell>
          <cell r="X760" t="str">
            <v>DN26060058</v>
          </cell>
          <cell r="Z760">
            <v>3100137452</v>
          </cell>
          <cell r="AE760" t="str">
            <v>สหชาติ</v>
          </cell>
          <cell r="AF760"/>
          <cell r="AG760" t="str">
            <v>MO-CK9</v>
          </cell>
          <cell r="AH760">
            <v>46203</v>
          </cell>
        </row>
        <row r="761">
          <cell r="R761" t="str">
            <v>สหชาติ</v>
          </cell>
          <cell r="X761" t="str">
            <v>DN26060059</v>
          </cell>
          <cell r="Z761">
            <v>3400104856</v>
          </cell>
          <cell r="AE761" t="str">
            <v>สหชาติ</v>
          </cell>
          <cell r="AF761"/>
          <cell r="AG761" t="str">
            <v>MO-CK9</v>
          </cell>
          <cell r="AH761">
            <v>46203</v>
          </cell>
        </row>
        <row r="762">
          <cell r="R762"/>
          <cell r="X762"/>
          <cell r="Z762"/>
          <cell r="AE762">
            <v>0</v>
          </cell>
          <cell r="AF762"/>
          <cell r="AG762" t="str">
            <v>MO-CK10</v>
          </cell>
          <cell r="AH762"/>
        </row>
        <row r="763">
          <cell r="R763" t="str">
            <v>บัณฑิต</v>
          </cell>
          <cell r="X763"/>
          <cell r="Z763"/>
          <cell r="AE763" t="str">
            <v>บัณฑิต</v>
          </cell>
          <cell r="AF763" t="str">
            <v>ยกเลิก</v>
          </cell>
          <cell r="AG763" t="str">
            <v>MO-CK10</v>
          </cell>
          <cell r="AH763" t="str">
            <v>TBA</v>
          </cell>
        </row>
        <row r="764">
          <cell r="R764"/>
          <cell r="X764"/>
          <cell r="Z764"/>
          <cell r="AE764">
            <v>0</v>
          </cell>
          <cell r="AF764"/>
          <cell r="AG764" t="str">
            <v>MO-CK11</v>
          </cell>
          <cell r="AH764"/>
        </row>
        <row r="765">
          <cell r="R765" t="str">
            <v>สหชาติ</v>
          </cell>
          <cell r="X765" t="str">
            <v>DN26050008</v>
          </cell>
          <cell r="Z765">
            <v>3100136642</v>
          </cell>
          <cell r="AE765" t="str">
            <v>สหชาติ</v>
          </cell>
          <cell r="AF765"/>
          <cell r="AG765" t="str">
            <v>MO-CK11</v>
          </cell>
          <cell r="AH765">
            <v>46174</v>
          </cell>
        </row>
        <row r="766">
          <cell r="R766"/>
          <cell r="X766"/>
          <cell r="Z766"/>
          <cell r="AE766">
            <v>0</v>
          </cell>
          <cell r="AF766"/>
          <cell r="AG766" t="str">
            <v>MO-CK12</v>
          </cell>
          <cell r="AH766"/>
        </row>
        <row r="767">
          <cell r="R767" t="str">
            <v>สหชาติ</v>
          </cell>
          <cell r="X767" t="str">
            <v>DN26050046</v>
          </cell>
          <cell r="Z767">
            <v>3400104598</v>
          </cell>
          <cell r="AE767" t="str">
            <v>สหชาติ</v>
          </cell>
          <cell r="AF767"/>
          <cell r="AG767" t="str">
            <v>MO-CK12</v>
          </cell>
          <cell r="AH767">
            <v>46178</v>
          </cell>
        </row>
        <row r="768">
          <cell r="R768" t="str">
            <v>สหชาติ</v>
          </cell>
          <cell r="X768" t="str">
            <v>DN26070001</v>
          </cell>
          <cell r="Z768"/>
          <cell r="AE768" t="str">
            <v>สหชาติ</v>
          </cell>
          <cell r="AF768"/>
          <cell r="AG768" t="str">
            <v>MO-CK12</v>
          </cell>
          <cell r="AH768">
            <v>46235</v>
          </cell>
        </row>
        <row r="769">
          <cell r="R769" t="str">
            <v>สหชาติ</v>
          </cell>
          <cell r="X769" t="str">
            <v>DN26070057</v>
          </cell>
          <cell r="Z769">
            <v>3100137759</v>
          </cell>
          <cell r="AE769" t="str">
            <v>สหชาติ</v>
          </cell>
          <cell r="AF769"/>
          <cell r="AG769" t="str">
            <v>MO-CK12</v>
          </cell>
          <cell r="AH769">
            <v>46235</v>
          </cell>
        </row>
        <row r="770">
          <cell r="R770" t="str">
            <v>สหชาติ</v>
          </cell>
          <cell r="X770" t="str">
            <v>DN26070056</v>
          </cell>
          <cell r="Z770"/>
          <cell r="AE770" t="str">
            <v>สหชาติ</v>
          </cell>
          <cell r="AF770"/>
          <cell r="AG770" t="str">
            <v>MO-CK12</v>
          </cell>
          <cell r="AH770">
            <v>46235</v>
          </cell>
        </row>
        <row r="771">
          <cell r="R771" t="str">
            <v>สหชาติ</v>
          </cell>
          <cell r="X771" t="str">
            <v>DN26070054</v>
          </cell>
          <cell r="Z771"/>
          <cell r="AE771" t="str">
            <v>สหชาติ</v>
          </cell>
          <cell r="AF771"/>
          <cell r="AG771" t="str">
            <v>MO-CK12</v>
          </cell>
          <cell r="AH771">
            <v>46235</v>
          </cell>
        </row>
        <row r="772">
          <cell r="R772"/>
          <cell r="X772"/>
          <cell r="Z772"/>
          <cell r="AE772">
            <v>0</v>
          </cell>
          <cell r="AF772"/>
          <cell r="AG772" t="str">
            <v>MO-CK13</v>
          </cell>
          <cell r="AH772"/>
        </row>
        <row r="773">
          <cell r="R773" t="str">
            <v>สหชาติ</v>
          </cell>
          <cell r="X773"/>
          <cell r="Z773"/>
          <cell r="AE773" t="str">
            <v>สหชาติ</v>
          </cell>
          <cell r="AF773"/>
          <cell r="AG773" t="str">
            <v>MO-CK13.1</v>
          </cell>
          <cell r="AH773">
            <v>46296</v>
          </cell>
        </row>
        <row r="774">
          <cell r="R774" t="str">
            <v>ประธาน</v>
          </cell>
          <cell r="X774" t="str">
            <v>DN25120059</v>
          </cell>
          <cell r="Z774">
            <v>3100134918</v>
          </cell>
          <cell r="AE774" t="str">
            <v>ประธาน</v>
          </cell>
          <cell r="AF774"/>
          <cell r="AG774" t="str">
            <v>MO-CK13.2</v>
          </cell>
          <cell r="AH774">
            <v>46023</v>
          </cell>
        </row>
        <row r="775">
          <cell r="R775"/>
          <cell r="X775"/>
          <cell r="Z775"/>
          <cell r="AE775">
            <v>0</v>
          </cell>
          <cell r="AF775"/>
          <cell r="AG775" t="str">
            <v>MO-CK14</v>
          </cell>
          <cell r="AH775"/>
        </row>
        <row r="776">
          <cell r="R776" t="str">
            <v>ประธาน</v>
          </cell>
          <cell r="X776" t="str">
            <v>DN25120058</v>
          </cell>
          <cell r="Z776">
            <v>3100134919</v>
          </cell>
          <cell r="AE776" t="str">
            <v>ประธาน</v>
          </cell>
          <cell r="AF776"/>
          <cell r="AG776" t="str">
            <v>MO-CK14</v>
          </cell>
          <cell r="AH776">
            <v>46023</v>
          </cell>
        </row>
        <row r="777">
          <cell r="R777"/>
          <cell r="X777"/>
          <cell r="Z777"/>
          <cell r="AE777">
            <v>0</v>
          </cell>
          <cell r="AF777"/>
          <cell r="AG777" t="str">
            <v>MO-CK15</v>
          </cell>
          <cell r="AH777"/>
        </row>
        <row r="778">
          <cell r="R778" t="str">
            <v>ประธาน</v>
          </cell>
          <cell r="X778" t="str">
            <v>DN26030135</v>
          </cell>
          <cell r="Z778">
            <v>3100135894</v>
          </cell>
          <cell r="AE778" t="str">
            <v>ประธาน</v>
          </cell>
          <cell r="AF778"/>
          <cell r="AG778" t="str">
            <v>MO-CK15</v>
          </cell>
          <cell r="AH778">
            <v>46296</v>
          </cell>
        </row>
        <row r="779">
          <cell r="R779" t="str">
            <v>ประธาน</v>
          </cell>
          <cell r="X779" t="str">
            <v>DN26080069</v>
          </cell>
          <cell r="Z779"/>
          <cell r="AE779" t="str">
            <v>ประธาน</v>
          </cell>
          <cell r="AF779"/>
          <cell r="AG779" t="str">
            <v>MO-CK15</v>
          </cell>
          <cell r="AH779">
            <v>46286</v>
          </cell>
        </row>
        <row r="780">
          <cell r="R780"/>
          <cell r="X780"/>
          <cell r="Z780"/>
          <cell r="AE780">
            <v>0</v>
          </cell>
          <cell r="AF780"/>
          <cell r="AG780" t="str">
            <v>Mo-CK16</v>
          </cell>
          <cell r="AH780"/>
        </row>
        <row r="781">
          <cell r="R781" t="str">
            <v>สหชาติ</v>
          </cell>
          <cell r="X781" t="str">
            <v>DN25110025</v>
          </cell>
          <cell r="Z781">
            <v>3400102480</v>
          </cell>
          <cell r="AE781" t="str">
            <v>สหชาติ</v>
          </cell>
          <cell r="AF781"/>
          <cell r="AG781" t="str">
            <v>Mo-CK16</v>
          </cell>
          <cell r="AH781">
            <v>45992</v>
          </cell>
        </row>
        <row r="782">
          <cell r="R782"/>
          <cell r="X782"/>
          <cell r="Z782"/>
          <cell r="AE782">
            <v>0</v>
          </cell>
          <cell r="AF782"/>
          <cell r="AG782" t="str">
            <v>MO-CK17</v>
          </cell>
          <cell r="AH782"/>
        </row>
        <row r="783">
          <cell r="R783" t="str">
            <v>สหชาติ</v>
          </cell>
          <cell r="X783" t="str">
            <v>DN26070014</v>
          </cell>
          <cell r="Z783">
            <v>3100137728</v>
          </cell>
          <cell r="AE783" t="str">
            <v>สหชาติ</v>
          </cell>
          <cell r="AF783"/>
          <cell r="AG783" t="str">
            <v>MO-CK17</v>
          </cell>
          <cell r="AH783">
            <v>46235</v>
          </cell>
        </row>
        <row r="784">
          <cell r="R784"/>
          <cell r="X784"/>
          <cell r="Z784"/>
          <cell r="AE784">
            <v>0</v>
          </cell>
          <cell r="AF784"/>
          <cell r="AG784" t="str">
            <v>MO-CK18</v>
          </cell>
          <cell r="AH784"/>
        </row>
        <row r="785">
          <cell r="R785" t="str">
            <v>สหชาติ</v>
          </cell>
          <cell r="X785"/>
          <cell r="Z785"/>
          <cell r="AE785" t="str">
            <v>สหชาติ</v>
          </cell>
          <cell r="AF785"/>
          <cell r="AG785" t="str">
            <v>MO-CK18</v>
          </cell>
          <cell r="AH785">
            <v>46296</v>
          </cell>
        </row>
        <row r="786">
          <cell r="R786"/>
          <cell r="X786"/>
          <cell r="Z786"/>
          <cell r="AE786">
            <v>0</v>
          </cell>
          <cell r="AF786"/>
          <cell r="AG786" t="str">
            <v>MO-CK19</v>
          </cell>
          <cell r="AH786"/>
        </row>
        <row r="787">
          <cell r="R787" t="str">
            <v>สหชาติ</v>
          </cell>
          <cell r="X787" t="str">
            <v>DN26060080</v>
          </cell>
          <cell r="Z787">
            <v>3100137538</v>
          </cell>
          <cell r="AE787" t="str">
            <v>สหชาติ</v>
          </cell>
          <cell r="AF787"/>
          <cell r="AG787" t="str">
            <v>MO-CK19</v>
          </cell>
          <cell r="AH787">
            <v>46235</v>
          </cell>
        </row>
        <row r="788">
          <cell r="R788"/>
          <cell r="X788"/>
          <cell r="Z788"/>
          <cell r="AE788">
            <v>0</v>
          </cell>
          <cell r="AF788"/>
          <cell r="AG788" t="str">
            <v>MO-CK20</v>
          </cell>
          <cell r="AH788"/>
        </row>
        <row r="789">
          <cell r="R789" t="str">
            <v>สหชาติ</v>
          </cell>
          <cell r="X789" t="str">
            <v>DN26060080</v>
          </cell>
          <cell r="Z789">
            <v>3100137538</v>
          </cell>
          <cell r="AE789" t="str">
            <v>สหชาติ</v>
          </cell>
          <cell r="AF789"/>
          <cell r="AG789" t="str">
            <v>MO-CK20</v>
          </cell>
          <cell r="AH789">
            <v>46235</v>
          </cell>
        </row>
        <row r="790">
          <cell r="R790"/>
          <cell r="X790"/>
          <cell r="Z790"/>
          <cell r="AE790">
            <v>0</v>
          </cell>
          <cell r="AF790"/>
          <cell r="AG790" t="str">
            <v>MO-CK21</v>
          </cell>
          <cell r="AH790"/>
        </row>
        <row r="791">
          <cell r="R791" t="str">
            <v>สหชาติ</v>
          </cell>
          <cell r="X791" t="str">
            <v xml:space="preserve">DN26060009 </v>
          </cell>
          <cell r="Z791">
            <v>3100136955</v>
          </cell>
          <cell r="AE791" t="str">
            <v>สหชาติ</v>
          </cell>
          <cell r="AF791"/>
          <cell r="AG791" t="str">
            <v>MO-CK21</v>
          </cell>
          <cell r="AH791">
            <v>46174</v>
          </cell>
        </row>
        <row r="792">
          <cell r="R792" t="str">
            <v>สหชาติ</v>
          </cell>
          <cell r="X792" t="str">
            <v>DN26070043</v>
          </cell>
          <cell r="Z792">
            <v>3100137583</v>
          </cell>
          <cell r="AE792" t="str">
            <v>สหชาติ</v>
          </cell>
          <cell r="AF792"/>
          <cell r="AG792" t="str">
            <v>MO-CK21</v>
          </cell>
          <cell r="AH792">
            <v>46235</v>
          </cell>
        </row>
        <row r="793">
          <cell r="R793"/>
          <cell r="X793"/>
          <cell r="Z793"/>
          <cell r="AE793">
            <v>0</v>
          </cell>
          <cell r="AF793"/>
          <cell r="AG793" t="str">
            <v>MO-CK22</v>
          </cell>
          <cell r="AH793"/>
        </row>
        <row r="794">
          <cell r="R794" t="str">
            <v>สหชาติ</v>
          </cell>
          <cell r="X794"/>
          <cell r="Z794"/>
          <cell r="AE794" t="str">
            <v>สหชาติ</v>
          </cell>
          <cell r="AF794"/>
          <cell r="AG794" t="str">
            <v>MO-CK22</v>
          </cell>
          <cell r="AH794">
            <v>46296</v>
          </cell>
        </row>
        <row r="795">
          <cell r="R795"/>
          <cell r="X795"/>
          <cell r="Z795"/>
          <cell r="AE795">
            <v>0</v>
          </cell>
          <cell r="AF795"/>
          <cell r="AG795" t="str">
            <v>Mo-CK 23</v>
          </cell>
          <cell r="AH795"/>
        </row>
        <row r="796">
          <cell r="R796" t="str">
            <v>สหชาติ</v>
          </cell>
          <cell r="X796" t="str">
            <v>DN25110025</v>
          </cell>
          <cell r="Z796">
            <v>3400102480</v>
          </cell>
          <cell r="AE796" t="str">
            <v>สหชาติ</v>
          </cell>
          <cell r="AF796"/>
          <cell r="AG796" t="str">
            <v>Mo-CK 23</v>
          </cell>
          <cell r="AH796">
            <v>45992</v>
          </cell>
        </row>
        <row r="797">
          <cell r="R797"/>
          <cell r="X797"/>
          <cell r="Z797"/>
          <cell r="AE797">
            <v>0</v>
          </cell>
          <cell r="AF797"/>
          <cell r="AG797" t="str">
            <v>MO-CK24</v>
          </cell>
          <cell r="AH797"/>
        </row>
        <row r="798">
          <cell r="R798" t="str">
            <v>สหชาติ</v>
          </cell>
          <cell r="X798" t="str">
            <v>DN26070014</v>
          </cell>
          <cell r="Z798">
            <v>3100137728</v>
          </cell>
          <cell r="AE798" t="str">
            <v>สหชาติ</v>
          </cell>
          <cell r="AF798"/>
          <cell r="AG798" t="str">
            <v>MO-CK24</v>
          </cell>
          <cell r="AH798">
            <v>46235</v>
          </cell>
        </row>
        <row r="799">
          <cell r="R799"/>
          <cell r="X799"/>
          <cell r="Z799"/>
          <cell r="AE799">
            <v>0</v>
          </cell>
          <cell r="AF799"/>
          <cell r="AG799" t="str">
            <v>MO-CK25</v>
          </cell>
          <cell r="AH799"/>
        </row>
        <row r="800">
          <cell r="R800" t="str">
            <v>สหชาติ</v>
          </cell>
          <cell r="X800" t="str">
            <v>DN26070085</v>
          </cell>
          <cell r="Z800"/>
          <cell r="AE800" t="str">
            <v>สหชาติ</v>
          </cell>
          <cell r="AF800"/>
          <cell r="AG800" t="str">
            <v>MO-CK25</v>
          </cell>
          <cell r="AH800">
            <v>46266</v>
          </cell>
        </row>
        <row r="801">
          <cell r="R801"/>
          <cell r="X801"/>
          <cell r="Z801"/>
          <cell r="AE801">
            <v>0</v>
          </cell>
          <cell r="AF801"/>
          <cell r="AG801" t="str">
            <v>MO-CK26</v>
          </cell>
          <cell r="AH801"/>
        </row>
        <row r="802">
          <cell r="R802" t="str">
            <v>สหชาติ</v>
          </cell>
          <cell r="X802" t="str">
            <v>DN26050068</v>
          </cell>
          <cell r="Z802">
            <v>3100136988</v>
          </cell>
          <cell r="AE802" t="str">
            <v>สหชาติ</v>
          </cell>
          <cell r="AF802"/>
          <cell r="AG802" t="str">
            <v>MO-CK26</v>
          </cell>
          <cell r="AH802">
            <v>46174</v>
          </cell>
        </row>
        <row r="803">
          <cell r="R803" t="str">
            <v>สหชาติ</v>
          </cell>
          <cell r="X803" t="str">
            <v>DN26050069</v>
          </cell>
          <cell r="Z803">
            <v>3100136990</v>
          </cell>
          <cell r="AE803" t="str">
            <v>สหชาติ</v>
          </cell>
          <cell r="AF803"/>
          <cell r="AG803" t="str">
            <v>MO-CK26</v>
          </cell>
          <cell r="AH803">
            <v>46174</v>
          </cell>
        </row>
        <row r="804">
          <cell r="R804"/>
          <cell r="X804"/>
          <cell r="Z804"/>
          <cell r="AE804">
            <v>0</v>
          </cell>
          <cell r="AF804"/>
          <cell r="AG804" t="str">
            <v>MO-CK27</v>
          </cell>
          <cell r="AH804"/>
        </row>
        <row r="805">
          <cell r="R805" t="str">
            <v>สหชาติ</v>
          </cell>
          <cell r="X805"/>
          <cell r="Z805"/>
          <cell r="AE805" t="str">
            <v>สหชาติ</v>
          </cell>
          <cell r="AF805"/>
          <cell r="AG805" t="str">
            <v>MO-CK27</v>
          </cell>
          <cell r="AH805">
            <v>46327</v>
          </cell>
        </row>
        <row r="806">
          <cell r="R806"/>
          <cell r="X806"/>
          <cell r="Z806"/>
          <cell r="AE806">
            <v>0</v>
          </cell>
          <cell r="AF806"/>
          <cell r="AG806" t="str">
            <v>MO-CK29</v>
          </cell>
          <cell r="AH806"/>
        </row>
        <row r="807">
          <cell r="R807" t="str">
            <v>สหชาติ</v>
          </cell>
          <cell r="X807" t="str">
            <v>DN26050068</v>
          </cell>
          <cell r="Z807">
            <v>3100136988</v>
          </cell>
          <cell r="AE807" t="str">
            <v>สหชาติ</v>
          </cell>
          <cell r="AF807"/>
          <cell r="AG807" t="str">
            <v>MO-CK29</v>
          </cell>
          <cell r="AH807">
            <v>46233</v>
          </cell>
        </row>
        <row r="808">
          <cell r="R808" t="str">
            <v>สหชาติ</v>
          </cell>
          <cell r="X808" t="str">
            <v>DN26050069</v>
          </cell>
          <cell r="Z808">
            <v>3100136990</v>
          </cell>
          <cell r="AE808" t="str">
            <v>สหชาติ</v>
          </cell>
          <cell r="AF808"/>
          <cell r="AG808" t="str">
            <v>MO-CK29</v>
          </cell>
          <cell r="AH808">
            <v>46233</v>
          </cell>
        </row>
        <row r="809">
          <cell r="R809"/>
          <cell r="X809"/>
          <cell r="Z809"/>
          <cell r="AE809">
            <v>0</v>
          </cell>
          <cell r="AF809"/>
          <cell r="AG809" t="str">
            <v>MO-CK30</v>
          </cell>
          <cell r="AH809"/>
        </row>
        <row r="810">
          <cell r="R810" t="str">
            <v>สู่โชค</v>
          </cell>
          <cell r="X810"/>
          <cell r="Z810"/>
          <cell r="AE810" t="str">
            <v>สู่โชค</v>
          </cell>
          <cell r="AF810"/>
          <cell r="AG810" t="str">
            <v>MO-CK30</v>
          </cell>
          <cell r="AH810">
            <v>46327</v>
          </cell>
        </row>
        <row r="811">
          <cell r="R811"/>
          <cell r="X811"/>
          <cell r="Z811"/>
          <cell r="AE811">
            <v>0</v>
          </cell>
          <cell r="AF811"/>
          <cell r="AG811" t="str">
            <v>MO-CK31</v>
          </cell>
          <cell r="AH811"/>
        </row>
        <row r="812">
          <cell r="R812" t="str">
            <v>สหชาติ</v>
          </cell>
          <cell r="X812"/>
          <cell r="Z812"/>
          <cell r="AE812" t="str">
            <v>สหชาติ</v>
          </cell>
          <cell r="AF812"/>
          <cell r="AG812" t="str">
            <v>MO-CK31</v>
          </cell>
          <cell r="AH812">
            <v>46266</v>
          </cell>
        </row>
        <row r="813">
          <cell r="R813"/>
          <cell r="X813"/>
          <cell r="Z813"/>
          <cell r="AE813">
            <v>0</v>
          </cell>
          <cell r="AF813"/>
          <cell r="AG813" t="str">
            <v>MO-CK32</v>
          </cell>
          <cell r="AH813"/>
        </row>
        <row r="814">
          <cell r="R814" t="str">
            <v>สู่โชค</v>
          </cell>
          <cell r="X814"/>
          <cell r="Z814"/>
          <cell r="AE814" t="str">
            <v>สู่โชค</v>
          </cell>
          <cell r="AF814"/>
          <cell r="AG814" t="str">
            <v>MO-CK32</v>
          </cell>
          <cell r="AH814">
            <v>46357</v>
          </cell>
        </row>
        <row r="815">
          <cell r="R815"/>
          <cell r="X815"/>
          <cell r="Z815"/>
          <cell r="AE815">
            <v>0</v>
          </cell>
          <cell r="AF815"/>
          <cell r="AG815" t="str">
            <v>MO-CK33</v>
          </cell>
          <cell r="AH815"/>
        </row>
        <row r="816">
          <cell r="R816" t="str">
            <v>ประธาน</v>
          </cell>
          <cell r="X816" t="str">
            <v>DN2510097</v>
          </cell>
          <cell r="Z816">
            <v>3100135465</v>
          </cell>
          <cell r="AE816" t="str">
            <v>ประธาน</v>
          </cell>
          <cell r="AF816"/>
          <cell r="AG816" t="str">
            <v>MO-CK33</v>
          </cell>
          <cell r="AH816">
            <v>46296</v>
          </cell>
        </row>
        <row r="817">
          <cell r="R817"/>
          <cell r="X817"/>
          <cell r="Z817"/>
          <cell r="AE817">
            <v>0</v>
          </cell>
          <cell r="AF817"/>
          <cell r="AG817" t="str">
            <v>MO-CK34</v>
          </cell>
          <cell r="AH817"/>
        </row>
        <row r="818">
          <cell r="R818" t="str">
            <v>สหชาติ</v>
          </cell>
          <cell r="X818" t="str">
            <v>DN26050068</v>
          </cell>
          <cell r="Z818">
            <v>3100136988</v>
          </cell>
          <cell r="AE818" t="str">
            <v>สหชาติ</v>
          </cell>
          <cell r="AF818"/>
          <cell r="AG818" t="str">
            <v>MO-CK34</v>
          </cell>
          <cell r="AH818">
            <v>46174</v>
          </cell>
        </row>
        <row r="819">
          <cell r="R819" t="str">
            <v>สหชาติ</v>
          </cell>
          <cell r="X819" t="str">
            <v>DN26050069</v>
          </cell>
          <cell r="Z819">
            <v>3100136990</v>
          </cell>
          <cell r="AE819" t="str">
            <v>สหชาติ</v>
          </cell>
          <cell r="AF819"/>
          <cell r="AG819" t="str">
            <v>MO-CK34</v>
          </cell>
          <cell r="AH819">
            <v>46174</v>
          </cell>
        </row>
        <row r="820">
          <cell r="R820" t="str">
            <v>สหชาติ</v>
          </cell>
          <cell r="X820" t="str">
            <v>DN26070014</v>
          </cell>
          <cell r="Z820">
            <v>3100137728</v>
          </cell>
          <cell r="AE820" t="str">
            <v>สหชาติ</v>
          </cell>
          <cell r="AF820"/>
          <cell r="AG820" t="str">
            <v>MO-CK34</v>
          </cell>
          <cell r="AH820">
            <v>46235</v>
          </cell>
        </row>
        <row r="821">
          <cell r="R821"/>
          <cell r="X821"/>
          <cell r="Z821"/>
          <cell r="AE821">
            <v>0</v>
          </cell>
          <cell r="AF821"/>
          <cell r="AG821" t="str">
            <v>MO-CK35</v>
          </cell>
          <cell r="AH821"/>
        </row>
        <row r="822">
          <cell r="R822" t="str">
            <v>สหชาติ</v>
          </cell>
          <cell r="X822"/>
          <cell r="Z822"/>
          <cell r="AE822" t="str">
            <v>สหชาติ</v>
          </cell>
          <cell r="AF822" t="str">
            <v>ยกเลิก</v>
          </cell>
          <cell r="AG822" t="str">
            <v>MO-CK35</v>
          </cell>
          <cell r="AH822">
            <v>46235</v>
          </cell>
        </row>
        <row r="823">
          <cell r="R823"/>
          <cell r="X823"/>
          <cell r="Z823"/>
          <cell r="AE823">
            <v>0</v>
          </cell>
          <cell r="AF823"/>
          <cell r="AG823" t="str">
            <v>MO-CK36</v>
          </cell>
          <cell r="AH823"/>
        </row>
        <row r="824">
          <cell r="R824" t="str">
            <v>สหชาติ</v>
          </cell>
          <cell r="X824"/>
          <cell r="Z824"/>
          <cell r="AE824" t="str">
            <v>สหชาติ</v>
          </cell>
          <cell r="AF824" t="str">
            <v>ยกเลิก</v>
          </cell>
          <cell r="AG824" t="str">
            <v>MO-CK36</v>
          </cell>
          <cell r="AH824">
            <v>46235</v>
          </cell>
        </row>
        <row r="825">
          <cell r="R825"/>
          <cell r="X825"/>
          <cell r="Z825"/>
          <cell r="AE825">
            <v>0</v>
          </cell>
          <cell r="AF825"/>
          <cell r="AG825" t="str">
            <v>MO-CK37</v>
          </cell>
          <cell r="AH825"/>
        </row>
        <row r="826">
          <cell r="R826" t="str">
            <v>สหชาติ</v>
          </cell>
          <cell r="X826" t="str">
            <v>DN26020028</v>
          </cell>
          <cell r="Z826">
            <v>3100135441</v>
          </cell>
          <cell r="AE826" t="str">
            <v>สหชาติ</v>
          </cell>
          <cell r="AF826"/>
          <cell r="AG826" t="str">
            <v>MO-CK37</v>
          </cell>
          <cell r="AH826">
            <v>46082</v>
          </cell>
        </row>
        <row r="827">
          <cell r="R827" t="str">
            <v>สหชาติ</v>
          </cell>
          <cell r="X827" t="str">
            <v>DN26020029</v>
          </cell>
          <cell r="Z827">
            <v>3100135442</v>
          </cell>
          <cell r="AE827" t="str">
            <v>สหชาติ</v>
          </cell>
          <cell r="AF827"/>
          <cell r="AG827" t="str">
            <v>MO-CK37</v>
          </cell>
          <cell r="AH827">
            <v>46082</v>
          </cell>
        </row>
        <row r="828">
          <cell r="R828" t="str">
            <v>สหชาติ</v>
          </cell>
          <cell r="X828" t="str">
            <v>DN26020088</v>
          </cell>
          <cell r="Z828">
            <v>3400103443</v>
          </cell>
          <cell r="AE828" t="str">
            <v>สหชาติ</v>
          </cell>
          <cell r="AF828"/>
          <cell r="AG828" t="str">
            <v>MO-CK37</v>
          </cell>
          <cell r="AH828">
            <v>46082</v>
          </cell>
        </row>
        <row r="829">
          <cell r="R829"/>
          <cell r="X829"/>
          <cell r="Z829"/>
          <cell r="AE829">
            <v>0</v>
          </cell>
          <cell r="AF829"/>
          <cell r="AG829" t="str">
            <v>MO-CK38</v>
          </cell>
          <cell r="AH829"/>
        </row>
        <row r="830">
          <cell r="R830" t="str">
            <v>ประธาน</v>
          </cell>
          <cell r="X830" t="str">
            <v>DN26040019</v>
          </cell>
          <cell r="Z830">
            <v>3100136212</v>
          </cell>
          <cell r="AE830" t="str">
            <v>ประธาน</v>
          </cell>
          <cell r="AF830"/>
          <cell r="AG830" t="str">
            <v>MO-CK38</v>
          </cell>
          <cell r="AH830">
            <v>46143</v>
          </cell>
        </row>
        <row r="831">
          <cell r="R831" t="str">
            <v>สหชาติ</v>
          </cell>
          <cell r="X831" t="str">
            <v>DN26060046</v>
          </cell>
          <cell r="Z831">
            <v>3400104842</v>
          </cell>
          <cell r="AE831" t="str">
            <v>สหชาติ</v>
          </cell>
          <cell r="AF831"/>
          <cell r="AG831" t="str">
            <v>MO-CK38</v>
          </cell>
          <cell r="AH831">
            <v>45856</v>
          </cell>
        </row>
        <row r="832">
          <cell r="R832"/>
          <cell r="X832"/>
          <cell r="Z832"/>
          <cell r="AE832">
            <v>0</v>
          </cell>
          <cell r="AF832"/>
          <cell r="AG832"/>
          <cell r="AH832"/>
        </row>
        <row r="833">
          <cell r="R833"/>
          <cell r="X833"/>
          <cell r="Z833"/>
          <cell r="AE833">
            <v>0</v>
          </cell>
          <cell r="AF833"/>
          <cell r="AG833" t="str">
            <v>MO-BEM1.1</v>
          </cell>
          <cell r="AH833"/>
        </row>
        <row r="834">
          <cell r="R834" t="str">
            <v>สหชาติ</v>
          </cell>
          <cell r="X834" t="str">
            <v>DN25110025</v>
          </cell>
          <cell r="Z834">
            <v>3400102480</v>
          </cell>
          <cell r="AE834" t="str">
            <v>สหชาติ</v>
          </cell>
          <cell r="AF834"/>
          <cell r="AG834" t="str">
            <v>MO-BEM1.1</v>
          </cell>
          <cell r="AH834">
            <v>45992</v>
          </cell>
        </row>
        <row r="835">
          <cell r="R835" t="str">
            <v>สหชาติ</v>
          </cell>
          <cell r="X835" t="str">
            <v>DN25110057</v>
          </cell>
          <cell r="Z835">
            <v>3100134392</v>
          </cell>
          <cell r="AE835" t="str">
            <v>สหชาติ</v>
          </cell>
          <cell r="AF835"/>
          <cell r="AG835" t="str">
            <v>MO-BEM1.1</v>
          </cell>
          <cell r="AH835">
            <v>45992</v>
          </cell>
        </row>
        <row r="836">
          <cell r="R836" t="str">
            <v>สหชาติ</v>
          </cell>
          <cell r="X836" t="str">
            <v>DN25110075</v>
          </cell>
          <cell r="Z836">
            <v>3400102648</v>
          </cell>
          <cell r="AE836" t="str">
            <v>สหชาติ</v>
          </cell>
          <cell r="AF836"/>
          <cell r="AG836" t="str">
            <v>MO-BEM1.1</v>
          </cell>
          <cell r="AH836">
            <v>45992</v>
          </cell>
        </row>
        <row r="837">
          <cell r="R837" t="str">
            <v>สหชาติ</v>
          </cell>
          <cell r="X837" t="str">
            <v>DN26010100</v>
          </cell>
          <cell r="Z837">
            <v>3100135162</v>
          </cell>
          <cell r="AE837" t="str">
            <v>สหชาติ</v>
          </cell>
          <cell r="AF837"/>
          <cell r="AG837" t="str">
            <v>MO-BEM1.1</v>
          </cell>
          <cell r="AH837">
            <v>46054</v>
          </cell>
        </row>
        <row r="838">
          <cell r="R838" t="str">
            <v>สหชาติ</v>
          </cell>
          <cell r="X838" t="str">
            <v>DN26040013</v>
          </cell>
          <cell r="Z838">
            <v>3400104013</v>
          </cell>
          <cell r="AE838" t="str">
            <v>สหชาติ</v>
          </cell>
          <cell r="AF838"/>
          <cell r="AG838" t="str">
            <v>MO-BEM1.1</v>
          </cell>
          <cell r="AH838">
            <v>46113</v>
          </cell>
        </row>
        <row r="839">
          <cell r="R839" t="str">
            <v>สหชาติ</v>
          </cell>
          <cell r="X839" t="str">
            <v>DN26040013</v>
          </cell>
          <cell r="Z839">
            <v>3400104018</v>
          </cell>
          <cell r="AE839" t="str">
            <v>สหชาติ</v>
          </cell>
          <cell r="AF839"/>
          <cell r="AG839" t="str">
            <v>MO-BEM1.1</v>
          </cell>
          <cell r="AH839">
            <v>46113</v>
          </cell>
        </row>
        <row r="840">
          <cell r="R840" t="str">
            <v>สหชาติ</v>
          </cell>
          <cell r="X840" t="str">
            <v>DN26040007</v>
          </cell>
          <cell r="Z840">
            <v>3400104060</v>
          </cell>
          <cell r="AE840" t="str">
            <v>สหชาติ</v>
          </cell>
          <cell r="AF840"/>
          <cell r="AG840" t="str">
            <v>MO-BEM1.1</v>
          </cell>
          <cell r="AH840">
            <v>46113</v>
          </cell>
        </row>
        <row r="841">
          <cell r="R841" t="str">
            <v>ประธาน</v>
          </cell>
          <cell r="X841" t="str">
            <v>DN26010117</v>
          </cell>
          <cell r="Z841">
            <v>3100137040</v>
          </cell>
          <cell r="AE841" t="str">
            <v>ประธาน</v>
          </cell>
          <cell r="AF841"/>
          <cell r="AG841" t="str">
            <v>MO-BEM1.2</v>
          </cell>
          <cell r="AH841">
            <v>46174</v>
          </cell>
        </row>
        <row r="842">
          <cell r="R842" t="str">
            <v>สหชาติ</v>
          </cell>
          <cell r="X842" t="str">
            <v>DN26060065</v>
          </cell>
          <cell r="Z842">
            <v>3100137372</v>
          </cell>
          <cell r="AE842" t="str">
            <v>สหชาติ</v>
          </cell>
          <cell r="AF842"/>
          <cell r="AG842" t="str">
            <v>MO-BEM1.1</v>
          </cell>
          <cell r="AH842">
            <v>46232</v>
          </cell>
        </row>
        <row r="843">
          <cell r="R843" t="str">
            <v>สหชาติ</v>
          </cell>
          <cell r="X843" t="str">
            <v>DN26070032</v>
          </cell>
          <cell r="Z843">
            <v>3100137618</v>
          </cell>
          <cell r="AE843" t="str">
            <v>สหชาติ</v>
          </cell>
          <cell r="AF843"/>
          <cell r="AG843" t="str">
            <v>MO-BEM1.1</v>
          </cell>
          <cell r="AH843">
            <v>46263</v>
          </cell>
        </row>
        <row r="844">
          <cell r="R844" t="str">
            <v>สหชาติ</v>
          </cell>
          <cell r="X844" t="str">
            <v>DN26070033</v>
          </cell>
          <cell r="Z844">
            <v>3100137619</v>
          </cell>
          <cell r="AE844" t="str">
            <v>สหชาติ</v>
          </cell>
          <cell r="AF844"/>
          <cell r="AG844" t="str">
            <v>MO-BEM1.1</v>
          </cell>
          <cell r="AH844">
            <v>46263</v>
          </cell>
        </row>
        <row r="845">
          <cell r="R845" t="str">
            <v>สหชาติ</v>
          </cell>
          <cell r="X845" t="str">
            <v>DN26070055</v>
          </cell>
          <cell r="Z845">
            <v>3400105237</v>
          </cell>
          <cell r="AE845" t="str">
            <v>สหชาติ</v>
          </cell>
          <cell r="AF845"/>
          <cell r="AG845" t="str">
            <v>MO-BEM1.1</v>
          </cell>
          <cell r="AH845">
            <v>46263</v>
          </cell>
        </row>
        <row r="846">
          <cell r="R846" t="str">
            <v>สหชาติ</v>
          </cell>
          <cell r="X846" t="str">
            <v>DN26060013</v>
          </cell>
          <cell r="Z846">
            <v>3100137569</v>
          </cell>
          <cell r="AE846" t="str">
            <v>สหชาติ</v>
          </cell>
          <cell r="AF846"/>
          <cell r="AG846" t="str">
            <v>MO-BEM1.1</v>
          </cell>
          <cell r="AH846">
            <v>46263</v>
          </cell>
        </row>
        <row r="847">
          <cell r="R847" t="str">
            <v>สหชาติ</v>
          </cell>
          <cell r="X847"/>
          <cell r="Z847"/>
          <cell r="AE847" t="str">
            <v>สหชาติ</v>
          </cell>
          <cell r="AF847"/>
          <cell r="AG847" t="str">
            <v>MO-BEM1.1</v>
          </cell>
          <cell r="AH847">
            <v>46263</v>
          </cell>
        </row>
        <row r="848">
          <cell r="R848"/>
          <cell r="X848"/>
          <cell r="Z848"/>
          <cell r="AE848">
            <v>0</v>
          </cell>
          <cell r="AF848"/>
          <cell r="AG848" t="str">
            <v>MO-BEM2</v>
          </cell>
          <cell r="AH848"/>
        </row>
        <row r="849">
          <cell r="R849" t="str">
            <v>สหชาติ</v>
          </cell>
          <cell r="X849" t="str">
            <v>DN26010111</v>
          </cell>
          <cell r="Z849">
            <v>3100135163</v>
          </cell>
          <cell r="AE849" t="str">
            <v>สหชาติ</v>
          </cell>
          <cell r="AF849"/>
          <cell r="AG849" t="str">
            <v>MO-BEM2</v>
          </cell>
          <cell r="AH849">
            <v>46054</v>
          </cell>
        </row>
        <row r="850">
          <cell r="R850" t="str">
            <v>สหชาติ</v>
          </cell>
          <cell r="X850" t="str">
            <v>DN26030014</v>
          </cell>
          <cell r="Z850">
            <v>3100135908</v>
          </cell>
          <cell r="AE850" t="str">
            <v>สหชาติ</v>
          </cell>
          <cell r="AF850"/>
          <cell r="AG850" t="str">
            <v>MO-BEM2</v>
          </cell>
          <cell r="AH850">
            <v>46113</v>
          </cell>
        </row>
        <row r="851">
          <cell r="R851" t="str">
            <v>สหชาติ</v>
          </cell>
          <cell r="X851" t="str">
            <v>DN26040035</v>
          </cell>
          <cell r="Z851">
            <v>3100136429</v>
          </cell>
          <cell r="AE851" t="str">
            <v>สหชาติ</v>
          </cell>
          <cell r="AF851"/>
          <cell r="AG851" t="str">
            <v>MO-BEM2</v>
          </cell>
          <cell r="AH851">
            <v>46143</v>
          </cell>
        </row>
        <row r="852">
          <cell r="R852" t="str">
            <v>สหชาติ</v>
          </cell>
          <cell r="X852" t="str">
            <v>DN26040036</v>
          </cell>
          <cell r="Z852">
            <v>3100136432</v>
          </cell>
          <cell r="AE852" t="str">
            <v>สหชาติ</v>
          </cell>
          <cell r="AF852"/>
          <cell r="AG852" t="str">
            <v>MO-BEM2</v>
          </cell>
          <cell r="AH852">
            <v>46143</v>
          </cell>
        </row>
        <row r="853">
          <cell r="R853" t="str">
            <v>สหชาติ</v>
          </cell>
          <cell r="X853" t="str">
            <v>DN26040052</v>
          </cell>
          <cell r="Z853">
            <v>3100136435</v>
          </cell>
          <cell r="AE853" t="str">
            <v>สหชาติ</v>
          </cell>
          <cell r="AF853"/>
          <cell r="AG853" t="str">
            <v>MO-BEM2</v>
          </cell>
          <cell r="AH853">
            <v>46143</v>
          </cell>
        </row>
        <row r="854">
          <cell r="R854" t="str">
            <v>สหชาติ</v>
          </cell>
          <cell r="X854" t="str">
            <v>DN26040053</v>
          </cell>
          <cell r="Z854">
            <v>3100136436</v>
          </cell>
          <cell r="AE854" t="str">
            <v>สหชาติ</v>
          </cell>
          <cell r="AF854"/>
          <cell r="AG854" t="str">
            <v>MO-BEM2</v>
          </cell>
          <cell r="AH854">
            <v>46143</v>
          </cell>
        </row>
        <row r="855">
          <cell r="R855"/>
          <cell r="X855"/>
          <cell r="Z855"/>
          <cell r="AE855">
            <v>0</v>
          </cell>
          <cell r="AF855"/>
          <cell r="AG855" t="str">
            <v>MO-BEM3</v>
          </cell>
          <cell r="AH855"/>
        </row>
        <row r="856">
          <cell r="R856" t="str">
            <v>สหชาติ</v>
          </cell>
          <cell r="X856" t="str">
            <v>DN26030014</v>
          </cell>
          <cell r="Z856">
            <v>3100135908</v>
          </cell>
          <cell r="AE856" t="str">
            <v>สหชาติ</v>
          </cell>
          <cell r="AF856"/>
          <cell r="AG856" t="str">
            <v>MO-BEM3</v>
          </cell>
          <cell r="AH856">
            <v>46266</v>
          </cell>
        </row>
        <row r="857">
          <cell r="R857" t="str">
            <v>สหชาติ</v>
          </cell>
          <cell r="X857" t="str">
            <v>DN26040035</v>
          </cell>
          <cell r="Z857">
            <v>3100136429</v>
          </cell>
          <cell r="AE857" t="str">
            <v>สหชาติ</v>
          </cell>
          <cell r="AF857"/>
          <cell r="AG857" t="str">
            <v>MO-BEM3</v>
          </cell>
          <cell r="AH857">
            <v>46143</v>
          </cell>
        </row>
        <row r="858">
          <cell r="R858" t="str">
            <v>สหชาติ</v>
          </cell>
          <cell r="X858" t="str">
            <v>DN26040036</v>
          </cell>
          <cell r="Z858">
            <v>3100136432</v>
          </cell>
          <cell r="AE858" t="str">
            <v>สหชาติ</v>
          </cell>
          <cell r="AF858"/>
          <cell r="AG858" t="str">
            <v>MO-BEM3</v>
          </cell>
          <cell r="AH858">
            <v>46143</v>
          </cell>
        </row>
        <row r="859">
          <cell r="R859"/>
          <cell r="X859"/>
          <cell r="Z859"/>
          <cell r="AE859">
            <v>0</v>
          </cell>
          <cell r="AF859"/>
          <cell r="AG859" t="str">
            <v>MO-BEM4.1</v>
          </cell>
          <cell r="AH859"/>
        </row>
        <row r="860">
          <cell r="R860" t="str">
            <v>สหชาติ</v>
          </cell>
          <cell r="X860" t="str">
            <v>DN26030006</v>
          </cell>
          <cell r="Z860">
            <v>3400103556</v>
          </cell>
          <cell r="AE860" t="str">
            <v>สหชาติ</v>
          </cell>
          <cell r="AF860"/>
          <cell r="AG860" t="str">
            <v>MO-BEM4.1</v>
          </cell>
          <cell r="AH860">
            <v>46023</v>
          </cell>
        </row>
        <row r="861">
          <cell r="R861" t="str">
            <v>สหชาติ</v>
          </cell>
          <cell r="X861" t="str">
            <v>DN26030011</v>
          </cell>
          <cell r="Z861">
            <v>3400103560</v>
          </cell>
          <cell r="AE861" t="str">
            <v>สหชาติ</v>
          </cell>
          <cell r="AF861"/>
          <cell r="AG861" t="str">
            <v>MO-BEM4.1</v>
          </cell>
          <cell r="AH861">
            <v>46023</v>
          </cell>
        </row>
        <row r="862">
          <cell r="R862" t="str">
            <v>สหชาติ</v>
          </cell>
          <cell r="X862" t="str">
            <v>DN26030013</v>
          </cell>
          <cell r="Z862">
            <v>3400103561</v>
          </cell>
          <cell r="AE862" t="str">
            <v>สหชาติ</v>
          </cell>
          <cell r="AF862"/>
          <cell r="AG862" t="str">
            <v>MO-BEM4.1</v>
          </cell>
          <cell r="AH862">
            <v>46023</v>
          </cell>
        </row>
        <row r="863">
          <cell r="R863" t="str">
            <v>สหชาติ</v>
          </cell>
          <cell r="X863" t="str">
            <v>DN26030028</v>
          </cell>
          <cell r="Z863">
            <v>3400103621</v>
          </cell>
          <cell r="AE863" t="str">
            <v>สหชาติ</v>
          </cell>
          <cell r="AF863"/>
          <cell r="AG863" t="str">
            <v>MO-BEM4.1</v>
          </cell>
          <cell r="AH863">
            <v>46113</v>
          </cell>
        </row>
        <row r="864">
          <cell r="R864" t="str">
            <v>สหชาติ</v>
          </cell>
          <cell r="X864" t="str">
            <v>DN26030049</v>
          </cell>
          <cell r="Z864">
            <v>3400103696</v>
          </cell>
          <cell r="AE864" t="str">
            <v>สหชาติ</v>
          </cell>
          <cell r="AF864"/>
          <cell r="AG864" t="str">
            <v>MO-BEM4.1</v>
          </cell>
          <cell r="AH864">
            <v>46113</v>
          </cell>
        </row>
        <row r="865">
          <cell r="R865" t="str">
            <v>สหชาติ</v>
          </cell>
          <cell r="X865" t="str">
            <v>DN26040090</v>
          </cell>
          <cell r="Z865">
            <v>3100136588</v>
          </cell>
          <cell r="AE865" t="str">
            <v>สหชาติ</v>
          </cell>
          <cell r="AF865"/>
          <cell r="AG865" t="str">
            <v>MO-BEM4.1</v>
          </cell>
          <cell r="AH865">
            <v>46143</v>
          </cell>
        </row>
        <row r="866">
          <cell r="R866" t="str">
            <v>สหชาติ</v>
          </cell>
          <cell r="X866" t="str">
            <v>DN26040057</v>
          </cell>
          <cell r="Z866">
            <v>3400104190</v>
          </cell>
          <cell r="AE866" t="str">
            <v>สหชาติ</v>
          </cell>
          <cell r="AF866"/>
          <cell r="AG866" t="str">
            <v>MO-BEM4.1</v>
          </cell>
          <cell r="AH866">
            <v>46143</v>
          </cell>
        </row>
        <row r="867">
          <cell r="R867" t="str">
            <v>สหชาติ</v>
          </cell>
          <cell r="X867" t="str">
            <v>DN26030117</v>
          </cell>
          <cell r="Z867">
            <v>3100135826</v>
          </cell>
          <cell r="AE867" t="str">
            <v>สหชาติ</v>
          </cell>
          <cell r="AF867"/>
          <cell r="AG867" t="str">
            <v>MO-BEM4.1</v>
          </cell>
          <cell r="AH867">
            <v>46143</v>
          </cell>
        </row>
        <row r="868">
          <cell r="R868" t="str">
            <v>สหชาติ</v>
          </cell>
          <cell r="X868" t="str">
            <v>DN26030117</v>
          </cell>
          <cell r="Z868">
            <v>3100135827</v>
          </cell>
          <cell r="AE868" t="str">
            <v>สหชาติ</v>
          </cell>
          <cell r="AF868"/>
          <cell r="AG868" t="str">
            <v>MO-BEM4.1</v>
          </cell>
          <cell r="AH868">
            <v>46143</v>
          </cell>
        </row>
        <row r="869">
          <cell r="R869" t="str">
            <v>ประธาน</v>
          </cell>
          <cell r="X869" t="str">
            <v>DN26040016</v>
          </cell>
          <cell r="Z869">
            <v>3100137566</v>
          </cell>
          <cell r="AE869" t="str">
            <v>ประธาน</v>
          </cell>
          <cell r="AF869"/>
          <cell r="AG869" t="str">
            <v>MO-BEM4.2</v>
          </cell>
          <cell r="AH869">
            <v>46235</v>
          </cell>
        </row>
        <row r="870">
          <cell r="R870"/>
          <cell r="X870"/>
          <cell r="Z870"/>
          <cell r="AE870">
            <v>0</v>
          </cell>
          <cell r="AF870"/>
          <cell r="AG870" t="str">
            <v>MO-BEM5</v>
          </cell>
          <cell r="AH870"/>
        </row>
        <row r="871">
          <cell r="R871" t="str">
            <v>สหชาติ</v>
          </cell>
          <cell r="X871" t="str">
            <v>DN26050075</v>
          </cell>
          <cell r="Z871">
            <v>3400104705</v>
          </cell>
          <cell r="AE871" t="str">
            <v>สหชาติ</v>
          </cell>
          <cell r="AF871"/>
          <cell r="AG871" t="str">
            <v>MO-BEM5</v>
          </cell>
          <cell r="AH871">
            <v>46356</v>
          </cell>
        </row>
        <row r="872">
          <cell r="R872"/>
          <cell r="X872"/>
          <cell r="Z872"/>
          <cell r="AE872">
            <v>0</v>
          </cell>
          <cell r="AF872"/>
          <cell r="AG872" t="str">
            <v>MO-BEM6</v>
          </cell>
          <cell r="AH872"/>
        </row>
        <row r="873">
          <cell r="R873" t="str">
            <v>สหชาติ</v>
          </cell>
          <cell r="X873" t="str">
            <v>DN26070004</v>
          </cell>
          <cell r="Z873">
            <v>3400105089</v>
          </cell>
          <cell r="AE873" t="str">
            <v>สหชาติ</v>
          </cell>
          <cell r="AF873"/>
          <cell r="AG873" t="str">
            <v>MO-BEM6</v>
          </cell>
          <cell r="AH873">
            <v>46327</v>
          </cell>
        </row>
        <row r="874">
          <cell r="R874"/>
          <cell r="X874"/>
          <cell r="Z874"/>
          <cell r="AE874">
            <v>0</v>
          </cell>
          <cell r="AF874"/>
          <cell r="AG874" t="str">
            <v>MO-BEM7</v>
          </cell>
          <cell r="AH874"/>
        </row>
        <row r="875">
          <cell r="R875" t="str">
            <v>สหชาติ</v>
          </cell>
          <cell r="X875"/>
          <cell r="Z875"/>
          <cell r="AE875" t="str">
            <v>สหชาติ</v>
          </cell>
          <cell r="AF875"/>
          <cell r="AG875" t="str">
            <v>MO-BEM7</v>
          </cell>
          <cell r="AH875">
            <v>46356</v>
          </cell>
        </row>
        <row r="876">
          <cell r="R876"/>
          <cell r="X876"/>
          <cell r="Z876"/>
          <cell r="AE876">
            <v>0</v>
          </cell>
          <cell r="AF876"/>
          <cell r="AG876" t="str">
            <v>MO-BEM8</v>
          </cell>
          <cell r="AH876"/>
        </row>
        <row r="877">
          <cell r="R877" t="str">
            <v>สหชาติ</v>
          </cell>
          <cell r="X877" t="str">
            <v>DN26050007</v>
          </cell>
          <cell r="Z877">
            <v>3400104371</v>
          </cell>
          <cell r="AE877" t="str">
            <v>สหชาติ</v>
          </cell>
          <cell r="AF877"/>
          <cell r="AG877" t="str">
            <v>MO-BEM8</v>
          </cell>
          <cell r="AH877">
            <v>46188</v>
          </cell>
        </row>
        <row r="878">
          <cell r="R878"/>
          <cell r="X878"/>
          <cell r="Z878"/>
          <cell r="AE878">
            <v>0</v>
          </cell>
          <cell r="AF878"/>
          <cell r="AG878" t="str">
            <v>MO-BEM9</v>
          </cell>
          <cell r="AH878"/>
        </row>
        <row r="879">
          <cell r="R879" t="str">
            <v>สหชาติ</v>
          </cell>
          <cell r="X879" t="str">
            <v>DN25100080</v>
          </cell>
          <cell r="Z879">
            <v>3100134120</v>
          </cell>
          <cell r="AE879" t="str">
            <v>สหชาติ</v>
          </cell>
          <cell r="AF879"/>
          <cell r="AG879" t="str">
            <v>MO-BEM9</v>
          </cell>
          <cell r="AH879">
            <v>45976</v>
          </cell>
        </row>
        <row r="880">
          <cell r="R880" t="str">
            <v>สหชาติ</v>
          </cell>
          <cell r="X880" t="str">
            <v>DN25100079</v>
          </cell>
          <cell r="Z880">
            <v>3100134118</v>
          </cell>
          <cell r="AE880" t="str">
            <v>สหชาติ</v>
          </cell>
          <cell r="AF880"/>
          <cell r="AG880" t="str">
            <v>MO-BEM9</v>
          </cell>
          <cell r="AH880">
            <v>45976</v>
          </cell>
        </row>
        <row r="881">
          <cell r="R881"/>
          <cell r="X881"/>
          <cell r="Z881"/>
          <cell r="AE881">
            <v>0</v>
          </cell>
          <cell r="AF881"/>
          <cell r="AG881" t="str">
            <v>MO-BEM10</v>
          </cell>
          <cell r="AH881"/>
        </row>
        <row r="882">
          <cell r="R882" t="str">
            <v>ประธาน</v>
          </cell>
          <cell r="X882" t="str">
            <v>DN25110067</v>
          </cell>
          <cell r="Z882">
            <v>3100135466</v>
          </cell>
          <cell r="AE882" t="str">
            <v>ประธาน</v>
          </cell>
          <cell r="AF882"/>
          <cell r="AG882" t="str">
            <v>MO-BEM10</v>
          </cell>
          <cell r="AH882">
            <v>46082</v>
          </cell>
        </row>
        <row r="883">
          <cell r="R883"/>
          <cell r="X883"/>
          <cell r="Z883"/>
          <cell r="AE883">
            <v>0</v>
          </cell>
          <cell r="AF883"/>
          <cell r="AG883" t="str">
            <v>MO-BEM11</v>
          </cell>
          <cell r="AH883"/>
        </row>
        <row r="884">
          <cell r="R884" t="str">
            <v>ประธาน</v>
          </cell>
          <cell r="X884" t="str">
            <v>DN26010093</v>
          </cell>
          <cell r="Z884">
            <v>3100137034</v>
          </cell>
          <cell r="AE884" t="str">
            <v>ประธาน</v>
          </cell>
          <cell r="AF884"/>
          <cell r="AG884" t="str">
            <v>MO-BEM11</v>
          </cell>
          <cell r="AH884">
            <v>46174</v>
          </cell>
        </row>
        <row r="885">
          <cell r="R885"/>
          <cell r="X885"/>
          <cell r="Z885"/>
          <cell r="AE885">
            <v>0</v>
          </cell>
          <cell r="AF885"/>
          <cell r="AG885" t="str">
            <v>MO-BEM12</v>
          </cell>
          <cell r="AH885"/>
        </row>
        <row r="886">
          <cell r="R886" t="str">
            <v>สหชาติ</v>
          </cell>
          <cell r="X886" t="str">
            <v>DN26070009</v>
          </cell>
          <cell r="Z886">
            <v>3400105164</v>
          </cell>
          <cell r="AE886" t="str">
            <v>สหชาติ</v>
          </cell>
          <cell r="AF886"/>
          <cell r="AG886" t="str">
            <v>MO-BEM12</v>
          </cell>
          <cell r="AH886">
            <v>46224</v>
          </cell>
        </row>
        <row r="887">
          <cell r="R887" t="str">
            <v>สหชาติ</v>
          </cell>
          <cell r="X887" t="str">
            <v>DN26070062</v>
          </cell>
          <cell r="Z887">
            <v>3100137613</v>
          </cell>
          <cell r="AE887" t="str">
            <v>สหชาติ</v>
          </cell>
          <cell r="AF887"/>
          <cell r="AG887" t="str">
            <v>MO-BEM12</v>
          </cell>
          <cell r="AH887">
            <v>46224</v>
          </cell>
        </row>
        <row r="888">
          <cell r="R888" t="str">
            <v>สหชาติ</v>
          </cell>
          <cell r="X888" t="str">
            <v>DN26070063</v>
          </cell>
          <cell r="Z888">
            <v>3100137614</v>
          </cell>
          <cell r="AE888" t="str">
            <v>สหชาติ</v>
          </cell>
          <cell r="AF888"/>
          <cell r="AG888" t="str">
            <v>MO-BEM12</v>
          </cell>
          <cell r="AH888">
            <v>46224</v>
          </cell>
        </row>
        <row r="889">
          <cell r="R889"/>
          <cell r="X889"/>
          <cell r="Z889"/>
          <cell r="AE889">
            <v>0</v>
          </cell>
          <cell r="AF889"/>
          <cell r="AG889" t="str">
            <v>MO-BEM13</v>
          </cell>
          <cell r="AH889"/>
        </row>
        <row r="890">
          <cell r="R890" t="str">
            <v>สหชาติ</v>
          </cell>
          <cell r="X890" t="str">
            <v>DN26030147</v>
          </cell>
          <cell r="Z890">
            <v>3100136095</v>
          </cell>
          <cell r="AE890" t="str">
            <v>สหชาติ</v>
          </cell>
          <cell r="AF890"/>
          <cell r="AG890" t="str">
            <v>MO-BEM13</v>
          </cell>
          <cell r="AH890">
            <v>46113</v>
          </cell>
        </row>
        <row r="891">
          <cell r="R891" t="str">
            <v>สหชาติ</v>
          </cell>
          <cell r="X891" t="str">
            <v>DN26060048</v>
          </cell>
          <cell r="Z891">
            <v>3400104841</v>
          </cell>
          <cell r="AE891" t="str">
            <v>สหชาติ</v>
          </cell>
          <cell r="AF891"/>
          <cell r="AG891" t="str">
            <v>MO-BEM13</v>
          </cell>
          <cell r="AH891">
            <v>46204</v>
          </cell>
        </row>
        <row r="892">
          <cell r="R892" t="str">
            <v>ประธาน</v>
          </cell>
          <cell r="X892" t="str">
            <v>DN26050019</v>
          </cell>
          <cell r="Z892">
            <v>3100137570</v>
          </cell>
          <cell r="AE892" t="str">
            <v>ประธาน</v>
          </cell>
          <cell r="AF892"/>
          <cell r="AG892" t="str">
            <v>MO-BEM13</v>
          </cell>
          <cell r="AH892">
            <v>46204</v>
          </cell>
        </row>
        <row r="893">
          <cell r="R893" t="str">
            <v>สหชาติ</v>
          </cell>
          <cell r="X893" t="str">
            <v>DN26080095</v>
          </cell>
          <cell r="Z893"/>
          <cell r="AE893" t="str">
            <v>สหชาติ</v>
          </cell>
          <cell r="AF893"/>
          <cell r="AG893" t="str">
            <v>MO-BEM13</v>
          </cell>
          <cell r="AH893">
            <v>46296</v>
          </cell>
        </row>
        <row r="894">
          <cell r="R894"/>
          <cell r="X894"/>
          <cell r="Z894"/>
          <cell r="AE894">
            <v>0</v>
          </cell>
          <cell r="AF894"/>
          <cell r="AG894" t="str">
            <v>MO-BEM14.1</v>
          </cell>
          <cell r="AH894"/>
        </row>
        <row r="895">
          <cell r="R895"/>
          <cell r="X895"/>
          <cell r="Z895"/>
          <cell r="AE895">
            <v>0</v>
          </cell>
          <cell r="AF895"/>
          <cell r="AG895" t="str">
            <v>MO-BEM14.1</v>
          </cell>
          <cell r="AH895"/>
        </row>
        <row r="896">
          <cell r="R896" t="str">
            <v>สหชาติ</v>
          </cell>
          <cell r="X896" t="str">
            <v>DN26050056</v>
          </cell>
          <cell r="Z896">
            <v>3100137111</v>
          </cell>
          <cell r="AE896" t="str">
            <v>สหชาติ</v>
          </cell>
          <cell r="AF896"/>
          <cell r="AG896" t="str">
            <v>MO-BEM14.1</v>
          </cell>
          <cell r="AH896">
            <v>46204</v>
          </cell>
        </row>
        <row r="897">
          <cell r="R897" t="str">
            <v>สหชาติ</v>
          </cell>
          <cell r="X897" t="str">
            <v>DN25110075</v>
          </cell>
          <cell r="Z897">
            <v>3400102648</v>
          </cell>
          <cell r="AE897" t="str">
            <v>สหชาติ</v>
          </cell>
          <cell r="AF897"/>
          <cell r="AG897" t="str">
            <v>MO-BEM14.1</v>
          </cell>
          <cell r="AH897">
            <v>46113</v>
          </cell>
        </row>
        <row r="898">
          <cell r="R898" t="str">
            <v>สหชาติ</v>
          </cell>
          <cell r="X898" t="str">
            <v>DN25110025</v>
          </cell>
          <cell r="Z898">
            <v>3400102480</v>
          </cell>
          <cell r="AE898" t="str">
            <v>สหชาติ</v>
          </cell>
          <cell r="AF898"/>
          <cell r="AG898" t="str">
            <v>MO-BEM14.1</v>
          </cell>
          <cell r="AH898">
            <v>45992</v>
          </cell>
        </row>
        <row r="899">
          <cell r="R899" t="str">
            <v>สหชาติ</v>
          </cell>
          <cell r="X899" t="str">
            <v>DN25110075</v>
          </cell>
          <cell r="Z899">
            <v>3400102648</v>
          </cell>
          <cell r="AE899" t="str">
            <v>สหชาติ</v>
          </cell>
          <cell r="AF899"/>
          <cell r="AG899" t="str">
            <v>MO-BEM14.1</v>
          </cell>
          <cell r="AH899">
            <v>45992</v>
          </cell>
        </row>
        <row r="900">
          <cell r="R900" t="str">
            <v>สหชาติ</v>
          </cell>
          <cell r="X900" t="str">
            <v>DN25110057</v>
          </cell>
          <cell r="Z900">
            <v>3100134392</v>
          </cell>
          <cell r="AE900" t="str">
            <v>สหชาติ</v>
          </cell>
          <cell r="AF900"/>
          <cell r="AG900" t="str">
            <v>MO-BEM14.1</v>
          </cell>
          <cell r="AH900">
            <v>45992</v>
          </cell>
        </row>
        <row r="901">
          <cell r="R901"/>
          <cell r="X901"/>
          <cell r="Z901"/>
          <cell r="AE901">
            <v>0</v>
          </cell>
          <cell r="AF901"/>
          <cell r="AG901" t="str">
            <v>MO-BEM14.2</v>
          </cell>
          <cell r="AH901"/>
        </row>
        <row r="902">
          <cell r="R902" t="str">
            <v>ประธาน</v>
          </cell>
          <cell r="X902" t="str">
            <v>DN26030129</v>
          </cell>
          <cell r="Z902">
            <v>3100137561</v>
          </cell>
          <cell r="AE902" t="str">
            <v>ประธาน</v>
          </cell>
          <cell r="AF902"/>
          <cell r="AG902" t="str">
            <v>MO-BEM14.2</v>
          </cell>
          <cell r="AH902">
            <v>46233</v>
          </cell>
        </row>
        <row r="903">
          <cell r="R903"/>
          <cell r="X903"/>
          <cell r="Z903"/>
          <cell r="AE903">
            <v>0</v>
          </cell>
          <cell r="AF903"/>
          <cell r="AG903" t="str">
            <v>MO-BEM15.1</v>
          </cell>
          <cell r="AH903"/>
        </row>
        <row r="904">
          <cell r="R904"/>
          <cell r="X904"/>
          <cell r="Z904"/>
          <cell r="AE904">
            <v>0</v>
          </cell>
          <cell r="AF904"/>
          <cell r="AG904" t="str">
            <v>MO-BEM15.1</v>
          </cell>
          <cell r="AH904"/>
        </row>
        <row r="905">
          <cell r="R905" t="str">
            <v>สหชาติ</v>
          </cell>
          <cell r="X905" t="str">
            <v>DN26010087</v>
          </cell>
          <cell r="Z905">
            <v>3100135194</v>
          </cell>
          <cell r="AE905" t="str">
            <v>สหชาติ</v>
          </cell>
          <cell r="AF905"/>
          <cell r="AG905" t="str">
            <v>MO-BEM15.1</v>
          </cell>
          <cell r="AH905">
            <v>46054</v>
          </cell>
        </row>
        <row r="906">
          <cell r="R906" t="str">
            <v>สหชาติ</v>
          </cell>
          <cell r="X906" t="str">
            <v>DN26010111</v>
          </cell>
          <cell r="Z906">
            <v>3100135163</v>
          </cell>
          <cell r="AE906" t="str">
            <v>สหชาติ</v>
          </cell>
          <cell r="AF906"/>
          <cell r="AG906" t="str">
            <v>MO-BEM15.1</v>
          </cell>
          <cell r="AH906">
            <v>46054</v>
          </cell>
        </row>
        <row r="907">
          <cell r="R907" t="str">
            <v>สหชาติ</v>
          </cell>
          <cell r="X907" t="str">
            <v>DN26030050</v>
          </cell>
          <cell r="Z907">
            <v>3100135723</v>
          </cell>
          <cell r="AE907" t="str">
            <v>สหชาติ</v>
          </cell>
          <cell r="AF907"/>
          <cell r="AG907" t="str">
            <v>MO-BEM15.1</v>
          </cell>
          <cell r="AH907">
            <v>46113</v>
          </cell>
        </row>
        <row r="908">
          <cell r="R908" t="str">
            <v>สหชาติ</v>
          </cell>
          <cell r="X908" t="str">
            <v>DN26040035</v>
          </cell>
          <cell r="Z908">
            <v>3100136429</v>
          </cell>
          <cell r="AE908" t="str">
            <v>สหชาติ</v>
          </cell>
          <cell r="AF908"/>
          <cell r="AG908" t="str">
            <v>MO-BEM15.1</v>
          </cell>
          <cell r="AH908">
            <v>46143</v>
          </cell>
        </row>
        <row r="909">
          <cell r="R909" t="str">
            <v>สหชาติ</v>
          </cell>
          <cell r="X909" t="str">
            <v>DN26040036</v>
          </cell>
          <cell r="Z909">
            <v>3100136432</v>
          </cell>
          <cell r="AE909" t="str">
            <v>สหชาติ</v>
          </cell>
          <cell r="AF909"/>
          <cell r="AG909" t="str">
            <v>MO-BEM15.1</v>
          </cell>
          <cell r="AH909">
            <v>46143</v>
          </cell>
        </row>
        <row r="910">
          <cell r="R910" t="str">
            <v>สหชาติ</v>
          </cell>
          <cell r="X910" t="str">
            <v>DN26040052</v>
          </cell>
          <cell r="Z910">
            <v>3100136435</v>
          </cell>
          <cell r="AE910" t="str">
            <v>สหชาติ</v>
          </cell>
          <cell r="AF910"/>
          <cell r="AG910" t="str">
            <v>MO-BEM15.1</v>
          </cell>
          <cell r="AH910">
            <v>46143</v>
          </cell>
        </row>
        <row r="911">
          <cell r="R911" t="str">
            <v>สหชาติ</v>
          </cell>
          <cell r="X911" t="str">
            <v>DN26040053</v>
          </cell>
          <cell r="Z911">
            <v>3100136436</v>
          </cell>
          <cell r="AE911" t="str">
            <v>สหชาติ</v>
          </cell>
          <cell r="AF911"/>
          <cell r="AG911" t="str">
            <v>MO-BEM15.1</v>
          </cell>
          <cell r="AH911">
            <v>46143</v>
          </cell>
        </row>
        <row r="912">
          <cell r="R912"/>
          <cell r="X912"/>
          <cell r="Z912"/>
          <cell r="AE912">
            <v>0</v>
          </cell>
          <cell r="AF912"/>
          <cell r="AG912" t="str">
            <v>MO-BEM15.2</v>
          </cell>
          <cell r="AH912"/>
        </row>
        <row r="913">
          <cell r="R913"/>
          <cell r="X913"/>
          <cell r="Z913"/>
          <cell r="AE913">
            <v>0</v>
          </cell>
          <cell r="AF913"/>
          <cell r="AG913" t="str">
            <v>MO-BEM16</v>
          </cell>
          <cell r="AH913"/>
        </row>
        <row r="914">
          <cell r="R914" t="str">
            <v>สหชาติ</v>
          </cell>
          <cell r="X914" t="str">
            <v>DN26070003</v>
          </cell>
          <cell r="Z914">
            <v>3400105106</v>
          </cell>
          <cell r="AE914" t="str">
            <v>สหชาติ</v>
          </cell>
          <cell r="AF914"/>
          <cell r="AG914" t="str">
            <v>MO-BEM16</v>
          </cell>
          <cell r="AH914">
            <v>46265</v>
          </cell>
        </row>
        <row r="915">
          <cell r="R915" t="str">
            <v>สหชาติ</v>
          </cell>
          <cell r="X915" t="str">
            <v>DN26080026</v>
          </cell>
          <cell r="Z915">
            <v>3100137824</v>
          </cell>
          <cell r="AE915" t="str">
            <v>สหชาติ</v>
          </cell>
          <cell r="AF915"/>
          <cell r="AG915" t="str">
            <v>MO-BEM16</v>
          </cell>
          <cell r="AH915">
            <v>46295</v>
          </cell>
        </row>
        <row r="916">
          <cell r="R916" t="str">
            <v>สหชาติ</v>
          </cell>
          <cell r="X916" t="str">
            <v>DN26080048</v>
          </cell>
          <cell r="Z916">
            <v>3100137945</v>
          </cell>
          <cell r="AE916" t="str">
            <v>สหชาติ</v>
          </cell>
          <cell r="AF916"/>
          <cell r="AG916" t="str">
            <v>MO-BEM16</v>
          </cell>
          <cell r="AH916">
            <v>46265</v>
          </cell>
        </row>
        <row r="917">
          <cell r="R917" t="str">
            <v>สหชาติ</v>
          </cell>
          <cell r="X917" t="str">
            <v>DN26080042</v>
          </cell>
          <cell r="Z917">
            <v>3100137869</v>
          </cell>
          <cell r="AE917" t="str">
            <v>สหชาติ</v>
          </cell>
          <cell r="AF917"/>
          <cell r="AG917" t="str">
            <v>MO-BEM16</v>
          </cell>
          <cell r="AH917">
            <v>46265</v>
          </cell>
        </row>
        <row r="918">
          <cell r="R918" t="str">
            <v>สหชาติ</v>
          </cell>
          <cell r="X918" t="str">
            <v>DN26070018</v>
          </cell>
          <cell r="Z918">
            <v>3100137588</v>
          </cell>
          <cell r="AE918" t="str">
            <v>สหชาติ</v>
          </cell>
          <cell r="AF918"/>
          <cell r="AG918" t="str">
            <v>MO-BEM16</v>
          </cell>
          <cell r="AH918">
            <v>46265</v>
          </cell>
        </row>
        <row r="919">
          <cell r="R919" t="str">
            <v>สหชาติ</v>
          </cell>
          <cell r="X919"/>
          <cell r="Z919"/>
          <cell r="AE919" t="str">
            <v>สหชาติ</v>
          </cell>
          <cell r="AF919"/>
          <cell r="AG919" t="str">
            <v>MO-BEM16</v>
          </cell>
          <cell r="AH919">
            <v>46295</v>
          </cell>
        </row>
        <row r="920">
          <cell r="R920"/>
          <cell r="X920"/>
          <cell r="Z920"/>
          <cell r="AE920">
            <v>0</v>
          </cell>
          <cell r="AF920"/>
          <cell r="AG920" t="str">
            <v>MO-BEM17</v>
          </cell>
          <cell r="AH920"/>
        </row>
        <row r="921">
          <cell r="R921" t="str">
            <v>สหชาติ</v>
          </cell>
          <cell r="X921"/>
          <cell r="Z921"/>
          <cell r="AE921" t="str">
            <v>สหชาติ</v>
          </cell>
          <cell r="AF921" t="str">
            <v>ยกเลิก</v>
          </cell>
          <cell r="AG921" t="str">
            <v>MO-BEM17</v>
          </cell>
          <cell r="AH921">
            <v>46266</v>
          </cell>
        </row>
        <row r="922">
          <cell r="R922"/>
          <cell r="X922"/>
          <cell r="Z922"/>
          <cell r="AE922">
            <v>0</v>
          </cell>
          <cell r="AF922"/>
          <cell r="AG922" t="str">
            <v>MO-BEM18</v>
          </cell>
          <cell r="AH922"/>
        </row>
        <row r="923">
          <cell r="R923" t="str">
            <v>สหชาติ</v>
          </cell>
          <cell r="X923"/>
          <cell r="Z923"/>
          <cell r="AE923" t="str">
            <v>สหชาติ</v>
          </cell>
          <cell r="AF923" t="str">
            <v>ยกเลิก</v>
          </cell>
          <cell r="AG923" t="str">
            <v>MO-BEM18</v>
          </cell>
          <cell r="AH923">
            <v>46266</v>
          </cell>
        </row>
        <row r="924">
          <cell r="R924"/>
          <cell r="X924"/>
          <cell r="Z924"/>
          <cell r="AE924">
            <v>0</v>
          </cell>
          <cell r="AF924"/>
          <cell r="AG924" t="str">
            <v>MO-BEM19</v>
          </cell>
          <cell r="AH924"/>
        </row>
        <row r="925">
          <cell r="R925" t="str">
            <v>สหชาติ</v>
          </cell>
          <cell r="X925" t="str">
            <v>DN26070017</v>
          </cell>
          <cell r="Z925">
            <v>3100137651</v>
          </cell>
          <cell r="AE925" t="str">
            <v>สหชาติ</v>
          </cell>
          <cell r="AF925"/>
          <cell r="AG925" t="str">
            <v>MO-BEM19</v>
          </cell>
          <cell r="AH925">
            <v>46295</v>
          </cell>
        </row>
        <row r="926">
          <cell r="R926"/>
          <cell r="X926"/>
          <cell r="Z926"/>
          <cell r="AE926">
            <v>0</v>
          </cell>
          <cell r="AF926"/>
          <cell r="AG926" t="str">
            <v>MO-BEM20</v>
          </cell>
          <cell r="AH926"/>
        </row>
        <row r="927">
          <cell r="R927" t="str">
            <v>ประธาน</v>
          </cell>
          <cell r="X927" t="str">
            <v>DN26010091</v>
          </cell>
          <cell r="Z927">
            <v>3100137032</v>
          </cell>
          <cell r="AE927" t="str">
            <v>ประธาน</v>
          </cell>
          <cell r="AF927"/>
          <cell r="AG927" t="str">
            <v>MO-BEM20</v>
          </cell>
          <cell r="AH927">
            <v>46174</v>
          </cell>
        </row>
        <row r="928">
          <cell r="R928" t="str">
            <v/>
          </cell>
          <cell r="X928"/>
          <cell r="Z928"/>
          <cell r="AE928" t="str">
            <v/>
          </cell>
          <cell r="AF928"/>
          <cell r="AG928" t="str">
            <v>MO-BEM21.1</v>
          </cell>
          <cell r="AH928"/>
        </row>
        <row r="929">
          <cell r="R929"/>
          <cell r="X929"/>
          <cell r="Z929"/>
          <cell r="AE929">
            <v>0</v>
          </cell>
          <cell r="AF929"/>
          <cell r="AG929" t="str">
            <v>MO-BEM21.1</v>
          </cell>
          <cell r="AH929"/>
        </row>
        <row r="930">
          <cell r="R930" t="str">
            <v>สหชาติ</v>
          </cell>
          <cell r="X930" t="str">
            <v>DN26050057</v>
          </cell>
          <cell r="Z930">
            <v>3400104508</v>
          </cell>
          <cell r="AE930" t="str">
            <v>สหชาติ</v>
          </cell>
          <cell r="AF930"/>
          <cell r="AG930" t="str">
            <v>MO-BEM21.1</v>
          </cell>
          <cell r="AH930">
            <v>46174</v>
          </cell>
        </row>
        <row r="931">
          <cell r="R931" t="str">
            <v>สหชาติ</v>
          </cell>
          <cell r="X931" t="str">
            <v>DN26060023</v>
          </cell>
          <cell r="Z931">
            <v>3100136942</v>
          </cell>
          <cell r="AE931" t="str">
            <v>สหชาติ</v>
          </cell>
          <cell r="AF931"/>
          <cell r="AG931" t="str">
            <v>MO-BEM21.1</v>
          </cell>
          <cell r="AH931">
            <v>46174</v>
          </cell>
        </row>
        <row r="932">
          <cell r="R932"/>
          <cell r="X932"/>
          <cell r="Z932"/>
          <cell r="AE932">
            <v>0</v>
          </cell>
          <cell r="AF932"/>
          <cell r="AG932" t="str">
            <v>MO-BEM21.1</v>
          </cell>
          <cell r="AH932"/>
        </row>
        <row r="933">
          <cell r="R933" t="str">
            <v>ประธาน</v>
          </cell>
          <cell r="X933" t="str">
            <v>DN26050047</v>
          </cell>
          <cell r="Z933">
            <v>3100137573</v>
          </cell>
          <cell r="AE933" t="str">
            <v>ประธาน</v>
          </cell>
          <cell r="AF933"/>
          <cell r="AG933" t="str">
            <v>MO-BEM21.2</v>
          </cell>
          <cell r="AH933">
            <v>46235</v>
          </cell>
        </row>
        <row r="934">
          <cell r="R934"/>
          <cell r="X934"/>
          <cell r="Z934"/>
          <cell r="AE934">
            <v>0</v>
          </cell>
          <cell r="AF934"/>
          <cell r="AG934" t="str">
            <v>MO-BEM22</v>
          </cell>
          <cell r="AH934"/>
        </row>
        <row r="935">
          <cell r="R935" t="str">
            <v>สหชาติ</v>
          </cell>
          <cell r="X935"/>
          <cell r="Z935"/>
          <cell r="AE935" t="str">
            <v>สหชาติ</v>
          </cell>
          <cell r="AF935"/>
          <cell r="AG935" t="str">
            <v>MO-BEM22</v>
          </cell>
          <cell r="AH935">
            <v>46326</v>
          </cell>
        </row>
        <row r="936">
          <cell r="R936"/>
          <cell r="X936"/>
          <cell r="Z936"/>
          <cell r="AE936">
            <v>0</v>
          </cell>
          <cell r="AF936"/>
          <cell r="AG936" t="str">
            <v>MO-BEM23.1</v>
          </cell>
          <cell r="AH936"/>
        </row>
        <row r="937">
          <cell r="R937" t="str">
            <v>ประธาน</v>
          </cell>
          <cell r="X937" t="str">
            <v>DN25110064</v>
          </cell>
          <cell r="Z937">
            <v>3100135472</v>
          </cell>
          <cell r="AE937" t="str">
            <v>ประธาน</v>
          </cell>
          <cell r="AF937"/>
          <cell r="AG937" t="str">
            <v>MO-BEM23.2</v>
          </cell>
          <cell r="AH937">
            <v>46266</v>
          </cell>
        </row>
        <row r="938">
          <cell r="R938" t="str">
            <v>สหชาติ</v>
          </cell>
          <cell r="X938" t="str">
            <v>DN26060066</v>
          </cell>
          <cell r="Z938">
            <v>3100137306</v>
          </cell>
          <cell r="AE938" t="str">
            <v>สหชาติ</v>
          </cell>
          <cell r="AF938"/>
          <cell r="AG938" t="str">
            <v>MO-BEM23.1</v>
          </cell>
          <cell r="AH938">
            <v>46266</v>
          </cell>
        </row>
        <row r="939">
          <cell r="R939"/>
          <cell r="X939"/>
          <cell r="Z939"/>
          <cell r="AE939">
            <v>0</v>
          </cell>
          <cell r="AF939"/>
          <cell r="AG939" t="str">
            <v>MO-BEM24</v>
          </cell>
          <cell r="AH939"/>
        </row>
        <row r="940">
          <cell r="R940" t="str">
            <v>สหชาติ</v>
          </cell>
          <cell r="X940" t="str">
            <v>DN26050045</v>
          </cell>
          <cell r="Z940">
            <v>3100136951</v>
          </cell>
          <cell r="AE940" t="str">
            <v>สหชาติ</v>
          </cell>
          <cell r="AF940"/>
          <cell r="AG940" t="str">
            <v>MO-BEM24</v>
          </cell>
          <cell r="AH940">
            <v>46127</v>
          </cell>
        </row>
        <row r="941">
          <cell r="R941"/>
          <cell r="X941"/>
          <cell r="Z941"/>
          <cell r="AE941">
            <v>0</v>
          </cell>
          <cell r="AF941"/>
          <cell r="AG941" t="str">
            <v>MO-BEM25.1</v>
          </cell>
          <cell r="AH941"/>
        </row>
        <row r="942">
          <cell r="R942" t="str">
            <v>สหชาติ</v>
          </cell>
          <cell r="X942" t="str">
            <v>DN26070017</v>
          </cell>
          <cell r="Z942">
            <v>3100137651</v>
          </cell>
          <cell r="AE942" t="str">
            <v>สหชาติ</v>
          </cell>
          <cell r="AF942"/>
          <cell r="AG942" t="str">
            <v>MO-BEM25.1</v>
          </cell>
          <cell r="AH942">
            <v>46264</v>
          </cell>
        </row>
        <row r="943">
          <cell r="R943" t="str">
            <v>ประธาน</v>
          </cell>
          <cell r="X943" t="str">
            <v>DN26040050</v>
          </cell>
          <cell r="Z943">
            <v>3100137571</v>
          </cell>
          <cell r="AE943" t="str">
            <v>ประธาน</v>
          </cell>
          <cell r="AF943"/>
          <cell r="AG943" t="str">
            <v>MO-BEM25.2</v>
          </cell>
          <cell r="AH943">
            <v>46233</v>
          </cell>
        </row>
        <row r="944">
          <cell r="R944"/>
          <cell r="X944"/>
          <cell r="Z944"/>
          <cell r="AE944">
            <v>0</v>
          </cell>
          <cell r="AF944"/>
          <cell r="AG944" t="str">
            <v>MO-BEM26</v>
          </cell>
          <cell r="AH944"/>
        </row>
        <row r="945">
          <cell r="R945" t="str">
            <v>ประธาน</v>
          </cell>
          <cell r="X945"/>
          <cell r="Z945"/>
          <cell r="AE945" t="str">
            <v>ประธาน</v>
          </cell>
          <cell r="AF945"/>
          <cell r="AG945" t="str">
            <v>MO-BEM26</v>
          </cell>
          <cell r="AH945">
            <v>46356</v>
          </cell>
        </row>
        <row r="946">
          <cell r="R946"/>
          <cell r="X946"/>
          <cell r="Z946"/>
          <cell r="AE946">
            <v>0</v>
          </cell>
          <cell r="AF946"/>
          <cell r="AG946" t="str">
            <v>MO-BEM27</v>
          </cell>
          <cell r="AH946"/>
        </row>
        <row r="947">
          <cell r="R947" t="str">
            <v>สหชาติ</v>
          </cell>
          <cell r="X947"/>
          <cell r="Z947"/>
          <cell r="AE947" t="str">
            <v>สหชาติ</v>
          </cell>
          <cell r="AF947"/>
          <cell r="AG947" t="str">
            <v>MO-BEM27</v>
          </cell>
          <cell r="AH947">
            <v>46295</v>
          </cell>
        </row>
        <row r="948">
          <cell r="R948"/>
          <cell r="X948"/>
          <cell r="Z948"/>
          <cell r="AE948">
            <v>0</v>
          </cell>
          <cell r="AF948"/>
          <cell r="AG948" t="str">
            <v>MO-BEM28.1</v>
          </cell>
          <cell r="AH948"/>
        </row>
        <row r="949">
          <cell r="R949" t="str">
            <v>สหชาติ</v>
          </cell>
          <cell r="X949" t="str">
            <v>DN26060001</v>
          </cell>
          <cell r="Z949">
            <v>3100136926</v>
          </cell>
          <cell r="AE949" t="str">
            <v>สหชาติ</v>
          </cell>
          <cell r="AF949"/>
          <cell r="AG949" t="str">
            <v>MO-BEM28.1</v>
          </cell>
          <cell r="AH949">
            <v>46326</v>
          </cell>
        </row>
        <row r="950">
          <cell r="R950" t="str">
            <v>สหชาติ</v>
          </cell>
          <cell r="X950" t="str">
            <v>DN26070064</v>
          </cell>
          <cell r="Z950">
            <v>3100137625</v>
          </cell>
          <cell r="AE950" t="str">
            <v>สหชาติ</v>
          </cell>
          <cell r="AF950"/>
          <cell r="AG950" t="str">
            <v>MO-BEM28.1</v>
          </cell>
          <cell r="AH950">
            <v>46326</v>
          </cell>
        </row>
        <row r="951">
          <cell r="R951" t="str">
            <v>สหชาติ</v>
          </cell>
          <cell r="X951" t="str">
            <v>DN26080046</v>
          </cell>
          <cell r="Z951">
            <v>3400105895</v>
          </cell>
          <cell r="AE951" t="str">
            <v>สหชาติ</v>
          </cell>
          <cell r="AF951"/>
          <cell r="AG951" t="str">
            <v>MO-BEM28.1</v>
          </cell>
          <cell r="AH951">
            <v>46326</v>
          </cell>
        </row>
        <row r="952">
          <cell r="R952" t="str">
            <v>สหชาติ</v>
          </cell>
          <cell r="X952" t="str">
            <v>DN26080070</v>
          </cell>
          <cell r="Z952">
            <v>3400105867</v>
          </cell>
          <cell r="AE952" t="str">
            <v>สหชาติ</v>
          </cell>
          <cell r="AF952"/>
          <cell r="AG952" t="str">
            <v>MO-BEM28.1</v>
          </cell>
          <cell r="AH952">
            <v>46326</v>
          </cell>
        </row>
        <row r="953">
          <cell r="R953" t="str">
            <v>ประธาน</v>
          </cell>
          <cell r="X953" t="str">
            <v>DN26040017</v>
          </cell>
          <cell r="Z953">
            <v>3100137568</v>
          </cell>
          <cell r="AE953" t="str">
            <v>ประธาน</v>
          </cell>
          <cell r="AF953"/>
          <cell r="AG953" t="str">
            <v>MO-BEM28.2</v>
          </cell>
          <cell r="AH953">
            <v>46326</v>
          </cell>
        </row>
        <row r="954">
          <cell r="R954"/>
          <cell r="X954"/>
          <cell r="Z954"/>
          <cell r="AE954">
            <v>0</v>
          </cell>
          <cell r="AF954"/>
          <cell r="AG954" t="str">
            <v>MO-BEM29</v>
          </cell>
          <cell r="AH954"/>
        </row>
        <row r="955">
          <cell r="R955" t="str">
            <v>สหชาติ</v>
          </cell>
          <cell r="X955" t="str">
            <v>DN26050056</v>
          </cell>
          <cell r="Z955">
            <v>3100137111</v>
          </cell>
          <cell r="AE955" t="str">
            <v>สหชาติ</v>
          </cell>
          <cell r="AF955"/>
          <cell r="AG955" t="str">
            <v>MO-BEM29</v>
          </cell>
          <cell r="AH955">
            <v>46295</v>
          </cell>
        </row>
        <row r="956">
          <cell r="R956" t="str">
            <v>สหชาติ</v>
          </cell>
          <cell r="X956" t="str">
            <v>DN26030051</v>
          </cell>
          <cell r="Z956">
            <v>3100136366</v>
          </cell>
          <cell r="AE956" t="str">
            <v>สหชาติ</v>
          </cell>
          <cell r="AF956"/>
          <cell r="AG956" t="str">
            <v>MO-BEM29</v>
          </cell>
          <cell r="AH956">
            <v>46173</v>
          </cell>
        </row>
        <row r="957">
          <cell r="R957"/>
          <cell r="X957"/>
          <cell r="Z957"/>
          <cell r="AE957">
            <v>0</v>
          </cell>
          <cell r="AF957"/>
          <cell r="AG957" t="str">
            <v>MO-BEM30</v>
          </cell>
          <cell r="AH957"/>
        </row>
        <row r="958">
          <cell r="R958" t="str">
            <v>สหชาติ</v>
          </cell>
          <cell r="X958"/>
          <cell r="Z958"/>
          <cell r="AE958" t="str">
            <v>สหชาติ</v>
          </cell>
          <cell r="AF958"/>
          <cell r="AG958" t="str">
            <v>MO-BEM30</v>
          </cell>
          <cell r="AH958">
            <v>46356</v>
          </cell>
        </row>
        <row r="959">
          <cell r="R959"/>
          <cell r="X959"/>
          <cell r="Z959"/>
          <cell r="AE959">
            <v>0</v>
          </cell>
          <cell r="AF959"/>
          <cell r="AG959" t="str">
            <v>MO-BEM31</v>
          </cell>
          <cell r="AH959"/>
        </row>
        <row r="960">
          <cell r="R960" t="str">
            <v>ประธาน</v>
          </cell>
          <cell r="X960" t="str">
            <v>DN26020111</v>
          </cell>
          <cell r="Z960">
            <v>3100137138</v>
          </cell>
          <cell r="AE960" t="str">
            <v>ประธาน</v>
          </cell>
          <cell r="AF960"/>
          <cell r="AG960" t="str">
            <v>MO-BEM31</v>
          </cell>
          <cell r="AH960">
            <v>46174</v>
          </cell>
        </row>
        <row r="961">
          <cell r="R961"/>
          <cell r="X961"/>
          <cell r="Z961"/>
          <cell r="AE961">
            <v>0</v>
          </cell>
          <cell r="AF961"/>
          <cell r="AG961" t="str">
            <v>MO-BEM32</v>
          </cell>
          <cell r="AH961"/>
        </row>
        <row r="962">
          <cell r="R962" t="str">
            <v>สหชาติ</v>
          </cell>
          <cell r="X962"/>
          <cell r="Z962"/>
          <cell r="AE962" t="str">
            <v>สหชาติ</v>
          </cell>
          <cell r="AF962" t="str">
            <v>ยกเลิก</v>
          </cell>
          <cell r="AG962" t="str">
            <v>MO-BEM32</v>
          </cell>
          <cell r="AH962" t="str">
            <v>TBA</v>
          </cell>
        </row>
        <row r="963">
          <cell r="R963"/>
          <cell r="X963"/>
          <cell r="Z963"/>
          <cell r="AE963">
            <v>0</v>
          </cell>
          <cell r="AF963"/>
          <cell r="AG963" t="str">
            <v>MO-BEM33</v>
          </cell>
          <cell r="AH963"/>
        </row>
        <row r="964">
          <cell r="R964" t="str">
            <v>สหชาติ</v>
          </cell>
          <cell r="X964"/>
          <cell r="Z964"/>
          <cell r="AE964" t="str">
            <v>สหชาติ</v>
          </cell>
          <cell r="AF964" t="str">
            <v>ยกเลิก</v>
          </cell>
          <cell r="AG964" t="str">
            <v>MO-BEM33</v>
          </cell>
          <cell r="AH964" t="str">
            <v>TBA</v>
          </cell>
        </row>
        <row r="965">
          <cell r="R965"/>
          <cell r="X965"/>
          <cell r="Z965"/>
          <cell r="AE965">
            <v>0</v>
          </cell>
          <cell r="AF965"/>
          <cell r="AG965" t="str">
            <v>MO-BEM34</v>
          </cell>
          <cell r="AH965"/>
        </row>
        <row r="966">
          <cell r="R966" t="str">
            <v>มนตรี</v>
          </cell>
          <cell r="X966" t="str">
            <v>DN26060038</v>
          </cell>
          <cell r="Z966">
            <v>3100137600</v>
          </cell>
          <cell r="AE966" t="str">
            <v>มนตรี</v>
          </cell>
          <cell r="AF966"/>
          <cell r="AG966" t="str">
            <v>MO-BEM34</v>
          </cell>
          <cell r="AH966">
            <v>46204</v>
          </cell>
        </row>
        <row r="967">
          <cell r="R967"/>
          <cell r="X967"/>
          <cell r="Z967"/>
          <cell r="AE967">
            <v>0</v>
          </cell>
          <cell r="AF967"/>
          <cell r="AG967" t="str">
            <v>MO-BEM35</v>
          </cell>
          <cell r="AH967"/>
        </row>
        <row r="968">
          <cell r="R968" t="str">
            <v>บัณฑิต</v>
          </cell>
          <cell r="X968" t="str">
            <v>DN26060038</v>
          </cell>
          <cell r="Z968">
            <v>3100137600</v>
          </cell>
          <cell r="AE968" t="str">
            <v>บัณฑิต</v>
          </cell>
          <cell r="AF968"/>
          <cell r="AG968" t="str">
            <v>MO-BEM35</v>
          </cell>
          <cell r="AH968">
            <v>46204</v>
          </cell>
        </row>
        <row r="969">
          <cell r="R969"/>
          <cell r="X969"/>
          <cell r="Z969"/>
          <cell r="AE969">
            <v>0</v>
          </cell>
          <cell r="AF969"/>
          <cell r="AG969" t="str">
            <v>MO-BEM36</v>
          </cell>
          <cell r="AH969"/>
        </row>
        <row r="970">
          <cell r="R970" t="str">
            <v>บัณฑิต</v>
          </cell>
          <cell r="X970" t="str">
            <v>DN26060038</v>
          </cell>
          <cell r="Z970">
            <v>3100137600</v>
          </cell>
          <cell r="AE970" t="str">
            <v>บัณฑิต</v>
          </cell>
          <cell r="AF970"/>
          <cell r="AG970" t="str">
            <v>MO-BEM36</v>
          </cell>
          <cell r="AH970">
            <v>46204</v>
          </cell>
        </row>
        <row r="971">
          <cell r="R971"/>
          <cell r="X971"/>
          <cell r="Z971"/>
          <cell r="AE971">
            <v>0</v>
          </cell>
          <cell r="AF971"/>
          <cell r="AG971" t="str">
            <v>MO-BEM37</v>
          </cell>
          <cell r="AH971"/>
        </row>
        <row r="972">
          <cell r="R972" t="str">
            <v>บัณฑิต</v>
          </cell>
          <cell r="X972" t="str">
            <v>DN26060038</v>
          </cell>
          <cell r="Z972">
            <v>3100137600</v>
          </cell>
          <cell r="AE972" t="str">
            <v>บัณฑิต</v>
          </cell>
          <cell r="AF972"/>
          <cell r="AG972" t="str">
            <v>MO-BEM37</v>
          </cell>
          <cell r="AH972">
            <v>46204</v>
          </cell>
        </row>
        <row r="973">
          <cell r="R973"/>
          <cell r="X973"/>
          <cell r="Z973"/>
          <cell r="AE973">
            <v>0</v>
          </cell>
          <cell r="AF973"/>
          <cell r="AG973" t="str">
            <v>MO-BEM38</v>
          </cell>
          <cell r="AH973"/>
        </row>
        <row r="974">
          <cell r="R974" t="str">
            <v>บัณฑิต</v>
          </cell>
          <cell r="X974" t="str">
            <v>DN26060038</v>
          </cell>
          <cell r="Z974">
            <v>3100137600</v>
          </cell>
          <cell r="AE974" t="str">
            <v>บัณฑิต</v>
          </cell>
          <cell r="AF974"/>
          <cell r="AG974" t="str">
            <v>MO-BEM38</v>
          </cell>
          <cell r="AH974">
            <v>46204</v>
          </cell>
        </row>
        <row r="975">
          <cell r="R975"/>
          <cell r="X975"/>
          <cell r="Z975"/>
          <cell r="AE975">
            <v>0</v>
          </cell>
          <cell r="AF975"/>
          <cell r="AG975" t="str">
            <v>MO-BEM39</v>
          </cell>
          <cell r="AH975"/>
        </row>
        <row r="976">
          <cell r="R976" t="str">
            <v>บัณฑิต</v>
          </cell>
          <cell r="X976" t="str">
            <v>DN26060038</v>
          </cell>
          <cell r="Z976">
            <v>3100137600</v>
          </cell>
          <cell r="AE976" t="str">
            <v>บัณฑิต</v>
          </cell>
          <cell r="AF976"/>
          <cell r="AG976" t="str">
            <v>MO-BEM39</v>
          </cell>
          <cell r="AH976">
            <v>46204</v>
          </cell>
        </row>
        <row r="977">
          <cell r="R977"/>
          <cell r="X977"/>
          <cell r="Z977"/>
          <cell r="AE977">
            <v>0</v>
          </cell>
          <cell r="AF977"/>
          <cell r="AG977" t="str">
            <v>MO-BEM40</v>
          </cell>
          <cell r="AH977"/>
        </row>
        <row r="978">
          <cell r="R978" t="str">
            <v>บัณฑิต</v>
          </cell>
          <cell r="X978" t="str">
            <v>DN26060038</v>
          </cell>
          <cell r="Z978">
            <v>3100137600</v>
          </cell>
          <cell r="AE978" t="str">
            <v>บัณฑิต</v>
          </cell>
          <cell r="AF978"/>
          <cell r="AG978" t="str">
            <v>MO-BEM40</v>
          </cell>
          <cell r="AH978">
            <v>46204</v>
          </cell>
        </row>
        <row r="979">
          <cell r="R979"/>
          <cell r="X979"/>
          <cell r="Z979"/>
          <cell r="AE979">
            <v>0</v>
          </cell>
          <cell r="AF979"/>
          <cell r="AG979" t="str">
            <v>MO-BEM41</v>
          </cell>
          <cell r="AH979"/>
        </row>
        <row r="980">
          <cell r="R980" t="str">
            <v>บัณฑิต</v>
          </cell>
          <cell r="X980"/>
          <cell r="Z980"/>
          <cell r="AE980" t="str">
            <v>บัณฑิต</v>
          </cell>
          <cell r="AF980"/>
          <cell r="AG980" t="str">
            <v>MO-BEM41</v>
          </cell>
          <cell r="AH980">
            <v>46327</v>
          </cell>
        </row>
        <row r="981">
          <cell r="R981"/>
          <cell r="X981"/>
          <cell r="Z981"/>
          <cell r="AE981">
            <v>0</v>
          </cell>
          <cell r="AF981"/>
          <cell r="AG981" t="str">
            <v>MO-BEM42</v>
          </cell>
          <cell r="AH981"/>
        </row>
        <row r="982">
          <cell r="R982" t="str">
            <v>ประธาน</v>
          </cell>
          <cell r="X982"/>
          <cell r="Z982"/>
          <cell r="AE982" t="str">
            <v>ประธาน</v>
          </cell>
          <cell r="AF982" t="str">
            <v>ยกเลิก</v>
          </cell>
          <cell r="AG982" t="str">
            <v>MO-BEM42</v>
          </cell>
          <cell r="AH982" t="str">
            <v>TBA</v>
          </cell>
        </row>
        <row r="983">
          <cell r="R983"/>
          <cell r="X983"/>
          <cell r="Z983"/>
          <cell r="AE983">
            <v>0</v>
          </cell>
          <cell r="AF983"/>
          <cell r="AG983" t="str">
            <v>MO-BEM43</v>
          </cell>
          <cell r="AH983"/>
        </row>
        <row r="984">
          <cell r="R984" t="str">
            <v>สหชาติ</v>
          </cell>
          <cell r="X984"/>
          <cell r="Z984"/>
          <cell r="AE984" t="str">
            <v>สหชาติ</v>
          </cell>
          <cell r="AF984"/>
          <cell r="AG984" t="str">
            <v>MO-BEM43</v>
          </cell>
          <cell r="AH984">
            <v>46235</v>
          </cell>
        </row>
        <row r="985">
          <cell r="R985"/>
          <cell r="X985"/>
          <cell r="Z985"/>
          <cell r="AE985">
            <v>0</v>
          </cell>
          <cell r="AF985"/>
          <cell r="AG985" t="str">
            <v>MO-BEM44</v>
          </cell>
          <cell r="AH985"/>
        </row>
        <row r="986">
          <cell r="R986" t="str">
            <v>สหชาติ</v>
          </cell>
          <cell r="X986" t="str">
            <v>DN26050081</v>
          </cell>
          <cell r="Z986">
            <v>3100137471</v>
          </cell>
          <cell r="AE986" t="str">
            <v>สหชาติ</v>
          </cell>
          <cell r="AF986"/>
          <cell r="AG986" t="str">
            <v>MO-BEM44</v>
          </cell>
          <cell r="AH986">
            <v>46204</v>
          </cell>
        </row>
        <row r="987">
          <cell r="R987"/>
          <cell r="X987"/>
          <cell r="Z987"/>
          <cell r="AE987">
            <v>0</v>
          </cell>
          <cell r="AF987"/>
          <cell r="AG987" t="str">
            <v>MO-BEM45</v>
          </cell>
          <cell r="AH987"/>
        </row>
        <row r="988">
          <cell r="R988" t="str">
            <v>สหชาติ</v>
          </cell>
          <cell r="X988"/>
          <cell r="Z988"/>
          <cell r="AE988" t="str">
            <v>สหชาติ</v>
          </cell>
          <cell r="AF988"/>
          <cell r="AG988" t="str">
            <v>MO-BEM45</v>
          </cell>
          <cell r="AH988">
            <v>46326</v>
          </cell>
        </row>
        <row r="989">
          <cell r="R989"/>
          <cell r="X989"/>
          <cell r="Z989"/>
          <cell r="AE989">
            <v>0</v>
          </cell>
          <cell r="AF989"/>
          <cell r="AG989" t="str">
            <v>MO-BEM46</v>
          </cell>
          <cell r="AH989"/>
        </row>
        <row r="990">
          <cell r="R990" t="str">
            <v>สหชาติ</v>
          </cell>
          <cell r="X990"/>
          <cell r="Z990"/>
          <cell r="AE990" t="str">
            <v>สหชาติ</v>
          </cell>
          <cell r="AF990"/>
          <cell r="AG990" t="str">
            <v>MO-BEM46</v>
          </cell>
          <cell r="AH990">
            <v>46326</v>
          </cell>
        </row>
        <row r="991">
          <cell r="R991"/>
          <cell r="X991"/>
          <cell r="Z991"/>
          <cell r="AE991">
            <v>0</v>
          </cell>
          <cell r="AF991"/>
          <cell r="AG991" t="str">
            <v>MO-BEM47</v>
          </cell>
          <cell r="AH991"/>
        </row>
        <row r="992">
          <cell r="R992" t="str">
            <v>สหชาติ</v>
          </cell>
          <cell r="X992"/>
          <cell r="Z992"/>
          <cell r="AE992" t="str">
            <v>สหชาติ</v>
          </cell>
          <cell r="AF992"/>
          <cell r="AG992" t="str">
            <v>MO-BEM47</v>
          </cell>
          <cell r="AH992">
            <v>46326</v>
          </cell>
        </row>
        <row r="993">
          <cell r="R993"/>
          <cell r="X993"/>
          <cell r="Z993"/>
          <cell r="AE993">
            <v>0</v>
          </cell>
          <cell r="AF993"/>
          <cell r="AG993" t="str">
            <v>MO-BEM48</v>
          </cell>
          <cell r="AH993"/>
        </row>
        <row r="994">
          <cell r="R994" t="str">
            <v>สหชาติ</v>
          </cell>
          <cell r="X994"/>
          <cell r="Z994"/>
          <cell r="AE994" t="str">
            <v>สหชาติ</v>
          </cell>
          <cell r="AF994"/>
          <cell r="AG994" t="str">
            <v>MO-BEM48</v>
          </cell>
          <cell r="AH994">
            <v>46325</v>
          </cell>
        </row>
        <row r="995">
          <cell r="R995"/>
          <cell r="X995"/>
          <cell r="Z995"/>
          <cell r="AE995">
            <v>0</v>
          </cell>
          <cell r="AF995"/>
          <cell r="AG995" t="str">
            <v>MO-BEM49</v>
          </cell>
          <cell r="AH995"/>
        </row>
        <row r="996">
          <cell r="R996" t="str">
            <v>สหชาติ</v>
          </cell>
          <cell r="X996"/>
          <cell r="Z996"/>
          <cell r="AE996" t="str">
            <v>สหชาติ</v>
          </cell>
          <cell r="AF996"/>
          <cell r="AG996" t="str">
            <v>MO-BEM49</v>
          </cell>
          <cell r="AH996">
            <v>46326</v>
          </cell>
        </row>
        <row r="997">
          <cell r="R997"/>
          <cell r="X997"/>
          <cell r="Z997"/>
          <cell r="AE997">
            <v>0</v>
          </cell>
          <cell r="AF997"/>
          <cell r="AG997" t="str">
            <v>MO-BEM50</v>
          </cell>
          <cell r="AH997"/>
        </row>
        <row r="998">
          <cell r="R998" t="str">
            <v>สหชาติ</v>
          </cell>
          <cell r="X998"/>
          <cell r="Z998"/>
          <cell r="AE998" t="str">
            <v>สหชาติ</v>
          </cell>
          <cell r="AF998"/>
          <cell r="AG998" t="str">
            <v>MO-BEM50</v>
          </cell>
          <cell r="AH998">
            <v>46326</v>
          </cell>
        </row>
        <row r="999">
          <cell r="R999"/>
          <cell r="X999"/>
          <cell r="Z999"/>
          <cell r="AE999">
            <v>0</v>
          </cell>
          <cell r="AF999"/>
          <cell r="AG999" t="str">
            <v>MO-BEM51</v>
          </cell>
          <cell r="AH999"/>
        </row>
        <row r="1000">
          <cell r="R1000" t="str">
            <v>สหชาติ</v>
          </cell>
          <cell r="X1000" t="str">
            <v>DN26010111</v>
          </cell>
          <cell r="Z1000">
            <v>3100135163</v>
          </cell>
          <cell r="AE1000" t="str">
            <v>สหชาติ</v>
          </cell>
          <cell r="AF1000"/>
          <cell r="AG1000" t="str">
            <v>MO-BEM51</v>
          </cell>
          <cell r="AH1000">
            <v>46054</v>
          </cell>
        </row>
        <row r="1001">
          <cell r="R1001" t="str">
            <v>สหชาติ</v>
          </cell>
          <cell r="X1001" t="str">
            <v>DN26010111</v>
          </cell>
          <cell r="Z1001">
            <v>3100135163</v>
          </cell>
          <cell r="AE1001" t="str">
            <v>สหชาติ</v>
          </cell>
          <cell r="AF1001"/>
          <cell r="AG1001" t="str">
            <v>MO-BEM51</v>
          </cell>
          <cell r="AH1001">
            <v>46054</v>
          </cell>
        </row>
        <row r="1002">
          <cell r="R1002" t="str">
            <v>สหชาติ</v>
          </cell>
          <cell r="X1002" t="str">
            <v>DN26030050</v>
          </cell>
          <cell r="Z1002">
            <v>3100135723</v>
          </cell>
          <cell r="AE1002" t="str">
            <v>สหชาติ</v>
          </cell>
          <cell r="AF1002"/>
          <cell r="AG1002" t="str">
            <v>MO-BEM51</v>
          </cell>
          <cell r="AH1002">
            <v>46112</v>
          </cell>
        </row>
        <row r="1003">
          <cell r="R1003" t="str">
            <v>สหชาติ</v>
          </cell>
          <cell r="X1003" t="str">
            <v>DN26040035</v>
          </cell>
          <cell r="Z1003">
            <v>3100136429</v>
          </cell>
          <cell r="AE1003" t="str">
            <v>สหชาติ</v>
          </cell>
          <cell r="AF1003"/>
          <cell r="AG1003" t="str">
            <v>MO-BEM51</v>
          </cell>
          <cell r="AH1003">
            <v>46143</v>
          </cell>
        </row>
        <row r="1004">
          <cell r="R1004" t="str">
            <v>สหชาติ</v>
          </cell>
          <cell r="X1004" t="str">
            <v>DN26040036</v>
          </cell>
          <cell r="Z1004">
            <v>3100136432</v>
          </cell>
          <cell r="AE1004" t="str">
            <v>สหชาติ</v>
          </cell>
          <cell r="AF1004"/>
          <cell r="AG1004" t="str">
            <v>MO-BEM51</v>
          </cell>
          <cell r="AH1004">
            <v>46143</v>
          </cell>
        </row>
        <row r="1005">
          <cell r="R1005" t="str">
            <v>สหชาติ</v>
          </cell>
          <cell r="X1005" t="str">
            <v>DN24040052</v>
          </cell>
          <cell r="Z1005">
            <v>3100136435</v>
          </cell>
          <cell r="AE1005" t="str">
            <v>สหชาติ</v>
          </cell>
          <cell r="AF1005"/>
          <cell r="AG1005" t="str">
            <v>MO-BEM51</v>
          </cell>
          <cell r="AH1005">
            <v>46174</v>
          </cell>
        </row>
        <row r="1006">
          <cell r="R1006" t="str">
            <v>สหชาติ</v>
          </cell>
          <cell r="X1006" t="str">
            <v>DN26040053</v>
          </cell>
          <cell r="Z1006">
            <v>3100136436</v>
          </cell>
          <cell r="AE1006" t="str">
            <v>สหชาติ</v>
          </cell>
          <cell r="AF1006"/>
          <cell r="AG1006" t="str">
            <v>MO-BEM51</v>
          </cell>
          <cell r="AH1006">
            <v>46143</v>
          </cell>
        </row>
        <row r="1007">
          <cell r="R1007"/>
          <cell r="X1007"/>
          <cell r="Z1007"/>
          <cell r="AE1007">
            <v>0</v>
          </cell>
          <cell r="AF1007"/>
          <cell r="AG1007" t="str">
            <v>MO-BEM52</v>
          </cell>
          <cell r="AH1007"/>
        </row>
        <row r="1008">
          <cell r="R1008" t="str">
            <v>สหชาติ</v>
          </cell>
          <cell r="X1008"/>
          <cell r="Z1008"/>
          <cell r="AE1008" t="str">
            <v>สหชาติ</v>
          </cell>
          <cell r="AF1008" t="str">
            <v>Included under Type of Work GEN21</v>
          </cell>
          <cell r="AG1008" t="str">
            <v>MO-BEM52</v>
          </cell>
          <cell r="AH1008">
            <v>46174</v>
          </cell>
        </row>
        <row r="1009">
          <cell r="R1009" t="str">
            <v>สหชาติ</v>
          </cell>
          <cell r="X1009" t="str">
            <v>DN26070010</v>
          </cell>
          <cell r="Z1009">
            <v>3400105084</v>
          </cell>
          <cell r="AE1009" t="str">
            <v>สหชาติ</v>
          </cell>
          <cell r="AF1009"/>
          <cell r="AG1009" t="str">
            <v>MO-BEM52</v>
          </cell>
          <cell r="AH1009">
            <v>46235</v>
          </cell>
        </row>
        <row r="1010">
          <cell r="R1010"/>
          <cell r="X1010"/>
          <cell r="Z1010"/>
          <cell r="AE1010">
            <v>0</v>
          </cell>
          <cell r="AF1010"/>
          <cell r="AG1010" t="str">
            <v>MO-BEM53.1</v>
          </cell>
          <cell r="AH1010"/>
        </row>
        <row r="1011">
          <cell r="R1011" t="str">
            <v>สหชาติ</v>
          </cell>
          <cell r="X1011" t="str">
            <v>DN26050023</v>
          </cell>
          <cell r="Z1011">
            <v>3100136998</v>
          </cell>
          <cell r="AE1011" t="str">
            <v>สหชาติ</v>
          </cell>
          <cell r="AF1011"/>
          <cell r="AG1011" t="str">
            <v>MO-BEM53.1</v>
          </cell>
          <cell r="AH1011">
            <v>46356</v>
          </cell>
        </row>
        <row r="1012">
          <cell r="R1012" t="str">
            <v>ประธาน</v>
          </cell>
          <cell r="X1012" t="str">
            <v>DN26050047</v>
          </cell>
          <cell r="Z1012">
            <v>3100137573</v>
          </cell>
          <cell r="AE1012" t="str">
            <v>ประธาน</v>
          </cell>
          <cell r="AF1012"/>
          <cell r="AG1012" t="str">
            <v>MO-BEM53.2</v>
          </cell>
          <cell r="AH1012">
            <v>46235</v>
          </cell>
        </row>
        <row r="1013">
          <cell r="R1013"/>
          <cell r="X1013"/>
          <cell r="Z1013"/>
          <cell r="AE1013">
            <v>0</v>
          </cell>
          <cell r="AF1013"/>
          <cell r="AG1013" t="str">
            <v>MO-BEM54</v>
          </cell>
          <cell r="AH1013"/>
        </row>
        <row r="1014">
          <cell r="R1014" t="str">
            <v>สหชาติ</v>
          </cell>
          <cell r="X1014"/>
          <cell r="Z1014"/>
          <cell r="AE1014"/>
          <cell r="AF1014" t="str">
            <v>ยกเลิก</v>
          </cell>
          <cell r="AG1014" t="str">
            <v>MO-BEM54</v>
          </cell>
          <cell r="AH1014">
            <v>46295</v>
          </cell>
        </row>
        <row r="1015">
          <cell r="R1015"/>
          <cell r="X1015"/>
          <cell r="Z1015"/>
          <cell r="AE1015"/>
          <cell r="AF1015"/>
          <cell r="AG1015"/>
          <cell r="AH1015"/>
        </row>
        <row r="1016">
          <cell r="R1016"/>
          <cell r="X1016"/>
          <cell r="Z1016"/>
          <cell r="AE1016"/>
          <cell r="AF1016"/>
          <cell r="AG1016"/>
          <cell r="AH1016"/>
        </row>
        <row r="1017">
          <cell r="R1017"/>
          <cell r="X1017"/>
          <cell r="Z1017"/>
          <cell r="AE1017"/>
          <cell r="AF1017"/>
          <cell r="AG1017"/>
          <cell r="AH1017"/>
        </row>
        <row r="1018">
          <cell r="R1018"/>
          <cell r="X1018"/>
          <cell r="Z1018"/>
          <cell r="AE1018"/>
          <cell r="AF1018"/>
          <cell r="AG1018"/>
          <cell r="AH101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289E-EB25-4C3C-80FD-DE45FEC75AC5}">
  <sheetPr codeName="Sheet1"/>
  <dimension ref="B4:M7"/>
  <sheetViews>
    <sheetView workbookViewId="0"/>
  </sheetViews>
  <sheetFormatPr defaultRowHeight="14.25" x14ac:dyDescent="0.2"/>
  <cols>
    <col min="1" max="1" width="14.25" style="3" bestFit="1" customWidth="1"/>
    <col min="2" max="13" width="15.625" style="3" customWidth="1"/>
    <col min="14" max="16384" width="9" style="3"/>
  </cols>
  <sheetData>
    <row r="4" spans="2:13" x14ac:dyDescent="0.2">
      <c r="B4" s="883" t="s">
        <v>0</v>
      </c>
      <c r="C4" s="883"/>
      <c r="D4" s="883"/>
      <c r="E4" s="883" t="s">
        <v>1</v>
      </c>
      <c r="F4" s="883"/>
      <c r="G4" s="883"/>
      <c r="H4" s="883" t="s">
        <v>2</v>
      </c>
      <c r="I4" s="883"/>
      <c r="J4" s="883"/>
      <c r="K4" s="883" t="s">
        <v>3</v>
      </c>
      <c r="L4" s="883"/>
      <c r="M4" s="883"/>
    </row>
    <row r="5" spans="2:13" x14ac:dyDescent="0.2">
      <c r="B5" s="1" t="s">
        <v>4</v>
      </c>
      <c r="C5" s="1" t="s">
        <v>7</v>
      </c>
      <c r="D5" s="1" t="s">
        <v>11</v>
      </c>
      <c r="E5" s="1" t="s">
        <v>5</v>
      </c>
      <c r="F5" s="1" t="s">
        <v>8</v>
      </c>
      <c r="G5" s="1" t="s">
        <v>12</v>
      </c>
      <c r="H5" s="1" t="s">
        <v>6</v>
      </c>
      <c r="I5" s="1" t="s">
        <v>9</v>
      </c>
      <c r="J5" s="1" t="s">
        <v>13</v>
      </c>
      <c r="K5" s="1" t="s">
        <v>3</v>
      </c>
      <c r="L5" s="1" t="s">
        <v>10</v>
      </c>
      <c r="M5" s="1" t="s">
        <v>14</v>
      </c>
    </row>
    <row r="7" spans="2:13" ht="48" customHeight="1" x14ac:dyDescent="0.2"/>
  </sheetData>
  <mergeCells count="4">
    <mergeCell ref="B4:D4"/>
    <mergeCell ref="E4:G4"/>
    <mergeCell ref="H4:J4"/>
    <mergeCell ref="K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F3FE-5349-4301-8348-5680BFEAFAA5}">
  <sheetPr codeName="Sheet2">
    <tabColor rgb="FFFFFF00"/>
    <outlinePr summaryBelow="0" summaryRight="0"/>
  </sheetPr>
  <dimension ref="A1:P228"/>
  <sheetViews>
    <sheetView topLeftCell="A73" workbookViewId="0">
      <selection activeCell="H99" sqref="H99"/>
    </sheetView>
  </sheetViews>
  <sheetFormatPr defaultRowHeight="14.25" outlineLevelCol="1" x14ac:dyDescent="0.2"/>
  <cols>
    <col min="2" max="2" width="12.25" style="112" bestFit="1" customWidth="1"/>
    <col min="3" max="3" width="13.625" bestFit="1" customWidth="1"/>
    <col min="4" max="5" width="9" style="2" customWidth="1" outlineLevel="1"/>
    <col min="6" max="7" width="9" style="111" customWidth="1" outlineLevel="1"/>
    <col min="8" max="8" width="108" bestFit="1" customWidth="1"/>
    <col min="9" max="9" width="19.25" style="4" bestFit="1" customWidth="1"/>
    <col min="10" max="11" width="19.25" style="4" customWidth="1"/>
    <col min="12" max="12" width="15" style="3" customWidth="1"/>
    <col min="14" max="14" width="33.75" bestFit="1" customWidth="1"/>
  </cols>
  <sheetData>
    <row r="1" spans="1:15" x14ac:dyDescent="0.2">
      <c r="B1" s="112" t="s">
        <v>21</v>
      </c>
    </row>
    <row r="3" spans="1:15" s="2" customFormat="1" x14ac:dyDescent="0.2">
      <c r="A3" s="122" t="s">
        <v>1608</v>
      </c>
      <c r="B3" s="123" t="s">
        <v>440</v>
      </c>
      <c r="C3" s="122" t="s">
        <v>441</v>
      </c>
      <c r="D3" s="122" t="s">
        <v>548</v>
      </c>
      <c r="E3" s="122" t="s">
        <v>16</v>
      </c>
      <c r="F3" s="124" t="s">
        <v>442</v>
      </c>
      <c r="G3" s="124" t="s">
        <v>443</v>
      </c>
      <c r="H3" s="122" t="s">
        <v>755</v>
      </c>
      <c r="I3" s="125" t="s">
        <v>1609</v>
      </c>
      <c r="J3" s="125" t="s">
        <v>1909</v>
      </c>
      <c r="K3" s="125"/>
      <c r="L3" s="126" t="s">
        <v>439</v>
      </c>
      <c r="M3" s="122" t="s">
        <v>1613</v>
      </c>
      <c r="N3" s="122" t="s">
        <v>1910</v>
      </c>
    </row>
    <row r="4" spans="1:15" x14ac:dyDescent="0.2">
      <c r="A4" s="127">
        <v>1</v>
      </c>
      <c r="B4" s="128" t="str">
        <f t="shared" ref="B4:B69" si="0">IF(G4&lt;&gt;"",E4&amp;F4&amp;"."&amp;G4,E4&amp;F4)</f>
        <v>GEN1</v>
      </c>
      <c r="C4" s="127" t="s">
        <v>22</v>
      </c>
      <c r="D4" s="129" t="s">
        <v>352</v>
      </c>
      <c r="E4" s="129" t="s">
        <v>76</v>
      </c>
      <c r="F4" s="130">
        <v>1</v>
      </c>
      <c r="G4" s="130"/>
      <c r="H4" s="127" t="s">
        <v>30</v>
      </c>
      <c r="I4" s="131" t="s">
        <v>533</v>
      </c>
      <c r="J4" s="131"/>
      <c r="K4" s="131" t="s">
        <v>1627</v>
      </c>
      <c r="L4" s="132" t="s">
        <v>538</v>
      </c>
      <c r="M4" s="133">
        <v>46235</v>
      </c>
      <c r="N4" s="127"/>
      <c r="O4">
        <f>COUNTIF('02 Design'!$C$5:$C$366,'00 MASTER WORK REGISTER'!$B4)</f>
        <v>10</v>
      </c>
    </row>
    <row r="5" spans="1:15" x14ac:dyDescent="0.2">
      <c r="A5" s="134">
        <v>2</v>
      </c>
      <c r="B5" s="135" t="str">
        <f t="shared" si="0"/>
        <v>GEN1.1</v>
      </c>
      <c r="C5" s="134" t="s">
        <v>22</v>
      </c>
      <c r="D5" s="136" t="s">
        <v>352</v>
      </c>
      <c r="E5" s="136" t="s">
        <v>76</v>
      </c>
      <c r="F5" s="137">
        <v>1</v>
      </c>
      <c r="G5" s="137">
        <v>1</v>
      </c>
      <c r="H5" s="134" t="s">
        <v>1883</v>
      </c>
      <c r="I5" s="138" t="s">
        <v>533</v>
      </c>
      <c r="J5" s="138"/>
      <c r="K5" s="138" t="s">
        <v>1627</v>
      </c>
      <c r="L5" s="139" t="s">
        <v>1276</v>
      </c>
      <c r="M5" s="140">
        <v>46235</v>
      </c>
      <c r="N5" s="134"/>
      <c r="O5">
        <f>COUNTIF('02 Design'!$C$5:$C$366,'00 MASTER WORK REGISTER'!$B5)</f>
        <v>1</v>
      </c>
    </row>
    <row r="6" spans="1:15" x14ac:dyDescent="0.2">
      <c r="A6" s="134">
        <v>3</v>
      </c>
      <c r="B6" s="135" t="str">
        <f t="shared" si="0"/>
        <v>GEN1.2</v>
      </c>
      <c r="C6" s="134" t="s">
        <v>22</v>
      </c>
      <c r="D6" s="136" t="s">
        <v>352</v>
      </c>
      <c r="E6" s="136" t="s">
        <v>76</v>
      </c>
      <c r="F6" s="137">
        <v>1</v>
      </c>
      <c r="G6" s="137">
        <v>2</v>
      </c>
      <c r="H6" s="134" t="s">
        <v>1884</v>
      </c>
      <c r="I6" s="138" t="s">
        <v>533</v>
      </c>
      <c r="J6" s="138"/>
      <c r="K6" s="138" t="s">
        <v>1627</v>
      </c>
      <c r="L6" s="139" t="s">
        <v>1280</v>
      </c>
      <c r="M6" s="140">
        <v>46235</v>
      </c>
      <c r="N6" s="134"/>
      <c r="O6">
        <f>COUNTIF('02 Design'!$C$5:$C$366,'00 MASTER WORK REGISTER'!$B6)</f>
        <v>1</v>
      </c>
    </row>
    <row r="7" spans="1:15" x14ac:dyDescent="0.2">
      <c r="A7" s="134">
        <v>4</v>
      </c>
      <c r="B7" s="135" t="str">
        <f t="shared" si="0"/>
        <v>GEN1.3</v>
      </c>
      <c r="C7" s="134" t="s">
        <v>22</v>
      </c>
      <c r="D7" s="136" t="s">
        <v>352</v>
      </c>
      <c r="E7" s="136" t="s">
        <v>76</v>
      </c>
      <c r="F7" s="137">
        <v>1</v>
      </c>
      <c r="G7" s="137">
        <v>3</v>
      </c>
      <c r="H7" s="134" t="s">
        <v>1884</v>
      </c>
      <c r="I7" s="138" t="s">
        <v>533</v>
      </c>
      <c r="J7" s="138"/>
      <c r="K7" s="138" t="s">
        <v>1627</v>
      </c>
      <c r="L7" s="139" t="s">
        <v>1280</v>
      </c>
      <c r="M7" s="140">
        <v>46235</v>
      </c>
      <c r="N7" s="134"/>
      <c r="O7">
        <f>COUNTIF('02 Design'!$C$5:$C$366,'00 MASTER WORK REGISTER'!$B7)</f>
        <v>1</v>
      </c>
    </row>
    <row r="8" spans="1:15" x14ac:dyDescent="0.2">
      <c r="A8" s="134">
        <v>5</v>
      </c>
      <c r="B8" s="135" t="str">
        <f t="shared" si="0"/>
        <v>GEN1.4</v>
      </c>
      <c r="C8" s="134" t="s">
        <v>22</v>
      </c>
      <c r="D8" s="136" t="s">
        <v>352</v>
      </c>
      <c r="E8" s="136" t="s">
        <v>76</v>
      </c>
      <c r="F8" s="137">
        <v>1</v>
      </c>
      <c r="G8" s="137">
        <v>4</v>
      </c>
      <c r="H8" s="134" t="s">
        <v>1885</v>
      </c>
      <c r="I8" s="138" t="s">
        <v>533</v>
      </c>
      <c r="J8" s="138"/>
      <c r="K8" s="138" t="s">
        <v>1627</v>
      </c>
      <c r="L8" s="139" t="s">
        <v>1283</v>
      </c>
      <c r="M8" s="140">
        <v>46235</v>
      </c>
      <c r="N8" s="134"/>
      <c r="O8">
        <f>COUNTIF('02 Design'!$C$5:$C$366,'00 MASTER WORK REGISTER'!$B8)</f>
        <v>1</v>
      </c>
    </row>
    <row r="9" spans="1:15" x14ac:dyDescent="0.2">
      <c r="A9" s="134">
        <v>6</v>
      </c>
      <c r="B9" s="135" t="str">
        <f t="shared" si="0"/>
        <v>GEN1.5</v>
      </c>
      <c r="C9" s="134" t="s">
        <v>22</v>
      </c>
      <c r="D9" s="136" t="s">
        <v>352</v>
      </c>
      <c r="E9" s="136" t="s">
        <v>76</v>
      </c>
      <c r="F9" s="137">
        <v>1</v>
      </c>
      <c r="G9" s="137">
        <v>5</v>
      </c>
      <c r="H9" s="134" t="s">
        <v>1885</v>
      </c>
      <c r="I9" s="138" t="s">
        <v>533</v>
      </c>
      <c r="J9" s="138"/>
      <c r="K9" s="138" t="s">
        <v>1627</v>
      </c>
      <c r="L9" s="139" t="s">
        <v>1283</v>
      </c>
      <c r="M9" s="140">
        <v>46235</v>
      </c>
      <c r="N9" s="134"/>
      <c r="O9">
        <f>COUNTIF('02 Design'!$C$5:$C$366,'00 MASTER WORK REGISTER'!$B9)</f>
        <v>1</v>
      </c>
    </row>
    <row r="10" spans="1:15" x14ac:dyDescent="0.2">
      <c r="A10" s="134">
        <v>7</v>
      </c>
      <c r="B10" s="135" t="str">
        <f t="shared" si="0"/>
        <v>GEN1.6</v>
      </c>
      <c r="C10" s="134" t="s">
        <v>22</v>
      </c>
      <c r="D10" s="136" t="s">
        <v>352</v>
      </c>
      <c r="E10" s="136" t="s">
        <v>76</v>
      </c>
      <c r="F10" s="137">
        <v>1</v>
      </c>
      <c r="G10" s="137">
        <v>6</v>
      </c>
      <c r="H10" s="134" t="s">
        <v>1886</v>
      </c>
      <c r="I10" s="138" t="s">
        <v>533</v>
      </c>
      <c r="J10" s="138"/>
      <c r="K10" s="138" t="s">
        <v>1627</v>
      </c>
      <c r="L10" s="139" t="s">
        <v>1286</v>
      </c>
      <c r="M10" s="140">
        <v>46235</v>
      </c>
      <c r="N10" s="134"/>
      <c r="O10">
        <f>COUNTIF('02 Design'!$C$5:$C$366,'00 MASTER WORK REGISTER'!$B10)</f>
        <v>1</v>
      </c>
    </row>
    <row r="11" spans="1:15" x14ac:dyDescent="0.2">
      <c r="A11" s="134">
        <v>8</v>
      </c>
      <c r="B11" s="135" t="str">
        <f t="shared" si="0"/>
        <v>GEN1.7</v>
      </c>
      <c r="C11" s="134" t="s">
        <v>22</v>
      </c>
      <c r="D11" s="136" t="s">
        <v>352</v>
      </c>
      <c r="E11" s="136" t="s">
        <v>76</v>
      </c>
      <c r="F11" s="137">
        <v>1</v>
      </c>
      <c r="G11" s="137">
        <v>7</v>
      </c>
      <c r="H11" s="134" t="s">
        <v>1887</v>
      </c>
      <c r="I11" s="138" t="s">
        <v>533</v>
      </c>
      <c r="J11" s="138"/>
      <c r="K11" s="138" t="s">
        <v>1627</v>
      </c>
      <c r="L11" s="139" t="s">
        <v>1290</v>
      </c>
      <c r="M11" s="140">
        <v>46235</v>
      </c>
      <c r="N11" s="134" t="s">
        <v>1933</v>
      </c>
      <c r="O11">
        <f>COUNTIF('02 Design'!$C$5:$C$366,'00 MASTER WORK REGISTER'!$B11)</f>
        <v>1</v>
      </c>
    </row>
    <row r="12" spans="1:15" x14ac:dyDescent="0.2">
      <c r="A12" s="134">
        <v>9</v>
      </c>
      <c r="B12" s="135" t="str">
        <f t="shared" si="0"/>
        <v>GEN1.10</v>
      </c>
      <c r="C12" s="134" t="s">
        <v>22</v>
      </c>
      <c r="D12" s="136" t="s">
        <v>352</v>
      </c>
      <c r="E12" s="136" t="s">
        <v>76</v>
      </c>
      <c r="F12" s="137">
        <v>1</v>
      </c>
      <c r="G12" s="137">
        <v>10</v>
      </c>
      <c r="H12" s="134" t="s">
        <v>1888</v>
      </c>
      <c r="I12" s="138" t="s">
        <v>533</v>
      </c>
      <c r="J12" s="138"/>
      <c r="K12" s="138" t="s">
        <v>1627</v>
      </c>
      <c r="L12" s="139" t="s">
        <v>1295</v>
      </c>
      <c r="M12" s="140">
        <v>46235</v>
      </c>
      <c r="N12" s="134"/>
      <c r="O12">
        <f>COUNTIF('02 Design'!$C$5:$C$366,'00 MASTER WORK REGISTER'!$B12)</f>
        <v>1</v>
      </c>
    </row>
    <row r="13" spans="1:15" x14ac:dyDescent="0.2">
      <c r="A13" s="134">
        <v>10</v>
      </c>
      <c r="B13" s="135" t="str">
        <f t="shared" si="0"/>
        <v>GEN1.11</v>
      </c>
      <c r="C13" s="134" t="s">
        <v>22</v>
      </c>
      <c r="D13" s="136" t="s">
        <v>352</v>
      </c>
      <c r="E13" s="136" t="s">
        <v>76</v>
      </c>
      <c r="F13" s="137">
        <v>1</v>
      </c>
      <c r="G13" s="137">
        <v>11</v>
      </c>
      <c r="H13" s="134" t="s">
        <v>1889</v>
      </c>
      <c r="I13" s="138" t="s">
        <v>533</v>
      </c>
      <c r="J13" s="138"/>
      <c r="K13" s="138" t="s">
        <v>1627</v>
      </c>
      <c r="L13" s="139" t="s">
        <v>1298</v>
      </c>
      <c r="M13" s="140">
        <v>46235</v>
      </c>
      <c r="N13" s="134"/>
      <c r="O13">
        <f>COUNTIF('02 Design'!$C$5:$C$366,'00 MASTER WORK REGISTER'!$B13)</f>
        <v>1</v>
      </c>
    </row>
    <row r="14" spans="1:15" x14ac:dyDescent="0.2">
      <c r="A14" s="134">
        <v>11</v>
      </c>
      <c r="B14" s="135" t="str">
        <f t="shared" si="0"/>
        <v>GEN1.12</v>
      </c>
      <c r="C14" s="134" t="s">
        <v>22</v>
      </c>
      <c r="D14" s="136" t="s">
        <v>352</v>
      </c>
      <c r="E14" s="136" t="s">
        <v>76</v>
      </c>
      <c r="F14" s="137">
        <v>1</v>
      </c>
      <c r="G14" s="137">
        <v>12</v>
      </c>
      <c r="H14" s="134" t="s">
        <v>1890</v>
      </c>
      <c r="I14" s="138" t="s">
        <v>533</v>
      </c>
      <c r="J14" s="138"/>
      <c r="K14" s="138" t="s">
        <v>1627</v>
      </c>
      <c r="L14" s="139" t="s">
        <v>1302</v>
      </c>
      <c r="M14" s="140">
        <v>46235</v>
      </c>
      <c r="N14" s="134"/>
      <c r="O14">
        <f>COUNTIF('02 Design'!$C$5:$C$366,'00 MASTER WORK REGISTER'!$B14)</f>
        <v>1</v>
      </c>
    </row>
    <row r="15" spans="1:15" x14ac:dyDescent="0.2">
      <c r="A15" s="134">
        <v>12</v>
      </c>
      <c r="B15" s="135" t="str">
        <f t="shared" si="0"/>
        <v>GEN1.13</v>
      </c>
      <c r="C15" s="134" t="s">
        <v>22</v>
      </c>
      <c r="D15" s="136" t="s">
        <v>352</v>
      </c>
      <c r="E15" s="136" t="s">
        <v>76</v>
      </c>
      <c r="F15" s="137">
        <v>1</v>
      </c>
      <c r="G15" s="137">
        <v>13</v>
      </c>
      <c r="H15" s="134" t="s">
        <v>1891</v>
      </c>
      <c r="I15" s="138" t="s">
        <v>533</v>
      </c>
      <c r="J15" s="138"/>
      <c r="K15" s="138" t="s">
        <v>1627</v>
      </c>
      <c r="L15" s="139" t="s">
        <v>1305</v>
      </c>
      <c r="M15" s="140">
        <v>46235</v>
      </c>
      <c r="N15" s="134"/>
      <c r="O15">
        <f>COUNTIF('02 Design'!$C$5:$C$366,'00 MASTER WORK REGISTER'!$B15)</f>
        <v>1</v>
      </c>
    </row>
    <row r="16" spans="1:15" x14ac:dyDescent="0.2">
      <c r="A16" s="134">
        <v>13</v>
      </c>
      <c r="B16" s="135" t="str">
        <f t="shared" si="0"/>
        <v>GEN1.14</v>
      </c>
      <c r="C16" s="134" t="s">
        <v>22</v>
      </c>
      <c r="D16" s="136" t="s">
        <v>352</v>
      </c>
      <c r="E16" s="136" t="s">
        <v>76</v>
      </c>
      <c r="F16" s="137">
        <v>1</v>
      </c>
      <c r="G16" s="137">
        <v>14</v>
      </c>
      <c r="H16" s="134" t="s">
        <v>1892</v>
      </c>
      <c r="I16" s="138" t="s">
        <v>533</v>
      </c>
      <c r="J16" s="138"/>
      <c r="K16" s="138" t="s">
        <v>1627</v>
      </c>
      <c r="L16" s="139" t="s">
        <v>1308</v>
      </c>
      <c r="M16" s="140">
        <v>46235</v>
      </c>
      <c r="N16" s="134"/>
      <c r="O16">
        <f>COUNTIF('02 Design'!$C$5:$C$366,'00 MASTER WORK REGISTER'!$B16)</f>
        <v>1</v>
      </c>
    </row>
    <row r="17" spans="1:15" x14ac:dyDescent="0.2">
      <c r="A17" s="134">
        <v>14</v>
      </c>
      <c r="B17" s="135" t="str">
        <f t="shared" si="0"/>
        <v>GEN1.15</v>
      </c>
      <c r="C17" s="134" t="s">
        <v>22</v>
      </c>
      <c r="D17" s="136" t="s">
        <v>352</v>
      </c>
      <c r="E17" s="136" t="s">
        <v>76</v>
      </c>
      <c r="F17" s="137">
        <v>1</v>
      </c>
      <c r="G17" s="137">
        <v>15</v>
      </c>
      <c r="H17" s="134" t="s">
        <v>1893</v>
      </c>
      <c r="I17" s="138" t="s">
        <v>533</v>
      </c>
      <c r="J17" s="138"/>
      <c r="K17" s="138" t="s">
        <v>1627</v>
      </c>
      <c r="L17" s="139" t="s">
        <v>1311</v>
      </c>
      <c r="M17" s="140">
        <v>46235</v>
      </c>
      <c r="N17" s="134"/>
      <c r="O17">
        <f>COUNTIF('02 Design'!$C$5:$C$366,'00 MASTER WORK REGISTER'!$B17)</f>
        <v>1</v>
      </c>
    </row>
    <row r="18" spans="1:15" x14ac:dyDescent="0.2">
      <c r="A18" s="134">
        <v>15</v>
      </c>
      <c r="B18" s="135" t="str">
        <f t="shared" si="0"/>
        <v>GEN1.16</v>
      </c>
      <c r="C18" s="134" t="s">
        <v>22</v>
      </c>
      <c r="D18" s="136" t="s">
        <v>352</v>
      </c>
      <c r="E18" s="136" t="s">
        <v>76</v>
      </c>
      <c r="F18" s="137">
        <v>1</v>
      </c>
      <c r="G18" s="137">
        <v>16</v>
      </c>
      <c r="H18" s="134" t="s">
        <v>1894</v>
      </c>
      <c r="I18" s="138" t="s">
        <v>533</v>
      </c>
      <c r="J18" s="138"/>
      <c r="K18" s="138" t="s">
        <v>1627</v>
      </c>
      <c r="L18" s="139" t="s">
        <v>1314</v>
      </c>
      <c r="M18" s="140">
        <v>46235</v>
      </c>
      <c r="N18" s="134"/>
      <c r="O18">
        <f>COUNTIF('02 Design'!$C$5:$C$366,'00 MASTER WORK REGISTER'!$B18)</f>
        <v>1</v>
      </c>
    </row>
    <row r="19" spans="1:15" x14ac:dyDescent="0.2">
      <c r="A19" s="134">
        <v>16</v>
      </c>
      <c r="B19" s="135" t="str">
        <f t="shared" si="0"/>
        <v>GEN1.17</v>
      </c>
      <c r="C19" s="134" t="s">
        <v>22</v>
      </c>
      <c r="D19" s="136" t="s">
        <v>352</v>
      </c>
      <c r="E19" s="136" t="s">
        <v>76</v>
      </c>
      <c r="F19" s="137">
        <v>1</v>
      </c>
      <c r="G19" s="137">
        <v>17</v>
      </c>
      <c r="H19" s="134" t="s">
        <v>1895</v>
      </c>
      <c r="I19" s="138" t="s">
        <v>533</v>
      </c>
      <c r="J19" s="138"/>
      <c r="K19" s="138" t="s">
        <v>1627</v>
      </c>
      <c r="L19" s="139" t="s">
        <v>1317</v>
      </c>
      <c r="M19" s="140">
        <v>46235</v>
      </c>
      <c r="N19" s="134"/>
      <c r="O19">
        <f>COUNTIF('02 Design'!$C$5:$C$366,'00 MASTER WORK REGISTER'!$B19)</f>
        <v>1</v>
      </c>
    </row>
    <row r="20" spans="1:15" x14ac:dyDescent="0.2">
      <c r="A20" s="134">
        <v>17</v>
      </c>
      <c r="B20" s="135" t="str">
        <f t="shared" si="0"/>
        <v>GEN1.19</v>
      </c>
      <c r="C20" s="134" t="s">
        <v>22</v>
      </c>
      <c r="D20" s="136" t="s">
        <v>352</v>
      </c>
      <c r="E20" s="136" t="s">
        <v>76</v>
      </c>
      <c r="F20" s="137">
        <v>1</v>
      </c>
      <c r="G20" s="137">
        <v>19</v>
      </c>
      <c r="H20" s="134" t="s">
        <v>1896</v>
      </c>
      <c r="I20" s="138" t="s">
        <v>533</v>
      </c>
      <c r="J20" s="138"/>
      <c r="K20" s="138" t="s">
        <v>1627</v>
      </c>
      <c r="L20" s="139" t="s">
        <v>1320</v>
      </c>
      <c r="M20" s="140">
        <v>46235</v>
      </c>
      <c r="N20" s="134"/>
      <c r="O20">
        <f>COUNTIF('02 Design'!$C$5:$C$366,'00 MASTER WORK REGISTER'!$B20)</f>
        <v>1</v>
      </c>
    </row>
    <row r="21" spans="1:15" x14ac:dyDescent="0.2">
      <c r="A21" s="134">
        <v>18</v>
      </c>
      <c r="B21" s="135" t="str">
        <f t="shared" si="0"/>
        <v>GEN1.20</v>
      </c>
      <c r="C21" s="134" t="s">
        <v>22</v>
      </c>
      <c r="D21" s="136" t="s">
        <v>352</v>
      </c>
      <c r="E21" s="136" t="s">
        <v>76</v>
      </c>
      <c r="F21" s="137">
        <v>1</v>
      </c>
      <c r="G21" s="137">
        <v>20</v>
      </c>
      <c r="H21" s="134" t="s">
        <v>1897</v>
      </c>
      <c r="I21" s="138" t="s">
        <v>533</v>
      </c>
      <c r="J21" s="138"/>
      <c r="K21" s="138" t="s">
        <v>1629</v>
      </c>
      <c r="L21" s="139" t="s">
        <v>1323</v>
      </c>
      <c r="M21" s="140">
        <v>46235</v>
      </c>
      <c r="N21" s="134"/>
      <c r="O21">
        <f>COUNTIF('02 Design'!$C$5:$C$366,'00 MASTER WORK REGISTER'!$B21)</f>
        <v>1</v>
      </c>
    </row>
    <row r="22" spans="1:15" x14ac:dyDescent="0.2">
      <c r="A22" s="134">
        <v>19</v>
      </c>
      <c r="B22" s="135" t="str">
        <f t="shared" si="0"/>
        <v>GEN2</v>
      </c>
      <c r="C22" s="134" t="s">
        <v>23</v>
      </c>
      <c r="D22" s="136" t="s">
        <v>352</v>
      </c>
      <c r="E22" s="136" t="s">
        <v>76</v>
      </c>
      <c r="F22" s="137">
        <v>2</v>
      </c>
      <c r="G22" s="137"/>
      <c r="H22" s="134" t="s">
        <v>31</v>
      </c>
      <c r="I22" s="138" t="s">
        <v>533</v>
      </c>
      <c r="J22" s="138"/>
      <c r="K22" s="138" t="s">
        <v>1629</v>
      </c>
      <c r="L22" s="139" t="s">
        <v>539</v>
      </c>
      <c r="M22" s="140">
        <v>46235</v>
      </c>
      <c r="N22" s="134"/>
      <c r="O22">
        <f>COUNTIF('02 Design'!$C$5:$C$366,'00 MASTER WORK REGISTER'!$B22)</f>
        <v>17</v>
      </c>
    </row>
    <row r="23" spans="1:15" x14ac:dyDescent="0.2">
      <c r="A23" s="134">
        <v>20</v>
      </c>
      <c r="B23" s="135" t="str">
        <f t="shared" si="0"/>
        <v>GEN3</v>
      </c>
      <c r="C23" s="134" t="s">
        <v>24</v>
      </c>
      <c r="D23" s="136" t="s">
        <v>352</v>
      </c>
      <c r="E23" s="136" t="s">
        <v>76</v>
      </c>
      <c r="F23" s="137">
        <v>3</v>
      </c>
      <c r="G23" s="137"/>
      <c r="H23" s="134" t="s">
        <v>32</v>
      </c>
      <c r="I23" s="138" t="s">
        <v>533</v>
      </c>
      <c r="J23" s="138"/>
      <c r="K23" s="138" t="s">
        <v>1627</v>
      </c>
      <c r="L23" s="139" t="s">
        <v>537</v>
      </c>
      <c r="M23" s="141">
        <v>45805</v>
      </c>
      <c r="N23" s="134"/>
      <c r="O23">
        <f>COUNTIF('02 Design'!$C$5:$C$366,'00 MASTER WORK REGISTER'!$B23)</f>
        <v>32</v>
      </c>
    </row>
    <row r="24" spans="1:15" x14ac:dyDescent="0.2">
      <c r="A24" s="134">
        <v>21</v>
      </c>
      <c r="B24" s="142" t="str">
        <f t="shared" si="0"/>
        <v>GEN4</v>
      </c>
      <c r="C24" s="143" t="s">
        <v>25</v>
      </c>
      <c r="D24" s="144" t="s">
        <v>352</v>
      </c>
      <c r="E24" s="144" t="s">
        <v>76</v>
      </c>
      <c r="F24" s="145">
        <v>4</v>
      </c>
      <c r="G24" s="145"/>
      <c r="H24" s="143" t="s">
        <v>33</v>
      </c>
      <c r="I24" s="146" t="s">
        <v>533</v>
      </c>
      <c r="J24" s="146"/>
      <c r="K24" s="146" t="s">
        <v>1629</v>
      </c>
      <c r="L24" s="147" t="s">
        <v>533</v>
      </c>
      <c r="M24" s="148">
        <v>46113</v>
      </c>
      <c r="N24" s="143"/>
      <c r="O24">
        <f>COUNTIF('02 Design'!$C$5:$C$366,'00 MASTER WORK REGISTER'!$B24)</f>
        <v>2</v>
      </c>
    </row>
    <row r="25" spans="1:15" x14ac:dyDescent="0.2">
      <c r="A25" s="134">
        <v>22</v>
      </c>
      <c r="B25" s="135" t="str">
        <f t="shared" si="0"/>
        <v>GEN4.0</v>
      </c>
      <c r="C25" s="134" t="s">
        <v>25</v>
      </c>
      <c r="D25" s="136" t="s">
        <v>352</v>
      </c>
      <c r="E25" s="136" t="s">
        <v>76</v>
      </c>
      <c r="F25" s="137">
        <v>4</v>
      </c>
      <c r="G25" s="137" t="s">
        <v>1927</v>
      </c>
      <c r="H25" s="134" t="s">
        <v>1923</v>
      </c>
      <c r="I25" s="138" t="s">
        <v>382</v>
      </c>
      <c r="J25" s="138"/>
      <c r="K25" s="138" t="s">
        <v>4742</v>
      </c>
      <c r="L25" s="139" t="s">
        <v>1266</v>
      </c>
      <c r="M25" s="140">
        <v>46113</v>
      </c>
      <c r="N25" s="134"/>
      <c r="O25">
        <f>COUNTIF('02 Design'!$C$5:$C$366,'00 MASTER WORK REGISTER'!$B25)</f>
        <v>1</v>
      </c>
    </row>
    <row r="26" spans="1:15" x14ac:dyDescent="0.2">
      <c r="A26" s="134">
        <v>23</v>
      </c>
      <c r="B26" s="135" t="str">
        <f t="shared" si="0"/>
        <v>GEN4.1</v>
      </c>
      <c r="C26" s="134" t="s">
        <v>25</v>
      </c>
      <c r="D26" s="136" t="s">
        <v>352</v>
      </c>
      <c r="E26" s="136" t="s">
        <v>76</v>
      </c>
      <c r="F26" s="137" t="s">
        <v>1924</v>
      </c>
      <c r="G26" s="137" t="s">
        <v>1925</v>
      </c>
      <c r="H26" s="134" t="s">
        <v>473</v>
      </c>
      <c r="I26" s="138" t="s">
        <v>384</v>
      </c>
      <c r="J26" s="138" t="s">
        <v>1620</v>
      </c>
      <c r="K26" s="138" t="s">
        <v>1629</v>
      </c>
      <c r="L26" s="139" t="s">
        <v>475</v>
      </c>
      <c r="M26" s="140">
        <v>46255</v>
      </c>
      <c r="N26" s="134"/>
      <c r="O26">
        <f>COUNTIF('02 Design'!$C$5:$C$366,'00 MASTER WORK REGISTER'!$B26)</f>
        <v>1</v>
      </c>
    </row>
    <row r="27" spans="1:15" x14ac:dyDescent="0.2">
      <c r="A27" s="134">
        <v>24</v>
      </c>
      <c r="B27" s="135" t="str">
        <f t="shared" si="0"/>
        <v>GEN4.2</v>
      </c>
      <c r="C27" s="134" t="s">
        <v>25</v>
      </c>
      <c r="D27" s="136" t="s">
        <v>352</v>
      </c>
      <c r="E27" s="136" t="s">
        <v>76</v>
      </c>
      <c r="F27" s="137" t="s">
        <v>1924</v>
      </c>
      <c r="G27" s="137" t="s">
        <v>1926</v>
      </c>
      <c r="H27" s="134" t="s">
        <v>474</v>
      </c>
      <c r="I27" s="138" t="s">
        <v>382</v>
      </c>
      <c r="J27" s="138" t="s">
        <v>1620</v>
      </c>
      <c r="K27" s="138" t="s">
        <v>1629</v>
      </c>
      <c r="L27" s="139" t="s">
        <v>476</v>
      </c>
      <c r="M27" s="140">
        <v>46255</v>
      </c>
      <c r="N27" s="134"/>
      <c r="O27">
        <f>COUNTIF('02 Design'!$C$5:$C$366,'00 MASTER WORK REGISTER'!$B27)</f>
        <v>1</v>
      </c>
    </row>
    <row r="28" spans="1:15" x14ac:dyDescent="0.2">
      <c r="A28" s="134">
        <v>25</v>
      </c>
      <c r="B28" s="135" t="str">
        <f t="shared" si="0"/>
        <v>GEN5</v>
      </c>
      <c r="C28" s="134" t="s">
        <v>26</v>
      </c>
      <c r="D28" s="136" t="s">
        <v>352</v>
      </c>
      <c r="E28" s="136" t="s">
        <v>76</v>
      </c>
      <c r="F28" s="137">
        <v>5</v>
      </c>
      <c r="G28" s="137"/>
      <c r="H28" s="134" t="s">
        <v>34</v>
      </c>
      <c r="I28" s="138" t="s">
        <v>384</v>
      </c>
      <c r="J28" s="138"/>
      <c r="K28" s="138" t="s">
        <v>1627</v>
      </c>
      <c r="L28" s="139" t="s">
        <v>453</v>
      </c>
      <c r="M28" s="140">
        <v>46174</v>
      </c>
      <c r="N28" s="134"/>
      <c r="O28">
        <f>COUNTIF('02 Design'!$C$5:$C$366,'00 MASTER WORK REGISTER'!$B28)</f>
        <v>1</v>
      </c>
    </row>
    <row r="29" spans="1:15" x14ac:dyDescent="0.2">
      <c r="A29" s="134">
        <v>26</v>
      </c>
      <c r="B29" s="135" t="str">
        <f t="shared" si="0"/>
        <v>GEN6</v>
      </c>
      <c r="C29" s="134" t="s">
        <v>27</v>
      </c>
      <c r="D29" s="136" t="s">
        <v>352</v>
      </c>
      <c r="E29" s="136" t="s">
        <v>76</v>
      </c>
      <c r="F29" s="137">
        <v>6</v>
      </c>
      <c r="G29" s="137"/>
      <c r="H29" s="134" t="s">
        <v>35</v>
      </c>
      <c r="I29" s="138" t="s">
        <v>533</v>
      </c>
      <c r="J29" s="138"/>
      <c r="K29" s="138"/>
      <c r="L29" s="139" t="s">
        <v>535</v>
      </c>
      <c r="M29" s="140">
        <v>46075</v>
      </c>
      <c r="N29" s="134"/>
      <c r="O29">
        <f>COUNTIF('02 Design'!$C$5:$C$366,'00 MASTER WORK REGISTER'!$B29)</f>
        <v>2</v>
      </c>
    </row>
    <row r="30" spans="1:15" x14ac:dyDescent="0.2">
      <c r="A30" s="134">
        <v>27</v>
      </c>
      <c r="B30" s="165" t="str">
        <f t="shared" si="0"/>
        <v>GEN6.1</v>
      </c>
      <c r="C30" s="150" t="s">
        <v>27</v>
      </c>
      <c r="D30" s="166" t="s">
        <v>352</v>
      </c>
      <c r="E30" s="166" t="s">
        <v>76</v>
      </c>
      <c r="F30" s="167">
        <v>6</v>
      </c>
      <c r="G30" s="167">
        <v>1</v>
      </c>
      <c r="H30" s="150" t="s">
        <v>454</v>
      </c>
      <c r="I30" s="168" t="s">
        <v>382</v>
      </c>
      <c r="J30" s="168"/>
      <c r="K30" s="168"/>
      <c r="L30" s="169" t="s">
        <v>456</v>
      </c>
      <c r="M30" s="462">
        <v>46075</v>
      </c>
      <c r="N30" s="150" t="s">
        <v>527</v>
      </c>
      <c r="O30">
        <f>COUNTIF('02 Design'!$C$5:$C$366,'00 MASTER WORK REGISTER'!$B30)</f>
        <v>1</v>
      </c>
    </row>
    <row r="31" spans="1:15" x14ac:dyDescent="0.2">
      <c r="A31" s="134">
        <v>28</v>
      </c>
      <c r="B31" s="165" t="str">
        <f t="shared" si="0"/>
        <v>GEN6.2</v>
      </c>
      <c r="C31" s="150" t="s">
        <v>27</v>
      </c>
      <c r="D31" s="166" t="s">
        <v>352</v>
      </c>
      <c r="E31" s="166" t="s">
        <v>76</v>
      </c>
      <c r="F31" s="167">
        <v>6</v>
      </c>
      <c r="G31" s="167">
        <v>2</v>
      </c>
      <c r="H31" s="150" t="s">
        <v>455</v>
      </c>
      <c r="I31" s="168" t="s">
        <v>458</v>
      </c>
      <c r="J31" s="168"/>
      <c r="K31" s="168"/>
      <c r="L31" s="169" t="s">
        <v>457</v>
      </c>
      <c r="M31" s="462">
        <v>46075</v>
      </c>
      <c r="N31" s="150" t="s">
        <v>527</v>
      </c>
      <c r="O31">
        <f>COUNTIF('02 Design'!$C$5:$C$366,'00 MASTER WORK REGISTER'!$B31)</f>
        <v>1</v>
      </c>
    </row>
    <row r="32" spans="1:15" x14ac:dyDescent="0.2">
      <c r="A32" s="134">
        <v>29</v>
      </c>
      <c r="B32" s="142" t="str">
        <f t="shared" si="0"/>
        <v>GEN7</v>
      </c>
      <c r="C32" s="143" t="s">
        <v>28</v>
      </c>
      <c r="D32" s="144" t="s">
        <v>352</v>
      </c>
      <c r="E32" s="144" t="s">
        <v>76</v>
      </c>
      <c r="F32" s="145">
        <v>7</v>
      </c>
      <c r="G32" s="145"/>
      <c r="H32" s="146" t="s">
        <v>36</v>
      </c>
      <c r="I32" s="146" t="s">
        <v>479</v>
      </c>
      <c r="J32" s="146"/>
      <c r="K32" s="146"/>
      <c r="L32" s="147" t="s">
        <v>533</v>
      </c>
      <c r="M32" s="148">
        <v>46285</v>
      </c>
      <c r="N32" s="143"/>
      <c r="O32" s="30">
        <f>COUNTIF('02 Design'!$C$5:$C$366,'00 MASTER WORK REGISTER'!$B32)</f>
        <v>0</v>
      </c>
    </row>
    <row r="33" spans="1:15" x14ac:dyDescent="0.2">
      <c r="A33" s="134">
        <v>30</v>
      </c>
      <c r="B33" s="135" t="str">
        <f t="shared" si="0"/>
        <v>GEN7.1</v>
      </c>
      <c r="C33" s="134" t="s">
        <v>28</v>
      </c>
      <c r="D33" s="136" t="s">
        <v>352</v>
      </c>
      <c r="E33" s="136" t="s">
        <v>76</v>
      </c>
      <c r="F33" s="137">
        <v>7</v>
      </c>
      <c r="G33" s="137">
        <v>1</v>
      </c>
      <c r="H33" s="134" t="s">
        <v>444</v>
      </c>
      <c r="I33" s="138" t="s">
        <v>384</v>
      </c>
      <c r="J33" s="138"/>
      <c r="K33" s="138"/>
      <c r="L33" s="139" t="s">
        <v>489</v>
      </c>
      <c r="M33" s="140">
        <v>46285</v>
      </c>
      <c r="N33" s="134"/>
      <c r="O33">
        <f>COUNTIF('02 Design'!$C$5:$C$366,'00 MASTER WORK REGISTER'!$B33)</f>
        <v>1</v>
      </c>
    </row>
    <row r="34" spans="1:15" x14ac:dyDescent="0.2">
      <c r="A34" s="134">
        <v>31</v>
      </c>
      <c r="B34" s="135" t="str">
        <f t="shared" si="0"/>
        <v>GEN7.2</v>
      </c>
      <c r="C34" s="134" t="s">
        <v>28</v>
      </c>
      <c r="D34" s="136" t="s">
        <v>352</v>
      </c>
      <c r="E34" s="136" t="s">
        <v>76</v>
      </c>
      <c r="F34" s="137">
        <v>7</v>
      </c>
      <c r="G34" s="137">
        <v>2</v>
      </c>
      <c r="H34" s="134" t="s">
        <v>445</v>
      </c>
      <c r="I34" s="138" t="s">
        <v>382</v>
      </c>
      <c r="J34" s="138"/>
      <c r="K34" s="138"/>
      <c r="L34" s="139" t="s">
        <v>490</v>
      </c>
      <c r="M34" s="140">
        <v>46285</v>
      </c>
      <c r="N34" s="134"/>
      <c r="O34">
        <f>COUNTIF('02 Design'!$C$5:$C$366,'00 MASTER WORK REGISTER'!$B34)</f>
        <v>1</v>
      </c>
    </row>
    <row r="35" spans="1:15" x14ac:dyDescent="0.2">
      <c r="A35" s="134">
        <v>32</v>
      </c>
      <c r="B35" s="142" t="str">
        <f t="shared" si="0"/>
        <v>GEN8</v>
      </c>
      <c r="C35" s="143" t="s">
        <v>29</v>
      </c>
      <c r="D35" s="144" t="s">
        <v>352</v>
      </c>
      <c r="E35" s="144" t="s">
        <v>76</v>
      </c>
      <c r="F35" s="145">
        <v>8</v>
      </c>
      <c r="G35" s="145"/>
      <c r="H35" s="143" t="s">
        <v>37</v>
      </c>
      <c r="I35" s="146" t="s">
        <v>479</v>
      </c>
      <c r="J35" s="146"/>
      <c r="K35" s="146"/>
      <c r="L35" s="147" t="s">
        <v>533</v>
      </c>
      <c r="M35" s="148">
        <v>46285</v>
      </c>
      <c r="N35" s="143"/>
      <c r="O35" s="30">
        <f>COUNTIF('02 Design'!$C$5:$C$366,'00 MASTER WORK REGISTER'!$B35)</f>
        <v>0</v>
      </c>
    </row>
    <row r="36" spans="1:15" x14ac:dyDescent="0.2">
      <c r="A36" s="134">
        <v>33</v>
      </c>
      <c r="B36" s="135" t="str">
        <f t="shared" si="0"/>
        <v>GEN8.1</v>
      </c>
      <c r="C36" s="134" t="s">
        <v>29</v>
      </c>
      <c r="D36" s="136" t="s">
        <v>352</v>
      </c>
      <c r="E36" s="136" t="s">
        <v>76</v>
      </c>
      <c r="F36" s="137">
        <v>8</v>
      </c>
      <c r="G36" s="137">
        <v>1</v>
      </c>
      <c r="H36" s="134" t="s">
        <v>459</v>
      </c>
      <c r="I36" s="138" t="s">
        <v>384</v>
      </c>
      <c r="J36" s="138"/>
      <c r="K36" s="138"/>
      <c r="L36" s="139" t="s">
        <v>491</v>
      </c>
      <c r="M36" s="140">
        <v>46285</v>
      </c>
      <c r="N36" s="134"/>
      <c r="O36">
        <f>COUNTIF('02 Design'!$C$5:$C$366,'00 MASTER WORK REGISTER'!$B36)</f>
        <v>1</v>
      </c>
    </row>
    <row r="37" spans="1:15" x14ac:dyDescent="0.2">
      <c r="A37" s="134">
        <v>34</v>
      </c>
      <c r="B37" s="135" t="str">
        <f t="shared" si="0"/>
        <v>GEN8.2</v>
      </c>
      <c r="C37" s="134" t="s">
        <v>29</v>
      </c>
      <c r="D37" s="136" t="s">
        <v>352</v>
      </c>
      <c r="E37" s="136" t="s">
        <v>76</v>
      </c>
      <c r="F37" s="137">
        <v>8</v>
      </c>
      <c r="G37" s="137">
        <v>2</v>
      </c>
      <c r="H37" s="134" t="s">
        <v>460</v>
      </c>
      <c r="I37" s="138" t="s">
        <v>382</v>
      </c>
      <c r="J37" s="138"/>
      <c r="K37" s="138"/>
      <c r="L37" s="139" t="s">
        <v>490</v>
      </c>
      <c r="M37" s="140">
        <v>46285</v>
      </c>
      <c r="N37" s="134"/>
      <c r="O37">
        <f>COUNTIF('02 Design'!$C$5:$C$366,'00 MASTER WORK REGISTER'!$B37)</f>
        <v>1</v>
      </c>
    </row>
    <row r="38" spans="1:15" x14ac:dyDescent="0.2">
      <c r="A38" s="134">
        <v>35</v>
      </c>
      <c r="B38" s="135" t="str">
        <f t="shared" si="0"/>
        <v>GEN9</v>
      </c>
      <c r="C38" s="134" t="s">
        <v>39</v>
      </c>
      <c r="D38" s="136" t="s">
        <v>352</v>
      </c>
      <c r="E38" s="136" t="s">
        <v>76</v>
      </c>
      <c r="F38" s="137">
        <v>9</v>
      </c>
      <c r="G38" s="137"/>
      <c r="H38" s="134" t="s">
        <v>38</v>
      </c>
      <c r="I38" s="138" t="s">
        <v>463</v>
      </c>
      <c r="J38" s="138"/>
      <c r="K38" s="138"/>
      <c r="L38" s="139" t="s">
        <v>487</v>
      </c>
      <c r="M38" s="140">
        <v>46255</v>
      </c>
      <c r="N38" s="134"/>
      <c r="O38">
        <f>COUNTIF('02 Design'!$C$5:$C$366,'00 MASTER WORK REGISTER'!$B38)</f>
        <v>1</v>
      </c>
    </row>
    <row r="39" spans="1:15" x14ac:dyDescent="0.2">
      <c r="A39" s="134">
        <v>36</v>
      </c>
      <c r="B39" s="135" t="str">
        <f t="shared" si="0"/>
        <v>GEN10.1</v>
      </c>
      <c r="C39" s="134" t="s">
        <v>40</v>
      </c>
      <c r="D39" s="136" t="s">
        <v>352</v>
      </c>
      <c r="E39" s="136" t="s">
        <v>76</v>
      </c>
      <c r="F39" s="137">
        <v>10</v>
      </c>
      <c r="G39" s="137" t="s">
        <v>1925</v>
      </c>
      <c r="H39" s="134" t="s">
        <v>4739</v>
      </c>
      <c r="I39" s="138" t="s">
        <v>384</v>
      </c>
      <c r="J39" s="138"/>
      <c r="K39" s="138"/>
      <c r="L39" s="139" t="s">
        <v>534</v>
      </c>
      <c r="M39" s="149">
        <v>46255</v>
      </c>
      <c r="N39" s="134"/>
      <c r="O39">
        <f>COUNTIF('02 Design'!$C$5:$C$366,'00 MASTER WORK REGISTER'!$B39)</f>
        <v>0</v>
      </c>
    </row>
    <row r="40" spans="1:15" x14ac:dyDescent="0.2">
      <c r="A40" s="134">
        <v>37</v>
      </c>
      <c r="B40" s="135" t="str">
        <f t="shared" si="0"/>
        <v>GEN10.2</v>
      </c>
      <c r="C40" s="134" t="s">
        <v>40</v>
      </c>
      <c r="D40" s="136" t="s">
        <v>352</v>
      </c>
      <c r="E40" s="136" t="s">
        <v>76</v>
      </c>
      <c r="F40" s="137">
        <v>10</v>
      </c>
      <c r="G40" s="137" t="s">
        <v>1926</v>
      </c>
      <c r="H40" s="134" t="s">
        <v>4740</v>
      </c>
      <c r="I40" s="138" t="s">
        <v>384</v>
      </c>
      <c r="J40" s="138"/>
      <c r="K40" s="138"/>
      <c r="L40" s="139" t="s">
        <v>534</v>
      </c>
      <c r="M40" s="149">
        <v>46255</v>
      </c>
      <c r="N40" s="134"/>
      <c r="O40">
        <f>COUNTIF('02 Design'!$C$5:$C$366,'00 MASTER WORK REGISTER'!$B40)</f>
        <v>0</v>
      </c>
    </row>
    <row r="41" spans="1:15" x14ac:dyDescent="0.2">
      <c r="A41" s="134">
        <v>38</v>
      </c>
      <c r="B41" s="135" t="str">
        <f t="shared" si="0"/>
        <v>GEN10.3</v>
      </c>
      <c r="C41" s="134" t="s">
        <v>40</v>
      </c>
      <c r="D41" s="136" t="s">
        <v>352</v>
      </c>
      <c r="E41" s="136" t="s">
        <v>76</v>
      </c>
      <c r="F41" s="137">
        <v>10</v>
      </c>
      <c r="G41" s="137" t="s">
        <v>4738</v>
      </c>
      <c r="H41" s="134" t="s">
        <v>4741</v>
      </c>
      <c r="I41" s="138" t="s">
        <v>384</v>
      </c>
      <c r="J41" s="138"/>
      <c r="K41" s="138"/>
      <c r="L41" s="139" t="s">
        <v>534</v>
      </c>
      <c r="M41" s="149">
        <v>46255</v>
      </c>
      <c r="N41" s="134"/>
      <c r="O41" s="30">
        <f>COUNTIF('02 Design'!$C$5:$C$366,'00 MASTER WORK REGISTER'!$B41)</f>
        <v>0</v>
      </c>
    </row>
    <row r="42" spans="1:15" x14ac:dyDescent="0.2">
      <c r="A42" s="134">
        <v>39</v>
      </c>
      <c r="B42" s="135" t="str">
        <f t="shared" si="0"/>
        <v>GEN11</v>
      </c>
      <c r="C42" s="134" t="s">
        <v>41</v>
      </c>
      <c r="D42" s="136" t="s">
        <v>352</v>
      </c>
      <c r="E42" s="136" t="s">
        <v>76</v>
      </c>
      <c r="F42" s="137">
        <v>11</v>
      </c>
      <c r="G42" s="137"/>
      <c r="H42" s="134" t="s">
        <v>48</v>
      </c>
      <c r="I42" s="138" t="s">
        <v>382</v>
      </c>
      <c r="J42" s="138"/>
      <c r="K42" s="138"/>
      <c r="L42" s="139" t="s">
        <v>1388</v>
      </c>
      <c r="M42" s="140">
        <v>46082</v>
      </c>
      <c r="N42" s="134"/>
      <c r="O42">
        <f>COUNTIF('02 Design'!$C$5:$C$366,'00 MASTER WORK REGISTER'!$B42)</f>
        <v>3</v>
      </c>
    </row>
    <row r="43" spans="1:15" x14ac:dyDescent="0.2">
      <c r="A43" s="134">
        <v>40</v>
      </c>
      <c r="B43" s="142" t="str">
        <f t="shared" si="0"/>
        <v>GEN12</v>
      </c>
      <c r="C43" s="143" t="s">
        <v>42</v>
      </c>
      <c r="D43" s="144" t="s">
        <v>352</v>
      </c>
      <c r="E43" s="144" t="s">
        <v>76</v>
      </c>
      <c r="F43" s="145">
        <v>12</v>
      </c>
      <c r="G43" s="145"/>
      <c r="H43" s="143" t="s">
        <v>49</v>
      </c>
      <c r="I43" s="146" t="s">
        <v>533</v>
      </c>
      <c r="J43" s="146"/>
      <c r="K43" s="146"/>
      <c r="L43" s="147" t="s">
        <v>533</v>
      </c>
      <c r="M43" s="148">
        <v>46195</v>
      </c>
      <c r="N43" s="179"/>
      <c r="O43">
        <f>COUNTIF('02 Design'!$C$5:$C$366,'00 MASTER WORK REGISTER'!$B43)</f>
        <v>1</v>
      </c>
    </row>
    <row r="44" spans="1:15" x14ac:dyDescent="0.2">
      <c r="A44" s="134">
        <v>41</v>
      </c>
      <c r="B44" s="135" t="str">
        <f t="shared" si="0"/>
        <v>GEN12.1</v>
      </c>
      <c r="C44" s="134" t="s">
        <v>42</v>
      </c>
      <c r="D44" s="136" t="s">
        <v>352</v>
      </c>
      <c r="E44" s="136" t="s">
        <v>76</v>
      </c>
      <c r="F44" s="137">
        <v>12</v>
      </c>
      <c r="G44" s="137">
        <v>1</v>
      </c>
      <c r="H44" s="134" t="s">
        <v>465</v>
      </c>
      <c r="I44" s="138" t="s">
        <v>467</v>
      </c>
      <c r="J44" s="138"/>
      <c r="K44" s="138"/>
      <c r="L44" s="139" t="s">
        <v>469</v>
      </c>
      <c r="M44" s="140">
        <v>46195</v>
      </c>
      <c r="N44" s="134"/>
      <c r="O44">
        <f>COUNTIF('02 Design'!$C$5:$C$366,'00 MASTER WORK REGISTER'!$B44)</f>
        <v>1</v>
      </c>
    </row>
    <row r="45" spans="1:15" x14ac:dyDescent="0.2">
      <c r="A45" s="134">
        <v>42</v>
      </c>
      <c r="B45" s="135" t="str">
        <f t="shared" si="0"/>
        <v>GEN12.2</v>
      </c>
      <c r="C45" s="134" t="s">
        <v>42</v>
      </c>
      <c r="D45" s="136" t="s">
        <v>352</v>
      </c>
      <c r="E45" s="136" t="s">
        <v>76</v>
      </c>
      <c r="F45" s="137">
        <v>12</v>
      </c>
      <c r="G45" s="137">
        <v>2</v>
      </c>
      <c r="H45" s="134" t="s">
        <v>466</v>
      </c>
      <c r="I45" s="138" t="s">
        <v>468</v>
      </c>
      <c r="J45" s="138"/>
      <c r="K45" s="138"/>
      <c r="L45" s="139" t="s">
        <v>470</v>
      </c>
      <c r="M45" s="140">
        <v>46195</v>
      </c>
      <c r="N45" s="134"/>
      <c r="O45" s="30">
        <f>COUNTIF('02 Design'!$C$5:$C$366,'00 MASTER WORK REGISTER'!$B45)</f>
        <v>1</v>
      </c>
    </row>
    <row r="46" spans="1:15" x14ac:dyDescent="0.2">
      <c r="A46" s="134">
        <v>43</v>
      </c>
      <c r="B46" s="135" t="str">
        <f t="shared" si="0"/>
        <v>GEN13</v>
      </c>
      <c r="C46" s="134" t="s">
        <v>43</v>
      </c>
      <c r="D46" s="136" t="s">
        <v>352</v>
      </c>
      <c r="E46" s="136" t="s">
        <v>76</v>
      </c>
      <c r="F46" s="137">
        <v>13</v>
      </c>
      <c r="G46" s="137"/>
      <c r="H46" s="134" t="s">
        <v>50</v>
      </c>
      <c r="I46" s="138" t="s">
        <v>384</v>
      </c>
      <c r="J46" s="138"/>
      <c r="K46" s="138"/>
      <c r="L46" s="139" t="s">
        <v>452</v>
      </c>
      <c r="M46" s="140">
        <v>46345</v>
      </c>
      <c r="N46" s="134"/>
      <c r="O46">
        <f>COUNTIF('02 Design'!$C$5:$C$366,'00 MASTER WORK REGISTER'!$B46)</f>
        <v>1</v>
      </c>
    </row>
    <row r="47" spans="1:15" x14ac:dyDescent="0.2">
      <c r="A47" s="134">
        <v>44</v>
      </c>
      <c r="B47" s="142" t="str">
        <f t="shared" si="0"/>
        <v>GEN14</v>
      </c>
      <c r="C47" s="143" t="s">
        <v>44</v>
      </c>
      <c r="D47" s="144" t="s">
        <v>352</v>
      </c>
      <c r="E47" s="144" t="s">
        <v>76</v>
      </c>
      <c r="F47" s="145">
        <v>14</v>
      </c>
      <c r="G47" s="145"/>
      <c r="H47" s="143" t="s">
        <v>51</v>
      </c>
      <c r="I47" s="146" t="s">
        <v>384</v>
      </c>
      <c r="J47" s="146"/>
      <c r="K47" s="146"/>
      <c r="L47" s="147" t="s">
        <v>533</v>
      </c>
      <c r="M47" s="148">
        <v>46255</v>
      </c>
      <c r="N47" s="143"/>
      <c r="O47">
        <f>COUNTIF('02 Design'!$C$5:$C$366,'00 MASTER WORK REGISTER'!$B47)</f>
        <v>0</v>
      </c>
    </row>
    <row r="48" spans="1:15" x14ac:dyDescent="0.2">
      <c r="A48" s="134">
        <v>45</v>
      </c>
      <c r="B48" s="135" t="str">
        <f t="shared" si="0"/>
        <v>GEN14.1</v>
      </c>
      <c r="C48" s="134" t="s">
        <v>44</v>
      </c>
      <c r="D48" s="136" t="s">
        <v>352</v>
      </c>
      <c r="E48" s="136" t="s">
        <v>76</v>
      </c>
      <c r="F48" s="137">
        <v>14</v>
      </c>
      <c r="G48" s="137">
        <v>1</v>
      </c>
      <c r="H48" s="134" t="s">
        <v>1921</v>
      </c>
      <c r="I48" s="138" t="s">
        <v>384</v>
      </c>
      <c r="J48" s="138"/>
      <c r="K48" s="138"/>
      <c r="L48" s="139" t="s">
        <v>450</v>
      </c>
      <c r="M48" s="140">
        <v>46255</v>
      </c>
      <c r="N48" s="134"/>
      <c r="O48">
        <f>COUNTIF('02 Design'!$C$5:$C$366,'00 MASTER WORK REGISTER'!$B48)</f>
        <v>1</v>
      </c>
    </row>
    <row r="49" spans="1:15" x14ac:dyDescent="0.2">
      <c r="A49" s="134">
        <v>46</v>
      </c>
      <c r="B49" s="135" t="str">
        <f t="shared" si="0"/>
        <v>GEN14.2</v>
      </c>
      <c r="C49" s="134" t="s">
        <v>44</v>
      </c>
      <c r="D49" s="136" t="s">
        <v>352</v>
      </c>
      <c r="E49" s="136" t="s">
        <v>76</v>
      </c>
      <c r="F49" s="137">
        <v>14</v>
      </c>
      <c r="G49" s="137">
        <v>2</v>
      </c>
      <c r="H49" s="134" t="s">
        <v>1922</v>
      </c>
      <c r="I49" s="138" t="s">
        <v>382</v>
      </c>
      <c r="J49" s="138"/>
      <c r="K49" s="138"/>
      <c r="L49" s="139" t="s">
        <v>451</v>
      </c>
      <c r="M49" s="140">
        <v>46255</v>
      </c>
      <c r="N49" s="134"/>
      <c r="O49" s="31">
        <f>COUNTIF('02 Design'!$C$5:$C$366,'00 MASTER WORK REGISTER'!$B49)</f>
        <v>1</v>
      </c>
    </row>
    <row r="50" spans="1:15" x14ac:dyDescent="0.2">
      <c r="A50" s="134">
        <v>47</v>
      </c>
      <c r="B50" s="135" t="str">
        <f t="shared" si="0"/>
        <v>GEN15</v>
      </c>
      <c r="C50" s="134" t="s">
        <v>45</v>
      </c>
      <c r="D50" s="136" t="s">
        <v>352</v>
      </c>
      <c r="E50" s="136" t="s">
        <v>76</v>
      </c>
      <c r="F50" s="137">
        <v>15</v>
      </c>
      <c r="G50" s="137"/>
      <c r="H50" s="134" t="s">
        <v>52</v>
      </c>
      <c r="I50" s="138" t="s">
        <v>384</v>
      </c>
      <c r="J50" s="138"/>
      <c r="K50" s="138" t="s">
        <v>1629</v>
      </c>
      <c r="L50" s="139" t="s">
        <v>449</v>
      </c>
      <c r="M50" s="140">
        <v>46105</v>
      </c>
      <c r="N50" s="134"/>
      <c r="O50" s="31">
        <f>COUNTIF('02 Design'!$C$5:$C$366,'00 MASTER WORK REGISTER'!$B50)</f>
        <v>1</v>
      </c>
    </row>
    <row r="51" spans="1:15" s="635" customFormat="1" x14ac:dyDescent="0.2">
      <c r="A51" s="158">
        <v>48</v>
      </c>
      <c r="B51" s="628" t="str">
        <f t="shared" si="0"/>
        <v>GEN16</v>
      </c>
      <c r="C51" s="629" t="s">
        <v>46</v>
      </c>
      <c r="D51" s="630" t="s">
        <v>352</v>
      </c>
      <c r="E51" s="630" t="s">
        <v>76</v>
      </c>
      <c r="F51" s="631">
        <v>16</v>
      </c>
      <c r="G51" s="631"/>
      <c r="H51" s="629" t="s">
        <v>53</v>
      </c>
      <c r="I51" s="632" t="s">
        <v>471</v>
      </c>
      <c r="J51" s="632"/>
      <c r="K51" s="632"/>
      <c r="L51" s="633" t="s">
        <v>448</v>
      </c>
      <c r="M51" s="634">
        <v>46255</v>
      </c>
      <c r="N51" s="629" t="s">
        <v>527</v>
      </c>
      <c r="O51" s="635">
        <f>COUNTIF('02 Design'!$C$5:$C$366,'00 MASTER WORK REGISTER'!$B51)</f>
        <v>1</v>
      </c>
    </row>
    <row r="52" spans="1:15" x14ac:dyDescent="0.2">
      <c r="A52" s="134">
        <v>49</v>
      </c>
      <c r="B52" s="151" t="str">
        <f t="shared" si="0"/>
        <v>GEN17</v>
      </c>
      <c r="C52" s="152" t="s">
        <v>54</v>
      </c>
      <c r="D52" s="153" t="s">
        <v>352</v>
      </c>
      <c r="E52" s="153" t="s">
        <v>76</v>
      </c>
      <c r="F52" s="154">
        <v>17</v>
      </c>
      <c r="G52" s="154"/>
      <c r="H52" s="152" t="s">
        <v>61</v>
      </c>
      <c r="I52" s="155" t="s">
        <v>472</v>
      </c>
      <c r="J52" s="155"/>
      <c r="K52" s="155"/>
      <c r="L52" s="156" t="s">
        <v>448</v>
      </c>
      <c r="M52" s="157">
        <v>46255</v>
      </c>
      <c r="N52" s="152" t="s">
        <v>527</v>
      </c>
      <c r="O52" s="30">
        <f>COUNTIF('02 Design'!$C$5:$C$366,'00 MASTER WORK REGISTER'!$B52)</f>
        <v>0</v>
      </c>
    </row>
    <row r="53" spans="1:15" x14ac:dyDescent="0.2">
      <c r="A53" s="134">
        <v>50</v>
      </c>
      <c r="B53" s="135" t="str">
        <f t="shared" si="0"/>
        <v>GEN18</v>
      </c>
      <c r="C53" s="134" t="s">
        <v>55</v>
      </c>
      <c r="D53" s="136" t="s">
        <v>352</v>
      </c>
      <c r="E53" s="136" t="s">
        <v>76</v>
      </c>
      <c r="F53" s="137">
        <v>18</v>
      </c>
      <c r="G53" s="137"/>
      <c r="H53" s="134" t="s">
        <v>62</v>
      </c>
      <c r="I53" s="138" t="s">
        <v>382</v>
      </c>
      <c r="J53" s="138"/>
      <c r="K53" s="138"/>
      <c r="L53" s="139" t="s">
        <v>447</v>
      </c>
      <c r="M53" s="140">
        <v>46345</v>
      </c>
      <c r="N53" s="134"/>
      <c r="O53">
        <f>COUNTIF('02 Design'!$C$5:$C$366,'00 MASTER WORK REGISTER'!$B53)</f>
        <v>1</v>
      </c>
    </row>
    <row r="54" spans="1:15" x14ac:dyDescent="0.2">
      <c r="A54" s="134">
        <v>51</v>
      </c>
      <c r="B54" s="142" t="str">
        <f t="shared" si="0"/>
        <v>GEN19</v>
      </c>
      <c r="C54" s="143" t="s">
        <v>56</v>
      </c>
      <c r="D54" s="144" t="s">
        <v>352</v>
      </c>
      <c r="E54" s="144" t="s">
        <v>76</v>
      </c>
      <c r="F54" s="145">
        <v>19</v>
      </c>
      <c r="G54" s="145"/>
      <c r="H54" s="143" t="s">
        <v>63</v>
      </c>
      <c r="I54" s="146" t="s">
        <v>479</v>
      </c>
      <c r="J54" s="146"/>
      <c r="K54" s="146"/>
      <c r="L54" s="147" t="s">
        <v>533</v>
      </c>
      <c r="M54" s="148">
        <v>46255</v>
      </c>
      <c r="N54" s="143"/>
      <c r="O54">
        <f>COUNTIF('02 Design'!$C$5:$C$366,'00 MASTER WORK REGISTER'!$B54)</f>
        <v>0</v>
      </c>
    </row>
    <row r="55" spans="1:15" x14ac:dyDescent="0.2">
      <c r="A55" s="134">
        <v>52</v>
      </c>
      <c r="B55" s="135" t="str">
        <f t="shared" si="0"/>
        <v>GEN19.1</v>
      </c>
      <c r="C55" s="134" t="s">
        <v>56</v>
      </c>
      <c r="D55" s="136" t="s">
        <v>352</v>
      </c>
      <c r="E55" s="136" t="s">
        <v>76</v>
      </c>
      <c r="F55" s="137">
        <v>19</v>
      </c>
      <c r="G55" s="137">
        <v>1</v>
      </c>
      <c r="H55" s="134" t="s">
        <v>1928</v>
      </c>
      <c r="I55" s="138" t="s">
        <v>384</v>
      </c>
      <c r="J55" s="138" t="s">
        <v>1620</v>
      </c>
      <c r="K55" s="138"/>
      <c r="L55" s="139" t="s">
        <v>475</v>
      </c>
      <c r="M55" s="140">
        <v>46356</v>
      </c>
      <c r="N55" s="134"/>
      <c r="O55" s="31">
        <f>COUNTIF('02 Design'!$C$5:$C$366,'00 MASTER WORK REGISTER'!$B55)</f>
        <v>1</v>
      </c>
    </row>
    <row r="56" spans="1:15" x14ac:dyDescent="0.2">
      <c r="A56" s="134">
        <v>53</v>
      </c>
      <c r="B56" s="135" t="str">
        <f t="shared" si="0"/>
        <v>GEN19.2</v>
      </c>
      <c r="C56" s="134" t="s">
        <v>56</v>
      </c>
      <c r="D56" s="136" t="s">
        <v>352</v>
      </c>
      <c r="E56" s="136" t="s">
        <v>76</v>
      </c>
      <c r="F56" s="137">
        <v>19</v>
      </c>
      <c r="G56" s="137">
        <v>2</v>
      </c>
      <c r="H56" s="134" t="s">
        <v>1929</v>
      </c>
      <c r="I56" s="138" t="s">
        <v>382</v>
      </c>
      <c r="J56" s="138" t="s">
        <v>1620</v>
      </c>
      <c r="K56" s="138"/>
      <c r="L56" s="139" t="s">
        <v>476</v>
      </c>
      <c r="M56" s="140">
        <v>46356</v>
      </c>
      <c r="N56" s="134"/>
      <c r="O56">
        <f>COUNTIF('02 Design'!$C$5:$C$366,'00 MASTER WORK REGISTER'!$B56)</f>
        <v>1</v>
      </c>
    </row>
    <row r="57" spans="1:15" x14ac:dyDescent="0.2">
      <c r="A57" s="134">
        <v>54</v>
      </c>
      <c r="B57" s="151" t="str">
        <f t="shared" si="0"/>
        <v>GEN20</v>
      </c>
      <c r="C57" s="152" t="s">
        <v>57</v>
      </c>
      <c r="D57" s="153" t="s">
        <v>352</v>
      </c>
      <c r="E57" s="153" t="s">
        <v>76</v>
      </c>
      <c r="F57" s="154">
        <v>20</v>
      </c>
      <c r="G57" s="154"/>
      <c r="H57" s="152" t="s">
        <v>64</v>
      </c>
      <c r="I57" s="155" t="s">
        <v>533</v>
      </c>
      <c r="J57" s="155"/>
      <c r="K57" s="155"/>
      <c r="L57" s="156" t="s">
        <v>533</v>
      </c>
      <c r="M57" s="157" t="s">
        <v>533</v>
      </c>
      <c r="N57" s="152" t="s">
        <v>527</v>
      </c>
      <c r="O57">
        <f>COUNTIF('02 Design'!$C$5:$C$366,'00 MASTER WORK REGISTER'!$B57)</f>
        <v>0</v>
      </c>
    </row>
    <row r="58" spans="1:15" x14ac:dyDescent="0.2">
      <c r="A58" s="134">
        <v>55</v>
      </c>
      <c r="B58" s="135" t="str">
        <f t="shared" si="0"/>
        <v>GEN21</v>
      </c>
      <c r="C58" s="134" t="s">
        <v>58</v>
      </c>
      <c r="D58" s="136" t="s">
        <v>352</v>
      </c>
      <c r="E58" s="136" t="s">
        <v>76</v>
      </c>
      <c r="F58" s="137">
        <v>21</v>
      </c>
      <c r="G58" s="137"/>
      <c r="H58" s="134" t="s">
        <v>65</v>
      </c>
      <c r="I58" s="138" t="s">
        <v>428</v>
      </c>
      <c r="J58" s="138"/>
      <c r="K58" s="138"/>
      <c r="L58" s="139" t="s">
        <v>380</v>
      </c>
      <c r="M58" s="140">
        <v>45565</v>
      </c>
      <c r="N58" s="134"/>
      <c r="O58">
        <f>COUNTIF('02 Design'!$C$5:$C$366,'00 MASTER WORK REGISTER'!$B58)</f>
        <v>0</v>
      </c>
    </row>
    <row r="59" spans="1:15" x14ac:dyDescent="0.2">
      <c r="A59" s="134">
        <v>56</v>
      </c>
      <c r="B59" s="135" t="str">
        <f t="shared" si="0"/>
        <v>GEN22</v>
      </c>
      <c r="C59" s="134" t="s">
        <v>59</v>
      </c>
      <c r="D59" s="136" t="s">
        <v>352</v>
      </c>
      <c r="E59" s="136" t="s">
        <v>76</v>
      </c>
      <c r="F59" s="137">
        <v>22</v>
      </c>
      <c r="G59" s="137"/>
      <c r="H59" s="134" t="s">
        <v>66</v>
      </c>
      <c r="I59" s="138" t="s">
        <v>428</v>
      </c>
      <c r="J59" s="138"/>
      <c r="K59" s="138"/>
      <c r="L59" s="139" t="s">
        <v>477</v>
      </c>
      <c r="M59" s="140">
        <v>46255</v>
      </c>
      <c r="N59" s="134"/>
      <c r="O59" s="31">
        <f>COUNTIF('02 Design'!$C$5:$C$366,'00 MASTER WORK REGISTER'!$B59)</f>
        <v>2</v>
      </c>
    </row>
    <row r="60" spans="1:15" x14ac:dyDescent="0.2">
      <c r="A60" s="134">
        <v>57</v>
      </c>
      <c r="B60" s="135" t="str">
        <f t="shared" si="0"/>
        <v>GEN23</v>
      </c>
      <c r="C60" s="134" t="s">
        <v>60</v>
      </c>
      <c r="D60" s="136" t="s">
        <v>352</v>
      </c>
      <c r="E60" s="136" t="s">
        <v>76</v>
      </c>
      <c r="F60" s="137">
        <v>23</v>
      </c>
      <c r="G60" s="137"/>
      <c r="H60" s="134" t="s">
        <v>67</v>
      </c>
      <c r="I60" s="138" t="s">
        <v>428</v>
      </c>
      <c r="J60" s="138"/>
      <c r="K60" s="138"/>
      <c r="L60" s="139" t="s">
        <v>380</v>
      </c>
      <c r="M60" s="140">
        <v>46345</v>
      </c>
      <c r="N60" s="134"/>
      <c r="O60">
        <f>COUNTIF('02 Design'!$C$5:$C$366,'00 MASTER WORK REGISTER'!$B60)</f>
        <v>0</v>
      </c>
    </row>
    <row r="61" spans="1:15" x14ac:dyDescent="0.2">
      <c r="A61" s="134">
        <v>58</v>
      </c>
      <c r="B61" s="151" t="str">
        <f t="shared" si="0"/>
        <v>PSD1</v>
      </c>
      <c r="C61" s="152" t="s">
        <v>68</v>
      </c>
      <c r="D61" s="153" t="s">
        <v>352</v>
      </c>
      <c r="E61" s="153" t="s">
        <v>77</v>
      </c>
      <c r="F61" s="154">
        <v>1</v>
      </c>
      <c r="G61" s="154"/>
      <c r="H61" s="152" t="s">
        <v>72</v>
      </c>
      <c r="I61" s="155" t="s">
        <v>471</v>
      </c>
      <c r="J61" s="155"/>
      <c r="K61" s="155"/>
      <c r="L61" s="156" t="s">
        <v>1373</v>
      </c>
      <c r="M61" s="157">
        <v>46255</v>
      </c>
      <c r="N61" s="152" t="s">
        <v>527</v>
      </c>
      <c r="O61">
        <f>COUNTIF('02 Design'!$C$5:$C$366,'00 MASTER WORK REGISTER'!$B61)</f>
        <v>1</v>
      </c>
    </row>
    <row r="62" spans="1:15" x14ac:dyDescent="0.2">
      <c r="A62" s="134">
        <v>59</v>
      </c>
      <c r="B62" s="135" t="str">
        <f t="shared" si="0"/>
        <v>PSD2</v>
      </c>
      <c r="C62" s="134" t="s">
        <v>69</v>
      </c>
      <c r="D62" s="136" t="s">
        <v>352</v>
      </c>
      <c r="E62" s="136" t="s">
        <v>77</v>
      </c>
      <c r="F62" s="137">
        <v>2</v>
      </c>
      <c r="G62" s="137"/>
      <c r="H62" s="134" t="s">
        <v>73</v>
      </c>
      <c r="I62" s="138" t="s">
        <v>471</v>
      </c>
      <c r="J62" s="138"/>
      <c r="K62" s="138"/>
      <c r="L62" s="139" t="s">
        <v>1119</v>
      </c>
      <c r="M62" s="140">
        <v>46255</v>
      </c>
      <c r="N62" s="134"/>
      <c r="O62">
        <f>COUNTIF('02 Design'!$C$5:$C$366,'00 MASTER WORK REGISTER'!$B62)</f>
        <v>1</v>
      </c>
    </row>
    <row r="63" spans="1:15" x14ac:dyDescent="0.2">
      <c r="A63" s="134">
        <v>60</v>
      </c>
      <c r="B63" s="135" t="str">
        <f t="shared" si="0"/>
        <v>PSD3</v>
      </c>
      <c r="C63" s="134" t="s">
        <v>70</v>
      </c>
      <c r="D63" s="136" t="s">
        <v>352</v>
      </c>
      <c r="E63" s="136" t="s">
        <v>77</v>
      </c>
      <c r="F63" s="137">
        <v>3</v>
      </c>
      <c r="G63" s="137"/>
      <c r="H63" s="134" t="s">
        <v>74</v>
      </c>
      <c r="I63" s="138" t="s">
        <v>471</v>
      </c>
      <c r="J63" s="138"/>
      <c r="K63" s="138"/>
      <c r="L63" s="139" t="s">
        <v>1367</v>
      </c>
      <c r="M63" s="140">
        <v>46255</v>
      </c>
      <c r="N63" s="134"/>
      <c r="O63" s="31">
        <f>COUNTIF('02 Design'!$C$5:$C$366,'00 MASTER WORK REGISTER'!$B63)</f>
        <v>1</v>
      </c>
    </row>
    <row r="64" spans="1:15" x14ac:dyDescent="0.2">
      <c r="A64" s="134">
        <v>61</v>
      </c>
      <c r="B64" s="135" t="str">
        <f t="shared" si="0"/>
        <v>PSD4</v>
      </c>
      <c r="C64" s="134" t="s">
        <v>71</v>
      </c>
      <c r="D64" s="136" t="s">
        <v>352</v>
      </c>
      <c r="E64" s="136" t="s">
        <v>77</v>
      </c>
      <c r="F64" s="137">
        <v>4</v>
      </c>
      <c r="G64" s="137"/>
      <c r="H64" s="134" t="s">
        <v>75</v>
      </c>
      <c r="I64" s="138" t="s">
        <v>471</v>
      </c>
      <c r="J64" s="138"/>
      <c r="K64" s="138"/>
      <c r="L64" s="139" t="s">
        <v>1370</v>
      </c>
      <c r="M64" s="140">
        <v>46255</v>
      </c>
      <c r="N64" s="134"/>
      <c r="O64">
        <f>COUNTIF('02 Design'!$C$5:$C$366,'00 MASTER WORK REGISTER'!$B64)</f>
        <v>1</v>
      </c>
    </row>
    <row r="65" spans="1:15" x14ac:dyDescent="0.2">
      <c r="A65" s="134">
        <v>62</v>
      </c>
      <c r="B65" s="151" t="str">
        <f t="shared" si="0"/>
        <v>AFC1</v>
      </c>
      <c r="C65" s="152" t="s">
        <v>78</v>
      </c>
      <c r="D65" s="153" t="s">
        <v>352</v>
      </c>
      <c r="E65" s="153" t="s">
        <v>86</v>
      </c>
      <c r="F65" s="154">
        <v>1</v>
      </c>
      <c r="G65" s="154"/>
      <c r="H65" s="152" t="s">
        <v>82</v>
      </c>
      <c r="I65" s="155" t="s">
        <v>393</v>
      </c>
      <c r="J65" s="155"/>
      <c r="K65" s="155"/>
      <c r="L65" s="156" t="s">
        <v>533</v>
      </c>
      <c r="M65" s="157">
        <v>46315</v>
      </c>
      <c r="N65" s="152" t="s">
        <v>527</v>
      </c>
      <c r="O65">
        <f>COUNTIF('02 Design'!$C$5:$C$366,'00 MASTER WORK REGISTER'!$B65)</f>
        <v>0</v>
      </c>
    </row>
    <row r="66" spans="1:15" x14ac:dyDescent="0.2">
      <c r="A66" s="134">
        <v>63</v>
      </c>
      <c r="B66" s="135" t="str">
        <f t="shared" si="0"/>
        <v>AFC2</v>
      </c>
      <c r="C66" s="134" t="s">
        <v>79</v>
      </c>
      <c r="D66" s="136" t="s">
        <v>352</v>
      </c>
      <c r="E66" s="136" t="s">
        <v>86</v>
      </c>
      <c r="F66" s="137">
        <v>2</v>
      </c>
      <c r="G66" s="137"/>
      <c r="H66" s="134" t="s">
        <v>83</v>
      </c>
      <c r="I66" s="138" t="s">
        <v>384</v>
      </c>
      <c r="J66" s="138"/>
      <c r="K66" s="138"/>
      <c r="L66" s="139" t="s">
        <v>1357</v>
      </c>
      <c r="M66" s="140">
        <v>46285</v>
      </c>
      <c r="N66" s="134"/>
      <c r="O66">
        <f>COUNTIF('02 Design'!$C$5:$C$366,'00 MASTER WORK REGISTER'!$B66)</f>
        <v>1</v>
      </c>
    </row>
    <row r="67" spans="1:15" x14ac:dyDescent="0.2">
      <c r="A67" s="134">
        <v>64</v>
      </c>
      <c r="B67" s="135" t="str">
        <f t="shared" si="0"/>
        <v>AFC3</v>
      </c>
      <c r="C67" s="134" t="s">
        <v>80</v>
      </c>
      <c r="D67" s="136" t="s">
        <v>352</v>
      </c>
      <c r="E67" s="136" t="s">
        <v>86</v>
      </c>
      <c r="F67" s="137">
        <v>3</v>
      </c>
      <c r="G67" s="137"/>
      <c r="H67" s="134" t="s">
        <v>84</v>
      </c>
      <c r="I67" s="138" t="s">
        <v>384</v>
      </c>
      <c r="J67" s="138"/>
      <c r="K67" s="138"/>
      <c r="L67" s="139" t="s">
        <v>1365</v>
      </c>
      <c r="M67" s="140">
        <v>46285</v>
      </c>
      <c r="N67" s="134"/>
      <c r="O67">
        <f>COUNTIF('02 Design'!$C$5:$C$366,'00 MASTER WORK REGISTER'!$B67)</f>
        <v>2</v>
      </c>
    </row>
    <row r="68" spans="1:15" x14ac:dyDescent="0.2">
      <c r="A68" s="134">
        <v>65</v>
      </c>
      <c r="B68" s="135" t="str">
        <f t="shared" si="0"/>
        <v>AFC4</v>
      </c>
      <c r="C68" s="134" t="s">
        <v>81</v>
      </c>
      <c r="D68" s="136" t="s">
        <v>352</v>
      </c>
      <c r="E68" s="136" t="s">
        <v>86</v>
      </c>
      <c r="F68" s="137">
        <v>4</v>
      </c>
      <c r="G68" s="137"/>
      <c r="H68" s="134" t="s">
        <v>85</v>
      </c>
      <c r="I68" s="138" t="s">
        <v>384</v>
      </c>
      <c r="J68" s="138"/>
      <c r="K68" s="138"/>
      <c r="L68" s="139" t="s">
        <v>1363</v>
      </c>
      <c r="M68" s="140">
        <v>46285</v>
      </c>
      <c r="N68" s="134"/>
      <c r="O68">
        <f>COUNTIF('02 Design'!$C$5:$C$366,'00 MASTER WORK REGISTER'!$B68)</f>
        <v>1</v>
      </c>
    </row>
    <row r="69" spans="1:15" x14ac:dyDescent="0.2">
      <c r="A69" s="134">
        <v>66</v>
      </c>
      <c r="B69" s="135" t="str">
        <f t="shared" si="0"/>
        <v>SIG1</v>
      </c>
      <c r="C69" s="134" t="s">
        <v>88</v>
      </c>
      <c r="D69" s="136" t="s">
        <v>352</v>
      </c>
      <c r="E69" s="136" t="s">
        <v>97</v>
      </c>
      <c r="F69" s="137">
        <v>1</v>
      </c>
      <c r="G69" s="137"/>
      <c r="H69" s="134" t="s">
        <v>87</v>
      </c>
      <c r="I69" s="138" t="s">
        <v>384</v>
      </c>
      <c r="J69" s="138"/>
      <c r="K69" s="138" t="s">
        <v>1629</v>
      </c>
      <c r="L69" s="139" t="s">
        <v>1109</v>
      </c>
      <c r="M69" s="140">
        <v>46195</v>
      </c>
      <c r="N69" s="134"/>
      <c r="O69">
        <f>COUNTIF('02 Design'!$C$5:$C$366,'00 MASTER WORK REGISTER'!$B69)</f>
        <v>3</v>
      </c>
    </row>
    <row r="70" spans="1:15" x14ac:dyDescent="0.2">
      <c r="A70" s="134">
        <v>67</v>
      </c>
      <c r="B70" s="135" t="str">
        <f t="shared" ref="B70:B133" si="1">IF(G70&lt;&gt;"",E70&amp;F70&amp;"."&amp;G70,E70&amp;F70)</f>
        <v>SIG2</v>
      </c>
      <c r="C70" s="134" t="s">
        <v>89</v>
      </c>
      <c r="D70" s="136" t="s">
        <v>352</v>
      </c>
      <c r="E70" s="136" t="s">
        <v>97</v>
      </c>
      <c r="F70" s="137">
        <v>2</v>
      </c>
      <c r="G70" s="137"/>
      <c r="H70" s="134" t="s">
        <v>93</v>
      </c>
      <c r="I70" s="138" t="s">
        <v>471</v>
      </c>
      <c r="J70" s="138"/>
      <c r="K70" s="138" t="s">
        <v>1629</v>
      </c>
      <c r="L70" s="139" t="s">
        <v>1399</v>
      </c>
      <c r="M70" s="140">
        <v>46195</v>
      </c>
      <c r="N70" s="134"/>
      <c r="O70">
        <f>COUNTIF('02 Design'!$C$5:$C$366,'00 MASTER WORK REGISTER'!$B70)</f>
        <v>1</v>
      </c>
    </row>
    <row r="71" spans="1:15" x14ac:dyDescent="0.2">
      <c r="A71" s="134">
        <v>68</v>
      </c>
      <c r="B71" s="135" t="str">
        <f t="shared" si="1"/>
        <v>SIG3</v>
      </c>
      <c r="C71" s="134" t="s">
        <v>90</v>
      </c>
      <c r="D71" s="136" t="s">
        <v>352</v>
      </c>
      <c r="E71" s="136" t="s">
        <v>97</v>
      </c>
      <c r="F71" s="137">
        <v>3</v>
      </c>
      <c r="G71" s="137"/>
      <c r="H71" s="134" t="s">
        <v>94</v>
      </c>
      <c r="I71" s="138" t="s">
        <v>471</v>
      </c>
      <c r="J71" s="138"/>
      <c r="K71" s="138"/>
      <c r="L71" s="139" t="s">
        <v>1385</v>
      </c>
      <c r="M71" s="140">
        <v>46255</v>
      </c>
      <c r="N71" s="134"/>
      <c r="O71">
        <f>COUNTIF('02 Design'!$C$5:$C$366,'00 MASTER WORK REGISTER'!$B71)</f>
        <v>1</v>
      </c>
    </row>
    <row r="72" spans="1:15" x14ac:dyDescent="0.2">
      <c r="A72" s="134">
        <v>69</v>
      </c>
      <c r="B72" s="135" t="str">
        <f t="shared" si="1"/>
        <v>SIG4</v>
      </c>
      <c r="C72" s="134" t="s">
        <v>91</v>
      </c>
      <c r="D72" s="136" t="s">
        <v>352</v>
      </c>
      <c r="E72" s="136" t="s">
        <v>97</v>
      </c>
      <c r="F72" s="137">
        <v>4</v>
      </c>
      <c r="G72" s="137"/>
      <c r="H72" s="134" t="s">
        <v>95</v>
      </c>
      <c r="I72" s="138" t="s">
        <v>435</v>
      </c>
      <c r="J72" s="138"/>
      <c r="K72" s="138" t="s">
        <v>1629</v>
      </c>
      <c r="L72" s="139" t="s">
        <v>1101</v>
      </c>
      <c r="M72" s="140">
        <v>46195</v>
      </c>
      <c r="N72" s="134"/>
      <c r="O72">
        <f>COUNTIF('02 Design'!$C$5:$C$366,'00 MASTER WORK REGISTER'!$B72)</f>
        <v>1</v>
      </c>
    </row>
    <row r="73" spans="1:15" x14ac:dyDescent="0.2">
      <c r="A73" s="134">
        <v>70</v>
      </c>
      <c r="B73" s="135" t="str">
        <f t="shared" si="1"/>
        <v>SIG5</v>
      </c>
      <c r="C73" s="134" t="s">
        <v>92</v>
      </c>
      <c r="D73" s="136" t="s">
        <v>352</v>
      </c>
      <c r="E73" s="136" t="s">
        <v>97</v>
      </c>
      <c r="F73" s="137">
        <v>5</v>
      </c>
      <c r="G73" s="137"/>
      <c r="H73" s="134" t="s">
        <v>96</v>
      </c>
      <c r="I73" s="138" t="s">
        <v>382</v>
      </c>
      <c r="J73" s="138"/>
      <c r="K73" s="138"/>
      <c r="L73" s="139" t="s">
        <v>1382</v>
      </c>
      <c r="M73" s="140">
        <v>46255</v>
      </c>
      <c r="N73" s="134"/>
      <c r="O73">
        <f>COUNTIF('02 Design'!$C$5:$C$366,'00 MASTER WORK REGISTER'!$B73)</f>
        <v>1</v>
      </c>
    </row>
    <row r="74" spans="1:15" x14ac:dyDescent="0.2">
      <c r="A74" s="134">
        <v>71</v>
      </c>
      <c r="B74" s="135" t="str">
        <f t="shared" si="1"/>
        <v>DWE1</v>
      </c>
      <c r="C74" s="134" t="s">
        <v>118</v>
      </c>
      <c r="D74" s="136" t="s">
        <v>352</v>
      </c>
      <c r="E74" s="136" t="s">
        <v>138</v>
      </c>
      <c r="F74" s="137">
        <v>1</v>
      </c>
      <c r="G74" s="137"/>
      <c r="H74" s="134" t="s">
        <v>98</v>
      </c>
      <c r="I74" s="138" t="s">
        <v>463</v>
      </c>
      <c r="J74" s="138"/>
      <c r="K74" s="138" t="s">
        <v>1629</v>
      </c>
      <c r="L74" s="139" t="s">
        <v>839</v>
      </c>
      <c r="M74" s="140">
        <v>46285</v>
      </c>
      <c r="N74" s="134"/>
      <c r="O74">
        <f>COUNTIF('02 Design'!$C$5:$C$366,'00 MASTER WORK REGISTER'!$B74)</f>
        <v>1</v>
      </c>
    </row>
    <row r="75" spans="1:15" x14ac:dyDescent="0.2">
      <c r="A75" s="134">
        <v>72</v>
      </c>
      <c r="B75" s="135" t="str">
        <f t="shared" si="1"/>
        <v>DWE2</v>
      </c>
      <c r="C75" s="134" t="s">
        <v>119</v>
      </c>
      <c r="D75" s="136" t="s">
        <v>352</v>
      </c>
      <c r="E75" s="136" t="s">
        <v>138</v>
      </c>
      <c r="F75" s="137">
        <v>2</v>
      </c>
      <c r="G75" s="137"/>
      <c r="H75" s="134" t="s">
        <v>99</v>
      </c>
      <c r="I75" s="138" t="s">
        <v>463</v>
      </c>
      <c r="J75" s="138"/>
      <c r="K75" s="138" t="s">
        <v>1629</v>
      </c>
      <c r="L75" s="139" t="s">
        <v>481</v>
      </c>
      <c r="M75" s="140">
        <v>46285</v>
      </c>
      <c r="N75" s="134"/>
      <c r="O75">
        <f>COUNTIF('02 Design'!$C$5:$C$366,'00 MASTER WORK REGISTER'!$B75)</f>
        <v>1</v>
      </c>
    </row>
    <row r="76" spans="1:15" x14ac:dyDescent="0.2">
      <c r="A76" s="134">
        <v>73</v>
      </c>
      <c r="B76" s="135" t="str">
        <f t="shared" si="1"/>
        <v>DWE3</v>
      </c>
      <c r="C76" s="134" t="s">
        <v>120</v>
      </c>
      <c r="D76" s="136" t="s">
        <v>352</v>
      </c>
      <c r="E76" s="136" t="s">
        <v>138</v>
      </c>
      <c r="F76" s="137">
        <v>3</v>
      </c>
      <c r="G76" s="137"/>
      <c r="H76" s="134" t="s">
        <v>100</v>
      </c>
      <c r="I76" s="138" t="s">
        <v>463</v>
      </c>
      <c r="J76" s="138"/>
      <c r="K76" s="138" t="s">
        <v>1629</v>
      </c>
      <c r="L76" s="139" t="s">
        <v>482</v>
      </c>
      <c r="M76" s="140">
        <v>46285</v>
      </c>
      <c r="N76" s="134"/>
      <c r="O76">
        <f>COUNTIF('02 Design'!$C$5:$C$366,'00 MASTER WORK REGISTER'!$B76)</f>
        <v>1</v>
      </c>
    </row>
    <row r="77" spans="1:15" x14ac:dyDescent="0.2">
      <c r="A77" s="134">
        <v>74</v>
      </c>
      <c r="B77" s="135" t="str">
        <f t="shared" si="1"/>
        <v>DWE4</v>
      </c>
      <c r="C77" s="134" t="s">
        <v>121</v>
      </c>
      <c r="D77" s="136" t="s">
        <v>352</v>
      </c>
      <c r="E77" s="136" t="s">
        <v>138</v>
      </c>
      <c r="F77" s="137">
        <v>4</v>
      </c>
      <c r="G77" s="137"/>
      <c r="H77" s="134" t="s">
        <v>101</v>
      </c>
      <c r="I77" s="138" t="s">
        <v>463</v>
      </c>
      <c r="J77" s="138"/>
      <c r="K77" s="138" t="s">
        <v>1629</v>
      </c>
      <c r="L77" s="139" t="s">
        <v>483</v>
      </c>
      <c r="M77" s="140">
        <v>46285</v>
      </c>
      <c r="N77" s="134"/>
      <c r="O77">
        <f>COUNTIF('02 Design'!$C$5:$C$366,'00 MASTER WORK REGISTER'!$B77)</f>
        <v>1</v>
      </c>
    </row>
    <row r="78" spans="1:15" x14ac:dyDescent="0.2">
      <c r="A78" s="134">
        <v>75</v>
      </c>
      <c r="B78" s="135" t="str">
        <f t="shared" si="1"/>
        <v>DWE5</v>
      </c>
      <c r="C78" s="134" t="s">
        <v>122</v>
      </c>
      <c r="D78" s="136" t="s">
        <v>352</v>
      </c>
      <c r="E78" s="136" t="s">
        <v>138</v>
      </c>
      <c r="F78" s="137">
        <v>5</v>
      </c>
      <c r="G78" s="137"/>
      <c r="H78" s="134" t="s">
        <v>102</v>
      </c>
      <c r="I78" s="138" t="s">
        <v>463</v>
      </c>
      <c r="J78" s="138"/>
      <c r="K78" s="138" t="s">
        <v>1629</v>
      </c>
      <c r="L78" s="139" t="s">
        <v>480</v>
      </c>
      <c r="M78" s="140">
        <v>46285</v>
      </c>
      <c r="N78" s="134"/>
      <c r="O78">
        <f>COUNTIF('02 Design'!$C$5:$C$366,'00 MASTER WORK REGISTER'!$B78)</f>
        <v>0</v>
      </c>
    </row>
    <row r="79" spans="1:15" x14ac:dyDescent="0.2">
      <c r="A79" s="134">
        <v>76</v>
      </c>
      <c r="B79" s="135" t="str">
        <f t="shared" si="1"/>
        <v>DWE6</v>
      </c>
      <c r="C79" s="134" t="s">
        <v>123</v>
      </c>
      <c r="D79" s="136" t="s">
        <v>352</v>
      </c>
      <c r="E79" s="136" t="s">
        <v>138</v>
      </c>
      <c r="F79" s="137">
        <v>6</v>
      </c>
      <c r="G79" s="137"/>
      <c r="H79" s="134" t="s">
        <v>103</v>
      </c>
      <c r="I79" s="138" t="s">
        <v>463</v>
      </c>
      <c r="J79" s="138"/>
      <c r="K79" s="138" t="s">
        <v>1629</v>
      </c>
      <c r="L79" s="139" t="s">
        <v>480</v>
      </c>
      <c r="M79" s="140">
        <v>46285</v>
      </c>
      <c r="N79" s="134"/>
      <c r="O79">
        <f>COUNTIF('02 Design'!$C$5:$C$366,'00 MASTER WORK REGISTER'!$B79)</f>
        <v>6</v>
      </c>
    </row>
    <row r="80" spans="1:15" x14ac:dyDescent="0.2">
      <c r="A80" s="134">
        <v>77</v>
      </c>
      <c r="B80" s="135" t="str">
        <f t="shared" si="1"/>
        <v>DWE7</v>
      </c>
      <c r="C80" s="134" t="s">
        <v>124</v>
      </c>
      <c r="D80" s="136" t="s">
        <v>352</v>
      </c>
      <c r="E80" s="136" t="s">
        <v>138</v>
      </c>
      <c r="F80" s="137">
        <v>7</v>
      </c>
      <c r="G80" s="137"/>
      <c r="H80" s="134" t="s">
        <v>104</v>
      </c>
      <c r="I80" s="138" t="s">
        <v>463</v>
      </c>
      <c r="J80" s="138"/>
      <c r="K80" s="138" t="s">
        <v>1629</v>
      </c>
      <c r="L80" s="139" t="s">
        <v>480</v>
      </c>
      <c r="M80" s="140">
        <v>46285</v>
      </c>
      <c r="N80" s="134"/>
      <c r="O80">
        <f>COUNTIF('02 Design'!$C$5:$C$366,'00 MASTER WORK REGISTER'!$B80)</f>
        <v>0</v>
      </c>
    </row>
    <row r="81" spans="1:15" x14ac:dyDescent="0.2">
      <c r="A81" s="134">
        <v>78</v>
      </c>
      <c r="B81" s="135" t="str">
        <f t="shared" si="1"/>
        <v>DWE8</v>
      </c>
      <c r="C81" s="134" t="s">
        <v>125</v>
      </c>
      <c r="D81" s="136" t="s">
        <v>352</v>
      </c>
      <c r="E81" s="136" t="s">
        <v>138</v>
      </c>
      <c r="F81" s="137">
        <v>8</v>
      </c>
      <c r="G81" s="137"/>
      <c r="H81" s="134" t="s">
        <v>105</v>
      </c>
      <c r="I81" s="138" t="s">
        <v>463</v>
      </c>
      <c r="J81" s="138"/>
      <c r="K81" s="138" t="s">
        <v>1629</v>
      </c>
      <c r="L81" s="139" t="s">
        <v>480</v>
      </c>
      <c r="M81" s="140">
        <v>46285</v>
      </c>
      <c r="N81" s="134"/>
      <c r="O81">
        <f>COUNTIF('02 Design'!$C$5:$C$366,'00 MASTER WORK REGISTER'!$B81)</f>
        <v>0</v>
      </c>
    </row>
    <row r="82" spans="1:15" x14ac:dyDescent="0.2">
      <c r="A82" s="134">
        <v>79</v>
      </c>
      <c r="B82" s="135" t="str">
        <f t="shared" si="1"/>
        <v>DWE9</v>
      </c>
      <c r="C82" s="134" t="s">
        <v>126</v>
      </c>
      <c r="D82" s="136" t="s">
        <v>352</v>
      </c>
      <c r="E82" s="136" t="s">
        <v>138</v>
      </c>
      <c r="F82" s="137">
        <v>9</v>
      </c>
      <c r="G82" s="137"/>
      <c r="H82" s="134" t="s">
        <v>106</v>
      </c>
      <c r="I82" s="138" t="s">
        <v>463</v>
      </c>
      <c r="J82" s="138"/>
      <c r="K82" s="138" t="s">
        <v>1629</v>
      </c>
      <c r="L82" s="139" t="s">
        <v>485</v>
      </c>
      <c r="M82" s="140">
        <v>46285</v>
      </c>
      <c r="N82" s="134"/>
      <c r="O82">
        <f>COUNTIF('02 Design'!$C$5:$C$366,'00 MASTER WORK REGISTER'!$B82)</f>
        <v>1</v>
      </c>
    </row>
    <row r="83" spans="1:15" x14ac:dyDescent="0.2">
      <c r="A83" s="134">
        <v>80</v>
      </c>
      <c r="B83" s="135" t="str">
        <f t="shared" si="1"/>
        <v>DWE10</v>
      </c>
      <c r="C83" s="134" t="s">
        <v>127</v>
      </c>
      <c r="D83" s="136" t="s">
        <v>352</v>
      </c>
      <c r="E83" s="136" t="s">
        <v>138</v>
      </c>
      <c r="F83" s="137">
        <v>10</v>
      </c>
      <c r="G83" s="137"/>
      <c r="H83" s="134" t="s">
        <v>107</v>
      </c>
      <c r="I83" s="138" t="s">
        <v>463</v>
      </c>
      <c r="J83" s="138"/>
      <c r="K83" s="138" t="s">
        <v>1629</v>
      </c>
      <c r="L83" s="139" t="s">
        <v>486</v>
      </c>
      <c r="M83" s="140">
        <v>46285</v>
      </c>
      <c r="N83" s="134"/>
      <c r="O83">
        <f>COUNTIF('02 Design'!$C$5:$C$366,'00 MASTER WORK REGISTER'!$B83)</f>
        <v>1</v>
      </c>
    </row>
    <row r="84" spans="1:15" x14ac:dyDescent="0.2">
      <c r="A84" s="134">
        <v>81</v>
      </c>
      <c r="B84" s="135" t="str">
        <f t="shared" si="1"/>
        <v>DWE11</v>
      </c>
      <c r="C84" s="134" t="s">
        <v>128</v>
      </c>
      <c r="D84" s="136" t="s">
        <v>352</v>
      </c>
      <c r="E84" s="136" t="s">
        <v>138</v>
      </c>
      <c r="F84" s="137">
        <v>11</v>
      </c>
      <c r="G84" s="137"/>
      <c r="H84" s="134" t="s">
        <v>108</v>
      </c>
      <c r="I84" s="138" t="s">
        <v>463</v>
      </c>
      <c r="J84" s="138"/>
      <c r="K84" s="138" t="s">
        <v>1629</v>
      </c>
      <c r="L84" s="139" t="s">
        <v>486</v>
      </c>
      <c r="M84" s="140">
        <v>46285</v>
      </c>
      <c r="N84" s="134"/>
      <c r="O84">
        <f>COUNTIF('02 Design'!$C$5:$C$366,'00 MASTER WORK REGISTER'!$B84)</f>
        <v>0</v>
      </c>
    </row>
    <row r="85" spans="1:15" x14ac:dyDescent="0.2">
      <c r="A85" s="134">
        <v>82</v>
      </c>
      <c r="B85" s="135" t="str">
        <f t="shared" si="1"/>
        <v>DWE12</v>
      </c>
      <c r="C85" s="134" t="s">
        <v>129</v>
      </c>
      <c r="D85" s="136" t="s">
        <v>352</v>
      </c>
      <c r="E85" s="136" t="s">
        <v>138</v>
      </c>
      <c r="F85" s="137">
        <v>12</v>
      </c>
      <c r="G85" s="137"/>
      <c r="H85" s="134" t="s">
        <v>109</v>
      </c>
      <c r="I85" s="138" t="s">
        <v>463</v>
      </c>
      <c r="J85" s="138"/>
      <c r="K85" s="138" t="s">
        <v>1629</v>
      </c>
      <c r="L85" s="139" t="s">
        <v>486</v>
      </c>
      <c r="M85" s="140">
        <v>46285</v>
      </c>
      <c r="N85" s="134"/>
      <c r="O85">
        <f>COUNTIF('02 Design'!$C$5:$C$366,'00 MASTER WORK REGISTER'!$B85)</f>
        <v>0</v>
      </c>
    </row>
    <row r="86" spans="1:15" x14ac:dyDescent="0.2">
      <c r="A86" s="134">
        <v>83</v>
      </c>
      <c r="B86" s="135" t="str">
        <f t="shared" si="1"/>
        <v>DWE13</v>
      </c>
      <c r="C86" s="134" t="s">
        <v>130</v>
      </c>
      <c r="D86" s="136" t="s">
        <v>352</v>
      </c>
      <c r="E86" s="136" t="s">
        <v>138</v>
      </c>
      <c r="F86" s="137">
        <v>13</v>
      </c>
      <c r="G86" s="137"/>
      <c r="H86" s="134" t="s">
        <v>110</v>
      </c>
      <c r="I86" s="138" t="s">
        <v>384</v>
      </c>
      <c r="J86" s="138"/>
      <c r="K86" s="138" t="s">
        <v>1629</v>
      </c>
      <c r="L86" s="139" t="s">
        <v>1431</v>
      </c>
      <c r="M86" s="140">
        <v>46285</v>
      </c>
      <c r="N86" s="134"/>
      <c r="O86">
        <f>COUNTIF('02 Design'!$C$5:$C$366,'00 MASTER WORK REGISTER'!$B86)</f>
        <v>2</v>
      </c>
    </row>
    <row r="87" spans="1:15" s="487" customFormat="1" x14ac:dyDescent="0.2">
      <c r="A87" s="150">
        <v>84</v>
      </c>
      <c r="B87" s="165" t="str">
        <f t="shared" si="1"/>
        <v>DWE14</v>
      </c>
      <c r="C87" s="150" t="s">
        <v>131</v>
      </c>
      <c r="D87" s="166" t="s">
        <v>352</v>
      </c>
      <c r="E87" s="166" t="s">
        <v>138</v>
      </c>
      <c r="F87" s="167">
        <v>14</v>
      </c>
      <c r="G87" s="167"/>
      <c r="H87" s="150" t="s">
        <v>111</v>
      </c>
      <c r="I87" s="168" t="s">
        <v>463</v>
      </c>
      <c r="J87" s="168"/>
      <c r="K87" s="168" t="s">
        <v>1629</v>
      </c>
      <c r="L87" s="169" t="s">
        <v>870</v>
      </c>
      <c r="M87" s="462">
        <v>46285</v>
      </c>
      <c r="N87" s="152" t="s">
        <v>527</v>
      </c>
      <c r="O87" s="487">
        <f>COUNTIF('02 Design'!$C$5:$C$366,'00 MASTER WORK REGISTER'!$B87)</f>
        <v>1</v>
      </c>
    </row>
    <row r="88" spans="1:15" x14ac:dyDescent="0.2">
      <c r="A88" s="134">
        <v>85</v>
      </c>
      <c r="B88" s="135" t="str">
        <f t="shared" si="1"/>
        <v>DWE15</v>
      </c>
      <c r="C88" s="134" t="s">
        <v>132</v>
      </c>
      <c r="D88" s="136" t="s">
        <v>352</v>
      </c>
      <c r="E88" s="136" t="s">
        <v>138</v>
      </c>
      <c r="F88" s="137">
        <v>15</v>
      </c>
      <c r="G88" s="137"/>
      <c r="H88" s="134" t="s">
        <v>112</v>
      </c>
      <c r="I88" s="138" t="s">
        <v>384</v>
      </c>
      <c r="J88" s="138"/>
      <c r="K88" s="138" t="s">
        <v>1629</v>
      </c>
      <c r="L88" s="139" t="s">
        <v>876</v>
      </c>
      <c r="M88" s="140">
        <v>46235</v>
      </c>
      <c r="N88" s="134"/>
      <c r="O88">
        <f>COUNTIF('02 Design'!$C$5:$C$366,'00 MASTER WORK REGISTER'!$B88)</f>
        <v>1</v>
      </c>
    </row>
    <row r="89" spans="1:15" x14ac:dyDescent="0.2">
      <c r="A89" s="134">
        <v>86</v>
      </c>
      <c r="B89" s="135" t="str">
        <f t="shared" si="1"/>
        <v>DWE16</v>
      </c>
      <c r="C89" s="134" t="s">
        <v>133</v>
      </c>
      <c r="D89" s="136" t="s">
        <v>352</v>
      </c>
      <c r="E89" s="136" t="s">
        <v>138</v>
      </c>
      <c r="F89" s="137">
        <v>16</v>
      </c>
      <c r="G89" s="137"/>
      <c r="H89" s="134" t="s">
        <v>113</v>
      </c>
      <c r="I89" s="138" t="s">
        <v>463</v>
      </c>
      <c r="J89" s="138"/>
      <c r="K89" s="138" t="s">
        <v>1629</v>
      </c>
      <c r="L89" s="139" t="s">
        <v>493</v>
      </c>
      <c r="M89" s="140">
        <v>46285</v>
      </c>
      <c r="N89" s="134"/>
      <c r="O89">
        <f>COUNTIF('02 Design'!$C$5:$C$366,'00 MASTER WORK REGISTER'!$B89)</f>
        <v>3</v>
      </c>
    </row>
    <row r="90" spans="1:15" x14ac:dyDescent="0.2">
      <c r="A90" s="134">
        <v>87</v>
      </c>
      <c r="B90" s="135" t="str">
        <f t="shared" si="1"/>
        <v>DWE17</v>
      </c>
      <c r="C90" s="134" t="s">
        <v>134</v>
      </c>
      <c r="D90" s="136" t="s">
        <v>352</v>
      </c>
      <c r="E90" s="136" t="s">
        <v>138</v>
      </c>
      <c r="F90" s="137">
        <v>17</v>
      </c>
      <c r="G90" s="137"/>
      <c r="H90" s="134" t="s">
        <v>114</v>
      </c>
      <c r="I90" s="138" t="s">
        <v>463</v>
      </c>
      <c r="J90" s="138"/>
      <c r="K90" s="138" t="s">
        <v>1629</v>
      </c>
      <c r="L90" s="139" t="s">
        <v>519</v>
      </c>
      <c r="M90" s="140">
        <v>46285</v>
      </c>
      <c r="N90" s="134" t="s">
        <v>509</v>
      </c>
      <c r="O90" s="30">
        <f>COUNTIF('02 Design'!$C$5:$C$366,'00 MASTER WORK REGISTER'!$B90)</f>
        <v>1</v>
      </c>
    </row>
    <row r="91" spans="1:15" x14ac:dyDescent="0.2">
      <c r="A91" s="134">
        <v>88</v>
      </c>
      <c r="B91" s="135" t="str">
        <f t="shared" si="1"/>
        <v>DWE18</v>
      </c>
      <c r="C91" s="134" t="s">
        <v>135</v>
      </c>
      <c r="D91" s="136" t="s">
        <v>352</v>
      </c>
      <c r="E91" s="136" t="s">
        <v>138</v>
      </c>
      <c r="F91" s="137">
        <v>18</v>
      </c>
      <c r="G91" s="137"/>
      <c r="H91" s="134" t="s">
        <v>115</v>
      </c>
      <c r="I91" s="138" t="s">
        <v>463</v>
      </c>
      <c r="J91" s="138"/>
      <c r="K91" s="138" t="s">
        <v>1629</v>
      </c>
      <c r="L91" s="139" t="s">
        <v>462</v>
      </c>
      <c r="M91" s="140">
        <v>46285</v>
      </c>
      <c r="N91" s="134" t="s">
        <v>1862</v>
      </c>
      <c r="O91">
        <f>COUNTIF('02 Design'!$C$5:$C$366,'00 MASTER WORK REGISTER'!$B91)</f>
        <v>1</v>
      </c>
    </row>
    <row r="92" spans="1:15" x14ac:dyDescent="0.2">
      <c r="A92" s="134">
        <v>89</v>
      </c>
      <c r="B92" s="142" t="str">
        <f t="shared" si="1"/>
        <v>DWE19</v>
      </c>
      <c r="C92" s="143" t="s">
        <v>136</v>
      </c>
      <c r="D92" s="144" t="s">
        <v>352</v>
      </c>
      <c r="E92" s="144" t="s">
        <v>138</v>
      </c>
      <c r="F92" s="145">
        <v>19</v>
      </c>
      <c r="G92" s="145"/>
      <c r="H92" s="143" t="s">
        <v>116</v>
      </c>
      <c r="I92" s="146" t="s">
        <v>463</v>
      </c>
      <c r="J92" s="146"/>
      <c r="K92" s="146" t="s">
        <v>1629</v>
      </c>
      <c r="L92" s="147" t="s">
        <v>533</v>
      </c>
      <c r="M92" s="148">
        <v>46285</v>
      </c>
      <c r="N92" s="143"/>
      <c r="O92">
        <f>COUNTIF('02 Design'!$C$5:$C$366,'00 MASTER WORK REGISTER'!$B92)</f>
        <v>0</v>
      </c>
    </row>
    <row r="93" spans="1:15" x14ac:dyDescent="0.2">
      <c r="A93" s="134">
        <v>90</v>
      </c>
      <c r="B93" s="135" t="str">
        <f t="shared" si="1"/>
        <v>DWE19.1</v>
      </c>
      <c r="C93" s="134" t="s">
        <v>136</v>
      </c>
      <c r="D93" s="136" t="s">
        <v>352</v>
      </c>
      <c r="E93" s="136" t="s">
        <v>138</v>
      </c>
      <c r="F93" s="137">
        <v>19</v>
      </c>
      <c r="G93" s="137">
        <v>1</v>
      </c>
      <c r="H93" s="134" t="s">
        <v>502</v>
      </c>
      <c r="I93" s="138" t="s">
        <v>463</v>
      </c>
      <c r="J93" s="138"/>
      <c r="K93" s="138" t="s">
        <v>1629</v>
      </c>
      <c r="L93" s="139" t="s">
        <v>511</v>
      </c>
      <c r="M93" s="140">
        <v>46285</v>
      </c>
      <c r="N93" s="134"/>
      <c r="O93">
        <f>COUNTIF('02 Design'!$C$5:$C$366,'00 MASTER WORK REGISTER'!$B93)</f>
        <v>1</v>
      </c>
    </row>
    <row r="94" spans="1:15" x14ac:dyDescent="0.2">
      <c r="A94" s="134">
        <v>91</v>
      </c>
      <c r="B94" s="135" t="str">
        <f t="shared" si="1"/>
        <v>DWE19.2</v>
      </c>
      <c r="C94" s="134" t="s">
        <v>136</v>
      </c>
      <c r="D94" s="136" t="s">
        <v>352</v>
      </c>
      <c r="E94" s="136" t="s">
        <v>138</v>
      </c>
      <c r="F94" s="137">
        <v>19</v>
      </c>
      <c r="G94" s="137">
        <v>2</v>
      </c>
      <c r="H94" s="134" t="s">
        <v>503</v>
      </c>
      <c r="I94" s="138" t="s">
        <v>463</v>
      </c>
      <c r="J94" s="138"/>
      <c r="K94" s="138" t="s">
        <v>1629</v>
      </c>
      <c r="L94" s="139" t="s">
        <v>512</v>
      </c>
      <c r="M94" s="140">
        <v>46285</v>
      </c>
      <c r="N94" s="134"/>
      <c r="O94">
        <f>COUNTIF('02 Design'!$C$5:$C$366,'00 MASTER WORK REGISTER'!$B94)</f>
        <v>1</v>
      </c>
    </row>
    <row r="95" spans="1:15" x14ac:dyDescent="0.2">
      <c r="A95" s="134">
        <v>92</v>
      </c>
      <c r="B95" s="135" t="str">
        <f t="shared" si="1"/>
        <v>DWE19.3</v>
      </c>
      <c r="C95" s="134" t="s">
        <v>136</v>
      </c>
      <c r="D95" s="136" t="s">
        <v>352</v>
      </c>
      <c r="E95" s="136" t="s">
        <v>138</v>
      </c>
      <c r="F95" s="137">
        <v>19</v>
      </c>
      <c r="G95" s="137">
        <v>3</v>
      </c>
      <c r="H95" s="134" t="s">
        <v>504</v>
      </c>
      <c r="I95" s="138" t="s">
        <v>463</v>
      </c>
      <c r="J95" s="138"/>
      <c r="K95" s="138" t="s">
        <v>1629</v>
      </c>
      <c r="L95" s="139" t="s">
        <v>513</v>
      </c>
      <c r="M95" s="140">
        <v>46285</v>
      </c>
      <c r="N95" s="134"/>
      <c r="O95">
        <f>COUNTIF('02 Design'!$C$5:$C$366,'00 MASTER WORK REGISTER'!$B95)</f>
        <v>1</v>
      </c>
    </row>
    <row r="96" spans="1:15" x14ac:dyDescent="0.2">
      <c r="A96" s="134">
        <v>93</v>
      </c>
      <c r="B96" s="135" t="str">
        <f t="shared" si="1"/>
        <v>DWE19.4</v>
      </c>
      <c r="C96" s="134" t="s">
        <v>136</v>
      </c>
      <c r="D96" s="136" t="s">
        <v>352</v>
      </c>
      <c r="E96" s="136" t="s">
        <v>138</v>
      </c>
      <c r="F96" s="137">
        <v>19</v>
      </c>
      <c r="G96" s="137">
        <v>4</v>
      </c>
      <c r="H96" s="134" t="s">
        <v>505</v>
      </c>
      <c r="I96" s="138" t="s">
        <v>463</v>
      </c>
      <c r="J96" s="138"/>
      <c r="K96" s="138" t="s">
        <v>1629</v>
      </c>
      <c r="L96" s="139" t="s">
        <v>514</v>
      </c>
      <c r="M96" s="140">
        <v>46285</v>
      </c>
      <c r="N96" s="134"/>
      <c r="O96">
        <f>COUNTIF('02 Design'!$C$5:$C$366,'00 MASTER WORK REGISTER'!$B96)</f>
        <v>1</v>
      </c>
    </row>
    <row r="97" spans="1:16" x14ac:dyDescent="0.2">
      <c r="A97" s="134">
        <v>94</v>
      </c>
      <c r="B97" s="135" t="str">
        <f t="shared" si="1"/>
        <v>DWE19.5</v>
      </c>
      <c r="C97" s="134" t="s">
        <v>136</v>
      </c>
      <c r="D97" s="136" t="s">
        <v>352</v>
      </c>
      <c r="E97" s="136" t="s">
        <v>138</v>
      </c>
      <c r="F97" s="137">
        <v>19</v>
      </c>
      <c r="G97" s="137">
        <v>5</v>
      </c>
      <c r="H97" s="134" t="s">
        <v>4417</v>
      </c>
      <c r="I97" s="138" t="s">
        <v>463</v>
      </c>
      <c r="J97" s="138"/>
      <c r="K97" s="138" t="s">
        <v>1629</v>
      </c>
      <c r="L97" s="139" t="s">
        <v>515</v>
      </c>
      <c r="M97" s="140">
        <v>46285</v>
      </c>
      <c r="N97" s="134"/>
      <c r="O97">
        <f>COUNTIF('02 Design'!$C$5:$C$366,'00 MASTER WORK REGISTER'!$B97)</f>
        <v>1</v>
      </c>
    </row>
    <row r="98" spans="1:16" x14ac:dyDescent="0.2">
      <c r="A98" s="134">
        <v>95</v>
      </c>
      <c r="B98" s="135" t="str">
        <f t="shared" si="1"/>
        <v>DWE19.6</v>
      </c>
      <c r="C98" s="134" t="s">
        <v>136</v>
      </c>
      <c r="D98" s="136" t="s">
        <v>352</v>
      </c>
      <c r="E98" s="136" t="s">
        <v>138</v>
      </c>
      <c r="F98" s="137">
        <v>19</v>
      </c>
      <c r="G98" s="137">
        <v>6</v>
      </c>
      <c r="H98" s="134" t="s">
        <v>506</v>
      </c>
      <c r="I98" s="138" t="s">
        <v>463</v>
      </c>
      <c r="J98" s="138"/>
      <c r="K98" s="138" t="s">
        <v>1629</v>
      </c>
      <c r="L98" s="139" t="s">
        <v>516</v>
      </c>
      <c r="M98" s="140">
        <v>46285</v>
      </c>
      <c r="N98" s="134"/>
      <c r="O98">
        <f>COUNTIF('02 Design'!$C$5:$C$366,'00 MASTER WORK REGISTER'!$B98)</f>
        <v>1</v>
      </c>
    </row>
    <row r="99" spans="1:16" x14ac:dyDescent="0.2">
      <c r="A99" s="134">
        <v>96</v>
      </c>
      <c r="B99" s="135" t="str">
        <f t="shared" si="1"/>
        <v>DWE19.7</v>
      </c>
      <c r="C99" s="134" t="s">
        <v>136</v>
      </c>
      <c r="D99" s="136" t="s">
        <v>352</v>
      </c>
      <c r="E99" s="136" t="s">
        <v>138</v>
      </c>
      <c r="F99" s="137">
        <v>19</v>
      </c>
      <c r="G99" s="137">
        <v>7</v>
      </c>
      <c r="H99" s="134" t="s">
        <v>507</v>
      </c>
      <c r="I99" s="138" t="s">
        <v>463</v>
      </c>
      <c r="J99" s="138"/>
      <c r="K99" s="138" t="s">
        <v>1629</v>
      </c>
      <c r="L99" s="139" t="s">
        <v>517</v>
      </c>
      <c r="M99" s="140">
        <v>46285</v>
      </c>
      <c r="N99" s="134"/>
      <c r="O99" s="32">
        <f>COUNTIF('02 Design'!$C$5:$C$366,'00 MASTER WORK REGISTER'!$B99)</f>
        <v>1</v>
      </c>
    </row>
    <row r="100" spans="1:16" s="487" customFormat="1" x14ac:dyDescent="0.2">
      <c r="A100" s="150">
        <v>97</v>
      </c>
      <c r="B100" s="165" t="str">
        <f t="shared" si="1"/>
        <v>DWE19.8</v>
      </c>
      <c r="C100" s="150" t="s">
        <v>136</v>
      </c>
      <c r="D100" s="166" t="s">
        <v>352</v>
      </c>
      <c r="E100" s="166" t="s">
        <v>138</v>
      </c>
      <c r="F100" s="167">
        <v>19</v>
      </c>
      <c r="G100" s="167">
        <v>8</v>
      </c>
      <c r="H100" s="150" t="s">
        <v>508</v>
      </c>
      <c r="I100" s="168" t="s">
        <v>463</v>
      </c>
      <c r="J100" s="168"/>
      <c r="K100" s="168" t="s">
        <v>1629</v>
      </c>
      <c r="L100" s="169" t="s">
        <v>518</v>
      </c>
      <c r="M100" s="462">
        <v>46285</v>
      </c>
      <c r="N100" s="152" t="s">
        <v>527</v>
      </c>
      <c r="O100" s="32">
        <f>COUNTIF('02 Design'!$C$5:$C$366,'00 MASTER WORK REGISTER'!$B100)</f>
        <v>1</v>
      </c>
    </row>
    <row r="101" spans="1:16" x14ac:dyDescent="0.2">
      <c r="A101" s="134">
        <v>98</v>
      </c>
      <c r="B101" s="151" t="str">
        <f t="shared" si="1"/>
        <v>DWE19.9</v>
      </c>
      <c r="C101" s="152" t="s">
        <v>136</v>
      </c>
      <c r="D101" s="153" t="s">
        <v>352</v>
      </c>
      <c r="E101" s="153" t="s">
        <v>138</v>
      </c>
      <c r="F101" s="154">
        <v>19</v>
      </c>
      <c r="G101" s="154">
        <v>9</v>
      </c>
      <c r="H101" s="152" t="s">
        <v>510</v>
      </c>
      <c r="I101" s="155" t="s">
        <v>463</v>
      </c>
      <c r="J101" s="155"/>
      <c r="K101" s="155"/>
      <c r="L101" s="156" t="s">
        <v>520</v>
      </c>
      <c r="M101" s="170">
        <v>46285</v>
      </c>
      <c r="N101" s="152" t="s">
        <v>527</v>
      </c>
      <c r="O101">
        <f>COUNTIF('02 Design'!$C$5:$C$366,'00 MASTER WORK REGISTER'!$B101)</f>
        <v>1</v>
      </c>
    </row>
    <row r="102" spans="1:16" x14ac:dyDescent="0.2">
      <c r="A102" s="134">
        <v>99</v>
      </c>
      <c r="B102" s="151" t="str">
        <f t="shared" si="1"/>
        <v>DWE20</v>
      </c>
      <c r="C102" s="152" t="s">
        <v>137</v>
      </c>
      <c r="D102" s="153" t="s">
        <v>352</v>
      </c>
      <c r="E102" s="153" t="s">
        <v>138</v>
      </c>
      <c r="F102" s="154">
        <v>20</v>
      </c>
      <c r="G102" s="154"/>
      <c r="H102" s="152" t="s">
        <v>117</v>
      </c>
      <c r="I102" s="155" t="s">
        <v>533</v>
      </c>
      <c r="J102" s="155"/>
      <c r="K102" s="155"/>
      <c r="L102" s="156" t="s">
        <v>533</v>
      </c>
      <c r="M102" s="157">
        <v>46285</v>
      </c>
      <c r="N102" s="152" t="s">
        <v>527</v>
      </c>
      <c r="O102">
        <f>COUNTIF('02 Design'!$C$5:$C$366,'00 MASTER WORK REGISTER'!$B102)</f>
        <v>0</v>
      </c>
    </row>
    <row r="103" spans="1:16" x14ac:dyDescent="0.2">
      <c r="A103" s="134">
        <v>100</v>
      </c>
      <c r="B103" s="135" t="str">
        <f t="shared" si="1"/>
        <v>PSY1</v>
      </c>
      <c r="C103" s="134" t="s">
        <v>143</v>
      </c>
      <c r="D103" s="136" t="s">
        <v>352</v>
      </c>
      <c r="E103" s="136" t="s">
        <v>147</v>
      </c>
      <c r="F103" s="137">
        <v>1</v>
      </c>
      <c r="G103" s="137"/>
      <c r="H103" s="134" t="s">
        <v>139</v>
      </c>
      <c r="I103" s="138" t="s">
        <v>463</v>
      </c>
      <c r="J103" s="138"/>
      <c r="K103" s="138"/>
      <c r="L103" s="139" t="s">
        <v>531</v>
      </c>
      <c r="M103" s="140">
        <v>46105</v>
      </c>
      <c r="N103" s="134"/>
      <c r="O103">
        <f>COUNTIF('02 Design'!$C$5:$C$366,'00 MASTER WORK REGISTER'!$B103)</f>
        <v>4</v>
      </c>
    </row>
    <row r="104" spans="1:16" x14ac:dyDescent="0.2">
      <c r="A104" s="134">
        <v>101</v>
      </c>
      <c r="B104" s="135" t="str">
        <f t="shared" si="1"/>
        <v>PSY2</v>
      </c>
      <c r="C104" s="134" t="s">
        <v>144</v>
      </c>
      <c r="D104" s="136" t="s">
        <v>352</v>
      </c>
      <c r="E104" s="136" t="s">
        <v>147</v>
      </c>
      <c r="F104" s="137">
        <v>2</v>
      </c>
      <c r="G104" s="137"/>
      <c r="H104" s="134" t="s">
        <v>140</v>
      </c>
      <c r="I104" s="138" t="s">
        <v>384</v>
      </c>
      <c r="J104" s="138"/>
      <c r="K104" s="138"/>
      <c r="L104" s="139" t="s">
        <v>529</v>
      </c>
      <c r="M104" s="140">
        <v>46105</v>
      </c>
      <c r="N104" s="134"/>
      <c r="O104" s="31">
        <f>COUNTIF('02 Design'!$C$5:$C$366,'00 MASTER WORK REGISTER'!$B104)</f>
        <v>22</v>
      </c>
    </row>
    <row r="105" spans="1:16" x14ac:dyDescent="0.2">
      <c r="A105" s="134">
        <v>102</v>
      </c>
      <c r="B105" s="135" t="str">
        <f t="shared" si="1"/>
        <v>PSY3</v>
      </c>
      <c r="C105" s="134" t="s">
        <v>145</v>
      </c>
      <c r="D105" s="136" t="s">
        <v>352</v>
      </c>
      <c r="E105" s="136" t="s">
        <v>147</v>
      </c>
      <c r="F105" s="137">
        <v>3</v>
      </c>
      <c r="G105" s="137"/>
      <c r="H105" s="134" t="s">
        <v>141</v>
      </c>
      <c r="I105" s="138" t="s">
        <v>384</v>
      </c>
      <c r="J105" s="138"/>
      <c r="K105" s="138"/>
      <c r="L105" s="139" t="s">
        <v>530</v>
      </c>
      <c r="M105" s="140">
        <v>46105</v>
      </c>
      <c r="N105" s="134"/>
      <c r="O105" s="31">
        <f>COUNTIF('02 Design'!$C$5:$C$366,'00 MASTER WORK REGISTER'!$B105)</f>
        <v>2</v>
      </c>
      <c r="P105" t="s">
        <v>1920</v>
      </c>
    </row>
    <row r="106" spans="1:16" x14ac:dyDescent="0.2">
      <c r="A106" s="134">
        <v>103</v>
      </c>
      <c r="B106" s="151" t="str">
        <f t="shared" si="1"/>
        <v>PSY4</v>
      </c>
      <c r="C106" s="152" t="s">
        <v>146</v>
      </c>
      <c r="D106" s="153" t="s">
        <v>352</v>
      </c>
      <c r="E106" s="153" t="s">
        <v>147</v>
      </c>
      <c r="F106" s="154">
        <v>4</v>
      </c>
      <c r="G106" s="154"/>
      <c r="H106" s="152" t="s">
        <v>142</v>
      </c>
      <c r="I106" s="155" t="s">
        <v>533</v>
      </c>
      <c r="J106" s="155"/>
      <c r="K106" s="155"/>
      <c r="L106" s="156" t="s">
        <v>533</v>
      </c>
      <c r="M106" s="157">
        <v>46255</v>
      </c>
      <c r="N106" s="152" t="s">
        <v>527</v>
      </c>
      <c r="O106" s="31">
        <f>COUNTIF('02 Design'!$C$5:$C$366,'00 MASTER WORK REGISTER'!$B106)</f>
        <v>0</v>
      </c>
    </row>
    <row r="107" spans="1:16" x14ac:dyDescent="0.2">
      <c r="A107" s="134">
        <v>104</v>
      </c>
      <c r="B107" s="151" t="str">
        <f t="shared" si="1"/>
        <v>SCA1</v>
      </c>
      <c r="C107" s="152" t="s">
        <v>151</v>
      </c>
      <c r="D107" s="153" t="s">
        <v>352</v>
      </c>
      <c r="E107" s="153" t="s">
        <v>155</v>
      </c>
      <c r="F107" s="154">
        <v>1</v>
      </c>
      <c r="G107" s="154"/>
      <c r="H107" s="152" t="s">
        <v>496</v>
      </c>
      <c r="I107" s="155" t="s">
        <v>478</v>
      </c>
      <c r="J107" s="155"/>
      <c r="K107" s="155"/>
      <c r="L107" s="156" t="s">
        <v>494</v>
      </c>
      <c r="M107" s="170">
        <v>46255</v>
      </c>
      <c r="N107" s="152" t="s">
        <v>527</v>
      </c>
      <c r="O107" s="31">
        <f>COUNTIF('02 Design'!$C$5:$C$366,'00 MASTER WORK REGISTER'!$B107)</f>
        <v>0</v>
      </c>
    </row>
    <row r="108" spans="1:16" x14ac:dyDescent="0.2">
      <c r="A108" s="134">
        <v>105</v>
      </c>
      <c r="B108" s="151" t="str">
        <f t="shared" si="1"/>
        <v>SCA2</v>
      </c>
      <c r="C108" s="152" t="s">
        <v>152</v>
      </c>
      <c r="D108" s="153" t="s">
        <v>352</v>
      </c>
      <c r="E108" s="153" t="s">
        <v>155</v>
      </c>
      <c r="F108" s="154">
        <v>2</v>
      </c>
      <c r="G108" s="154"/>
      <c r="H108" s="152" t="s">
        <v>148</v>
      </c>
      <c r="I108" s="155" t="s">
        <v>533</v>
      </c>
      <c r="J108" s="155"/>
      <c r="K108" s="155"/>
      <c r="L108" s="156" t="s">
        <v>533</v>
      </c>
      <c r="M108" s="157">
        <v>46255</v>
      </c>
      <c r="N108" s="152" t="s">
        <v>527</v>
      </c>
      <c r="O108" s="32">
        <f>COUNTIF('02 Design'!$C$5:$C$366,'00 MASTER WORK REGISTER'!$B108)</f>
        <v>0</v>
      </c>
      <c r="P108" t="s">
        <v>1920</v>
      </c>
    </row>
    <row r="109" spans="1:16" x14ac:dyDescent="0.2">
      <c r="A109" s="134">
        <v>106</v>
      </c>
      <c r="B109" s="151" t="str">
        <f t="shared" si="1"/>
        <v>SCA3</v>
      </c>
      <c r="C109" s="152" t="s">
        <v>153</v>
      </c>
      <c r="D109" s="153" t="s">
        <v>352</v>
      </c>
      <c r="E109" s="153" t="s">
        <v>155</v>
      </c>
      <c r="F109" s="154">
        <v>3</v>
      </c>
      <c r="G109" s="154"/>
      <c r="H109" s="152" t="s">
        <v>149</v>
      </c>
      <c r="I109" s="155" t="s">
        <v>533</v>
      </c>
      <c r="J109" s="155"/>
      <c r="K109" s="155"/>
      <c r="L109" s="156" t="s">
        <v>533</v>
      </c>
      <c r="M109" s="157">
        <v>46255</v>
      </c>
      <c r="N109" s="152" t="s">
        <v>527</v>
      </c>
      <c r="O109">
        <f>COUNTIF('02 Design'!$C$5:$C$366,'00 MASTER WORK REGISTER'!$B109)</f>
        <v>0</v>
      </c>
    </row>
    <row r="110" spans="1:16" x14ac:dyDescent="0.2">
      <c r="A110" s="134">
        <v>107</v>
      </c>
      <c r="B110" s="151" t="str">
        <f t="shared" si="1"/>
        <v>SCA4</v>
      </c>
      <c r="C110" s="152" t="s">
        <v>154</v>
      </c>
      <c r="D110" s="153" t="s">
        <v>352</v>
      </c>
      <c r="E110" s="153" t="s">
        <v>155</v>
      </c>
      <c r="F110" s="154">
        <v>4</v>
      </c>
      <c r="G110" s="154"/>
      <c r="H110" s="152" t="s">
        <v>150</v>
      </c>
      <c r="I110" s="155" t="s">
        <v>497</v>
      </c>
      <c r="J110" s="155"/>
      <c r="K110" s="155"/>
      <c r="L110" s="156" t="s">
        <v>495</v>
      </c>
      <c r="M110" s="170">
        <v>46255</v>
      </c>
      <c r="N110" s="152" t="s">
        <v>527</v>
      </c>
      <c r="O110">
        <f>COUNTIF('02 Design'!$C$5:$C$366,'00 MASTER WORK REGISTER'!$B110)</f>
        <v>0</v>
      </c>
    </row>
    <row r="111" spans="1:16" x14ac:dyDescent="0.2">
      <c r="A111" s="134">
        <v>108</v>
      </c>
      <c r="B111" s="135" t="str">
        <f t="shared" si="1"/>
        <v>COM1</v>
      </c>
      <c r="C111" s="134" t="s">
        <v>162</v>
      </c>
      <c r="D111" s="136" t="s">
        <v>352</v>
      </c>
      <c r="E111" s="136" t="s">
        <v>178</v>
      </c>
      <c r="F111" s="137">
        <v>1</v>
      </c>
      <c r="G111" s="137"/>
      <c r="H111" s="134" t="s">
        <v>156</v>
      </c>
      <c r="I111" s="138" t="s">
        <v>468</v>
      </c>
      <c r="J111" s="138"/>
      <c r="K111" s="138"/>
      <c r="L111" s="139" t="s">
        <v>521</v>
      </c>
      <c r="M111" s="140">
        <v>46255</v>
      </c>
      <c r="N111" s="134"/>
      <c r="O111">
        <f>COUNTIF('02 Design'!$C$5:$C$366,'00 MASTER WORK REGISTER'!$B111)</f>
        <v>4</v>
      </c>
    </row>
    <row r="112" spans="1:16" x14ac:dyDescent="0.2">
      <c r="A112" s="134">
        <v>109</v>
      </c>
      <c r="B112" s="135" t="str">
        <f t="shared" si="1"/>
        <v>COM2</v>
      </c>
      <c r="C112" s="134" t="s">
        <v>163</v>
      </c>
      <c r="D112" s="136" t="s">
        <v>352</v>
      </c>
      <c r="E112" s="136" t="s">
        <v>178</v>
      </c>
      <c r="F112" s="137">
        <v>2</v>
      </c>
      <c r="G112" s="137"/>
      <c r="H112" s="134" t="s">
        <v>157</v>
      </c>
      <c r="I112" s="138" t="s">
        <v>428</v>
      </c>
      <c r="J112" s="138"/>
      <c r="K112" s="138"/>
      <c r="L112" s="139" t="s">
        <v>526</v>
      </c>
      <c r="M112" s="140">
        <v>46375</v>
      </c>
      <c r="N112" s="134"/>
      <c r="O112" s="31">
        <f>COUNTIF('02 Design'!$C$5:$C$366,'00 MASTER WORK REGISTER'!$B112)</f>
        <v>1</v>
      </c>
    </row>
    <row r="113" spans="1:15" x14ac:dyDescent="0.2">
      <c r="A113" s="134">
        <v>110</v>
      </c>
      <c r="B113" s="135" t="str">
        <f t="shared" si="1"/>
        <v>COM3</v>
      </c>
      <c r="C113" s="134" t="s">
        <v>164</v>
      </c>
      <c r="D113" s="136" t="s">
        <v>352</v>
      </c>
      <c r="E113" s="136" t="s">
        <v>178</v>
      </c>
      <c r="F113" s="137">
        <v>3</v>
      </c>
      <c r="G113" s="137"/>
      <c r="H113" s="134" t="s">
        <v>158</v>
      </c>
      <c r="I113" s="138" t="s">
        <v>468</v>
      </c>
      <c r="J113" s="138"/>
      <c r="K113" s="138"/>
      <c r="L113" s="139" t="s">
        <v>522</v>
      </c>
      <c r="M113" s="140">
        <v>46345</v>
      </c>
      <c r="N113" s="134"/>
      <c r="O113">
        <f>COUNTIF('02 Design'!$C$5:$C$366,'00 MASTER WORK REGISTER'!$B113)</f>
        <v>3</v>
      </c>
    </row>
    <row r="114" spans="1:15" x14ac:dyDescent="0.2">
      <c r="A114" s="134">
        <v>111</v>
      </c>
      <c r="B114" s="151" t="str">
        <f t="shared" si="1"/>
        <v>COM4</v>
      </c>
      <c r="C114" s="152" t="s">
        <v>165</v>
      </c>
      <c r="D114" s="153" t="s">
        <v>352</v>
      </c>
      <c r="E114" s="153" t="s">
        <v>178</v>
      </c>
      <c r="F114" s="154">
        <v>4</v>
      </c>
      <c r="G114" s="154"/>
      <c r="H114" s="152" t="s">
        <v>159</v>
      </c>
      <c r="I114" s="155" t="s">
        <v>468</v>
      </c>
      <c r="J114" s="155"/>
      <c r="K114" s="155"/>
      <c r="L114" s="156" t="s">
        <v>525</v>
      </c>
      <c r="M114" s="157" t="s">
        <v>533</v>
      </c>
      <c r="N114" s="152" t="s">
        <v>527</v>
      </c>
      <c r="O114">
        <f>COUNTIF('02 Design'!$C$5:$C$366,'00 MASTER WORK REGISTER'!$B114)</f>
        <v>0</v>
      </c>
    </row>
    <row r="115" spans="1:15" x14ac:dyDescent="0.2">
      <c r="A115" s="134">
        <v>112</v>
      </c>
      <c r="B115" s="135" t="str">
        <f t="shared" si="1"/>
        <v>COM5</v>
      </c>
      <c r="C115" s="134" t="s">
        <v>166</v>
      </c>
      <c r="D115" s="136" t="s">
        <v>352</v>
      </c>
      <c r="E115" s="136" t="s">
        <v>178</v>
      </c>
      <c r="F115" s="137">
        <v>5</v>
      </c>
      <c r="G115" s="137"/>
      <c r="H115" s="134" t="s">
        <v>160</v>
      </c>
      <c r="I115" s="138" t="s">
        <v>382</v>
      </c>
      <c r="J115" s="138"/>
      <c r="K115" s="138"/>
      <c r="L115" s="139" t="s">
        <v>523</v>
      </c>
      <c r="M115" s="140">
        <v>46285</v>
      </c>
      <c r="N115" s="134"/>
      <c r="O115">
        <f>COUNTIF('02 Design'!$C$5:$C$366,'00 MASTER WORK REGISTER'!$B115)</f>
        <v>1</v>
      </c>
    </row>
    <row r="116" spans="1:15" x14ac:dyDescent="0.2">
      <c r="A116" s="134">
        <v>113</v>
      </c>
      <c r="B116" s="135" t="str">
        <f t="shared" si="1"/>
        <v>COM6</v>
      </c>
      <c r="C116" s="134" t="s">
        <v>167</v>
      </c>
      <c r="D116" s="136" t="s">
        <v>352</v>
      </c>
      <c r="E116" s="136" t="s">
        <v>178</v>
      </c>
      <c r="F116" s="137">
        <v>6</v>
      </c>
      <c r="G116" s="137"/>
      <c r="H116" s="158" t="s">
        <v>161</v>
      </c>
      <c r="I116" s="138" t="s">
        <v>468</v>
      </c>
      <c r="J116" s="138"/>
      <c r="K116" s="138"/>
      <c r="L116" s="159" t="s">
        <v>498</v>
      </c>
      <c r="M116" s="140">
        <v>46285</v>
      </c>
      <c r="N116" s="134"/>
      <c r="O116">
        <f>COUNTIF('02 Design'!$C$5:$C$366,'00 MASTER WORK REGISTER'!$B116)</f>
        <v>1</v>
      </c>
    </row>
    <row r="117" spans="1:15" x14ac:dyDescent="0.2">
      <c r="A117" s="134">
        <v>114</v>
      </c>
      <c r="B117" s="135" t="str">
        <f t="shared" si="1"/>
        <v>COM7</v>
      </c>
      <c r="C117" s="134" t="s">
        <v>173</v>
      </c>
      <c r="D117" s="136" t="s">
        <v>352</v>
      </c>
      <c r="E117" s="136" t="s">
        <v>178</v>
      </c>
      <c r="F117" s="137">
        <v>7</v>
      </c>
      <c r="G117" s="137"/>
      <c r="H117" s="134" t="s">
        <v>168</v>
      </c>
      <c r="I117" s="138" t="s">
        <v>428</v>
      </c>
      <c r="J117" s="138"/>
      <c r="K117" s="138"/>
      <c r="L117" s="139" t="s">
        <v>524</v>
      </c>
      <c r="M117" s="140">
        <v>46375</v>
      </c>
      <c r="N117" s="134"/>
      <c r="O117">
        <f>COUNTIF('02 Design'!$C$5:$C$366,'00 MASTER WORK REGISTER'!$B117)</f>
        <v>3</v>
      </c>
    </row>
    <row r="118" spans="1:15" x14ac:dyDescent="0.2">
      <c r="A118" s="134">
        <v>115</v>
      </c>
      <c r="B118" s="151" t="str">
        <f t="shared" si="1"/>
        <v>COM8</v>
      </c>
      <c r="C118" s="152" t="s">
        <v>174</v>
      </c>
      <c r="D118" s="153" t="s">
        <v>352</v>
      </c>
      <c r="E118" s="153" t="s">
        <v>178</v>
      </c>
      <c r="F118" s="154">
        <v>8</v>
      </c>
      <c r="G118" s="154"/>
      <c r="H118" s="152" t="s">
        <v>169</v>
      </c>
      <c r="I118" s="155" t="s">
        <v>468</v>
      </c>
      <c r="J118" s="155"/>
      <c r="K118" s="155"/>
      <c r="L118" s="156" t="s">
        <v>1377</v>
      </c>
      <c r="M118" s="170">
        <v>46225</v>
      </c>
      <c r="N118" s="152" t="s">
        <v>527</v>
      </c>
      <c r="O118">
        <f>COUNTIF('02 Design'!$C$5:$C$366,'00 MASTER WORK REGISTER'!$B118)</f>
        <v>0</v>
      </c>
    </row>
    <row r="119" spans="1:15" x14ac:dyDescent="0.2">
      <c r="A119" s="134">
        <v>116</v>
      </c>
      <c r="B119" s="135" t="str">
        <f t="shared" si="1"/>
        <v>COM9</v>
      </c>
      <c r="C119" s="134" t="s">
        <v>175</v>
      </c>
      <c r="D119" s="136" t="s">
        <v>352</v>
      </c>
      <c r="E119" s="136" t="s">
        <v>178</v>
      </c>
      <c r="F119" s="137">
        <v>9</v>
      </c>
      <c r="G119" s="137"/>
      <c r="H119" s="158" t="s">
        <v>170</v>
      </c>
      <c r="I119" s="138" t="s">
        <v>468</v>
      </c>
      <c r="J119" s="138"/>
      <c r="K119" s="138"/>
      <c r="L119" s="159" t="s">
        <v>500</v>
      </c>
      <c r="M119" s="140">
        <v>46285</v>
      </c>
      <c r="N119" s="134"/>
      <c r="O119" s="31">
        <f>COUNTIF('02 Design'!$C$5:$C$366,'00 MASTER WORK REGISTER'!$B119)</f>
        <v>1</v>
      </c>
    </row>
    <row r="120" spans="1:15" x14ac:dyDescent="0.2">
      <c r="A120" s="134">
        <v>117</v>
      </c>
      <c r="B120" s="135" t="str">
        <f t="shared" si="1"/>
        <v>COM10</v>
      </c>
      <c r="C120" s="134" t="s">
        <v>176</v>
      </c>
      <c r="D120" s="136" t="s">
        <v>352</v>
      </c>
      <c r="E120" s="136" t="s">
        <v>178</v>
      </c>
      <c r="F120" s="137">
        <v>10</v>
      </c>
      <c r="G120" s="137"/>
      <c r="H120" s="158" t="s">
        <v>171</v>
      </c>
      <c r="I120" s="138" t="s">
        <v>468</v>
      </c>
      <c r="J120" s="138"/>
      <c r="K120" s="138"/>
      <c r="L120" s="159" t="s">
        <v>499</v>
      </c>
      <c r="M120" s="140">
        <v>46255</v>
      </c>
      <c r="N120" s="134"/>
      <c r="O120">
        <f>COUNTIF('02 Design'!$C$5:$C$366,'00 MASTER WORK REGISTER'!$B120)</f>
        <v>0</v>
      </c>
    </row>
    <row r="121" spans="1:15" x14ac:dyDescent="0.2">
      <c r="A121" s="134">
        <v>118</v>
      </c>
      <c r="B121" s="151" t="str">
        <f t="shared" si="1"/>
        <v>COM11</v>
      </c>
      <c r="C121" s="152" t="s">
        <v>177</v>
      </c>
      <c r="D121" s="153" t="s">
        <v>352</v>
      </c>
      <c r="E121" s="153" t="s">
        <v>178</v>
      </c>
      <c r="F121" s="154">
        <v>11</v>
      </c>
      <c r="G121" s="154"/>
      <c r="H121" s="152" t="s">
        <v>172</v>
      </c>
      <c r="I121" s="155" t="s">
        <v>428</v>
      </c>
      <c r="J121" s="155"/>
      <c r="K121" s="155"/>
      <c r="L121" s="156" t="s">
        <v>533</v>
      </c>
      <c r="M121" s="156" t="s">
        <v>533</v>
      </c>
      <c r="N121" s="152" t="s">
        <v>527</v>
      </c>
      <c r="O121">
        <f>COUNTIF('02 Design'!$C$5:$C$366,'00 MASTER WORK REGISTER'!$B121)</f>
        <v>0</v>
      </c>
    </row>
    <row r="122" spans="1:15" x14ac:dyDescent="0.2">
      <c r="A122" s="134">
        <v>119</v>
      </c>
      <c r="B122" s="135" t="str">
        <f t="shared" si="1"/>
        <v>RST1</v>
      </c>
      <c r="C122" s="134" t="s">
        <v>180</v>
      </c>
      <c r="D122" s="136" t="s">
        <v>352</v>
      </c>
      <c r="E122" s="136" t="s">
        <v>181</v>
      </c>
      <c r="F122" s="137">
        <v>1</v>
      </c>
      <c r="G122" s="137"/>
      <c r="H122" s="134" t="s">
        <v>179</v>
      </c>
      <c r="I122" s="138" t="s">
        <v>501</v>
      </c>
      <c r="J122" s="138"/>
      <c r="K122" s="138"/>
      <c r="L122" s="139" t="s">
        <v>540</v>
      </c>
      <c r="M122" s="140">
        <v>46285</v>
      </c>
      <c r="N122" s="134"/>
      <c r="O122">
        <f>COUNTIF('02 Design'!$C$5:$C$366,'00 MASTER WORK REGISTER'!$B122)</f>
        <v>5</v>
      </c>
    </row>
    <row r="123" spans="1:15" x14ac:dyDescent="0.2">
      <c r="A123" s="134">
        <v>120</v>
      </c>
      <c r="B123" s="135" t="str">
        <f t="shared" si="1"/>
        <v>MO-CK1.1</v>
      </c>
      <c r="C123" s="134" t="s">
        <v>214</v>
      </c>
      <c r="D123" s="136" t="s">
        <v>353</v>
      </c>
      <c r="E123" s="136" t="s">
        <v>354</v>
      </c>
      <c r="F123" s="137">
        <v>1</v>
      </c>
      <c r="G123" s="137">
        <v>1</v>
      </c>
      <c r="H123" s="134" t="s">
        <v>373</v>
      </c>
      <c r="I123" s="138" t="s">
        <v>384</v>
      </c>
      <c r="J123" s="138" t="s">
        <v>1620</v>
      </c>
      <c r="K123" s="138" t="s">
        <v>1629</v>
      </c>
      <c r="L123" s="139" t="s">
        <v>383</v>
      </c>
      <c r="M123" s="140">
        <v>46176</v>
      </c>
      <c r="N123" s="134"/>
      <c r="O123">
        <f>COUNTIF('02 Design'!$C$5:$C$366,'00 MASTER WORK REGISTER'!$B123)</f>
        <v>1</v>
      </c>
    </row>
    <row r="124" spans="1:15" x14ac:dyDescent="0.2">
      <c r="A124" s="134">
        <v>121</v>
      </c>
      <c r="B124" s="135" t="str">
        <f t="shared" si="1"/>
        <v>MO-CK1.2</v>
      </c>
      <c r="C124" s="134" t="s">
        <v>214</v>
      </c>
      <c r="D124" s="136" t="s">
        <v>353</v>
      </c>
      <c r="E124" s="136" t="s">
        <v>354</v>
      </c>
      <c r="F124" s="137">
        <v>1</v>
      </c>
      <c r="G124" s="137">
        <v>2</v>
      </c>
      <c r="H124" s="134" t="s">
        <v>372</v>
      </c>
      <c r="I124" s="138" t="s">
        <v>382</v>
      </c>
      <c r="J124" s="138" t="s">
        <v>1620</v>
      </c>
      <c r="K124" s="138" t="s">
        <v>1629</v>
      </c>
      <c r="L124" s="139" t="s">
        <v>381</v>
      </c>
      <c r="M124" s="140">
        <v>46177</v>
      </c>
      <c r="N124" s="134"/>
      <c r="O124">
        <f>COUNTIF('02 Design'!$C$5:$C$366,'00 MASTER WORK REGISTER'!$B124)</f>
        <v>1</v>
      </c>
    </row>
    <row r="125" spans="1:15" x14ac:dyDescent="0.2">
      <c r="A125" s="134">
        <v>122</v>
      </c>
      <c r="B125" s="135" t="str">
        <f t="shared" si="1"/>
        <v>MO-CK2</v>
      </c>
      <c r="C125" s="134" t="s">
        <v>215</v>
      </c>
      <c r="D125" s="136" t="s">
        <v>353</v>
      </c>
      <c r="E125" s="136" t="s">
        <v>354</v>
      </c>
      <c r="F125" s="137">
        <v>2</v>
      </c>
      <c r="G125" s="137"/>
      <c r="H125" s="134" t="s">
        <v>2003</v>
      </c>
      <c r="I125" s="138" t="s">
        <v>384</v>
      </c>
      <c r="J125" s="138" t="s">
        <v>1621</v>
      </c>
      <c r="K125" s="138" t="s">
        <v>1629</v>
      </c>
      <c r="L125" s="139" t="s">
        <v>386</v>
      </c>
      <c r="M125" s="140">
        <v>46237</v>
      </c>
      <c r="N125" s="134"/>
      <c r="O125">
        <f>COUNTIF('02 Design'!$C$5:$C$366,'00 MASTER WORK REGISTER'!$B125)</f>
        <v>0</v>
      </c>
    </row>
    <row r="126" spans="1:15" x14ac:dyDescent="0.2">
      <c r="A126" s="134">
        <v>123</v>
      </c>
      <c r="B126" s="135" t="str">
        <f t="shared" si="1"/>
        <v>MO-CK3</v>
      </c>
      <c r="C126" s="134" t="s">
        <v>216</v>
      </c>
      <c r="D126" s="136" t="s">
        <v>353</v>
      </c>
      <c r="E126" s="136" t="s">
        <v>354</v>
      </c>
      <c r="F126" s="137">
        <v>3</v>
      </c>
      <c r="G126" s="137"/>
      <c r="H126" s="134" t="s">
        <v>182</v>
      </c>
      <c r="I126" s="138" t="s">
        <v>382</v>
      </c>
      <c r="J126" s="138" t="s">
        <v>1620</v>
      </c>
      <c r="K126" s="138" t="s">
        <v>1629</v>
      </c>
      <c r="L126" s="139" t="s">
        <v>385</v>
      </c>
      <c r="M126" s="140">
        <v>46236</v>
      </c>
      <c r="N126" s="134"/>
      <c r="O126">
        <f>COUNTIF('02 Design'!$C$5:$C$366,'00 MASTER WORK REGISTER'!$B126)</f>
        <v>0</v>
      </c>
    </row>
    <row r="127" spans="1:15" x14ac:dyDescent="0.2">
      <c r="A127" s="134">
        <v>124</v>
      </c>
      <c r="B127" s="135" t="str">
        <f t="shared" si="1"/>
        <v>MO-CK4</v>
      </c>
      <c r="C127" s="134" t="s">
        <v>217</v>
      </c>
      <c r="D127" s="136" t="s">
        <v>353</v>
      </c>
      <c r="E127" s="136" t="s">
        <v>354</v>
      </c>
      <c r="F127" s="137">
        <v>4</v>
      </c>
      <c r="G127" s="137"/>
      <c r="H127" s="134" t="s">
        <v>183</v>
      </c>
      <c r="I127" s="138" t="s">
        <v>384</v>
      </c>
      <c r="J127" s="138" t="s">
        <v>1622</v>
      </c>
      <c r="K127" s="138" t="s">
        <v>1629</v>
      </c>
      <c r="L127" s="139" t="s">
        <v>387</v>
      </c>
      <c r="M127" s="140">
        <v>46235</v>
      </c>
      <c r="N127" s="134"/>
      <c r="O127">
        <f>COUNTIF('02 Design'!$C$5:$C$366,'00 MASTER WORK REGISTER'!$B127)</f>
        <v>1</v>
      </c>
    </row>
    <row r="128" spans="1:15" x14ac:dyDescent="0.2">
      <c r="A128" s="134">
        <v>125</v>
      </c>
      <c r="B128" s="135" t="str">
        <f t="shared" si="1"/>
        <v>MO-CK5</v>
      </c>
      <c r="C128" s="134" t="s">
        <v>218</v>
      </c>
      <c r="D128" s="136" t="s">
        <v>353</v>
      </c>
      <c r="E128" s="136" t="s">
        <v>354</v>
      </c>
      <c r="F128" s="137">
        <v>5</v>
      </c>
      <c r="G128" s="137"/>
      <c r="H128" s="134" t="s">
        <v>184</v>
      </c>
      <c r="I128" s="138" t="s">
        <v>384</v>
      </c>
      <c r="J128" s="138" t="s">
        <v>1623</v>
      </c>
      <c r="K128" s="138" t="s">
        <v>1629</v>
      </c>
      <c r="L128" s="139" t="s">
        <v>388</v>
      </c>
      <c r="M128" s="140">
        <v>46236</v>
      </c>
      <c r="N128" s="134"/>
      <c r="O128">
        <f>COUNTIF('02 Design'!$C$5:$C$366,'00 MASTER WORK REGISTER'!$B128)</f>
        <v>1</v>
      </c>
    </row>
    <row r="129" spans="1:15" x14ac:dyDescent="0.2">
      <c r="A129" s="134">
        <v>126</v>
      </c>
      <c r="B129" s="135" t="str">
        <f t="shared" si="1"/>
        <v>MO-CK6</v>
      </c>
      <c r="C129" s="134" t="s">
        <v>219</v>
      </c>
      <c r="D129" s="136" t="s">
        <v>353</v>
      </c>
      <c r="E129" s="136" t="s">
        <v>354</v>
      </c>
      <c r="F129" s="137">
        <v>6</v>
      </c>
      <c r="G129" s="137"/>
      <c r="H129" s="134" t="s">
        <v>185</v>
      </c>
      <c r="I129" s="138" t="s">
        <v>384</v>
      </c>
      <c r="J129" s="138" t="s">
        <v>1623</v>
      </c>
      <c r="K129" s="138" t="s">
        <v>1629</v>
      </c>
      <c r="L129" s="139" t="s">
        <v>388</v>
      </c>
      <c r="M129" s="140">
        <v>46237</v>
      </c>
      <c r="N129" s="134"/>
      <c r="O129">
        <f>COUNTIF('02 Design'!$C$5:$C$366,'00 MASTER WORK REGISTER'!$B129)</f>
        <v>0</v>
      </c>
    </row>
    <row r="130" spans="1:15" x14ac:dyDescent="0.2">
      <c r="A130" s="134">
        <v>127</v>
      </c>
      <c r="B130" s="135" t="str">
        <f t="shared" si="1"/>
        <v>MO-CK7</v>
      </c>
      <c r="C130" s="134" t="s">
        <v>220</v>
      </c>
      <c r="D130" s="136" t="s">
        <v>353</v>
      </c>
      <c r="E130" s="136" t="s">
        <v>354</v>
      </c>
      <c r="F130" s="137">
        <v>7</v>
      </c>
      <c r="G130" s="137"/>
      <c r="H130" s="134" t="s">
        <v>186</v>
      </c>
      <c r="I130" s="138" t="s">
        <v>382</v>
      </c>
      <c r="J130" s="138" t="s">
        <v>1623</v>
      </c>
      <c r="K130" s="138" t="s">
        <v>1629</v>
      </c>
      <c r="L130" s="139" t="s">
        <v>389</v>
      </c>
      <c r="M130" s="140">
        <v>46238</v>
      </c>
      <c r="N130" s="134"/>
      <c r="O130">
        <f>COUNTIF('02 Design'!$C$5:$C$366,'00 MASTER WORK REGISTER'!$B130)</f>
        <v>1</v>
      </c>
    </row>
    <row r="131" spans="1:15" x14ac:dyDescent="0.2">
      <c r="A131" s="134">
        <v>128</v>
      </c>
      <c r="B131" s="135" t="str">
        <f t="shared" si="1"/>
        <v>MO-CK8</v>
      </c>
      <c r="C131" s="134" t="s">
        <v>221</v>
      </c>
      <c r="D131" s="136" t="s">
        <v>353</v>
      </c>
      <c r="E131" s="136" t="s">
        <v>354</v>
      </c>
      <c r="F131" s="137">
        <v>8</v>
      </c>
      <c r="G131" s="137"/>
      <c r="H131" s="134" t="s">
        <v>187</v>
      </c>
      <c r="I131" s="138" t="s">
        <v>382</v>
      </c>
      <c r="J131" s="138" t="s">
        <v>1623</v>
      </c>
      <c r="K131" s="138" t="s">
        <v>1629</v>
      </c>
      <c r="L131" s="139" t="s">
        <v>390</v>
      </c>
      <c r="M131" s="140">
        <v>46239</v>
      </c>
      <c r="N131" s="134"/>
      <c r="O131">
        <f>COUNTIF('02 Design'!$C$5:$C$366,'00 MASTER WORK REGISTER'!$B131)</f>
        <v>1</v>
      </c>
    </row>
    <row r="132" spans="1:15" s="487" customFormat="1" x14ac:dyDescent="0.2">
      <c r="A132" s="134">
        <v>129</v>
      </c>
      <c r="B132" s="135" t="str">
        <f t="shared" si="1"/>
        <v>MO-CK9</v>
      </c>
      <c r="C132" s="134" t="s">
        <v>222</v>
      </c>
      <c r="D132" s="136" t="s">
        <v>353</v>
      </c>
      <c r="E132" s="136" t="s">
        <v>354</v>
      </c>
      <c r="F132" s="137">
        <v>9</v>
      </c>
      <c r="G132" s="137"/>
      <c r="H132" s="134" t="s">
        <v>188</v>
      </c>
      <c r="I132" s="138" t="s">
        <v>384</v>
      </c>
      <c r="J132" s="138" t="s">
        <v>1624</v>
      </c>
      <c r="K132" s="138" t="s">
        <v>1629</v>
      </c>
      <c r="L132" s="139" t="s">
        <v>391</v>
      </c>
      <c r="M132" s="140">
        <v>46296</v>
      </c>
      <c r="N132" s="134"/>
      <c r="O132" s="487">
        <f>COUNTIF('02 Design'!$C$5:$C$366,'00 MASTER WORK REGISTER'!$B132)</f>
        <v>1</v>
      </c>
    </row>
    <row r="133" spans="1:15" x14ac:dyDescent="0.2">
      <c r="A133" s="134">
        <v>130</v>
      </c>
      <c r="B133" s="165" t="str">
        <f t="shared" si="1"/>
        <v>MO-CK10</v>
      </c>
      <c r="C133" s="150" t="s">
        <v>223</v>
      </c>
      <c r="D133" s="166" t="s">
        <v>353</v>
      </c>
      <c r="E133" s="166" t="s">
        <v>354</v>
      </c>
      <c r="F133" s="167">
        <v>10</v>
      </c>
      <c r="G133" s="167"/>
      <c r="H133" s="150" t="s">
        <v>189</v>
      </c>
      <c r="I133" s="168" t="s">
        <v>393</v>
      </c>
      <c r="J133" s="168" t="s">
        <v>1625</v>
      </c>
      <c r="K133" s="168" t="s">
        <v>1629</v>
      </c>
      <c r="L133" s="169" t="s">
        <v>392</v>
      </c>
      <c r="M133" s="462">
        <v>46388</v>
      </c>
      <c r="N133" s="150" t="s">
        <v>541</v>
      </c>
      <c r="O133">
        <f>COUNTIF('02 Design'!$C$5:$C$366,'00 MASTER WORK REGISTER'!$B133)</f>
        <v>1</v>
      </c>
    </row>
    <row r="134" spans="1:15" x14ac:dyDescent="0.2">
      <c r="A134" s="134">
        <v>131</v>
      </c>
      <c r="B134" s="135" t="str">
        <f t="shared" ref="B134:B197" si="2">IF(G134&lt;&gt;"",E134&amp;F134&amp;"."&amp;G134,E134&amp;F134)</f>
        <v>MO-CK11</v>
      </c>
      <c r="C134" s="134" t="s">
        <v>224</v>
      </c>
      <c r="D134" s="136" t="s">
        <v>353</v>
      </c>
      <c r="E134" s="136" t="s">
        <v>354</v>
      </c>
      <c r="F134" s="137">
        <v>11</v>
      </c>
      <c r="G134" s="137"/>
      <c r="H134" s="134" t="s">
        <v>190</v>
      </c>
      <c r="I134" s="138" t="s">
        <v>384</v>
      </c>
      <c r="J134" s="138" t="s">
        <v>1626</v>
      </c>
      <c r="K134" s="138" t="s">
        <v>1629</v>
      </c>
      <c r="L134" s="139" t="s">
        <v>394</v>
      </c>
      <c r="M134" s="140">
        <v>46174</v>
      </c>
      <c r="N134" s="134" t="s">
        <v>1947</v>
      </c>
      <c r="O134">
        <f>COUNTIF('02 Design'!$C$5:$C$366,'00 MASTER WORK REGISTER'!$B134)</f>
        <v>1</v>
      </c>
    </row>
    <row r="135" spans="1:15" x14ac:dyDescent="0.2">
      <c r="A135" s="134">
        <v>132</v>
      </c>
      <c r="B135" s="135" t="str">
        <f t="shared" si="2"/>
        <v>MO-CK12</v>
      </c>
      <c r="C135" s="134" t="s">
        <v>225</v>
      </c>
      <c r="D135" s="136" t="s">
        <v>353</v>
      </c>
      <c r="E135" s="136" t="s">
        <v>354</v>
      </c>
      <c r="F135" s="137">
        <v>12</v>
      </c>
      <c r="G135" s="137"/>
      <c r="H135" s="134" t="s">
        <v>191</v>
      </c>
      <c r="I135" s="138" t="s">
        <v>384</v>
      </c>
      <c r="J135" s="138" t="s">
        <v>1626</v>
      </c>
      <c r="K135" s="138" t="s">
        <v>1629</v>
      </c>
      <c r="L135" s="139" t="s">
        <v>395</v>
      </c>
      <c r="M135" s="140">
        <v>46388</v>
      </c>
      <c r="N135" s="134"/>
      <c r="O135">
        <f>COUNTIF('02 Design'!$C$5:$C$366,'00 MASTER WORK REGISTER'!$B135)</f>
        <v>1</v>
      </c>
    </row>
    <row r="136" spans="1:15" x14ac:dyDescent="0.2">
      <c r="A136" s="134">
        <v>133</v>
      </c>
      <c r="B136" s="135" t="str">
        <f t="shared" si="2"/>
        <v>MO-CK13.1</v>
      </c>
      <c r="C136" s="134" t="s">
        <v>226</v>
      </c>
      <c r="D136" s="136" t="s">
        <v>353</v>
      </c>
      <c r="E136" s="136" t="s">
        <v>354</v>
      </c>
      <c r="F136" s="137">
        <v>13</v>
      </c>
      <c r="G136" s="137">
        <v>1</v>
      </c>
      <c r="H136" s="134" t="s">
        <v>377</v>
      </c>
      <c r="I136" s="138" t="s">
        <v>384</v>
      </c>
      <c r="J136" s="138" t="s">
        <v>1627</v>
      </c>
      <c r="K136" s="138"/>
      <c r="L136" s="139" t="s">
        <v>397</v>
      </c>
      <c r="M136" s="140">
        <v>46389</v>
      </c>
      <c r="N136" s="134"/>
      <c r="O136">
        <f>COUNTIF('02 Design'!$C$5:$C$366,'00 MASTER WORK REGISTER'!$B136)</f>
        <v>1</v>
      </c>
    </row>
    <row r="137" spans="1:15" x14ac:dyDescent="0.2">
      <c r="A137" s="134">
        <v>134</v>
      </c>
      <c r="B137" s="135" t="str">
        <f t="shared" si="2"/>
        <v>MO-CK13.2</v>
      </c>
      <c r="C137" s="134" t="s">
        <v>226</v>
      </c>
      <c r="D137" s="136" t="s">
        <v>353</v>
      </c>
      <c r="E137" s="136" t="s">
        <v>354</v>
      </c>
      <c r="F137" s="137">
        <v>13</v>
      </c>
      <c r="G137" s="137">
        <v>2</v>
      </c>
      <c r="H137" s="134" t="s">
        <v>376</v>
      </c>
      <c r="I137" s="138" t="s">
        <v>382</v>
      </c>
      <c r="J137" s="138" t="s">
        <v>1627</v>
      </c>
      <c r="K137" s="138"/>
      <c r="L137" s="139" t="s">
        <v>396</v>
      </c>
      <c r="M137" s="140">
        <v>46390</v>
      </c>
      <c r="N137" s="134"/>
      <c r="O137">
        <f>COUNTIF('02 Design'!$C$5:$C$366,'00 MASTER WORK REGISTER'!$B137)</f>
        <v>1</v>
      </c>
    </row>
    <row r="138" spans="1:15" x14ac:dyDescent="0.2">
      <c r="A138" s="134">
        <v>135</v>
      </c>
      <c r="B138" s="135" t="str">
        <f t="shared" si="2"/>
        <v>MO-CK14</v>
      </c>
      <c r="C138" s="134" t="s">
        <v>227</v>
      </c>
      <c r="D138" s="136" t="s">
        <v>353</v>
      </c>
      <c r="E138" s="136" t="s">
        <v>354</v>
      </c>
      <c r="F138" s="137">
        <v>14</v>
      </c>
      <c r="G138" s="137"/>
      <c r="H138" s="134" t="s">
        <v>192</v>
      </c>
      <c r="I138" s="138" t="s">
        <v>382</v>
      </c>
      <c r="J138" s="138" t="s">
        <v>1627</v>
      </c>
      <c r="K138" s="138"/>
      <c r="L138" s="139" t="s">
        <v>398</v>
      </c>
      <c r="M138" s="140">
        <v>46204</v>
      </c>
      <c r="N138" s="134"/>
      <c r="O138">
        <f>COUNTIF('02 Design'!$C$5:$C$366,'00 MASTER WORK REGISTER'!$B138)</f>
        <v>1</v>
      </c>
    </row>
    <row r="139" spans="1:15" x14ac:dyDescent="0.2">
      <c r="A139" s="134">
        <v>136</v>
      </c>
      <c r="B139" s="135" t="str">
        <f t="shared" si="2"/>
        <v>MO-CK15.1</v>
      </c>
      <c r="C139" s="134" t="s">
        <v>228</v>
      </c>
      <c r="D139" s="136" t="s">
        <v>353</v>
      </c>
      <c r="E139" s="136" t="s">
        <v>354</v>
      </c>
      <c r="F139" s="137">
        <v>15</v>
      </c>
      <c r="G139" s="137">
        <v>1</v>
      </c>
      <c r="H139" s="134" t="s">
        <v>379</v>
      </c>
      <c r="I139" s="138" t="s">
        <v>384</v>
      </c>
      <c r="J139" s="138" t="s">
        <v>1628</v>
      </c>
      <c r="K139" s="138" t="s">
        <v>1629</v>
      </c>
      <c r="L139" s="139" t="s">
        <v>400</v>
      </c>
      <c r="M139" s="140">
        <v>46143</v>
      </c>
      <c r="N139" s="134"/>
      <c r="O139">
        <f>COUNTIF('02 Design'!$C$5:$C$366,'00 MASTER WORK REGISTER'!$B139)</f>
        <v>1</v>
      </c>
    </row>
    <row r="140" spans="1:15" x14ac:dyDescent="0.2">
      <c r="A140" s="134">
        <v>137</v>
      </c>
      <c r="B140" s="135" t="str">
        <f t="shared" si="2"/>
        <v>MO-CK15.2</v>
      </c>
      <c r="C140" s="134" t="s">
        <v>228</v>
      </c>
      <c r="D140" s="136" t="s">
        <v>353</v>
      </c>
      <c r="E140" s="136" t="s">
        <v>354</v>
      </c>
      <c r="F140" s="137">
        <v>15</v>
      </c>
      <c r="G140" s="137">
        <v>2</v>
      </c>
      <c r="H140" s="134" t="s">
        <v>378</v>
      </c>
      <c r="I140" s="138" t="s">
        <v>382</v>
      </c>
      <c r="J140" s="138" t="s">
        <v>1628</v>
      </c>
      <c r="K140" s="138" t="s">
        <v>1629</v>
      </c>
      <c r="L140" s="139" t="s">
        <v>399</v>
      </c>
      <c r="M140" s="140">
        <v>46143</v>
      </c>
      <c r="N140" s="134"/>
      <c r="O140">
        <f>COUNTIF('02 Design'!$C$5:$C$366,'00 MASTER WORK REGISTER'!$B140)</f>
        <v>1</v>
      </c>
    </row>
    <row r="141" spans="1:15" x14ac:dyDescent="0.2">
      <c r="A141" s="134">
        <v>138</v>
      </c>
      <c r="B141" s="135" t="str">
        <f t="shared" si="2"/>
        <v>MO-CK16</v>
      </c>
      <c r="C141" s="134" t="s">
        <v>229</v>
      </c>
      <c r="D141" s="136" t="s">
        <v>353</v>
      </c>
      <c r="E141" s="136" t="s">
        <v>354</v>
      </c>
      <c r="F141" s="137">
        <v>16</v>
      </c>
      <c r="G141" s="137"/>
      <c r="H141" s="134" t="s">
        <v>193</v>
      </c>
      <c r="I141" s="138" t="s">
        <v>384</v>
      </c>
      <c r="J141" s="138" t="s">
        <v>4386</v>
      </c>
      <c r="K141" s="138" t="s">
        <v>1629</v>
      </c>
      <c r="L141" s="139" t="s">
        <v>489</v>
      </c>
      <c r="M141" s="141">
        <v>46143</v>
      </c>
      <c r="N141" s="134" t="s">
        <v>1616</v>
      </c>
      <c r="O141">
        <f>COUNTIF('02 Design'!$C$5:$C$366,'00 MASTER WORK REGISTER'!$B141)</f>
        <v>0</v>
      </c>
    </row>
    <row r="142" spans="1:15" x14ac:dyDescent="0.2">
      <c r="A142" s="134">
        <v>139</v>
      </c>
      <c r="B142" s="135" t="str">
        <f t="shared" si="2"/>
        <v>MO-CK17</v>
      </c>
      <c r="C142" s="134" t="s">
        <v>230</v>
      </c>
      <c r="D142" s="136" t="s">
        <v>353</v>
      </c>
      <c r="E142" s="136" t="s">
        <v>354</v>
      </c>
      <c r="F142" s="137">
        <v>17</v>
      </c>
      <c r="G142" s="137"/>
      <c r="H142" s="134" t="s">
        <v>194</v>
      </c>
      <c r="I142" s="138" t="s">
        <v>384</v>
      </c>
      <c r="J142" s="138" t="s">
        <v>1638</v>
      </c>
      <c r="K142" s="138" t="s">
        <v>1629</v>
      </c>
      <c r="L142" s="160"/>
      <c r="M142" s="140">
        <v>46143</v>
      </c>
      <c r="N142" s="134" t="s">
        <v>1617</v>
      </c>
      <c r="O142">
        <f>COUNTIF('02 Design'!$C$5:$C$366,'00 MASTER WORK REGISTER'!$B142)</f>
        <v>0</v>
      </c>
    </row>
    <row r="143" spans="1:15" x14ac:dyDescent="0.2">
      <c r="A143" s="134">
        <v>140</v>
      </c>
      <c r="B143" s="135" t="str">
        <f t="shared" si="2"/>
        <v>MO-CK18</v>
      </c>
      <c r="C143" s="134" t="s">
        <v>231</v>
      </c>
      <c r="D143" s="136" t="s">
        <v>353</v>
      </c>
      <c r="E143" s="136" t="s">
        <v>354</v>
      </c>
      <c r="F143" s="137">
        <v>18</v>
      </c>
      <c r="G143" s="137"/>
      <c r="H143" s="134" t="s">
        <v>195</v>
      </c>
      <c r="I143" s="138" t="s">
        <v>384</v>
      </c>
      <c r="J143" s="138" t="s">
        <v>1638</v>
      </c>
      <c r="K143" s="138" t="s">
        <v>1629</v>
      </c>
      <c r="L143" s="160"/>
      <c r="M143" s="140">
        <v>46388</v>
      </c>
      <c r="N143" s="134" t="s">
        <v>1617</v>
      </c>
      <c r="O143">
        <f>COUNTIF('02 Design'!$C$5:$C$366,'00 MASTER WORK REGISTER'!$B143)</f>
        <v>0</v>
      </c>
    </row>
    <row r="144" spans="1:15" x14ac:dyDescent="0.2">
      <c r="A144" s="134">
        <v>141</v>
      </c>
      <c r="B144" s="135" t="str">
        <f t="shared" si="2"/>
        <v>MO-CK19</v>
      </c>
      <c r="C144" s="134" t="s">
        <v>232</v>
      </c>
      <c r="D144" s="136" t="s">
        <v>353</v>
      </c>
      <c r="E144" s="136" t="s">
        <v>354</v>
      </c>
      <c r="F144" s="137">
        <v>19</v>
      </c>
      <c r="G144" s="137"/>
      <c r="H144" s="134" t="s">
        <v>196</v>
      </c>
      <c r="I144" s="138" t="s">
        <v>384</v>
      </c>
      <c r="J144" s="138" t="s">
        <v>1625</v>
      </c>
      <c r="K144" s="138" t="s">
        <v>1629</v>
      </c>
      <c r="L144" s="160"/>
      <c r="M144" s="140">
        <v>46143</v>
      </c>
      <c r="N144" s="134" t="s">
        <v>1617</v>
      </c>
      <c r="O144">
        <f>COUNTIF('02 Design'!$C$5:$C$366,'00 MASTER WORK REGISTER'!$B144)</f>
        <v>0</v>
      </c>
    </row>
    <row r="145" spans="1:15" x14ac:dyDescent="0.2">
      <c r="A145" s="134">
        <v>142</v>
      </c>
      <c r="B145" s="135" t="str">
        <f t="shared" si="2"/>
        <v>MO-CK20</v>
      </c>
      <c r="C145" s="134" t="s">
        <v>233</v>
      </c>
      <c r="D145" s="136" t="s">
        <v>353</v>
      </c>
      <c r="E145" s="136" t="s">
        <v>354</v>
      </c>
      <c r="F145" s="137">
        <v>20</v>
      </c>
      <c r="G145" s="137"/>
      <c r="H145" s="134" t="s">
        <v>197</v>
      </c>
      <c r="I145" s="138" t="s">
        <v>384</v>
      </c>
      <c r="J145" s="138" t="s">
        <v>1625</v>
      </c>
      <c r="K145" s="138" t="s">
        <v>1629</v>
      </c>
      <c r="L145" s="160"/>
      <c r="M145" s="140">
        <v>46143</v>
      </c>
      <c r="N145" s="134" t="s">
        <v>1617</v>
      </c>
      <c r="O145">
        <f>COUNTIF('02 Design'!$C$5:$C$366,'00 MASTER WORK REGISTER'!$B145)</f>
        <v>0</v>
      </c>
    </row>
    <row r="146" spans="1:15" x14ac:dyDescent="0.2">
      <c r="A146" s="134">
        <v>143</v>
      </c>
      <c r="B146" s="135" t="str">
        <f t="shared" si="2"/>
        <v>MO-CK21</v>
      </c>
      <c r="C146" s="134" t="s">
        <v>234</v>
      </c>
      <c r="D146" s="136" t="s">
        <v>353</v>
      </c>
      <c r="E146" s="136" t="s">
        <v>354</v>
      </c>
      <c r="F146" s="137">
        <v>21</v>
      </c>
      <c r="G146" s="137"/>
      <c r="H146" s="134" t="s">
        <v>198</v>
      </c>
      <c r="I146" s="138" t="s">
        <v>384</v>
      </c>
      <c r="J146" s="138" t="s">
        <v>1625</v>
      </c>
      <c r="K146" s="138" t="s">
        <v>1629</v>
      </c>
      <c r="L146" s="160" t="s">
        <v>978</v>
      </c>
      <c r="M146" s="140">
        <v>46388</v>
      </c>
      <c r="N146" s="134" t="s">
        <v>1617</v>
      </c>
      <c r="O146">
        <f>COUNTIF('02 Design'!$C$5:$C$366,'00 MASTER WORK REGISTER'!$B146)</f>
        <v>0</v>
      </c>
    </row>
    <row r="147" spans="1:15" x14ac:dyDescent="0.2">
      <c r="A147" s="134">
        <v>144</v>
      </c>
      <c r="B147" s="135" t="str">
        <f t="shared" si="2"/>
        <v>MO-CK22</v>
      </c>
      <c r="C147" s="134" t="s">
        <v>235</v>
      </c>
      <c r="D147" s="136" t="s">
        <v>353</v>
      </c>
      <c r="E147" s="136" t="s">
        <v>354</v>
      </c>
      <c r="F147" s="137">
        <v>22</v>
      </c>
      <c r="G147" s="137"/>
      <c r="H147" s="134" t="s">
        <v>199</v>
      </c>
      <c r="I147" s="138" t="s">
        <v>384</v>
      </c>
      <c r="J147" s="161" t="s">
        <v>1630</v>
      </c>
      <c r="K147" s="161" t="s">
        <v>1629</v>
      </c>
      <c r="L147" s="160"/>
      <c r="M147" s="140">
        <v>46388</v>
      </c>
      <c r="N147" s="134" t="s">
        <v>1617</v>
      </c>
      <c r="O147">
        <f>COUNTIF('02 Design'!$C$5:$C$366,'00 MASTER WORK REGISTER'!$B147)</f>
        <v>0</v>
      </c>
    </row>
    <row r="148" spans="1:15" x14ac:dyDescent="0.2">
      <c r="A148" s="134">
        <v>145</v>
      </c>
      <c r="B148" s="135" t="str">
        <f t="shared" si="2"/>
        <v>MO-CK23</v>
      </c>
      <c r="C148" s="134" t="s">
        <v>236</v>
      </c>
      <c r="D148" s="136" t="s">
        <v>353</v>
      </c>
      <c r="E148" s="136" t="s">
        <v>354</v>
      </c>
      <c r="F148" s="137">
        <v>23</v>
      </c>
      <c r="G148" s="137"/>
      <c r="H148" s="134" t="s">
        <v>1632</v>
      </c>
      <c r="I148" s="138" t="s">
        <v>384</v>
      </c>
      <c r="J148" s="138" t="s">
        <v>1631</v>
      </c>
      <c r="K148" s="138" t="s">
        <v>1629</v>
      </c>
      <c r="L148" s="160" t="s">
        <v>491</v>
      </c>
      <c r="M148" s="140">
        <v>46143</v>
      </c>
      <c r="N148" s="134" t="s">
        <v>1911</v>
      </c>
      <c r="O148">
        <f>COUNTIF('02 Design'!$C$5:$C$366,'00 MASTER WORK REGISTER'!$B148)</f>
        <v>0</v>
      </c>
    </row>
    <row r="149" spans="1:15" x14ac:dyDescent="0.2">
      <c r="A149" s="134">
        <v>146</v>
      </c>
      <c r="B149" s="135" t="str">
        <f t="shared" si="2"/>
        <v>MO-CK24</v>
      </c>
      <c r="C149" s="134" t="s">
        <v>237</v>
      </c>
      <c r="D149" s="136" t="s">
        <v>353</v>
      </c>
      <c r="E149" s="136" t="s">
        <v>354</v>
      </c>
      <c r="F149" s="137">
        <v>24</v>
      </c>
      <c r="G149" s="137"/>
      <c r="H149" s="134" t="s">
        <v>200</v>
      </c>
      <c r="I149" s="138" t="s">
        <v>384</v>
      </c>
      <c r="J149" s="138" t="s">
        <v>1633</v>
      </c>
      <c r="K149" s="138" t="s">
        <v>1629</v>
      </c>
      <c r="L149" s="160"/>
      <c r="M149" s="140">
        <v>46143</v>
      </c>
      <c r="N149" s="134" t="s">
        <v>1617</v>
      </c>
      <c r="O149">
        <f>COUNTIF('02 Design'!$C$5:$C$366,'00 MASTER WORK REGISTER'!$B149)</f>
        <v>0</v>
      </c>
    </row>
    <row r="150" spans="1:15" x14ac:dyDescent="0.2">
      <c r="A150" s="134">
        <v>147</v>
      </c>
      <c r="B150" s="135" t="str">
        <f t="shared" si="2"/>
        <v>MO-CK25</v>
      </c>
      <c r="C150" s="134" t="s">
        <v>238</v>
      </c>
      <c r="D150" s="136" t="s">
        <v>353</v>
      </c>
      <c r="E150" s="136" t="s">
        <v>354</v>
      </c>
      <c r="F150" s="137">
        <v>25</v>
      </c>
      <c r="G150" s="137"/>
      <c r="H150" s="134" t="s">
        <v>201</v>
      </c>
      <c r="I150" s="138" t="s">
        <v>384</v>
      </c>
      <c r="J150" s="138" t="s">
        <v>1627</v>
      </c>
      <c r="K150" s="138"/>
      <c r="L150" s="160"/>
      <c r="M150" s="140">
        <v>46143</v>
      </c>
      <c r="N150" s="134" t="s">
        <v>1617</v>
      </c>
      <c r="O150">
        <f>COUNTIF('02 Design'!$C$5:$C$366,'00 MASTER WORK REGISTER'!$B150)</f>
        <v>0</v>
      </c>
    </row>
    <row r="151" spans="1:15" x14ac:dyDescent="0.2">
      <c r="A151" s="134">
        <v>148</v>
      </c>
      <c r="B151" s="135" t="str">
        <f t="shared" si="2"/>
        <v>MO-CK26</v>
      </c>
      <c r="C151" s="134" t="s">
        <v>239</v>
      </c>
      <c r="D151" s="136" t="s">
        <v>353</v>
      </c>
      <c r="E151" s="136" t="s">
        <v>354</v>
      </c>
      <c r="F151" s="137">
        <v>26</v>
      </c>
      <c r="G151" s="137"/>
      <c r="H151" s="134" t="s">
        <v>202</v>
      </c>
      <c r="I151" s="138" t="s">
        <v>384</v>
      </c>
      <c r="J151" s="138" t="s">
        <v>1627</v>
      </c>
      <c r="K151" s="138"/>
      <c r="L151" s="160" t="s">
        <v>380</v>
      </c>
      <c r="M151" s="141">
        <v>46388</v>
      </c>
      <c r="N151" s="134" t="s">
        <v>1617</v>
      </c>
      <c r="O151">
        <f>COUNTIF('02 Design'!$C$5:$C$366,'00 MASTER WORK REGISTER'!$B151)</f>
        <v>0</v>
      </c>
    </row>
    <row r="152" spans="1:15" x14ac:dyDescent="0.2">
      <c r="A152" s="134">
        <v>149</v>
      </c>
      <c r="B152" s="135" t="str">
        <f t="shared" si="2"/>
        <v>MO-CK27</v>
      </c>
      <c r="C152" s="134" t="s">
        <v>240</v>
      </c>
      <c r="D152" s="136" t="s">
        <v>353</v>
      </c>
      <c r="E152" s="136" t="s">
        <v>354</v>
      </c>
      <c r="F152" s="137">
        <v>27</v>
      </c>
      <c r="G152" s="137"/>
      <c r="H152" s="134" t="s">
        <v>203</v>
      </c>
      <c r="I152" s="138" t="s">
        <v>384</v>
      </c>
      <c r="J152" s="138" t="s">
        <v>1625</v>
      </c>
      <c r="K152" s="138" t="s">
        <v>1629</v>
      </c>
      <c r="L152" s="139" t="s">
        <v>401</v>
      </c>
      <c r="M152" s="140">
        <v>46388</v>
      </c>
      <c r="N152" s="134"/>
      <c r="O152">
        <f>COUNTIF('02 Design'!$C$5:$C$366,'00 MASTER WORK REGISTER'!$B152)</f>
        <v>0</v>
      </c>
    </row>
    <row r="153" spans="1:15" x14ac:dyDescent="0.2">
      <c r="A153" s="134">
        <v>150</v>
      </c>
      <c r="B153" s="135" t="str">
        <f t="shared" si="2"/>
        <v>MO-CK28</v>
      </c>
      <c r="C153" s="134" t="s">
        <v>241</v>
      </c>
      <c r="D153" s="136" t="s">
        <v>353</v>
      </c>
      <c r="E153" s="136" t="s">
        <v>354</v>
      </c>
      <c r="F153" s="137">
        <v>28</v>
      </c>
      <c r="G153" s="137"/>
      <c r="H153" s="134" t="s">
        <v>204</v>
      </c>
      <c r="I153" s="138" t="s">
        <v>384</v>
      </c>
      <c r="J153" s="138" t="s">
        <v>1620</v>
      </c>
      <c r="K153" s="138" t="s">
        <v>1629</v>
      </c>
      <c r="L153" s="162"/>
      <c r="M153" s="141">
        <v>46143</v>
      </c>
      <c r="N153" s="134" t="s">
        <v>4743</v>
      </c>
      <c r="O153">
        <f>COUNTIF('02 Design'!$C$5:$C$366,'00 MASTER WORK REGISTER'!$B153)</f>
        <v>0</v>
      </c>
    </row>
    <row r="154" spans="1:15" x14ac:dyDescent="0.2">
      <c r="A154" s="134">
        <v>151</v>
      </c>
      <c r="B154" s="135" t="str">
        <f t="shared" si="2"/>
        <v>MO-CK29</v>
      </c>
      <c r="C154" s="134" t="s">
        <v>242</v>
      </c>
      <c r="D154" s="136" t="s">
        <v>353</v>
      </c>
      <c r="E154" s="136" t="s">
        <v>354</v>
      </c>
      <c r="F154" s="137">
        <v>29</v>
      </c>
      <c r="G154" s="137"/>
      <c r="H154" s="134" t="s">
        <v>205</v>
      </c>
      <c r="I154" s="138" t="s">
        <v>384</v>
      </c>
      <c r="J154" s="138" t="s">
        <v>1627</v>
      </c>
      <c r="K154" s="138"/>
      <c r="L154" s="139" t="s">
        <v>402</v>
      </c>
      <c r="M154" s="149">
        <v>46388</v>
      </c>
      <c r="N154" s="134" t="s">
        <v>532</v>
      </c>
      <c r="O154">
        <f>COUNTIF('02 Design'!$C$5:$C$366,'00 MASTER WORK REGISTER'!$B154)</f>
        <v>0</v>
      </c>
    </row>
    <row r="155" spans="1:15" x14ac:dyDescent="0.2">
      <c r="A155" s="134">
        <v>152</v>
      </c>
      <c r="B155" s="135" t="str">
        <f t="shared" si="2"/>
        <v>MO-CK30</v>
      </c>
      <c r="C155" s="134" t="s">
        <v>243</v>
      </c>
      <c r="D155" s="136" t="s">
        <v>353</v>
      </c>
      <c r="E155" s="136" t="s">
        <v>354</v>
      </c>
      <c r="F155" s="137">
        <v>30</v>
      </c>
      <c r="G155" s="137"/>
      <c r="H155" s="134" t="s">
        <v>206</v>
      </c>
      <c r="I155" s="138" t="s">
        <v>382</v>
      </c>
      <c r="J155" s="138" t="s">
        <v>1627</v>
      </c>
      <c r="K155" s="138"/>
      <c r="L155" s="160"/>
      <c r="M155" s="140">
        <v>46388</v>
      </c>
      <c r="N155" s="134"/>
      <c r="O155">
        <f>COUNTIF('02 Design'!$C$5:$C$366,'00 MASTER WORK REGISTER'!$B155)</f>
        <v>0</v>
      </c>
    </row>
    <row r="156" spans="1:15" x14ac:dyDescent="0.2">
      <c r="A156" s="134">
        <v>153</v>
      </c>
      <c r="B156" s="135" t="str">
        <f t="shared" si="2"/>
        <v>MO-CK31</v>
      </c>
      <c r="C156" s="134" t="s">
        <v>244</v>
      </c>
      <c r="D156" s="136" t="s">
        <v>353</v>
      </c>
      <c r="E156" s="136" t="s">
        <v>354</v>
      </c>
      <c r="F156" s="137">
        <v>31</v>
      </c>
      <c r="G156" s="137"/>
      <c r="H156" s="134" t="s">
        <v>207</v>
      </c>
      <c r="I156" s="138" t="s">
        <v>384</v>
      </c>
      <c r="J156" s="138" t="s">
        <v>1627</v>
      </c>
      <c r="K156" s="138"/>
      <c r="L156" s="160"/>
      <c r="M156" s="140">
        <v>46388</v>
      </c>
      <c r="N156" s="134"/>
      <c r="O156">
        <f>COUNTIF('02 Design'!$C$5:$C$366,'00 MASTER WORK REGISTER'!$B156)</f>
        <v>0</v>
      </c>
    </row>
    <row r="157" spans="1:15" x14ac:dyDescent="0.2">
      <c r="A157" s="134">
        <v>154</v>
      </c>
      <c r="B157" s="135" t="str">
        <f t="shared" si="2"/>
        <v>MO-CK32</v>
      </c>
      <c r="C157" s="134" t="s">
        <v>245</v>
      </c>
      <c r="D157" s="136" t="s">
        <v>353</v>
      </c>
      <c r="E157" s="136" t="s">
        <v>354</v>
      </c>
      <c r="F157" s="137">
        <v>32</v>
      </c>
      <c r="G157" s="137"/>
      <c r="H157" s="134" t="s">
        <v>208</v>
      </c>
      <c r="I157" s="138" t="s">
        <v>382</v>
      </c>
      <c r="J157" s="138" t="s">
        <v>1627</v>
      </c>
      <c r="K157" s="138"/>
      <c r="L157" s="160"/>
      <c r="M157" s="140">
        <v>46388</v>
      </c>
      <c r="N157" s="134"/>
      <c r="O157">
        <f>COUNTIF('02 Design'!$C$5:$C$366,'00 MASTER WORK REGISTER'!$B157)</f>
        <v>0</v>
      </c>
    </row>
    <row r="158" spans="1:15" x14ac:dyDescent="0.2">
      <c r="A158" s="134">
        <v>155</v>
      </c>
      <c r="B158" s="135" t="str">
        <f t="shared" si="2"/>
        <v>MO-CK33</v>
      </c>
      <c r="C158" s="134" t="s">
        <v>246</v>
      </c>
      <c r="D158" s="136" t="s">
        <v>353</v>
      </c>
      <c r="E158" s="136" t="s">
        <v>354</v>
      </c>
      <c r="F158" s="137">
        <v>33</v>
      </c>
      <c r="G158" s="137"/>
      <c r="H158" s="134" t="s">
        <v>209</v>
      </c>
      <c r="I158" s="138" t="s">
        <v>382</v>
      </c>
      <c r="J158" s="138" t="s">
        <v>1634</v>
      </c>
      <c r="K158" s="138" t="s">
        <v>1629</v>
      </c>
      <c r="L158" s="160"/>
      <c r="M158" s="140">
        <v>46388</v>
      </c>
      <c r="N158" s="134"/>
      <c r="O158">
        <f>COUNTIF('02 Design'!$C$5:$C$366,'00 MASTER WORK REGISTER'!$B158)</f>
        <v>0</v>
      </c>
    </row>
    <row r="159" spans="1:15" x14ac:dyDescent="0.2">
      <c r="A159" s="134">
        <v>156</v>
      </c>
      <c r="B159" s="135" t="str">
        <f t="shared" si="2"/>
        <v>MO-CK34</v>
      </c>
      <c r="C159" s="134" t="s">
        <v>247</v>
      </c>
      <c r="D159" s="136" t="s">
        <v>353</v>
      </c>
      <c r="E159" s="136" t="s">
        <v>354</v>
      </c>
      <c r="F159" s="137">
        <v>34</v>
      </c>
      <c r="G159" s="137"/>
      <c r="H159" s="134" t="s">
        <v>210</v>
      </c>
      <c r="I159" s="138" t="s">
        <v>384</v>
      </c>
      <c r="J159" s="138" t="s">
        <v>1634</v>
      </c>
      <c r="K159" s="138" t="s">
        <v>1629</v>
      </c>
      <c r="L159" s="160"/>
      <c r="M159" s="140">
        <v>46388</v>
      </c>
      <c r="N159" s="134"/>
      <c r="O159" s="31">
        <f>COUNTIF('02 Design'!$C$5:$C$366,'00 MASTER WORK REGISTER'!$B159)</f>
        <v>0</v>
      </c>
    </row>
    <row r="160" spans="1:15" x14ac:dyDescent="0.2">
      <c r="A160" s="134">
        <v>157</v>
      </c>
      <c r="B160" s="151" t="str">
        <f t="shared" si="2"/>
        <v>MO-CK35</v>
      </c>
      <c r="C160" s="152" t="s">
        <v>248</v>
      </c>
      <c r="D160" s="153" t="s">
        <v>353</v>
      </c>
      <c r="E160" s="153" t="s">
        <v>354</v>
      </c>
      <c r="F160" s="154">
        <v>35</v>
      </c>
      <c r="G160" s="154"/>
      <c r="H160" s="152" t="s">
        <v>211</v>
      </c>
      <c r="I160" s="155" t="s">
        <v>1618</v>
      </c>
      <c r="J160" s="155" t="s">
        <v>1635</v>
      </c>
      <c r="K160" s="155"/>
      <c r="L160" s="156" t="s">
        <v>380</v>
      </c>
      <c r="M160" s="157" t="s">
        <v>533</v>
      </c>
      <c r="N160" s="152" t="s">
        <v>541</v>
      </c>
      <c r="O160" s="31">
        <f>COUNTIF('02 Design'!$C$5:$C$366,'00 MASTER WORK REGISTER'!$B160)</f>
        <v>0</v>
      </c>
    </row>
    <row r="161" spans="1:15" x14ac:dyDescent="0.2">
      <c r="A161" s="134">
        <v>158</v>
      </c>
      <c r="B161" s="151" t="str">
        <f t="shared" si="2"/>
        <v>MO-CK36</v>
      </c>
      <c r="C161" s="152" t="s">
        <v>249</v>
      </c>
      <c r="D161" s="153" t="s">
        <v>353</v>
      </c>
      <c r="E161" s="153" t="s">
        <v>354</v>
      </c>
      <c r="F161" s="154">
        <v>36</v>
      </c>
      <c r="G161" s="154"/>
      <c r="H161" s="152" t="s">
        <v>64</v>
      </c>
      <c r="I161" s="155" t="s">
        <v>468</v>
      </c>
      <c r="J161" s="155" t="s">
        <v>1629</v>
      </c>
      <c r="K161" s="155" t="s">
        <v>1629</v>
      </c>
      <c r="L161" s="156" t="s">
        <v>380</v>
      </c>
      <c r="M161" s="157" t="s">
        <v>533</v>
      </c>
      <c r="N161" s="152" t="s">
        <v>541</v>
      </c>
      <c r="O161">
        <f>COUNTIF('02 Design'!$C$5:$C$366,'00 MASTER WORK REGISTER'!$B161)</f>
        <v>0</v>
      </c>
    </row>
    <row r="162" spans="1:15" x14ac:dyDescent="0.2">
      <c r="A162" s="134">
        <v>159</v>
      </c>
      <c r="B162" s="135" t="str">
        <f t="shared" si="2"/>
        <v>MO-CK37</v>
      </c>
      <c r="C162" s="134" t="s">
        <v>250</v>
      </c>
      <c r="D162" s="136" t="s">
        <v>353</v>
      </c>
      <c r="E162" s="595" t="s">
        <v>354</v>
      </c>
      <c r="F162" s="596">
        <v>37</v>
      </c>
      <c r="G162" s="596"/>
      <c r="H162" s="180" t="s">
        <v>212</v>
      </c>
      <c r="I162" s="181" t="s">
        <v>384</v>
      </c>
      <c r="J162" s="181" t="s">
        <v>1623</v>
      </c>
      <c r="K162" s="181" t="s">
        <v>1629</v>
      </c>
      <c r="L162" s="160"/>
      <c r="M162" s="141"/>
      <c r="N162" s="134"/>
      <c r="O162">
        <f>COUNTIF('02 Design'!$C$5:$C$366,'00 MASTER WORK REGISTER'!$B162)</f>
        <v>0</v>
      </c>
    </row>
    <row r="163" spans="1:15" x14ac:dyDescent="0.2">
      <c r="A163" s="134">
        <v>160</v>
      </c>
      <c r="B163" s="135" t="str">
        <f t="shared" si="2"/>
        <v>MO-CK38</v>
      </c>
      <c r="C163" s="134" t="s">
        <v>251</v>
      </c>
      <c r="D163" s="136" t="s">
        <v>353</v>
      </c>
      <c r="E163" s="595" t="s">
        <v>354</v>
      </c>
      <c r="F163" s="596">
        <v>38</v>
      </c>
      <c r="G163" s="596"/>
      <c r="H163" s="180" t="s">
        <v>213</v>
      </c>
      <c r="I163" s="181" t="s">
        <v>1619</v>
      </c>
      <c r="J163" s="181" t="s">
        <v>1620</v>
      </c>
      <c r="K163" s="181" t="s">
        <v>1629</v>
      </c>
      <c r="L163" s="160" t="s">
        <v>380</v>
      </c>
      <c r="M163" s="141"/>
      <c r="N163" s="134"/>
      <c r="O163">
        <f>COUNTIF('02 Design'!$C$5:$C$366,'00 MASTER WORK REGISTER'!$B163)</f>
        <v>0</v>
      </c>
    </row>
    <row r="164" spans="1:15" x14ac:dyDescent="0.2">
      <c r="A164" s="134">
        <v>161</v>
      </c>
      <c r="B164" s="135" t="str">
        <f t="shared" si="2"/>
        <v>MO-BEM1.1</v>
      </c>
      <c r="C164" s="134" t="s">
        <v>298</v>
      </c>
      <c r="D164" s="136" t="s">
        <v>353</v>
      </c>
      <c r="E164" s="136" t="s">
        <v>355</v>
      </c>
      <c r="F164" s="137">
        <v>1</v>
      </c>
      <c r="G164" s="137">
        <v>1</v>
      </c>
      <c r="H164" s="134" t="s">
        <v>357</v>
      </c>
      <c r="I164" s="138" t="s">
        <v>384</v>
      </c>
      <c r="J164" s="138" t="s">
        <v>1620</v>
      </c>
      <c r="K164" s="138" t="s">
        <v>1629</v>
      </c>
      <c r="L164" s="139" t="s">
        <v>404</v>
      </c>
      <c r="M164" s="140">
        <v>46236</v>
      </c>
      <c r="N164" s="134"/>
      <c r="O164">
        <f>COUNTIF('02 Design'!$C$5:$C$366,'00 MASTER WORK REGISTER'!$B164)</f>
        <v>3</v>
      </c>
    </row>
    <row r="165" spans="1:15" x14ac:dyDescent="0.2">
      <c r="A165" s="134">
        <v>162</v>
      </c>
      <c r="B165" s="135" t="str">
        <f t="shared" si="2"/>
        <v>MO-BEM1.2</v>
      </c>
      <c r="C165" s="134" t="s">
        <v>298</v>
      </c>
      <c r="D165" s="136" t="s">
        <v>353</v>
      </c>
      <c r="E165" s="136" t="s">
        <v>355</v>
      </c>
      <c r="F165" s="137">
        <v>1</v>
      </c>
      <c r="G165" s="137">
        <v>2</v>
      </c>
      <c r="H165" s="134" t="s">
        <v>356</v>
      </c>
      <c r="I165" s="138" t="s">
        <v>382</v>
      </c>
      <c r="J165" s="138" t="s">
        <v>1620</v>
      </c>
      <c r="K165" s="138" t="s">
        <v>1629</v>
      </c>
      <c r="L165" s="139" t="s">
        <v>403</v>
      </c>
      <c r="M165" s="140">
        <v>46236</v>
      </c>
      <c r="N165" s="134"/>
      <c r="O165">
        <f>COUNTIF('02 Design'!$C$5:$C$366,'00 MASTER WORK REGISTER'!$B165)</f>
        <v>1</v>
      </c>
    </row>
    <row r="166" spans="1:15" x14ac:dyDescent="0.2">
      <c r="A166" s="134">
        <v>163</v>
      </c>
      <c r="B166" s="135" t="str">
        <f t="shared" si="2"/>
        <v>MO-BEM2</v>
      </c>
      <c r="C166" s="134" t="s">
        <v>299</v>
      </c>
      <c r="D166" s="136" t="s">
        <v>353</v>
      </c>
      <c r="E166" s="136" t="s">
        <v>355</v>
      </c>
      <c r="F166" s="137">
        <v>2</v>
      </c>
      <c r="G166" s="137"/>
      <c r="H166" s="134" t="s">
        <v>252</v>
      </c>
      <c r="I166" s="138" t="s">
        <v>384</v>
      </c>
      <c r="J166" s="138" t="s">
        <v>1620</v>
      </c>
      <c r="K166" s="138" t="s">
        <v>1629</v>
      </c>
      <c r="L166" s="139" t="s">
        <v>405</v>
      </c>
      <c r="M166" s="140">
        <v>46235</v>
      </c>
      <c r="N166" s="134"/>
      <c r="O166">
        <f>COUNTIF('02 Design'!$C$5:$C$366,'00 MASTER WORK REGISTER'!$B166)</f>
        <v>2</v>
      </c>
    </row>
    <row r="167" spans="1:15" x14ac:dyDescent="0.2">
      <c r="A167" s="134">
        <v>164</v>
      </c>
      <c r="B167" s="135" t="str">
        <f t="shared" si="2"/>
        <v>MO-BEM3</v>
      </c>
      <c r="C167" s="134" t="s">
        <v>300</v>
      </c>
      <c r="D167" s="136" t="s">
        <v>353</v>
      </c>
      <c r="E167" s="136" t="s">
        <v>355</v>
      </c>
      <c r="F167" s="137">
        <v>3</v>
      </c>
      <c r="G167" s="137"/>
      <c r="H167" s="134" t="s">
        <v>253</v>
      </c>
      <c r="I167" s="138" t="s">
        <v>384</v>
      </c>
      <c r="J167" s="138" t="s">
        <v>1620</v>
      </c>
      <c r="K167" s="138" t="s">
        <v>1629</v>
      </c>
      <c r="L167" s="139" t="s">
        <v>406</v>
      </c>
      <c r="M167" s="140">
        <v>46238</v>
      </c>
      <c r="N167" s="134"/>
      <c r="O167">
        <f>COUNTIF('02 Design'!$C$5:$C$366,'00 MASTER WORK REGISTER'!$B167)</f>
        <v>1</v>
      </c>
    </row>
    <row r="168" spans="1:15" x14ac:dyDescent="0.2">
      <c r="A168" s="134">
        <v>165</v>
      </c>
      <c r="B168" s="135" t="str">
        <f t="shared" si="2"/>
        <v>MO-BEM4.1</v>
      </c>
      <c r="C168" s="134" t="s">
        <v>301</v>
      </c>
      <c r="D168" s="136" t="s">
        <v>353</v>
      </c>
      <c r="E168" s="136" t="s">
        <v>355</v>
      </c>
      <c r="F168" s="137">
        <v>4</v>
      </c>
      <c r="G168" s="137">
        <v>1</v>
      </c>
      <c r="H168" s="134" t="s">
        <v>359</v>
      </c>
      <c r="I168" s="138" t="s">
        <v>384</v>
      </c>
      <c r="J168" s="138" t="s">
        <v>1620</v>
      </c>
      <c r="K168" s="138" t="s">
        <v>1629</v>
      </c>
      <c r="L168" s="139" t="s">
        <v>408</v>
      </c>
      <c r="M168" s="140">
        <v>46206</v>
      </c>
      <c r="N168" s="134"/>
      <c r="O168">
        <f>COUNTIF('02 Design'!$C$5:$C$366,'00 MASTER WORK REGISTER'!$B168)</f>
        <v>2</v>
      </c>
    </row>
    <row r="169" spans="1:15" x14ac:dyDescent="0.2">
      <c r="A169" s="134">
        <v>166</v>
      </c>
      <c r="B169" s="135" t="str">
        <f t="shared" si="2"/>
        <v>MO-BEM4.2</v>
      </c>
      <c r="C169" s="134" t="s">
        <v>301</v>
      </c>
      <c r="D169" s="136" t="s">
        <v>353</v>
      </c>
      <c r="E169" s="136" t="s">
        <v>355</v>
      </c>
      <c r="F169" s="137">
        <v>4</v>
      </c>
      <c r="G169" s="137">
        <v>2</v>
      </c>
      <c r="H169" s="134" t="s">
        <v>358</v>
      </c>
      <c r="I169" s="138" t="s">
        <v>382</v>
      </c>
      <c r="J169" s="138" t="s">
        <v>1620</v>
      </c>
      <c r="K169" s="138" t="s">
        <v>1629</v>
      </c>
      <c r="L169" s="139" t="s">
        <v>407</v>
      </c>
      <c r="M169" s="140">
        <v>46207</v>
      </c>
      <c r="N169" s="134"/>
      <c r="O169">
        <f>COUNTIF('02 Design'!$C$5:$C$366,'00 MASTER WORK REGISTER'!$B169)</f>
        <v>1</v>
      </c>
    </row>
    <row r="170" spans="1:15" x14ac:dyDescent="0.2">
      <c r="A170" s="134">
        <v>167</v>
      </c>
      <c r="B170" s="135" t="str">
        <f t="shared" si="2"/>
        <v>MO-BEM5</v>
      </c>
      <c r="C170" s="134" t="s">
        <v>302</v>
      </c>
      <c r="D170" s="136" t="s">
        <v>353</v>
      </c>
      <c r="E170" s="136" t="s">
        <v>355</v>
      </c>
      <c r="F170" s="137">
        <v>5</v>
      </c>
      <c r="G170" s="137"/>
      <c r="H170" s="134" t="s">
        <v>254</v>
      </c>
      <c r="I170" s="138" t="s">
        <v>384</v>
      </c>
      <c r="J170" s="138" t="s">
        <v>1636</v>
      </c>
      <c r="K170" s="138" t="s">
        <v>1629</v>
      </c>
      <c r="L170" s="139" t="s">
        <v>409</v>
      </c>
      <c r="M170" s="140">
        <v>46388</v>
      </c>
      <c r="N170" s="134"/>
      <c r="O170">
        <f>COUNTIF('02 Design'!$C$5:$C$366,'00 MASTER WORK REGISTER'!$B170)</f>
        <v>1</v>
      </c>
    </row>
    <row r="171" spans="1:15" x14ac:dyDescent="0.2">
      <c r="A171" s="134">
        <v>168</v>
      </c>
      <c r="B171" s="135" t="str">
        <f t="shared" si="2"/>
        <v>MO-BEM6</v>
      </c>
      <c r="C171" s="134" t="s">
        <v>303</v>
      </c>
      <c r="D171" s="136" t="s">
        <v>353</v>
      </c>
      <c r="E171" s="136" t="s">
        <v>355</v>
      </c>
      <c r="F171" s="137">
        <v>6</v>
      </c>
      <c r="G171" s="137"/>
      <c r="H171" s="134" t="s">
        <v>255</v>
      </c>
      <c r="I171" s="138" t="s">
        <v>384</v>
      </c>
      <c r="J171" s="138" t="s">
        <v>1622</v>
      </c>
      <c r="K171" s="138" t="s">
        <v>1629</v>
      </c>
      <c r="L171" s="139"/>
      <c r="M171" s="140">
        <v>46388</v>
      </c>
      <c r="N171" s="134"/>
      <c r="O171">
        <f>COUNTIF('02 Design'!$C$5:$C$366,'00 MASTER WORK REGISTER'!$B171)</f>
        <v>0</v>
      </c>
    </row>
    <row r="172" spans="1:15" x14ac:dyDescent="0.2">
      <c r="A172" s="134">
        <v>169</v>
      </c>
      <c r="B172" s="135" t="str">
        <f t="shared" si="2"/>
        <v>MO-BEM7</v>
      </c>
      <c r="C172" s="134" t="s">
        <v>304</v>
      </c>
      <c r="D172" s="136" t="s">
        <v>353</v>
      </c>
      <c r="E172" s="136" t="s">
        <v>355</v>
      </c>
      <c r="F172" s="137">
        <v>7</v>
      </c>
      <c r="G172" s="137"/>
      <c r="H172" s="134" t="s">
        <v>256</v>
      </c>
      <c r="I172" s="138" t="s">
        <v>384</v>
      </c>
      <c r="J172" s="138" t="s">
        <v>1622</v>
      </c>
      <c r="K172" s="138" t="s">
        <v>1629</v>
      </c>
      <c r="L172" s="139"/>
      <c r="M172" s="140">
        <v>46388</v>
      </c>
      <c r="N172" s="134"/>
      <c r="O172">
        <f>COUNTIF('02 Design'!$C$5:$C$366,'00 MASTER WORK REGISTER'!$B172)</f>
        <v>0</v>
      </c>
    </row>
    <row r="173" spans="1:15" x14ac:dyDescent="0.2">
      <c r="A173" s="134">
        <v>170</v>
      </c>
      <c r="B173" s="135" t="str">
        <f t="shared" si="2"/>
        <v>MO-BEM8</v>
      </c>
      <c r="C173" s="134" t="s">
        <v>305</v>
      </c>
      <c r="D173" s="136" t="s">
        <v>353</v>
      </c>
      <c r="E173" s="136" t="s">
        <v>355</v>
      </c>
      <c r="F173" s="137">
        <v>8</v>
      </c>
      <c r="G173" s="137"/>
      <c r="H173" s="134" t="s">
        <v>257</v>
      </c>
      <c r="I173" s="138" t="s">
        <v>384</v>
      </c>
      <c r="J173" s="138" t="s">
        <v>1623</v>
      </c>
      <c r="K173" s="138" t="s">
        <v>1629</v>
      </c>
      <c r="L173" s="139" t="s">
        <v>410</v>
      </c>
      <c r="M173" s="140">
        <v>46143</v>
      </c>
      <c r="N173" s="134"/>
      <c r="O173">
        <f>COUNTIF('02 Design'!$C$5:$C$366,'00 MASTER WORK REGISTER'!$B173)</f>
        <v>1</v>
      </c>
    </row>
    <row r="174" spans="1:15" x14ac:dyDescent="0.2">
      <c r="A174" s="134">
        <v>171</v>
      </c>
      <c r="B174" s="135" t="str">
        <f t="shared" si="2"/>
        <v>MO-BEM9</v>
      </c>
      <c r="C174" s="134" t="s">
        <v>306</v>
      </c>
      <c r="D174" s="136" t="s">
        <v>353</v>
      </c>
      <c r="E174" s="136" t="s">
        <v>355</v>
      </c>
      <c r="F174" s="137">
        <v>9</v>
      </c>
      <c r="G174" s="137"/>
      <c r="H174" s="134" t="s">
        <v>258</v>
      </c>
      <c r="I174" s="138" t="s">
        <v>384</v>
      </c>
      <c r="J174" s="138" t="s">
        <v>1623</v>
      </c>
      <c r="K174" s="138" t="s">
        <v>1629</v>
      </c>
      <c r="L174" s="139" t="s">
        <v>410</v>
      </c>
      <c r="M174" s="140">
        <v>46143</v>
      </c>
      <c r="N174" s="134"/>
      <c r="O174">
        <f>COUNTIF('02 Design'!$C$5:$C$366,'00 MASTER WORK REGISTER'!$B174)</f>
        <v>0</v>
      </c>
    </row>
    <row r="175" spans="1:15" x14ac:dyDescent="0.2">
      <c r="A175" s="134">
        <v>172</v>
      </c>
      <c r="B175" s="135" t="str">
        <f t="shared" si="2"/>
        <v>MO-BEM10</v>
      </c>
      <c r="C175" s="134" t="s">
        <v>307</v>
      </c>
      <c r="D175" s="136" t="s">
        <v>353</v>
      </c>
      <c r="E175" s="136" t="s">
        <v>355</v>
      </c>
      <c r="F175" s="137">
        <v>10</v>
      </c>
      <c r="G175" s="137"/>
      <c r="H175" s="134" t="s">
        <v>259</v>
      </c>
      <c r="I175" s="138" t="s">
        <v>382</v>
      </c>
      <c r="J175" s="138" t="s">
        <v>1624</v>
      </c>
      <c r="K175" s="138" t="s">
        <v>1629</v>
      </c>
      <c r="L175" s="139" t="s">
        <v>411</v>
      </c>
      <c r="M175" s="140">
        <v>46143</v>
      </c>
      <c r="N175" s="134"/>
      <c r="O175">
        <f>COUNTIF('02 Design'!$C$5:$C$366,'00 MASTER WORK REGISTER'!$B175)</f>
        <v>1</v>
      </c>
    </row>
    <row r="176" spans="1:15" x14ac:dyDescent="0.2">
      <c r="A176" s="134">
        <v>173</v>
      </c>
      <c r="B176" s="135" t="str">
        <f t="shared" si="2"/>
        <v>MO-BEM11.1</v>
      </c>
      <c r="C176" s="134" t="s">
        <v>308</v>
      </c>
      <c r="D176" s="136" t="s">
        <v>353</v>
      </c>
      <c r="E176" s="136" t="s">
        <v>355</v>
      </c>
      <c r="F176" s="137">
        <v>11</v>
      </c>
      <c r="G176" s="137">
        <v>1</v>
      </c>
      <c r="H176" s="134" t="s">
        <v>361</v>
      </c>
      <c r="I176" s="138" t="s">
        <v>384</v>
      </c>
      <c r="J176" s="138" t="s">
        <v>1624</v>
      </c>
      <c r="K176" s="138" t="s">
        <v>1629</v>
      </c>
      <c r="L176" s="139" t="s">
        <v>413</v>
      </c>
      <c r="M176" s="140">
        <v>46237</v>
      </c>
      <c r="N176" s="134"/>
      <c r="O176">
        <f>COUNTIF('02 Design'!$C$5:$C$366,'00 MASTER WORK REGISTER'!$B176)</f>
        <v>1</v>
      </c>
    </row>
    <row r="177" spans="1:15" x14ac:dyDescent="0.2">
      <c r="A177" s="134">
        <v>174</v>
      </c>
      <c r="B177" s="135" t="str">
        <f t="shared" si="2"/>
        <v>MO-BEM11.2</v>
      </c>
      <c r="C177" s="134" t="s">
        <v>308</v>
      </c>
      <c r="D177" s="136" t="s">
        <v>353</v>
      </c>
      <c r="E177" s="136" t="s">
        <v>355</v>
      </c>
      <c r="F177" s="137">
        <v>11</v>
      </c>
      <c r="G177" s="137">
        <v>2</v>
      </c>
      <c r="H177" s="134" t="s">
        <v>360</v>
      </c>
      <c r="I177" s="138" t="s">
        <v>382</v>
      </c>
      <c r="J177" s="138" t="s">
        <v>1624</v>
      </c>
      <c r="K177" s="138" t="s">
        <v>1629</v>
      </c>
      <c r="L177" s="139" t="s">
        <v>412</v>
      </c>
      <c r="M177" s="140">
        <v>46238</v>
      </c>
      <c r="N177" s="134"/>
      <c r="O177">
        <f>COUNTIF('02 Design'!$C$5:$C$366,'00 MASTER WORK REGISTER'!$B177)</f>
        <v>1</v>
      </c>
    </row>
    <row r="178" spans="1:15" x14ac:dyDescent="0.2">
      <c r="A178" s="134">
        <v>175</v>
      </c>
      <c r="B178" s="135" t="str">
        <f t="shared" si="2"/>
        <v>MO-BEM12</v>
      </c>
      <c r="C178" s="134" t="s">
        <v>309</v>
      </c>
      <c r="D178" s="136" t="s">
        <v>353</v>
      </c>
      <c r="E178" s="136" t="s">
        <v>355</v>
      </c>
      <c r="F178" s="137">
        <v>12</v>
      </c>
      <c r="G178" s="137"/>
      <c r="H178" s="134" t="s">
        <v>260</v>
      </c>
      <c r="I178" s="138" t="s">
        <v>384</v>
      </c>
      <c r="J178" s="138" t="s">
        <v>1637</v>
      </c>
      <c r="K178" s="138" t="s">
        <v>1629</v>
      </c>
      <c r="L178" s="139" t="s">
        <v>1512</v>
      </c>
      <c r="M178" s="140">
        <v>46239</v>
      </c>
      <c r="N178" s="134"/>
      <c r="O178">
        <f>COUNTIF('02 Design'!$C$5:$C$366,'00 MASTER WORK REGISTER'!$B178)</f>
        <v>1</v>
      </c>
    </row>
    <row r="179" spans="1:15" x14ac:dyDescent="0.2">
      <c r="A179" s="134">
        <v>176</v>
      </c>
      <c r="B179" s="163" t="str">
        <f t="shared" si="2"/>
        <v>MO-BEM13.1</v>
      </c>
      <c r="C179" s="134" t="s">
        <v>310</v>
      </c>
      <c r="D179" s="136" t="s">
        <v>353</v>
      </c>
      <c r="E179" s="136" t="s">
        <v>355</v>
      </c>
      <c r="F179" s="137">
        <v>13</v>
      </c>
      <c r="G179" s="137">
        <v>1</v>
      </c>
      <c r="H179" s="134" t="s">
        <v>1900</v>
      </c>
      <c r="I179" s="138" t="s">
        <v>384</v>
      </c>
      <c r="J179" s="138" t="s">
        <v>1637</v>
      </c>
      <c r="K179" s="138" t="s">
        <v>1629</v>
      </c>
      <c r="L179" s="139" t="s">
        <v>1512</v>
      </c>
      <c r="M179" s="140">
        <v>46388</v>
      </c>
      <c r="N179" s="164" t="s">
        <v>1901</v>
      </c>
      <c r="O179">
        <f>COUNTIF('02 Design'!$C$5:$C$366,'00 MASTER WORK REGISTER'!$B179)</f>
        <v>0</v>
      </c>
    </row>
    <row r="180" spans="1:15" x14ac:dyDescent="0.2">
      <c r="A180" s="134">
        <v>177</v>
      </c>
      <c r="B180" s="163" t="str">
        <f t="shared" si="2"/>
        <v>MO-BEM13.2</v>
      </c>
      <c r="C180" s="134" t="s">
        <v>310</v>
      </c>
      <c r="D180" s="136" t="s">
        <v>353</v>
      </c>
      <c r="E180" s="136" t="s">
        <v>355</v>
      </c>
      <c r="F180" s="137">
        <v>13</v>
      </c>
      <c r="G180" s="137">
        <v>2</v>
      </c>
      <c r="H180" s="134" t="s">
        <v>1899</v>
      </c>
      <c r="I180" s="138" t="s">
        <v>382</v>
      </c>
      <c r="J180" s="138" t="s">
        <v>1637</v>
      </c>
      <c r="K180" s="138" t="s">
        <v>1629</v>
      </c>
      <c r="L180" s="139" t="s">
        <v>414</v>
      </c>
      <c r="M180" s="140">
        <v>46388</v>
      </c>
      <c r="N180" s="164" t="s">
        <v>1901</v>
      </c>
      <c r="O180">
        <f>COUNTIF('02 Design'!$C$5:$C$366,'00 MASTER WORK REGISTER'!$B180)</f>
        <v>1</v>
      </c>
    </row>
    <row r="181" spans="1:15" x14ac:dyDescent="0.2">
      <c r="A181" s="134">
        <v>178</v>
      </c>
      <c r="B181" s="135" t="str">
        <f t="shared" si="2"/>
        <v>MO-BEM14.1</v>
      </c>
      <c r="C181" s="134" t="s">
        <v>311</v>
      </c>
      <c r="D181" s="136" t="s">
        <v>353</v>
      </c>
      <c r="E181" s="136" t="s">
        <v>355</v>
      </c>
      <c r="F181" s="137">
        <v>14</v>
      </c>
      <c r="G181" s="137">
        <v>1</v>
      </c>
      <c r="H181" s="134" t="s">
        <v>363</v>
      </c>
      <c r="I181" s="138" t="s">
        <v>384</v>
      </c>
      <c r="J181" s="138" t="s">
        <v>1633</v>
      </c>
      <c r="K181" s="138" t="s">
        <v>1629</v>
      </c>
      <c r="L181" s="139" t="s">
        <v>416</v>
      </c>
      <c r="M181" s="140">
        <v>46236</v>
      </c>
      <c r="N181" s="134"/>
      <c r="O181">
        <f>COUNTIF('02 Design'!$C$5:$C$366,'00 MASTER WORK REGISTER'!$B181)</f>
        <v>1</v>
      </c>
    </row>
    <row r="182" spans="1:15" x14ac:dyDescent="0.2">
      <c r="A182" s="134">
        <v>179</v>
      </c>
      <c r="B182" s="135" t="str">
        <f t="shared" si="2"/>
        <v>MO-BEM14.2</v>
      </c>
      <c r="C182" s="134" t="s">
        <v>311</v>
      </c>
      <c r="D182" s="136" t="s">
        <v>353</v>
      </c>
      <c r="E182" s="136" t="s">
        <v>355</v>
      </c>
      <c r="F182" s="137">
        <v>14</v>
      </c>
      <c r="G182" s="137">
        <v>2</v>
      </c>
      <c r="H182" s="134" t="s">
        <v>362</v>
      </c>
      <c r="I182" s="138" t="s">
        <v>382</v>
      </c>
      <c r="J182" s="138" t="s">
        <v>1633</v>
      </c>
      <c r="K182" s="138" t="s">
        <v>1629</v>
      </c>
      <c r="L182" s="139" t="s">
        <v>415</v>
      </c>
      <c r="M182" s="140">
        <v>46237</v>
      </c>
      <c r="N182" s="134"/>
      <c r="O182">
        <f>COUNTIF('02 Design'!$C$5:$C$366,'00 MASTER WORK REGISTER'!$B182)</f>
        <v>1</v>
      </c>
    </row>
    <row r="183" spans="1:15" x14ac:dyDescent="0.2">
      <c r="A183" s="134">
        <v>180</v>
      </c>
      <c r="B183" s="135" t="str">
        <f t="shared" si="2"/>
        <v>MO-BEM15.1</v>
      </c>
      <c r="C183" s="134" t="s">
        <v>312</v>
      </c>
      <c r="D183" s="136" t="s">
        <v>353</v>
      </c>
      <c r="E183" s="136" t="s">
        <v>355</v>
      </c>
      <c r="F183" s="137">
        <v>15</v>
      </c>
      <c r="G183" s="137">
        <v>1</v>
      </c>
      <c r="H183" s="134" t="s">
        <v>365</v>
      </c>
      <c r="I183" s="138" t="s">
        <v>384</v>
      </c>
      <c r="J183" s="138" t="s">
        <v>1633</v>
      </c>
      <c r="K183" s="138" t="s">
        <v>1629</v>
      </c>
      <c r="L183" s="139" t="s">
        <v>418</v>
      </c>
      <c r="M183" s="140">
        <v>46237</v>
      </c>
      <c r="N183" s="134"/>
      <c r="O183">
        <f>COUNTIF('02 Design'!$C$5:$C$366,'00 MASTER WORK REGISTER'!$B183)</f>
        <v>1</v>
      </c>
    </row>
    <row r="184" spans="1:15" x14ac:dyDescent="0.2">
      <c r="A184" s="134">
        <v>181</v>
      </c>
      <c r="B184" s="135" t="str">
        <f t="shared" si="2"/>
        <v>MO-BEM15.2</v>
      </c>
      <c r="C184" s="134" t="s">
        <v>312</v>
      </c>
      <c r="D184" s="136" t="s">
        <v>353</v>
      </c>
      <c r="E184" s="136" t="s">
        <v>355</v>
      </c>
      <c r="F184" s="137">
        <v>15</v>
      </c>
      <c r="G184" s="137">
        <v>2</v>
      </c>
      <c r="H184" s="134" t="s">
        <v>364</v>
      </c>
      <c r="I184" s="138" t="s">
        <v>382</v>
      </c>
      <c r="J184" s="138" t="s">
        <v>1633</v>
      </c>
      <c r="K184" s="138" t="s">
        <v>1629</v>
      </c>
      <c r="L184" s="139" t="s">
        <v>417</v>
      </c>
      <c r="M184" s="140">
        <v>46237</v>
      </c>
      <c r="N184" s="134"/>
      <c r="O184">
        <f>COUNTIF('02 Design'!$C$5:$C$366,'00 MASTER WORK REGISTER'!$B184)</f>
        <v>1</v>
      </c>
    </row>
    <row r="185" spans="1:15" x14ac:dyDescent="0.2">
      <c r="A185" s="134">
        <v>182</v>
      </c>
      <c r="B185" s="135" t="str">
        <f t="shared" si="2"/>
        <v>MO-BEM16</v>
      </c>
      <c r="C185" s="134" t="s">
        <v>313</v>
      </c>
      <c r="D185" s="136" t="s">
        <v>353</v>
      </c>
      <c r="E185" s="136" t="s">
        <v>355</v>
      </c>
      <c r="F185" s="137">
        <v>16</v>
      </c>
      <c r="G185" s="137"/>
      <c r="H185" s="134" t="s">
        <v>262</v>
      </c>
      <c r="I185" s="138" t="s">
        <v>384</v>
      </c>
      <c r="J185" s="138" t="s">
        <v>1633</v>
      </c>
      <c r="K185" s="138" t="s">
        <v>1629</v>
      </c>
      <c r="L185" s="139" t="s">
        <v>423</v>
      </c>
      <c r="M185" s="140">
        <v>46235</v>
      </c>
      <c r="N185" s="134"/>
      <c r="O185">
        <f>COUNTIF('02 Design'!$C$5:$C$366,'00 MASTER WORK REGISTER'!$B185)</f>
        <v>1</v>
      </c>
    </row>
    <row r="186" spans="1:15" x14ac:dyDescent="0.2">
      <c r="A186" s="134">
        <v>183</v>
      </c>
      <c r="B186" s="165" t="str">
        <f t="shared" si="2"/>
        <v>MO-BEM17</v>
      </c>
      <c r="C186" s="150" t="s">
        <v>314</v>
      </c>
      <c r="D186" s="166" t="s">
        <v>353</v>
      </c>
      <c r="E186" s="166" t="s">
        <v>355</v>
      </c>
      <c r="F186" s="167">
        <v>17</v>
      </c>
      <c r="G186" s="167"/>
      <c r="H186" s="150" t="s">
        <v>263</v>
      </c>
      <c r="I186" s="168" t="s">
        <v>384</v>
      </c>
      <c r="J186" s="168" t="s">
        <v>1633</v>
      </c>
      <c r="K186" s="168" t="s">
        <v>1629</v>
      </c>
      <c r="L186" s="169" t="s">
        <v>423</v>
      </c>
      <c r="M186" s="140">
        <v>46235</v>
      </c>
      <c r="N186" s="150" t="s">
        <v>528</v>
      </c>
      <c r="O186">
        <f>COUNTIF('02 Design'!$C$5:$C$366,'00 MASTER WORK REGISTER'!$B186)</f>
        <v>0</v>
      </c>
    </row>
    <row r="187" spans="1:15" x14ac:dyDescent="0.2">
      <c r="A187" s="134">
        <v>184</v>
      </c>
      <c r="B187" s="165" t="str">
        <f t="shared" si="2"/>
        <v>MO-BEM18</v>
      </c>
      <c r="C187" s="150" t="s">
        <v>315</v>
      </c>
      <c r="D187" s="166" t="s">
        <v>353</v>
      </c>
      <c r="E187" s="166" t="s">
        <v>355</v>
      </c>
      <c r="F187" s="167">
        <v>18</v>
      </c>
      <c r="G187" s="167"/>
      <c r="H187" s="150" t="s">
        <v>264</v>
      </c>
      <c r="I187" s="168" t="s">
        <v>384</v>
      </c>
      <c r="J187" s="168" t="s">
        <v>1636</v>
      </c>
      <c r="K187" s="168" t="s">
        <v>1629</v>
      </c>
      <c r="L187" s="169" t="s">
        <v>423</v>
      </c>
      <c r="M187" s="140">
        <v>46235</v>
      </c>
      <c r="N187" s="150" t="s">
        <v>528</v>
      </c>
      <c r="O187">
        <f>COUNTIF('02 Design'!$C$5:$C$366,'00 MASTER WORK REGISTER'!$B187)</f>
        <v>0</v>
      </c>
    </row>
    <row r="188" spans="1:15" x14ac:dyDescent="0.2">
      <c r="A188" s="134">
        <v>185</v>
      </c>
      <c r="B188" s="135" t="str">
        <f t="shared" si="2"/>
        <v>MO-BEM19</v>
      </c>
      <c r="C188" s="134" t="s">
        <v>316</v>
      </c>
      <c r="D188" s="136" t="s">
        <v>353</v>
      </c>
      <c r="E188" s="136" t="s">
        <v>355</v>
      </c>
      <c r="F188" s="137">
        <v>19</v>
      </c>
      <c r="G188" s="137"/>
      <c r="H188" s="134" t="s">
        <v>265</v>
      </c>
      <c r="I188" s="138" t="s">
        <v>384</v>
      </c>
      <c r="J188" s="138" t="s">
        <v>1633</v>
      </c>
      <c r="K188" s="138" t="s">
        <v>1629</v>
      </c>
      <c r="L188" s="160" t="s">
        <v>1581</v>
      </c>
      <c r="M188" s="140">
        <v>46296</v>
      </c>
      <c r="N188" s="134" t="s">
        <v>4378</v>
      </c>
      <c r="O188">
        <f>COUNTIF('02 Design'!$C$5:$C$366,'00 MASTER WORK REGISTER'!$B188)</f>
        <v>0</v>
      </c>
    </row>
    <row r="189" spans="1:15" x14ac:dyDescent="0.2">
      <c r="A189" s="134">
        <v>186</v>
      </c>
      <c r="B189" s="135" t="str">
        <f t="shared" si="2"/>
        <v>MO-BEM20</v>
      </c>
      <c r="C189" s="134" t="s">
        <v>317</v>
      </c>
      <c r="D189" s="136" t="s">
        <v>353</v>
      </c>
      <c r="E189" s="136" t="s">
        <v>355</v>
      </c>
      <c r="F189" s="137">
        <v>20</v>
      </c>
      <c r="G189" s="137"/>
      <c r="H189" s="134" t="s">
        <v>266</v>
      </c>
      <c r="I189" s="138" t="s">
        <v>382</v>
      </c>
      <c r="J189" s="138" t="s">
        <v>1638</v>
      </c>
      <c r="K189" s="138" t="s">
        <v>1629</v>
      </c>
      <c r="L189" s="139" t="s">
        <v>419</v>
      </c>
      <c r="M189" s="140">
        <v>46174</v>
      </c>
      <c r="N189" s="134"/>
      <c r="O189">
        <f>COUNTIF('02 Design'!$C$5:$C$366,'00 MASTER WORK REGISTER'!$B189)</f>
        <v>1</v>
      </c>
    </row>
    <row r="190" spans="1:15" x14ac:dyDescent="0.2">
      <c r="A190" s="134">
        <v>187</v>
      </c>
      <c r="B190" s="142" t="str">
        <f t="shared" si="2"/>
        <v>MO-BEM21</v>
      </c>
      <c r="C190" s="143" t="s">
        <v>318</v>
      </c>
      <c r="D190" s="144" t="s">
        <v>353</v>
      </c>
      <c r="E190" s="144" t="s">
        <v>355</v>
      </c>
      <c r="F190" s="145">
        <v>21</v>
      </c>
      <c r="G190" s="145"/>
      <c r="H190" s="143" t="s">
        <v>267</v>
      </c>
      <c r="I190" s="146" t="s">
        <v>384</v>
      </c>
      <c r="J190" s="146" t="s">
        <v>1633</v>
      </c>
      <c r="K190" s="146" t="s">
        <v>1629</v>
      </c>
      <c r="L190" s="147" t="s">
        <v>533</v>
      </c>
      <c r="M190" s="148">
        <v>46390</v>
      </c>
      <c r="N190" s="143" t="s">
        <v>1643</v>
      </c>
      <c r="O190">
        <f>COUNTIF('02 Design'!$C$5:$C$366,'00 MASTER WORK REGISTER'!$B190)</f>
        <v>0</v>
      </c>
    </row>
    <row r="191" spans="1:15" x14ac:dyDescent="0.2">
      <c r="A191" s="134">
        <v>188</v>
      </c>
      <c r="B191" s="135" t="str">
        <f t="shared" si="2"/>
        <v>MO-BEM21.1</v>
      </c>
      <c r="C191" s="134" t="s">
        <v>350</v>
      </c>
      <c r="D191" s="136" t="s">
        <v>353</v>
      </c>
      <c r="E191" s="136" t="s">
        <v>355</v>
      </c>
      <c r="F191" s="137">
        <v>21</v>
      </c>
      <c r="G191" s="137">
        <v>1</v>
      </c>
      <c r="H191" s="134" t="s">
        <v>1904</v>
      </c>
      <c r="I191" s="138" t="s">
        <v>384</v>
      </c>
      <c r="J191" s="138" t="s">
        <v>1633</v>
      </c>
      <c r="K191" s="138" t="s">
        <v>1629</v>
      </c>
      <c r="L191" s="139" t="s">
        <v>438</v>
      </c>
      <c r="M191" s="140">
        <v>46389</v>
      </c>
      <c r="N191" s="134" t="s">
        <v>1901</v>
      </c>
      <c r="O191">
        <f>COUNTIF('02 Design'!$C$5:$C$366,'00 MASTER WORK REGISTER'!$B191)</f>
        <v>2</v>
      </c>
    </row>
    <row r="192" spans="1:15" x14ac:dyDescent="0.2">
      <c r="A192" s="134">
        <v>189</v>
      </c>
      <c r="B192" s="135" t="str">
        <f t="shared" si="2"/>
        <v>MO-BEM21.2</v>
      </c>
      <c r="C192" s="134" t="s">
        <v>350</v>
      </c>
      <c r="D192" s="136" t="s">
        <v>353</v>
      </c>
      <c r="E192" s="136" t="s">
        <v>355</v>
      </c>
      <c r="F192" s="137">
        <v>21</v>
      </c>
      <c r="G192" s="137">
        <v>2</v>
      </c>
      <c r="H192" s="134" t="s">
        <v>1903</v>
      </c>
      <c r="I192" s="138" t="s">
        <v>382</v>
      </c>
      <c r="J192" s="138" t="s">
        <v>1633</v>
      </c>
      <c r="K192" s="138" t="s">
        <v>1629</v>
      </c>
      <c r="L192" s="139" t="s">
        <v>1541</v>
      </c>
      <c r="M192" s="140">
        <v>46390</v>
      </c>
      <c r="N192" s="134" t="s">
        <v>1901</v>
      </c>
      <c r="O192">
        <f>COUNTIF('02 Design'!$C$5:$C$366,'00 MASTER WORK REGISTER'!$B192)</f>
        <v>1</v>
      </c>
    </row>
    <row r="193" spans="1:15" x14ac:dyDescent="0.2">
      <c r="A193" s="134">
        <v>190</v>
      </c>
      <c r="B193" s="135" t="str">
        <f t="shared" si="2"/>
        <v>MO-BEM22</v>
      </c>
      <c r="C193" s="134" t="s">
        <v>319</v>
      </c>
      <c r="D193" s="136" t="s">
        <v>353</v>
      </c>
      <c r="E193" s="136" t="s">
        <v>355</v>
      </c>
      <c r="F193" s="137">
        <v>22</v>
      </c>
      <c r="G193" s="137"/>
      <c r="H193" s="134" t="s">
        <v>268</v>
      </c>
      <c r="I193" s="138" t="s">
        <v>384</v>
      </c>
      <c r="J193" s="138" t="s">
        <v>1639</v>
      </c>
      <c r="K193" s="138" t="s">
        <v>1629</v>
      </c>
      <c r="L193" s="139" t="s">
        <v>401</v>
      </c>
      <c r="M193" s="140">
        <v>46388</v>
      </c>
      <c r="N193" s="134"/>
      <c r="O193">
        <f>COUNTIF('02 Design'!$C$5:$C$366,'00 MASTER WORK REGISTER'!$B193)</f>
        <v>1</v>
      </c>
    </row>
    <row r="194" spans="1:15" x14ac:dyDescent="0.2">
      <c r="A194" s="134">
        <v>191</v>
      </c>
      <c r="B194" s="135" t="str">
        <f t="shared" si="2"/>
        <v>MO-BEM23</v>
      </c>
      <c r="C194" s="134" t="s">
        <v>320</v>
      </c>
      <c r="D194" s="136" t="s">
        <v>353</v>
      </c>
      <c r="E194" s="136" t="s">
        <v>355</v>
      </c>
      <c r="F194" s="137">
        <v>23</v>
      </c>
      <c r="G194" s="137"/>
      <c r="H194" s="134" t="s">
        <v>269</v>
      </c>
      <c r="I194" s="138" t="s">
        <v>382</v>
      </c>
      <c r="J194" s="138" t="s">
        <v>1636</v>
      </c>
      <c r="K194" s="138" t="s">
        <v>1629</v>
      </c>
      <c r="L194" s="139" t="s">
        <v>420</v>
      </c>
      <c r="M194" s="140">
        <v>46388</v>
      </c>
      <c r="N194" s="134"/>
      <c r="O194">
        <f>COUNTIF('02 Design'!$C$5:$C$366,'00 MASTER WORK REGISTER'!$B194)</f>
        <v>1</v>
      </c>
    </row>
    <row r="195" spans="1:15" x14ac:dyDescent="0.2">
      <c r="A195" s="134">
        <v>192</v>
      </c>
      <c r="B195" s="135" t="str">
        <f t="shared" si="2"/>
        <v>MO-BEM24</v>
      </c>
      <c r="C195" s="134" t="s">
        <v>321</v>
      </c>
      <c r="D195" s="136" t="s">
        <v>353</v>
      </c>
      <c r="E195" s="136" t="s">
        <v>355</v>
      </c>
      <c r="F195" s="137">
        <v>24</v>
      </c>
      <c r="G195" s="137"/>
      <c r="H195" s="134" t="s">
        <v>270</v>
      </c>
      <c r="I195" s="138" t="s">
        <v>384</v>
      </c>
      <c r="J195" s="138" t="s">
        <v>1636</v>
      </c>
      <c r="K195" s="138" t="s">
        <v>1629</v>
      </c>
      <c r="L195" s="139" t="s">
        <v>421</v>
      </c>
      <c r="M195" s="140">
        <v>46174</v>
      </c>
      <c r="N195" s="134"/>
      <c r="O195">
        <f>COUNTIF('02 Design'!$C$5:$C$366,'00 MASTER WORK REGISTER'!$B195)</f>
        <v>1</v>
      </c>
    </row>
    <row r="196" spans="1:15" x14ac:dyDescent="0.2">
      <c r="A196" s="134">
        <v>193</v>
      </c>
      <c r="B196" s="135" t="str">
        <f t="shared" si="2"/>
        <v>MO-BEM25.1</v>
      </c>
      <c r="C196" s="134" t="s">
        <v>322</v>
      </c>
      <c r="D196" s="136" t="s">
        <v>353</v>
      </c>
      <c r="E196" s="136" t="s">
        <v>355</v>
      </c>
      <c r="F196" s="137">
        <v>25</v>
      </c>
      <c r="G196" s="137">
        <v>1</v>
      </c>
      <c r="H196" s="134" t="s">
        <v>367</v>
      </c>
      <c r="I196" s="138" t="s">
        <v>384</v>
      </c>
      <c r="J196" s="138" t="s">
        <v>1636</v>
      </c>
      <c r="K196" s="138" t="s">
        <v>1629</v>
      </c>
      <c r="L196" s="139" t="s">
        <v>1581</v>
      </c>
      <c r="M196" s="140">
        <v>46296</v>
      </c>
      <c r="N196" s="134"/>
      <c r="O196">
        <f>COUNTIF('02 Design'!$C$5:$C$366,'00 MASTER WORK REGISTER'!$B196)</f>
        <v>1</v>
      </c>
    </row>
    <row r="197" spans="1:15" x14ac:dyDescent="0.2">
      <c r="A197" s="134">
        <v>194</v>
      </c>
      <c r="B197" s="135" t="str">
        <f t="shared" si="2"/>
        <v>MO-BEM25.2</v>
      </c>
      <c r="C197" s="134" t="s">
        <v>322</v>
      </c>
      <c r="D197" s="136" t="s">
        <v>353</v>
      </c>
      <c r="E197" s="136" t="s">
        <v>355</v>
      </c>
      <c r="F197" s="137">
        <v>25</v>
      </c>
      <c r="G197" s="137">
        <v>2</v>
      </c>
      <c r="H197" s="134" t="s">
        <v>366</v>
      </c>
      <c r="I197" s="138" t="s">
        <v>382</v>
      </c>
      <c r="J197" s="138" t="s">
        <v>1636</v>
      </c>
      <c r="K197" s="138" t="s">
        <v>1629</v>
      </c>
      <c r="L197" s="139" t="s">
        <v>422</v>
      </c>
      <c r="M197" s="140">
        <v>46296</v>
      </c>
      <c r="N197" s="134"/>
      <c r="O197">
        <f>COUNTIF('02 Design'!$C$5:$C$366,'00 MASTER WORK REGISTER'!$B197)</f>
        <v>1</v>
      </c>
    </row>
    <row r="198" spans="1:15" x14ac:dyDescent="0.2">
      <c r="A198" s="134">
        <v>195</v>
      </c>
      <c r="B198" s="135" t="str">
        <f t="shared" ref="B198:B228" si="3">IF(G198&lt;&gt;"",E198&amp;F198&amp;"."&amp;G198,E198&amp;F198)</f>
        <v>MO-BEM26</v>
      </c>
      <c r="C198" s="134" t="s">
        <v>323</v>
      </c>
      <c r="D198" s="136" t="s">
        <v>353</v>
      </c>
      <c r="E198" s="136" t="s">
        <v>355</v>
      </c>
      <c r="F198" s="137">
        <v>26</v>
      </c>
      <c r="G198" s="137"/>
      <c r="H198" s="134" t="s">
        <v>271</v>
      </c>
      <c r="I198" s="138" t="s">
        <v>382</v>
      </c>
      <c r="J198" s="138" t="s">
        <v>1626</v>
      </c>
      <c r="K198" s="138" t="s">
        <v>1629</v>
      </c>
      <c r="L198" s="139" t="s">
        <v>424</v>
      </c>
      <c r="M198" s="140">
        <v>46235</v>
      </c>
      <c r="N198" s="134"/>
      <c r="O198">
        <f>COUNTIF('02 Design'!$C$5:$C$366,'00 MASTER WORK REGISTER'!$B198)</f>
        <v>1</v>
      </c>
    </row>
    <row r="199" spans="1:15" x14ac:dyDescent="0.2">
      <c r="A199" s="134">
        <v>196</v>
      </c>
      <c r="B199" s="135" t="str">
        <f t="shared" si="3"/>
        <v>MO-BEM27</v>
      </c>
      <c r="C199" s="134" t="s">
        <v>324</v>
      </c>
      <c r="D199" s="136" t="s">
        <v>353</v>
      </c>
      <c r="E199" s="136" t="s">
        <v>355</v>
      </c>
      <c r="F199" s="137">
        <v>27</v>
      </c>
      <c r="G199" s="137"/>
      <c r="H199" s="180" t="s">
        <v>272</v>
      </c>
      <c r="I199" s="181" t="s">
        <v>384</v>
      </c>
      <c r="J199" s="181"/>
      <c r="K199" s="181" t="s">
        <v>1629</v>
      </c>
      <c r="L199" s="160" t="s">
        <v>533</v>
      </c>
      <c r="M199" s="141">
        <v>46388</v>
      </c>
      <c r="N199" s="180"/>
      <c r="O199">
        <f>COUNTIF('02 Design'!$C$5:$C$366,'00 MASTER WORK REGISTER'!$B199)</f>
        <v>0</v>
      </c>
    </row>
    <row r="200" spans="1:15" x14ac:dyDescent="0.2">
      <c r="A200" s="134">
        <v>197</v>
      </c>
      <c r="B200" s="135" t="str">
        <f t="shared" si="3"/>
        <v>MO-BEM28.1</v>
      </c>
      <c r="C200" s="134" t="s">
        <v>325</v>
      </c>
      <c r="D200" s="136" t="s">
        <v>353</v>
      </c>
      <c r="E200" s="136" t="s">
        <v>355</v>
      </c>
      <c r="F200" s="137">
        <v>28</v>
      </c>
      <c r="G200" s="137">
        <v>1</v>
      </c>
      <c r="H200" s="134" t="s">
        <v>369</v>
      </c>
      <c r="I200" s="138" t="s">
        <v>384</v>
      </c>
      <c r="J200" s="138" t="s">
        <v>1638</v>
      </c>
      <c r="K200" s="138" t="s">
        <v>1629</v>
      </c>
      <c r="L200" s="139" t="s">
        <v>426</v>
      </c>
      <c r="M200" s="140">
        <v>46389</v>
      </c>
      <c r="N200" s="134"/>
      <c r="O200">
        <f>COUNTIF('02 Design'!$C$5:$C$366,'00 MASTER WORK REGISTER'!$B200)</f>
        <v>1</v>
      </c>
    </row>
    <row r="201" spans="1:15" x14ac:dyDescent="0.2">
      <c r="A201" s="134">
        <v>198</v>
      </c>
      <c r="B201" s="135" t="str">
        <f t="shared" si="3"/>
        <v>MO-BEM28.2</v>
      </c>
      <c r="C201" s="134" t="s">
        <v>325</v>
      </c>
      <c r="D201" s="136" t="s">
        <v>353</v>
      </c>
      <c r="E201" s="136" t="s">
        <v>355</v>
      </c>
      <c r="F201" s="137">
        <v>28</v>
      </c>
      <c r="G201" s="137">
        <v>2</v>
      </c>
      <c r="H201" s="134" t="s">
        <v>368</v>
      </c>
      <c r="I201" s="138" t="s">
        <v>382</v>
      </c>
      <c r="J201" s="138" t="s">
        <v>1638</v>
      </c>
      <c r="K201" s="138" t="s">
        <v>1629</v>
      </c>
      <c r="L201" s="139" t="s">
        <v>425</v>
      </c>
      <c r="M201" s="140">
        <v>46390</v>
      </c>
      <c r="N201" s="134"/>
      <c r="O201">
        <f>COUNTIF('02 Design'!$C$5:$C$366,'00 MASTER WORK REGISTER'!$B201)</f>
        <v>1</v>
      </c>
    </row>
    <row r="202" spans="1:15" x14ac:dyDescent="0.2">
      <c r="A202" s="134">
        <v>199</v>
      </c>
      <c r="B202" s="135" t="str">
        <f t="shared" si="3"/>
        <v>MO-BEM29</v>
      </c>
      <c r="C202" s="134" t="s">
        <v>326</v>
      </c>
      <c r="D202" s="136" t="s">
        <v>353</v>
      </c>
      <c r="E202" s="136" t="s">
        <v>355</v>
      </c>
      <c r="F202" s="137">
        <v>29</v>
      </c>
      <c r="G202" s="137"/>
      <c r="H202" s="134" t="s">
        <v>273</v>
      </c>
      <c r="I202" s="138" t="s">
        <v>384</v>
      </c>
      <c r="J202" s="138" t="s">
        <v>1626</v>
      </c>
      <c r="K202" s="138" t="s">
        <v>1629</v>
      </c>
      <c r="L202" s="139" t="s">
        <v>427</v>
      </c>
      <c r="M202" s="140">
        <v>46388</v>
      </c>
      <c r="N202" s="134"/>
      <c r="O202">
        <f>COUNTIF('02 Design'!$C$5:$C$366,'00 MASTER WORK REGISTER'!$B202)</f>
        <v>1</v>
      </c>
    </row>
    <row r="203" spans="1:15" x14ac:dyDescent="0.2">
      <c r="A203" s="134">
        <v>200</v>
      </c>
      <c r="B203" s="135" t="str">
        <f t="shared" si="3"/>
        <v>MO-BEM30</v>
      </c>
      <c r="C203" s="134" t="s">
        <v>327</v>
      </c>
      <c r="D203" s="136" t="s">
        <v>353</v>
      </c>
      <c r="E203" s="136" t="s">
        <v>355</v>
      </c>
      <c r="F203" s="137">
        <v>30</v>
      </c>
      <c r="G203" s="137"/>
      <c r="H203" s="134" t="s">
        <v>274</v>
      </c>
      <c r="I203" s="138" t="s">
        <v>384</v>
      </c>
      <c r="J203" s="138" t="s">
        <v>1626</v>
      </c>
      <c r="K203" s="138" t="s">
        <v>1629</v>
      </c>
      <c r="L203" s="160" t="s">
        <v>533</v>
      </c>
      <c r="M203" s="140">
        <v>46388</v>
      </c>
      <c r="N203" s="134"/>
      <c r="O203">
        <f>COUNTIF('02 Design'!$C$5:$C$366,'00 MASTER WORK REGISTER'!$B203)</f>
        <v>0</v>
      </c>
    </row>
    <row r="204" spans="1:15" x14ac:dyDescent="0.2">
      <c r="A204" s="134">
        <v>201</v>
      </c>
      <c r="B204" s="165" t="str">
        <f t="shared" si="3"/>
        <v>MO-BEM31</v>
      </c>
      <c r="C204" s="150" t="s">
        <v>328</v>
      </c>
      <c r="D204" s="166" t="s">
        <v>353</v>
      </c>
      <c r="E204" s="166" t="s">
        <v>355</v>
      </c>
      <c r="F204" s="167">
        <v>31</v>
      </c>
      <c r="G204" s="167"/>
      <c r="H204" s="521" t="s">
        <v>275</v>
      </c>
      <c r="I204" s="522" t="s">
        <v>428</v>
      </c>
      <c r="J204" s="522" t="s">
        <v>1640</v>
      </c>
      <c r="K204" s="522" t="s">
        <v>1629</v>
      </c>
      <c r="L204" s="524"/>
      <c r="M204" s="462">
        <v>46296</v>
      </c>
      <c r="N204" s="150" t="s">
        <v>541</v>
      </c>
      <c r="O204">
        <f>COUNTIF('02 Design'!$C$5:$C$366,'00 MASTER WORK REGISTER'!$B204)</f>
        <v>0</v>
      </c>
    </row>
    <row r="205" spans="1:15" x14ac:dyDescent="0.2">
      <c r="A205" s="134">
        <v>202</v>
      </c>
      <c r="B205" s="151" t="str">
        <f t="shared" si="3"/>
        <v>MO-BEM32</v>
      </c>
      <c r="C205" s="152" t="s">
        <v>329</v>
      </c>
      <c r="D205" s="153" t="s">
        <v>353</v>
      </c>
      <c r="E205" s="153" t="s">
        <v>355</v>
      </c>
      <c r="F205" s="154">
        <v>32</v>
      </c>
      <c r="G205" s="154"/>
      <c r="H205" s="152" t="s">
        <v>276</v>
      </c>
      <c r="I205" s="155" t="s">
        <v>384</v>
      </c>
      <c r="J205" s="155" t="s">
        <v>1640</v>
      </c>
      <c r="K205" s="155" t="s">
        <v>1629</v>
      </c>
      <c r="L205" s="156" t="s">
        <v>533</v>
      </c>
      <c r="M205" s="157">
        <v>46143</v>
      </c>
      <c r="N205" s="152" t="s">
        <v>541</v>
      </c>
      <c r="O205">
        <f>COUNTIF('02 Design'!$C$5:$C$366,'00 MASTER WORK REGISTER'!$B205)</f>
        <v>0</v>
      </c>
    </row>
    <row r="206" spans="1:15" x14ac:dyDescent="0.2">
      <c r="A206" s="134">
        <v>203</v>
      </c>
      <c r="B206" s="151" t="str">
        <f t="shared" si="3"/>
        <v>MO-BEM33</v>
      </c>
      <c r="C206" s="152" t="s">
        <v>330</v>
      </c>
      <c r="D206" s="153" t="s">
        <v>353</v>
      </c>
      <c r="E206" s="153" t="s">
        <v>355</v>
      </c>
      <c r="F206" s="154">
        <v>33</v>
      </c>
      <c r="G206" s="154"/>
      <c r="H206" s="152" t="s">
        <v>277</v>
      </c>
      <c r="I206" s="155" t="s">
        <v>384</v>
      </c>
      <c r="J206" s="155" t="s">
        <v>1640</v>
      </c>
      <c r="K206" s="155" t="s">
        <v>1629</v>
      </c>
      <c r="L206" s="156" t="s">
        <v>533</v>
      </c>
      <c r="M206" s="157">
        <v>46143</v>
      </c>
      <c r="N206" s="152" t="s">
        <v>541</v>
      </c>
      <c r="O206">
        <f>COUNTIF('02 Design'!$C$5:$C$366,'00 MASTER WORK REGISTER'!$B206)</f>
        <v>0</v>
      </c>
    </row>
    <row r="207" spans="1:15" x14ac:dyDescent="0.2">
      <c r="A207" s="134">
        <v>204</v>
      </c>
      <c r="B207" s="135" t="str">
        <f t="shared" si="3"/>
        <v>MO-BEM34</v>
      </c>
      <c r="C207" s="134" t="s">
        <v>331</v>
      </c>
      <c r="D207" s="136" t="s">
        <v>353</v>
      </c>
      <c r="E207" s="136" t="s">
        <v>355</v>
      </c>
      <c r="F207" s="137">
        <v>34</v>
      </c>
      <c r="G207" s="137"/>
      <c r="H207" s="180" t="s">
        <v>278</v>
      </c>
      <c r="I207" s="181" t="s">
        <v>428</v>
      </c>
      <c r="J207" s="181" t="s">
        <v>1633</v>
      </c>
      <c r="K207" s="181" t="s">
        <v>1629</v>
      </c>
      <c r="L207" s="160" t="s">
        <v>533</v>
      </c>
      <c r="M207" s="140">
        <v>46388</v>
      </c>
      <c r="N207" s="134"/>
      <c r="O207">
        <f>COUNTIF('02 Design'!$C$5:$C$366,'00 MASTER WORK REGISTER'!$B207)</f>
        <v>0</v>
      </c>
    </row>
    <row r="208" spans="1:15" x14ac:dyDescent="0.2">
      <c r="A208" s="134">
        <v>205</v>
      </c>
      <c r="B208" s="135" t="str">
        <f t="shared" si="3"/>
        <v>MO-BEM35</v>
      </c>
      <c r="C208" s="134" t="s">
        <v>332</v>
      </c>
      <c r="D208" s="136" t="s">
        <v>353</v>
      </c>
      <c r="E208" s="136" t="s">
        <v>355</v>
      </c>
      <c r="F208" s="137">
        <v>35</v>
      </c>
      <c r="G208" s="137"/>
      <c r="H208" s="180" t="s">
        <v>279</v>
      </c>
      <c r="I208" s="181" t="s">
        <v>428</v>
      </c>
      <c r="J208" s="181" t="s">
        <v>1620</v>
      </c>
      <c r="K208" s="181" t="s">
        <v>1629</v>
      </c>
      <c r="L208" s="160" t="s">
        <v>533</v>
      </c>
      <c r="M208" s="140">
        <v>46388</v>
      </c>
      <c r="N208" s="134"/>
      <c r="O208">
        <f>COUNTIF('02 Design'!$C$5:$C$366,'00 MASTER WORK REGISTER'!$B208)</f>
        <v>0</v>
      </c>
    </row>
    <row r="209" spans="1:15" x14ac:dyDescent="0.2">
      <c r="A209" s="134">
        <v>206</v>
      </c>
      <c r="B209" s="135" t="str">
        <f t="shared" si="3"/>
        <v>MO-BEM36</v>
      </c>
      <c r="C209" s="134" t="s">
        <v>333</v>
      </c>
      <c r="D209" s="136" t="s">
        <v>353</v>
      </c>
      <c r="E209" s="136" t="s">
        <v>355</v>
      </c>
      <c r="F209" s="137">
        <v>36</v>
      </c>
      <c r="G209" s="137"/>
      <c r="H209" s="180" t="s">
        <v>280</v>
      </c>
      <c r="I209" s="181" t="s">
        <v>428</v>
      </c>
      <c r="J209" s="181" t="s">
        <v>1633</v>
      </c>
      <c r="K209" s="181" t="s">
        <v>1629</v>
      </c>
      <c r="L209" s="160" t="s">
        <v>533</v>
      </c>
      <c r="M209" s="140">
        <v>46388</v>
      </c>
      <c r="N209" s="134"/>
      <c r="O209">
        <f>COUNTIF('02 Design'!$C$5:$C$366,'00 MASTER WORK REGISTER'!$B209)</f>
        <v>0</v>
      </c>
    </row>
    <row r="210" spans="1:15" x14ac:dyDescent="0.2">
      <c r="A210" s="134">
        <v>207</v>
      </c>
      <c r="B210" s="135" t="str">
        <f t="shared" si="3"/>
        <v>MO-BEM37</v>
      </c>
      <c r="C210" s="134" t="s">
        <v>334</v>
      </c>
      <c r="D210" s="136" t="s">
        <v>353</v>
      </c>
      <c r="E210" s="136" t="s">
        <v>355</v>
      </c>
      <c r="F210" s="137">
        <v>37</v>
      </c>
      <c r="G210" s="137"/>
      <c r="H210" s="180" t="s">
        <v>281</v>
      </c>
      <c r="I210" s="181" t="s">
        <v>428</v>
      </c>
      <c r="J210" s="181" t="s">
        <v>1633</v>
      </c>
      <c r="K210" s="181" t="s">
        <v>1629</v>
      </c>
      <c r="L210" s="160" t="s">
        <v>533</v>
      </c>
      <c r="M210" s="140">
        <v>46388</v>
      </c>
      <c r="N210" s="134"/>
      <c r="O210">
        <f>COUNTIF('02 Design'!$C$5:$C$366,'00 MASTER WORK REGISTER'!$B210)</f>
        <v>0</v>
      </c>
    </row>
    <row r="211" spans="1:15" x14ac:dyDescent="0.2">
      <c r="A211" s="134">
        <v>208</v>
      </c>
      <c r="B211" s="135" t="str">
        <f t="shared" si="3"/>
        <v>MO-BEM38</v>
      </c>
      <c r="C211" s="134" t="s">
        <v>335</v>
      </c>
      <c r="D211" s="136" t="s">
        <v>353</v>
      </c>
      <c r="E211" s="136" t="s">
        <v>355</v>
      </c>
      <c r="F211" s="137">
        <v>38</v>
      </c>
      <c r="G211" s="137"/>
      <c r="H211" s="180" t="s">
        <v>282</v>
      </c>
      <c r="I211" s="181" t="s">
        <v>428</v>
      </c>
      <c r="J211" s="181" t="s">
        <v>1633</v>
      </c>
      <c r="K211" s="181" t="s">
        <v>1629</v>
      </c>
      <c r="L211" s="160" t="s">
        <v>533</v>
      </c>
      <c r="M211" s="140">
        <v>46388</v>
      </c>
      <c r="N211" s="134"/>
      <c r="O211">
        <f>COUNTIF('02 Design'!$C$5:$C$366,'00 MASTER WORK REGISTER'!$B211)</f>
        <v>0</v>
      </c>
    </row>
    <row r="212" spans="1:15" x14ac:dyDescent="0.2">
      <c r="A212" s="134">
        <v>209</v>
      </c>
      <c r="B212" s="135" t="str">
        <f t="shared" si="3"/>
        <v>MO-BEM39</v>
      </c>
      <c r="C212" s="134" t="s">
        <v>336</v>
      </c>
      <c r="D212" s="136" t="s">
        <v>353</v>
      </c>
      <c r="E212" s="136" t="s">
        <v>355</v>
      </c>
      <c r="F212" s="137">
        <v>39</v>
      </c>
      <c r="G212" s="137"/>
      <c r="H212" s="180" t="s">
        <v>283</v>
      </c>
      <c r="I212" s="181" t="s">
        <v>428</v>
      </c>
      <c r="J212" s="181" t="s">
        <v>1633</v>
      </c>
      <c r="K212" s="181" t="s">
        <v>1629</v>
      </c>
      <c r="L212" s="160" t="s">
        <v>533</v>
      </c>
      <c r="M212" s="140">
        <v>46388</v>
      </c>
      <c r="N212" s="134"/>
      <c r="O212">
        <f>COUNTIF('02 Design'!$C$5:$C$366,'00 MASTER WORK REGISTER'!$B212)</f>
        <v>0</v>
      </c>
    </row>
    <row r="213" spans="1:15" x14ac:dyDescent="0.2">
      <c r="A213" s="134">
        <v>210</v>
      </c>
      <c r="B213" s="135" t="str">
        <f t="shared" si="3"/>
        <v>MO-BEM40</v>
      </c>
      <c r="C213" s="134" t="s">
        <v>337</v>
      </c>
      <c r="D213" s="136" t="s">
        <v>353</v>
      </c>
      <c r="E213" s="136" t="s">
        <v>355</v>
      </c>
      <c r="F213" s="137">
        <v>40</v>
      </c>
      <c r="G213" s="137"/>
      <c r="H213" s="180" t="s">
        <v>284</v>
      </c>
      <c r="I213" s="181" t="s">
        <v>428</v>
      </c>
      <c r="J213" s="181" t="s">
        <v>1641</v>
      </c>
      <c r="K213" s="181" t="s">
        <v>1629</v>
      </c>
      <c r="L213" s="160" t="s">
        <v>533</v>
      </c>
      <c r="M213" s="140">
        <v>46388</v>
      </c>
      <c r="N213" s="134"/>
      <c r="O213">
        <f>COUNTIF('02 Design'!$C$5:$C$366,'00 MASTER WORK REGISTER'!$B213)</f>
        <v>0</v>
      </c>
    </row>
    <row r="214" spans="1:15" x14ac:dyDescent="0.2">
      <c r="A214" s="134">
        <v>211</v>
      </c>
      <c r="B214" s="135" t="str">
        <f t="shared" si="3"/>
        <v>MO-BEM41</v>
      </c>
      <c r="C214" s="134" t="s">
        <v>338</v>
      </c>
      <c r="D214" s="136" t="s">
        <v>353</v>
      </c>
      <c r="E214" s="136" t="s">
        <v>355</v>
      </c>
      <c r="F214" s="137">
        <v>41</v>
      </c>
      <c r="G214" s="137"/>
      <c r="H214" s="180" t="s">
        <v>285</v>
      </c>
      <c r="I214" s="181" t="s">
        <v>428</v>
      </c>
      <c r="J214" s="181" t="s">
        <v>1639</v>
      </c>
      <c r="K214" s="181" t="s">
        <v>1629</v>
      </c>
      <c r="L214" s="160" t="s">
        <v>533</v>
      </c>
      <c r="M214" s="140">
        <v>46388</v>
      </c>
      <c r="N214" s="134" t="s">
        <v>4744</v>
      </c>
      <c r="O214">
        <f>COUNTIF('02 Design'!$C$5:$C$366,'00 MASTER WORK REGISTER'!$B214)</f>
        <v>0</v>
      </c>
    </row>
    <row r="215" spans="1:15" x14ac:dyDescent="0.2">
      <c r="A215" s="134">
        <v>212</v>
      </c>
      <c r="B215" s="151" t="str">
        <f t="shared" si="3"/>
        <v>MO-BEM42</v>
      </c>
      <c r="C215" s="152" t="s">
        <v>339</v>
      </c>
      <c r="D215" s="153" t="s">
        <v>353</v>
      </c>
      <c r="E215" s="153" t="s">
        <v>355</v>
      </c>
      <c r="F215" s="154">
        <v>42</v>
      </c>
      <c r="G215" s="154"/>
      <c r="H215" s="152" t="s">
        <v>286</v>
      </c>
      <c r="I215" s="155" t="s">
        <v>435</v>
      </c>
      <c r="J215" s="155" t="s">
        <v>1627</v>
      </c>
      <c r="K215" s="155"/>
      <c r="L215" s="156" t="s">
        <v>533</v>
      </c>
      <c r="M215" s="157">
        <v>46388</v>
      </c>
      <c r="N215" s="152" t="s">
        <v>541</v>
      </c>
      <c r="O215">
        <f>COUNTIF('02 Design'!$C$5:$C$366,'00 MASTER WORK REGISTER'!$B215)</f>
        <v>0</v>
      </c>
    </row>
    <row r="216" spans="1:15" x14ac:dyDescent="0.2">
      <c r="A216" s="134">
        <v>213</v>
      </c>
      <c r="B216" s="135" t="str">
        <f t="shared" si="3"/>
        <v>MO-BEM43</v>
      </c>
      <c r="C216" s="134" t="s">
        <v>340</v>
      </c>
      <c r="D216" s="136" t="s">
        <v>353</v>
      </c>
      <c r="E216" s="136" t="s">
        <v>355</v>
      </c>
      <c r="F216" s="137">
        <v>43</v>
      </c>
      <c r="G216" s="137"/>
      <c r="H216" s="134" t="s">
        <v>287</v>
      </c>
      <c r="I216" s="138" t="s">
        <v>384</v>
      </c>
      <c r="J216" s="138" t="s">
        <v>1642</v>
      </c>
      <c r="K216" s="138"/>
      <c r="L216" s="139" t="s">
        <v>429</v>
      </c>
      <c r="M216" s="140">
        <v>46266</v>
      </c>
      <c r="N216" s="134"/>
      <c r="O216">
        <f>COUNTIF('02 Design'!$C$5:$C$366,'00 MASTER WORK REGISTER'!$B216)</f>
        <v>1</v>
      </c>
    </row>
    <row r="217" spans="1:15" x14ac:dyDescent="0.2">
      <c r="A217" s="134">
        <v>214</v>
      </c>
      <c r="B217" s="135" t="str">
        <f t="shared" si="3"/>
        <v>MO-BEM44</v>
      </c>
      <c r="C217" s="134" t="s">
        <v>341</v>
      </c>
      <c r="D217" s="136" t="s">
        <v>353</v>
      </c>
      <c r="E217" s="136" t="s">
        <v>355</v>
      </c>
      <c r="F217" s="137">
        <v>44</v>
      </c>
      <c r="G217" s="137"/>
      <c r="H217" s="134" t="s">
        <v>288</v>
      </c>
      <c r="I217" s="138" t="s">
        <v>384</v>
      </c>
      <c r="J217" s="138" t="s">
        <v>1627</v>
      </c>
      <c r="K217" s="138"/>
      <c r="L217" s="139" t="s">
        <v>430</v>
      </c>
      <c r="M217" s="140">
        <v>46266</v>
      </c>
      <c r="N217" s="134"/>
      <c r="O217">
        <f>COUNTIF('02 Design'!$C$5:$C$366,'00 MASTER WORK REGISTER'!$B217)</f>
        <v>1</v>
      </c>
    </row>
    <row r="218" spans="1:15" x14ac:dyDescent="0.2">
      <c r="A218" s="134">
        <v>215</v>
      </c>
      <c r="B218" s="135" t="str">
        <f t="shared" si="3"/>
        <v>MO-BEM45</v>
      </c>
      <c r="C218" s="134" t="s">
        <v>342</v>
      </c>
      <c r="D218" s="136" t="s">
        <v>353</v>
      </c>
      <c r="E218" s="136" t="s">
        <v>355</v>
      </c>
      <c r="F218" s="137">
        <v>45</v>
      </c>
      <c r="G218" s="137"/>
      <c r="H218" s="134" t="s">
        <v>289</v>
      </c>
      <c r="I218" s="138" t="s">
        <v>384</v>
      </c>
      <c r="J218" s="138" t="s">
        <v>1627</v>
      </c>
      <c r="K218" s="138"/>
      <c r="L218" s="162" t="s">
        <v>434</v>
      </c>
      <c r="M218" s="140">
        <v>46388</v>
      </c>
      <c r="N218" s="134"/>
      <c r="O218">
        <f>COUNTIF('02 Design'!$C$5:$C$366,'00 MASTER WORK REGISTER'!$B218)</f>
        <v>0</v>
      </c>
    </row>
    <row r="219" spans="1:15" x14ac:dyDescent="0.2">
      <c r="A219" s="134">
        <v>216</v>
      </c>
      <c r="B219" s="135" t="str">
        <f t="shared" si="3"/>
        <v>MO-BEM46</v>
      </c>
      <c r="C219" s="134" t="s">
        <v>343</v>
      </c>
      <c r="D219" s="136" t="s">
        <v>353</v>
      </c>
      <c r="E219" s="136" t="s">
        <v>355</v>
      </c>
      <c r="F219" s="137">
        <v>46</v>
      </c>
      <c r="G219" s="137"/>
      <c r="H219" s="134" t="s">
        <v>290</v>
      </c>
      <c r="I219" s="138" t="s">
        <v>384</v>
      </c>
      <c r="J219" s="138" t="s">
        <v>1627</v>
      </c>
      <c r="K219" s="138"/>
      <c r="L219" s="139" t="s">
        <v>431</v>
      </c>
      <c r="M219" s="140">
        <v>46388</v>
      </c>
      <c r="N219" s="134"/>
      <c r="O219">
        <f>COUNTIF('02 Design'!$C$5:$C$366,'00 MASTER WORK REGISTER'!$B219)</f>
        <v>1</v>
      </c>
    </row>
    <row r="220" spans="1:15" x14ac:dyDescent="0.2">
      <c r="A220" s="134">
        <v>217</v>
      </c>
      <c r="B220" s="135" t="str">
        <f t="shared" si="3"/>
        <v>MO-BEM47</v>
      </c>
      <c r="C220" s="134" t="s">
        <v>344</v>
      </c>
      <c r="D220" s="136" t="s">
        <v>353</v>
      </c>
      <c r="E220" s="136" t="s">
        <v>355</v>
      </c>
      <c r="F220" s="137">
        <v>47</v>
      </c>
      <c r="G220" s="137"/>
      <c r="H220" s="134" t="s">
        <v>291</v>
      </c>
      <c r="I220" s="138" t="s">
        <v>384</v>
      </c>
      <c r="J220" s="138" t="s">
        <v>1634</v>
      </c>
      <c r="K220" s="138" t="s">
        <v>1629</v>
      </c>
      <c r="L220" s="139" t="s">
        <v>432</v>
      </c>
      <c r="M220" s="140">
        <v>46388</v>
      </c>
      <c r="N220" s="134"/>
      <c r="O220">
        <f>COUNTIF('02 Design'!$C$5:$C$366,'00 MASTER WORK REGISTER'!$B220)</f>
        <v>1</v>
      </c>
    </row>
    <row r="221" spans="1:15" x14ac:dyDescent="0.2">
      <c r="A221" s="134">
        <v>218</v>
      </c>
      <c r="B221" s="135" t="str">
        <f t="shared" si="3"/>
        <v>MO-BEM48</v>
      </c>
      <c r="C221" s="134" t="s">
        <v>345</v>
      </c>
      <c r="D221" s="136" t="s">
        <v>353</v>
      </c>
      <c r="E221" s="136" t="s">
        <v>355</v>
      </c>
      <c r="F221" s="137">
        <v>48</v>
      </c>
      <c r="G221" s="137"/>
      <c r="H221" s="134" t="s">
        <v>292</v>
      </c>
      <c r="I221" s="138" t="s">
        <v>382</v>
      </c>
      <c r="J221" s="138" t="s">
        <v>1627</v>
      </c>
      <c r="K221" s="138"/>
      <c r="L221" s="139" t="s">
        <v>402</v>
      </c>
      <c r="M221" s="140">
        <v>46388</v>
      </c>
      <c r="N221" s="134"/>
      <c r="O221">
        <f>COUNTIF('02 Design'!$C$5:$C$366,'00 MASTER WORK REGISTER'!$B221)</f>
        <v>1</v>
      </c>
    </row>
    <row r="222" spans="1:15" x14ac:dyDescent="0.2">
      <c r="A222" s="134">
        <v>219</v>
      </c>
      <c r="B222" s="135" t="str">
        <f t="shared" si="3"/>
        <v>MO-BEM49</v>
      </c>
      <c r="C222" s="134" t="s">
        <v>346</v>
      </c>
      <c r="D222" s="136" t="s">
        <v>353</v>
      </c>
      <c r="E222" s="136" t="s">
        <v>355</v>
      </c>
      <c r="F222" s="137">
        <v>49</v>
      </c>
      <c r="G222" s="137"/>
      <c r="H222" s="134" t="s">
        <v>293</v>
      </c>
      <c r="I222" s="138" t="s">
        <v>384</v>
      </c>
      <c r="J222" s="138" t="s">
        <v>1627</v>
      </c>
      <c r="K222" s="138"/>
      <c r="L222" s="139" t="s">
        <v>433</v>
      </c>
      <c r="M222" s="140">
        <v>46388</v>
      </c>
      <c r="N222" s="134"/>
      <c r="O222">
        <f>COUNTIF('02 Design'!$C$5:$C$366,'00 MASTER WORK REGISTER'!$B222)</f>
        <v>1</v>
      </c>
    </row>
    <row r="223" spans="1:15" x14ac:dyDescent="0.2">
      <c r="A223" s="134">
        <v>220</v>
      </c>
      <c r="B223" s="135" t="str">
        <f t="shared" si="3"/>
        <v>MO-BEM50</v>
      </c>
      <c r="C223" s="134" t="s">
        <v>347</v>
      </c>
      <c r="D223" s="136" t="s">
        <v>353</v>
      </c>
      <c r="E223" s="136" t="s">
        <v>355</v>
      </c>
      <c r="F223" s="137">
        <v>50</v>
      </c>
      <c r="G223" s="137"/>
      <c r="H223" s="134" t="s">
        <v>294</v>
      </c>
      <c r="I223" s="138" t="s">
        <v>435</v>
      </c>
      <c r="J223" s="138" t="s">
        <v>1627</v>
      </c>
      <c r="K223" s="138"/>
      <c r="L223" s="162"/>
      <c r="M223" s="140">
        <v>46388</v>
      </c>
      <c r="N223" s="134"/>
      <c r="O223">
        <f>COUNTIF('02 Design'!$C$5:$C$366,'00 MASTER WORK REGISTER'!$B223)</f>
        <v>1</v>
      </c>
    </row>
    <row r="224" spans="1:15" x14ac:dyDescent="0.2">
      <c r="A224" s="134">
        <v>221</v>
      </c>
      <c r="B224" s="135" t="str">
        <f t="shared" si="3"/>
        <v>MO-BEM51</v>
      </c>
      <c r="C224" s="134" t="s">
        <v>348</v>
      </c>
      <c r="D224" s="136" t="s">
        <v>353</v>
      </c>
      <c r="E224" s="136" t="s">
        <v>355</v>
      </c>
      <c r="F224" s="137">
        <v>51</v>
      </c>
      <c r="G224" s="137"/>
      <c r="H224" s="134" t="s">
        <v>295</v>
      </c>
      <c r="I224" s="138" t="s">
        <v>384</v>
      </c>
      <c r="J224" s="138" t="s">
        <v>1633</v>
      </c>
      <c r="K224" s="138" t="s">
        <v>1629</v>
      </c>
      <c r="L224" s="139" t="s">
        <v>418</v>
      </c>
      <c r="M224" s="140">
        <v>46235</v>
      </c>
      <c r="N224" s="134"/>
      <c r="O224" s="30">
        <f>COUNTIF('02 Design'!$C$5:$C$366,'00 MASTER WORK REGISTER'!$B224)</f>
        <v>0</v>
      </c>
    </row>
    <row r="225" spans="1:15" x14ac:dyDescent="0.2">
      <c r="A225" s="134">
        <v>222</v>
      </c>
      <c r="B225" s="135" t="str">
        <f t="shared" si="3"/>
        <v>MO-BEM52</v>
      </c>
      <c r="C225" s="134" t="s">
        <v>349</v>
      </c>
      <c r="D225" s="136" t="s">
        <v>353</v>
      </c>
      <c r="E225" s="136" t="s">
        <v>355</v>
      </c>
      <c r="F225" s="137">
        <v>52</v>
      </c>
      <c r="G225" s="137"/>
      <c r="H225" s="134" t="s">
        <v>296</v>
      </c>
      <c r="I225" s="138" t="s">
        <v>384</v>
      </c>
      <c r="J225" s="138" t="s">
        <v>1633</v>
      </c>
      <c r="K225" s="138" t="s">
        <v>1629</v>
      </c>
      <c r="L225" s="139" t="str">
        <f>L191</f>
        <v>MDW-39534</v>
      </c>
      <c r="M225" s="140">
        <v>46388</v>
      </c>
      <c r="N225" s="134" t="s">
        <v>4381</v>
      </c>
      <c r="O225">
        <f>COUNTIF('02 Design'!$C$5:$C$366,'00 MASTER WORK REGISTER'!$B225)</f>
        <v>0</v>
      </c>
    </row>
    <row r="226" spans="1:15" x14ac:dyDescent="0.2">
      <c r="A226" s="134">
        <v>223</v>
      </c>
      <c r="B226" s="135" t="str">
        <f t="shared" si="3"/>
        <v>MO-BEM53.1</v>
      </c>
      <c r="C226" s="134" t="s">
        <v>350</v>
      </c>
      <c r="D226" s="136" t="s">
        <v>353</v>
      </c>
      <c r="E226" s="136" t="s">
        <v>355</v>
      </c>
      <c r="F226" s="137">
        <v>53</v>
      </c>
      <c r="G226" s="137" t="s">
        <v>1925</v>
      </c>
      <c r="H226" s="134" t="s">
        <v>4380</v>
      </c>
      <c r="I226" s="138" t="s">
        <v>384</v>
      </c>
      <c r="J226" s="138" t="s">
        <v>1633</v>
      </c>
      <c r="K226" s="138" t="s">
        <v>1629</v>
      </c>
      <c r="L226" s="139" t="s">
        <v>437</v>
      </c>
      <c r="M226" s="140">
        <v>46389</v>
      </c>
      <c r="N226" s="404" t="s">
        <v>1901</v>
      </c>
      <c r="O226">
        <f>COUNTIF('02 Design'!$C$5:$C$366,'00 MASTER WORK REGISTER'!$B226)</f>
        <v>1</v>
      </c>
    </row>
    <row r="227" spans="1:15" s="487" customFormat="1" x14ac:dyDescent="0.2">
      <c r="A227" s="134">
        <v>224</v>
      </c>
      <c r="B227" s="135" t="str">
        <f t="shared" si="3"/>
        <v>MO-BEM53.2</v>
      </c>
      <c r="C227" s="134" t="s">
        <v>350</v>
      </c>
      <c r="D227" s="136" t="s">
        <v>353</v>
      </c>
      <c r="E227" s="136" t="s">
        <v>355</v>
      </c>
      <c r="F227" s="137">
        <v>53</v>
      </c>
      <c r="G227" s="137" t="s">
        <v>1926</v>
      </c>
      <c r="H227" s="134" t="s">
        <v>370</v>
      </c>
      <c r="I227" s="138" t="s">
        <v>382</v>
      </c>
      <c r="J227" s="138" t="s">
        <v>1633</v>
      </c>
      <c r="K227" s="138" t="s">
        <v>1629</v>
      </c>
      <c r="L227" s="139" t="s">
        <v>436</v>
      </c>
      <c r="M227" s="140">
        <v>46389</v>
      </c>
      <c r="N227" s="134" t="s">
        <v>1901</v>
      </c>
      <c r="O227" s="487">
        <f>COUNTIF('02 Design'!$C$5:$C$366,'00 MASTER WORK REGISTER'!$B227)</f>
        <v>1</v>
      </c>
    </row>
    <row r="228" spans="1:15" x14ac:dyDescent="0.2">
      <c r="A228" s="134">
        <v>225</v>
      </c>
      <c r="B228" s="517" t="str">
        <f t="shared" si="3"/>
        <v>MO-BEM54</v>
      </c>
      <c r="C228" s="518" t="s">
        <v>351</v>
      </c>
      <c r="D228" s="519" t="s">
        <v>353</v>
      </c>
      <c r="E228" s="519" t="s">
        <v>355</v>
      </c>
      <c r="F228" s="520">
        <v>54</v>
      </c>
      <c r="G228" s="520"/>
      <c r="H228" s="518" t="s">
        <v>297</v>
      </c>
      <c r="I228" s="523" t="s">
        <v>384</v>
      </c>
      <c r="J228" s="523" t="s">
        <v>1627</v>
      </c>
      <c r="K228" s="523"/>
      <c r="L228" s="525" t="s">
        <v>1615</v>
      </c>
      <c r="M228" s="526">
        <v>46388</v>
      </c>
      <c r="N228" s="518"/>
    </row>
  </sheetData>
  <autoFilter ref="A3:N227" xr:uid="{49F3F3FE-5349-4301-8348-5680BFEAFAA5}">
    <sortState xmlns:xlrd2="http://schemas.microsoft.com/office/spreadsheetml/2017/richdata2" ref="A4:N227">
      <sortCondition ref="A3:A227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C03A-DFB8-4082-BB65-7521340C1283}">
  <sheetPr codeName="Sheet3">
    <tabColor rgb="FF00B050"/>
    <outlinePr summaryBelow="0" summaryRight="0"/>
    <pageSetUpPr fitToPage="1"/>
  </sheetPr>
  <dimension ref="A1:AW250"/>
  <sheetViews>
    <sheetView tabSelected="1" view="pageBreakPreview" zoomScale="70" zoomScaleNormal="70" zoomScaleSheetLayoutView="70" workbookViewId="0">
      <pane xSplit="10" ySplit="3" topLeftCell="K48" activePane="bottomRight" state="frozen"/>
      <selection pane="topRight" activeCell="K1" sqref="K1"/>
      <selection pane="bottomLeft" activeCell="A4" sqref="A4"/>
      <selection pane="bottomRight" activeCell="V61" sqref="V61"/>
    </sheetView>
  </sheetViews>
  <sheetFormatPr defaultRowHeight="14.25" outlineLevelRow="1" outlineLevelCol="1" x14ac:dyDescent="0.2"/>
  <cols>
    <col min="1" max="1" width="9" style="407"/>
    <col min="2" max="2" width="9" style="5"/>
    <col min="3" max="3" width="13.625" style="407" customWidth="1"/>
    <col min="4" max="4" width="8" style="516" customWidth="1" outlineLevel="1"/>
    <col min="5" max="5" width="13.25" style="644" customWidth="1" outlineLevel="1"/>
    <col min="6" max="6" width="11.625" style="33" hidden="1" customWidth="1" outlineLevel="1"/>
    <col min="7" max="7" width="75.625" style="185" customWidth="1"/>
    <col min="8" max="8" width="12.875" style="184" customWidth="1"/>
    <col min="9" max="9" width="19.25" style="184" customWidth="1"/>
    <col min="10" max="10" width="12.5" style="516" customWidth="1"/>
    <col min="11" max="11" width="15.25" style="100" customWidth="1"/>
    <col min="12" max="12" width="10.625" style="3" customWidth="1" outlineLevel="1"/>
    <col min="13" max="13" width="11.625" style="34" customWidth="1" outlineLevel="1"/>
    <col min="14" max="14" width="15.625" style="190" customWidth="1"/>
    <col min="15" max="15" width="11.875" style="3" customWidth="1" outlineLevel="1"/>
    <col min="16" max="16" width="11.625" style="34" customWidth="1" outlineLevel="1"/>
    <col min="17" max="17" width="15.625" style="34" customWidth="1" collapsed="1"/>
    <col min="18" max="18" width="10.625" style="3" hidden="1" customWidth="1" outlineLevel="1"/>
    <col min="19" max="19" width="12.5" style="34" hidden="1" customWidth="1" outlineLevel="1"/>
    <col min="20" max="20" width="15.625" style="34" hidden="1" customWidth="1"/>
    <col min="21" max="21" width="11.75" style="3" customWidth="1" outlineLevel="1"/>
    <col min="22" max="22" width="11.625" style="34" customWidth="1" outlineLevel="1"/>
    <col min="23" max="23" width="15.625" style="34" customWidth="1"/>
    <col min="24" max="24" width="10.625" style="3" customWidth="1" outlineLevel="1"/>
    <col min="25" max="25" width="11.625" style="34" customWidth="1" outlineLevel="1"/>
    <col min="26" max="26" width="15.625" style="34" customWidth="1"/>
    <col min="27" max="27" width="10.625" style="3" customWidth="1" outlineLevel="1"/>
    <col min="28" max="28" width="11.625" style="34" customWidth="1" outlineLevel="1"/>
    <col min="29" max="29" width="15.625" style="34" customWidth="1"/>
    <col min="30" max="30" width="10.625" style="3" customWidth="1" outlineLevel="1"/>
    <col min="31" max="31" width="11.625" style="34" customWidth="1" outlineLevel="1"/>
    <col min="32" max="32" width="15.625" style="34" customWidth="1"/>
    <col min="33" max="33" width="10.625" style="3" customWidth="1" outlineLevel="1"/>
    <col min="34" max="34" width="11.625" style="34" customWidth="1" outlineLevel="1"/>
    <col min="35" max="35" width="15.625" style="34" customWidth="1"/>
    <col min="36" max="37" width="17" style="33" customWidth="1"/>
    <col min="38" max="38" width="14.25" style="33" customWidth="1"/>
    <col min="39" max="39" width="53.25" style="3" customWidth="1"/>
    <col min="40" max="41" width="48.875" style="3" customWidth="1"/>
    <col min="42" max="42" width="12" style="400" customWidth="1"/>
    <col min="43" max="43" width="9" style="400"/>
    <col min="44" max="44" width="11.25" style="400" bestFit="1" customWidth="1"/>
    <col min="45" max="45" width="11.5" style="436" bestFit="1" customWidth="1"/>
    <col min="46" max="46" width="11" style="436" bestFit="1" customWidth="1"/>
    <col min="47" max="47" width="11" style="644" bestFit="1" customWidth="1"/>
    <col min="48" max="16384" width="9" style="33"/>
  </cols>
  <sheetData>
    <row r="1" spans="1:47" x14ac:dyDescent="0.2">
      <c r="L1" s="3" t="s">
        <v>543</v>
      </c>
      <c r="M1" s="34">
        <v>0.1</v>
      </c>
      <c r="O1" s="3" t="s">
        <v>544</v>
      </c>
      <c r="P1" s="34">
        <v>0.1</v>
      </c>
      <c r="R1" s="3" t="s">
        <v>1912</v>
      </c>
      <c r="S1" s="34">
        <v>0.1</v>
      </c>
      <c r="U1" s="3" t="s">
        <v>545</v>
      </c>
      <c r="V1" s="34">
        <v>0.6</v>
      </c>
      <c r="X1" s="3" t="s">
        <v>546</v>
      </c>
      <c r="Y1" s="34">
        <v>0.05</v>
      </c>
      <c r="AA1" s="3" t="s">
        <v>1916</v>
      </c>
      <c r="AB1" s="34">
        <v>0.01</v>
      </c>
      <c r="AD1" s="3" t="s">
        <v>547</v>
      </c>
      <c r="AE1" s="34">
        <v>0.01</v>
      </c>
      <c r="AG1" s="3" t="s">
        <v>1917</v>
      </c>
      <c r="AH1" s="34">
        <v>0.03</v>
      </c>
      <c r="AK1" s="204">
        <f>M1+P1+S1+V1+Y1+AB1+AE1+AH1</f>
        <v>1</v>
      </c>
    </row>
    <row r="2" spans="1:47" ht="28.5" customHeight="1" x14ac:dyDescent="0.2">
      <c r="L2" s="884" t="s">
        <v>0</v>
      </c>
      <c r="M2" s="884"/>
      <c r="N2" s="884"/>
      <c r="O2" s="885" t="s">
        <v>1</v>
      </c>
      <c r="P2" s="885"/>
      <c r="Q2" s="182"/>
      <c r="R2" s="886" t="s">
        <v>1913</v>
      </c>
      <c r="S2" s="886"/>
      <c r="T2" s="183"/>
      <c r="U2" s="886" t="s">
        <v>2</v>
      </c>
      <c r="V2" s="886"/>
      <c r="W2" s="183"/>
      <c r="X2" s="885" t="s">
        <v>542</v>
      </c>
      <c r="Y2" s="885"/>
      <c r="Z2" s="182"/>
      <c r="AA2" s="885" t="s">
        <v>1919</v>
      </c>
      <c r="AB2" s="885"/>
      <c r="AC2" s="182"/>
      <c r="AD2" s="885" t="s">
        <v>3</v>
      </c>
      <c r="AE2" s="885"/>
      <c r="AF2" s="182"/>
      <c r="AG2" s="885" t="s">
        <v>1918</v>
      </c>
      <c r="AH2" s="885"/>
      <c r="AI2" s="182"/>
      <c r="AP2" s="400" t="s">
        <v>1676</v>
      </c>
      <c r="AQ2" s="400" t="s">
        <v>2319</v>
      </c>
      <c r="AR2" s="400" t="s">
        <v>4388</v>
      </c>
    </row>
    <row r="3" spans="1:47" s="5" customFormat="1" ht="91.5" customHeight="1" x14ac:dyDescent="0.2">
      <c r="A3" s="407"/>
      <c r="B3" s="86" t="s">
        <v>1858</v>
      </c>
      <c r="C3" s="88" t="s">
        <v>4389</v>
      </c>
      <c r="D3" s="88" t="s">
        <v>548</v>
      </c>
      <c r="E3" s="87" t="s">
        <v>15</v>
      </c>
      <c r="F3" s="87" t="s">
        <v>16</v>
      </c>
      <c r="G3" s="88" t="s">
        <v>18</v>
      </c>
      <c r="H3" s="88" t="s">
        <v>1655</v>
      </c>
      <c r="I3" s="88" t="s">
        <v>4746</v>
      </c>
      <c r="J3" s="88" t="s">
        <v>1909</v>
      </c>
      <c r="K3" s="89" t="s">
        <v>1654</v>
      </c>
      <c r="L3" s="171" t="s">
        <v>1645</v>
      </c>
      <c r="M3" s="186" t="s">
        <v>1644</v>
      </c>
      <c r="N3" s="172" t="s">
        <v>1935</v>
      </c>
      <c r="O3" s="171" t="s">
        <v>1646</v>
      </c>
      <c r="P3" s="186" t="s">
        <v>1647</v>
      </c>
      <c r="Q3" s="172" t="s">
        <v>1936</v>
      </c>
      <c r="R3" s="171" t="s">
        <v>1915</v>
      </c>
      <c r="S3" s="186" t="s">
        <v>1914</v>
      </c>
      <c r="T3" s="172" t="s">
        <v>1937</v>
      </c>
      <c r="U3" s="171" t="s">
        <v>1648</v>
      </c>
      <c r="V3" s="186" t="s">
        <v>1649</v>
      </c>
      <c r="W3" s="172" t="s">
        <v>1938</v>
      </c>
      <c r="X3" s="171" t="s">
        <v>1650</v>
      </c>
      <c r="Y3" s="186" t="s">
        <v>1651</v>
      </c>
      <c r="Z3" s="172" t="s">
        <v>1939</v>
      </c>
      <c r="AA3" s="171" t="s">
        <v>1944</v>
      </c>
      <c r="AB3" s="186" t="s">
        <v>1945</v>
      </c>
      <c r="AC3" s="172" t="s">
        <v>1946</v>
      </c>
      <c r="AD3" s="171" t="s">
        <v>1652</v>
      </c>
      <c r="AE3" s="186" t="s">
        <v>1653</v>
      </c>
      <c r="AF3" s="172" t="s">
        <v>1940</v>
      </c>
      <c r="AG3" s="171" t="s">
        <v>1941</v>
      </c>
      <c r="AH3" s="186" t="s">
        <v>1942</v>
      </c>
      <c r="AI3" s="172" t="s">
        <v>1943</v>
      </c>
      <c r="AJ3" s="87" t="s">
        <v>19</v>
      </c>
      <c r="AK3" s="88" t="s">
        <v>4375</v>
      </c>
      <c r="AL3" s="89" t="s">
        <v>4376</v>
      </c>
      <c r="AM3" s="441" t="s">
        <v>1910</v>
      </c>
      <c r="AN3" s="865" t="s">
        <v>4840</v>
      </c>
      <c r="AO3" s="481" t="s">
        <v>1670</v>
      </c>
      <c r="AQ3" s="436" t="s">
        <v>4387</v>
      </c>
      <c r="AR3" s="436"/>
      <c r="AS3" s="436" t="s">
        <v>4799</v>
      </c>
      <c r="AT3" s="436" t="s">
        <v>4797</v>
      </c>
      <c r="AU3" s="644" t="s">
        <v>4798</v>
      </c>
    </row>
    <row r="4" spans="1:47" ht="35.1" customHeight="1" outlineLevel="1" x14ac:dyDescent="0.2">
      <c r="A4" s="407">
        <v>1</v>
      </c>
      <c r="B4" s="508">
        <v>1</v>
      </c>
      <c r="C4" s="508" t="str">
        <f>_xlfn.XLOOKUP($E4,'00 MASTER WORK REGISTER'!B:B,'00 MASTER WORK REGISTER'!L:L)</f>
        <v>MDW-39246-60</v>
      </c>
      <c r="D4" s="508" t="s">
        <v>352</v>
      </c>
      <c r="E4" s="508" t="s">
        <v>549</v>
      </c>
      <c r="F4" s="508" t="s">
        <v>76</v>
      </c>
      <c r="G4" s="542" t="str">
        <f>_xlfn.XLOOKUP($E4,'00 MASTER WORK REGISTER'!B:B,'00 MASTER WORK REGISTER'!H:H)</f>
        <v>Rooms and Building Service Systems Modification in Stations Area</v>
      </c>
      <c r="H4" s="508" t="s">
        <v>533</v>
      </c>
      <c r="I4" s="509"/>
      <c r="J4" s="508"/>
      <c r="K4" s="510">
        <f>_xlfn.XLOOKUP($E4,'00 MASTER WORK REGISTER'!$B:$B,'00 MASTER WORK REGISTER'!$M:$M,"")</f>
        <v>46235</v>
      </c>
      <c r="L4" s="663"/>
      <c r="M4" s="664"/>
      <c r="N4" s="665"/>
      <c r="O4" s="663"/>
      <c r="P4" s="664"/>
      <c r="Q4" s="665"/>
      <c r="R4" s="663"/>
      <c r="S4" s="664"/>
      <c r="T4" s="665"/>
      <c r="U4" s="663"/>
      <c r="V4" s="664"/>
      <c r="W4" s="665"/>
      <c r="X4" s="663"/>
      <c r="Y4" s="664"/>
      <c r="Z4" s="665"/>
      <c r="AA4" s="663"/>
      <c r="AB4" s="664"/>
      <c r="AC4" s="665"/>
      <c r="AD4" s="663"/>
      <c r="AE4" s="664"/>
      <c r="AF4" s="665"/>
      <c r="AG4" s="663"/>
      <c r="AH4" s="664"/>
      <c r="AI4" s="665"/>
      <c r="AJ4" s="621"/>
      <c r="AK4" s="666" t="str">
        <f t="shared" ref="AK4:AK45" si="0">IFERROR(SUMPRODUCT(($M$1:$AH$1),(M4:AH4))/SUMIF((M4:AH4),"&lt;&gt;",($M$1:$AH$1)),"")</f>
        <v/>
      </c>
      <c r="AL4" s="665" t="str">
        <f t="shared" ref="AL4:AL44" ca="1" si="1">IF($AK4=1, "Completed", IF($K4&lt;TODAY(), "Late", "On Schedule"))</f>
        <v>Late</v>
      </c>
      <c r="AM4" s="667"/>
      <c r="AN4" s="3">
        <f>_xlfn.XLOOKUP($E4,'00 MASTER WORK REGISTER'!B:B,'00 MASTER WORK REGISTER'!N:N,"")</f>
        <v>0</v>
      </c>
      <c r="AO4" s="870"/>
      <c r="AP4" s="3" t="e">
        <f>_xlfn.XLOOKUP($F4,#REF!,#REF!,"")</f>
        <v>#REF!</v>
      </c>
      <c r="AQ4" s="33"/>
      <c r="AR4" s="33"/>
      <c r="AS4" s="644" t="s">
        <v>1276</v>
      </c>
      <c r="AT4" s="644" t="str">
        <f>_xlfn.XLOOKUP($AS4,'02 Design'!F:F,'02 Design'!AE:AE," ")</f>
        <v>MDW-69259</v>
      </c>
      <c r="AU4" s="644" t="str">
        <f>_xlfn.XLOOKUP($AS4,'02 Design'!F:F,'02 Design'!AF:AF," ")</f>
        <v>MDW-69260</v>
      </c>
    </row>
    <row r="5" spans="1:47" ht="35.1" customHeight="1" outlineLevel="1" x14ac:dyDescent="0.2">
      <c r="A5" s="643">
        <v>2</v>
      </c>
      <c r="B5" s="508">
        <v>2</v>
      </c>
      <c r="C5" s="508" t="s">
        <v>1276</v>
      </c>
      <c r="D5" s="508" t="s">
        <v>352</v>
      </c>
      <c r="E5" s="508" t="s">
        <v>1863</v>
      </c>
      <c r="F5" s="508" t="s">
        <v>76</v>
      </c>
      <c r="G5" s="542" t="s">
        <v>1883</v>
      </c>
      <c r="H5" s="508" t="s">
        <v>382</v>
      </c>
      <c r="I5" s="509"/>
      <c r="J5" s="508"/>
      <c r="K5" s="510">
        <v>46235</v>
      </c>
      <c r="L5" s="173">
        <f>O5-30</f>
        <v>46052</v>
      </c>
      <c r="M5" s="187">
        <v>1</v>
      </c>
      <c r="N5" s="191" t="str">
        <f t="shared" ref="N5:N23" ca="1" si="2">IF($M5=1, "Completed", IF($L5&lt;TODAY(), "Late", "On Schedule"))</f>
        <v>Completed</v>
      </c>
      <c r="O5" s="173">
        <f t="shared" ref="O5:O19" si="3">U5-30</f>
        <v>46082</v>
      </c>
      <c r="P5" s="187">
        <v>1</v>
      </c>
      <c r="Q5" s="191" t="str">
        <f t="shared" ref="Q5:Q23" ca="1" si="4">IF($P5=1, "Completed", IF($O5&lt;TODAY(), "Late", "On Schedule"))</f>
        <v>Completed</v>
      </c>
      <c r="R5" s="194"/>
      <c r="S5" s="195"/>
      <c r="T5" s="203"/>
      <c r="U5" s="173">
        <v>46112</v>
      </c>
      <c r="V5" s="187">
        <v>1</v>
      </c>
      <c r="W5" s="191" t="str">
        <f t="shared" ref="W5:W23" ca="1" si="5">IF($V5=1, "Completed", IF($U5&lt;TODAY(), "Late", "On Schedule"))</f>
        <v>Completed</v>
      </c>
      <c r="X5" s="194"/>
      <c r="Y5" s="195"/>
      <c r="Z5" s="203"/>
      <c r="AA5" s="173">
        <v>46295</v>
      </c>
      <c r="AB5" s="187">
        <v>1</v>
      </c>
      <c r="AC5" s="191" t="str">
        <f t="shared" ref="AC5:AC23" ca="1" si="6">IF($AB5=1, "Completed", IF($AA5&lt;TODAY(), "Late", "On Schedule"))</f>
        <v>Completed</v>
      </c>
      <c r="AD5" s="173">
        <v>46326</v>
      </c>
      <c r="AE5" s="187">
        <v>1</v>
      </c>
      <c r="AF5" s="191" t="str">
        <f ca="1">IF($AE5=1, "Completed", IF($AD5&lt;TODAY(), "Late", "On Schedule"))</f>
        <v>Completed</v>
      </c>
      <c r="AG5" s="173">
        <v>46326</v>
      </c>
      <c r="AH5" s="187">
        <v>0</v>
      </c>
      <c r="AI5" s="191" t="str">
        <f t="shared" ref="AI5:AI23" ca="1" si="7">IF($AH5=1, "Completed", IF($AG5&lt;TODAY(), "Late", "On Schedule"))</f>
        <v>On Schedule</v>
      </c>
      <c r="AJ5" s="110"/>
      <c r="AK5" s="199">
        <f t="shared" ca="1" si="0"/>
        <v>0.96470588235294119</v>
      </c>
      <c r="AL5" s="191" t="str">
        <f t="shared" ca="1" si="1"/>
        <v>Late</v>
      </c>
      <c r="AM5" s="533"/>
      <c r="AN5" s="3">
        <f>_xlfn.XLOOKUP($E5,'00 MASTER WORK REGISTER'!B:B,'00 MASTER WORK REGISTER'!N:N,"")</f>
        <v>0</v>
      </c>
      <c r="AO5" s="871" t="s">
        <v>4856</v>
      </c>
      <c r="AP5" s="3"/>
      <c r="AQ5" s="33"/>
      <c r="AR5" s="33"/>
      <c r="AS5" s="644" t="s">
        <v>1276</v>
      </c>
      <c r="AT5" s="644" t="s">
        <v>3529</v>
      </c>
      <c r="AU5" s="644" t="s">
        <v>3802</v>
      </c>
    </row>
    <row r="6" spans="1:47" ht="35.1" customHeight="1" outlineLevel="1" x14ac:dyDescent="0.2">
      <c r="A6" s="643">
        <v>3</v>
      </c>
      <c r="B6" s="508">
        <v>3</v>
      </c>
      <c r="C6" s="508" t="s">
        <v>1280</v>
      </c>
      <c r="D6" s="508" t="s">
        <v>352</v>
      </c>
      <c r="E6" s="508" t="s">
        <v>1864</v>
      </c>
      <c r="F6" s="508" t="s">
        <v>76</v>
      </c>
      <c r="G6" s="542" t="s">
        <v>1884</v>
      </c>
      <c r="H6" s="508" t="s">
        <v>382</v>
      </c>
      <c r="I6" s="509"/>
      <c r="J6" s="508"/>
      <c r="K6" s="510">
        <v>46235</v>
      </c>
      <c r="L6" s="173">
        <f t="shared" ref="L6:L20" si="8">O6-30</f>
        <v>46021</v>
      </c>
      <c r="M6" s="187">
        <v>1</v>
      </c>
      <c r="N6" s="191" t="str">
        <f t="shared" ca="1" si="2"/>
        <v>Completed</v>
      </c>
      <c r="O6" s="173">
        <f t="shared" si="3"/>
        <v>46051</v>
      </c>
      <c r="P6" s="187">
        <v>1</v>
      </c>
      <c r="Q6" s="191" t="str">
        <f t="shared" ca="1" si="4"/>
        <v>Completed</v>
      </c>
      <c r="R6" s="194"/>
      <c r="S6" s="195"/>
      <c r="T6" s="203"/>
      <c r="U6" s="173">
        <v>46081</v>
      </c>
      <c r="V6" s="187">
        <v>1</v>
      </c>
      <c r="W6" s="191" t="str">
        <f t="shared" ca="1" si="5"/>
        <v>Completed</v>
      </c>
      <c r="X6" s="194"/>
      <c r="Y6" s="195"/>
      <c r="Z6" s="203"/>
      <c r="AA6" s="173">
        <v>46295</v>
      </c>
      <c r="AB6" s="187">
        <v>1</v>
      </c>
      <c r="AC6" s="191" t="str">
        <f t="shared" ca="1" si="6"/>
        <v>Completed</v>
      </c>
      <c r="AD6" s="173">
        <v>46326</v>
      </c>
      <c r="AE6" s="187">
        <v>1</v>
      </c>
      <c r="AF6" s="191" t="str">
        <f ca="1">IF($AE6=1, "Completed", IF($AD6&lt;TODAY(), "Late", "On Schedule"))</f>
        <v>Completed</v>
      </c>
      <c r="AG6" s="173">
        <v>46326</v>
      </c>
      <c r="AH6" s="187">
        <v>0</v>
      </c>
      <c r="AI6" s="191" t="str">
        <f t="shared" ca="1" si="7"/>
        <v>On Schedule</v>
      </c>
      <c r="AJ6" s="110"/>
      <c r="AK6" s="199">
        <f t="shared" ca="1" si="0"/>
        <v>0.96470588235294119</v>
      </c>
      <c r="AL6" s="191" t="str">
        <f t="shared" ca="1" si="1"/>
        <v>Late</v>
      </c>
      <c r="AM6" s="533"/>
      <c r="AN6" s="3">
        <f>_xlfn.XLOOKUP($E6,'00 MASTER WORK REGISTER'!B:B,'00 MASTER WORK REGISTER'!N:N,"")</f>
        <v>0</v>
      </c>
      <c r="AO6" s="871" t="s">
        <v>4856</v>
      </c>
      <c r="AP6" s="3"/>
      <c r="AQ6" s="33"/>
      <c r="AR6" s="33"/>
      <c r="AS6" s="644" t="s">
        <v>1280</v>
      </c>
      <c r="AT6" s="644" t="s">
        <v>3529</v>
      </c>
      <c r="AU6" s="644" t="s">
        <v>3804</v>
      </c>
    </row>
    <row r="7" spans="1:47" ht="35.1" customHeight="1" outlineLevel="1" x14ac:dyDescent="0.2">
      <c r="A7" s="643">
        <v>4</v>
      </c>
      <c r="B7" s="508">
        <v>4</v>
      </c>
      <c r="C7" s="508" t="s">
        <v>1283</v>
      </c>
      <c r="D7" s="508" t="s">
        <v>352</v>
      </c>
      <c r="E7" s="508" t="s">
        <v>1865</v>
      </c>
      <c r="F7" s="508" t="s">
        <v>76</v>
      </c>
      <c r="G7" s="542" t="s">
        <v>1885</v>
      </c>
      <c r="H7" s="508" t="s">
        <v>382</v>
      </c>
      <c r="I7" s="509"/>
      <c r="J7" s="508"/>
      <c r="K7" s="510">
        <v>46235</v>
      </c>
      <c r="L7" s="173">
        <f t="shared" si="8"/>
        <v>46052</v>
      </c>
      <c r="M7" s="187">
        <v>1</v>
      </c>
      <c r="N7" s="191" t="str">
        <f t="shared" ca="1" si="2"/>
        <v>Completed</v>
      </c>
      <c r="O7" s="173">
        <f t="shared" si="3"/>
        <v>46082</v>
      </c>
      <c r="P7" s="187">
        <v>1</v>
      </c>
      <c r="Q7" s="191" t="str">
        <f t="shared" ca="1" si="4"/>
        <v>Completed</v>
      </c>
      <c r="R7" s="194"/>
      <c r="S7" s="195"/>
      <c r="T7" s="203"/>
      <c r="U7" s="173">
        <v>46112</v>
      </c>
      <c r="V7" s="187">
        <v>1</v>
      </c>
      <c r="W7" s="191" t="str">
        <f t="shared" ca="1" si="5"/>
        <v>Completed</v>
      </c>
      <c r="X7" s="194"/>
      <c r="Y7" s="195"/>
      <c r="Z7" s="203"/>
      <c r="AA7" s="173">
        <v>46295</v>
      </c>
      <c r="AB7" s="187">
        <v>1</v>
      </c>
      <c r="AC7" s="191" t="str">
        <f t="shared" ca="1" si="6"/>
        <v>Completed</v>
      </c>
      <c r="AD7" s="173">
        <v>46326</v>
      </c>
      <c r="AE7" s="187">
        <v>1</v>
      </c>
      <c r="AF7" s="191" t="str">
        <f ca="1">IF($AE7=1, "Completed", IF($AD7&lt;TODAY(), "Late", "On Schedule"))</f>
        <v>Completed</v>
      </c>
      <c r="AG7" s="173">
        <v>46326</v>
      </c>
      <c r="AH7" s="187">
        <v>0</v>
      </c>
      <c r="AI7" s="191" t="str">
        <f t="shared" ca="1" si="7"/>
        <v>On Schedule</v>
      </c>
      <c r="AJ7" s="110"/>
      <c r="AK7" s="199">
        <f t="shared" ca="1" si="0"/>
        <v>0.96470588235294119</v>
      </c>
      <c r="AL7" s="191" t="str">
        <f t="shared" ca="1" si="1"/>
        <v>Late</v>
      </c>
      <c r="AM7" s="533"/>
      <c r="AN7" s="3">
        <f>_xlfn.XLOOKUP($E7,'00 MASTER WORK REGISTER'!B:B,'00 MASTER WORK REGISTER'!N:N,"")</f>
        <v>0</v>
      </c>
      <c r="AO7" s="871" t="s">
        <v>4856</v>
      </c>
      <c r="AP7" s="3"/>
      <c r="AQ7" s="33"/>
      <c r="AR7" s="33"/>
      <c r="AS7" s="644" t="s">
        <v>1283</v>
      </c>
      <c r="AT7" s="644" t="s">
        <v>3529</v>
      </c>
      <c r="AU7" s="644" t="s">
        <v>3806</v>
      </c>
    </row>
    <row r="8" spans="1:47" ht="35.1" customHeight="1" outlineLevel="1" x14ac:dyDescent="0.2">
      <c r="A8" s="643">
        <v>5</v>
      </c>
      <c r="B8" s="508">
        <v>5</v>
      </c>
      <c r="C8" s="508" t="s">
        <v>1298</v>
      </c>
      <c r="D8" s="508" t="s">
        <v>352</v>
      </c>
      <c r="E8" s="508" t="s">
        <v>1866</v>
      </c>
      <c r="F8" s="508" t="s">
        <v>76</v>
      </c>
      <c r="G8" s="542" t="s">
        <v>1889</v>
      </c>
      <c r="H8" s="508" t="s">
        <v>382</v>
      </c>
      <c r="I8" s="509"/>
      <c r="J8" s="508"/>
      <c r="K8" s="510">
        <v>46235</v>
      </c>
      <c r="L8" s="173">
        <f t="shared" si="8"/>
        <v>46021</v>
      </c>
      <c r="M8" s="187">
        <v>1</v>
      </c>
      <c r="N8" s="191" t="str">
        <f t="shared" ca="1" si="2"/>
        <v>Completed</v>
      </c>
      <c r="O8" s="173">
        <f t="shared" si="3"/>
        <v>46051</v>
      </c>
      <c r="P8" s="187">
        <v>1</v>
      </c>
      <c r="Q8" s="191" t="str">
        <f t="shared" ca="1" si="4"/>
        <v>Completed</v>
      </c>
      <c r="R8" s="194"/>
      <c r="S8" s="195"/>
      <c r="T8" s="203"/>
      <c r="U8" s="173">
        <v>46081</v>
      </c>
      <c r="V8" s="187">
        <v>1</v>
      </c>
      <c r="W8" s="191" t="str">
        <f t="shared" ca="1" si="5"/>
        <v>Completed</v>
      </c>
      <c r="X8" s="194"/>
      <c r="Y8" s="195"/>
      <c r="Z8" s="203"/>
      <c r="AA8" s="173">
        <v>46295</v>
      </c>
      <c r="AB8" s="187">
        <v>1</v>
      </c>
      <c r="AC8" s="191" t="str">
        <f t="shared" ca="1" si="6"/>
        <v>Completed</v>
      </c>
      <c r="AD8" s="173">
        <v>46326</v>
      </c>
      <c r="AE8" s="187">
        <v>1</v>
      </c>
      <c r="AF8" s="191" t="str">
        <f ca="1">IF($AE8=1, "Completed", IF($AD8&lt;TODAY(), "Late", "On Schedule"))</f>
        <v>Completed</v>
      </c>
      <c r="AG8" s="173">
        <v>46326</v>
      </c>
      <c r="AH8" s="187">
        <v>0</v>
      </c>
      <c r="AI8" s="191" t="str">
        <f t="shared" ca="1" si="7"/>
        <v>On Schedule</v>
      </c>
      <c r="AJ8" s="110"/>
      <c r="AK8" s="199">
        <f t="shared" ca="1" si="0"/>
        <v>0.96470588235294119</v>
      </c>
      <c r="AL8" s="191" t="str">
        <f t="shared" ca="1" si="1"/>
        <v>Late</v>
      </c>
      <c r="AM8" s="533"/>
      <c r="AN8" s="3">
        <f>_xlfn.XLOOKUP($E8,'00 MASTER WORK REGISTER'!B:B,'00 MASTER WORK REGISTER'!N:N,"")</f>
        <v>0</v>
      </c>
      <c r="AO8" s="870"/>
      <c r="AP8" s="3"/>
      <c r="AQ8" s="33"/>
      <c r="AR8" s="33"/>
      <c r="AS8" s="644" t="s">
        <v>1298</v>
      </c>
      <c r="AT8" s="644" t="s">
        <v>3537</v>
      </c>
      <c r="AU8" s="644" t="s">
        <v>3811</v>
      </c>
    </row>
    <row r="9" spans="1:47" ht="35.1" customHeight="1" outlineLevel="1" x14ac:dyDescent="0.2">
      <c r="A9" s="643">
        <v>6</v>
      </c>
      <c r="B9" s="508">
        <v>6</v>
      </c>
      <c r="C9" s="508" t="s">
        <v>1302</v>
      </c>
      <c r="D9" s="508" t="s">
        <v>352</v>
      </c>
      <c r="E9" s="508" t="s">
        <v>1867</v>
      </c>
      <c r="F9" s="508" t="s">
        <v>76</v>
      </c>
      <c r="G9" s="542" t="s">
        <v>1890</v>
      </c>
      <c r="H9" s="508" t="s">
        <v>384</v>
      </c>
      <c r="I9" s="509"/>
      <c r="J9" s="508"/>
      <c r="K9" s="510">
        <v>46235</v>
      </c>
      <c r="L9" s="173">
        <f t="shared" si="8"/>
        <v>46021</v>
      </c>
      <c r="M9" s="187">
        <v>1</v>
      </c>
      <c r="N9" s="191" t="str">
        <f t="shared" ca="1" si="2"/>
        <v>Completed</v>
      </c>
      <c r="O9" s="173">
        <f t="shared" si="3"/>
        <v>46051</v>
      </c>
      <c r="P9" s="187">
        <v>1</v>
      </c>
      <c r="Q9" s="191" t="str">
        <f t="shared" ca="1" si="4"/>
        <v>Completed</v>
      </c>
      <c r="R9" s="194"/>
      <c r="S9" s="195"/>
      <c r="T9" s="203"/>
      <c r="U9" s="173">
        <v>46081</v>
      </c>
      <c r="V9" s="187">
        <v>1</v>
      </c>
      <c r="W9" s="191" t="str">
        <f t="shared" ca="1" si="5"/>
        <v>Completed</v>
      </c>
      <c r="X9" s="194"/>
      <c r="Y9" s="195"/>
      <c r="Z9" s="203"/>
      <c r="AA9" s="173">
        <v>46295</v>
      </c>
      <c r="AB9" s="187">
        <v>1</v>
      </c>
      <c r="AC9" s="191" t="str">
        <f t="shared" ca="1" si="6"/>
        <v>Completed</v>
      </c>
      <c r="AD9" s="668"/>
      <c r="AE9" s="669"/>
      <c r="AF9" s="639"/>
      <c r="AG9" s="173">
        <v>46326</v>
      </c>
      <c r="AH9" s="187">
        <v>0</v>
      </c>
      <c r="AI9" s="191" t="str">
        <f t="shared" ca="1" si="7"/>
        <v>On Schedule</v>
      </c>
      <c r="AJ9" s="110"/>
      <c r="AK9" s="199">
        <f t="shared" ca="1" si="0"/>
        <v>0.9642857142857143</v>
      </c>
      <c r="AL9" s="191" t="str">
        <f t="shared" ca="1" si="1"/>
        <v>Late</v>
      </c>
      <c r="AM9" s="533"/>
      <c r="AN9" s="3">
        <f>_xlfn.XLOOKUP($E9,'00 MASTER WORK REGISTER'!B:B,'00 MASTER WORK REGISTER'!N:N,"")</f>
        <v>0</v>
      </c>
      <c r="AO9" s="870"/>
      <c r="AP9" s="3"/>
      <c r="AQ9" s="33"/>
      <c r="AR9" s="33"/>
      <c r="AS9" s="644" t="s">
        <v>1302</v>
      </c>
      <c r="AT9" s="644" t="s">
        <v>2111</v>
      </c>
      <c r="AU9" s="644" t="s">
        <v>2113</v>
      </c>
    </row>
    <row r="10" spans="1:47" ht="35.1" customHeight="1" outlineLevel="1" x14ac:dyDescent="0.2">
      <c r="A10" s="643">
        <v>7</v>
      </c>
      <c r="B10" s="508">
        <v>7</v>
      </c>
      <c r="C10" s="508" t="s">
        <v>1305</v>
      </c>
      <c r="D10" s="508" t="s">
        <v>352</v>
      </c>
      <c r="E10" s="508" t="s">
        <v>1868</v>
      </c>
      <c r="F10" s="508" t="s">
        <v>76</v>
      </c>
      <c r="G10" s="542" t="s">
        <v>1891</v>
      </c>
      <c r="H10" s="508" t="s">
        <v>382</v>
      </c>
      <c r="I10" s="509"/>
      <c r="J10" s="508"/>
      <c r="K10" s="510">
        <v>46235</v>
      </c>
      <c r="L10" s="173">
        <f t="shared" si="8"/>
        <v>46052</v>
      </c>
      <c r="M10" s="187">
        <v>1</v>
      </c>
      <c r="N10" s="191" t="str">
        <f t="shared" ca="1" si="2"/>
        <v>Completed</v>
      </c>
      <c r="O10" s="173">
        <f t="shared" si="3"/>
        <v>46082</v>
      </c>
      <c r="P10" s="187">
        <v>1</v>
      </c>
      <c r="Q10" s="191" t="str">
        <f t="shared" ca="1" si="4"/>
        <v>Completed</v>
      </c>
      <c r="R10" s="194"/>
      <c r="S10" s="195"/>
      <c r="T10" s="203"/>
      <c r="U10" s="173">
        <v>46112</v>
      </c>
      <c r="V10" s="187">
        <v>1</v>
      </c>
      <c r="W10" s="191" t="str">
        <f t="shared" ca="1" si="5"/>
        <v>Completed</v>
      </c>
      <c r="X10" s="194"/>
      <c r="Y10" s="195"/>
      <c r="Z10" s="203"/>
      <c r="AA10" s="173">
        <v>46295</v>
      </c>
      <c r="AB10" s="187">
        <v>1</v>
      </c>
      <c r="AC10" s="191" t="str">
        <f t="shared" ca="1" si="6"/>
        <v>Completed</v>
      </c>
      <c r="AD10" s="173">
        <v>46326</v>
      </c>
      <c r="AE10" s="187">
        <v>1</v>
      </c>
      <c r="AF10" s="191" t="str">
        <f t="shared" ref="AF10:AF15" ca="1" si="9">IF($AE10=1, "Completed", IF($AD10&lt;TODAY(), "Late", "On Schedule"))</f>
        <v>Completed</v>
      </c>
      <c r="AG10" s="173">
        <v>46326</v>
      </c>
      <c r="AH10" s="187">
        <v>0</v>
      </c>
      <c r="AI10" s="191" t="str">
        <f t="shared" ca="1" si="7"/>
        <v>On Schedule</v>
      </c>
      <c r="AJ10" s="110"/>
      <c r="AK10" s="199">
        <f t="shared" ca="1" si="0"/>
        <v>0.96470588235294119</v>
      </c>
      <c r="AL10" s="191" t="str">
        <f t="shared" ca="1" si="1"/>
        <v>Late</v>
      </c>
      <c r="AM10" s="533"/>
      <c r="AN10" s="3">
        <f>_xlfn.XLOOKUP($E10,'00 MASTER WORK REGISTER'!B:B,'00 MASTER WORK REGISTER'!N:N,"")</f>
        <v>0</v>
      </c>
      <c r="AO10" s="870"/>
      <c r="AP10" s="3"/>
      <c r="AQ10" s="33"/>
      <c r="AR10" s="33"/>
      <c r="AS10" s="644" t="s">
        <v>1305</v>
      </c>
      <c r="AT10" s="644" t="s">
        <v>3541</v>
      </c>
      <c r="AU10" s="644" t="s">
        <v>3813</v>
      </c>
    </row>
    <row r="11" spans="1:47" ht="35.1" customHeight="1" outlineLevel="1" x14ac:dyDescent="0.2">
      <c r="A11" s="643">
        <v>8</v>
      </c>
      <c r="B11" s="508">
        <v>8</v>
      </c>
      <c r="C11" s="508" t="s">
        <v>1308</v>
      </c>
      <c r="D11" s="508" t="s">
        <v>352</v>
      </c>
      <c r="E11" s="508" t="s">
        <v>1869</v>
      </c>
      <c r="F11" s="508" t="s">
        <v>76</v>
      </c>
      <c r="G11" s="542" t="s">
        <v>1892</v>
      </c>
      <c r="H11" s="508" t="s">
        <v>382</v>
      </c>
      <c r="I11" s="509"/>
      <c r="J11" s="508"/>
      <c r="K11" s="510">
        <v>46235</v>
      </c>
      <c r="L11" s="173">
        <f t="shared" si="8"/>
        <v>46235</v>
      </c>
      <c r="M11" s="187">
        <v>1</v>
      </c>
      <c r="N11" s="191" t="str">
        <f t="shared" ca="1" si="2"/>
        <v>Completed</v>
      </c>
      <c r="O11" s="173">
        <f t="shared" si="3"/>
        <v>46265</v>
      </c>
      <c r="P11" s="187">
        <v>1</v>
      </c>
      <c r="Q11" s="191" t="str">
        <f t="shared" ca="1" si="4"/>
        <v>Completed</v>
      </c>
      <c r="R11" s="194"/>
      <c r="S11" s="195"/>
      <c r="T11" s="203"/>
      <c r="U11" s="173">
        <v>46295</v>
      </c>
      <c r="V11" s="187">
        <v>1</v>
      </c>
      <c r="W11" s="191" t="str">
        <f t="shared" ca="1" si="5"/>
        <v>Completed</v>
      </c>
      <c r="X11" s="194"/>
      <c r="Y11" s="195"/>
      <c r="Z11" s="203"/>
      <c r="AA11" s="173">
        <v>46295</v>
      </c>
      <c r="AB11" s="187">
        <v>1</v>
      </c>
      <c r="AC11" s="191" t="str">
        <f t="shared" ca="1" si="6"/>
        <v>Completed</v>
      </c>
      <c r="AD11" s="173">
        <v>46326</v>
      </c>
      <c r="AE11" s="187">
        <v>0</v>
      </c>
      <c r="AF11" s="191" t="str">
        <f t="shared" ca="1" si="9"/>
        <v>On Schedule</v>
      </c>
      <c r="AG11" s="173">
        <v>46326</v>
      </c>
      <c r="AH11" s="187">
        <v>0</v>
      </c>
      <c r="AI11" s="191" t="str">
        <f t="shared" ca="1" si="7"/>
        <v>On Schedule</v>
      </c>
      <c r="AJ11" s="110"/>
      <c r="AK11" s="199">
        <f t="shared" ca="1" si="0"/>
        <v>0.95294117647058818</v>
      </c>
      <c r="AL11" s="191" t="str">
        <f t="shared" ca="1" si="1"/>
        <v>Late</v>
      </c>
      <c r="AM11" s="533"/>
      <c r="AN11" s="3" t="str">
        <f>_xlfn.XLOOKUP($E11,'00 MASTER WORK REGISTER'!B:B,'00 MASTER WORK REGISTER'!N:N,"")</f>
        <v>งานจบ ส่ง TP แล้ว</v>
      </c>
      <c r="AO11" s="870"/>
      <c r="AP11" s="3"/>
      <c r="AQ11" s="33"/>
      <c r="AR11" s="33"/>
      <c r="AS11" s="644" t="s">
        <v>1308</v>
      </c>
      <c r="AT11" s="644" t="s">
        <v>3541</v>
      </c>
      <c r="AU11" s="644" t="s">
        <v>3815</v>
      </c>
    </row>
    <row r="12" spans="1:47" ht="35.1" customHeight="1" outlineLevel="1" x14ac:dyDescent="0.2">
      <c r="A12" s="643">
        <v>9</v>
      </c>
      <c r="B12" s="508">
        <v>9</v>
      </c>
      <c r="C12" s="508" t="s">
        <v>1311</v>
      </c>
      <c r="D12" s="508" t="s">
        <v>352</v>
      </c>
      <c r="E12" s="508" t="s">
        <v>1870</v>
      </c>
      <c r="F12" s="508" t="s">
        <v>76</v>
      </c>
      <c r="G12" s="542" t="s">
        <v>1893</v>
      </c>
      <c r="H12" s="508" t="s">
        <v>382</v>
      </c>
      <c r="I12" s="509"/>
      <c r="J12" s="508"/>
      <c r="K12" s="510">
        <v>46235</v>
      </c>
      <c r="L12" s="173">
        <f t="shared" si="8"/>
        <v>46235</v>
      </c>
      <c r="M12" s="187">
        <v>1</v>
      </c>
      <c r="N12" s="191" t="str">
        <f t="shared" ca="1" si="2"/>
        <v>Completed</v>
      </c>
      <c r="O12" s="173">
        <f t="shared" si="3"/>
        <v>46265</v>
      </c>
      <c r="P12" s="187">
        <v>1</v>
      </c>
      <c r="Q12" s="191" t="str">
        <f t="shared" ca="1" si="4"/>
        <v>Completed</v>
      </c>
      <c r="R12" s="194"/>
      <c r="S12" s="195"/>
      <c r="T12" s="203"/>
      <c r="U12" s="173">
        <v>46295</v>
      </c>
      <c r="V12" s="187">
        <v>1</v>
      </c>
      <c r="W12" s="191" t="str">
        <f t="shared" ca="1" si="5"/>
        <v>Completed</v>
      </c>
      <c r="X12" s="194"/>
      <c r="Y12" s="195"/>
      <c r="Z12" s="203"/>
      <c r="AA12" s="173">
        <v>46295</v>
      </c>
      <c r="AB12" s="187">
        <v>1</v>
      </c>
      <c r="AC12" s="191" t="str">
        <f t="shared" ca="1" si="6"/>
        <v>Completed</v>
      </c>
      <c r="AD12" s="173">
        <v>46356</v>
      </c>
      <c r="AE12" s="187">
        <v>0</v>
      </c>
      <c r="AF12" s="191" t="str">
        <f t="shared" ca="1" si="9"/>
        <v>On Schedule</v>
      </c>
      <c r="AG12" s="173">
        <v>46326</v>
      </c>
      <c r="AH12" s="187">
        <v>0</v>
      </c>
      <c r="AI12" s="191" t="str">
        <f t="shared" ca="1" si="7"/>
        <v>On Schedule</v>
      </c>
      <c r="AJ12" s="110"/>
      <c r="AK12" s="199">
        <f t="shared" ca="1" si="0"/>
        <v>0.95294117647058818</v>
      </c>
      <c r="AL12" s="191" t="str">
        <f t="shared" ca="1" si="1"/>
        <v>Late</v>
      </c>
      <c r="AM12" s="533"/>
      <c r="AN12" s="3" t="str">
        <f>_xlfn.XLOOKUP($E12,'00 MASTER WORK REGISTER'!B:B,'00 MASTER WORK REGISTER'!N:N,"")</f>
        <v/>
      </c>
      <c r="AO12" s="870"/>
      <c r="AP12" s="3"/>
      <c r="AQ12" s="33"/>
      <c r="AR12" s="33"/>
      <c r="AS12" s="644" t="s">
        <v>1311</v>
      </c>
      <c r="AT12" s="644" t="s">
        <v>3541</v>
      </c>
      <c r="AU12" s="644" t="s">
        <v>3817</v>
      </c>
    </row>
    <row r="13" spans="1:47" ht="35.1" customHeight="1" outlineLevel="1" x14ac:dyDescent="0.2">
      <c r="A13" s="643">
        <v>10</v>
      </c>
      <c r="B13" s="508">
        <v>10</v>
      </c>
      <c r="C13" s="508" t="s">
        <v>1314</v>
      </c>
      <c r="D13" s="508" t="s">
        <v>352</v>
      </c>
      <c r="E13" s="508" t="s">
        <v>1871</v>
      </c>
      <c r="F13" s="508" t="s">
        <v>76</v>
      </c>
      <c r="G13" s="542" t="s">
        <v>1894</v>
      </c>
      <c r="H13" s="508" t="s">
        <v>382</v>
      </c>
      <c r="I13" s="509"/>
      <c r="J13" s="508"/>
      <c r="K13" s="510">
        <v>46235</v>
      </c>
      <c r="L13" s="173">
        <f t="shared" si="8"/>
        <v>46235</v>
      </c>
      <c r="M13" s="187">
        <v>1</v>
      </c>
      <c r="N13" s="191" t="str">
        <f t="shared" ca="1" si="2"/>
        <v>Completed</v>
      </c>
      <c r="O13" s="173">
        <f t="shared" si="3"/>
        <v>46265</v>
      </c>
      <c r="P13" s="187">
        <v>1</v>
      </c>
      <c r="Q13" s="191" t="str">
        <f t="shared" ca="1" si="4"/>
        <v>Completed</v>
      </c>
      <c r="R13" s="194"/>
      <c r="S13" s="195"/>
      <c r="T13" s="203"/>
      <c r="U13" s="173">
        <v>46295</v>
      </c>
      <c r="V13" s="187">
        <v>0.99</v>
      </c>
      <c r="W13" s="191" t="str">
        <f t="shared" ca="1" si="5"/>
        <v>Late</v>
      </c>
      <c r="X13" s="194"/>
      <c r="Y13" s="195"/>
      <c r="Z13" s="203"/>
      <c r="AA13" s="173">
        <v>46295</v>
      </c>
      <c r="AB13" s="187">
        <v>1</v>
      </c>
      <c r="AC13" s="191" t="str">
        <f t="shared" ca="1" si="6"/>
        <v>Completed</v>
      </c>
      <c r="AD13" s="173">
        <v>46356</v>
      </c>
      <c r="AE13" s="187">
        <v>0</v>
      </c>
      <c r="AF13" s="191" t="str">
        <f t="shared" ca="1" si="9"/>
        <v>On Schedule</v>
      </c>
      <c r="AG13" s="173">
        <v>46326</v>
      </c>
      <c r="AH13" s="187">
        <v>0</v>
      </c>
      <c r="AI13" s="191" t="str">
        <f t="shared" ca="1" si="7"/>
        <v>On Schedule</v>
      </c>
      <c r="AJ13" s="110"/>
      <c r="AK13" s="199">
        <f t="shared" ca="1" si="0"/>
        <v>0.9458823529411764</v>
      </c>
      <c r="AL13" s="191" t="str">
        <f t="shared" ca="1" si="1"/>
        <v>Late</v>
      </c>
      <c r="AM13" s="533"/>
      <c r="AN13" s="3" t="str">
        <f>_xlfn.XLOOKUP($E13,'00 MASTER WORK REGISTER'!B:B,'00 MASTER WORK REGISTER'!N:N,"")</f>
        <v/>
      </c>
      <c r="AO13" s="870"/>
      <c r="AP13" s="3"/>
      <c r="AQ13" s="33"/>
      <c r="AR13" s="33"/>
      <c r="AS13" s="644" t="s">
        <v>1314</v>
      </c>
      <c r="AT13" s="644" t="s">
        <v>3544</v>
      </c>
      <c r="AU13" s="644" t="s">
        <v>3819</v>
      </c>
    </row>
    <row r="14" spans="1:47" ht="35.1" customHeight="1" outlineLevel="1" x14ac:dyDescent="0.2">
      <c r="A14" s="643">
        <v>11</v>
      </c>
      <c r="B14" s="508">
        <v>11</v>
      </c>
      <c r="C14" s="508" t="s">
        <v>1317</v>
      </c>
      <c r="D14" s="508" t="s">
        <v>352</v>
      </c>
      <c r="E14" s="508" t="s">
        <v>1872</v>
      </c>
      <c r="F14" s="508" t="s">
        <v>76</v>
      </c>
      <c r="G14" s="542" t="s">
        <v>1895</v>
      </c>
      <c r="H14" s="508" t="s">
        <v>382</v>
      </c>
      <c r="I14" s="509"/>
      <c r="J14" s="508"/>
      <c r="K14" s="510">
        <v>46235</v>
      </c>
      <c r="L14" s="173">
        <f t="shared" si="8"/>
        <v>46235</v>
      </c>
      <c r="M14" s="187">
        <v>1</v>
      </c>
      <c r="N14" s="191" t="str">
        <f t="shared" ca="1" si="2"/>
        <v>Completed</v>
      </c>
      <c r="O14" s="173">
        <f t="shared" si="3"/>
        <v>46265</v>
      </c>
      <c r="P14" s="187">
        <v>1</v>
      </c>
      <c r="Q14" s="191" t="str">
        <f t="shared" ca="1" si="4"/>
        <v>Completed</v>
      </c>
      <c r="R14" s="194"/>
      <c r="S14" s="195"/>
      <c r="T14" s="203"/>
      <c r="U14" s="173">
        <v>46295</v>
      </c>
      <c r="V14" s="187">
        <v>0.99</v>
      </c>
      <c r="W14" s="191" t="str">
        <f t="shared" ca="1" si="5"/>
        <v>Late</v>
      </c>
      <c r="X14" s="194"/>
      <c r="Y14" s="195"/>
      <c r="Z14" s="203"/>
      <c r="AA14" s="173">
        <v>46295</v>
      </c>
      <c r="AB14" s="187">
        <v>1</v>
      </c>
      <c r="AC14" s="191" t="str">
        <f t="shared" ca="1" si="6"/>
        <v>Completed</v>
      </c>
      <c r="AD14" s="173">
        <v>46356</v>
      </c>
      <c r="AE14" s="187">
        <v>0</v>
      </c>
      <c r="AF14" s="191" t="str">
        <f t="shared" ca="1" si="9"/>
        <v>On Schedule</v>
      </c>
      <c r="AG14" s="173">
        <v>46326</v>
      </c>
      <c r="AH14" s="187">
        <v>0</v>
      </c>
      <c r="AI14" s="191" t="str">
        <f t="shared" ca="1" si="7"/>
        <v>On Schedule</v>
      </c>
      <c r="AJ14" s="110"/>
      <c r="AK14" s="199">
        <f t="shared" ca="1" si="0"/>
        <v>0.9458823529411764</v>
      </c>
      <c r="AL14" s="191" t="str">
        <f t="shared" ca="1" si="1"/>
        <v>Late</v>
      </c>
      <c r="AM14" s="533"/>
      <c r="AN14" s="3">
        <f>_xlfn.XLOOKUP($E14,'00 MASTER WORK REGISTER'!B:B,'00 MASTER WORK REGISTER'!N:N,"")</f>
        <v>0</v>
      </c>
      <c r="AO14" s="870"/>
      <c r="AP14" s="3"/>
      <c r="AQ14" s="33"/>
      <c r="AR14" s="33"/>
      <c r="AS14" s="644" t="s">
        <v>1317</v>
      </c>
      <c r="AT14" s="644" t="s">
        <v>3544</v>
      </c>
      <c r="AU14" s="644" t="s">
        <v>3821</v>
      </c>
    </row>
    <row r="15" spans="1:47" ht="35.1" customHeight="1" outlineLevel="1" x14ac:dyDescent="0.2">
      <c r="A15" s="643">
        <v>12</v>
      </c>
      <c r="B15" s="508">
        <v>12</v>
      </c>
      <c r="C15" s="508" t="s">
        <v>1320</v>
      </c>
      <c r="D15" s="508" t="s">
        <v>352</v>
      </c>
      <c r="E15" s="508" t="s">
        <v>1873</v>
      </c>
      <c r="F15" s="508" t="s">
        <v>76</v>
      </c>
      <c r="G15" s="542" t="s">
        <v>1896</v>
      </c>
      <c r="H15" s="508" t="s">
        <v>382</v>
      </c>
      <c r="I15" s="509"/>
      <c r="J15" s="508"/>
      <c r="K15" s="510">
        <v>46235</v>
      </c>
      <c r="L15" s="173">
        <f t="shared" si="8"/>
        <v>46235</v>
      </c>
      <c r="M15" s="187">
        <v>1</v>
      </c>
      <c r="N15" s="191" t="str">
        <f t="shared" ca="1" si="2"/>
        <v>Completed</v>
      </c>
      <c r="O15" s="173">
        <f t="shared" si="3"/>
        <v>46265</v>
      </c>
      <c r="P15" s="187">
        <v>1</v>
      </c>
      <c r="Q15" s="191" t="str">
        <f t="shared" ca="1" si="4"/>
        <v>Completed</v>
      </c>
      <c r="R15" s="194"/>
      <c r="S15" s="195"/>
      <c r="T15" s="203"/>
      <c r="U15" s="173">
        <v>46295</v>
      </c>
      <c r="V15" s="187">
        <v>0.99</v>
      </c>
      <c r="W15" s="191" t="str">
        <f t="shared" ca="1" si="5"/>
        <v>Late</v>
      </c>
      <c r="X15" s="194"/>
      <c r="Y15" s="195"/>
      <c r="Z15" s="203"/>
      <c r="AA15" s="173">
        <v>46295</v>
      </c>
      <c r="AB15" s="187">
        <v>1</v>
      </c>
      <c r="AC15" s="191" t="str">
        <f t="shared" ca="1" si="6"/>
        <v>Completed</v>
      </c>
      <c r="AD15" s="173">
        <v>46356</v>
      </c>
      <c r="AE15" s="187">
        <v>0</v>
      </c>
      <c r="AF15" s="191" t="str">
        <f t="shared" ca="1" si="9"/>
        <v>On Schedule</v>
      </c>
      <c r="AG15" s="173">
        <v>46326</v>
      </c>
      <c r="AH15" s="187">
        <v>0</v>
      </c>
      <c r="AI15" s="191" t="str">
        <f t="shared" ca="1" si="7"/>
        <v>On Schedule</v>
      </c>
      <c r="AJ15" s="110"/>
      <c r="AK15" s="199">
        <f t="shared" ca="1" si="0"/>
        <v>0.9458823529411764</v>
      </c>
      <c r="AL15" s="191" t="str">
        <f t="shared" ca="1" si="1"/>
        <v>Late</v>
      </c>
      <c r="AM15" s="533"/>
      <c r="AN15" s="3">
        <f>_xlfn.XLOOKUP($E15,'00 MASTER WORK REGISTER'!B:B,'00 MASTER WORK REGISTER'!N:N,"")</f>
        <v>0</v>
      </c>
      <c r="AO15" s="870"/>
      <c r="AP15" s="3"/>
      <c r="AQ15" s="33"/>
      <c r="AR15" s="33"/>
      <c r="AS15" s="644" t="s">
        <v>1320</v>
      </c>
      <c r="AT15" s="644" t="s">
        <v>3544</v>
      </c>
      <c r="AU15" s="644" t="s">
        <v>3823</v>
      </c>
    </row>
    <row r="16" spans="1:47" ht="35.1" customHeight="1" outlineLevel="1" x14ac:dyDescent="0.2">
      <c r="A16" s="643">
        <v>13</v>
      </c>
      <c r="B16" s="508">
        <v>13</v>
      </c>
      <c r="C16" s="508" t="s">
        <v>1345</v>
      </c>
      <c r="D16" s="508" t="s">
        <v>352</v>
      </c>
      <c r="E16" s="508" t="s">
        <v>1874</v>
      </c>
      <c r="F16" s="508" t="s">
        <v>76</v>
      </c>
      <c r="G16" s="542" t="s">
        <v>4526</v>
      </c>
      <c r="H16" s="508" t="s">
        <v>384</v>
      </c>
      <c r="I16" s="509"/>
      <c r="J16" s="508"/>
      <c r="K16" s="510">
        <v>46235</v>
      </c>
      <c r="L16" s="173">
        <f t="shared" si="8"/>
        <v>46235</v>
      </c>
      <c r="M16" s="187">
        <v>1</v>
      </c>
      <c r="N16" s="191" t="str">
        <f t="shared" ca="1" si="2"/>
        <v>Completed</v>
      </c>
      <c r="O16" s="173">
        <f t="shared" si="3"/>
        <v>46265</v>
      </c>
      <c r="P16" s="187">
        <v>1</v>
      </c>
      <c r="Q16" s="191" t="str">
        <f t="shared" ca="1" si="4"/>
        <v>Completed</v>
      </c>
      <c r="R16" s="194"/>
      <c r="S16" s="195"/>
      <c r="T16" s="203"/>
      <c r="U16" s="173">
        <v>46295</v>
      </c>
      <c r="V16" s="187">
        <v>1</v>
      </c>
      <c r="W16" s="191" t="str">
        <f t="shared" ca="1" si="5"/>
        <v>Completed</v>
      </c>
      <c r="X16" s="194"/>
      <c r="Y16" s="195"/>
      <c r="Z16" s="203"/>
      <c r="AA16" s="173">
        <v>46295</v>
      </c>
      <c r="AB16" s="187">
        <v>1</v>
      </c>
      <c r="AC16" s="191" t="str">
        <f t="shared" ca="1" si="6"/>
        <v>Completed</v>
      </c>
      <c r="AD16" s="668"/>
      <c r="AE16" s="669"/>
      <c r="AF16" s="639"/>
      <c r="AG16" s="173">
        <v>46326</v>
      </c>
      <c r="AH16" s="187">
        <v>0</v>
      </c>
      <c r="AI16" s="191" t="str">
        <f t="shared" ca="1" si="7"/>
        <v>On Schedule</v>
      </c>
      <c r="AJ16" s="110"/>
      <c r="AK16" s="199">
        <f t="shared" ca="1" si="0"/>
        <v>0.9642857142857143</v>
      </c>
      <c r="AL16" s="191" t="str">
        <f t="shared" ca="1" si="1"/>
        <v>Late</v>
      </c>
      <c r="AM16" s="533"/>
      <c r="AN16" s="3">
        <f>_xlfn.XLOOKUP($E16,'00 MASTER WORK REGISTER'!B:B,'00 MASTER WORK REGISTER'!N:N,"")</f>
        <v>0</v>
      </c>
      <c r="AO16" s="870"/>
      <c r="AP16" s="3"/>
      <c r="AQ16" s="33"/>
      <c r="AR16" s="33"/>
      <c r="AS16" s="644" t="s">
        <v>1345</v>
      </c>
      <c r="AT16" s="644" t="s">
        <v>2123</v>
      </c>
      <c r="AU16" s="644" t="s">
        <v>2125</v>
      </c>
    </row>
    <row r="17" spans="1:47" ht="35.1" customHeight="1" outlineLevel="1" x14ac:dyDescent="0.2">
      <c r="A17" s="643">
        <v>14</v>
      </c>
      <c r="B17" s="508">
        <v>14</v>
      </c>
      <c r="C17" s="508" t="s">
        <v>1349</v>
      </c>
      <c r="D17" s="508" t="s">
        <v>352</v>
      </c>
      <c r="E17" s="508" t="s">
        <v>1875</v>
      </c>
      <c r="F17" s="508" t="s">
        <v>76</v>
      </c>
      <c r="G17" s="542" t="s">
        <v>4527</v>
      </c>
      <c r="H17" s="508" t="s">
        <v>382</v>
      </c>
      <c r="I17" s="509"/>
      <c r="J17" s="508"/>
      <c r="K17" s="510">
        <v>46235</v>
      </c>
      <c r="L17" s="173">
        <f t="shared" si="8"/>
        <v>46235</v>
      </c>
      <c r="M17" s="187">
        <v>1</v>
      </c>
      <c r="N17" s="191" t="str">
        <f t="shared" ca="1" si="2"/>
        <v>Completed</v>
      </c>
      <c r="O17" s="173">
        <f t="shared" si="3"/>
        <v>46265</v>
      </c>
      <c r="P17" s="187">
        <v>1</v>
      </c>
      <c r="Q17" s="191" t="str">
        <f t="shared" ca="1" si="4"/>
        <v>Completed</v>
      </c>
      <c r="R17" s="194"/>
      <c r="S17" s="195"/>
      <c r="T17" s="203"/>
      <c r="U17" s="173">
        <v>46295</v>
      </c>
      <c r="V17" s="187">
        <v>0.99</v>
      </c>
      <c r="W17" s="191" t="str">
        <f t="shared" ca="1" si="5"/>
        <v>Late</v>
      </c>
      <c r="X17" s="194"/>
      <c r="Y17" s="195"/>
      <c r="Z17" s="203"/>
      <c r="AA17" s="173">
        <v>46295</v>
      </c>
      <c r="AB17" s="187">
        <v>1</v>
      </c>
      <c r="AC17" s="191" t="str">
        <f t="shared" ca="1" si="6"/>
        <v>Completed</v>
      </c>
      <c r="AD17" s="173">
        <v>46356</v>
      </c>
      <c r="AE17" s="187">
        <v>0</v>
      </c>
      <c r="AF17" s="191" t="str">
        <f ca="1">IF($AE17=1, "Completed", IF($AD17&lt;TODAY(), "Late", "On Schedule"))</f>
        <v>On Schedule</v>
      </c>
      <c r="AG17" s="173">
        <v>46326</v>
      </c>
      <c r="AH17" s="187">
        <v>0</v>
      </c>
      <c r="AI17" s="191" t="str">
        <f t="shared" ca="1" si="7"/>
        <v>On Schedule</v>
      </c>
      <c r="AJ17" s="110"/>
      <c r="AK17" s="199">
        <f t="shared" ca="1" si="0"/>
        <v>0.9458823529411764</v>
      </c>
      <c r="AL17" s="191" t="str">
        <f t="shared" ca="1" si="1"/>
        <v>Late</v>
      </c>
      <c r="AM17" s="533"/>
      <c r="AN17" s="3">
        <f>_xlfn.XLOOKUP($E17,'00 MASTER WORK REGISTER'!B:B,'00 MASTER WORK REGISTER'!N:N,"")</f>
        <v>0</v>
      </c>
      <c r="AO17" s="870"/>
      <c r="AP17" s="3"/>
      <c r="AQ17" s="33"/>
      <c r="AR17" s="33"/>
      <c r="AS17" s="644" t="s">
        <v>1349</v>
      </c>
      <c r="AT17" s="644" t="s">
        <v>3568</v>
      </c>
      <c r="AU17" s="644" t="s">
        <v>3840</v>
      </c>
    </row>
    <row r="18" spans="1:47" ht="35.1" customHeight="1" outlineLevel="1" x14ac:dyDescent="0.2">
      <c r="A18" s="643">
        <v>15</v>
      </c>
      <c r="B18" s="508">
        <v>15</v>
      </c>
      <c r="C18" s="508" t="s">
        <v>1402</v>
      </c>
      <c r="D18" s="508" t="s">
        <v>352</v>
      </c>
      <c r="E18" s="508" t="s">
        <v>1876</v>
      </c>
      <c r="F18" s="508" t="s">
        <v>76</v>
      </c>
      <c r="G18" s="542" t="s">
        <v>4545</v>
      </c>
      <c r="H18" s="508" t="s">
        <v>384</v>
      </c>
      <c r="I18" s="509"/>
      <c r="J18" s="508"/>
      <c r="K18" s="510">
        <v>46235</v>
      </c>
      <c r="L18" s="173">
        <f t="shared" si="8"/>
        <v>46235</v>
      </c>
      <c r="M18" s="187">
        <v>1</v>
      </c>
      <c r="N18" s="191" t="str">
        <f t="shared" ca="1" si="2"/>
        <v>Completed</v>
      </c>
      <c r="O18" s="173">
        <f t="shared" si="3"/>
        <v>46265</v>
      </c>
      <c r="P18" s="187">
        <v>1</v>
      </c>
      <c r="Q18" s="191" t="str">
        <f t="shared" ca="1" si="4"/>
        <v>Completed</v>
      </c>
      <c r="R18" s="194"/>
      <c r="S18" s="195"/>
      <c r="T18" s="203"/>
      <c r="U18" s="173">
        <v>46295</v>
      </c>
      <c r="V18" s="187">
        <v>1</v>
      </c>
      <c r="W18" s="191" t="str">
        <f t="shared" ca="1" si="5"/>
        <v>Completed</v>
      </c>
      <c r="X18" s="194"/>
      <c r="Y18" s="195"/>
      <c r="Z18" s="203"/>
      <c r="AA18" s="173">
        <v>46295</v>
      </c>
      <c r="AB18" s="187">
        <v>1</v>
      </c>
      <c r="AC18" s="191" t="str">
        <f t="shared" ca="1" si="6"/>
        <v>Completed</v>
      </c>
      <c r="AD18" s="668"/>
      <c r="AE18" s="669"/>
      <c r="AF18" s="639"/>
      <c r="AG18" s="173">
        <v>46326</v>
      </c>
      <c r="AH18" s="187">
        <v>0</v>
      </c>
      <c r="AI18" s="191" t="str">
        <f t="shared" ca="1" si="7"/>
        <v>On Schedule</v>
      </c>
      <c r="AJ18" s="110"/>
      <c r="AK18" s="199">
        <f t="shared" ca="1" si="0"/>
        <v>0.9642857142857143</v>
      </c>
      <c r="AL18" s="191" t="str">
        <f t="shared" ca="1" si="1"/>
        <v>Late</v>
      </c>
      <c r="AM18" s="533"/>
      <c r="AN18" s="3">
        <f>_xlfn.XLOOKUP($E18,'00 MASTER WORK REGISTER'!B:B,'00 MASTER WORK REGISTER'!N:N,"")</f>
        <v>0</v>
      </c>
      <c r="AO18" s="870"/>
      <c r="AP18" s="3"/>
      <c r="AQ18" s="33"/>
      <c r="AR18" s="33"/>
      <c r="AS18" s="644" t="s">
        <v>1402</v>
      </c>
      <c r="AT18" s="644" t="s">
        <v>2145</v>
      </c>
      <c r="AU18" s="644" t="s">
        <v>2147</v>
      </c>
    </row>
    <row r="19" spans="1:47" ht="35.1" customHeight="1" outlineLevel="1" x14ac:dyDescent="0.2">
      <c r="A19" s="643">
        <v>16</v>
      </c>
      <c r="B19" s="508">
        <v>16</v>
      </c>
      <c r="C19" s="508" t="s">
        <v>1414</v>
      </c>
      <c r="D19" s="508" t="s">
        <v>352</v>
      </c>
      <c r="E19" s="508" t="s">
        <v>1877</v>
      </c>
      <c r="F19" s="508" t="s">
        <v>76</v>
      </c>
      <c r="G19" s="542" t="s">
        <v>4550</v>
      </c>
      <c r="H19" s="508" t="s">
        <v>382</v>
      </c>
      <c r="I19" s="509"/>
      <c r="J19" s="508"/>
      <c r="K19" s="510">
        <v>46235</v>
      </c>
      <c r="L19" s="173">
        <f t="shared" si="8"/>
        <v>46235</v>
      </c>
      <c r="M19" s="187">
        <v>1</v>
      </c>
      <c r="N19" s="191" t="str">
        <f t="shared" ca="1" si="2"/>
        <v>Completed</v>
      </c>
      <c r="O19" s="173">
        <f t="shared" si="3"/>
        <v>46265</v>
      </c>
      <c r="P19" s="187">
        <v>1</v>
      </c>
      <c r="Q19" s="191" t="str">
        <f t="shared" ca="1" si="4"/>
        <v>Completed</v>
      </c>
      <c r="R19" s="194"/>
      <c r="S19" s="195"/>
      <c r="T19" s="203"/>
      <c r="U19" s="173">
        <v>46295</v>
      </c>
      <c r="V19" s="187">
        <v>1</v>
      </c>
      <c r="W19" s="191" t="str">
        <f t="shared" ca="1" si="5"/>
        <v>Completed</v>
      </c>
      <c r="X19" s="194"/>
      <c r="Y19" s="195"/>
      <c r="Z19" s="203"/>
      <c r="AA19" s="173">
        <v>46295</v>
      </c>
      <c r="AB19" s="187">
        <v>1</v>
      </c>
      <c r="AC19" s="191" t="str">
        <f t="shared" ca="1" si="6"/>
        <v>Completed</v>
      </c>
      <c r="AD19" s="173">
        <v>46326</v>
      </c>
      <c r="AE19" s="187">
        <v>0</v>
      </c>
      <c r="AF19" s="191" t="str">
        <f ca="1">IF($AE19=1, "Completed", IF($AD19&lt;TODAY(), "Late", "On Schedule"))</f>
        <v>On Schedule</v>
      </c>
      <c r="AG19" s="173">
        <v>46326</v>
      </c>
      <c r="AH19" s="187">
        <v>0</v>
      </c>
      <c r="AI19" s="191" t="str">
        <f t="shared" ca="1" si="7"/>
        <v>On Schedule</v>
      </c>
      <c r="AJ19" s="110"/>
      <c r="AK19" s="199">
        <f t="shared" ca="1" si="0"/>
        <v>0.95294117647058818</v>
      </c>
      <c r="AL19" s="191" t="str">
        <f t="shared" ca="1" si="1"/>
        <v>Late</v>
      </c>
      <c r="AM19" s="533"/>
      <c r="AN19" s="3">
        <f>_xlfn.XLOOKUP($E19,'00 MASTER WORK REGISTER'!B:B,'00 MASTER WORK REGISTER'!N:N,"")</f>
        <v>0</v>
      </c>
      <c r="AO19" s="870"/>
      <c r="AP19" s="3"/>
      <c r="AQ19" s="33"/>
      <c r="AR19" s="33"/>
      <c r="AS19" s="644" t="s">
        <v>1414</v>
      </c>
      <c r="AT19" s="644" t="s">
        <v>3597</v>
      </c>
      <c r="AU19" s="644" t="s">
        <v>3860</v>
      </c>
    </row>
    <row r="20" spans="1:47" ht="34.5" customHeight="1" outlineLevel="1" x14ac:dyDescent="0.2">
      <c r="A20" s="643">
        <v>17</v>
      </c>
      <c r="B20" s="508">
        <v>17</v>
      </c>
      <c r="C20" s="508" t="s">
        <v>1433</v>
      </c>
      <c r="D20" s="508" t="s">
        <v>352</v>
      </c>
      <c r="E20" s="508" t="s">
        <v>1878</v>
      </c>
      <c r="F20" s="508" t="s">
        <v>76</v>
      </c>
      <c r="G20" s="542" t="s">
        <v>4555</v>
      </c>
      <c r="H20" s="508" t="s">
        <v>382</v>
      </c>
      <c r="I20" s="509"/>
      <c r="J20" s="508"/>
      <c r="K20" s="510">
        <v>46235</v>
      </c>
      <c r="L20" s="173">
        <f t="shared" si="8"/>
        <v>46235</v>
      </c>
      <c r="M20" s="187">
        <v>1</v>
      </c>
      <c r="N20" s="191" t="str">
        <f t="shared" ca="1" si="2"/>
        <v>Completed</v>
      </c>
      <c r="O20" s="173">
        <f>U20-30</f>
        <v>46265</v>
      </c>
      <c r="P20" s="187">
        <v>1</v>
      </c>
      <c r="Q20" s="191" t="str">
        <f t="shared" ca="1" si="4"/>
        <v>Completed</v>
      </c>
      <c r="R20" s="194"/>
      <c r="S20" s="195"/>
      <c r="T20" s="203"/>
      <c r="U20" s="173">
        <v>46295</v>
      </c>
      <c r="V20" s="187">
        <v>1</v>
      </c>
      <c r="W20" s="191" t="str">
        <f t="shared" ca="1" si="5"/>
        <v>Completed</v>
      </c>
      <c r="X20" s="194"/>
      <c r="Y20" s="195"/>
      <c r="Z20" s="203"/>
      <c r="AA20" s="173">
        <v>46295</v>
      </c>
      <c r="AB20" s="187">
        <v>1</v>
      </c>
      <c r="AC20" s="191" t="str">
        <f t="shared" ca="1" si="6"/>
        <v>Completed</v>
      </c>
      <c r="AD20" s="173">
        <v>46326</v>
      </c>
      <c r="AE20" s="187">
        <v>1</v>
      </c>
      <c r="AF20" s="191" t="str">
        <f ca="1">IF($AE20=1, "Completed", IF($AD20&lt;TODAY(), "Late", "On Schedule"))</f>
        <v>Completed</v>
      </c>
      <c r="AG20" s="173">
        <v>46326</v>
      </c>
      <c r="AH20" s="187">
        <v>0</v>
      </c>
      <c r="AI20" s="191" t="str">
        <f t="shared" ca="1" si="7"/>
        <v>On Schedule</v>
      </c>
      <c r="AJ20" s="110"/>
      <c r="AK20" s="199">
        <f t="shared" ca="1" si="0"/>
        <v>0.96470588235294119</v>
      </c>
      <c r="AL20" s="191" t="str">
        <f t="shared" ca="1" si="1"/>
        <v>Late</v>
      </c>
      <c r="AM20" s="533"/>
      <c r="AN20" s="3">
        <f>_xlfn.XLOOKUP($E20,'00 MASTER WORK REGISTER'!B:B,'00 MASTER WORK REGISTER'!N:N,"")</f>
        <v>0</v>
      </c>
      <c r="AO20" s="870"/>
      <c r="AP20" s="3"/>
      <c r="AQ20" s="33"/>
      <c r="AR20" s="33"/>
      <c r="AS20" s="644" t="s">
        <v>1433</v>
      </c>
      <c r="AT20" s="644" t="s">
        <v>3615</v>
      </c>
      <c r="AU20" s="644" t="s">
        <v>3872</v>
      </c>
    </row>
    <row r="21" spans="1:47" ht="34.5" customHeight="1" outlineLevel="1" x14ac:dyDescent="0.2">
      <c r="A21" s="643">
        <v>18</v>
      </c>
      <c r="B21" s="508">
        <v>18</v>
      </c>
      <c r="C21" s="508" t="s">
        <v>1436</v>
      </c>
      <c r="D21" s="508" t="s">
        <v>352</v>
      </c>
      <c r="E21" s="508" t="s">
        <v>1879</v>
      </c>
      <c r="F21" s="508" t="s">
        <v>76</v>
      </c>
      <c r="G21" s="542" t="s">
        <v>4556</v>
      </c>
      <c r="H21" s="508" t="s">
        <v>384</v>
      </c>
      <c r="I21" s="509"/>
      <c r="J21" s="508"/>
      <c r="K21" s="510">
        <v>46235</v>
      </c>
      <c r="L21" s="173">
        <v>46295</v>
      </c>
      <c r="M21" s="187">
        <v>1</v>
      </c>
      <c r="N21" s="191" t="str">
        <f t="shared" ca="1" si="2"/>
        <v>Completed</v>
      </c>
      <c r="O21" s="173">
        <v>46326</v>
      </c>
      <c r="P21" s="187">
        <v>0.5</v>
      </c>
      <c r="Q21" s="191" t="str">
        <f t="shared" ca="1" si="4"/>
        <v>On Schedule</v>
      </c>
      <c r="R21" s="194"/>
      <c r="S21" s="195"/>
      <c r="T21" s="203"/>
      <c r="U21" s="173">
        <v>46387</v>
      </c>
      <c r="V21" s="187">
        <v>0</v>
      </c>
      <c r="W21" s="191" t="str">
        <f t="shared" ca="1" si="5"/>
        <v>On Schedule</v>
      </c>
      <c r="X21" s="194"/>
      <c r="Y21" s="195"/>
      <c r="Z21" s="203"/>
      <c r="AA21" s="173">
        <v>46295</v>
      </c>
      <c r="AB21" s="187">
        <v>1</v>
      </c>
      <c r="AC21" s="191" t="str">
        <f t="shared" ca="1" si="6"/>
        <v>Completed</v>
      </c>
      <c r="AD21" s="668"/>
      <c r="AE21" s="669"/>
      <c r="AF21" s="639"/>
      <c r="AG21" s="173">
        <f>U21+30</f>
        <v>46417</v>
      </c>
      <c r="AH21" s="187">
        <v>0</v>
      </c>
      <c r="AI21" s="191" t="str">
        <f t="shared" ca="1" si="7"/>
        <v>On Schedule</v>
      </c>
      <c r="AJ21" s="110"/>
      <c r="AK21" s="199">
        <f t="shared" ca="1" si="0"/>
        <v>0.19047619047619049</v>
      </c>
      <c r="AL21" s="191" t="str">
        <f ca="1">IF($AK21=1, "Completed", IF($K21&lt;TODAY(), "Late", "On Schedule"))</f>
        <v>Late</v>
      </c>
      <c r="AM21" s="533"/>
      <c r="AN21" s="3">
        <f>_xlfn.XLOOKUP($E21,'00 MASTER WORK REGISTER'!B:B,'00 MASTER WORK REGISTER'!N:N,"")</f>
        <v>0</v>
      </c>
      <c r="AO21" s="870"/>
      <c r="AP21" s="3"/>
      <c r="AQ21" s="33"/>
      <c r="AR21" s="33"/>
      <c r="AS21" s="644" t="s">
        <v>1436</v>
      </c>
      <c r="AT21" s="644" t="s">
        <v>2161</v>
      </c>
      <c r="AU21" s="644" t="s">
        <v>2163</v>
      </c>
    </row>
    <row r="22" spans="1:47" ht="35.25" customHeight="1" outlineLevel="1" x14ac:dyDescent="0.2">
      <c r="A22" s="643">
        <v>19</v>
      </c>
      <c r="B22" s="508">
        <v>19</v>
      </c>
      <c r="C22" s="508" t="s">
        <v>1286</v>
      </c>
      <c r="D22" s="508" t="s">
        <v>352</v>
      </c>
      <c r="E22" s="508" t="s">
        <v>1880</v>
      </c>
      <c r="F22" s="508" t="s">
        <v>76</v>
      </c>
      <c r="G22" s="542" t="s">
        <v>1886</v>
      </c>
      <c r="H22" s="508" t="s">
        <v>384</v>
      </c>
      <c r="I22" s="509"/>
      <c r="J22" s="508"/>
      <c r="K22" s="510">
        <v>46235</v>
      </c>
      <c r="L22" s="173">
        <v>46235</v>
      </c>
      <c r="M22" s="187">
        <v>1</v>
      </c>
      <c r="N22" s="191" t="str">
        <f t="shared" ca="1" si="2"/>
        <v>Completed</v>
      </c>
      <c r="O22" s="173">
        <v>46265</v>
      </c>
      <c r="P22" s="187">
        <v>1</v>
      </c>
      <c r="Q22" s="191" t="str">
        <f t="shared" ca="1" si="4"/>
        <v>Completed</v>
      </c>
      <c r="R22" s="194"/>
      <c r="S22" s="195"/>
      <c r="T22" s="203"/>
      <c r="U22" s="173">
        <v>46295</v>
      </c>
      <c r="V22" s="187">
        <v>1</v>
      </c>
      <c r="W22" s="191" t="str">
        <f t="shared" ca="1" si="5"/>
        <v>Completed</v>
      </c>
      <c r="X22" s="194"/>
      <c r="Y22" s="195"/>
      <c r="Z22" s="203"/>
      <c r="AA22" s="173">
        <v>46295</v>
      </c>
      <c r="AB22" s="187">
        <v>1</v>
      </c>
      <c r="AC22" s="191" t="str">
        <f t="shared" ca="1" si="6"/>
        <v>Completed</v>
      </c>
      <c r="AD22" s="668"/>
      <c r="AE22" s="669"/>
      <c r="AF22" s="639"/>
      <c r="AG22" s="173">
        <v>46326</v>
      </c>
      <c r="AH22" s="187">
        <v>0</v>
      </c>
      <c r="AI22" s="191" t="str">
        <f t="shared" ca="1" si="7"/>
        <v>On Schedule</v>
      </c>
      <c r="AJ22" s="110"/>
      <c r="AK22" s="199">
        <f t="shared" ca="1" si="0"/>
        <v>0.9642857142857143</v>
      </c>
      <c r="AL22" s="191" t="str">
        <f t="shared" ca="1" si="1"/>
        <v>Late</v>
      </c>
      <c r="AM22" s="533"/>
      <c r="AN22" s="3" t="str">
        <f>_xlfn.XLOOKUP($E22,'00 MASTER WORK REGISTER'!B:B,'00 MASTER WORK REGISTER'!N:N,"")</f>
        <v/>
      </c>
      <c r="AO22" s="872" t="s">
        <v>4857</v>
      </c>
      <c r="AP22" s="3"/>
      <c r="AQ22" s="33"/>
      <c r="AR22" s="33"/>
      <c r="AS22" s="644" t="s">
        <v>1286</v>
      </c>
      <c r="AT22" s="644" t="s">
        <v>2103</v>
      </c>
      <c r="AU22" s="644" t="s">
        <v>2105</v>
      </c>
    </row>
    <row r="23" spans="1:47" ht="35.25" customHeight="1" outlineLevel="1" x14ac:dyDescent="0.2">
      <c r="A23" s="643">
        <v>20</v>
      </c>
      <c r="B23" s="508">
        <v>20</v>
      </c>
      <c r="C23" s="508" t="s">
        <v>1290</v>
      </c>
      <c r="D23" s="508" t="s">
        <v>352</v>
      </c>
      <c r="E23" s="508" t="s">
        <v>1881</v>
      </c>
      <c r="F23" s="508" t="s">
        <v>76</v>
      </c>
      <c r="G23" s="542" t="s">
        <v>1887</v>
      </c>
      <c r="H23" s="508" t="s">
        <v>384</v>
      </c>
      <c r="I23" s="509"/>
      <c r="J23" s="508"/>
      <c r="K23" s="510">
        <v>46235</v>
      </c>
      <c r="L23" s="173">
        <v>46235</v>
      </c>
      <c r="M23" s="187">
        <v>1</v>
      </c>
      <c r="N23" s="191" t="str">
        <f t="shared" ca="1" si="2"/>
        <v>Completed</v>
      </c>
      <c r="O23" s="173">
        <v>46265</v>
      </c>
      <c r="P23" s="187">
        <v>1</v>
      </c>
      <c r="Q23" s="191" t="str">
        <f t="shared" ca="1" si="4"/>
        <v>Completed</v>
      </c>
      <c r="R23" s="194"/>
      <c r="S23" s="195"/>
      <c r="T23" s="203"/>
      <c r="U23" s="173">
        <v>46295</v>
      </c>
      <c r="V23" s="187">
        <v>1</v>
      </c>
      <c r="W23" s="191" t="str">
        <f t="shared" ca="1" si="5"/>
        <v>Completed</v>
      </c>
      <c r="X23" s="194"/>
      <c r="Y23" s="195"/>
      <c r="Z23" s="203"/>
      <c r="AA23" s="173">
        <v>46295</v>
      </c>
      <c r="AB23" s="187">
        <v>1</v>
      </c>
      <c r="AC23" s="191" t="str">
        <f t="shared" ca="1" si="6"/>
        <v>Completed</v>
      </c>
      <c r="AD23" s="668"/>
      <c r="AE23" s="669"/>
      <c r="AF23" s="639"/>
      <c r="AG23" s="173">
        <v>46326</v>
      </c>
      <c r="AH23" s="187">
        <v>0</v>
      </c>
      <c r="AI23" s="191" t="str">
        <f t="shared" ca="1" si="7"/>
        <v>On Schedule</v>
      </c>
      <c r="AJ23" s="110"/>
      <c r="AK23" s="199">
        <f t="shared" ca="1" si="0"/>
        <v>0.9642857142857143</v>
      </c>
      <c r="AL23" s="191" t="str">
        <f t="shared" ca="1" si="1"/>
        <v>Late</v>
      </c>
      <c r="AM23" s="533"/>
      <c r="AN23" s="3">
        <f>_xlfn.XLOOKUP($E23,'00 MASTER WORK REGISTER'!B:B,'00 MASTER WORK REGISTER'!N:N,"")</f>
        <v>0</v>
      </c>
      <c r="AO23" s="872" t="s">
        <v>4858</v>
      </c>
      <c r="AP23" s="3"/>
      <c r="AQ23" s="33"/>
      <c r="AR23" s="33"/>
      <c r="AS23" s="644" t="s">
        <v>1290</v>
      </c>
      <c r="AT23" s="644" t="s">
        <v>2107</v>
      </c>
      <c r="AU23" s="644" t="s">
        <v>2109</v>
      </c>
    </row>
    <row r="24" spans="1:47" ht="35.25" customHeight="1" outlineLevel="1" x14ac:dyDescent="0.2">
      <c r="A24" s="643">
        <v>21</v>
      </c>
      <c r="B24" s="508">
        <v>21</v>
      </c>
      <c r="C24" s="508" t="str">
        <f>_xlfn.XLOOKUP($E24,'00 MASTER WORK REGISTER'!B:B,'00 MASTER WORK REGISTER'!L:L)</f>
        <v>MDW-39261</v>
      </c>
      <c r="D24" s="508" t="s">
        <v>352</v>
      </c>
      <c r="E24" s="508" t="s">
        <v>550</v>
      </c>
      <c r="F24" s="508" t="s">
        <v>76</v>
      </c>
      <c r="G24" s="542" t="str">
        <f>_xlfn.XLOOKUP($E24,'00 MASTER WORK REGISTER'!B:B,'00 MASTER WORK REGISTER'!H:H)</f>
        <v>Rooms and Building Service Systems Modification in Depot Area</v>
      </c>
      <c r="H24" s="508" t="str">
        <f>_xlfn.XLOOKUP($E24,'00 MASTER WORK REGISTER'!B:B,'00 MASTER WORK REGISTER'!$I:$I,"")</f>
        <v>-</v>
      </c>
      <c r="I24" s="509"/>
      <c r="J24" s="508" t="s">
        <v>1629</v>
      </c>
      <c r="K24" s="510">
        <f>_xlfn.XLOOKUP($E24,'00 MASTER WORK REGISTER'!$B:$B,'00 MASTER WORK REGISTER'!$M:$M,"")</f>
        <v>46235</v>
      </c>
      <c r="L24" s="668"/>
      <c r="M24" s="669"/>
      <c r="N24" s="639"/>
      <c r="O24" s="668"/>
      <c r="P24" s="669"/>
      <c r="Q24" s="639"/>
      <c r="R24" s="668"/>
      <c r="S24" s="669"/>
      <c r="T24" s="639"/>
      <c r="U24" s="668"/>
      <c r="V24" s="669"/>
      <c r="W24" s="639"/>
      <c r="X24" s="668"/>
      <c r="Y24" s="669"/>
      <c r="Z24" s="639"/>
      <c r="AA24" s="668"/>
      <c r="AB24" s="669"/>
      <c r="AC24" s="639"/>
      <c r="AD24" s="668"/>
      <c r="AE24" s="669"/>
      <c r="AF24" s="639"/>
      <c r="AG24" s="668"/>
      <c r="AH24" s="669"/>
      <c r="AI24" s="639"/>
      <c r="AJ24" s="640"/>
      <c r="AK24" s="624" t="str">
        <f t="shared" si="0"/>
        <v/>
      </c>
      <c r="AL24" s="670"/>
      <c r="AM24" s="641"/>
      <c r="AN24" s="3">
        <f>_xlfn.XLOOKUP($E24,'00 MASTER WORK REGISTER'!B:B,'00 MASTER WORK REGISTER'!N:N,"")</f>
        <v>0</v>
      </c>
      <c r="AP24" s="3" t="e">
        <f>_xlfn.XLOOKUP($F24,#REF!,#REF!,"")</f>
        <v>#REF!</v>
      </c>
      <c r="AQ24" s="33"/>
      <c r="AR24" s="33"/>
      <c r="AS24" s="644" t="s">
        <v>539</v>
      </c>
      <c r="AT24" s="644" t="str">
        <f>_xlfn.XLOOKUP($AS24,'02 Design'!F:F,'02 Design'!AE:AE," ")</f>
        <v>MDW-69283</v>
      </c>
      <c r="AU24" s="644" t="str">
        <f>_xlfn.XLOOKUP($AS24,'02 Design'!F:F,'02 Design'!AF:AF," ")</f>
        <v>MDW-69284</v>
      </c>
    </row>
    <row r="25" spans="1:47" ht="35.25" customHeight="1" outlineLevel="1" x14ac:dyDescent="0.2">
      <c r="A25" s="643">
        <v>22</v>
      </c>
      <c r="B25" s="508">
        <v>22</v>
      </c>
      <c r="C25" s="508" t="s">
        <v>1323</v>
      </c>
      <c r="D25" s="508" t="s">
        <v>352</v>
      </c>
      <c r="E25" s="508" t="s">
        <v>1962</v>
      </c>
      <c r="F25" s="508" t="s">
        <v>76</v>
      </c>
      <c r="G25" s="542" t="s">
        <v>1897</v>
      </c>
      <c r="H25" s="508" t="s">
        <v>382</v>
      </c>
      <c r="I25" s="509"/>
      <c r="J25" s="508"/>
      <c r="K25" s="510">
        <v>46235</v>
      </c>
      <c r="L25" s="173">
        <v>46021</v>
      </c>
      <c r="M25" s="187">
        <v>1</v>
      </c>
      <c r="N25" s="191" t="str">
        <f t="shared" ref="N25:N44" ca="1" si="10">IF($M25=1, "Completed", IF($L25&lt;TODAY(), "Late", "On Schedule"))</f>
        <v>Completed</v>
      </c>
      <c r="O25" s="173">
        <v>46051</v>
      </c>
      <c r="P25" s="187">
        <v>1</v>
      </c>
      <c r="Q25" s="191" t="str">
        <f t="shared" ref="Q25:Q44" ca="1" si="11">IF($P25=1, "Completed", IF($O25&lt;TODAY(), "Late", "On Schedule"))</f>
        <v>Completed</v>
      </c>
      <c r="R25" s="194"/>
      <c r="S25" s="195"/>
      <c r="T25" s="203"/>
      <c r="U25" s="173">
        <v>46081</v>
      </c>
      <c r="V25" s="187">
        <v>1</v>
      </c>
      <c r="W25" s="191" t="str">
        <f t="shared" ref="W25:W44" ca="1" si="12">IF($V25=1, "Completed", IF($U25&lt;TODAY(), "Late", "On Schedule"))</f>
        <v>Completed</v>
      </c>
      <c r="X25" s="194"/>
      <c r="Y25" s="195"/>
      <c r="Z25" s="203"/>
      <c r="AA25" s="173">
        <v>46295</v>
      </c>
      <c r="AB25" s="187">
        <v>1</v>
      </c>
      <c r="AC25" s="191" t="str">
        <f t="shared" ref="AC25:AC43" ca="1" si="13">IF($AB25=1, "Completed", IF($AA25&lt;TODAY(), "Late", "On Schedule"))</f>
        <v>Completed</v>
      </c>
      <c r="AD25" s="173">
        <v>46326</v>
      </c>
      <c r="AE25" s="187">
        <v>1</v>
      </c>
      <c r="AF25" s="191" t="str">
        <f t="shared" ref="AF25:AF37" ca="1" si="14">IF($AE25=1, "Completed", IF($AD25&lt;TODAY(), "Late", "On Schedule"))</f>
        <v>Completed</v>
      </c>
      <c r="AG25" s="173">
        <v>46326</v>
      </c>
      <c r="AH25" s="187">
        <v>0</v>
      </c>
      <c r="AI25" s="191" t="str">
        <f t="shared" ref="AI25:AI44" ca="1" si="15">IF($AH25=1, "Completed", IF($AG25&lt;TODAY(), "Late", "On Schedule"))</f>
        <v>On Schedule</v>
      </c>
      <c r="AJ25" s="110"/>
      <c r="AK25" s="199">
        <f t="shared" ca="1" si="0"/>
        <v>0.96470588235294119</v>
      </c>
      <c r="AL25" s="191" t="str">
        <f t="shared" ca="1" si="1"/>
        <v>Late</v>
      </c>
      <c r="AM25" s="533"/>
      <c r="AN25" s="3" t="str">
        <f>_xlfn.XLOOKUP($E25,'00 MASTER WORK REGISTER'!B:B,'00 MASTER WORK REGISTER'!N:N,"")</f>
        <v/>
      </c>
      <c r="AO25" s="870"/>
      <c r="AP25" s="3"/>
      <c r="AQ25" s="33"/>
      <c r="AR25" s="33"/>
      <c r="AS25" s="644" t="s">
        <v>1323</v>
      </c>
      <c r="AT25" s="644" t="s">
        <v>3547</v>
      </c>
      <c r="AU25" s="644" t="s">
        <v>3825</v>
      </c>
    </row>
    <row r="26" spans="1:47" ht="35.25" customHeight="1" outlineLevel="1" x14ac:dyDescent="0.2">
      <c r="A26" s="643">
        <v>23</v>
      </c>
      <c r="B26" s="508">
        <v>23</v>
      </c>
      <c r="C26" s="508" t="s">
        <v>539</v>
      </c>
      <c r="D26" s="508" t="s">
        <v>352</v>
      </c>
      <c r="E26" s="508" t="s">
        <v>1963</v>
      </c>
      <c r="F26" s="508" t="s">
        <v>76</v>
      </c>
      <c r="G26" s="542" t="s">
        <v>4518</v>
      </c>
      <c r="H26" s="508" t="s">
        <v>382</v>
      </c>
      <c r="I26" s="509"/>
      <c r="J26" s="508"/>
      <c r="K26" s="510">
        <v>46235</v>
      </c>
      <c r="L26" s="173">
        <v>46266</v>
      </c>
      <c r="M26" s="187">
        <v>1</v>
      </c>
      <c r="N26" s="191" t="str">
        <f t="shared" ca="1" si="10"/>
        <v>Completed</v>
      </c>
      <c r="O26" s="173">
        <v>46296</v>
      </c>
      <c r="P26" s="187">
        <v>1</v>
      </c>
      <c r="Q26" s="191" t="str">
        <f t="shared" ca="1" si="11"/>
        <v>Completed</v>
      </c>
      <c r="R26" s="194"/>
      <c r="S26" s="195"/>
      <c r="T26" s="203"/>
      <c r="U26" s="173">
        <v>46326</v>
      </c>
      <c r="V26" s="187">
        <v>0.9</v>
      </c>
      <c r="W26" s="191" t="str">
        <f t="shared" ca="1" si="12"/>
        <v>On Schedule</v>
      </c>
      <c r="X26" s="194"/>
      <c r="Y26" s="195"/>
      <c r="Z26" s="203"/>
      <c r="AA26" s="173">
        <v>46295</v>
      </c>
      <c r="AB26" s="187">
        <v>1</v>
      </c>
      <c r="AC26" s="191" t="str">
        <f t="shared" ca="1" si="13"/>
        <v>Completed</v>
      </c>
      <c r="AD26" s="173">
        <v>46326</v>
      </c>
      <c r="AE26" s="187">
        <v>0</v>
      </c>
      <c r="AF26" s="191" t="str">
        <f t="shared" ca="1" si="14"/>
        <v>On Schedule</v>
      </c>
      <c r="AG26" s="173">
        <f>U26+30</f>
        <v>46356</v>
      </c>
      <c r="AH26" s="187">
        <v>0</v>
      </c>
      <c r="AI26" s="191" t="str">
        <f t="shared" ca="1" si="15"/>
        <v>On Schedule</v>
      </c>
      <c r="AJ26" s="110"/>
      <c r="AK26" s="199">
        <f t="shared" ca="1" si="0"/>
        <v>0.88235294117647045</v>
      </c>
      <c r="AL26" s="191" t="str">
        <f t="shared" ca="1" si="1"/>
        <v>Late</v>
      </c>
      <c r="AM26" s="533"/>
      <c r="AN26" s="3" t="str">
        <f>_xlfn.XLOOKUP($E26,'00 MASTER WORK REGISTER'!B:B,'00 MASTER WORK REGISTER'!N:N,"")</f>
        <v/>
      </c>
      <c r="AO26" s="873" t="s">
        <v>4859</v>
      </c>
      <c r="AP26" s="3"/>
      <c r="AQ26" s="33"/>
      <c r="AR26" s="33"/>
      <c r="AS26" s="644" t="s">
        <v>539</v>
      </c>
      <c r="AT26" s="644" t="s">
        <v>3550</v>
      </c>
      <c r="AU26" s="644" t="s">
        <v>3827</v>
      </c>
    </row>
    <row r="27" spans="1:47" ht="35.25" customHeight="1" outlineLevel="1" x14ac:dyDescent="0.2">
      <c r="A27" s="643">
        <v>24</v>
      </c>
      <c r="B27" s="508">
        <v>24</v>
      </c>
      <c r="C27" s="508" t="s">
        <v>1330</v>
      </c>
      <c r="D27" s="508" t="s">
        <v>352</v>
      </c>
      <c r="E27" s="508" t="s">
        <v>1964</v>
      </c>
      <c r="F27" s="508" t="s">
        <v>76</v>
      </c>
      <c r="G27" s="542" t="s">
        <v>4519</v>
      </c>
      <c r="H27" s="508" t="s">
        <v>382</v>
      </c>
      <c r="I27" s="509"/>
      <c r="J27" s="508"/>
      <c r="K27" s="510">
        <v>46235</v>
      </c>
      <c r="L27" s="173">
        <v>46266</v>
      </c>
      <c r="M27" s="187">
        <v>1</v>
      </c>
      <c r="N27" s="191" t="str">
        <f t="shared" ca="1" si="10"/>
        <v>Completed</v>
      </c>
      <c r="O27" s="173">
        <v>46296</v>
      </c>
      <c r="P27" s="187">
        <v>1</v>
      </c>
      <c r="Q27" s="191" t="str">
        <f t="shared" ca="1" si="11"/>
        <v>Completed</v>
      </c>
      <c r="R27" s="194"/>
      <c r="S27" s="195"/>
      <c r="T27" s="203"/>
      <c r="U27" s="173">
        <v>46326</v>
      </c>
      <c r="V27" s="187">
        <v>0.95</v>
      </c>
      <c r="W27" s="191" t="str">
        <f t="shared" ca="1" si="12"/>
        <v>On Schedule</v>
      </c>
      <c r="X27" s="194"/>
      <c r="Y27" s="195"/>
      <c r="Z27" s="203"/>
      <c r="AA27" s="173">
        <v>46295</v>
      </c>
      <c r="AB27" s="187">
        <v>1</v>
      </c>
      <c r="AC27" s="191" t="str">
        <f t="shared" ca="1" si="13"/>
        <v>Completed</v>
      </c>
      <c r="AD27" s="173">
        <v>46326</v>
      </c>
      <c r="AE27" s="187">
        <v>0</v>
      </c>
      <c r="AF27" s="191" t="str">
        <f t="shared" ca="1" si="14"/>
        <v>On Schedule</v>
      </c>
      <c r="AG27" s="173">
        <f>U27+30</f>
        <v>46356</v>
      </c>
      <c r="AH27" s="187">
        <v>0</v>
      </c>
      <c r="AI27" s="191" t="str">
        <f t="shared" ca="1" si="15"/>
        <v>On Schedule</v>
      </c>
      <c r="AJ27" s="110"/>
      <c r="AK27" s="199">
        <f t="shared" ca="1" si="0"/>
        <v>0.91764705882352937</v>
      </c>
      <c r="AL27" s="191" t="str">
        <f t="shared" ca="1" si="1"/>
        <v>Late</v>
      </c>
      <c r="AM27" s="533"/>
      <c r="AN27" s="3" t="str">
        <f>_xlfn.XLOOKUP($E27,'00 MASTER WORK REGISTER'!B:B,'00 MASTER WORK REGISTER'!N:N,"")</f>
        <v/>
      </c>
      <c r="AO27" s="870"/>
      <c r="AP27" s="3"/>
      <c r="AQ27" s="33"/>
      <c r="AR27" s="33"/>
      <c r="AS27" s="644" t="s">
        <v>1330</v>
      </c>
      <c r="AT27" s="644" t="s">
        <v>3553</v>
      </c>
      <c r="AU27" s="644" t="s">
        <v>3829</v>
      </c>
    </row>
    <row r="28" spans="1:47" ht="35.25" customHeight="1" outlineLevel="1" x14ac:dyDescent="0.2">
      <c r="A28" s="643">
        <v>25</v>
      </c>
      <c r="B28" s="508">
        <v>25</v>
      </c>
      <c r="C28" s="508" t="s">
        <v>1333</v>
      </c>
      <c r="D28" s="508" t="s">
        <v>352</v>
      </c>
      <c r="E28" s="508" t="s">
        <v>4812</v>
      </c>
      <c r="F28" s="508" t="s">
        <v>76</v>
      </c>
      <c r="G28" s="542" t="s">
        <v>4520</v>
      </c>
      <c r="H28" s="508" t="s">
        <v>382</v>
      </c>
      <c r="I28" s="509"/>
      <c r="J28" s="508"/>
      <c r="K28" s="510">
        <v>46235</v>
      </c>
      <c r="L28" s="173">
        <v>46113</v>
      </c>
      <c r="M28" s="187">
        <v>1</v>
      </c>
      <c r="N28" s="191" t="str">
        <f t="shared" ca="1" si="10"/>
        <v>Completed</v>
      </c>
      <c r="O28" s="173">
        <v>46143</v>
      </c>
      <c r="P28" s="187">
        <v>1</v>
      </c>
      <c r="Q28" s="191" t="str">
        <f t="shared" ca="1" si="11"/>
        <v>Completed</v>
      </c>
      <c r="R28" s="194"/>
      <c r="S28" s="195"/>
      <c r="T28" s="203"/>
      <c r="U28" s="173">
        <v>46173</v>
      </c>
      <c r="V28" s="187">
        <v>1</v>
      </c>
      <c r="W28" s="191" t="str">
        <f t="shared" ca="1" si="12"/>
        <v>Completed</v>
      </c>
      <c r="X28" s="194"/>
      <c r="Y28" s="195"/>
      <c r="Z28" s="203"/>
      <c r="AA28" s="173">
        <v>46295</v>
      </c>
      <c r="AB28" s="187">
        <v>1</v>
      </c>
      <c r="AC28" s="191" t="str">
        <f t="shared" ca="1" si="13"/>
        <v>Completed</v>
      </c>
      <c r="AD28" s="173">
        <v>46326</v>
      </c>
      <c r="AE28" s="187">
        <v>1</v>
      </c>
      <c r="AF28" s="191" t="str">
        <f t="shared" ca="1" si="14"/>
        <v>Completed</v>
      </c>
      <c r="AG28" s="173">
        <v>46326</v>
      </c>
      <c r="AH28" s="187">
        <v>0</v>
      </c>
      <c r="AI28" s="191" t="str">
        <f t="shared" ca="1" si="15"/>
        <v>On Schedule</v>
      </c>
      <c r="AJ28" s="110"/>
      <c r="AK28" s="199">
        <f t="shared" ca="1" si="0"/>
        <v>0.96470588235294119</v>
      </c>
      <c r="AL28" s="191" t="str">
        <f t="shared" ca="1" si="1"/>
        <v>Late</v>
      </c>
      <c r="AM28" s="533"/>
      <c r="AN28" s="3" t="str">
        <f>_xlfn.XLOOKUP($E28,'00 MASTER WORK REGISTER'!B:B,'00 MASTER WORK REGISTER'!N:N,"")</f>
        <v/>
      </c>
      <c r="AO28" s="870"/>
      <c r="AP28" s="3"/>
      <c r="AQ28" s="33"/>
      <c r="AR28" s="33"/>
      <c r="AS28" s="644" t="s">
        <v>1333</v>
      </c>
      <c r="AT28" s="644" t="s">
        <v>3556</v>
      </c>
      <c r="AU28" s="644" t="s">
        <v>3831</v>
      </c>
    </row>
    <row r="29" spans="1:47" ht="35.25" customHeight="1" outlineLevel="1" x14ac:dyDescent="0.2">
      <c r="A29" s="756">
        <v>26</v>
      </c>
      <c r="B29" s="508">
        <v>26</v>
      </c>
      <c r="C29" s="508" t="s">
        <v>1390</v>
      </c>
      <c r="D29" s="508" t="s">
        <v>352</v>
      </c>
      <c r="E29" s="508" t="s">
        <v>4813</v>
      </c>
      <c r="F29" s="508" t="s">
        <v>76</v>
      </c>
      <c r="G29" s="542" t="s">
        <v>4541</v>
      </c>
      <c r="H29" s="508" t="s">
        <v>382</v>
      </c>
      <c r="I29" s="509"/>
      <c r="J29" s="508"/>
      <c r="K29" s="510">
        <v>46235</v>
      </c>
      <c r="L29" s="173">
        <v>46235</v>
      </c>
      <c r="M29" s="187">
        <v>1</v>
      </c>
      <c r="N29" s="191" t="str">
        <f t="shared" ca="1" si="10"/>
        <v>Completed</v>
      </c>
      <c r="O29" s="173">
        <v>46265</v>
      </c>
      <c r="P29" s="187">
        <v>1</v>
      </c>
      <c r="Q29" s="191" t="str">
        <f t="shared" ca="1" si="11"/>
        <v>Completed</v>
      </c>
      <c r="R29" s="194"/>
      <c r="S29" s="195"/>
      <c r="T29" s="203"/>
      <c r="U29" s="173">
        <v>46295</v>
      </c>
      <c r="V29" s="187">
        <v>1</v>
      </c>
      <c r="W29" s="191" t="str">
        <f t="shared" ca="1" si="12"/>
        <v>Completed</v>
      </c>
      <c r="X29" s="194"/>
      <c r="Y29" s="195"/>
      <c r="Z29" s="203"/>
      <c r="AA29" s="173">
        <v>46295</v>
      </c>
      <c r="AB29" s="187">
        <v>1</v>
      </c>
      <c r="AC29" s="191" t="str">
        <f t="shared" ca="1" si="13"/>
        <v>Completed</v>
      </c>
      <c r="AD29" s="173">
        <v>46326</v>
      </c>
      <c r="AE29" s="187">
        <v>0</v>
      </c>
      <c r="AF29" s="191" t="str">
        <f t="shared" ca="1" si="14"/>
        <v>On Schedule</v>
      </c>
      <c r="AG29" s="173">
        <v>46326</v>
      </c>
      <c r="AH29" s="187">
        <v>0</v>
      </c>
      <c r="AI29" s="191" t="str">
        <f t="shared" ca="1" si="15"/>
        <v>On Schedule</v>
      </c>
      <c r="AJ29" s="110"/>
      <c r="AK29" s="199">
        <f t="shared" ca="1" si="0"/>
        <v>0.95294117647058818</v>
      </c>
      <c r="AL29" s="191" t="str">
        <f t="shared" ca="1" si="1"/>
        <v>Late</v>
      </c>
      <c r="AM29" s="533"/>
      <c r="AN29" s="3" t="str">
        <f>_xlfn.XLOOKUP($E29,'00 MASTER WORK REGISTER'!B:B,'00 MASTER WORK REGISTER'!N:N,"")</f>
        <v/>
      </c>
      <c r="AO29" s="870"/>
      <c r="AP29" s="3"/>
      <c r="AQ29" s="33"/>
      <c r="AR29" s="33"/>
      <c r="AS29" s="644" t="s">
        <v>1390</v>
      </c>
      <c r="AT29" s="644" t="s">
        <v>3585</v>
      </c>
      <c r="AU29" s="644" t="s">
        <v>3853</v>
      </c>
    </row>
    <row r="30" spans="1:47" ht="35.25" customHeight="1" outlineLevel="1" x14ac:dyDescent="0.2">
      <c r="A30" s="756">
        <v>27</v>
      </c>
      <c r="B30" s="508">
        <v>27</v>
      </c>
      <c r="C30" s="508" t="s">
        <v>1417</v>
      </c>
      <c r="D30" s="508" t="s">
        <v>352</v>
      </c>
      <c r="E30" s="508" t="s">
        <v>4814</v>
      </c>
      <c r="F30" s="508" t="s">
        <v>76</v>
      </c>
      <c r="G30" s="542" t="s">
        <v>4551</v>
      </c>
      <c r="H30" s="508" t="s">
        <v>382</v>
      </c>
      <c r="I30" s="509"/>
      <c r="J30" s="508"/>
      <c r="K30" s="510">
        <v>46235</v>
      </c>
      <c r="L30" s="173">
        <v>46235</v>
      </c>
      <c r="M30" s="187">
        <v>1</v>
      </c>
      <c r="N30" s="191" t="str">
        <f t="shared" ca="1" si="10"/>
        <v>Completed</v>
      </c>
      <c r="O30" s="173">
        <v>46265</v>
      </c>
      <c r="P30" s="187">
        <v>1</v>
      </c>
      <c r="Q30" s="191" t="str">
        <f t="shared" ca="1" si="11"/>
        <v>Completed</v>
      </c>
      <c r="R30" s="194"/>
      <c r="S30" s="195"/>
      <c r="T30" s="203"/>
      <c r="U30" s="173">
        <v>46295</v>
      </c>
      <c r="V30" s="187">
        <v>1</v>
      </c>
      <c r="W30" s="191" t="str">
        <f t="shared" ca="1" si="12"/>
        <v>Completed</v>
      </c>
      <c r="X30" s="194"/>
      <c r="Y30" s="195"/>
      <c r="Z30" s="203"/>
      <c r="AA30" s="173">
        <v>46295</v>
      </c>
      <c r="AB30" s="187">
        <v>1</v>
      </c>
      <c r="AC30" s="191" t="str">
        <f t="shared" ca="1" si="13"/>
        <v>Completed</v>
      </c>
      <c r="AD30" s="173">
        <v>46326</v>
      </c>
      <c r="AE30" s="187">
        <v>0</v>
      </c>
      <c r="AF30" s="191" t="str">
        <f t="shared" ca="1" si="14"/>
        <v>On Schedule</v>
      </c>
      <c r="AG30" s="173">
        <v>46326</v>
      </c>
      <c r="AH30" s="187">
        <v>0</v>
      </c>
      <c r="AI30" s="191" t="str">
        <f t="shared" ca="1" si="15"/>
        <v>On Schedule</v>
      </c>
      <c r="AJ30" s="110"/>
      <c r="AK30" s="199">
        <f t="shared" ca="1" si="0"/>
        <v>0.95294117647058818</v>
      </c>
      <c r="AL30" s="191" t="str">
        <f t="shared" ca="1" si="1"/>
        <v>Late</v>
      </c>
      <c r="AM30" s="533"/>
      <c r="AN30" s="3" t="str">
        <f>_xlfn.XLOOKUP($E30,'00 MASTER WORK REGISTER'!B:B,'00 MASTER WORK REGISTER'!N:N,"")</f>
        <v/>
      </c>
      <c r="AO30" s="870"/>
      <c r="AP30" s="3"/>
      <c r="AQ30" s="33"/>
      <c r="AR30" s="33"/>
      <c r="AS30" s="644" t="s">
        <v>1417</v>
      </c>
      <c r="AT30" s="644" t="s">
        <v>3600</v>
      </c>
      <c r="AU30" s="644" t="s">
        <v>3862</v>
      </c>
    </row>
    <row r="31" spans="1:47" ht="35.25" customHeight="1" outlineLevel="1" x14ac:dyDescent="0.2">
      <c r="A31" s="756">
        <v>28</v>
      </c>
      <c r="B31" s="508">
        <v>28</v>
      </c>
      <c r="C31" s="508" t="s">
        <v>1420</v>
      </c>
      <c r="D31" s="508" t="s">
        <v>352</v>
      </c>
      <c r="E31" s="508" t="s">
        <v>4815</v>
      </c>
      <c r="F31" s="508" t="s">
        <v>76</v>
      </c>
      <c r="G31" s="542" t="s">
        <v>4552</v>
      </c>
      <c r="H31" s="508" t="s">
        <v>382</v>
      </c>
      <c r="I31" s="509"/>
      <c r="J31" s="508"/>
      <c r="K31" s="510">
        <v>46235</v>
      </c>
      <c r="L31" s="173">
        <v>46235</v>
      </c>
      <c r="M31" s="187">
        <v>1</v>
      </c>
      <c r="N31" s="191" t="str">
        <f t="shared" ca="1" si="10"/>
        <v>Completed</v>
      </c>
      <c r="O31" s="173">
        <v>46265</v>
      </c>
      <c r="P31" s="187">
        <v>1</v>
      </c>
      <c r="Q31" s="191" t="str">
        <f t="shared" ca="1" si="11"/>
        <v>Completed</v>
      </c>
      <c r="R31" s="194"/>
      <c r="S31" s="195"/>
      <c r="T31" s="203"/>
      <c r="U31" s="173">
        <v>46295</v>
      </c>
      <c r="V31" s="187">
        <v>1</v>
      </c>
      <c r="W31" s="191" t="str">
        <f t="shared" ca="1" si="12"/>
        <v>Completed</v>
      </c>
      <c r="X31" s="194"/>
      <c r="Y31" s="195"/>
      <c r="Z31" s="203"/>
      <c r="AA31" s="173">
        <v>46295</v>
      </c>
      <c r="AB31" s="187">
        <v>1</v>
      </c>
      <c r="AC31" s="191" t="str">
        <f t="shared" ca="1" si="13"/>
        <v>Completed</v>
      </c>
      <c r="AD31" s="173">
        <v>46326</v>
      </c>
      <c r="AE31" s="187">
        <v>0</v>
      </c>
      <c r="AF31" s="191" t="str">
        <f t="shared" ca="1" si="14"/>
        <v>On Schedule</v>
      </c>
      <c r="AG31" s="173">
        <v>46326</v>
      </c>
      <c r="AH31" s="187">
        <v>0</v>
      </c>
      <c r="AI31" s="191" t="str">
        <f t="shared" ca="1" si="15"/>
        <v>On Schedule</v>
      </c>
      <c r="AJ31" s="110"/>
      <c r="AK31" s="199">
        <f t="shared" ca="1" si="0"/>
        <v>0.95294117647058818</v>
      </c>
      <c r="AL31" s="191" t="str">
        <f t="shared" ca="1" si="1"/>
        <v>Late</v>
      </c>
      <c r="AM31" s="533"/>
      <c r="AN31" s="3" t="str">
        <f>_xlfn.XLOOKUP($E31,'00 MASTER WORK REGISTER'!B:B,'00 MASTER WORK REGISTER'!N:N,"")</f>
        <v/>
      </c>
      <c r="AO31" s="870"/>
      <c r="AP31" s="3"/>
      <c r="AQ31" s="33"/>
      <c r="AR31" s="33"/>
      <c r="AS31" s="644" t="s">
        <v>1420</v>
      </c>
      <c r="AT31" s="644" t="s">
        <v>3603</v>
      </c>
      <c r="AU31" s="644" t="s">
        <v>3864</v>
      </c>
    </row>
    <row r="32" spans="1:47" ht="35.25" customHeight="1" outlineLevel="1" x14ac:dyDescent="0.2">
      <c r="A32" s="756">
        <v>29</v>
      </c>
      <c r="B32" s="508">
        <v>29</v>
      </c>
      <c r="C32" s="508" t="s">
        <v>1423</v>
      </c>
      <c r="D32" s="508" t="s">
        <v>352</v>
      </c>
      <c r="E32" s="508" t="s">
        <v>4816</v>
      </c>
      <c r="F32" s="508" t="s">
        <v>76</v>
      </c>
      <c r="G32" s="542" t="s">
        <v>4553</v>
      </c>
      <c r="H32" s="508" t="s">
        <v>382</v>
      </c>
      <c r="I32" s="509"/>
      <c r="J32" s="508"/>
      <c r="K32" s="510">
        <v>46235</v>
      </c>
      <c r="L32" s="173">
        <v>46235</v>
      </c>
      <c r="M32" s="187">
        <v>1</v>
      </c>
      <c r="N32" s="191" t="str">
        <f t="shared" ca="1" si="10"/>
        <v>Completed</v>
      </c>
      <c r="O32" s="173">
        <v>46265</v>
      </c>
      <c r="P32" s="187">
        <v>1</v>
      </c>
      <c r="Q32" s="191" t="str">
        <f t="shared" ca="1" si="11"/>
        <v>Completed</v>
      </c>
      <c r="R32" s="194"/>
      <c r="S32" s="195"/>
      <c r="T32" s="203"/>
      <c r="U32" s="173">
        <v>46295</v>
      </c>
      <c r="V32" s="187">
        <v>1</v>
      </c>
      <c r="W32" s="191" t="str">
        <f t="shared" ca="1" si="12"/>
        <v>Completed</v>
      </c>
      <c r="X32" s="194"/>
      <c r="Y32" s="195"/>
      <c r="Z32" s="203"/>
      <c r="AA32" s="173">
        <v>46295</v>
      </c>
      <c r="AB32" s="187">
        <v>1</v>
      </c>
      <c r="AC32" s="191" t="str">
        <f t="shared" ca="1" si="13"/>
        <v>Completed</v>
      </c>
      <c r="AD32" s="173">
        <v>46326</v>
      </c>
      <c r="AE32" s="187">
        <v>0</v>
      </c>
      <c r="AF32" s="191" t="str">
        <f t="shared" ca="1" si="14"/>
        <v>On Schedule</v>
      </c>
      <c r="AG32" s="173">
        <v>46326</v>
      </c>
      <c r="AH32" s="187">
        <v>0</v>
      </c>
      <c r="AI32" s="191" t="str">
        <f t="shared" ca="1" si="15"/>
        <v>On Schedule</v>
      </c>
      <c r="AJ32" s="110"/>
      <c r="AK32" s="199">
        <f t="shared" ca="1" si="0"/>
        <v>0.95294117647058818</v>
      </c>
      <c r="AL32" s="191" t="str">
        <f t="shared" ca="1" si="1"/>
        <v>Late</v>
      </c>
      <c r="AM32" s="533"/>
      <c r="AN32" s="3" t="str">
        <f>_xlfn.XLOOKUP($E32,'00 MASTER WORK REGISTER'!B:B,'00 MASTER WORK REGISTER'!N:N,"")</f>
        <v/>
      </c>
      <c r="AO32" s="870"/>
      <c r="AP32" s="3"/>
      <c r="AQ32" s="33"/>
      <c r="AR32" s="33"/>
      <c r="AS32" s="644" t="s">
        <v>1423</v>
      </c>
      <c r="AT32" s="644" t="s">
        <v>3606</v>
      </c>
      <c r="AU32" s="644" t="s">
        <v>3866</v>
      </c>
    </row>
    <row r="33" spans="1:47" ht="35.25" customHeight="1" outlineLevel="1" x14ac:dyDescent="0.2">
      <c r="A33" s="756">
        <v>30</v>
      </c>
      <c r="B33" s="508">
        <v>30</v>
      </c>
      <c r="C33" s="508" t="s">
        <v>1426</v>
      </c>
      <c r="D33" s="508" t="s">
        <v>352</v>
      </c>
      <c r="E33" s="508" t="s">
        <v>4817</v>
      </c>
      <c r="F33" s="508" t="s">
        <v>76</v>
      </c>
      <c r="G33" s="542" t="s">
        <v>4554</v>
      </c>
      <c r="H33" s="508" t="s">
        <v>382</v>
      </c>
      <c r="I33" s="509"/>
      <c r="J33" s="508"/>
      <c r="K33" s="510">
        <v>46235</v>
      </c>
      <c r="L33" s="173">
        <v>46235</v>
      </c>
      <c r="M33" s="187">
        <v>1</v>
      </c>
      <c r="N33" s="191" t="str">
        <f t="shared" ca="1" si="10"/>
        <v>Completed</v>
      </c>
      <c r="O33" s="173">
        <v>46265</v>
      </c>
      <c r="P33" s="187">
        <v>1</v>
      </c>
      <c r="Q33" s="191" t="str">
        <f t="shared" ca="1" si="11"/>
        <v>Completed</v>
      </c>
      <c r="R33" s="194"/>
      <c r="S33" s="195"/>
      <c r="T33" s="203"/>
      <c r="U33" s="173">
        <v>46295</v>
      </c>
      <c r="V33" s="187">
        <v>1</v>
      </c>
      <c r="W33" s="191" t="str">
        <f t="shared" ca="1" si="12"/>
        <v>Completed</v>
      </c>
      <c r="X33" s="194"/>
      <c r="Y33" s="195"/>
      <c r="Z33" s="203"/>
      <c r="AA33" s="173">
        <v>46295</v>
      </c>
      <c r="AB33" s="187">
        <v>1</v>
      </c>
      <c r="AC33" s="191" t="str">
        <f t="shared" ca="1" si="13"/>
        <v>Completed</v>
      </c>
      <c r="AD33" s="173">
        <v>46326</v>
      </c>
      <c r="AE33" s="187">
        <v>0</v>
      </c>
      <c r="AF33" s="191" t="str">
        <f t="shared" ca="1" si="14"/>
        <v>On Schedule</v>
      </c>
      <c r="AG33" s="173">
        <v>46326</v>
      </c>
      <c r="AH33" s="187">
        <v>0</v>
      </c>
      <c r="AI33" s="191" t="str">
        <f t="shared" ca="1" si="15"/>
        <v>On Schedule</v>
      </c>
      <c r="AJ33" s="110"/>
      <c r="AK33" s="199">
        <f t="shared" ca="1" si="0"/>
        <v>0.95294117647058818</v>
      </c>
      <c r="AL33" s="191" t="str">
        <f t="shared" ca="1" si="1"/>
        <v>Late</v>
      </c>
      <c r="AM33" s="533"/>
      <c r="AN33" s="3" t="str">
        <f>_xlfn.XLOOKUP($E33,'00 MASTER WORK REGISTER'!B:B,'00 MASTER WORK REGISTER'!N:N,"")</f>
        <v/>
      </c>
      <c r="AO33" s="870"/>
      <c r="AP33" s="3"/>
      <c r="AQ33" s="33"/>
      <c r="AR33" s="33"/>
      <c r="AS33" s="644" t="s">
        <v>1426</v>
      </c>
      <c r="AT33" s="644" t="s">
        <v>3609</v>
      </c>
      <c r="AU33" s="644" t="s">
        <v>3868</v>
      </c>
    </row>
    <row r="34" spans="1:47" ht="35.25" customHeight="1" outlineLevel="1" x14ac:dyDescent="0.2">
      <c r="A34" s="643">
        <v>31</v>
      </c>
      <c r="B34" s="508">
        <v>31</v>
      </c>
      <c r="C34" s="508" t="s">
        <v>1442</v>
      </c>
      <c r="D34" s="508" t="s">
        <v>352</v>
      </c>
      <c r="E34" s="508" t="s">
        <v>4818</v>
      </c>
      <c r="F34" s="508" t="s">
        <v>76</v>
      </c>
      <c r="G34" s="542" t="s">
        <v>4805</v>
      </c>
      <c r="H34" s="508" t="s">
        <v>382</v>
      </c>
      <c r="I34" s="509"/>
      <c r="J34" s="508"/>
      <c r="K34" s="510">
        <v>46235</v>
      </c>
      <c r="L34" s="173">
        <v>46296</v>
      </c>
      <c r="M34" s="187">
        <v>1</v>
      </c>
      <c r="N34" s="191" t="str">
        <f t="shared" ca="1" si="10"/>
        <v>Completed</v>
      </c>
      <c r="O34" s="173">
        <v>46326</v>
      </c>
      <c r="P34" s="187">
        <v>1</v>
      </c>
      <c r="Q34" s="191" t="str">
        <f t="shared" ca="1" si="11"/>
        <v>Completed</v>
      </c>
      <c r="R34" s="194"/>
      <c r="S34" s="195"/>
      <c r="T34" s="203"/>
      <c r="U34" s="173">
        <v>46387</v>
      </c>
      <c r="V34" s="187">
        <v>0.8</v>
      </c>
      <c r="W34" s="191" t="str">
        <f t="shared" ca="1" si="12"/>
        <v>On Schedule</v>
      </c>
      <c r="X34" s="194"/>
      <c r="Y34" s="195"/>
      <c r="Z34" s="203"/>
      <c r="AA34" s="173">
        <v>46295</v>
      </c>
      <c r="AB34" s="187">
        <v>1</v>
      </c>
      <c r="AC34" s="191" t="str">
        <f t="shared" ca="1" si="13"/>
        <v>Completed</v>
      </c>
      <c r="AD34" s="173">
        <v>46326</v>
      </c>
      <c r="AE34" s="187">
        <v>0</v>
      </c>
      <c r="AF34" s="191" t="str">
        <f t="shared" ca="1" si="14"/>
        <v>On Schedule</v>
      </c>
      <c r="AG34" s="173">
        <f>U34+30</f>
        <v>46417</v>
      </c>
      <c r="AH34" s="187">
        <v>0</v>
      </c>
      <c r="AI34" s="191" t="str">
        <f t="shared" ca="1" si="15"/>
        <v>On Schedule</v>
      </c>
      <c r="AJ34" s="110"/>
      <c r="AK34" s="199">
        <f t="shared" ca="1" si="0"/>
        <v>0.81176470588235283</v>
      </c>
      <c r="AL34" s="191" t="str">
        <f t="shared" ca="1" si="1"/>
        <v>Late</v>
      </c>
      <c r="AM34" s="533"/>
      <c r="AN34" s="3" t="str">
        <f>_xlfn.XLOOKUP($E34,'00 MASTER WORK REGISTER'!B:B,'00 MASTER WORK REGISTER'!N:N,"")</f>
        <v/>
      </c>
      <c r="AO34" s="870"/>
      <c r="AP34" s="3"/>
      <c r="AQ34" s="33"/>
      <c r="AR34" s="33"/>
      <c r="AS34" s="644" t="s">
        <v>1442</v>
      </c>
      <c r="AT34" s="644" t="s">
        <v>3621</v>
      </c>
      <c r="AU34" s="644" t="s">
        <v>3876</v>
      </c>
    </row>
    <row r="35" spans="1:47" ht="35.25" customHeight="1" outlineLevel="1" x14ac:dyDescent="0.2">
      <c r="A35" s="643">
        <v>32</v>
      </c>
      <c r="B35" s="508">
        <v>32</v>
      </c>
      <c r="C35" s="508" t="s">
        <v>1448</v>
      </c>
      <c r="D35" s="508" t="s">
        <v>352</v>
      </c>
      <c r="E35" s="508" t="s">
        <v>4819</v>
      </c>
      <c r="F35" s="508" t="s">
        <v>76</v>
      </c>
      <c r="G35" s="542" t="s">
        <v>4806</v>
      </c>
      <c r="H35" s="508" t="s">
        <v>382</v>
      </c>
      <c r="I35" s="509"/>
      <c r="J35" s="508"/>
      <c r="K35" s="510">
        <v>46235</v>
      </c>
      <c r="L35" s="173">
        <v>46326</v>
      </c>
      <c r="M35" s="187">
        <v>1</v>
      </c>
      <c r="N35" s="191" t="str">
        <f t="shared" ca="1" si="10"/>
        <v>Completed</v>
      </c>
      <c r="O35" s="173">
        <v>46356</v>
      </c>
      <c r="P35" s="187">
        <v>1</v>
      </c>
      <c r="Q35" s="191" t="str">
        <f t="shared" ca="1" si="11"/>
        <v>Completed</v>
      </c>
      <c r="R35" s="194"/>
      <c r="S35" s="195"/>
      <c r="T35" s="203"/>
      <c r="U35" s="173">
        <v>46387</v>
      </c>
      <c r="V35" s="187">
        <v>0</v>
      </c>
      <c r="W35" s="191" t="str">
        <f t="shared" ca="1" si="12"/>
        <v>On Schedule</v>
      </c>
      <c r="X35" s="194"/>
      <c r="Y35" s="195"/>
      <c r="Z35" s="203"/>
      <c r="AA35" s="173">
        <v>46356</v>
      </c>
      <c r="AB35" s="187">
        <v>0</v>
      </c>
      <c r="AC35" s="191" t="str">
        <f t="shared" ca="1" si="13"/>
        <v>On Schedule</v>
      </c>
      <c r="AD35" s="173">
        <v>46326</v>
      </c>
      <c r="AE35" s="187">
        <v>0</v>
      </c>
      <c r="AF35" s="191" t="str">
        <f t="shared" ca="1" si="14"/>
        <v>On Schedule</v>
      </c>
      <c r="AG35" s="173">
        <f t="shared" ref="AG35:AG44" si="16">U35+30</f>
        <v>46417</v>
      </c>
      <c r="AH35" s="187">
        <v>0</v>
      </c>
      <c r="AI35" s="191" t="str">
        <f t="shared" ca="1" si="15"/>
        <v>On Schedule</v>
      </c>
      <c r="AJ35" s="110"/>
      <c r="AK35" s="199">
        <f t="shared" ca="1" si="0"/>
        <v>0.23529411764705882</v>
      </c>
      <c r="AL35" s="191" t="str">
        <f t="shared" ca="1" si="1"/>
        <v>Late</v>
      </c>
      <c r="AM35" s="533"/>
      <c r="AN35" s="3" t="str">
        <f>_xlfn.XLOOKUP($E35,'00 MASTER WORK REGISTER'!B:B,'00 MASTER WORK REGISTER'!N:N,"")</f>
        <v/>
      </c>
      <c r="AO35" s="870"/>
      <c r="AP35" s="3"/>
      <c r="AQ35" s="33"/>
      <c r="AR35" s="33"/>
      <c r="AS35" s="644" t="s">
        <v>1448</v>
      </c>
      <c r="AT35" s="644" t="s">
        <v>3627</v>
      </c>
      <c r="AU35" s="644" t="s">
        <v>3882</v>
      </c>
    </row>
    <row r="36" spans="1:47" ht="35.25" customHeight="1" outlineLevel="1" x14ac:dyDescent="0.2">
      <c r="A36" s="643">
        <v>33</v>
      </c>
      <c r="B36" s="508">
        <v>33</v>
      </c>
      <c r="C36" s="508" t="s">
        <v>1450</v>
      </c>
      <c r="D36" s="508" t="s">
        <v>352</v>
      </c>
      <c r="E36" s="508" t="s">
        <v>4820</v>
      </c>
      <c r="F36" s="508" t="s">
        <v>76</v>
      </c>
      <c r="G36" s="542" t="s">
        <v>4807</v>
      </c>
      <c r="H36" s="508" t="s">
        <v>382</v>
      </c>
      <c r="I36" s="509"/>
      <c r="J36" s="508"/>
      <c r="K36" s="510">
        <v>46235</v>
      </c>
      <c r="L36" s="173">
        <v>46326</v>
      </c>
      <c r="M36" s="187">
        <v>1</v>
      </c>
      <c r="N36" s="191" t="str">
        <f t="shared" ca="1" si="10"/>
        <v>Completed</v>
      </c>
      <c r="O36" s="173">
        <v>46356</v>
      </c>
      <c r="P36" s="187">
        <v>1</v>
      </c>
      <c r="Q36" s="191" t="str">
        <f t="shared" ca="1" si="11"/>
        <v>Completed</v>
      </c>
      <c r="R36" s="194"/>
      <c r="S36" s="195"/>
      <c r="T36" s="203"/>
      <c r="U36" s="173">
        <v>46387</v>
      </c>
      <c r="V36" s="187">
        <v>0</v>
      </c>
      <c r="W36" s="191" t="str">
        <f t="shared" ca="1" si="12"/>
        <v>On Schedule</v>
      </c>
      <c r="X36" s="194"/>
      <c r="Y36" s="195"/>
      <c r="Z36" s="203"/>
      <c r="AA36" s="173">
        <v>46356</v>
      </c>
      <c r="AB36" s="187">
        <v>0</v>
      </c>
      <c r="AC36" s="191" t="str">
        <f t="shared" ca="1" si="13"/>
        <v>On Schedule</v>
      </c>
      <c r="AD36" s="173">
        <v>46326</v>
      </c>
      <c r="AE36" s="187">
        <v>0</v>
      </c>
      <c r="AF36" s="191" t="str">
        <f t="shared" ca="1" si="14"/>
        <v>On Schedule</v>
      </c>
      <c r="AG36" s="173">
        <f t="shared" si="16"/>
        <v>46417</v>
      </c>
      <c r="AH36" s="187">
        <v>0</v>
      </c>
      <c r="AI36" s="191" t="str">
        <f t="shared" ca="1" si="15"/>
        <v>On Schedule</v>
      </c>
      <c r="AJ36" s="110"/>
      <c r="AK36" s="199">
        <f t="shared" ca="1" si="0"/>
        <v>0.23529411764705882</v>
      </c>
      <c r="AL36" s="191" t="str">
        <f t="shared" ca="1" si="1"/>
        <v>Late</v>
      </c>
      <c r="AM36" s="533"/>
      <c r="AN36" s="3" t="str">
        <f>_xlfn.XLOOKUP($E36,'00 MASTER WORK REGISTER'!B:B,'00 MASTER WORK REGISTER'!N:N,"")</f>
        <v/>
      </c>
      <c r="AO36" s="870"/>
      <c r="AP36" s="3"/>
      <c r="AQ36" s="33"/>
      <c r="AR36" s="33"/>
      <c r="AS36" s="644" t="s">
        <v>1450</v>
      </c>
      <c r="AT36" s="644" t="s">
        <v>3629</v>
      </c>
      <c r="AU36" s="644" t="s">
        <v>3884</v>
      </c>
    </row>
    <row r="37" spans="1:47" ht="35.25" customHeight="1" outlineLevel="1" x14ac:dyDescent="0.2">
      <c r="A37" s="643">
        <v>34</v>
      </c>
      <c r="B37" s="508">
        <v>34</v>
      </c>
      <c r="C37" s="508" t="s">
        <v>1452</v>
      </c>
      <c r="D37" s="508" t="s">
        <v>352</v>
      </c>
      <c r="E37" s="508" t="s">
        <v>4821</v>
      </c>
      <c r="F37" s="508" t="s">
        <v>76</v>
      </c>
      <c r="G37" s="542" t="s">
        <v>4808</v>
      </c>
      <c r="H37" s="508" t="s">
        <v>382</v>
      </c>
      <c r="I37" s="509"/>
      <c r="J37" s="508"/>
      <c r="K37" s="510">
        <v>46235</v>
      </c>
      <c r="L37" s="173">
        <v>46326</v>
      </c>
      <c r="M37" s="187">
        <v>0.9</v>
      </c>
      <c r="N37" s="191" t="str">
        <f t="shared" ca="1" si="10"/>
        <v>On Schedule</v>
      </c>
      <c r="O37" s="173">
        <v>46356</v>
      </c>
      <c r="P37" s="187">
        <v>0</v>
      </c>
      <c r="Q37" s="191" t="str">
        <f t="shared" ca="1" si="11"/>
        <v>On Schedule</v>
      </c>
      <c r="R37" s="194"/>
      <c r="S37" s="195"/>
      <c r="T37" s="203"/>
      <c r="U37" s="173">
        <v>46387</v>
      </c>
      <c r="V37" s="187">
        <v>0</v>
      </c>
      <c r="W37" s="191" t="str">
        <f t="shared" ca="1" si="12"/>
        <v>On Schedule</v>
      </c>
      <c r="X37" s="194"/>
      <c r="Y37" s="195"/>
      <c r="Z37" s="203"/>
      <c r="AA37" s="173">
        <v>46356</v>
      </c>
      <c r="AB37" s="187">
        <v>0</v>
      </c>
      <c r="AC37" s="191" t="str">
        <f ca="1">IF($AB37=1, "Completed", IF($AA37&lt;TODAY(), "Late", "On Schedule"))</f>
        <v>On Schedule</v>
      </c>
      <c r="AD37" s="173">
        <v>46326</v>
      </c>
      <c r="AE37" s="187">
        <v>0</v>
      </c>
      <c r="AF37" s="191" t="str">
        <f t="shared" ca="1" si="14"/>
        <v>On Schedule</v>
      </c>
      <c r="AG37" s="173">
        <f t="shared" si="16"/>
        <v>46417</v>
      </c>
      <c r="AH37" s="187">
        <v>0</v>
      </c>
      <c r="AI37" s="191" t="str">
        <f t="shared" ca="1" si="15"/>
        <v>On Schedule</v>
      </c>
      <c r="AJ37" s="110"/>
      <c r="AK37" s="199">
        <f t="shared" ca="1" si="0"/>
        <v>0.10588235294117647</v>
      </c>
      <c r="AL37" s="191" t="str">
        <f t="shared" ca="1" si="1"/>
        <v>Late</v>
      </c>
      <c r="AM37" s="533"/>
      <c r="AN37" s="3" t="str">
        <f>_xlfn.XLOOKUP($E37,'00 MASTER WORK REGISTER'!B:B,'00 MASTER WORK REGISTER'!N:N,"")</f>
        <v/>
      </c>
      <c r="AO37" s="870"/>
      <c r="AP37" s="3"/>
      <c r="AQ37" s="33"/>
      <c r="AR37" s="33"/>
      <c r="AS37" s="644" t="s">
        <v>1452</v>
      </c>
      <c r="AT37" s="644" t="s">
        <v>3631</v>
      </c>
      <c r="AU37" s="644" t="s">
        <v>3886</v>
      </c>
    </row>
    <row r="38" spans="1:47" ht="35.25" customHeight="1" outlineLevel="1" x14ac:dyDescent="0.2">
      <c r="A38" s="643">
        <v>35</v>
      </c>
      <c r="B38" s="508">
        <v>35</v>
      </c>
      <c r="C38" s="508" t="s">
        <v>1455</v>
      </c>
      <c r="D38" s="508" t="s">
        <v>352</v>
      </c>
      <c r="E38" s="508" t="s">
        <v>4822</v>
      </c>
      <c r="F38" s="508" t="s">
        <v>76</v>
      </c>
      <c r="G38" s="542" t="s">
        <v>4809</v>
      </c>
      <c r="H38" s="508" t="s">
        <v>384</v>
      </c>
      <c r="I38" s="509"/>
      <c r="J38" s="508"/>
      <c r="K38" s="510">
        <v>46235</v>
      </c>
      <c r="L38" s="173">
        <v>46326</v>
      </c>
      <c r="M38" s="187">
        <v>0.7</v>
      </c>
      <c r="N38" s="191" t="str">
        <f t="shared" ca="1" si="10"/>
        <v>On Schedule</v>
      </c>
      <c r="O38" s="173">
        <v>46356</v>
      </c>
      <c r="P38" s="187">
        <v>0.9</v>
      </c>
      <c r="Q38" s="191" t="str">
        <f t="shared" ca="1" si="11"/>
        <v>On Schedule</v>
      </c>
      <c r="R38" s="194"/>
      <c r="S38" s="195"/>
      <c r="T38" s="203"/>
      <c r="U38" s="193">
        <v>46387</v>
      </c>
      <c r="V38" s="187">
        <v>0</v>
      </c>
      <c r="W38" s="191" t="str">
        <f t="shared" ca="1" si="12"/>
        <v>On Schedule</v>
      </c>
      <c r="X38" s="194"/>
      <c r="Y38" s="195"/>
      <c r="Z38" s="203"/>
      <c r="AA38" s="173">
        <v>46356</v>
      </c>
      <c r="AB38" s="187">
        <v>0</v>
      </c>
      <c r="AC38" s="191" t="str">
        <f t="shared" ca="1" si="13"/>
        <v>On Schedule</v>
      </c>
      <c r="AD38" s="668"/>
      <c r="AE38" s="669"/>
      <c r="AF38" s="639"/>
      <c r="AG38" s="173">
        <f t="shared" si="16"/>
        <v>46417</v>
      </c>
      <c r="AH38" s="187">
        <v>0</v>
      </c>
      <c r="AI38" s="191" t="str">
        <f t="shared" ca="1" si="15"/>
        <v>On Schedule</v>
      </c>
      <c r="AJ38" s="110"/>
      <c r="AK38" s="199">
        <f t="shared" ca="1" si="0"/>
        <v>0.19047619047619047</v>
      </c>
      <c r="AL38" s="191" t="str">
        <f t="shared" ca="1" si="1"/>
        <v>Late</v>
      </c>
      <c r="AM38" s="533"/>
      <c r="AN38" s="3" t="str">
        <f>_xlfn.XLOOKUP($E38,'00 MASTER WORK REGISTER'!B:B,'00 MASTER WORK REGISTER'!N:N,"")</f>
        <v/>
      </c>
      <c r="AO38" s="870"/>
      <c r="AP38" s="3"/>
      <c r="AQ38" s="33"/>
      <c r="AR38" s="33"/>
      <c r="AS38" s="644" t="s">
        <v>1455</v>
      </c>
      <c r="AT38" s="644" t="s">
        <v>3635</v>
      </c>
      <c r="AU38" s="644" t="s">
        <v>3890</v>
      </c>
    </row>
    <row r="39" spans="1:47" ht="35.25" customHeight="1" outlineLevel="1" x14ac:dyDescent="0.2">
      <c r="A39" s="643">
        <v>36</v>
      </c>
      <c r="B39" s="508">
        <v>36</v>
      </c>
      <c r="C39" s="508" t="s">
        <v>536</v>
      </c>
      <c r="D39" s="508" t="s">
        <v>352</v>
      </c>
      <c r="E39" s="508" t="s">
        <v>4823</v>
      </c>
      <c r="F39" s="508" t="s">
        <v>76</v>
      </c>
      <c r="G39" s="542" t="s">
        <v>4548</v>
      </c>
      <c r="H39" s="508" t="s">
        <v>384</v>
      </c>
      <c r="I39" s="509"/>
      <c r="J39" s="508"/>
      <c r="K39" s="510">
        <v>46235</v>
      </c>
      <c r="L39" s="173">
        <v>46235</v>
      </c>
      <c r="M39" s="187">
        <v>0</v>
      </c>
      <c r="N39" s="191" t="str">
        <f t="shared" ca="1" si="10"/>
        <v>Late</v>
      </c>
      <c r="O39" s="173">
        <v>46265</v>
      </c>
      <c r="P39" s="187">
        <v>1</v>
      </c>
      <c r="Q39" s="191" t="str">
        <f t="shared" ca="1" si="11"/>
        <v>Completed</v>
      </c>
      <c r="R39" s="194"/>
      <c r="S39" s="195"/>
      <c r="T39" s="203"/>
      <c r="U39" s="173">
        <v>46295</v>
      </c>
      <c r="V39" s="187">
        <v>1</v>
      </c>
      <c r="W39" s="191" t="str">
        <f t="shared" ca="1" si="12"/>
        <v>Completed</v>
      </c>
      <c r="X39" s="194"/>
      <c r="Y39" s="195"/>
      <c r="Z39" s="203"/>
      <c r="AA39" s="173">
        <v>46356</v>
      </c>
      <c r="AB39" s="187">
        <v>0</v>
      </c>
      <c r="AC39" s="191" t="str">
        <f t="shared" ca="1" si="13"/>
        <v>On Schedule</v>
      </c>
      <c r="AD39" s="668"/>
      <c r="AE39" s="669"/>
      <c r="AF39" s="639"/>
      <c r="AG39" s="173">
        <f t="shared" si="16"/>
        <v>46325</v>
      </c>
      <c r="AH39" s="187">
        <v>0</v>
      </c>
      <c r="AI39" s="191" t="str">
        <f t="shared" ca="1" si="15"/>
        <v>On Schedule</v>
      </c>
      <c r="AJ39" s="110"/>
      <c r="AK39" s="199">
        <f t="shared" ca="1" si="0"/>
        <v>0.83333333333333315</v>
      </c>
      <c r="AL39" s="191" t="str">
        <f t="shared" ca="1" si="1"/>
        <v>Late</v>
      </c>
      <c r="AM39" s="533"/>
      <c r="AN39" s="3" t="str">
        <f>_xlfn.XLOOKUP($E39,'00 MASTER WORK REGISTER'!B:B,'00 MASTER WORK REGISTER'!N:N,"")</f>
        <v/>
      </c>
      <c r="AO39" s="870"/>
      <c r="AP39" s="3"/>
      <c r="AQ39" s="33"/>
      <c r="AR39" s="33"/>
      <c r="AS39" s="644" t="s">
        <v>536</v>
      </c>
      <c r="AT39" s="644" t="s">
        <v>2153</v>
      </c>
      <c r="AU39" s="644" t="s">
        <v>2155</v>
      </c>
    </row>
    <row r="40" spans="1:47" ht="35.25" customHeight="1" outlineLevel="1" x14ac:dyDescent="0.2">
      <c r="A40" s="643">
        <v>37</v>
      </c>
      <c r="B40" s="508">
        <v>37</v>
      </c>
      <c r="C40" s="508" t="s">
        <v>1393</v>
      </c>
      <c r="D40" s="508" t="s">
        <v>352</v>
      </c>
      <c r="E40" s="508" t="s">
        <v>4824</v>
      </c>
      <c r="F40" s="508" t="s">
        <v>76</v>
      </c>
      <c r="G40" s="542" t="s">
        <v>4810</v>
      </c>
      <c r="H40" s="508" t="s">
        <v>471</v>
      </c>
      <c r="I40" s="509"/>
      <c r="J40" s="508"/>
      <c r="K40" s="510">
        <v>46235</v>
      </c>
      <c r="L40" s="173">
        <v>46295</v>
      </c>
      <c r="M40" s="187">
        <v>1</v>
      </c>
      <c r="N40" s="191" t="str">
        <f t="shared" ca="1" si="10"/>
        <v>Completed</v>
      </c>
      <c r="O40" s="173">
        <v>46295</v>
      </c>
      <c r="P40" s="187">
        <v>1</v>
      </c>
      <c r="Q40" s="191" t="str">
        <f t="shared" ca="1" si="11"/>
        <v>Completed</v>
      </c>
      <c r="R40" s="194"/>
      <c r="S40" s="195"/>
      <c r="T40" s="203"/>
      <c r="U40" s="173">
        <v>46387</v>
      </c>
      <c r="V40" s="187">
        <v>0.9</v>
      </c>
      <c r="W40" s="191" t="str">
        <f t="shared" ca="1" si="12"/>
        <v>On Schedule</v>
      </c>
      <c r="X40" s="194"/>
      <c r="Y40" s="195"/>
      <c r="Z40" s="203"/>
      <c r="AA40" s="173">
        <v>46356</v>
      </c>
      <c r="AB40" s="187">
        <v>0</v>
      </c>
      <c r="AC40" s="191" t="str">
        <f t="shared" ca="1" si="13"/>
        <v>On Schedule</v>
      </c>
      <c r="AD40" s="668"/>
      <c r="AE40" s="669"/>
      <c r="AF40" s="639"/>
      <c r="AG40" s="173">
        <f t="shared" si="16"/>
        <v>46417</v>
      </c>
      <c r="AH40" s="187">
        <v>0</v>
      </c>
      <c r="AI40" s="191" t="str">
        <f t="shared" ca="1" si="15"/>
        <v>On Schedule</v>
      </c>
      <c r="AJ40" s="110"/>
      <c r="AK40" s="199">
        <f t="shared" ca="1" si="0"/>
        <v>0.88095238095238082</v>
      </c>
      <c r="AL40" s="191" t="str">
        <f t="shared" ca="1" si="1"/>
        <v>Late</v>
      </c>
      <c r="AM40" s="533"/>
      <c r="AN40" s="3" t="str">
        <f>_xlfn.XLOOKUP($E40,'00 MASTER WORK REGISTER'!B:B,'00 MASTER WORK REGISTER'!N:N,"")</f>
        <v/>
      </c>
      <c r="AO40" s="870"/>
      <c r="AP40" s="3"/>
      <c r="AQ40" s="33"/>
      <c r="AR40" s="33"/>
      <c r="AS40" s="644" t="s">
        <v>1393</v>
      </c>
      <c r="AT40" s="644" t="s">
        <v>2370</v>
      </c>
      <c r="AU40" s="644" t="s">
        <v>2372</v>
      </c>
    </row>
    <row r="41" spans="1:47" ht="35.25" customHeight="1" outlineLevel="1" x14ac:dyDescent="0.2">
      <c r="A41" s="643">
        <v>38</v>
      </c>
      <c r="B41" s="508">
        <v>38</v>
      </c>
      <c r="C41" s="508" t="s">
        <v>1396</v>
      </c>
      <c r="D41" s="508" t="s">
        <v>352</v>
      </c>
      <c r="E41" s="508" t="s">
        <v>4825</v>
      </c>
      <c r="F41" s="508" t="s">
        <v>76</v>
      </c>
      <c r="G41" s="542" t="s">
        <v>4811</v>
      </c>
      <c r="H41" s="508" t="s">
        <v>471</v>
      </c>
      <c r="I41" s="509"/>
      <c r="J41" s="508"/>
      <c r="K41" s="510">
        <v>46235</v>
      </c>
      <c r="L41" s="173">
        <v>46295</v>
      </c>
      <c r="M41" s="187">
        <v>1</v>
      </c>
      <c r="N41" s="191" t="str">
        <f t="shared" ca="1" si="10"/>
        <v>Completed</v>
      </c>
      <c r="O41" s="173">
        <v>46295</v>
      </c>
      <c r="P41" s="187">
        <v>1</v>
      </c>
      <c r="Q41" s="191" t="str">
        <f t="shared" ca="1" si="11"/>
        <v>Completed</v>
      </c>
      <c r="R41" s="194"/>
      <c r="S41" s="195"/>
      <c r="T41" s="203"/>
      <c r="U41" s="173">
        <v>46387</v>
      </c>
      <c r="V41" s="187">
        <v>0.9</v>
      </c>
      <c r="W41" s="191" t="str">
        <f t="shared" ca="1" si="12"/>
        <v>On Schedule</v>
      </c>
      <c r="X41" s="194"/>
      <c r="Y41" s="195"/>
      <c r="Z41" s="203"/>
      <c r="AA41" s="173">
        <v>46356</v>
      </c>
      <c r="AB41" s="187">
        <v>0</v>
      </c>
      <c r="AC41" s="191" t="str">
        <f t="shared" ca="1" si="13"/>
        <v>On Schedule</v>
      </c>
      <c r="AD41" s="668"/>
      <c r="AE41" s="669"/>
      <c r="AF41" s="639"/>
      <c r="AG41" s="173">
        <f t="shared" si="16"/>
        <v>46417</v>
      </c>
      <c r="AH41" s="187">
        <v>0</v>
      </c>
      <c r="AI41" s="191" t="str">
        <f t="shared" ca="1" si="15"/>
        <v>On Schedule</v>
      </c>
      <c r="AJ41" s="110"/>
      <c r="AK41" s="199">
        <f t="shared" ca="1" si="0"/>
        <v>0.88095238095238082</v>
      </c>
      <c r="AL41" s="191" t="str">
        <f t="shared" ca="1" si="1"/>
        <v>Late</v>
      </c>
      <c r="AM41" s="533"/>
      <c r="AN41" s="3" t="str">
        <f>_xlfn.XLOOKUP($E41,'00 MASTER WORK REGISTER'!B:B,'00 MASTER WORK REGISTER'!N:N,"")</f>
        <v/>
      </c>
      <c r="AO41" s="870"/>
      <c r="AP41" s="3"/>
      <c r="AQ41" s="33"/>
      <c r="AR41" s="33"/>
      <c r="AS41" s="644" t="s">
        <v>1396</v>
      </c>
      <c r="AT41" s="644" t="s">
        <v>2374</v>
      </c>
      <c r="AU41" s="644" t="s">
        <v>2376</v>
      </c>
    </row>
    <row r="42" spans="1:47" ht="35.25" customHeight="1" outlineLevel="1" x14ac:dyDescent="0.2">
      <c r="A42" s="643">
        <v>39</v>
      </c>
      <c r="B42" s="508">
        <v>39</v>
      </c>
      <c r="C42" s="508" t="s">
        <v>400</v>
      </c>
      <c r="D42" s="508" t="s">
        <v>352</v>
      </c>
      <c r="E42" s="508" t="s">
        <v>4826</v>
      </c>
      <c r="F42" s="508" t="s">
        <v>76</v>
      </c>
      <c r="G42" s="542" t="s">
        <v>4546</v>
      </c>
      <c r="H42" s="508" t="s">
        <v>384</v>
      </c>
      <c r="I42" s="509"/>
      <c r="J42" s="508"/>
      <c r="K42" s="510">
        <v>46235</v>
      </c>
      <c r="L42" s="173">
        <v>46049</v>
      </c>
      <c r="M42" s="187">
        <v>1</v>
      </c>
      <c r="N42" s="191" t="str">
        <f t="shared" ca="1" si="10"/>
        <v>Completed</v>
      </c>
      <c r="O42" s="173">
        <v>46080</v>
      </c>
      <c r="P42" s="187">
        <v>1</v>
      </c>
      <c r="Q42" s="191" t="str">
        <f t="shared" ca="1" si="11"/>
        <v>Completed</v>
      </c>
      <c r="R42" s="194"/>
      <c r="S42" s="195"/>
      <c r="T42" s="203"/>
      <c r="U42" s="173">
        <v>46142</v>
      </c>
      <c r="V42" s="187">
        <v>1</v>
      </c>
      <c r="W42" s="191" t="str">
        <f t="shared" ca="1" si="12"/>
        <v>Completed</v>
      </c>
      <c r="X42" s="194"/>
      <c r="Y42" s="195"/>
      <c r="Z42" s="203"/>
      <c r="AA42" s="173">
        <v>46142</v>
      </c>
      <c r="AB42" s="187">
        <v>1</v>
      </c>
      <c r="AC42" s="191" t="str">
        <f t="shared" ca="1" si="13"/>
        <v>Completed</v>
      </c>
      <c r="AD42" s="668"/>
      <c r="AE42" s="669"/>
      <c r="AF42" s="639"/>
      <c r="AG42" s="173">
        <v>46326</v>
      </c>
      <c r="AH42" s="187">
        <v>0</v>
      </c>
      <c r="AI42" s="191" t="str">
        <f t="shared" ca="1" si="15"/>
        <v>On Schedule</v>
      </c>
      <c r="AJ42" s="110"/>
      <c r="AK42" s="199">
        <f t="shared" ca="1" si="0"/>
        <v>0.9642857142857143</v>
      </c>
      <c r="AL42" s="191" t="str">
        <f t="shared" ca="1" si="1"/>
        <v>Late</v>
      </c>
      <c r="AM42" s="533"/>
      <c r="AN42" s="3" t="str">
        <f>_xlfn.XLOOKUP($E42,'00 MASTER WORK REGISTER'!B:B,'00 MASTER WORK REGISTER'!N:N,"")</f>
        <v/>
      </c>
      <c r="AO42" s="870"/>
      <c r="AP42" s="3"/>
      <c r="AQ42" s="33"/>
      <c r="AR42" s="33"/>
      <c r="AS42" s="644" t="s">
        <v>400</v>
      </c>
      <c r="AT42" s="644" t="s">
        <v>2149</v>
      </c>
      <c r="AU42" s="644" t="s">
        <v>2151</v>
      </c>
    </row>
    <row r="43" spans="1:47" ht="35.25" customHeight="1" outlineLevel="1" x14ac:dyDescent="0.2">
      <c r="A43" s="643">
        <v>40</v>
      </c>
      <c r="B43" s="508">
        <v>40</v>
      </c>
      <c r="C43" s="508" t="s">
        <v>399</v>
      </c>
      <c r="D43" s="508" t="s">
        <v>352</v>
      </c>
      <c r="E43" s="508" t="s">
        <v>4827</v>
      </c>
      <c r="F43" s="508" t="s">
        <v>76</v>
      </c>
      <c r="G43" s="542" t="s">
        <v>4547</v>
      </c>
      <c r="H43" s="508" t="s">
        <v>382</v>
      </c>
      <c r="I43" s="509"/>
      <c r="J43" s="508"/>
      <c r="K43" s="510">
        <v>46235</v>
      </c>
      <c r="L43" s="173">
        <v>46004</v>
      </c>
      <c r="M43" s="187">
        <v>1</v>
      </c>
      <c r="N43" s="191" t="str">
        <f t="shared" ca="1" si="10"/>
        <v>Completed</v>
      </c>
      <c r="O43" s="173">
        <v>46050</v>
      </c>
      <c r="P43" s="187">
        <v>1</v>
      </c>
      <c r="Q43" s="191" t="str">
        <f t="shared" ca="1" si="11"/>
        <v>Completed</v>
      </c>
      <c r="R43" s="194"/>
      <c r="S43" s="195"/>
      <c r="T43" s="203"/>
      <c r="U43" s="173">
        <v>46142</v>
      </c>
      <c r="V43" s="187">
        <v>1</v>
      </c>
      <c r="W43" s="191" t="str">
        <f t="shared" ca="1" si="12"/>
        <v>Completed</v>
      </c>
      <c r="X43" s="194"/>
      <c r="Y43" s="195"/>
      <c r="Z43" s="203"/>
      <c r="AA43" s="173">
        <v>46142</v>
      </c>
      <c r="AB43" s="187">
        <v>1</v>
      </c>
      <c r="AC43" s="191" t="str">
        <f t="shared" ca="1" si="13"/>
        <v>Completed</v>
      </c>
      <c r="AD43" s="173">
        <v>46326</v>
      </c>
      <c r="AE43" s="187">
        <v>0</v>
      </c>
      <c r="AF43" s="191" t="str">
        <f ca="1">IF($AE43=1, "Completed", IF($AD43&lt;TODAY(), "Late", "On Schedule"))</f>
        <v>On Schedule</v>
      </c>
      <c r="AG43" s="173">
        <v>46326</v>
      </c>
      <c r="AH43" s="187">
        <v>0</v>
      </c>
      <c r="AI43" s="191" t="str">
        <f t="shared" ca="1" si="15"/>
        <v>On Schedule</v>
      </c>
      <c r="AJ43" s="110"/>
      <c r="AK43" s="199">
        <f t="shared" ca="1" si="0"/>
        <v>0.95294117647058818</v>
      </c>
      <c r="AL43" s="191" t="str">
        <f t="shared" ca="1" si="1"/>
        <v>Late</v>
      </c>
      <c r="AM43" s="533"/>
      <c r="AN43" s="3" t="str">
        <f>_xlfn.XLOOKUP($E43,'00 MASTER WORK REGISTER'!B:B,'00 MASTER WORK REGISTER'!N:N,"")</f>
        <v/>
      </c>
      <c r="AO43" s="870"/>
      <c r="AP43" s="3"/>
      <c r="AQ43" s="33"/>
      <c r="AR43" s="33"/>
      <c r="AS43" s="644" t="s">
        <v>399</v>
      </c>
      <c r="AT43" s="644" t="s">
        <v>3591</v>
      </c>
      <c r="AU43" s="644" t="s">
        <v>3856</v>
      </c>
    </row>
    <row r="44" spans="1:47" ht="35.25" customHeight="1" outlineLevel="1" x14ac:dyDescent="0.2">
      <c r="A44" s="643">
        <v>41</v>
      </c>
      <c r="B44" s="508">
        <v>41</v>
      </c>
      <c r="C44" s="508" t="s">
        <v>1439</v>
      </c>
      <c r="D44" s="508" t="s">
        <v>352</v>
      </c>
      <c r="E44" s="508" t="s">
        <v>4828</v>
      </c>
      <c r="F44" s="508" t="s">
        <v>76</v>
      </c>
      <c r="G44" s="542" t="s">
        <v>4557</v>
      </c>
      <c r="H44" s="508" t="s">
        <v>471</v>
      </c>
      <c r="I44" s="509"/>
      <c r="J44" s="508"/>
      <c r="K44" s="510">
        <v>46235</v>
      </c>
      <c r="L44" s="173">
        <v>46356</v>
      </c>
      <c r="M44" s="187">
        <v>0.5</v>
      </c>
      <c r="N44" s="191" t="str">
        <f t="shared" ca="1" si="10"/>
        <v>On Schedule</v>
      </c>
      <c r="O44" s="173">
        <v>46295</v>
      </c>
      <c r="P44" s="187">
        <v>1</v>
      </c>
      <c r="Q44" s="191" t="str">
        <f t="shared" ca="1" si="11"/>
        <v>Completed</v>
      </c>
      <c r="R44" s="194"/>
      <c r="S44" s="195"/>
      <c r="T44" s="203"/>
      <c r="U44" s="173">
        <v>46387</v>
      </c>
      <c r="V44" s="187">
        <v>0</v>
      </c>
      <c r="W44" s="191" t="str">
        <f t="shared" ca="1" si="12"/>
        <v>On Schedule</v>
      </c>
      <c r="X44" s="194"/>
      <c r="Y44" s="195"/>
      <c r="Z44" s="203"/>
      <c r="AA44" s="173">
        <v>46356</v>
      </c>
      <c r="AB44" s="187">
        <v>0</v>
      </c>
      <c r="AC44" s="191" t="str">
        <f ca="1">IF($AB44=1, "Completed", IF($AA44&lt;TODAY(), "Late", "On Schedule"))</f>
        <v>On Schedule</v>
      </c>
      <c r="AD44" s="668"/>
      <c r="AE44" s="669"/>
      <c r="AF44" s="639"/>
      <c r="AG44" s="173">
        <f t="shared" si="16"/>
        <v>46417</v>
      </c>
      <c r="AH44" s="187">
        <v>0</v>
      </c>
      <c r="AI44" s="191" t="str">
        <f t="shared" ca="1" si="15"/>
        <v>On Schedule</v>
      </c>
      <c r="AJ44" s="110"/>
      <c r="AK44" s="199">
        <f t="shared" ca="1" si="0"/>
        <v>0.17857142857142858</v>
      </c>
      <c r="AL44" s="191" t="str">
        <f t="shared" ca="1" si="1"/>
        <v>Late</v>
      </c>
      <c r="AM44" s="533"/>
      <c r="AN44" s="3" t="str">
        <f>_xlfn.XLOOKUP($E44,'00 MASTER WORK REGISTER'!B:B,'00 MASTER WORK REGISTER'!N:N,"")</f>
        <v/>
      </c>
      <c r="AO44" s="870"/>
      <c r="AP44" s="3"/>
      <c r="AQ44" s="33"/>
      <c r="AR44" s="33"/>
      <c r="AS44" s="644" t="s">
        <v>1439</v>
      </c>
      <c r="AT44" s="644" t="s">
        <v>3619</v>
      </c>
      <c r="AU44" s="644" t="s">
        <v>3874</v>
      </c>
    </row>
    <row r="45" spans="1:47" ht="35.25" customHeight="1" outlineLevel="1" x14ac:dyDescent="0.2">
      <c r="A45" s="643">
        <v>42</v>
      </c>
      <c r="B45" s="508">
        <v>42</v>
      </c>
      <c r="C45" s="508" t="str">
        <f>_xlfn.XLOOKUP($E45,'00 MASTER WORK REGISTER'!B:B,'00 MASTER WORK REGISTER'!L:L)</f>
        <v>MDW-39200-31</v>
      </c>
      <c r="D45" s="508" t="s">
        <v>352</v>
      </c>
      <c r="E45" s="508" t="s">
        <v>551</v>
      </c>
      <c r="F45" s="508" t="s">
        <v>76</v>
      </c>
      <c r="G45" s="542" t="str">
        <f>_xlfn.XLOOKUP($E45,'00 MASTER WORK REGISTER'!B:B,'00 MASTER WORK REGISTER'!H:H)</f>
        <v>Cable Containment Modification</v>
      </c>
      <c r="H45" s="508" t="str">
        <f>_xlfn.XLOOKUP($E45,'00 MASTER WORK REGISTER'!B:B,'00 MASTER WORK REGISTER'!$I:$I,"")</f>
        <v>-</v>
      </c>
      <c r="I45" s="509"/>
      <c r="J45" s="508"/>
      <c r="K45" s="510">
        <f>_xlfn.XLOOKUP($E45,'00 MASTER WORK REGISTER'!$B:$B,'00 MASTER WORK REGISTER'!$M:$M,"")</f>
        <v>45805</v>
      </c>
      <c r="L45" s="668"/>
      <c r="M45" s="669"/>
      <c r="N45" s="639"/>
      <c r="O45" s="668"/>
      <c r="P45" s="669"/>
      <c r="Q45" s="639"/>
      <c r="R45" s="668"/>
      <c r="S45" s="669"/>
      <c r="T45" s="639"/>
      <c r="U45" s="668"/>
      <c r="V45" s="669"/>
      <c r="W45" s="639"/>
      <c r="X45" s="668"/>
      <c r="Y45" s="669"/>
      <c r="Z45" s="639"/>
      <c r="AA45" s="668"/>
      <c r="AB45" s="669"/>
      <c r="AC45" s="639"/>
      <c r="AD45" s="668"/>
      <c r="AE45" s="669"/>
      <c r="AF45" s="639"/>
      <c r="AG45" s="668"/>
      <c r="AH45" s="669"/>
      <c r="AI45" s="639"/>
      <c r="AJ45" s="640"/>
      <c r="AK45" s="624" t="str">
        <f t="shared" si="0"/>
        <v/>
      </c>
      <c r="AL45" s="670"/>
      <c r="AM45" s="641"/>
      <c r="AN45" s="3">
        <f>_xlfn.XLOOKUP($E45,'00 MASTER WORK REGISTER'!B:B,'00 MASTER WORK REGISTER'!N:N,"")</f>
        <v>0</v>
      </c>
      <c r="AP45" s="3" t="e">
        <f>_xlfn.XLOOKUP($F45,#REF!,#REF!,"")</f>
        <v>#REF!</v>
      </c>
      <c r="AQ45" s="33"/>
      <c r="AR45" s="33"/>
      <c r="AS45" s="644" t="s">
        <v>1144</v>
      </c>
      <c r="AT45" s="644" t="str">
        <f>_xlfn.XLOOKUP($AS45,'02 Design'!F:F,'02 Design'!AE:AE," ")</f>
        <v/>
      </c>
      <c r="AU45" s="644" t="str">
        <f>_xlfn.XLOOKUP($AS45,'02 Design'!F:F,'02 Design'!AF:AF," ")</f>
        <v/>
      </c>
    </row>
    <row r="46" spans="1:47" ht="35.1" customHeight="1" outlineLevel="1" x14ac:dyDescent="0.2">
      <c r="A46" s="643">
        <v>43</v>
      </c>
      <c r="B46" s="508">
        <v>43</v>
      </c>
      <c r="C46" s="508" t="str">
        <f>_xlfn.XLOOKUP($E46,'00 MASTER WORK REGISTER'!B:B,'00 MASTER WORK REGISTER'!L:L)</f>
        <v>-</v>
      </c>
      <c r="D46" s="508" t="s">
        <v>352</v>
      </c>
      <c r="E46" s="508" t="s">
        <v>552</v>
      </c>
      <c r="F46" s="508" t="s">
        <v>76</v>
      </c>
      <c r="G46" s="542" t="str">
        <f>_xlfn.XLOOKUP($E46,'00 MASTER WORK REGISTER'!B:B,'00 MASTER WORK REGISTER'!H:H)</f>
        <v>Training Room and Workshop Room</v>
      </c>
      <c r="H46" s="508" t="str">
        <f>_xlfn.XLOOKUP($E46,'00 MASTER WORK REGISTER'!B:B,'00 MASTER WORK REGISTER'!$I:$I,"")</f>
        <v>-</v>
      </c>
      <c r="I46" s="509"/>
      <c r="J46" s="508"/>
      <c r="K46" s="510">
        <f>_xlfn.XLOOKUP($E46,'00 MASTER WORK REGISTER'!$B:$B,'00 MASTER WORK REGISTER'!$M:$M,"")</f>
        <v>46113</v>
      </c>
      <c r="L46" s="194"/>
      <c r="M46" s="195"/>
      <c r="N46" s="203"/>
      <c r="O46" s="194"/>
      <c r="P46" s="195"/>
      <c r="Q46" s="203"/>
      <c r="R46" s="194"/>
      <c r="S46" s="195"/>
      <c r="T46" s="203"/>
      <c r="U46" s="194"/>
      <c r="V46" s="195"/>
      <c r="W46" s="203"/>
      <c r="X46" s="194"/>
      <c r="Y46" s="195"/>
      <c r="Z46" s="203"/>
      <c r="AA46" s="194"/>
      <c r="AB46" s="195"/>
      <c r="AC46" s="203"/>
      <c r="AD46" s="194"/>
      <c r="AE46" s="195"/>
      <c r="AF46" s="203"/>
      <c r="AG46" s="194"/>
      <c r="AH46" s="195"/>
      <c r="AI46" s="203"/>
      <c r="AJ46" s="656"/>
      <c r="AK46" s="198"/>
      <c r="AL46" s="198"/>
      <c r="AM46" s="534"/>
      <c r="AN46" s="3">
        <f>_xlfn.XLOOKUP($E46,'00 MASTER WORK REGISTER'!B:B,'00 MASTER WORK REGISTER'!N:N,"")</f>
        <v>0</v>
      </c>
      <c r="AP46" s="3" t="e">
        <f>_xlfn.XLOOKUP($F46,#REF!,#REF!,"")</f>
        <v>#REF!</v>
      </c>
      <c r="AQ46" s="33"/>
      <c r="AR46" s="33"/>
      <c r="AS46" s="644"/>
      <c r="AT46" s="644">
        <f>_xlfn.XLOOKUP($AS46,'02 Design'!F:F,'02 Design'!AE:AE," ")</f>
        <v>0</v>
      </c>
      <c r="AU46" s="644">
        <f>_xlfn.XLOOKUP($AS46,'02 Design'!F:F,'02 Design'!AF:AF," ")</f>
        <v>0</v>
      </c>
    </row>
    <row r="47" spans="1:47" ht="35.1" customHeight="1" outlineLevel="1" x14ac:dyDescent="0.2">
      <c r="A47" s="643">
        <v>44</v>
      </c>
      <c r="B47" s="508">
        <v>44</v>
      </c>
      <c r="C47" s="508" t="str">
        <f>_xlfn.XLOOKUP($E47,'00 MASTER WORK REGISTER'!B:B,'00 MASTER WORK REGISTER'!L:L)</f>
        <v>MDW-39242</v>
      </c>
      <c r="D47" s="508" t="s">
        <v>352</v>
      </c>
      <c r="E47" s="508" t="s">
        <v>1930</v>
      </c>
      <c r="F47" s="508" t="s">
        <v>76</v>
      </c>
      <c r="G47" s="542" t="str">
        <f>_xlfn.XLOOKUP($E47,'00 MASTER WORK REGISTER'!B:B,'00 MASTER WORK REGISTER'!H:H)</f>
        <v>Modification Works for Training Room at Ratchada Station</v>
      </c>
      <c r="H47" s="508" t="str">
        <f>_xlfn.XLOOKUP($E47,'00 MASTER WORK REGISTER'!B:B,'00 MASTER WORK REGISTER'!$I:$I,"")</f>
        <v>ประธาน</v>
      </c>
      <c r="I47" s="508"/>
      <c r="J47" s="508"/>
      <c r="K47" s="510">
        <f>_xlfn.XLOOKUP($E47,'00 MASTER WORK REGISTER'!$B:$B,'00 MASTER WORK REGISTER'!$M:$M,"")</f>
        <v>46113</v>
      </c>
      <c r="L47" s="173">
        <v>46021</v>
      </c>
      <c r="M47" s="187">
        <v>1</v>
      </c>
      <c r="N47" s="191" t="str">
        <f ca="1">IF($M47=1, "Completed", IF($L47&lt;TODAY(), "Late", "On Schedule"))</f>
        <v>Completed</v>
      </c>
      <c r="O47" s="173">
        <v>46053</v>
      </c>
      <c r="P47" s="187">
        <v>1</v>
      </c>
      <c r="Q47" s="191" t="str">
        <f ca="1">IF($P47=1, "Completed", IF($O47&lt;TODAY(), "Late", "On Schedule"))</f>
        <v>Completed</v>
      </c>
      <c r="R47" s="194"/>
      <c r="S47" s="195"/>
      <c r="T47" s="203"/>
      <c r="U47" s="173">
        <v>46112</v>
      </c>
      <c r="V47" s="187">
        <v>1</v>
      </c>
      <c r="W47" s="191" t="str">
        <f ca="1">IF($V47=1, "Completed", IF($U47&lt;TODAY(), "Late", "On Schedule"))</f>
        <v>Completed</v>
      </c>
      <c r="X47" s="194"/>
      <c r="Y47" s="195"/>
      <c r="Z47" s="203"/>
      <c r="AA47" s="173">
        <v>46097</v>
      </c>
      <c r="AB47" s="187">
        <v>1</v>
      </c>
      <c r="AC47" s="191" t="str">
        <f ca="1">IF($AB47=1, "Completed", IF($AA47&lt;TODAY(), "Late", "On Schedule"))</f>
        <v>Completed</v>
      </c>
      <c r="AD47" s="173">
        <v>46295</v>
      </c>
      <c r="AE47" s="187">
        <v>1</v>
      </c>
      <c r="AF47" s="191" t="str">
        <f ca="1">IF($AE47=1, "Completed", IF($AD47&lt;TODAY(), "Late", "On Schedule"))</f>
        <v>Completed</v>
      </c>
      <c r="AG47" s="173">
        <f>AD47+21</f>
        <v>46316</v>
      </c>
      <c r="AH47" s="187">
        <v>1</v>
      </c>
      <c r="AI47" s="191" t="str">
        <f ca="1">IF($AH47=1, "Completed", IF($AG47&lt;TODAY(), "Late", "On Schedule"))</f>
        <v>Completed</v>
      </c>
      <c r="AJ47" s="110"/>
      <c r="AK47" s="199">
        <f t="shared" ref="AK47:AK107" ca="1" si="17">IFERROR(SUMPRODUCT(($M$1:$AH$1),(M47:AH47))/SUMIF((M47:AH47),"&lt;&gt;",($M$1:$AH$1)),"")</f>
        <v>1</v>
      </c>
      <c r="AL47" s="191" t="str">
        <f ca="1">IF($AK47=1, "Completed", IF($K47&lt;TODAY(), "Late", "On Schedule"))</f>
        <v>Completed</v>
      </c>
      <c r="AM47" s="533"/>
      <c r="AN47" s="3">
        <f>_xlfn.XLOOKUP($E47,'00 MASTER WORK REGISTER'!B:B,'00 MASTER WORK REGISTER'!N:N,"")</f>
        <v>0</v>
      </c>
      <c r="AO47" s="870" t="s">
        <v>4860</v>
      </c>
      <c r="AP47" s="3" t="e">
        <f>_xlfn.XLOOKUP($F47,#REF!,#REF!,"")</f>
        <v>#REF!</v>
      </c>
      <c r="AQ47" s="33"/>
      <c r="AR47" s="33"/>
      <c r="AS47" s="644" t="s">
        <v>1266</v>
      </c>
      <c r="AT47" s="644" t="str">
        <f>_xlfn.XLOOKUP($AS47,'02 Design'!F:F,'02 Design'!AE:AE," ")</f>
        <v>MDW-69251</v>
      </c>
      <c r="AU47" s="644" t="str">
        <f>_xlfn.XLOOKUP($AS47,'02 Design'!F:F,'02 Design'!AF:AF," ")</f>
        <v>MDW-69252</v>
      </c>
    </row>
    <row r="48" spans="1:47" ht="35.1" customHeight="1" outlineLevel="1" x14ac:dyDescent="0.2">
      <c r="A48" s="643">
        <v>45</v>
      </c>
      <c r="B48" s="508">
        <v>45</v>
      </c>
      <c r="C48" s="508" t="str">
        <f>_xlfn.XLOOKUP($E48,'00 MASTER WORK REGISTER'!B:B,'00 MASTER WORK REGISTER'!L:L)</f>
        <v>MDW-39244</v>
      </c>
      <c r="D48" s="508" t="s">
        <v>352</v>
      </c>
      <c r="E48" s="508" t="s">
        <v>1931</v>
      </c>
      <c r="F48" s="508" t="s">
        <v>76</v>
      </c>
      <c r="G48" s="542" t="str">
        <f>_xlfn.XLOOKUP($E48,'00 MASTER WORK REGISTER'!B:B,'00 MASTER WORK REGISTER'!H:H)</f>
        <v>AFC Training Room Modification - Civil &amp; AR</v>
      </c>
      <c r="H48" s="508" t="str">
        <f>_xlfn.XLOOKUP($E48,'00 MASTER WORK REGISTER'!B:B,'00 MASTER WORK REGISTER'!$I:$I,"")</f>
        <v>สหชาติ</v>
      </c>
      <c r="I48" s="508"/>
      <c r="J48" s="508"/>
      <c r="K48" s="510">
        <f>_xlfn.XLOOKUP($E48,'00 MASTER WORK REGISTER'!$B:$B,'00 MASTER WORK REGISTER'!$M:$M,"")</f>
        <v>46255</v>
      </c>
      <c r="L48" s="173">
        <v>46295</v>
      </c>
      <c r="M48" s="187">
        <v>0.1</v>
      </c>
      <c r="N48" s="191" t="str">
        <f ca="1">IF($M48=1, "Completed", IF($L48&lt;TODAY(), "Late", "On Schedule"))</f>
        <v>Late</v>
      </c>
      <c r="O48" s="583">
        <v>46310</v>
      </c>
      <c r="P48" s="187">
        <v>1</v>
      </c>
      <c r="Q48" s="191" t="str">
        <f ca="1">IF($P48=1, "Completed", IF($O48&lt;TODAY(), "Late", "On Schedule"))</f>
        <v>Completed</v>
      </c>
      <c r="R48" s="194"/>
      <c r="S48" s="195"/>
      <c r="T48" s="203"/>
      <c r="U48" s="193">
        <v>46341</v>
      </c>
      <c r="V48" s="187">
        <v>0</v>
      </c>
      <c r="W48" s="191" t="str">
        <f ca="1">IF($V48=1, "Completed", IF($U48&lt;TODAY(), "Late", "On Schedule"))</f>
        <v>On Schedule</v>
      </c>
      <c r="X48" s="194"/>
      <c r="Y48" s="195"/>
      <c r="Z48" s="203"/>
      <c r="AA48" s="173">
        <f>U48-15</f>
        <v>46326</v>
      </c>
      <c r="AB48" s="187">
        <v>0</v>
      </c>
      <c r="AC48" s="191" t="str">
        <f ca="1">IF($AB48=1, "Completed", IF($AA48&lt;TODAY(), "Late", "On Schedule"))</f>
        <v>On Schedule</v>
      </c>
      <c r="AD48" s="173">
        <f>U48+7</f>
        <v>46348</v>
      </c>
      <c r="AE48" s="187">
        <v>0</v>
      </c>
      <c r="AF48" s="191" t="str">
        <f ca="1">IF($AE48=1, "Completed", IF($AD48&lt;TODAY(), "Late", "On Schedule"))</f>
        <v>On Schedule</v>
      </c>
      <c r="AG48" s="173">
        <v>46371</v>
      </c>
      <c r="AH48" s="187">
        <v>0</v>
      </c>
      <c r="AI48" s="191" t="str">
        <f ca="1">IF($AH48=1, "Completed", IF($AG48&lt;TODAY(), "Late", "On Schedule"))</f>
        <v>On Schedule</v>
      </c>
      <c r="AJ48" s="110"/>
      <c r="AK48" s="199">
        <f t="shared" ca="1" si="17"/>
        <v>0.12941176470588237</v>
      </c>
      <c r="AL48" s="191" t="s">
        <v>1861</v>
      </c>
      <c r="AM48" s="535" t="s">
        <v>4747</v>
      </c>
      <c r="AN48" s="3">
        <f>_xlfn.XLOOKUP($E48,'00 MASTER WORK REGISTER'!B:B,'00 MASTER WORK REGISTER'!N:N,"")</f>
        <v>0</v>
      </c>
      <c r="AO48" s="870" t="s">
        <v>4860</v>
      </c>
      <c r="AQ48" s="33" t="s">
        <v>1676</v>
      </c>
      <c r="AS48" s="436" t="s">
        <v>475</v>
      </c>
      <c r="AT48" s="644" t="str">
        <f>_xlfn.XLOOKUP($AS48,'02 Design'!F:F,'02 Design'!AE:AE," ")</f>
        <v>MDW-69255</v>
      </c>
      <c r="AU48" s="644" t="str">
        <f>_xlfn.XLOOKUP($AS48,'02 Design'!F:F,'02 Design'!AF:AF," ")</f>
        <v>MDW-69256</v>
      </c>
    </row>
    <row r="49" spans="1:47" ht="35.1" customHeight="1" outlineLevel="1" x14ac:dyDescent="0.2">
      <c r="A49" s="643">
        <v>46</v>
      </c>
      <c r="B49" s="508">
        <v>46</v>
      </c>
      <c r="C49" s="508" t="str">
        <f>_xlfn.XLOOKUP($E49,'00 MASTER WORK REGISTER'!B:B,'00 MASTER WORK REGISTER'!L:L)</f>
        <v>MDW-39245</v>
      </c>
      <c r="D49" s="508" t="s">
        <v>352</v>
      </c>
      <c r="E49" s="508" t="s">
        <v>1932</v>
      </c>
      <c r="F49" s="508" t="s">
        <v>76</v>
      </c>
      <c r="G49" s="542" t="str">
        <f>_xlfn.XLOOKUP($E49,'00 MASTER WORK REGISTER'!B:B,'00 MASTER WORK REGISTER'!H:H)</f>
        <v>AFC Training Room Modification - Building Services</v>
      </c>
      <c r="H49" s="508" t="str">
        <f>_xlfn.XLOOKUP($E49,'00 MASTER WORK REGISTER'!B:B,'00 MASTER WORK REGISTER'!$I:$I,"")</f>
        <v>ประธาน</v>
      </c>
      <c r="I49" s="508"/>
      <c r="J49" s="508"/>
      <c r="K49" s="510">
        <f>_xlfn.XLOOKUP($E49,'00 MASTER WORK REGISTER'!$B:$B,'00 MASTER WORK REGISTER'!$M:$M,"")</f>
        <v>46255</v>
      </c>
      <c r="L49" s="173">
        <v>46021</v>
      </c>
      <c r="M49" s="187">
        <v>1</v>
      </c>
      <c r="N49" s="191" t="str">
        <f ca="1">IF($M49=1, "Completed", IF($L49&lt;TODAY(), "Late", "On Schedule"))</f>
        <v>Completed</v>
      </c>
      <c r="O49" s="583">
        <v>46053</v>
      </c>
      <c r="P49" s="187">
        <v>1</v>
      </c>
      <c r="Q49" s="191" t="str">
        <f ca="1">IF($P49=1, "Completed", IF($O49&lt;TODAY(), "Late", "On Schedule"))</f>
        <v>Completed</v>
      </c>
      <c r="R49" s="194"/>
      <c r="S49" s="195"/>
      <c r="T49" s="203"/>
      <c r="U49" s="173">
        <v>46112</v>
      </c>
      <c r="V49" s="187">
        <v>1</v>
      </c>
      <c r="W49" s="191" t="str">
        <f ca="1">IF($V49=1, "Completed", IF($U49&lt;TODAY(), "Late", "On Schedule"))</f>
        <v>Completed</v>
      </c>
      <c r="X49" s="194"/>
      <c r="Y49" s="195"/>
      <c r="Z49" s="203"/>
      <c r="AA49" s="173">
        <v>46105</v>
      </c>
      <c r="AB49" s="187">
        <v>1</v>
      </c>
      <c r="AC49" s="191" t="str">
        <f ca="1">IF($AB49=1, "Completed", IF($AA49&lt;TODAY(), "Late", "On Schedule"))</f>
        <v>Completed</v>
      </c>
      <c r="AD49" s="173">
        <v>46241</v>
      </c>
      <c r="AE49" s="187">
        <v>1</v>
      </c>
      <c r="AF49" s="191" t="str">
        <f ca="1">IF($AE49=1, "Completed", IF($AD49&lt;TODAY(), "Late", "On Schedule"))</f>
        <v>Completed</v>
      </c>
      <c r="AG49" s="173">
        <v>46295</v>
      </c>
      <c r="AH49" s="187">
        <v>0</v>
      </c>
      <c r="AI49" s="191" t="str">
        <f ca="1">IF($AH49=1, "Completed", IF($AG49&lt;TODAY(), "Late", "On Schedule"))</f>
        <v>Late</v>
      </c>
      <c r="AJ49" s="110"/>
      <c r="AK49" s="199">
        <f t="shared" ca="1" si="17"/>
        <v>0.96470588235294119</v>
      </c>
      <c r="AL49" s="191" t="s">
        <v>1861</v>
      </c>
      <c r="AM49" s="533"/>
      <c r="AN49" s="3">
        <f>_xlfn.XLOOKUP($E49,'00 MASTER WORK REGISTER'!B:B,'00 MASTER WORK REGISTER'!N:N,"")</f>
        <v>0</v>
      </c>
      <c r="AO49" s="870" t="s">
        <v>4860</v>
      </c>
      <c r="AP49" s="3" t="e">
        <f>_xlfn.XLOOKUP($F49,#REF!,#REF!,"")</f>
        <v>#REF!</v>
      </c>
      <c r="AQ49" s="33" t="s">
        <v>2319</v>
      </c>
      <c r="AR49" s="33"/>
      <c r="AS49" s="644" t="s">
        <v>476</v>
      </c>
      <c r="AT49" s="644" t="str">
        <f>_xlfn.XLOOKUP($AS49,'02 Design'!F:F,'02 Design'!AE:AE," ")</f>
        <v>MDW-69257</v>
      </c>
      <c r="AU49" s="644" t="str">
        <f>_xlfn.XLOOKUP($AS49,'02 Design'!F:F,'02 Design'!AF:AF," ")</f>
        <v>MDW-69258</v>
      </c>
    </row>
    <row r="50" spans="1:47" ht="35.1" customHeight="1" outlineLevel="1" x14ac:dyDescent="0.2">
      <c r="A50" s="643">
        <v>47</v>
      </c>
      <c r="B50" s="508">
        <v>47</v>
      </c>
      <c r="C50" s="508" t="str">
        <f>_xlfn.XLOOKUP($E50,'00 MASTER WORK REGISTER'!B:B,'00 MASTER WORK REGISTER'!L:L)</f>
        <v>MDW-39235</v>
      </c>
      <c r="D50" s="508" t="s">
        <v>352</v>
      </c>
      <c r="E50" s="508" t="s">
        <v>553</v>
      </c>
      <c r="F50" s="508" t="s">
        <v>76</v>
      </c>
      <c r="G50" s="542" t="str">
        <f>_xlfn.XLOOKUP($E50,'00 MASTER WORK REGISTER'!B:B,'00 MASTER WORK REGISTER'!H:H)</f>
        <v>Raised Floor</v>
      </c>
      <c r="H50" s="508" t="str">
        <f>_xlfn.XLOOKUP($E50,'00 MASTER WORK REGISTER'!B:B,'00 MASTER WORK REGISTER'!$I:$I,"")</f>
        <v>สหชาติ</v>
      </c>
      <c r="I50" s="508"/>
      <c r="J50" s="508"/>
      <c r="K50" s="510">
        <f>_xlfn.XLOOKUP($E50,'00 MASTER WORK REGISTER'!$B:$B,'00 MASTER WORK REGISTER'!$M:$M,"")</f>
        <v>46174</v>
      </c>
      <c r="L50" s="173">
        <v>45792</v>
      </c>
      <c r="M50" s="187">
        <v>1</v>
      </c>
      <c r="N50" s="191" t="str">
        <f ca="1">IF($M50=1, "Completed", IF($L50&lt;TODAY(), "Late", "On Schedule"))</f>
        <v>Completed</v>
      </c>
      <c r="O50" s="583">
        <v>45640</v>
      </c>
      <c r="P50" s="187">
        <v>1</v>
      </c>
      <c r="Q50" s="191" t="str">
        <f ca="1">IF($P50=1, "Completed", IF($O50&lt;TODAY(), "Late", "On Schedule"))</f>
        <v>Completed</v>
      </c>
      <c r="R50" s="173">
        <v>45873</v>
      </c>
      <c r="S50" s="187">
        <v>1</v>
      </c>
      <c r="T50" s="191" t="str">
        <f ca="1">IF($S50=1, "Completed", IF($R50&lt;TODAY(), "Late", "On Schedule"))</f>
        <v>Completed</v>
      </c>
      <c r="U50" s="173">
        <v>46019</v>
      </c>
      <c r="V50" s="187">
        <v>1</v>
      </c>
      <c r="W50" s="191" t="str">
        <f ca="1">IF($V50=1, "Completed", IF($U50&lt;TODAY(), "Late", "On Schedule"))</f>
        <v>Completed</v>
      </c>
      <c r="X50" s="194"/>
      <c r="Y50" s="195"/>
      <c r="Z50" s="203"/>
      <c r="AA50" s="173">
        <v>45989</v>
      </c>
      <c r="AB50" s="189">
        <v>1</v>
      </c>
      <c r="AC50" s="191" t="str">
        <f ca="1">IF($AB50=1, "Completed", IF($AA50&lt;TODAY(), "Late", "On Schedule"))</f>
        <v>Completed</v>
      </c>
      <c r="AD50" s="583">
        <v>46295</v>
      </c>
      <c r="AE50" s="187">
        <v>0</v>
      </c>
      <c r="AF50" s="191" t="str">
        <f ca="1">IF($AE50=1, "Completed", IF($AD50&lt;TODAY(), "Late", "On Schedule"))</f>
        <v>Late</v>
      </c>
      <c r="AG50" s="173">
        <f>AD50+21</f>
        <v>46316</v>
      </c>
      <c r="AH50" s="187">
        <v>0</v>
      </c>
      <c r="AI50" s="191" t="str">
        <f ca="1">IF($AH50=1, "Completed", IF($AG50&lt;TODAY(), "Late", "On Schedule"))</f>
        <v>Late</v>
      </c>
      <c r="AJ50" s="110"/>
      <c r="AK50" s="199">
        <f t="shared" ca="1" si="17"/>
        <v>0.95789473684210524</v>
      </c>
      <c r="AL50" s="191" t="s">
        <v>1861</v>
      </c>
      <c r="AM50" s="533"/>
      <c r="AN50" s="3">
        <f>_xlfn.XLOOKUP($E50,'00 MASTER WORK REGISTER'!B:B,'00 MASTER WORK REGISTER'!N:N,"")</f>
        <v>0</v>
      </c>
      <c r="AO50" s="870" t="s">
        <v>4861</v>
      </c>
      <c r="AP50" s="3" t="e">
        <f>_xlfn.XLOOKUP($F50,#REF!,#REF!,"")</f>
        <v>#REF!</v>
      </c>
      <c r="AQ50" s="33" t="s">
        <v>1676</v>
      </c>
      <c r="AS50" s="436" t="s">
        <v>453</v>
      </c>
      <c r="AT50" s="644" t="str">
        <f>_xlfn.XLOOKUP($AS50,'02 Design'!F:F,'02 Design'!AE:AE," ")</f>
        <v>MDW-69237</v>
      </c>
      <c r="AU50" s="644" t="str">
        <f>_xlfn.XLOOKUP($AS50,'02 Design'!F:F,'02 Design'!AF:AF," ")</f>
        <v>MDW-69238</v>
      </c>
    </row>
    <row r="51" spans="1:47" ht="35.1" customHeight="1" outlineLevel="1" x14ac:dyDescent="0.2">
      <c r="A51" s="643">
        <v>48</v>
      </c>
      <c r="B51" s="508">
        <v>48</v>
      </c>
      <c r="C51" s="508" t="str">
        <f>_xlfn.XLOOKUP($E51,'00 MASTER WORK REGISTER'!B:B,'00 MASTER WORK REGISTER'!L:L)</f>
        <v>MDW-39271</v>
      </c>
      <c r="D51" s="508" t="s">
        <v>352</v>
      </c>
      <c r="E51" s="508" t="s">
        <v>554</v>
      </c>
      <c r="F51" s="508" t="s">
        <v>76</v>
      </c>
      <c r="G51" s="542" t="str">
        <f>_xlfn.XLOOKUP($E51,'00 MASTER WORK REGISTER'!B:B,'00 MASTER WORK REGISTER'!H:H)</f>
        <v>Wayside Cable Containment in Depot</v>
      </c>
      <c r="H51" s="508" t="str">
        <f>_xlfn.XLOOKUP($E51,'00 MASTER WORK REGISTER'!B:B,'00 MASTER WORK REGISTER'!$I:$I,"")</f>
        <v>-</v>
      </c>
      <c r="I51" s="508"/>
      <c r="J51" s="508" t="s">
        <v>1629</v>
      </c>
      <c r="K51" s="510">
        <f>_xlfn.XLOOKUP($E51,'00 MASTER WORK REGISTER'!$B:$B,'00 MASTER WORK REGISTER'!$M:$M,"")</f>
        <v>46075</v>
      </c>
      <c r="L51" s="173">
        <v>45792</v>
      </c>
      <c r="M51" s="187">
        <v>1</v>
      </c>
      <c r="N51" s="191" t="str">
        <f ca="1">IF($M51=1, "Completed", IF($L51&lt;TODAY(), "Late", "On Schedule"))</f>
        <v>Completed</v>
      </c>
      <c r="O51" s="173">
        <v>45640</v>
      </c>
      <c r="P51" s="187">
        <v>1</v>
      </c>
      <c r="Q51" s="191" t="str">
        <f ca="1">IF($P51=1, "Completed", IF($O51&lt;TODAY(), "Late", "On Schedule"))</f>
        <v>Completed</v>
      </c>
      <c r="R51" s="173">
        <v>45873</v>
      </c>
      <c r="S51" s="187">
        <v>1</v>
      </c>
      <c r="T51" s="191" t="str">
        <f ca="1">IF($S51=1, "Completed", IF($R51&lt;TODAY(), "Late", "On Schedule"))</f>
        <v>Completed</v>
      </c>
      <c r="U51" s="173">
        <v>46019</v>
      </c>
      <c r="V51" s="187">
        <v>1</v>
      </c>
      <c r="W51" s="191" t="str">
        <f ca="1">IF($V51=1, "Completed", IF($U51&lt;TODAY(), "Late", "On Schedule"))</f>
        <v>Completed</v>
      </c>
      <c r="X51" s="194"/>
      <c r="Y51" s="195"/>
      <c r="Z51" s="203"/>
      <c r="AA51" s="173">
        <v>46260</v>
      </c>
      <c r="AB51" s="189">
        <v>1</v>
      </c>
      <c r="AC51" s="191" t="str">
        <f ca="1">IF($AB51=1, "Completed", IF($AA51&lt;TODAY(), "Late", "On Schedule"))</f>
        <v>Completed</v>
      </c>
      <c r="AD51" s="173">
        <v>46295</v>
      </c>
      <c r="AE51" s="187">
        <v>0</v>
      </c>
      <c r="AF51" s="191" t="str">
        <f ca="1">IF($AE51=1, "Completed", IF($AD51&lt;TODAY(), "Late", "On Schedule"))</f>
        <v>Late</v>
      </c>
      <c r="AG51" s="173">
        <v>46316</v>
      </c>
      <c r="AH51" s="187">
        <v>0</v>
      </c>
      <c r="AI51" s="191" t="str">
        <f ca="1">IF($AH51=1, "Completed", IF($AG51&lt;TODAY(), "Late", "On Schedule"))</f>
        <v>Late</v>
      </c>
      <c r="AJ51" s="110"/>
      <c r="AK51" s="199">
        <f t="shared" ca="1" si="17"/>
        <v>0.95789473684210524</v>
      </c>
      <c r="AL51" s="191" t="s">
        <v>1861</v>
      </c>
      <c r="AM51" s="533"/>
      <c r="AN51" s="3">
        <f>_xlfn.XLOOKUP($E51,'00 MASTER WORK REGISTER'!B:B,'00 MASTER WORK REGISTER'!N:N,"")</f>
        <v>0</v>
      </c>
      <c r="AO51" s="870" t="s">
        <v>4862</v>
      </c>
      <c r="AP51" s="3" t="e">
        <f>_xlfn.XLOOKUP($F51,#REF!,#REF!,"")</f>
        <v>#REF!</v>
      </c>
      <c r="AQ51" s="33"/>
      <c r="AR51" s="33"/>
      <c r="AS51" s="644" t="s">
        <v>535</v>
      </c>
      <c r="AT51" s="644" t="str">
        <f>_xlfn.XLOOKUP($AS51,'02 Design'!F:F,'02 Design'!AE:AE," ")</f>
        <v>MDW-69297</v>
      </c>
      <c r="AU51" s="644" t="str">
        <f>_xlfn.XLOOKUP($AS51,'02 Design'!F:F,'02 Design'!AF:AF," ")</f>
        <v>MDW-69298</v>
      </c>
    </row>
    <row r="52" spans="1:47" ht="35.1" customHeight="1" outlineLevel="1" x14ac:dyDescent="0.2">
      <c r="A52" s="643">
        <v>49</v>
      </c>
      <c r="B52" s="508">
        <v>49</v>
      </c>
      <c r="C52" s="512" t="str">
        <f>_xlfn.XLOOKUP($E52,'00 MASTER WORK REGISTER'!B:B,'00 MASTER WORK REGISTER'!L:L)</f>
        <v>MDW-39269</v>
      </c>
      <c r="D52" s="512" t="s">
        <v>352</v>
      </c>
      <c r="E52" s="512" t="s">
        <v>555</v>
      </c>
      <c r="F52" s="512" t="s">
        <v>76</v>
      </c>
      <c r="G52" s="543" t="str">
        <f>_xlfn.XLOOKUP($E52,'00 MASTER WORK REGISTER'!B:B,'00 MASTER WORK REGISTER'!H:H)</f>
        <v>PSY Wayside Cable Containment for 24 Kv Cable under the Depot slab</v>
      </c>
      <c r="H52" s="512" t="str">
        <f>_xlfn.XLOOKUP($E52,'00 MASTER WORK REGISTER'!B:B,'00 MASTER WORK REGISTER'!$I:$I,"")</f>
        <v>ประธาน</v>
      </c>
      <c r="I52" s="513"/>
      <c r="J52" s="512" t="s">
        <v>1629</v>
      </c>
      <c r="K52" s="514">
        <f>_xlfn.XLOOKUP($E52,'00 MASTER WORK REGISTER'!$B:$B,'00 MASTER WORK REGISTER'!$M:$M,"")</f>
        <v>46075</v>
      </c>
      <c r="L52" s="174"/>
      <c r="M52" s="188"/>
      <c r="N52" s="175"/>
      <c r="O52" s="174"/>
      <c r="P52" s="188"/>
      <c r="Q52" s="175"/>
      <c r="R52" s="174"/>
      <c r="S52" s="188"/>
      <c r="T52" s="175"/>
      <c r="U52" s="174"/>
      <c r="V52" s="188"/>
      <c r="W52" s="175"/>
      <c r="X52" s="174"/>
      <c r="Y52" s="188"/>
      <c r="Z52" s="175"/>
      <c r="AA52" s="174"/>
      <c r="AB52" s="188"/>
      <c r="AC52" s="175"/>
      <c r="AD52" s="174"/>
      <c r="AE52" s="188"/>
      <c r="AF52" s="175"/>
      <c r="AG52" s="174"/>
      <c r="AH52" s="188"/>
      <c r="AI52" s="175"/>
      <c r="AJ52" s="188"/>
      <c r="AK52" s="200" t="str">
        <f t="shared" si="17"/>
        <v/>
      </c>
      <c r="AL52" s="175"/>
      <c r="AM52" s="515"/>
      <c r="AN52" s="3" t="str">
        <f>_xlfn.XLOOKUP($E52,'00 MASTER WORK REGISTER'!B:B,'00 MASTER WORK REGISTER'!N:N,"")</f>
        <v>CANCLE</v>
      </c>
      <c r="AO52" s="3" t="s">
        <v>4863</v>
      </c>
      <c r="AP52" s="28" t="e">
        <f>_xlfn.XLOOKUP($F52,#REF!,#REF!,"")</f>
        <v>#REF!</v>
      </c>
      <c r="AQ52" s="33"/>
      <c r="AR52" s="33"/>
      <c r="AS52" s="644" t="s">
        <v>456</v>
      </c>
      <c r="AT52" s="644" t="str">
        <f>_xlfn.XLOOKUP($AS52,'02 Design'!F:F,'02 Design'!AE:AE," ")</f>
        <v>MDW-69293</v>
      </c>
      <c r="AU52" s="644" t="str">
        <f>_xlfn.XLOOKUP($AS52,'02 Design'!F:F,'02 Design'!AF:AF," ")</f>
        <v>MDW-69294</v>
      </c>
    </row>
    <row r="53" spans="1:47" ht="35.1" customHeight="1" outlineLevel="1" x14ac:dyDescent="0.2">
      <c r="A53" s="643">
        <v>50</v>
      </c>
      <c r="B53" s="508">
        <v>50</v>
      </c>
      <c r="C53" s="512" t="str">
        <f>_xlfn.XLOOKUP($E53,'00 MASTER WORK REGISTER'!B:B,'00 MASTER WORK REGISTER'!L:L)</f>
        <v>MDW-39270</v>
      </c>
      <c r="D53" s="512" t="s">
        <v>352</v>
      </c>
      <c r="E53" s="512" t="s">
        <v>556</v>
      </c>
      <c r="F53" s="512" t="s">
        <v>76</v>
      </c>
      <c r="G53" s="543" t="str">
        <f>_xlfn.XLOOKUP($E53,'00 MASTER WORK REGISTER'!B:B,'00 MASTER WORK REGISTER'!H:H)</f>
        <v>COM/SIG Wayside Cable Containment in the Depot</v>
      </c>
      <c r="H53" s="512" t="str">
        <f>_xlfn.XLOOKUP($E53,'00 MASTER WORK REGISTER'!B:B,'00 MASTER WORK REGISTER'!$I:$I,"")</f>
        <v>มนตรี/ประธาน</v>
      </c>
      <c r="I53" s="512"/>
      <c r="J53" s="512" t="s">
        <v>1629</v>
      </c>
      <c r="K53" s="514">
        <f>_xlfn.XLOOKUP($E53,'00 MASTER WORK REGISTER'!$B:$B,'00 MASTER WORK REGISTER'!$M:$M,"")</f>
        <v>46075</v>
      </c>
      <c r="L53" s="174"/>
      <c r="M53" s="188"/>
      <c r="N53" s="175"/>
      <c r="O53" s="174"/>
      <c r="P53" s="188"/>
      <c r="Q53" s="175"/>
      <c r="R53" s="174"/>
      <c r="S53" s="188"/>
      <c r="T53" s="175"/>
      <c r="U53" s="174"/>
      <c r="V53" s="188"/>
      <c r="W53" s="175"/>
      <c r="X53" s="174"/>
      <c r="Y53" s="188"/>
      <c r="Z53" s="175"/>
      <c r="AA53" s="174"/>
      <c r="AB53" s="188"/>
      <c r="AC53" s="175"/>
      <c r="AD53" s="174"/>
      <c r="AE53" s="188"/>
      <c r="AF53" s="175"/>
      <c r="AG53" s="174"/>
      <c r="AH53" s="188"/>
      <c r="AI53" s="175"/>
      <c r="AJ53" s="188"/>
      <c r="AK53" s="200" t="str">
        <f t="shared" si="17"/>
        <v/>
      </c>
      <c r="AL53" s="175"/>
      <c r="AM53" s="515"/>
      <c r="AN53" s="3" t="str">
        <f>_xlfn.XLOOKUP($E53,'00 MASTER WORK REGISTER'!B:B,'00 MASTER WORK REGISTER'!N:N,"")</f>
        <v>CANCLE</v>
      </c>
      <c r="AO53" s="3" t="s">
        <v>4864</v>
      </c>
      <c r="AP53" s="28" t="e">
        <f>_xlfn.XLOOKUP($F53,#REF!,#REF!,"")</f>
        <v>#REF!</v>
      </c>
      <c r="AQ53" s="33"/>
      <c r="AR53" s="33"/>
      <c r="AS53" s="644" t="s">
        <v>457</v>
      </c>
      <c r="AT53" s="644" t="str">
        <f>_xlfn.XLOOKUP($AS53,'02 Design'!F:F,'02 Design'!AE:AE," ")</f>
        <v>MDW-69295</v>
      </c>
      <c r="AU53" s="644" t="str">
        <f>_xlfn.XLOOKUP($AS53,'02 Design'!F:F,'02 Design'!AF:AF," ")</f>
        <v>MDW-69296</v>
      </c>
    </row>
    <row r="54" spans="1:47" ht="35.1" customHeight="1" outlineLevel="1" x14ac:dyDescent="0.2">
      <c r="A54" s="643">
        <v>51</v>
      </c>
      <c r="B54" s="508">
        <v>51</v>
      </c>
      <c r="C54" s="508" t="str">
        <f>_xlfn.XLOOKUP($E54,'00 MASTER WORK REGISTER'!B:B,'00 MASTER WORK REGISTER'!L:L)</f>
        <v>-</v>
      </c>
      <c r="D54" s="508" t="s">
        <v>352</v>
      </c>
      <c r="E54" s="508" t="s">
        <v>557</v>
      </c>
      <c r="F54" s="508" t="s">
        <v>76</v>
      </c>
      <c r="G54" s="542" t="str">
        <f>_xlfn.XLOOKUP($E54,'00 MASTER WORK REGISTER'!B:B,'00 MASTER WORK REGISTER'!H:H)</f>
        <v>Dangerous Waste Storage Building in Depot</v>
      </c>
      <c r="H54" s="508" t="s">
        <v>533</v>
      </c>
      <c r="I54" s="509"/>
      <c r="J54" s="508" t="s">
        <v>1629</v>
      </c>
      <c r="K54" s="510">
        <f>_xlfn.XLOOKUP($E54,'00 MASTER WORK REGISTER'!$B:$B,'00 MASTER WORK REGISTER'!$M:$M,"")</f>
        <v>46285</v>
      </c>
      <c r="L54" s="194"/>
      <c r="M54" s="195"/>
      <c r="N54" s="203"/>
      <c r="O54" s="194"/>
      <c r="P54" s="195"/>
      <c r="Q54" s="203"/>
      <c r="R54" s="194"/>
      <c r="S54" s="195"/>
      <c r="T54" s="203"/>
      <c r="U54" s="194"/>
      <c r="V54" s="195"/>
      <c r="W54" s="203"/>
      <c r="X54" s="194"/>
      <c r="Y54" s="195"/>
      <c r="Z54" s="203"/>
      <c r="AA54" s="194"/>
      <c r="AB54" s="195"/>
      <c r="AC54" s="203"/>
      <c r="AD54" s="194"/>
      <c r="AE54" s="195"/>
      <c r="AF54" s="203"/>
      <c r="AG54" s="194"/>
      <c r="AH54" s="195"/>
      <c r="AI54" s="203"/>
      <c r="AJ54" s="656"/>
      <c r="AK54" s="201" t="str">
        <f t="shared" si="17"/>
        <v/>
      </c>
      <c r="AL54" s="203"/>
      <c r="AM54" s="534"/>
      <c r="AN54" s="3">
        <f>_xlfn.XLOOKUP($E54,'00 MASTER WORK REGISTER'!B:B,'00 MASTER WORK REGISTER'!N:N,"")</f>
        <v>0</v>
      </c>
      <c r="AO54" s="3" t="s">
        <v>4865</v>
      </c>
      <c r="AP54" s="3" t="e">
        <f>_xlfn.XLOOKUP($F54,#REF!,#REF!,"")</f>
        <v>#REF!</v>
      </c>
      <c r="AQ54" s="33"/>
      <c r="AR54" s="33"/>
      <c r="AS54" s="644"/>
      <c r="AT54" s="644">
        <f>_xlfn.XLOOKUP($AS54,'02 Design'!F:F,'02 Design'!AE:AE," ")</f>
        <v>0</v>
      </c>
      <c r="AU54" s="644">
        <f>_xlfn.XLOOKUP($AS54,'02 Design'!F:F,'02 Design'!AF:AF," ")</f>
        <v>0</v>
      </c>
    </row>
    <row r="55" spans="1:47" ht="35.1" customHeight="1" outlineLevel="1" x14ac:dyDescent="0.2">
      <c r="A55" s="643">
        <v>52</v>
      </c>
      <c r="B55" s="508">
        <v>52</v>
      </c>
      <c r="C55" s="508" t="str">
        <f>_xlfn.XLOOKUP($E55,'00 MASTER WORK REGISTER'!B:B,'00 MASTER WORK REGISTER'!L:L)</f>
        <v>DWE-39024</v>
      </c>
      <c r="D55" s="508" t="s">
        <v>352</v>
      </c>
      <c r="E55" s="508" t="s">
        <v>558</v>
      </c>
      <c r="F55" s="508" t="s">
        <v>76</v>
      </c>
      <c r="G55" s="542" t="str">
        <f>_xlfn.XLOOKUP($E55,'00 MASTER WORK REGISTER'!B:B,'00 MASTER WORK REGISTER'!H:H)</f>
        <v>Dangerous Waste Storage Building in Depot - Civil &amp; AR</v>
      </c>
      <c r="H55" s="508" t="str">
        <f>_xlfn.XLOOKUP($E55,'00 MASTER WORK REGISTER'!B:B,'00 MASTER WORK REGISTER'!$I:$I,"")</f>
        <v>สหชาติ</v>
      </c>
      <c r="I55" s="508"/>
      <c r="J55" s="508" t="s">
        <v>1629</v>
      </c>
      <c r="K55" s="510">
        <f>_xlfn.XLOOKUP($E55,'00 MASTER WORK REGISTER'!$B:$B,'00 MASTER WORK REGISTER'!$M:$M,"")</f>
        <v>46285</v>
      </c>
      <c r="L55" s="173">
        <v>45930</v>
      </c>
      <c r="M55" s="187">
        <v>1</v>
      </c>
      <c r="N55" s="191" t="str">
        <f ca="1">IF($M55=1, "Completed", IF($L55&lt;TODAY(), "Late", "On Schedule"))</f>
        <v>Completed</v>
      </c>
      <c r="O55" s="173">
        <v>46096</v>
      </c>
      <c r="P55" s="187">
        <v>1</v>
      </c>
      <c r="Q55" s="191" t="str">
        <f ca="1">IF($P55=1, "Completed", IF($O55&lt;TODAY(), "Late", "On Schedule"))</f>
        <v>Completed</v>
      </c>
      <c r="R55" s="194"/>
      <c r="S55" s="195"/>
      <c r="T55" s="203"/>
      <c r="U55" s="173">
        <v>46142</v>
      </c>
      <c r="V55" s="187">
        <v>1</v>
      </c>
      <c r="W55" s="191" t="str">
        <f ca="1">IF($V55=1, "Completed", IF($U55&lt;TODAY(), "Late", "On Schedule"))</f>
        <v>Completed</v>
      </c>
      <c r="X55" s="194"/>
      <c r="Y55" s="195"/>
      <c r="Z55" s="203"/>
      <c r="AA55" s="173">
        <v>46218</v>
      </c>
      <c r="AB55" s="187">
        <v>1</v>
      </c>
      <c r="AC55" s="191" t="str">
        <f ca="1">IF($AB55=1, "Completed", IF($AA55&lt;TODAY(), "Late", "On Schedule"))</f>
        <v>Completed</v>
      </c>
      <c r="AD55" s="173">
        <v>46181</v>
      </c>
      <c r="AE55" s="187">
        <v>1</v>
      </c>
      <c r="AF55" s="191" t="str">
        <f ca="1">IF($AE55=1, "Completed", IF($AD55&lt;TODAY(), "Late", "On Schedule"))</f>
        <v>Completed</v>
      </c>
      <c r="AG55" s="173">
        <v>46295</v>
      </c>
      <c r="AH55" s="187">
        <v>0</v>
      </c>
      <c r="AI55" s="191" t="str">
        <f ca="1">IF($AH55=1, "Completed", IF($AG55&lt;TODAY(), "Late", "On Schedule"))</f>
        <v>Late</v>
      </c>
      <c r="AJ55" s="110"/>
      <c r="AK55" s="199">
        <f t="shared" ca="1" si="17"/>
        <v>0.96470588235294119</v>
      </c>
      <c r="AL55" s="191" t="s">
        <v>1860</v>
      </c>
      <c r="AM55" s="533"/>
      <c r="AN55" s="3">
        <f>_xlfn.XLOOKUP($E55,'00 MASTER WORK REGISTER'!B:B,'00 MASTER WORK REGISTER'!N:N,"")</f>
        <v>0</v>
      </c>
      <c r="AO55" s="870" t="s">
        <v>4866</v>
      </c>
      <c r="AP55" s="3" t="e">
        <f>_xlfn.XLOOKUP($F55,#REF!,#REF!,"")</f>
        <v>#REF!</v>
      </c>
      <c r="AQ55" s="33" t="s">
        <v>4388</v>
      </c>
      <c r="AS55" s="436" t="s">
        <v>489</v>
      </c>
      <c r="AT55" s="644" t="str">
        <f>_xlfn.XLOOKUP($AS55,'02 Design'!F:F,'02 Design'!AE:AE," ")</f>
        <v>DWE-69024</v>
      </c>
      <c r="AU55" s="644" t="str">
        <f>_xlfn.XLOOKUP($AS55,'02 Design'!F:F,'02 Design'!AF:AF," ")</f>
        <v>DWE-69124</v>
      </c>
    </row>
    <row r="56" spans="1:47" ht="35.1" customHeight="1" outlineLevel="1" x14ac:dyDescent="0.2">
      <c r="A56" s="643">
        <v>53</v>
      </c>
      <c r="B56" s="508">
        <v>53</v>
      </c>
      <c r="C56" s="508" t="str">
        <f>_xlfn.XLOOKUP($E56,'00 MASTER WORK REGISTER'!B:B,'00 MASTER WORK REGISTER'!L:L)</f>
        <v>DWE-39025</v>
      </c>
      <c r="D56" s="508" t="s">
        <v>352</v>
      </c>
      <c r="E56" s="508" t="s">
        <v>559</v>
      </c>
      <c r="F56" s="508" t="s">
        <v>76</v>
      </c>
      <c r="G56" s="542" t="str">
        <f>_xlfn.XLOOKUP($E56,'00 MASTER WORK REGISTER'!B:B,'00 MASTER WORK REGISTER'!H:H)</f>
        <v>Dangerous Waste Storage Building in Depot - Building service</v>
      </c>
      <c r="H56" s="508" t="str">
        <f>_xlfn.XLOOKUP($E56,'00 MASTER WORK REGISTER'!B:B,'00 MASTER WORK REGISTER'!$I:$I,"")</f>
        <v>ประธาน</v>
      </c>
      <c r="I56" s="508"/>
      <c r="J56" s="508" t="s">
        <v>1629</v>
      </c>
      <c r="K56" s="510">
        <f>_xlfn.XLOOKUP($E56,'00 MASTER WORK REGISTER'!$B:$B,'00 MASTER WORK REGISTER'!$M:$M,"")</f>
        <v>46285</v>
      </c>
      <c r="L56" s="173">
        <v>45930</v>
      </c>
      <c r="M56" s="187">
        <v>1</v>
      </c>
      <c r="N56" s="191" t="str">
        <f ca="1">IF($M56=1, "Completed", IF($L56&lt;TODAY(), "Late", "On Schedule"))</f>
        <v>Completed</v>
      </c>
      <c r="O56" s="173">
        <v>46096</v>
      </c>
      <c r="P56" s="187">
        <v>1</v>
      </c>
      <c r="Q56" s="191" t="str">
        <f ca="1">IF($P56=1, "Completed", IF($O56&lt;TODAY(), "Late", "On Schedule"))</f>
        <v>Completed</v>
      </c>
      <c r="R56" s="194"/>
      <c r="S56" s="195"/>
      <c r="T56" s="203"/>
      <c r="U56" s="173">
        <v>46203</v>
      </c>
      <c r="V56" s="187">
        <v>1</v>
      </c>
      <c r="W56" s="191" t="str">
        <f ca="1">IF($V56=1, "Completed", IF($U56&lt;TODAY(), "Late", "On Schedule"))</f>
        <v>Completed</v>
      </c>
      <c r="X56" s="194"/>
      <c r="Y56" s="195"/>
      <c r="Z56" s="203"/>
      <c r="AA56" s="173">
        <v>46132</v>
      </c>
      <c r="AB56" s="187">
        <v>1</v>
      </c>
      <c r="AC56" s="191" t="str">
        <f ca="1">IF($AB56=1, "Completed", IF($AA56&lt;TODAY(), "Late", "On Schedule"))</f>
        <v>Completed</v>
      </c>
      <c r="AD56" s="173">
        <v>46181</v>
      </c>
      <c r="AE56" s="187">
        <v>1</v>
      </c>
      <c r="AF56" s="191" t="str">
        <f ca="1">IF($AE56=1, "Completed", IF($AD56&lt;TODAY(), "Late", "On Schedule"))</f>
        <v>Completed</v>
      </c>
      <c r="AG56" s="173">
        <v>46295</v>
      </c>
      <c r="AH56" s="189">
        <v>0</v>
      </c>
      <c r="AI56" s="191" t="str">
        <f ca="1">IF($AH56=1, "Completed", IF($AG56&lt;TODAY(), "Late", "On Schedule"))</f>
        <v>Late</v>
      </c>
      <c r="AJ56" s="110"/>
      <c r="AK56" s="199">
        <f t="shared" ca="1" si="17"/>
        <v>0.96470588235294119</v>
      </c>
      <c r="AL56" s="191" t="s">
        <v>1860</v>
      </c>
      <c r="AM56" s="533"/>
      <c r="AN56" s="3">
        <f>_xlfn.XLOOKUP($E56,'00 MASTER WORK REGISTER'!B:B,'00 MASTER WORK REGISTER'!N:N,"")</f>
        <v>0</v>
      </c>
      <c r="AO56" s="870" t="s">
        <v>4867</v>
      </c>
      <c r="AP56" s="3" t="e">
        <f>_xlfn.XLOOKUP($F56,#REF!,#REF!,"")</f>
        <v>#REF!</v>
      </c>
      <c r="AQ56" s="33" t="s">
        <v>4388</v>
      </c>
      <c r="AR56" s="33"/>
      <c r="AS56" s="644" t="s">
        <v>490</v>
      </c>
      <c r="AT56" s="644" t="str">
        <f>_xlfn.XLOOKUP($AS56,'02 Design'!F:F,'02 Design'!AE:AE," ")</f>
        <v>DWE-69025</v>
      </c>
      <c r="AU56" s="644" t="str">
        <f>_xlfn.XLOOKUP($AS56,'02 Design'!F:F,'02 Design'!AF:AF," ")</f>
        <v>DWE-69125</v>
      </c>
    </row>
    <row r="57" spans="1:47" ht="35.1" customHeight="1" outlineLevel="1" x14ac:dyDescent="0.2">
      <c r="A57" s="643">
        <v>54</v>
      </c>
      <c r="B57" s="508">
        <v>54</v>
      </c>
      <c r="C57" s="508" t="str">
        <f>_xlfn.XLOOKUP($E57,'00 MASTER WORK REGISTER'!B:B,'00 MASTER WORK REGISTER'!L:L)</f>
        <v>-</v>
      </c>
      <c r="D57" s="508" t="s">
        <v>352</v>
      </c>
      <c r="E57" s="508" t="s">
        <v>560</v>
      </c>
      <c r="F57" s="508" t="s">
        <v>76</v>
      </c>
      <c r="G57" s="542" t="str">
        <f>_xlfn.XLOOKUP($E57,'00 MASTER WORK REGISTER'!B:B,'00 MASTER WORK REGISTER'!H:H)</f>
        <v>General Waste Storage Building in Depot</v>
      </c>
      <c r="H57" s="508" t="s">
        <v>533</v>
      </c>
      <c r="I57" s="509"/>
      <c r="J57" s="508" t="s">
        <v>1629</v>
      </c>
      <c r="K57" s="510">
        <f>_xlfn.XLOOKUP($E57,'00 MASTER WORK REGISTER'!$B:$B,'00 MASTER WORK REGISTER'!$M:$M,"")</f>
        <v>46285</v>
      </c>
      <c r="L57" s="194"/>
      <c r="M57" s="195"/>
      <c r="N57" s="203"/>
      <c r="O57" s="194"/>
      <c r="P57" s="195"/>
      <c r="Q57" s="203"/>
      <c r="R57" s="194"/>
      <c r="S57" s="195"/>
      <c r="T57" s="203"/>
      <c r="U57" s="194"/>
      <c r="V57" s="195"/>
      <c r="W57" s="203"/>
      <c r="X57" s="194"/>
      <c r="Y57" s="195"/>
      <c r="Z57" s="203"/>
      <c r="AA57" s="194"/>
      <c r="AB57" s="195"/>
      <c r="AC57" s="203"/>
      <c r="AD57" s="194"/>
      <c r="AE57" s="195"/>
      <c r="AF57" s="203"/>
      <c r="AG57" s="194"/>
      <c r="AH57" s="195"/>
      <c r="AI57" s="203"/>
      <c r="AJ57" s="656"/>
      <c r="AK57" s="201" t="str">
        <f t="shared" si="17"/>
        <v/>
      </c>
      <c r="AL57" s="203"/>
      <c r="AM57" s="534"/>
      <c r="AN57" s="3">
        <f>_xlfn.XLOOKUP($E57,'00 MASTER WORK REGISTER'!B:B,'00 MASTER WORK REGISTER'!N:N,"")</f>
        <v>0</v>
      </c>
      <c r="AO57" s="3" t="s">
        <v>4868</v>
      </c>
      <c r="AP57" s="3" t="e">
        <f>_xlfn.XLOOKUP($F57,#REF!,#REF!,"")</f>
        <v>#REF!</v>
      </c>
      <c r="AQ57" s="33"/>
      <c r="AR57" s="33"/>
      <c r="AS57" s="644"/>
      <c r="AT57" s="644">
        <f>_xlfn.XLOOKUP($AS57,'02 Design'!F:F,'02 Design'!AE:AE," ")</f>
        <v>0</v>
      </c>
      <c r="AU57" s="644">
        <f>_xlfn.XLOOKUP($AS57,'02 Design'!F:F,'02 Design'!AF:AF," ")</f>
        <v>0</v>
      </c>
    </row>
    <row r="58" spans="1:47" ht="35.1" customHeight="1" outlineLevel="1" x14ac:dyDescent="0.2">
      <c r="A58" s="643">
        <v>55</v>
      </c>
      <c r="B58" s="508">
        <v>55</v>
      </c>
      <c r="C58" s="508" t="str">
        <f>_xlfn.XLOOKUP($E58,'00 MASTER WORK REGISTER'!B:B,'00 MASTER WORK REGISTER'!L:L)</f>
        <v>DWE-39026</v>
      </c>
      <c r="D58" s="508" t="s">
        <v>352</v>
      </c>
      <c r="E58" s="508" t="s">
        <v>561</v>
      </c>
      <c r="F58" s="508" t="s">
        <v>76</v>
      </c>
      <c r="G58" s="542" t="str">
        <f>_xlfn.XLOOKUP($E58,'00 MASTER WORK REGISTER'!B:B,'00 MASTER WORK REGISTER'!H:H)</f>
        <v>General Waste Storage Building in Depot - Civil &amp; AR</v>
      </c>
      <c r="H58" s="508" t="str">
        <f>_xlfn.XLOOKUP($E58,'00 MASTER WORK REGISTER'!B:B,'00 MASTER WORK REGISTER'!$I:$I,"")</f>
        <v>สหชาติ</v>
      </c>
      <c r="I58" s="508"/>
      <c r="J58" s="508" t="s">
        <v>1629</v>
      </c>
      <c r="K58" s="510">
        <f>_xlfn.XLOOKUP($E58,'00 MASTER WORK REGISTER'!$B:$B,'00 MASTER WORK REGISTER'!$M:$M,"")</f>
        <v>46285</v>
      </c>
      <c r="L58" s="173">
        <v>45930</v>
      </c>
      <c r="M58" s="187">
        <v>1</v>
      </c>
      <c r="N58" s="191" t="str">
        <f t="shared" ref="N58:N63" ca="1" si="18">IF($M58=1, "Completed", IF($L58&lt;TODAY(), "Late", "On Schedule"))</f>
        <v>Completed</v>
      </c>
      <c r="O58" s="173">
        <v>46096</v>
      </c>
      <c r="P58" s="187">
        <v>1</v>
      </c>
      <c r="Q58" s="191" t="str">
        <f t="shared" ref="Q58:Q63" ca="1" si="19">IF($P58=1, "Completed", IF($O58&lt;TODAY(), "Late", "On Schedule"))</f>
        <v>Completed</v>
      </c>
      <c r="R58" s="194"/>
      <c r="S58" s="195"/>
      <c r="T58" s="203"/>
      <c r="U58" s="173">
        <v>46142</v>
      </c>
      <c r="V58" s="187">
        <v>1</v>
      </c>
      <c r="W58" s="191" t="str">
        <f ca="1">IF($V58=1, "Completed", IF($U58&lt;TODAY(), "Late", "On Schedule"))</f>
        <v>Completed</v>
      </c>
      <c r="X58" s="194"/>
      <c r="Y58" s="195"/>
      <c r="Z58" s="203"/>
      <c r="AA58" s="173">
        <v>46218</v>
      </c>
      <c r="AB58" s="187">
        <v>1</v>
      </c>
      <c r="AC58" s="191" t="str">
        <f ca="1">IF($AB58=1, "Completed", IF($AA58&lt;TODAY(), "Late", "On Schedule"))</f>
        <v>Completed</v>
      </c>
      <c r="AD58" s="173">
        <v>46181</v>
      </c>
      <c r="AE58" s="187">
        <v>1</v>
      </c>
      <c r="AF58" s="191" t="str">
        <f ca="1">IF($AE58=1, "Completed", IF($AD58&lt;TODAY(), "Late", "On Schedule"))</f>
        <v>Completed</v>
      </c>
      <c r="AG58" s="173">
        <v>46295</v>
      </c>
      <c r="AH58" s="187">
        <v>0</v>
      </c>
      <c r="AI58" s="191" t="str">
        <f ca="1">IF($AH58=1, "Completed", IF($AG58&lt;TODAY(), "Late", "On Schedule"))</f>
        <v>Late</v>
      </c>
      <c r="AJ58" s="110"/>
      <c r="AK58" s="199">
        <f t="shared" ca="1" si="17"/>
        <v>0.96470588235294119</v>
      </c>
      <c r="AL58" s="191" t="s">
        <v>1860</v>
      </c>
      <c r="AM58" s="533"/>
      <c r="AN58" s="3">
        <f>_xlfn.XLOOKUP($E58,'00 MASTER WORK REGISTER'!B:B,'00 MASTER WORK REGISTER'!N:N,"")</f>
        <v>0</v>
      </c>
      <c r="AO58" s="870" t="s">
        <v>4869</v>
      </c>
      <c r="AP58" s="3" t="e">
        <f>_xlfn.XLOOKUP($F58,#REF!,#REF!,"")</f>
        <v>#REF!</v>
      </c>
      <c r="AQ58" s="33" t="s">
        <v>4388</v>
      </c>
      <c r="AS58" s="436" t="s">
        <v>491</v>
      </c>
      <c r="AT58" s="644" t="str">
        <f>_xlfn.XLOOKUP($AS58,'02 Design'!F:F,'02 Design'!AE:AE," ")</f>
        <v>DWE-69026</v>
      </c>
      <c r="AU58" s="644" t="str">
        <f>_xlfn.XLOOKUP($AS58,'02 Design'!F:F,'02 Design'!AF:AF," ")</f>
        <v>DWE-69126</v>
      </c>
    </row>
    <row r="59" spans="1:47" ht="35.1" customHeight="1" outlineLevel="1" x14ac:dyDescent="0.2">
      <c r="A59" s="643">
        <v>56</v>
      </c>
      <c r="B59" s="508">
        <v>56</v>
      </c>
      <c r="C59" s="508" t="str">
        <f>_xlfn.XLOOKUP($E59,'00 MASTER WORK REGISTER'!B:B,'00 MASTER WORK REGISTER'!L:L)</f>
        <v>DWE-39025</v>
      </c>
      <c r="D59" s="508" t="s">
        <v>352</v>
      </c>
      <c r="E59" s="508" t="s">
        <v>562</v>
      </c>
      <c r="F59" s="508" t="s">
        <v>76</v>
      </c>
      <c r="G59" s="542" t="str">
        <f>_xlfn.XLOOKUP($E59,'00 MASTER WORK REGISTER'!B:B,'00 MASTER WORK REGISTER'!H:H)</f>
        <v>General Waste Storage Building in Depot - Building service</v>
      </c>
      <c r="H59" s="508" t="str">
        <f>_xlfn.XLOOKUP($E59,'00 MASTER WORK REGISTER'!B:B,'00 MASTER WORK REGISTER'!$I:$I,"")</f>
        <v>ประธาน</v>
      </c>
      <c r="I59" s="508"/>
      <c r="J59" s="508" t="s">
        <v>1629</v>
      </c>
      <c r="K59" s="510">
        <f>_xlfn.XLOOKUP($E59,'00 MASTER WORK REGISTER'!$B:$B,'00 MASTER WORK REGISTER'!$M:$M,"")</f>
        <v>46285</v>
      </c>
      <c r="L59" s="173">
        <v>45930</v>
      </c>
      <c r="M59" s="187">
        <v>1</v>
      </c>
      <c r="N59" s="191" t="str">
        <f t="shared" ca="1" si="18"/>
        <v>Completed</v>
      </c>
      <c r="O59" s="173">
        <v>46096</v>
      </c>
      <c r="P59" s="187">
        <v>1</v>
      </c>
      <c r="Q59" s="191" t="str">
        <f t="shared" ca="1" si="19"/>
        <v>Completed</v>
      </c>
      <c r="R59" s="194"/>
      <c r="S59" s="195"/>
      <c r="T59" s="203"/>
      <c r="U59" s="173">
        <v>46203</v>
      </c>
      <c r="V59" s="187">
        <v>1</v>
      </c>
      <c r="W59" s="191" t="str">
        <f ca="1">IF($V59=1, "Completed", IF($U59&lt;TODAY(), "Late", "On Schedule"))</f>
        <v>Completed</v>
      </c>
      <c r="X59" s="194"/>
      <c r="Y59" s="195"/>
      <c r="Z59" s="203"/>
      <c r="AA59" s="173">
        <v>46132</v>
      </c>
      <c r="AB59" s="187">
        <v>1</v>
      </c>
      <c r="AC59" s="191" t="str">
        <f ca="1">IF($AB59=1, "Completed", IF($AA59&lt;TODAY(), "Late", "On Schedule"))</f>
        <v>Completed</v>
      </c>
      <c r="AD59" s="173">
        <v>46181</v>
      </c>
      <c r="AE59" s="187">
        <v>1</v>
      </c>
      <c r="AF59" s="191" t="str">
        <f ca="1">IF($AE59=1, "Completed", IF($AD59&lt;TODAY(), "Late", "On Schedule"))</f>
        <v>Completed</v>
      </c>
      <c r="AG59" s="173">
        <v>46295</v>
      </c>
      <c r="AH59" s="189">
        <v>0</v>
      </c>
      <c r="AI59" s="191" t="str">
        <f ca="1">IF($AH59=1, "Completed", IF($AG59&lt;TODAY(), "Late", "On Schedule"))</f>
        <v>Late</v>
      </c>
      <c r="AJ59" s="110"/>
      <c r="AK59" s="199">
        <f t="shared" ca="1" si="17"/>
        <v>0.96470588235294119</v>
      </c>
      <c r="AL59" s="191" t="s">
        <v>1860</v>
      </c>
      <c r="AM59" s="533"/>
      <c r="AN59" s="3">
        <f>_xlfn.XLOOKUP($E59,'00 MASTER WORK REGISTER'!B:B,'00 MASTER WORK REGISTER'!N:N,"")</f>
        <v>0</v>
      </c>
      <c r="AO59" s="870" t="s">
        <v>4870</v>
      </c>
      <c r="AP59" s="3" t="e">
        <f>_xlfn.XLOOKUP($F59,#REF!,#REF!,"")</f>
        <v>#REF!</v>
      </c>
      <c r="AQ59" s="33" t="s">
        <v>4388</v>
      </c>
      <c r="AR59" s="33"/>
      <c r="AS59" s="644" t="s">
        <v>490</v>
      </c>
      <c r="AT59" s="644" t="str">
        <f>_xlfn.XLOOKUP($AS59,'02 Design'!F:F,'02 Design'!AE:AE," ")</f>
        <v>DWE-69025</v>
      </c>
      <c r="AU59" s="644" t="str">
        <f>_xlfn.XLOOKUP($AS59,'02 Design'!F:F,'02 Design'!AF:AF," ")</f>
        <v>DWE-69125</v>
      </c>
    </row>
    <row r="60" spans="1:47" ht="35.1" customHeight="1" outlineLevel="1" x14ac:dyDescent="0.2">
      <c r="A60" s="643">
        <v>57</v>
      </c>
      <c r="B60" s="508">
        <v>57</v>
      </c>
      <c r="C60" s="508" t="str">
        <f>_xlfn.XLOOKUP($E60,'00 MASTER WORK REGISTER'!B:B,'00 MASTER WORK REGISTER'!L:L)</f>
        <v>DWE-39021</v>
      </c>
      <c r="D60" s="508" t="s">
        <v>352</v>
      </c>
      <c r="E60" s="508" t="s">
        <v>563</v>
      </c>
      <c r="F60" s="508" t="s">
        <v>76</v>
      </c>
      <c r="G60" s="542" t="str">
        <f>_xlfn.XLOOKUP($E60,'00 MASTER WORK REGISTER'!B:B,'00 MASTER WORK REGISTER'!H:H)</f>
        <v>Operation Support Equipment</v>
      </c>
      <c r="H60" s="508" t="str">
        <f>_xlfn.XLOOKUP($E60,'00 MASTER WORK REGISTER'!B:B,'00 MASTER WORK REGISTER'!$I:$I,"")</f>
        <v>สมศักดิ์</v>
      </c>
      <c r="I60" s="508"/>
      <c r="J60" s="508" t="s">
        <v>1629</v>
      </c>
      <c r="K60" s="510">
        <f>_xlfn.XLOOKUP($E60,'00 MASTER WORK REGISTER'!$B:$B,'00 MASTER WORK REGISTER'!$M:$M,"")</f>
        <v>46255</v>
      </c>
      <c r="L60" s="173">
        <v>45718</v>
      </c>
      <c r="M60" s="187">
        <v>1</v>
      </c>
      <c r="N60" s="191" t="str">
        <f t="shared" ca="1" si="18"/>
        <v>Completed</v>
      </c>
      <c r="O60" s="173">
        <v>45963</v>
      </c>
      <c r="P60" s="187">
        <v>1</v>
      </c>
      <c r="Q60" s="191" t="str">
        <f t="shared" ca="1" si="19"/>
        <v>Completed</v>
      </c>
      <c r="R60" s="173">
        <v>46342</v>
      </c>
      <c r="S60" s="187">
        <v>0.9</v>
      </c>
      <c r="T60" s="191" t="str">
        <f ca="1">IF($S60=1, "Completed", IF($R60&lt;TODAY(), "Late", "On Schedule"))</f>
        <v>On Schedule</v>
      </c>
      <c r="U60" s="194"/>
      <c r="V60" s="195"/>
      <c r="W60" s="203"/>
      <c r="X60" s="194"/>
      <c r="Y60" s="195"/>
      <c r="Z60" s="203"/>
      <c r="AA60" s="173">
        <v>46312</v>
      </c>
      <c r="AB60" s="187">
        <v>0</v>
      </c>
      <c r="AC60" s="191" t="str">
        <f ca="1">IF($AB60=1, "Completed", IF($AA60&lt;TODAY(), "Late", "On Schedule"))</f>
        <v>Late</v>
      </c>
      <c r="AD60" s="173">
        <f>R60+7</f>
        <v>46349</v>
      </c>
      <c r="AE60" s="187">
        <v>0</v>
      </c>
      <c r="AF60" s="191" t="str">
        <f ca="1">IF($AE60=1, "Completed", IF($AD60&lt;TODAY(), "Late", "On Schedule"))</f>
        <v>On Schedule</v>
      </c>
      <c r="AG60" s="173">
        <v>46372</v>
      </c>
      <c r="AH60" s="187">
        <v>0</v>
      </c>
      <c r="AI60" s="191" t="str">
        <f ca="1">IF($AH60=1, "Completed", IF($AG60&lt;TODAY(), "Late", "On Schedule"))</f>
        <v>On Schedule</v>
      </c>
      <c r="AJ60" s="110"/>
      <c r="AK60" s="199">
        <f t="shared" ca="1" si="17"/>
        <v>0.82857142857142851</v>
      </c>
      <c r="AL60" s="191" t="s">
        <v>1861</v>
      </c>
      <c r="AM60" s="533" t="s">
        <v>4845</v>
      </c>
      <c r="AN60" s="3">
        <f>_xlfn.XLOOKUP($E60,'00 MASTER WORK REGISTER'!B:B,'00 MASTER WORK REGISTER'!N:N,"")</f>
        <v>0</v>
      </c>
      <c r="AO60" s="3" t="s">
        <v>4871</v>
      </c>
      <c r="AP60" s="3" t="e">
        <f>_xlfn.XLOOKUP($F60,#REF!,#REF!,"")</f>
        <v>#REF!</v>
      </c>
      <c r="AQ60" s="33"/>
      <c r="AR60" s="33"/>
      <c r="AS60" s="644" t="s">
        <v>487</v>
      </c>
      <c r="AT60" s="644" t="str">
        <f>_xlfn.XLOOKUP($AS60,'02 Design'!F:F,'02 Design'!AE:AE," ")</f>
        <v>DWE-69021</v>
      </c>
      <c r="AU60" s="644" t="str">
        <f>_xlfn.XLOOKUP($AS60,'02 Design'!F:F,'02 Design'!AF:AF," ")</f>
        <v>DWE-69121</v>
      </c>
    </row>
    <row r="61" spans="1:47" s="610" customFormat="1" ht="35.1" customHeight="1" outlineLevel="1" x14ac:dyDescent="0.2">
      <c r="A61" s="643">
        <v>58</v>
      </c>
      <c r="B61" s="508">
        <v>58</v>
      </c>
      <c r="C61" s="674" t="str">
        <f>_xlfn.XLOOKUP($E61,'00 MASTER WORK REGISTER'!B:B,'00 MASTER WORK REGISTER'!L:L)</f>
        <v>GRS-39001-40</v>
      </c>
      <c r="D61" s="674" t="s">
        <v>352</v>
      </c>
      <c r="E61" s="674" t="s">
        <v>1972</v>
      </c>
      <c r="F61" s="674" t="s">
        <v>76</v>
      </c>
      <c r="G61" s="676" t="str">
        <f>_xlfn.XLOOKUP($E61,'00 MASTER WORK REGISTER'!B:B,'00 MASTER WORK REGISTER'!H:H)</f>
        <v>Graphic and Signage Station</v>
      </c>
      <c r="H61" s="674" t="str">
        <f>_xlfn.XLOOKUP($E61,'00 MASTER WORK REGISTER'!B:B,'00 MASTER WORK REGISTER'!$I:$I,"")</f>
        <v>สหชาติ</v>
      </c>
      <c r="I61" s="675"/>
      <c r="J61" s="674"/>
      <c r="K61" s="677">
        <f>_xlfn.XLOOKUP($E61,'00 MASTER WORK REGISTER'!$B:$B,'00 MASTER WORK REGISTER'!$M:$M,"")</f>
        <v>46255</v>
      </c>
      <c r="L61" s="597">
        <v>46203</v>
      </c>
      <c r="M61" s="615">
        <v>1</v>
      </c>
      <c r="N61" s="601" t="str">
        <f t="shared" ca="1" si="18"/>
        <v>Completed</v>
      </c>
      <c r="O61" s="622">
        <v>46173</v>
      </c>
      <c r="P61" s="615">
        <v>0.95</v>
      </c>
      <c r="Q61" s="601" t="str">
        <f t="shared" ca="1" si="19"/>
        <v>Late</v>
      </c>
      <c r="R61" s="193">
        <v>46418</v>
      </c>
      <c r="S61" s="615">
        <v>0.76</v>
      </c>
      <c r="T61" s="601" t="str">
        <f t="shared" ref="T61:T67" ca="1" si="20">IF($S61=1, "Completed", IF($R61&lt;TODAY(), "Late", "On Schedule"))</f>
        <v>On Schedule</v>
      </c>
      <c r="U61" s="193">
        <v>46446</v>
      </c>
      <c r="V61" s="615">
        <v>0.34</v>
      </c>
      <c r="W61" s="601" t="str">
        <f t="shared" ref="W61:W73" ca="1" si="21">IF($V61=1, "Completed", IF($U61&lt;TODAY(), "Late", "On Schedule"))</f>
        <v>On Schedule</v>
      </c>
      <c r="X61" s="602"/>
      <c r="Y61" s="603"/>
      <c r="Z61" s="604"/>
      <c r="AA61" s="663"/>
      <c r="AB61" s="664"/>
      <c r="AC61" s="665"/>
      <c r="AD61" s="663"/>
      <c r="AE61" s="664"/>
      <c r="AF61" s="665"/>
      <c r="AG61" s="663"/>
      <c r="AH61" s="664"/>
      <c r="AI61" s="665"/>
      <c r="AJ61" s="606"/>
      <c r="AK61" s="616">
        <f t="shared" ca="1" si="17"/>
        <v>0.52777777777777779</v>
      </c>
      <c r="AL61" s="601" t="s">
        <v>1861</v>
      </c>
      <c r="AM61" s="617" t="s">
        <v>1611</v>
      </c>
      <c r="AN61" s="3">
        <f>_xlfn.XLOOKUP($E61,'00 MASTER WORK REGISTER'!B:B,'00 MASTER WORK REGISTER'!N:N,"")</f>
        <v>0</v>
      </c>
      <c r="AO61" s="3" t="s">
        <v>4872</v>
      </c>
      <c r="AP61" s="609" t="e">
        <f>_xlfn.XLOOKUP($F61,#REF!,#REF!,"")</f>
        <v>#REF!</v>
      </c>
      <c r="AQ61" s="610" t="s">
        <v>1676</v>
      </c>
      <c r="AS61" s="711" t="s">
        <v>905</v>
      </c>
      <c r="AT61" s="711" t="str">
        <f>_xlfn.XLOOKUP($AS61,'02 Design'!F:F,'02 Design'!AE:AE," ")</f>
        <v>GRS-69001</v>
      </c>
      <c r="AU61" s="711" t="str">
        <f>_xlfn.XLOOKUP($AS61,'02 Design'!F:F,'02 Design'!AF:AF," ")</f>
        <v>GRS-69002</v>
      </c>
    </row>
    <row r="62" spans="1:47" ht="35.1" customHeight="1" outlineLevel="1" x14ac:dyDescent="0.2">
      <c r="A62" s="643">
        <v>59</v>
      </c>
      <c r="B62" s="508">
        <v>59</v>
      </c>
      <c r="C62" s="508" t="str">
        <f>_xlfn.XLOOKUP($E62,'00 MASTER WORK REGISTER'!B:B,'00 MASTER WORK REGISTER'!L:L)</f>
        <v>GRS-39001-40</v>
      </c>
      <c r="D62" s="508" t="s">
        <v>352</v>
      </c>
      <c r="E62" s="508" t="s">
        <v>1973</v>
      </c>
      <c r="F62" s="508" t="s">
        <v>76</v>
      </c>
      <c r="G62" s="542" t="str">
        <f>_xlfn.XLOOKUP($E62,'00 MASTER WORK REGISTER'!B:B,'00 MASTER WORK REGISTER'!H:H)</f>
        <v>Graphic and Signage Mainline &amp; IVS,VS</v>
      </c>
      <c r="H62" s="508" t="str">
        <f>_xlfn.XLOOKUP($E62,'00 MASTER WORK REGISTER'!B:B,'00 MASTER WORK REGISTER'!$I:$I,"")</f>
        <v>สหชาติ</v>
      </c>
      <c r="I62" s="508"/>
      <c r="J62" s="508"/>
      <c r="K62" s="510">
        <f>_xlfn.XLOOKUP($E62,'00 MASTER WORK REGISTER'!$B:$B,'00 MASTER WORK REGISTER'!$M:$M,"")</f>
        <v>46255</v>
      </c>
      <c r="L62" s="597">
        <v>46188</v>
      </c>
      <c r="M62" s="187">
        <v>0.79</v>
      </c>
      <c r="N62" s="191" t="str">
        <f t="shared" ca="1" si="18"/>
        <v>Late</v>
      </c>
      <c r="O62" s="622">
        <v>46173</v>
      </c>
      <c r="P62" s="187">
        <v>0.95</v>
      </c>
      <c r="Q62" s="191" t="str">
        <f t="shared" ca="1" si="19"/>
        <v>Late</v>
      </c>
      <c r="R62" s="173">
        <v>46234</v>
      </c>
      <c r="S62" s="187">
        <v>0</v>
      </c>
      <c r="T62" s="191" t="str">
        <f t="shared" ca="1" si="20"/>
        <v>Late</v>
      </c>
      <c r="U62" s="193">
        <v>46234</v>
      </c>
      <c r="V62" s="187">
        <v>0</v>
      </c>
      <c r="W62" s="191" t="str">
        <f t="shared" ca="1" si="21"/>
        <v>Late</v>
      </c>
      <c r="X62" s="194"/>
      <c r="Y62" s="195"/>
      <c r="Z62" s="203"/>
      <c r="AA62" s="668"/>
      <c r="AB62" s="669"/>
      <c r="AC62" s="639"/>
      <c r="AD62" s="668"/>
      <c r="AE62" s="669"/>
      <c r="AF62" s="639"/>
      <c r="AG62" s="668"/>
      <c r="AH62" s="669"/>
      <c r="AI62" s="639"/>
      <c r="AJ62" s="110"/>
      <c r="AK62" s="199">
        <f t="shared" ca="1" si="17"/>
        <v>0.19333333333333336</v>
      </c>
      <c r="AL62" s="191" t="s">
        <v>1861</v>
      </c>
      <c r="AM62" s="533" t="s">
        <v>1611</v>
      </c>
      <c r="AN62" s="3">
        <f>_xlfn.XLOOKUP($E62,'00 MASTER WORK REGISTER'!B:B,'00 MASTER WORK REGISTER'!N:N,"")</f>
        <v>0</v>
      </c>
      <c r="AO62" s="3" t="s">
        <v>4873</v>
      </c>
      <c r="AP62" s="3"/>
      <c r="AQ62" s="33"/>
      <c r="AR62" s="33"/>
      <c r="AS62" s="644" t="s">
        <v>905</v>
      </c>
      <c r="AT62" s="644" t="str">
        <f>_xlfn.XLOOKUP($AS62,'02 Design'!F:F,'02 Design'!AE:AE," ")</f>
        <v>GRS-69001</v>
      </c>
      <c r="AU62" s="644" t="str">
        <f>_xlfn.XLOOKUP($AS62,'02 Design'!F:F,'02 Design'!AF:AF," ")</f>
        <v>GRS-69002</v>
      </c>
    </row>
    <row r="63" spans="1:47" ht="35.1" customHeight="1" outlineLevel="1" x14ac:dyDescent="0.2">
      <c r="A63" s="643">
        <v>60</v>
      </c>
      <c r="B63" s="508">
        <v>60</v>
      </c>
      <c r="C63" s="508" t="str">
        <f>_xlfn.XLOOKUP($E63,'00 MASTER WORK REGISTER'!B:B,'00 MASTER WORK REGISTER'!L:L)</f>
        <v>GRS-39001-40</v>
      </c>
      <c r="D63" s="508" t="s">
        <v>352</v>
      </c>
      <c r="E63" s="508" t="s">
        <v>4745</v>
      </c>
      <c r="F63" s="508" t="s">
        <v>76</v>
      </c>
      <c r="G63" s="542" t="str">
        <f>_xlfn.XLOOKUP($E63,'00 MASTER WORK REGISTER'!B:B,'00 MASTER WORK REGISTER'!H:H)</f>
        <v>Graphic and Signage Depot</v>
      </c>
      <c r="H63" s="508" t="str">
        <f>_xlfn.XLOOKUP($E63,'00 MASTER WORK REGISTER'!B:B,'00 MASTER WORK REGISTER'!$I:$I,"")</f>
        <v>สหชาติ</v>
      </c>
      <c r="I63" s="508"/>
      <c r="J63" s="508"/>
      <c r="K63" s="510">
        <f>_xlfn.XLOOKUP($E63,'00 MASTER WORK REGISTER'!$B:$B,'00 MASTER WORK REGISTER'!$M:$M,"")</f>
        <v>46255</v>
      </c>
      <c r="L63" s="597">
        <v>46249</v>
      </c>
      <c r="M63" s="187">
        <v>0.9</v>
      </c>
      <c r="N63" s="191" t="str">
        <f t="shared" ca="1" si="18"/>
        <v>Late</v>
      </c>
      <c r="O63" s="622">
        <v>46234</v>
      </c>
      <c r="P63" s="187">
        <v>0.93</v>
      </c>
      <c r="Q63" s="191" t="str">
        <f t="shared" ca="1" si="19"/>
        <v>Late</v>
      </c>
      <c r="R63" s="173">
        <v>46203</v>
      </c>
      <c r="S63" s="187">
        <v>0.56000000000000005</v>
      </c>
      <c r="T63" s="191" t="str">
        <f t="shared" ca="1" si="20"/>
        <v>Late</v>
      </c>
      <c r="U63" s="173">
        <v>46203</v>
      </c>
      <c r="V63" s="187">
        <v>0.19</v>
      </c>
      <c r="W63" s="191" t="str">
        <f t="shared" ca="1" si="21"/>
        <v>Late</v>
      </c>
      <c r="X63" s="194"/>
      <c r="Y63" s="195"/>
      <c r="Z63" s="203"/>
      <c r="AA63" s="668"/>
      <c r="AB63" s="669"/>
      <c r="AC63" s="639"/>
      <c r="AD63" s="668"/>
      <c r="AE63" s="669"/>
      <c r="AF63" s="639"/>
      <c r="AG63" s="668"/>
      <c r="AH63" s="669"/>
      <c r="AI63" s="639"/>
      <c r="AJ63" s="110"/>
      <c r="AK63" s="199">
        <f t="shared" ca="1" si="17"/>
        <v>0.39222222222222225</v>
      </c>
      <c r="AL63" s="191" t="s">
        <v>1861</v>
      </c>
      <c r="AM63" s="533" t="s">
        <v>1611</v>
      </c>
      <c r="AN63" s="3">
        <f>_xlfn.XLOOKUP($E63,'00 MASTER WORK REGISTER'!B:B,'00 MASTER WORK REGISTER'!N:N,"")</f>
        <v>0</v>
      </c>
      <c r="AO63" s="3" t="s">
        <v>4874</v>
      </c>
      <c r="AP63" s="3"/>
      <c r="AQ63" s="33"/>
      <c r="AR63" s="33"/>
      <c r="AS63" s="644" t="s">
        <v>905</v>
      </c>
      <c r="AT63" s="644" t="str">
        <f>_xlfn.XLOOKUP($AS63,'02 Design'!F:F,'02 Design'!AE:AE," ")</f>
        <v>GRS-69001</v>
      </c>
      <c r="AU63" s="644" t="str">
        <f>_xlfn.XLOOKUP($AS63,'02 Design'!F:F,'02 Design'!AF:AF," ")</f>
        <v>GRS-69002</v>
      </c>
    </row>
    <row r="64" spans="1:47" ht="34.5" customHeight="1" outlineLevel="1" x14ac:dyDescent="0.2">
      <c r="A64" s="643">
        <v>61</v>
      </c>
      <c r="B64" s="508">
        <v>61</v>
      </c>
      <c r="C64" s="508" t="str">
        <f>_xlfn.XLOOKUP($E64,'00 MASTER WORK REGISTER'!B:B,'00 MASTER WORK REGISTER'!L:L)</f>
        <v>MDW-39289</v>
      </c>
      <c r="D64" s="508" t="s">
        <v>352</v>
      </c>
      <c r="E64" s="508" t="s">
        <v>565</v>
      </c>
      <c r="F64" s="508" t="s">
        <v>76</v>
      </c>
      <c r="G64" s="542" t="str">
        <f>_xlfn.XLOOKUP($E64,'00 MASTER WORK REGISTER'!B:B,'00 MASTER WORK REGISTER'!H:H)</f>
        <v>Earthing and Bonding Modification</v>
      </c>
      <c r="H64" s="508" t="str">
        <f>_xlfn.XLOOKUP($E64,'00 MASTER WORK REGISTER'!B:B,'00 MASTER WORK REGISTER'!$I:$I,"")</f>
        <v>ประธาน</v>
      </c>
      <c r="I64" s="509"/>
      <c r="J64" s="508"/>
      <c r="K64" s="510">
        <f>_xlfn.XLOOKUP($E64,'00 MASTER WORK REGISTER'!$B:$B,'00 MASTER WORK REGISTER'!$M:$M,"")</f>
        <v>46082</v>
      </c>
      <c r="L64" s="173">
        <v>45688</v>
      </c>
      <c r="M64" s="187">
        <v>1</v>
      </c>
      <c r="N64" s="191" t="str">
        <f t="shared" ref="N64:N73" ca="1" si="22">IF($M64=1, "Completed", IF($L64&lt;TODAY(), "Late", "On Schedule"))</f>
        <v>Completed</v>
      </c>
      <c r="O64" s="597">
        <v>45930</v>
      </c>
      <c r="P64" s="187">
        <v>1</v>
      </c>
      <c r="Q64" s="191" t="str">
        <f t="shared" ref="Q64:Q73" ca="1" si="23">IF($P64=1, "Completed", IF($O64&lt;TODAY(), "Late", "On Schedule"))</f>
        <v>Completed</v>
      </c>
      <c r="R64" s="194"/>
      <c r="S64" s="195"/>
      <c r="T64" s="203"/>
      <c r="U64" s="173">
        <v>46081</v>
      </c>
      <c r="V64" s="187">
        <v>1</v>
      </c>
      <c r="W64" s="191" t="str">
        <f t="shared" ca="1" si="21"/>
        <v>Completed</v>
      </c>
      <c r="X64" s="173">
        <v>46111</v>
      </c>
      <c r="Y64" s="187">
        <v>1</v>
      </c>
      <c r="Z64" s="191" t="str">
        <f ca="1">IF($Y64=1, "Completed", IF($X64&lt;TODAY(), "Late", "On Schedule"))</f>
        <v>Completed</v>
      </c>
      <c r="AA64" s="173">
        <f>AD64-7</f>
        <v>46288</v>
      </c>
      <c r="AB64" s="189">
        <v>0</v>
      </c>
      <c r="AC64" s="191" t="str">
        <f t="shared" ref="AC64:AC73" ca="1" si="24">IF($AB64=1, "Completed", IF($AA64&lt;TODAY(), "Late", "On Schedule"))</f>
        <v>Late</v>
      </c>
      <c r="AD64" s="173">
        <v>46295</v>
      </c>
      <c r="AE64" s="187">
        <v>0</v>
      </c>
      <c r="AF64" s="191" t="str">
        <f t="shared" ref="AF64:AF73" ca="1" si="25">IF($AE64=1, "Completed", IF($AD64&lt;TODAY(), "Late", "On Schedule"))</f>
        <v>Late</v>
      </c>
      <c r="AG64" s="173">
        <f>AD64+21</f>
        <v>46316</v>
      </c>
      <c r="AH64" s="187">
        <v>0</v>
      </c>
      <c r="AI64" s="191" t="str">
        <f t="shared" ref="AI64:AI73" ca="1" si="26">IF($AH64=1, "Completed", IF($AG64&lt;TODAY(), "Late", "On Schedule"))</f>
        <v>Late</v>
      </c>
      <c r="AJ64" s="110"/>
      <c r="AK64" s="199">
        <f t="shared" ca="1" si="17"/>
        <v>0.94444444444444442</v>
      </c>
      <c r="AL64" s="191" t="s">
        <v>1861</v>
      </c>
      <c r="AM64" s="533"/>
      <c r="AN64" s="3">
        <f>_xlfn.XLOOKUP($E64,'00 MASTER WORK REGISTER'!B:B,'00 MASTER WORK REGISTER'!N:N,"")</f>
        <v>0</v>
      </c>
      <c r="AO64" s="870" t="s">
        <v>4875</v>
      </c>
      <c r="AP64" s="3" t="e">
        <f>_xlfn.XLOOKUP($F64,#REF!,#REF!,"")</f>
        <v>#REF!</v>
      </c>
      <c r="AQ64" s="33"/>
      <c r="AR64" s="33"/>
      <c r="AS64" s="644" t="s">
        <v>1388</v>
      </c>
      <c r="AT64" s="644" t="str">
        <f>_xlfn.XLOOKUP($AS64,'02 Design'!F:F,'02 Design'!AE:AE," ")</f>
        <v>MDW-69329</v>
      </c>
      <c r="AU64" s="644" t="str">
        <f>_xlfn.XLOOKUP($AS64,'02 Design'!F:F,'02 Design'!AF:AF," ")</f>
        <v>MDW-69330</v>
      </c>
    </row>
    <row r="65" spans="1:47" ht="35.1" customHeight="1" outlineLevel="1" x14ac:dyDescent="0.2">
      <c r="A65" s="643">
        <v>62</v>
      </c>
      <c r="B65" s="508">
        <v>62</v>
      </c>
      <c r="C65" s="508" t="str">
        <f>_xlfn.XLOOKUP($E65,'00 MASTER WORK REGISTER'!B:B,'00 MASTER WORK REGISTER'!L:L)</f>
        <v>-</v>
      </c>
      <c r="D65" s="508" t="s">
        <v>352</v>
      </c>
      <c r="E65" s="508" t="s">
        <v>566</v>
      </c>
      <c r="F65" s="508" t="s">
        <v>76</v>
      </c>
      <c r="G65" s="542" t="str">
        <f>_xlfn.XLOOKUP($E65,'00 MASTER WORK REGISTER'!B:B,'00 MASTER WORK REGISTER'!H:H)</f>
        <v>Mainline Cable Trough Modification on East Section</v>
      </c>
      <c r="H65" s="508" t="str">
        <f>_xlfn.XLOOKUP($E65,'00 MASTER WORK REGISTER'!B:B,'00 MASTER WORK REGISTER'!$I:$I,"")</f>
        <v>-</v>
      </c>
      <c r="I65" s="509"/>
      <c r="J65" s="508"/>
      <c r="K65" s="510">
        <f>_xlfn.XLOOKUP($E65,'00 MASTER WORK REGISTER'!$B:$B,'00 MASTER WORK REGISTER'!$M:$M,"")</f>
        <v>46195</v>
      </c>
      <c r="L65" s="173">
        <v>45961</v>
      </c>
      <c r="M65" s="187">
        <v>1</v>
      </c>
      <c r="N65" s="191" t="str">
        <f t="shared" ca="1" si="22"/>
        <v>Completed</v>
      </c>
      <c r="O65" s="173">
        <v>45991</v>
      </c>
      <c r="P65" s="187">
        <v>1</v>
      </c>
      <c r="Q65" s="191" t="str">
        <f t="shared" ca="1" si="23"/>
        <v>Completed</v>
      </c>
      <c r="R65" s="173">
        <v>46021</v>
      </c>
      <c r="S65" s="187">
        <v>1</v>
      </c>
      <c r="T65" s="191" t="str">
        <f t="shared" ca="1" si="20"/>
        <v>Completed</v>
      </c>
      <c r="U65" s="173">
        <v>46111</v>
      </c>
      <c r="V65" s="187">
        <v>1</v>
      </c>
      <c r="W65" s="191" t="str">
        <f t="shared" ca="1" si="21"/>
        <v>Completed</v>
      </c>
      <c r="X65" s="194"/>
      <c r="Y65" s="195"/>
      <c r="Z65" s="203"/>
      <c r="AA65" s="173">
        <v>46295</v>
      </c>
      <c r="AB65" s="189">
        <v>0.8</v>
      </c>
      <c r="AC65" s="191" t="str">
        <f t="shared" ca="1" si="24"/>
        <v>Late</v>
      </c>
      <c r="AD65" s="173">
        <f>AA65+7</f>
        <v>46302</v>
      </c>
      <c r="AE65" s="187">
        <v>0</v>
      </c>
      <c r="AF65" s="191" t="str">
        <f t="shared" ca="1" si="25"/>
        <v>Late</v>
      </c>
      <c r="AG65" s="173">
        <v>46325</v>
      </c>
      <c r="AH65" s="187">
        <v>0</v>
      </c>
      <c r="AI65" s="191" t="str">
        <f t="shared" ca="1" si="26"/>
        <v>On Schedule</v>
      </c>
      <c r="AJ65" s="110"/>
      <c r="AK65" s="199">
        <f t="shared" ca="1" si="17"/>
        <v>0.95578947368421052</v>
      </c>
      <c r="AL65" s="191" t="s">
        <v>1861</v>
      </c>
      <c r="AM65" s="533"/>
      <c r="AN65" s="3">
        <f>_xlfn.XLOOKUP($E65,'00 MASTER WORK REGISTER'!B:B,'00 MASTER WORK REGISTER'!N:N,"")</f>
        <v>0</v>
      </c>
      <c r="AO65" s="870" t="s">
        <v>4876</v>
      </c>
      <c r="AP65" s="3" t="e">
        <f>_xlfn.XLOOKUP($F65,#REF!,#REF!,"")</f>
        <v>#REF!</v>
      </c>
      <c r="AQ65" s="33"/>
      <c r="AR65" s="33"/>
      <c r="AS65" s="644"/>
      <c r="AT65" s="644">
        <f>_xlfn.XLOOKUP($AS65,'02 Design'!F:F,'02 Design'!AE:AE," ")</f>
        <v>0</v>
      </c>
      <c r="AU65" s="644">
        <f>_xlfn.XLOOKUP($AS65,'02 Design'!F:F,'02 Design'!AF:AF," ")</f>
        <v>0</v>
      </c>
    </row>
    <row r="66" spans="1:47" ht="35.1" customHeight="1" outlineLevel="1" x14ac:dyDescent="0.2">
      <c r="A66" s="643">
        <v>63</v>
      </c>
      <c r="B66" s="508">
        <v>63</v>
      </c>
      <c r="C66" s="508" t="str">
        <f>_xlfn.XLOOKUP($E66,'00 MASTER WORK REGISTER'!B:B,'00 MASTER WORK REGISTER'!L:L)</f>
        <v>MDW-39233</v>
      </c>
      <c r="D66" s="508" t="s">
        <v>352</v>
      </c>
      <c r="E66" s="508" t="s">
        <v>567</v>
      </c>
      <c r="F66" s="508" t="s">
        <v>76</v>
      </c>
      <c r="G66" s="542" t="str">
        <f>_xlfn.XLOOKUP($E66,'00 MASTER WORK REGISTER'!B:B,'00 MASTER WORK REGISTER'!H:H)</f>
        <v>Main Line Cable Trough Modification (PSY)</v>
      </c>
      <c r="H66" s="508" t="str">
        <f>_xlfn.XLOOKUP($E66,'00 MASTER WORK REGISTER'!B:B,'00 MASTER WORK REGISTER'!$I:$I,"")</f>
        <v>มนต์ชัย</v>
      </c>
      <c r="I66" s="508"/>
      <c r="J66" s="508" t="s">
        <v>1629</v>
      </c>
      <c r="K66" s="510">
        <f>_xlfn.XLOOKUP($E66,'00 MASTER WORK REGISTER'!$B:$B,'00 MASTER WORK REGISTER'!$M:$M,"")</f>
        <v>46195</v>
      </c>
      <c r="L66" s="173">
        <v>45961</v>
      </c>
      <c r="M66" s="187">
        <v>1</v>
      </c>
      <c r="N66" s="191" t="str">
        <f t="shared" ca="1" si="22"/>
        <v>Completed</v>
      </c>
      <c r="O66" s="173">
        <v>45991</v>
      </c>
      <c r="P66" s="187">
        <v>1</v>
      </c>
      <c r="Q66" s="191" t="str">
        <f t="shared" ca="1" si="23"/>
        <v>Completed</v>
      </c>
      <c r="R66" s="173">
        <v>46021</v>
      </c>
      <c r="S66" s="187">
        <v>1</v>
      </c>
      <c r="T66" s="191" t="str">
        <f t="shared" ca="1" si="20"/>
        <v>Completed</v>
      </c>
      <c r="U66" s="173">
        <v>46111</v>
      </c>
      <c r="V66" s="189">
        <v>1</v>
      </c>
      <c r="W66" s="191" t="str">
        <f t="shared" ca="1" si="21"/>
        <v>Completed</v>
      </c>
      <c r="X66" s="656"/>
      <c r="Y66" s="656"/>
      <c r="Z66" s="203"/>
      <c r="AA66" s="173">
        <v>46295</v>
      </c>
      <c r="AB66" s="189">
        <v>0.8</v>
      </c>
      <c r="AC66" s="191" t="str">
        <f t="shared" ca="1" si="24"/>
        <v>Late</v>
      </c>
      <c r="AD66" s="173">
        <f>AA66+7</f>
        <v>46302</v>
      </c>
      <c r="AE66" s="187">
        <v>0</v>
      </c>
      <c r="AF66" s="191" t="str">
        <f t="shared" ca="1" si="25"/>
        <v>Late</v>
      </c>
      <c r="AG66" s="173">
        <v>46325</v>
      </c>
      <c r="AH66" s="187">
        <v>0</v>
      </c>
      <c r="AI66" s="191" t="str">
        <f t="shared" ca="1" si="26"/>
        <v>On Schedule</v>
      </c>
      <c r="AJ66" s="110"/>
      <c r="AK66" s="199">
        <f t="shared" ca="1" si="17"/>
        <v>0.95578947368421052</v>
      </c>
      <c r="AL66" s="191" t="s">
        <v>1861</v>
      </c>
      <c r="AM66" s="533"/>
      <c r="AN66" s="3">
        <f>_xlfn.XLOOKUP($E66,'00 MASTER WORK REGISTER'!B:B,'00 MASTER WORK REGISTER'!N:N,"")</f>
        <v>0</v>
      </c>
      <c r="AO66" s="870" t="s">
        <v>4877</v>
      </c>
      <c r="AP66" s="3" t="e">
        <f>_xlfn.XLOOKUP($F66,#REF!,#REF!,"")</f>
        <v>#REF!</v>
      </c>
      <c r="AQ66" s="33"/>
      <c r="AS66" s="436" t="s">
        <v>469</v>
      </c>
      <c r="AT66" s="644" t="str">
        <f>_xlfn.XLOOKUP($AS66,'02 Design'!F:F,'02 Design'!AE:AE," ")</f>
        <v/>
      </c>
      <c r="AU66" s="644" t="str">
        <f>_xlfn.XLOOKUP($AS66,'02 Design'!F:F,'02 Design'!AF:AF," ")</f>
        <v/>
      </c>
    </row>
    <row r="67" spans="1:47" ht="35.1" customHeight="1" outlineLevel="1" x14ac:dyDescent="0.2">
      <c r="A67" s="643">
        <v>64</v>
      </c>
      <c r="B67" s="508">
        <v>64</v>
      </c>
      <c r="C67" s="508" t="str">
        <f>_xlfn.XLOOKUP($E67,'00 MASTER WORK REGISTER'!B:B,'00 MASTER WORK REGISTER'!L:L)</f>
        <v>MDW-39234</v>
      </c>
      <c r="D67" s="508" t="s">
        <v>352</v>
      </c>
      <c r="E67" s="508" t="s">
        <v>568</v>
      </c>
      <c r="F67" s="508" t="s">
        <v>76</v>
      </c>
      <c r="G67" s="542" t="str">
        <f>_xlfn.XLOOKUP($E67,'00 MASTER WORK REGISTER'!B:B,'00 MASTER WORK REGISTER'!H:H)</f>
        <v>Main Line Cable Trough Modification (SIG/COM)</v>
      </c>
      <c r="H67" s="508" t="str">
        <f>_xlfn.XLOOKUP($E67,'00 MASTER WORK REGISTER'!B:B,'00 MASTER WORK REGISTER'!$I:$I,"")</f>
        <v>มนตรี</v>
      </c>
      <c r="I67" s="508"/>
      <c r="J67" s="508"/>
      <c r="K67" s="510">
        <f>_xlfn.XLOOKUP($E67,'00 MASTER WORK REGISTER'!$B:$B,'00 MASTER WORK REGISTER'!$M:$M,"")</f>
        <v>46195</v>
      </c>
      <c r="L67" s="173">
        <v>45961</v>
      </c>
      <c r="M67" s="187">
        <v>1</v>
      </c>
      <c r="N67" s="191" t="str">
        <f t="shared" ca="1" si="22"/>
        <v>Completed</v>
      </c>
      <c r="O67" s="173">
        <v>45991</v>
      </c>
      <c r="P67" s="187">
        <v>1</v>
      </c>
      <c r="Q67" s="191" t="str">
        <f t="shared" ca="1" si="23"/>
        <v>Completed</v>
      </c>
      <c r="R67" s="173">
        <v>46021</v>
      </c>
      <c r="S67" s="187">
        <v>1</v>
      </c>
      <c r="T67" s="191" t="str">
        <f t="shared" ca="1" si="20"/>
        <v>Completed</v>
      </c>
      <c r="U67" s="173">
        <v>46111</v>
      </c>
      <c r="V67" s="189">
        <v>1</v>
      </c>
      <c r="W67" s="191" t="str">
        <f t="shared" ca="1" si="21"/>
        <v>Completed</v>
      </c>
      <c r="X67" s="194"/>
      <c r="Y67" s="195"/>
      <c r="Z67" s="203"/>
      <c r="AA67" s="173">
        <v>46295</v>
      </c>
      <c r="AB67" s="189">
        <v>0.8</v>
      </c>
      <c r="AC67" s="191" t="str">
        <f t="shared" ca="1" si="24"/>
        <v>Late</v>
      </c>
      <c r="AD67" s="173">
        <f>AA67+7</f>
        <v>46302</v>
      </c>
      <c r="AE67" s="187">
        <v>0</v>
      </c>
      <c r="AF67" s="191" t="str">
        <f t="shared" ca="1" si="25"/>
        <v>Late</v>
      </c>
      <c r="AG67" s="173">
        <v>46325</v>
      </c>
      <c r="AH67" s="187">
        <v>0</v>
      </c>
      <c r="AI67" s="191" t="str">
        <f t="shared" ca="1" si="26"/>
        <v>On Schedule</v>
      </c>
      <c r="AJ67" s="110"/>
      <c r="AK67" s="199">
        <f t="shared" ca="1" si="17"/>
        <v>0.95578947368421052</v>
      </c>
      <c r="AL67" s="191" t="s">
        <v>1861</v>
      </c>
      <c r="AM67" s="533" t="s">
        <v>4748</v>
      </c>
      <c r="AN67" s="3">
        <f>_xlfn.XLOOKUP($E67,'00 MASTER WORK REGISTER'!B:B,'00 MASTER WORK REGISTER'!N:N,"")</f>
        <v>0</v>
      </c>
      <c r="AO67" s="3" t="s">
        <v>4878</v>
      </c>
      <c r="AP67" s="3" t="e">
        <f>_xlfn.XLOOKUP($F67,#REF!,#REF!,"")</f>
        <v>#REF!</v>
      </c>
      <c r="AQ67" s="33"/>
      <c r="AR67" s="33"/>
      <c r="AS67" s="644" t="s">
        <v>470</v>
      </c>
      <c r="AT67" s="644" t="str">
        <f>_xlfn.XLOOKUP($AS67,'02 Design'!F:F,'02 Design'!AE:AE," ")</f>
        <v>MDW-69234</v>
      </c>
      <c r="AU67" s="644" t="str">
        <f>_xlfn.XLOOKUP($AS67,'02 Design'!F:F,'02 Design'!AF:AF," ")</f>
        <v>MDW-69236</v>
      </c>
    </row>
    <row r="68" spans="1:47" ht="35.1" customHeight="1" outlineLevel="1" x14ac:dyDescent="0.2">
      <c r="A68" s="643">
        <v>65</v>
      </c>
      <c r="B68" s="508">
        <v>65</v>
      </c>
      <c r="C68" s="508" t="str">
        <f>_xlfn.XLOOKUP($E68,'00 MASTER WORK REGISTER'!B:B,'00 MASTER WORK REGISTER'!L:L)</f>
        <v>MDW-39236</v>
      </c>
      <c r="D68" s="508" t="s">
        <v>352</v>
      </c>
      <c r="E68" s="508" t="s">
        <v>569</v>
      </c>
      <c r="F68" s="508" t="s">
        <v>76</v>
      </c>
      <c r="G68" s="542" t="str">
        <f>_xlfn.XLOOKUP($E68,'00 MASTER WORK REGISTER'!B:B,'00 MASTER WORK REGISTER'!H:H)</f>
        <v>Bird Protection System</v>
      </c>
      <c r="H68" s="508" t="str">
        <f>_xlfn.XLOOKUP($E68,'00 MASTER WORK REGISTER'!B:B,'00 MASTER WORK REGISTER'!$I:$I,"")</f>
        <v>สหชาติ</v>
      </c>
      <c r="I68" s="508"/>
      <c r="J68" s="508"/>
      <c r="K68" s="510">
        <f>_xlfn.XLOOKUP($E68,'00 MASTER WORK REGISTER'!$B:$B,'00 MASTER WORK REGISTER'!$M:$M,"")</f>
        <v>46345</v>
      </c>
      <c r="L68" s="173">
        <v>45838</v>
      </c>
      <c r="M68" s="187">
        <v>1</v>
      </c>
      <c r="N68" s="191" t="str">
        <f t="shared" ca="1" si="22"/>
        <v>Completed</v>
      </c>
      <c r="O68" s="173">
        <v>45930</v>
      </c>
      <c r="P68" s="187">
        <v>1</v>
      </c>
      <c r="Q68" s="191" t="str">
        <f t="shared" ca="1" si="23"/>
        <v>Completed</v>
      </c>
      <c r="R68" s="194"/>
      <c r="S68" s="195"/>
      <c r="T68" s="203"/>
      <c r="U68" s="173">
        <v>46048</v>
      </c>
      <c r="V68" s="187">
        <v>1</v>
      </c>
      <c r="W68" s="191" t="str">
        <f t="shared" ca="1" si="21"/>
        <v>Completed</v>
      </c>
      <c r="X68" s="194"/>
      <c r="Y68" s="195"/>
      <c r="Z68" s="203"/>
      <c r="AA68" s="173">
        <v>46218</v>
      </c>
      <c r="AB68" s="187">
        <v>1</v>
      </c>
      <c r="AC68" s="191" t="str">
        <f t="shared" ca="1" si="24"/>
        <v>Completed</v>
      </c>
      <c r="AD68" s="173">
        <v>46295</v>
      </c>
      <c r="AE68" s="187">
        <v>1</v>
      </c>
      <c r="AF68" s="191" t="str">
        <f t="shared" ca="1" si="25"/>
        <v>Completed</v>
      </c>
      <c r="AG68" s="173">
        <f>AD68+21</f>
        <v>46316</v>
      </c>
      <c r="AH68" s="187">
        <v>0</v>
      </c>
      <c r="AI68" s="191" t="str">
        <f t="shared" ca="1" si="26"/>
        <v>Late</v>
      </c>
      <c r="AJ68" s="110"/>
      <c r="AK68" s="199">
        <f t="shared" ca="1" si="17"/>
        <v>0.96470588235294119</v>
      </c>
      <c r="AL68" s="191" t="s">
        <v>1860</v>
      </c>
      <c r="AM68" s="533"/>
      <c r="AN68" s="3">
        <f>_xlfn.XLOOKUP($E68,'00 MASTER WORK REGISTER'!B:B,'00 MASTER WORK REGISTER'!N:N,"")</f>
        <v>0</v>
      </c>
      <c r="AO68" s="870" t="s">
        <v>4879</v>
      </c>
      <c r="AP68" s="3" t="e">
        <f>_xlfn.XLOOKUP($F68,#REF!,#REF!,"")</f>
        <v>#REF!</v>
      </c>
      <c r="AQ68" s="33" t="s">
        <v>1676</v>
      </c>
      <c r="AS68" s="436" t="s">
        <v>452</v>
      </c>
      <c r="AT68" s="644" t="str">
        <f>_xlfn.XLOOKUP($AS68,'02 Design'!F:F,'02 Design'!AE:AE," ")</f>
        <v>MDW-69239</v>
      </c>
      <c r="AU68" s="644" t="str">
        <f>_xlfn.XLOOKUP($AS68,'02 Design'!F:F,'02 Design'!AF:AF," ")</f>
        <v>MDW-69240</v>
      </c>
    </row>
    <row r="69" spans="1:47" ht="35.1" customHeight="1" outlineLevel="1" x14ac:dyDescent="0.2">
      <c r="A69" s="643">
        <v>66</v>
      </c>
      <c r="B69" s="508">
        <v>66</v>
      </c>
      <c r="C69" s="508" t="str">
        <f>_xlfn.XLOOKUP($E69,'00 MASTER WORK REGISTER'!B:B,'00 MASTER WORK REGISTER'!L:L)</f>
        <v>-</v>
      </c>
      <c r="D69" s="508" t="s">
        <v>352</v>
      </c>
      <c r="E69" s="508" t="s">
        <v>570</v>
      </c>
      <c r="F69" s="508" t="s">
        <v>76</v>
      </c>
      <c r="G69" s="542" t="str">
        <f>_xlfn.XLOOKUP($E69,'00 MASTER WORK REGISTER'!B:B,'00 MASTER WORK REGISTER'!H:H)</f>
        <v>Train Crew Office at Thailand Cultural Centre Station</v>
      </c>
      <c r="H69" s="508" t="str">
        <f>_xlfn.XLOOKUP($E69,'00 MASTER WORK REGISTER'!B:B,'00 MASTER WORK REGISTER'!$I:$I,"")</f>
        <v>สหชาติ</v>
      </c>
      <c r="I69" s="508"/>
      <c r="J69" s="508"/>
      <c r="K69" s="510">
        <f>_xlfn.XLOOKUP($E69,'00 MASTER WORK REGISTER'!$B:$B,'00 MASTER WORK REGISTER'!$M:$M,"")</f>
        <v>46255</v>
      </c>
      <c r="L69" s="173">
        <v>45930</v>
      </c>
      <c r="M69" s="187">
        <v>1</v>
      </c>
      <c r="N69" s="191" t="str">
        <f t="shared" ca="1" si="22"/>
        <v>Completed</v>
      </c>
      <c r="O69" s="173">
        <v>46080</v>
      </c>
      <c r="P69" s="187">
        <v>1</v>
      </c>
      <c r="Q69" s="191" t="str">
        <f t="shared" ca="1" si="23"/>
        <v>Completed</v>
      </c>
      <c r="R69" s="194"/>
      <c r="S69" s="195"/>
      <c r="T69" s="203"/>
      <c r="U69" s="173">
        <v>46173</v>
      </c>
      <c r="V69" s="187">
        <v>1</v>
      </c>
      <c r="W69" s="191" t="str">
        <f t="shared" ca="1" si="21"/>
        <v>Completed</v>
      </c>
      <c r="X69" s="194"/>
      <c r="Y69" s="195"/>
      <c r="Z69" s="203"/>
      <c r="AA69" s="173">
        <f>AD69-7</f>
        <v>46288</v>
      </c>
      <c r="AB69" s="189">
        <v>0</v>
      </c>
      <c r="AC69" s="191" t="str">
        <f t="shared" ca="1" si="24"/>
        <v>Late</v>
      </c>
      <c r="AD69" s="173">
        <v>46295</v>
      </c>
      <c r="AE69" s="187">
        <v>0</v>
      </c>
      <c r="AF69" s="191" t="str">
        <f t="shared" ca="1" si="25"/>
        <v>Late</v>
      </c>
      <c r="AG69" s="173">
        <f>AD69+21</f>
        <v>46316</v>
      </c>
      <c r="AH69" s="187">
        <v>0</v>
      </c>
      <c r="AI69" s="191" t="str">
        <f t="shared" ca="1" si="26"/>
        <v>Late</v>
      </c>
      <c r="AJ69" s="110"/>
      <c r="AK69" s="199">
        <f t="shared" ca="1" si="17"/>
        <v>0.94117647058823528</v>
      </c>
      <c r="AL69" s="191" t="s">
        <v>1861</v>
      </c>
      <c r="AM69" s="533"/>
      <c r="AN69" s="3">
        <f>_xlfn.XLOOKUP($E69,'00 MASTER WORK REGISTER'!B:B,'00 MASTER WORK REGISTER'!N:N,"")</f>
        <v>0</v>
      </c>
      <c r="AO69" s="870"/>
      <c r="AP69" s="3" t="e">
        <f>_xlfn.XLOOKUP($F69,#REF!,#REF!,"")</f>
        <v>#REF!</v>
      </c>
      <c r="AQ69" s="33"/>
      <c r="AR69" s="33"/>
      <c r="AS69" s="644"/>
      <c r="AT69" s="644">
        <f>_xlfn.XLOOKUP($AS69,'02 Design'!F:F,'02 Design'!AE:AE," ")</f>
        <v>0</v>
      </c>
      <c r="AU69" s="644">
        <f>_xlfn.XLOOKUP($AS69,'02 Design'!F:F,'02 Design'!AF:AF," ")</f>
        <v>0</v>
      </c>
    </row>
    <row r="70" spans="1:47" s="610" customFormat="1" ht="35.1" customHeight="1" outlineLevel="1" x14ac:dyDescent="0.2">
      <c r="A70" s="643">
        <v>67</v>
      </c>
      <c r="B70" s="508">
        <v>67</v>
      </c>
      <c r="C70" s="674" t="str">
        <f>_xlfn.XLOOKUP($E70,'00 MASTER WORK REGISTER'!B:B,'00 MASTER WORK REGISTER'!L:L)</f>
        <v>MDW-39240</v>
      </c>
      <c r="D70" s="674" t="s">
        <v>352</v>
      </c>
      <c r="E70" s="674" t="s">
        <v>571</v>
      </c>
      <c r="F70" s="674" t="s">
        <v>76</v>
      </c>
      <c r="G70" s="676" t="str">
        <f>_xlfn.XLOOKUP($E70,'00 MASTER WORK REGISTER'!B:B,'00 MASTER WORK REGISTER'!H:H)</f>
        <v>Driver Train Simulation Room and Train Crew Office at OR18 - Civil &amp; AR</v>
      </c>
      <c r="H70" s="674" t="str">
        <f>_xlfn.XLOOKUP($E70,'00 MASTER WORK REGISTER'!B:B,'00 MASTER WORK REGISTER'!$I:$I,"")</f>
        <v>สหชาติ</v>
      </c>
      <c r="I70" s="674"/>
      <c r="J70" s="674" t="s">
        <v>1629</v>
      </c>
      <c r="K70" s="677">
        <f>_xlfn.XLOOKUP($E70,'00 MASTER WORK REGISTER'!$B:$B,'00 MASTER WORK REGISTER'!$M:$M,"")</f>
        <v>46255</v>
      </c>
      <c r="L70" s="193">
        <v>45930</v>
      </c>
      <c r="M70" s="615">
        <v>1</v>
      </c>
      <c r="N70" s="601" t="str">
        <f t="shared" ca="1" si="22"/>
        <v>Completed</v>
      </c>
      <c r="O70" s="193">
        <v>46081</v>
      </c>
      <c r="P70" s="615">
        <v>1</v>
      </c>
      <c r="Q70" s="601" t="str">
        <f t="shared" ca="1" si="23"/>
        <v>Completed</v>
      </c>
      <c r="R70" s="602"/>
      <c r="S70" s="603"/>
      <c r="T70" s="604"/>
      <c r="U70" s="193">
        <v>46142</v>
      </c>
      <c r="V70" s="615">
        <v>1</v>
      </c>
      <c r="W70" s="601" t="str">
        <f t="shared" ca="1" si="21"/>
        <v>Completed</v>
      </c>
      <c r="X70" s="602"/>
      <c r="Y70" s="603"/>
      <c r="Z70" s="604"/>
      <c r="AA70" s="193">
        <v>46218</v>
      </c>
      <c r="AB70" s="615">
        <v>1</v>
      </c>
      <c r="AC70" s="601" t="str">
        <f t="shared" ca="1" si="24"/>
        <v>Completed</v>
      </c>
      <c r="AD70" s="193">
        <v>46241</v>
      </c>
      <c r="AE70" s="615">
        <v>1</v>
      </c>
      <c r="AF70" s="601" t="str">
        <f t="shared" ca="1" si="25"/>
        <v>Completed</v>
      </c>
      <c r="AG70" s="193">
        <v>46295</v>
      </c>
      <c r="AH70" s="615">
        <v>0</v>
      </c>
      <c r="AI70" s="601" t="str">
        <f t="shared" ca="1" si="26"/>
        <v>Late</v>
      </c>
      <c r="AJ70" s="606"/>
      <c r="AK70" s="616">
        <f t="shared" ca="1" si="17"/>
        <v>0.96470588235294119</v>
      </c>
      <c r="AL70" s="601" t="s">
        <v>1861</v>
      </c>
      <c r="AM70" s="617"/>
      <c r="AN70" s="3">
        <f>_xlfn.XLOOKUP($E70,'00 MASTER WORK REGISTER'!B:B,'00 MASTER WORK REGISTER'!N:N,"")</f>
        <v>0</v>
      </c>
      <c r="AO70" s="870" t="s">
        <v>4880</v>
      </c>
      <c r="AP70" s="609" t="e">
        <f>_xlfn.XLOOKUP($F70,#REF!,#REF!,"")</f>
        <v>#REF!</v>
      </c>
      <c r="AQ70" s="610" t="s">
        <v>4388</v>
      </c>
      <c r="AS70" s="711" t="s">
        <v>450</v>
      </c>
      <c r="AT70" s="711" t="str">
        <f>_xlfn.XLOOKUP($AS70,'02 Design'!F:F,'02 Design'!AE:AE," ")</f>
        <v>MDW-69247</v>
      </c>
      <c r="AU70" s="711" t="str">
        <f>_xlfn.XLOOKUP($AS70,'02 Design'!F:F,'02 Design'!AF:AF," ")</f>
        <v>MDW-69248</v>
      </c>
    </row>
    <row r="71" spans="1:47" s="400" customFormat="1" ht="35.1" customHeight="1" outlineLevel="1" x14ac:dyDescent="0.2">
      <c r="A71" s="756">
        <v>68</v>
      </c>
      <c r="B71" s="508">
        <v>68</v>
      </c>
      <c r="C71" s="544" t="str">
        <f>_xlfn.XLOOKUP($E71,'00 MASTER WORK REGISTER'!B:B,'00 MASTER WORK REGISTER'!L:L)</f>
        <v>MDW-39241</v>
      </c>
      <c r="D71" s="544" t="s">
        <v>352</v>
      </c>
      <c r="E71" s="544" t="s">
        <v>572</v>
      </c>
      <c r="F71" s="544" t="s">
        <v>76</v>
      </c>
      <c r="G71" s="689" t="str">
        <f>_xlfn.XLOOKUP($E71,'00 MASTER WORK REGISTER'!B:B,'00 MASTER WORK REGISTER'!H:H)</f>
        <v>Driver Train Simulation Room and Train Crew Office at OR18 - Building Services</v>
      </c>
      <c r="H71" s="544" t="str">
        <f>_xlfn.XLOOKUP($E71,'00 MASTER WORK REGISTER'!B:B,'00 MASTER WORK REGISTER'!$I:$I,"")</f>
        <v>ประธาน</v>
      </c>
      <c r="I71" s="545"/>
      <c r="J71" s="544"/>
      <c r="K71" s="546">
        <f>_xlfn.XLOOKUP($E71,'00 MASTER WORK REGISTER'!$B:$B,'00 MASTER WORK REGISTER'!$M:$M,"")</f>
        <v>46255</v>
      </c>
      <c r="L71" s="530">
        <v>45930</v>
      </c>
      <c r="M71" s="187">
        <v>1</v>
      </c>
      <c r="N71" s="191" t="str">
        <f t="shared" ca="1" si="22"/>
        <v>Completed</v>
      </c>
      <c r="O71" s="530">
        <v>46081</v>
      </c>
      <c r="P71" s="187">
        <v>1</v>
      </c>
      <c r="Q71" s="191" t="str">
        <f t="shared" ca="1" si="23"/>
        <v>Completed</v>
      </c>
      <c r="R71" s="209"/>
      <c r="S71" s="195"/>
      <c r="T71" s="203"/>
      <c r="U71" s="530">
        <v>46142</v>
      </c>
      <c r="V71" s="187">
        <v>1</v>
      </c>
      <c r="W71" s="191" t="str">
        <f t="shared" ca="1" si="21"/>
        <v>Completed</v>
      </c>
      <c r="X71" s="209"/>
      <c r="Y71" s="195"/>
      <c r="Z71" s="203"/>
      <c r="AA71" s="530">
        <v>46093</v>
      </c>
      <c r="AB71" s="187">
        <v>1</v>
      </c>
      <c r="AC71" s="191" t="str">
        <f t="shared" ca="1" si="24"/>
        <v>Completed</v>
      </c>
      <c r="AD71" s="530">
        <v>46241</v>
      </c>
      <c r="AE71" s="187">
        <v>1</v>
      </c>
      <c r="AF71" s="191" t="str">
        <f t="shared" ca="1" si="25"/>
        <v>Completed</v>
      </c>
      <c r="AG71" s="530">
        <v>46295</v>
      </c>
      <c r="AH71" s="189">
        <v>0</v>
      </c>
      <c r="AI71" s="191" t="str">
        <f t="shared" ca="1" si="26"/>
        <v>Late</v>
      </c>
      <c r="AJ71" s="115"/>
      <c r="AK71" s="199">
        <f t="shared" ca="1" si="17"/>
        <v>0.96470588235294119</v>
      </c>
      <c r="AL71" s="191" t="s">
        <v>1861</v>
      </c>
      <c r="AM71" s="533"/>
      <c r="AN71" s="3">
        <f>_xlfn.XLOOKUP($E71,'00 MASTER WORK REGISTER'!B:B,'00 MASTER WORK REGISTER'!N:N,"")</f>
        <v>0</v>
      </c>
      <c r="AO71" s="870" t="s">
        <v>4880</v>
      </c>
      <c r="AP71" s="121" t="e">
        <f>_xlfn.XLOOKUP($F71,#REF!,#REF!,"")</f>
        <v>#REF!</v>
      </c>
      <c r="AQ71" s="400" t="s">
        <v>4388</v>
      </c>
      <c r="AS71" s="436" t="s">
        <v>451</v>
      </c>
      <c r="AT71" s="644" t="str">
        <f>_xlfn.XLOOKUP($AS71,'02 Design'!F:F,'02 Design'!AE:AE," ")</f>
        <v>MDW-69249</v>
      </c>
      <c r="AU71" s="644" t="str">
        <f>_xlfn.XLOOKUP($AS71,'02 Design'!F:F,'02 Design'!AF:AF," ")</f>
        <v>MDW-69250</v>
      </c>
    </row>
    <row r="72" spans="1:47" s="610" customFormat="1" ht="35.1" customHeight="1" outlineLevel="1" x14ac:dyDescent="0.2">
      <c r="A72" s="643">
        <v>69</v>
      </c>
      <c r="B72" s="508">
        <v>69</v>
      </c>
      <c r="C72" s="674" t="str">
        <f>_xlfn.XLOOKUP($E72,'00 MASTER WORK REGISTER'!B:B,'00 MASTER WORK REGISTER'!L:L)</f>
        <v>MDW-39239</v>
      </c>
      <c r="D72" s="674" t="s">
        <v>352</v>
      </c>
      <c r="E72" s="674" t="s">
        <v>573</v>
      </c>
      <c r="F72" s="674" t="s">
        <v>76</v>
      </c>
      <c r="G72" s="676" t="str">
        <f>_xlfn.XLOOKUP($E72,'00 MASTER WORK REGISTER'!B:B,'00 MASTER WORK REGISTER'!H:H)</f>
        <v>Access Panel Closeout for Traction Substation Room in Main Workshop</v>
      </c>
      <c r="H72" s="674" t="str">
        <f>_xlfn.XLOOKUP($E72,'00 MASTER WORK REGISTER'!B:B,'00 MASTER WORK REGISTER'!$I:$I,"")</f>
        <v>สหชาติ</v>
      </c>
      <c r="I72" s="675"/>
      <c r="J72" s="674"/>
      <c r="K72" s="677">
        <f>_xlfn.XLOOKUP($E72,'00 MASTER WORK REGISTER'!$B:$B,'00 MASTER WORK REGISTER'!$M:$M,"")</f>
        <v>46105</v>
      </c>
      <c r="L72" s="193">
        <v>46052</v>
      </c>
      <c r="M72" s="615">
        <v>1</v>
      </c>
      <c r="N72" s="601" t="str">
        <f t="shared" ca="1" si="22"/>
        <v>Completed</v>
      </c>
      <c r="O72" s="193">
        <v>46082</v>
      </c>
      <c r="P72" s="615">
        <v>1</v>
      </c>
      <c r="Q72" s="601" t="str">
        <f t="shared" ca="1" si="23"/>
        <v>Completed</v>
      </c>
      <c r="R72" s="602"/>
      <c r="S72" s="603"/>
      <c r="T72" s="604"/>
      <c r="U72" s="193">
        <v>46112</v>
      </c>
      <c r="V72" s="615">
        <v>1</v>
      </c>
      <c r="W72" s="601" t="str">
        <f t="shared" ca="1" si="21"/>
        <v>Completed</v>
      </c>
      <c r="X72" s="602"/>
      <c r="Y72" s="603"/>
      <c r="Z72" s="604"/>
      <c r="AA72" s="193">
        <v>46218</v>
      </c>
      <c r="AB72" s="615">
        <v>1</v>
      </c>
      <c r="AC72" s="601" t="str">
        <f t="shared" ca="1" si="24"/>
        <v>Completed</v>
      </c>
      <c r="AD72" s="193">
        <v>46295</v>
      </c>
      <c r="AE72" s="615">
        <v>1</v>
      </c>
      <c r="AF72" s="601" t="str">
        <f t="shared" ca="1" si="25"/>
        <v>Completed</v>
      </c>
      <c r="AG72" s="193">
        <f>AD72+21</f>
        <v>46316</v>
      </c>
      <c r="AH72" s="615">
        <v>0</v>
      </c>
      <c r="AI72" s="601" t="str">
        <f t="shared" ca="1" si="26"/>
        <v>Late</v>
      </c>
      <c r="AJ72" s="606"/>
      <c r="AK72" s="616">
        <f t="shared" ca="1" si="17"/>
        <v>0.96470588235294119</v>
      </c>
      <c r="AL72" s="601" t="s">
        <v>1861</v>
      </c>
      <c r="AM72" s="617"/>
      <c r="AN72" s="3">
        <f>_xlfn.XLOOKUP($E72,'00 MASTER WORK REGISTER'!B:B,'00 MASTER WORK REGISTER'!N:N,"")</f>
        <v>0</v>
      </c>
      <c r="AO72" s="870" t="s">
        <v>4881</v>
      </c>
      <c r="AP72" s="609" t="e">
        <f>_xlfn.XLOOKUP($F72,#REF!,#REF!,"")</f>
        <v>#REF!</v>
      </c>
      <c r="AQ72" s="610" t="s">
        <v>1676</v>
      </c>
      <c r="AS72" s="711" t="s">
        <v>449</v>
      </c>
      <c r="AT72" s="711" t="str">
        <f>_xlfn.XLOOKUP($AS72,'02 Design'!F:F,'02 Design'!AE:AE," ")</f>
        <v>MDW-69245</v>
      </c>
      <c r="AU72" s="711" t="str">
        <f>_xlfn.XLOOKUP($AS72,'02 Design'!F:F,'02 Design'!AF:AF," ")</f>
        <v>MDW-69246</v>
      </c>
    </row>
    <row r="73" spans="1:47" s="577" customFormat="1" ht="35.1" customHeight="1" outlineLevel="1" x14ac:dyDescent="0.2">
      <c r="A73" s="643">
        <v>70</v>
      </c>
      <c r="B73" s="508">
        <v>70</v>
      </c>
      <c r="C73" s="674" t="str">
        <f>_xlfn.XLOOKUP($E73,'00 MASTER WORK REGISTER'!B:B,'00 MASTER WORK REGISTER'!L:L)</f>
        <v>MDW-39232</v>
      </c>
      <c r="D73" s="674" t="s">
        <v>352</v>
      </c>
      <c r="E73" s="674" t="s">
        <v>574</v>
      </c>
      <c r="F73" s="678" t="s">
        <v>76</v>
      </c>
      <c r="G73" s="676" t="str">
        <f>_xlfn.XLOOKUP($E73,'00 MASTER WORK REGISTER'!B:B,'00 MASTER WORK REGISTER'!H:H)</f>
        <v>Level Crossing at Turnout</v>
      </c>
      <c r="H73" s="674" t="str">
        <f>_xlfn.XLOOKUP($E73,'00 MASTER WORK REGISTER'!B:B,'00 MASTER WORK REGISTER'!$I:$I,"")</f>
        <v>กำพล</v>
      </c>
      <c r="I73" s="678"/>
      <c r="J73" s="678"/>
      <c r="K73" s="677">
        <f>_xlfn.XLOOKUP($E73,'00 MASTER WORK REGISTER'!$B:$B,'00 MASTER WORK REGISTER'!$M:$M,"")</f>
        <v>46255</v>
      </c>
      <c r="L73" s="619">
        <v>46295</v>
      </c>
      <c r="M73" s="615">
        <v>1</v>
      </c>
      <c r="N73" s="601" t="str">
        <f t="shared" ca="1" si="22"/>
        <v>Completed</v>
      </c>
      <c r="O73" s="619">
        <v>46295</v>
      </c>
      <c r="P73" s="615">
        <v>1</v>
      </c>
      <c r="Q73" s="601" t="str">
        <f t="shared" ca="1" si="23"/>
        <v>Completed</v>
      </c>
      <c r="R73" s="625"/>
      <c r="S73" s="626"/>
      <c r="T73" s="627"/>
      <c r="U73" s="619">
        <v>46341</v>
      </c>
      <c r="V73" s="615">
        <v>0.46</v>
      </c>
      <c r="W73" s="575" t="str">
        <f t="shared" ca="1" si="21"/>
        <v>On Schedule</v>
      </c>
      <c r="X73" s="625"/>
      <c r="Y73" s="626"/>
      <c r="Z73" s="627"/>
      <c r="AA73" s="489" t="s">
        <v>4800</v>
      </c>
      <c r="AB73" s="580">
        <v>0</v>
      </c>
      <c r="AC73" s="575" t="str">
        <f t="shared" ca="1" si="24"/>
        <v>On Schedule</v>
      </c>
      <c r="AD73" s="489" t="s">
        <v>4800</v>
      </c>
      <c r="AE73" s="580">
        <v>0</v>
      </c>
      <c r="AF73" s="575" t="str">
        <f t="shared" ca="1" si="25"/>
        <v>On Schedule</v>
      </c>
      <c r="AG73" s="489" t="s">
        <v>4800</v>
      </c>
      <c r="AH73" s="580">
        <v>0</v>
      </c>
      <c r="AI73" s="575" t="str">
        <f t="shared" ca="1" si="26"/>
        <v>On Schedule</v>
      </c>
      <c r="AJ73" s="657"/>
      <c r="AK73" s="581">
        <f ca="1">IFERROR(SUMPRODUCT(($M$1:$AH$1),(M73:AH73))/SUMIF((M73:AH73),"&lt;&gt;",($M$1:$AH$1)),"")</f>
        <v>0.55999999999999994</v>
      </c>
      <c r="AL73" s="575" t="s">
        <v>1860</v>
      </c>
      <c r="AM73" s="659"/>
      <c r="AN73" s="3"/>
      <c r="AO73" s="870" t="s">
        <v>4882</v>
      </c>
      <c r="AP73" s="576" t="e">
        <f>_xlfn.XLOOKUP($F73,#REF!,#REF!,"")</f>
        <v>#REF!</v>
      </c>
      <c r="AS73" s="712" t="s">
        <v>448</v>
      </c>
      <c r="AT73" s="712" t="str">
        <f>_xlfn.XLOOKUP($AS73,'02 Design'!F:F,'02 Design'!AE:AE," ")</f>
        <v>MDW-69232</v>
      </c>
      <c r="AU73" s="712" t="str">
        <f>_xlfn.XLOOKUP($AS73,'02 Design'!F:F,'02 Design'!AF:AF," ")</f>
        <v>MDW-69233</v>
      </c>
    </row>
    <row r="74" spans="1:47" s="98" customFormat="1" ht="35.1" customHeight="1" outlineLevel="1" x14ac:dyDescent="0.2">
      <c r="A74" s="643">
        <v>71</v>
      </c>
      <c r="B74" s="508">
        <v>71</v>
      </c>
      <c r="C74" s="512" t="str">
        <f>_xlfn.XLOOKUP($E74,'00 MASTER WORK REGISTER'!B:B,'00 MASTER WORK REGISTER'!L:L)</f>
        <v>MDW-39232</v>
      </c>
      <c r="D74" s="512" t="s">
        <v>352</v>
      </c>
      <c r="E74" s="512" t="s">
        <v>575</v>
      </c>
      <c r="F74" s="512" t="s">
        <v>76</v>
      </c>
      <c r="G74" s="543" t="str">
        <f>_xlfn.XLOOKUP($E74,'00 MASTER WORK REGISTER'!B:B,'00 MASTER WORK REGISTER'!H:H)</f>
        <v>Track Slab Crossing</v>
      </c>
      <c r="H74" s="512" t="str">
        <f>_xlfn.XLOOKUP($E74,'00 MASTER WORK REGISTER'!B:B,'00 MASTER WORK REGISTER'!$I:$I,"")</f>
        <v>ชฎิล/กำพล</v>
      </c>
      <c r="I74" s="513"/>
      <c r="J74" s="512"/>
      <c r="K74" s="514">
        <f>_xlfn.XLOOKUP($E74,'00 MASTER WORK REGISTER'!$B:$B,'00 MASTER WORK REGISTER'!$M:$M,"")</f>
        <v>46255</v>
      </c>
      <c r="L74" s="174"/>
      <c r="M74" s="188"/>
      <c r="N74" s="175"/>
      <c r="O74" s="174"/>
      <c r="P74" s="188"/>
      <c r="Q74" s="175"/>
      <c r="R74" s="174"/>
      <c r="S74" s="188"/>
      <c r="T74" s="175"/>
      <c r="U74" s="174"/>
      <c r="V74" s="188"/>
      <c r="W74" s="175"/>
      <c r="X74" s="174"/>
      <c r="Y74" s="188"/>
      <c r="Z74" s="175"/>
      <c r="AA74" s="174"/>
      <c r="AB74" s="188"/>
      <c r="AC74" s="175"/>
      <c r="AD74" s="174"/>
      <c r="AE74" s="188"/>
      <c r="AF74" s="175"/>
      <c r="AG74" s="174"/>
      <c r="AH74" s="188"/>
      <c r="AI74" s="175"/>
      <c r="AJ74" s="188"/>
      <c r="AK74" s="200" t="str">
        <f t="shared" si="17"/>
        <v/>
      </c>
      <c r="AL74" s="175"/>
      <c r="AM74" s="515"/>
      <c r="AN74" s="3" t="str">
        <f>_xlfn.XLOOKUP($E74,'00 MASTER WORK REGISTER'!B:B,'00 MASTER WORK REGISTER'!N:N,"")</f>
        <v>CANCLE</v>
      </c>
      <c r="AO74" s="3" t="s">
        <v>4883</v>
      </c>
      <c r="AP74" s="28" t="e">
        <f>_xlfn.XLOOKUP($F74,#REF!,#REF!,"")</f>
        <v>#REF!</v>
      </c>
      <c r="AS74" s="710" t="s">
        <v>448</v>
      </c>
      <c r="AT74" s="644" t="str">
        <f>_xlfn.XLOOKUP($AS74,'02 Design'!F:F,'02 Design'!AE:AE," ")</f>
        <v>MDW-69232</v>
      </c>
      <c r="AU74" s="644" t="str">
        <f>_xlfn.XLOOKUP($AS74,'02 Design'!F:F,'02 Design'!AF:AF," ")</f>
        <v>MDW-69233</v>
      </c>
    </row>
    <row r="75" spans="1:47" ht="28.5" outlineLevel="1" x14ac:dyDescent="0.2">
      <c r="A75" s="643">
        <v>72</v>
      </c>
      <c r="B75" s="508">
        <v>72</v>
      </c>
      <c r="C75" s="508" t="str">
        <f>_xlfn.XLOOKUP($E75,'00 MASTER WORK REGISTER'!B:B,'00 MASTER WORK REGISTER'!L:L)</f>
        <v>MDW-39243</v>
      </c>
      <c r="D75" s="508" t="s">
        <v>352</v>
      </c>
      <c r="E75" s="508" t="s">
        <v>576</v>
      </c>
      <c r="F75" s="508" t="s">
        <v>76</v>
      </c>
      <c r="G75" s="542" t="str">
        <f>_xlfn.XLOOKUP($E75,'00 MASTER WORK REGISTER'!B:B,'00 MASTER WORK REGISTER'!H:H)</f>
        <v>Eye Adaptation Lighting (Lighting at Tunnel to Expose)</v>
      </c>
      <c r="H75" s="508" t="str">
        <f>_xlfn.XLOOKUP($E75,'00 MASTER WORK REGISTER'!B:B,'00 MASTER WORK REGISTER'!$I:$I,"")</f>
        <v>ประธาน</v>
      </c>
      <c r="I75" s="508"/>
      <c r="J75" s="508"/>
      <c r="K75" s="510">
        <f>_xlfn.XLOOKUP($E75,'00 MASTER WORK REGISTER'!$B:$B,'00 MASTER WORK REGISTER'!$M:$M,"")</f>
        <v>46345</v>
      </c>
      <c r="L75" s="173">
        <v>45930</v>
      </c>
      <c r="M75" s="187">
        <v>1</v>
      </c>
      <c r="N75" s="191" t="str">
        <f ca="1">IF($M75=1, "Completed", IF($L75&lt;TODAY(), "Late", "On Schedule"))</f>
        <v>Completed</v>
      </c>
      <c r="O75" s="173">
        <v>45960</v>
      </c>
      <c r="P75" s="187">
        <v>1</v>
      </c>
      <c r="Q75" s="191" t="str">
        <f ca="1">IF($P75=1, "Completed", IF($O75&lt;TODAY(), "Late", "On Schedule"))</f>
        <v>Completed</v>
      </c>
      <c r="R75" s="194"/>
      <c r="S75" s="195"/>
      <c r="T75" s="203"/>
      <c r="U75" s="173">
        <v>46125</v>
      </c>
      <c r="V75" s="187">
        <v>1</v>
      </c>
      <c r="W75" s="191" t="str">
        <f ca="1">IF($V75=1, "Completed", IF($U75&lt;TODAY(), "Late", "On Schedule"))</f>
        <v>Completed</v>
      </c>
      <c r="X75" s="194"/>
      <c r="Y75" s="195"/>
      <c r="Z75" s="203"/>
      <c r="AA75" s="173">
        <v>46071</v>
      </c>
      <c r="AB75" s="187">
        <v>1</v>
      </c>
      <c r="AC75" s="191" t="str">
        <f ca="1">IF($AB75=1, "Completed", IF($AA75&lt;TODAY(), "Late", "On Schedule"))</f>
        <v>Completed</v>
      </c>
      <c r="AD75" s="173">
        <f>AD65</f>
        <v>46302</v>
      </c>
      <c r="AE75" s="187">
        <v>0</v>
      </c>
      <c r="AF75" s="191" t="str">
        <f ca="1">IF($AE75=1, "Completed", IF($AD75&lt;TODAY(), "Late", "On Schedule"))</f>
        <v>Late</v>
      </c>
      <c r="AG75" s="173">
        <v>46325</v>
      </c>
      <c r="AH75" s="187">
        <v>0</v>
      </c>
      <c r="AI75" s="191" t="str">
        <f ca="1">IF($AH75=1, "Completed", IF($AG75&lt;TODAY(), "Late", "On Schedule"))</f>
        <v>On Schedule</v>
      </c>
      <c r="AJ75" s="110"/>
      <c r="AK75" s="199">
        <f t="shared" ca="1" si="17"/>
        <v>0.95294117647058818</v>
      </c>
      <c r="AL75" s="191" t="s">
        <v>1860</v>
      </c>
      <c r="AM75" s="536" t="s">
        <v>4749</v>
      </c>
      <c r="AN75" s="3">
        <f>_xlfn.XLOOKUP($E75,'00 MASTER WORK REGISTER'!B:B,'00 MASTER WORK REGISTER'!N:N,"")</f>
        <v>0</v>
      </c>
      <c r="AO75" s="3" t="s">
        <v>4884</v>
      </c>
      <c r="AP75" s="3" t="e">
        <f>_xlfn.XLOOKUP($F75,#REF!,#REF!,"")</f>
        <v>#REF!</v>
      </c>
      <c r="AQ75" s="33"/>
      <c r="AS75" s="436" t="s">
        <v>447</v>
      </c>
      <c r="AT75" s="644" t="str">
        <f>_xlfn.XLOOKUP($AS75,'02 Design'!F:F,'02 Design'!AE:AE," ")</f>
        <v>MDW-69253</v>
      </c>
      <c r="AU75" s="644" t="str">
        <f>_xlfn.XLOOKUP($AS75,'02 Design'!F:F,'02 Design'!AF:AF," ")</f>
        <v>MDW-69254</v>
      </c>
    </row>
    <row r="76" spans="1:47" ht="35.1" customHeight="1" outlineLevel="1" x14ac:dyDescent="0.2">
      <c r="A76" s="643">
        <v>73</v>
      </c>
      <c r="B76" s="508">
        <v>73</v>
      </c>
      <c r="C76" s="508" t="str">
        <f>_xlfn.XLOOKUP($E76,'00 MASTER WORK REGISTER'!B:B,'00 MASTER WORK REGISTER'!L:L)</f>
        <v>-</v>
      </c>
      <c r="D76" s="508" t="s">
        <v>352</v>
      </c>
      <c r="E76" s="508" t="s">
        <v>577</v>
      </c>
      <c r="F76" s="508" t="s">
        <v>76</v>
      </c>
      <c r="G76" s="542" t="str">
        <f>_xlfn.XLOOKUP($E76,'00 MASTER WORK REGISTER'!B:B,'00 MASTER WORK REGISTER'!H:H)</f>
        <v>Train Simulation Room and AFC Training Room</v>
      </c>
      <c r="H76" s="508" t="s">
        <v>533</v>
      </c>
      <c r="I76" s="508"/>
      <c r="J76" s="508"/>
      <c r="K76" s="677">
        <f>_xlfn.XLOOKUP($E76,'00 MASTER WORK REGISTER'!$B:$B,'00 MASTER WORK REGISTER'!$M:$M,"")</f>
        <v>46255</v>
      </c>
      <c r="L76" s="194"/>
      <c r="M76" s="195"/>
      <c r="N76" s="203"/>
      <c r="O76" s="194"/>
      <c r="P76" s="195"/>
      <c r="Q76" s="203"/>
      <c r="R76" s="194"/>
      <c r="S76" s="195"/>
      <c r="T76" s="203"/>
      <c r="U76" s="194"/>
      <c r="V76" s="195"/>
      <c r="W76" s="203"/>
      <c r="X76" s="194"/>
      <c r="Y76" s="195"/>
      <c r="Z76" s="203"/>
      <c r="AA76" s="194"/>
      <c r="AB76" s="195"/>
      <c r="AC76" s="203"/>
      <c r="AD76" s="194"/>
      <c r="AE76" s="195"/>
      <c r="AF76" s="203"/>
      <c r="AG76" s="194"/>
      <c r="AH76" s="195"/>
      <c r="AI76" s="203"/>
      <c r="AJ76" s="656"/>
      <c r="AK76" s="201" t="str">
        <f t="shared" si="17"/>
        <v/>
      </c>
      <c r="AL76" s="203"/>
      <c r="AM76" s="534" t="s">
        <v>4750</v>
      </c>
      <c r="AN76" s="3">
        <f>_xlfn.XLOOKUP($E76,'00 MASTER WORK REGISTER'!B:B,'00 MASTER WORK REGISTER'!N:N,"")</f>
        <v>0</v>
      </c>
      <c r="AP76" s="3" t="e">
        <f>_xlfn.XLOOKUP($F76,#REF!,#REF!,"")</f>
        <v>#REF!</v>
      </c>
      <c r="AQ76" s="33"/>
      <c r="AR76" s="33"/>
      <c r="AS76" s="644"/>
      <c r="AT76" s="644">
        <f>_xlfn.XLOOKUP($AS76,'02 Design'!F:F,'02 Design'!AE:AE," ")</f>
        <v>0</v>
      </c>
      <c r="AU76" s="644">
        <f>_xlfn.XLOOKUP($AS76,'02 Design'!F:F,'02 Design'!AF:AF," ")</f>
        <v>0</v>
      </c>
    </row>
    <row r="77" spans="1:47" s="610" customFormat="1" ht="35.1" customHeight="1" outlineLevel="1" x14ac:dyDescent="0.2">
      <c r="A77" s="643">
        <v>74</v>
      </c>
      <c r="B77" s="508">
        <v>74</v>
      </c>
      <c r="C77" s="674" t="str">
        <f>_xlfn.XLOOKUP($E77,'00 MASTER WORK REGISTER'!B:B,'00 MASTER WORK REGISTER'!L:L)</f>
        <v>MDW-39244</v>
      </c>
      <c r="D77" s="674" t="s">
        <v>352</v>
      </c>
      <c r="E77" s="674" t="s">
        <v>578</v>
      </c>
      <c r="F77" s="674" t="s">
        <v>76</v>
      </c>
      <c r="G77" s="676" t="str">
        <f>_xlfn.XLOOKUP($E77,'00 MASTER WORK REGISTER'!B:B,'00 MASTER WORK REGISTER'!H:H)</f>
        <v xml:space="preserve">Modification AFC Training Center at OR19 - Civil &amp; AR  </v>
      </c>
      <c r="H77" s="674" t="str">
        <f>_xlfn.XLOOKUP($E77,'00 MASTER WORK REGISTER'!B:B,'00 MASTER WORK REGISTER'!$I:$I,"")</f>
        <v>สหชาติ</v>
      </c>
      <c r="I77" s="675"/>
      <c r="J77" s="674"/>
      <c r="K77" s="677">
        <f>_xlfn.XLOOKUP($E77,'00 MASTER WORK REGISTER'!$B:$B,'00 MASTER WORK REGISTER'!$M:$M,"")</f>
        <v>46356</v>
      </c>
      <c r="L77" s="193">
        <v>46295</v>
      </c>
      <c r="M77" s="615">
        <v>1</v>
      </c>
      <c r="N77" s="601" t="str">
        <f ca="1">IF($M77=1, "Completed", IF($L77&lt;TODAY(), "Late", "On Schedule"))</f>
        <v>Completed</v>
      </c>
      <c r="O77" s="597">
        <v>46326</v>
      </c>
      <c r="P77" s="615">
        <v>0.57999999999999996</v>
      </c>
      <c r="Q77" s="601" t="str">
        <f ca="1">IF($P77=1, "Completed", IF($O77&lt;TODAY(), "Late", "On Schedule"))</f>
        <v>On Schedule</v>
      </c>
      <c r="R77" s="602"/>
      <c r="S77" s="603"/>
      <c r="T77" s="604"/>
      <c r="U77" s="193">
        <v>46356</v>
      </c>
      <c r="V77" s="615">
        <v>0</v>
      </c>
      <c r="W77" s="601" t="str">
        <f ca="1">IF($V77=1, "Completed", IF($U77&lt;TODAY(), "Late", "On Schedule"))</f>
        <v>On Schedule</v>
      </c>
      <c r="X77" s="602"/>
      <c r="Y77" s="603"/>
      <c r="Z77" s="604"/>
      <c r="AA77" s="193">
        <f>U77-30</f>
        <v>46326</v>
      </c>
      <c r="AB77" s="615">
        <v>0</v>
      </c>
      <c r="AC77" s="601" t="str">
        <f ca="1">IF($AB77=1, "Completed", IF($AA77&lt;TODAY(), "Late", "On Schedule"))</f>
        <v>On Schedule</v>
      </c>
      <c r="AD77" s="193">
        <f>U77+7</f>
        <v>46363</v>
      </c>
      <c r="AE77" s="615">
        <v>0</v>
      </c>
      <c r="AF77" s="601" t="str">
        <f ca="1">IF($AE77=1, "Completed", IF($AD77&lt;TODAY(), "Late", "On Schedule"))</f>
        <v>On Schedule</v>
      </c>
      <c r="AG77" s="193">
        <f>AD77+21</f>
        <v>46384</v>
      </c>
      <c r="AH77" s="615">
        <v>0</v>
      </c>
      <c r="AI77" s="601" t="str">
        <f ca="1">IF($AH77=1, "Completed", IF($AG77&lt;TODAY(), "Late", "On Schedule"))</f>
        <v>On Schedule</v>
      </c>
      <c r="AJ77" s="606"/>
      <c r="AK77" s="616">
        <f t="shared" ca="1" si="17"/>
        <v>0.18588235294117644</v>
      </c>
      <c r="AL77" s="601" t="s">
        <v>1860</v>
      </c>
      <c r="AM77" s="617" t="s">
        <v>4751</v>
      </c>
      <c r="AN77" s="3">
        <f>_xlfn.XLOOKUP($E77,'00 MASTER WORK REGISTER'!B:B,'00 MASTER WORK REGISTER'!N:N,"")</f>
        <v>0</v>
      </c>
      <c r="AO77" s="870"/>
      <c r="AP77" s="609" t="e">
        <f>_xlfn.XLOOKUP($F77,#REF!,#REF!,"")</f>
        <v>#REF!</v>
      </c>
      <c r="AQ77" s="610" t="s">
        <v>4388</v>
      </c>
      <c r="AS77" s="711" t="s">
        <v>475</v>
      </c>
      <c r="AT77" s="711" t="str">
        <f>_xlfn.XLOOKUP($AS77,'02 Design'!F:F,'02 Design'!AE:AE," ")</f>
        <v>MDW-69255</v>
      </c>
      <c r="AU77" s="711" t="str">
        <f>_xlfn.XLOOKUP($AS77,'02 Design'!F:F,'02 Design'!AF:AF," ")</f>
        <v>MDW-69256</v>
      </c>
    </row>
    <row r="78" spans="1:47" ht="35.1" customHeight="1" outlineLevel="1" x14ac:dyDescent="0.2">
      <c r="A78" s="643">
        <v>75</v>
      </c>
      <c r="B78" s="508">
        <v>75</v>
      </c>
      <c r="C78" s="508" t="str">
        <f>_xlfn.XLOOKUP($E78,'00 MASTER WORK REGISTER'!B:B,'00 MASTER WORK REGISTER'!L:L)</f>
        <v>MDW-39245</v>
      </c>
      <c r="D78" s="508" t="s">
        <v>352</v>
      </c>
      <c r="E78" s="508" t="s">
        <v>579</v>
      </c>
      <c r="F78" s="508" t="s">
        <v>76</v>
      </c>
      <c r="G78" s="542" t="str">
        <f>_xlfn.XLOOKUP($E78,'00 MASTER WORK REGISTER'!B:B,'00 MASTER WORK REGISTER'!H:H)</f>
        <v xml:space="preserve">Modification AFC Training Center at OR19 - Building Services  </v>
      </c>
      <c r="H78" s="508" t="str">
        <f>_xlfn.XLOOKUP($E78,'00 MASTER WORK REGISTER'!B:B,'00 MASTER WORK REGISTER'!$I:$I,"")</f>
        <v>ประธาน</v>
      </c>
      <c r="I78" s="508" t="s">
        <v>428</v>
      </c>
      <c r="J78" s="508"/>
      <c r="K78" s="510">
        <f>_xlfn.XLOOKUP($E78,'00 MASTER WORK REGISTER'!$B:$B,'00 MASTER WORK REGISTER'!$M:$M,"")</f>
        <v>46356</v>
      </c>
      <c r="L78" s="173">
        <v>46295</v>
      </c>
      <c r="M78" s="187">
        <v>1</v>
      </c>
      <c r="N78" s="191" t="str">
        <f ca="1">IF($M78=1, "Completed", IF($L78&lt;TODAY(), "Late", "On Schedule"))</f>
        <v>Completed</v>
      </c>
      <c r="O78" s="597">
        <v>46326</v>
      </c>
      <c r="P78" s="187">
        <v>1</v>
      </c>
      <c r="Q78" s="191" t="str">
        <f ca="1">IF($P78=1, "Completed", IF($O78&lt;TODAY(), "Late", "On Schedule"))</f>
        <v>Completed</v>
      </c>
      <c r="R78" s="194"/>
      <c r="S78" s="195"/>
      <c r="T78" s="203"/>
      <c r="U78" s="173">
        <v>46356</v>
      </c>
      <c r="V78" s="187">
        <v>0</v>
      </c>
      <c r="W78" s="191" t="str">
        <f ca="1">IF($V78=1, "Completed", IF($U78&lt;TODAY(), "Late", "On Schedule"))</f>
        <v>On Schedule</v>
      </c>
      <c r="X78" s="194"/>
      <c r="Y78" s="195"/>
      <c r="Z78" s="203"/>
      <c r="AA78" s="173">
        <f>U78-30</f>
        <v>46326</v>
      </c>
      <c r="AB78" s="187">
        <v>0</v>
      </c>
      <c r="AC78" s="191" t="str">
        <f ca="1">IF($AB78=1, "Completed", IF($AA78&lt;TODAY(), "Late", "On Schedule"))</f>
        <v>On Schedule</v>
      </c>
      <c r="AD78" s="173">
        <f>U78+7</f>
        <v>46363</v>
      </c>
      <c r="AE78" s="187">
        <v>0</v>
      </c>
      <c r="AF78" s="191" t="str">
        <f ca="1">IF($AE78=1, "Completed", IF($AD78&lt;TODAY(), "Late", "On Schedule"))</f>
        <v>On Schedule</v>
      </c>
      <c r="AG78" s="173">
        <v>46384</v>
      </c>
      <c r="AH78" s="187">
        <v>0</v>
      </c>
      <c r="AI78" s="191" t="str">
        <f ca="1">IF($AH78=1, "Completed", IF($AG78&lt;TODAY(), "Late", "On Schedule"))</f>
        <v>On Schedule</v>
      </c>
      <c r="AJ78" s="110"/>
      <c r="AK78" s="199">
        <f t="shared" ca="1" si="17"/>
        <v>0.23529411764705882</v>
      </c>
      <c r="AL78" s="191" t="s">
        <v>1860</v>
      </c>
      <c r="AM78" s="533"/>
      <c r="AN78" s="3">
        <f>_xlfn.XLOOKUP($E78,'00 MASTER WORK REGISTER'!B:B,'00 MASTER WORK REGISTER'!N:N,"")</f>
        <v>0</v>
      </c>
      <c r="AO78" s="870"/>
      <c r="AP78" s="3" t="e">
        <f>_xlfn.XLOOKUP($F78,#REF!,#REF!,"")</f>
        <v>#REF!</v>
      </c>
      <c r="AQ78" s="33" t="s">
        <v>4388</v>
      </c>
      <c r="AR78" s="33"/>
      <c r="AS78" s="644" t="s">
        <v>476</v>
      </c>
      <c r="AT78" s="644" t="str">
        <f>_xlfn.XLOOKUP($AS78,'02 Design'!F:F,'02 Design'!AE:AE," ")</f>
        <v>MDW-69257</v>
      </c>
      <c r="AU78" s="644" t="str">
        <f>_xlfn.XLOOKUP($AS78,'02 Design'!F:F,'02 Design'!AF:AF," ")</f>
        <v>MDW-69258</v>
      </c>
    </row>
    <row r="79" spans="1:47" s="98" customFormat="1" ht="35.1" customHeight="1" outlineLevel="1" x14ac:dyDescent="0.2">
      <c r="A79" s="643">
        <v>76</v>
      </c>
      <c r="B79" s="508">
        <v>76</v>
      </c>
      <c r="C79" s="512" t="str">
        <f>_xlfn.XLOOKUP($E79,'00 MASTER WORK REGISTER'!B:B,'00 MASTER WORK REGISTER'!L:L)</f>
        <v>-</v>
      </c>
      <c r="D79" s="512" t="s">
        <v>352</v>
      </c>
      <c r="E79" s="512" t="s">
        <v>580</v>
      </c>
      <c r="F79" s="512" t="s">
        <v>76</v>
      </c>
      <c r="G79" s="543" t="str">
        <f>_xlfn.XLOOKUP($E79,'00 MASTER WORK REGISTER'!B:B,'00 MASTER WORK REGISTER'!H:H)</f>
        <v>Dormitory Cable Containments (if any)</v>
      </c>
      <c r="H79" s="512" t="str">
        <f>_xlfn.XLOOKUP($E79,'00 MASTER WORK REGISTER'!B:B,'00 MASTER WORK REGISTER'!$I:$I,"")</f>
        <v>-</v>
      </c>
      <c r="I79" s="512"/>
      <c r="J79" s="512"/>
      <c r="K79" s="514" t="str">
        <f>_xlfn.XLOOKUP($E79,'00 MASTER WORK REGISTER'!$B:$B,'00 MASTER WORK REGISTER'!$M:$M,"")</f>
        <v>-</v>
      </c>
      <c r="L79" s="174"/>
      <c r="M79" s="188"/>
      <c r="N79" s="175"/>
      <c r="O79" s="174"/>
      <c r="P79" s="188"/>
      <c r="Q79" s="175"/>
      <c r="R79" s="174"/>
      <c r="S79" s="188"/>
      <c r="T79" s="175"/>
      <c r="U79" s="174"/>
      <c r="V79" s="188"/>
      <c r="W79" s="175"/>
      <c r="X79" s="174"/>
      <c r="Y79" s="188"/>
      <c r="Z79" s="175"/>
      <c r="AA79" s="174"/>
      <c r="AB79" s="188"/>
      <c r="AC79" s="175"/>
      <c r="AD79" s="174"/>
      <c r="AE79" s="188"/>
      <c r="AF79" s="175"/>
      <c r="AG79" s="174"/>
      <c r="AH79" s="188"/>
      <c r="AI79" s="175"/>
      <c r="AJ79" s="660"/>
      <c r="AK79" s="200" t="str">
        <f t="shared" si="17"/>
        <v/>
      </c>
      <c r="AL79" s="175"/>
      <c r="AM79" s="515"/>
      <c r="AN79" s="3" t="str">
        <f>_xlfn.XLOOKUP($E79,'00 MASTER WORK REGISTER'!B:B,'00 MASTER WORK REGISTER'!N:N,"")</f>
        <v>CANCLE</v>
      </c>
      <c r="AO79" s="3"/>
      <c r="AP79" s="28" t="e">
        <f>_xlfn.XLOOKUP($F79,#REF!,#REF!,"")</f>
        <v>#REF!</v>
      </c>
      <c r="AS79" s="710"/>
      <c r="AT79" s="644">
        <f>_xlfn.XLOOKUP($AS79,'02 Design'!F:F,'02 Design'!AE:AE," ")</f>
        <v>0</v>
      </c>
      <c r="AU79" s="644">
        <f>_xlfn.XLOOKUP($AS79,'02 Design'!F:F,'02 Design'!AF:AF," ")</f>
        <v>0</v>
      </c>
    </row>
    <row r="80" spans="1:47" ht="35.1" customHeight="1" outlineLevel="1" x14ac:dyDescent="0.2">
      <c r="A80" s="643">
        <v>77</v>
      </c>
      <c r="B80" s="508">
        <v>77</v>
      </c>
      <c r="C80" s="508" t="str">
        <f>_xlfn.XLOOKUP($E80,'00 MASTER WORK REGISTER'!B:B,'00 MASTER WORK REGISTER'!L:L)</f>
        <v/>
      </c>
      <c r="D80" s="508" t="s">
        <v>352</v>
      </c>
      <c r="E80" s="508" t="s">
        <v>581</v>
      </c>
      <c r="F80" s="508" t="s">
        <v>76</v>
      </c>
      <c r="G80" s="542" t="str">
        <f>_xlfn.XLOOKUP($E80,'00 MASTER WORK REGISTER'!B:B,'00 MASTER WORK REGISTER'!H:H)</f>
        <v>Project Information Management System (PIMS)</v>
      </c>
      <c r="H80" s="508" t="str">
        <f>_xlfn.XLOOKUP($E80,'00 MASTER WORK REGISTER'!B:B,'00 MASTER WORK REGISTER'!$I:$I,"")</f>
        <v>บัณฑิต</v>
      </c>
      <c r="I80" s="508"/>
      <c r="J80" s="508"/>
      <c r="K80" s="510">
        <f>_xlfn.XLOOKUP($E80,'00 MASTER WORK REGISTER'!$B:$B,'00 MASTER WORK REGISTER'!$M:$M,"")</f>
        <v>45565</v>
      </c>
      <c r="L80" s="173">
        <v>45514</v>
      </c>
      <c r="M80" s="187">
        <v>1</v>
      </c>
      <c r="N80" s="191" t="str">
        <f ca="1">IF($M80=1, "Completed", IF($L80&lt;TODAY(), "Late", "On Schedule"))</f>
        <v>Completed</v>
      </c>
      <c r="O80" s="173">
        <v>45519</v>
      </c>
      <c r="P80" s="187">
        <v>1</v>
      </c>
      <c r="Q80" s="191" t="str">
        <f ca="1">IF($P80=1, "Completed", IF($O80&lt;TODAY(), "Late", "On Schedule"))</f>
        <v>Completed</v>
      </c>
      <c r="R80" s="194"/>
      <c r="S80" s="195"/>
      <c r="T80" s="203"/>
      <c r="U80" s="173">
        <v>45539</v>
      </c>
      <c r="V80" s="189">
        <v>1</v>
      </c>
      <c r="W80" s="191" t="str">
        <f ca="1">IF($V80=1, "Completed", IF($U80&lt;TODAY(), "Late", "On Schedule"))</f>
        <v>Completed</v>
      </c>
      <c r="X80" s="173">
        <v>45549</v>
      </c>
      <c r="Y80" s="187">
        <v>1</v>
      </c>
      <c r="Z80" s="191" t="str">
        <f ca="1">IF($Y80=1, "Completed", IF($X80&lt;TODAY(), "Late", "On Schedule"))</f>
        <v>Completed</v>
      </c>
      <c r="AA80" s="173">
        <f>AD80-7</f>
        <v>46288</v>
      </c>
      <c r="AB80" s="189">
        <v>0</v>
      </c>
      <c r="AC80" s="191" t="str">
        <f ca="1">IF($AB80=1, "Completed", IF($AA80&lt;TODAY(), "Late", "On Schedule"))</f>
        <v>Late</v>
      </c>
      <c r="AD80" s="173">
        <v>46295</v>
      </c>
      <c r="AE80" s="187">
        <v>0</v>
      </c>
      <c r="AF80" s="191" t="str">
        <f ca="1">IF($AE80=1, "Completed", IF($AD80&lt;TODAY(), "Late", "On Schedule"))</f>
        <v>Late</v>
      </c>
      <c r="AG80" s="173">
        <f>AD80+21</f>
        <v>46316</v>
      </c>
      <c r="AH80" s="187">
        <v>0</v>
      </c>
      <c r="AI80" s="191" t="str">
        <f ca="1">IF($AH80=1, "Completed", IF($AG80&lt;TODAY(), "Late", "On Schedule"))</f>
        <v>Late</v>
      </c>
      <c r="AJ80" s="110"/>
      <c r="AK80" s="199">
        <f t="shared" ca="1" si="17"/>
        <v>0.94444444444444442</v>
      </c>
      <c r="AL80" s="191" t="s">
        <v>1861</v>
      </c>
      <c r="AM80" s="533" t="s">
        <v>4748</v>
      </c>
      <c r="AN80" s="3">
        <f>_xlfn.XLOOKUP($E80,'00 MASTER WORK REGISTER'!B:B,'00 MASTER WORK REGISTER'!N:N,"")</f>
        <v>0</v>
      </c>
      <c r="AP80" s="3" t="e">
        <f>_xlfn.XLOOKUP($F80,#REF!,#REF!,"")</f>
        <v>#REF!</v>
      </c>
      <c r="AQ80" s="33"/>
      <c r="AR80" s="33"/>
      <c r="AS80" s="644" t="s">
        <v>380</v>
      </c>
      <c r="AT80" s="644" t="str">
        <f>_xlfn.XLOOKUP($AS80,'02 Design'!F:F,'02 Design'!AE:AE," ")</f>
        <v xml:space="preserve"> </v>
      </c>
      <c r="AU80" s="644" t="str">
        <f>_xlfn.XLOOKUP($AS80,'02 Design'!F:F,'02 Design'!AF:AF," ")</f>
        <v xml:space="preserve"> </v>
      </c>
    </row>
    <row r="81" spans="1:47" s="400" customFormat="1" ht="35.1" customHeight="1" outlineLevel="1" x14ac:dyDescent="0.2">
      <c r="A81" s="643">
        <v>78</v>
      </c>
      <c r="B81" s="508">
        <v>78</v>
      </c>
      <c r="C81" s="544" t="str">
        <f>_xlfn.XLOOKUP($E81,'00 MASTER WORK REGISTER'!B:B,'00 MASTER WORK REGISTER'!L:L)</f>
        <v>MDW-39237</v>
      </c>
      <c r="D81" s="544" t="s">
        <v>352</v>
      </c>
      <c r="E81" s="544" t="s">
        <v>582</v>
      </c>
      <c r="F81" s="544" t="s">
        <v>76</v>
      </c>
      <c r="G81" s="689" t="str">
        <f>_xlfn.XLOOKUP($E81,'00 MASTER WORK REGISTER'!B:B,'00 MASTER WORK REGISTER'!H:H)</f>
        <v>Central BEMS for the MRT Orange Line System</v>
      </c>
      <c r="H81" s="544" t="str">
        <f>_xlfn.XLOOKUP($E81,'00 MASTER WORK REGISTER'!B:B,'00 MASTER WORK REGISTER'!$I:$I,"")</f>
        <v>บัณฑิต</v>
      </c>
      <c r="I81" s="545"/>
      <c r="J81" s="544"/>
      <c r="K81" s="546">
        <f>_xlfn.XLOOKUP($E81,'00 MASTER WORK REGISTER'!$B:$B,'00 MASTER WORK REGISTER'!$M:$M,"")</f>
        <v>46255</v>
      </c>
      <c r="L81" s="530">
        <v>46142</v>
      </c>
      <c r="M81" s="187">
        <v>0</v>
      </c>
      <c r="N81" s="191" t="str">
        <f ca="1">IF($M81=1, "Completed", IF($L81&lt;TODAY(), "Late", "On Schedule"))</f>
        <v>Late</v>
      </c>
      <c r="O81" s="530">
        <v>46203</v>
      </c>
      <c r="P81" s="187">
        <v>0</v>
      </c>
      <c r="Q81" s="191" t="str">
        <f ca="1">IF($P81=1, "Completed", IF($O81&lt;TODAY(), "Late", "On Schedule"))</f>
        <v>Late</v>
      </c>
      <c r="R81" s="209"/>
      <c r="S81" s="195"/>
      <c r="T81" s="203"/>
      <c r="U81" s="530">
        <v>46249</v>
      </c>
      <c r="V81" s="187">
        <v>0</v>
      </c>
      <c r="W81" s="191" t="str">
        <f ca="1">IF($V81=1, "Completed", IF($U81&lt;TODAY(), "Late", "On Schedule"))</f>
        <v>Late</v>
      </c>
      <c r="X81" s="530">
        <v>46265</v>
      </c>
      <c r="Y81" s="187">
        <v>0</v>
      </c>
      <c r="Z81" s="191" t="str">
        <f ca="1">IF($Y81=1, "Completed", IF($X81&lt;TODAY(), "Late", "On Schedule"))</f>
        <v>Late</v>
      </c>
      <c r="AA81" s="530">
        <v>46356</v>
      </c>
      <c r="AB81" s="187">
        <v>0</v>
      </c>
      <c r="AC81" s="191" t="str">
        <f ca="1">IF($AB81=1, "Completed", IF($AA81&lt;TODAY(), "Late", "On Schedule"))</f>
        <v>On Schedule</v>
      </c>
      <c r="AD81" s="530">
        <v>46394</v>
      </c>
      <c r="AE81" s="187">
        <v>0</v>
      </c>
      <c r="AF81" s="191" t="str">
        <f ca="1">IF($AE81=1, "Completed", IF($AD81&lt;TODAY(), "Late", "On Schedule"))</f>
        <v>On Schedule</v>
      </c>
      <c r="AG81" s="530">
        <v>46415</v>
      </c>
      <c r="AH81" s="187">
        <v>0</v>
      </c>
      <c r="AI81" s="191" t="str">
        <f ca="1">IF($AH81=1, "Completed", IF($AG81&lt;TODAY(), "Late", "On Schedule"))</f>
        <v>On Schedule</v>
      </c>
      <c r="AJ81" s="115"/>
      <c r="AK81" s="199">
        <f t="shared" ca="1" si="17"/>
        <v>0</v>
      </c>
      <c r="AL81" s="191" t="s">
        <v>1861</v>
      </c>
      <c r="AM81" s="533" t="s">
        <v>4752</v>
      </c>
      <c r="AN81" s="3">
        <f>_xlfn.XLOOKUP($E81,'00 MASTER WORK REGISTER'!B:B,'00 MASTER WORK REGISTER'!N:N,"")</f>
        <v>0</v>
      </c>
      <c r="AO81" s="3" t="s">
        <v>4885</v>
      </c>
      <c r="AP81" s="121" t="e">
        <f>_xlfn.XLOOKUP($F81,#REF!,#REF!,"")</f>
        <v>#REF!</v>
      </c>
      <c r="AS81" s="436" t="s">
        <v>477</v>
      </c>
      <c r="AT81" s="644" t="str">
        <f>_xlfn.XLOOKUP($AS81,'02 Design'!F:F,'02 Design'!AE:AE," ")</f>
        <v>MDW-69241</v>
      </c>
      <c r="AU81" s="644" t="str">
        <f>_xlfn.XLOOKUP($AS81,'02 Design'!F:F,'02 Design'!AF:AF," ")</f>
        <v>MDW-69242</v>
      </c>
    </row>
    <row r="82" spans="1:47" ht="35.1" customHeight="1" outlineLevel="1" x14ac:dyDescent="0.2">
      <c r="A82" s="643">
        <v>79</v>
      </c>
      <c r="B82" s="508">
        <v>79</v>
      </c>
      <c r="C82" s="508" t="str">
        <f>_xlfn.XLOOKUP($E82,'00 MASTER WORK REGISTER'!B:B,'00 MASTER WORK REGISTER'!L:L)</f>
        <v/>
      </c>
      <c r="D82" s="508" t="s">
        <v>352</v>
      </c>
      <c r="E82" s="508" t="s">
        <v>583</v>
      </c>
      <c r="F82" s="508" t="s">
        <v>76</v>
      </c>
      <c r="G82" s="542" t="str">
        <f>_xlfn.XLOOKUP($E82,'00 MASTER WORK REGISTER'!B:B,'00 MASTER WORK REGISTER'!H:H)</f>
        <v>Asset Information</v>
      </c>
      <c r="H82" s="508" t="str">
        <f>_xlfn.XLOOKUP($E82,'00 MASTER WORK REGISTER'!B:B,'00 MASTER WORK REGISTER'!$I:$I,"")</f>
        <v>บัณฑิต</v>
      </c>
      <c r="I82" s="508"/>
      <c r="J82" s="508"/>
      <c r="K82" s="510">
        <f>_xlfn.XLOOKUP($E82,'00 MASTER WORK REGISTER'!$B:$B,'00 MASTER WORK REGISTER'!$M:$M,"")</f>
        <v>46345</v>
      </c>
      <c r="L82" s="194"/>
      <c r="M82" s="195"/>
      <c r="N82" s="203"/>
      <c r="O82" s="583">
        <v>46264</v>
      </c>
      <c r="P82" s="187">
        <v>1</v>
      </c>
      <c r="Q82" s="191" t="str">
        <f ca="1">IF($P82=1, "Completed", IF($O82&lt;TODAY(), "Late", "On Schedule"))</f>
        <v>Completed</v>
      </c>
      <c r="R82" s="194"/>
      <c r="S82" s="195"/>
      <c r="T82" s="203"/>
      <c r="U82" s="194"/>
      <c r="V82" s="195"/>
      <c r="W82" s="203"/>
      <c r="X82" s="194"/>
      <c r="Y82" s="195"/>
      <c r="Z82" s="203"/>
      <c r="AA82" s="194"/>
      <c r="AB82" s="195"/>
      <c r="AC82" s="203"/>
      <c r="AD82" s="194"/>
      <c r="AE82" s="195"/>
      <c r="AF82" s="203"/>
      <c r="AG82" s="194"/>
      <c r="AH82" s="195"/>
      <c r="AI82" s="203"/>
      <c r="AJ82" s="110"/>
      <c r="AK82" s="199">
        <f t="shared" ca="1" si="17"/>
        <v>1</v>
      </c>
      <c r="AL82" s="191" t="s">
        <v>1859</v>
      </c>
      <c r="AM82" s="536"/>
      <c r="AN82" s="3">
        <f>_xlfn.XLOOKUP($E82,'00 MASTER WORK REGISTER'!B:B,'00 MASTER WORK REGISTER'!N:N,"")</f>
        <v>0</v>
      </c>
      <c r="AO82" s="849" t="s">
        <v>4753</v>
      </c>
      <c r="AP82" s="3" t="e">
        <f>_xlfn.XLOOKUP($F82,#REF!,#REF!,"")</f>
        <v>#REF!</v>
      </c>
      <c r="AQ82" s="33"/>
      <c r="AR82" s="33"/>
      <c r="AS82" s="644" t="s">
        <v>380</v>
      </c>
      <c r="AT82" s="644" t="str">
        <f>_xlfn.XLOOKUP($AS82,'02 Design'!F:F,'02 Design'!AE:AE," ")</f>
        <v xml:space="preserve"> </v>
      </c>
      <c r="AU82" s="644" t="str">
        <f>_xlfn.XLOOKUP($AS82,'02 Design'!F:F,'02 Design'!AF:AF," ")</f>
        <v xml:space="preserve"> </v>
      </c>
    </row>
    <row r="83" spans="1:47" s="98" customFormat="1" ht="35.1" customHeight="1" outlineLevel="1" x14ac:dyDescent="0.2">
      <c r="A83" s="643">
        <v>80</v>
      </c>
      <c r="B83" s="508">
        <v>80</v>
      </c>
      <c r="C83" s="512" t="str">
        <f>_xlfn.XLOOKUP($E83,'00 MASTER WORK REGISTER'!B:B,'00 MASTER WORK REGISTER'!L:L)</f>
        <v>MDW-39282</v>
      </c>
      <c r="D83" s="512" t="s">
        <v>352</v>
      </c>
      <c r="E83" s="512" t="s">
        <v>584</v>
      </c>
      <c r="F83" s="512" t="s">
        <v>77</v>
      </c>
      <c r="G83" s="543" t="str">
        <f>_xlfn.XLOOKUP($E83,'00 MASTER WORK REGISTER'!B:B,'00 MASTER WORK REGISTER'!H:H)</f>
        <v>Holes for PSD Cable Wiring</v>
      </c>
      <c r="H83" s="512" t="str">
        <f>_xlfn.XLOOKUP($E83,'00 MASTER WORK REGISTER'!B:B,'00 MASTER WORK REGISTER'!$I:$I,"")</f>
        <v>กำพล</v>
      </c>
      <c r="I83" s="512"/>
      <c r="J83" s="512"/>
      <c r="K83" s="514">
        <f>_xlfn.XLOOKUP($E83,'00 MASTER WORK REGISTER'!$B:$B,'00 MASTER WORK REGISTER'!$M:$M,"")</f>
        <v>46255</v>
      </c>
      <c r="L83" s="174"/>
      <c r="M83" s="188"/>
      <c r="N83" s="175"/>
      <c r="O83" s="174"/>
      <c r="P83" s="188"/>
      <c r="Q83" s="175"/>
      <c r="R83" s="174"/>
      <c r="S83" s="188"/>
      <c r="T83" s="175"/>
      <c r="U83" s="174"/>
      <c r="V83" s="188"/>
      <c r="W83" s="175"/>
      <c r="X83" s="174"/>
      <c r="Y83" s="188"/>
      <c r="Z83" s="175"/>
      <c r="AA83" s="174"/>
      <c r="AB83" s="188"/>
      <c r="AC83" s="175"/>
      <c r="AD83" s="174"/>
      <c r="AE83" s="188"/>
      <c r="AF83" s="175"/>
      <c r="AG83" s="174"/>
      <c r="AH83" s="188"/>
      <c r="AI83" s="175"/>
      <c r="AJ83" s="188"/>
      <c r="AK83" s="200" t="str">
        <f t="shared" si="17"/>
        <v/>
      </c>
      <c r="AL83" s="175"/>
      <c r="AM83" s="515"/>
      <c r="AN83" s="3" t="str">
        <f>_xlfn.XLOOKUP($E83,'00 MASTER WORK REGISTER'!B:B,'00 MASTER WORK REGISTER'!N:N,"")</f>
        <v>CANCLE</v>
      </c>
      <c r="AO83" s="3" t="s">
        <v>4886</v>
      </c>
      <c r="AP83" s="28" t="e">
        <f>_xlfn.XLOOKUP($F83,#REF!,#REF!,"")</f>
        <v>#REF!</v>
      </c>
      <c r="AS83" s="710" t="s">
        <v>1373</v>
      </c>
      <c r="AT83" s="644" t="str">
        <f>_xlfn.XLOOKUP($AS83,'02 Design'!F:F,'02 Design'!AE:AE," ")</f>
        <v>MDW-69315</v>
      </c>
      <c r="AU83" s="644" t="str">
        <f>_xlfn.XLOOKUP($AS83,'02 Design'!F:F,'02 Design'!AF:AF," ")</f>
        <v>MDW-69316</v>
      </c>
    </row>
    <row r="84" spans="1:47" ht="35.1" customHeight="1" outlineLevel="1" x14ac:dyDescent="0.2">
      <c r="A84" s="643">
        <v>81</v>
      </c>
      <c r="B84" s="508">
        <v>81</v>
      </c>
      <c r="C84" s="508" t="str">
        <f>_xlfn.XLOOKUP($E84,'00 MASTER WORK REGISTER'!B:B,'00 MASTER WORK REGISTER'!L:L)</f>
        <v>MDW-39004</v>
      </c>
      <c r="D84" s="508" t="s">
        <v>352</v>
      </c>
      <c r="E84" s="508" t="s">
        <v>585</v>
      </c>
      <c r="F84" s="508" t="s">
        <v>77</v>
      </c>
      <c r="G84" s="542" t="str">
        <f>_xlfn.XLOOKUP($E84,'00 MASTER WORK REGISTER'!B:B,'00 MASTER WORK REGISTER'!H:H)</f>
        <v>Rubber Gap Fillers on Platform Edge</v>
      </c>
      <c r="H84" s="508" t="str">
        <f>_xlfn.XLOOKUP($E84,'00 MASTER WORK REGISTER'!B:B,'00 MASTER WORK REGISTER'!$I:$I,"")</f>
        <v>กำพล</v>
      </c>
      <c r="I84" s="508"/>
      <c r="J84" s="508"/>
      <c r="K84" s="510">
        <f>_xlfn.XLOOKUP($E84,'00 MASTER WORK REGISTER'!$B:$B,'00 MASTER WORK REGISTER'!$M:$M,"")</f>
        <v>46255</v>
      </c>
      <c r="L84" s="173">
        <v>45868</v>
      </c>
      <c r="M84" s="187">
        <v>1</v>
      </c>
      <c r="N84" s="191" t="str">
        <f ca="1">IF($M84=1, "Completed", IF($L84&lt;TODAY(), "Late", "On Schedule"))</f>
        <v>Completed</v>
      </c>
      <c r="O84" s="173">
        <v>46053</v>
      </c>
      <c r="P84" s="187">
        <v>1</v>
      </c>
      <c r="Q84" s="191" t="str">
        <f ca="1">IF($P84=1, "Completed", IF($O84&lt;TODAY(), "Late", "On Schedule"))</f>
        <v>Completed</v>
      </c>
      <c r="R84" s="197"/>
      <c r="S84" s="195"/>
      <c r="T84" s="203"/>
      <c r="U84" s="173">
        <v>46265</v>
      </c>
      <c r="V84" s="187">
        <v>0.4</v>
      </c>
      <c r="W84" s="191" t="str">
        <f ca="1">IF($V84=1, "Completed", IF($U84&lt;TODAY(), "Late", "On Schedule"))</f>
        <v>Late</v>
      </c>
      <c r="X84" s="194"/>
      <c r="Y84" s="195"/>
      <c r="Z84" s="203"/>
      <c r="AA84" s="173">
        <v>46295</v>
      </c>
      <c r="AB84" s="187">
        <v>0.25</v>
      </c>
      <c r="AC84" s="191" t="str">
        <f ca="1">IF($AB84=1, "Completed", IF($AA84&lt;TODAY(), "Late", "On Schedule"))</f>
        <v>Late</v>
      </c>
      <c r="AD84" s="173">
        <f>AA84+7</f>
        <v>46302</v>
      </c>
      <c r="AE84" s="187">
        <v>0</v>
      </c>
      <c r="AF84" s="191" t="str">
        <f ca="1">IF($AE84=1, "Completed", IF($AD84&lt;TODAY(), "Late", "On Schedule"))</f>
        <v>Late</v>
      </c>
      <c r="AG84" s="173">
        <v>46325</v>
      </c>
      <c r="AH84" s="187">
        <v>0.5</v>
      </c>
      <c r="AI84" s="191" t="str">
        <f ca="1">IF($AH84=1, "Completed", IF($AG84&lt;TODAY(), "Late", "On Schedule"))</f>
        <v>On Schedule</v>
      </c>
      <c r="AJ84" s="110"/>
      <c r="AK84" s="199">
        <f t="shared" ca="1" si="17"/>
        <v>0.53823529411764703</v>
      </c>
      <c r="AL84" s="191" t="s">
        <v>1861</v>
      </c>
      <c r="AM84" s="533" t="s">
        <v>4944</v>
      </c>
      <c r="AN84" s="3">
        <f>_xlfn.XLOOKUP($E84,'00 MASTER WORK REGISTER'!B:B,'00 MASTER WORK REGISTER'!N:N,"")</f>
        <v>0</v>
      </c>
      <c r="AO84" s="3" t="s">
        <v>4887</v>
      </c>
      <c r="AP84" s="3" t="e">
        <f>_xlfn.XLOOKUP($F84,#REF!,#REF!,"")</f>
        <v>#REF!</v>
      </c>
      <c r="AQ84" s="33"/>
      <c r="AR84" s="33"/>
      <c r="AS84" s="644" t="s">
        <v>1119</v>
      </c>
      <c r="AT84" s="644" t="str">
        <f>_xlfn.XLOOKUP($AS84,'02 Design'!F:F,'02 Design'!AE:AE," ")</f>
        <v>MDW-69007</v>
      </c>
      <c r="AU84" s="644" t="str">
        <f>_xlfn.XLOOKUP($AS84,'02 Design'!F:F,'02 Design'!AF:AF," ")</f>
        <v>MDW-69008</v>
      </c>
    </row>
    <row r="85" spans="1:47" s="400" customFormat="1" ht="35.1" customHeight="1" outlineLevel="1" x14ac:dyDescent="0.2">
      <c r="A85" s="643">
        <v>82</v>
      </c>
      <c r="B85" s="508">
        <v>82</v>
      </c>
      <c r="C85" s="544" t="str">
        <f>_xlfn.XLOOKUP($E85,'00 MASTER WORK REGISTER'!B:B,'00 MASTER WORK REGISTER'!L:L)</f>
        <v>MDW-39280</v>
      </c>
      <c r="D85" s="544" t="s">
        <v>352</v>
      </c>
      <c r="E85" s="544" t="s">
        <v>586</v>
      </c>
      <c r="F85" s="544" t="s">
        <v>77</v>
      </c>
      <c r="G85" s="689" t="str">
        <f>_xlfn.XLOOKUP($E85,'00 MASTER WORK REGISTER'!B:B,'00 MASTER WORK REGISTER'!H:H)</f>
        <v>Platform Finishing</v>
      </c>
      <c r="H85" s="544" t="str">
        <f>_xlfn.XLOOKUP($E85,'00 MASTER WORK REGISTER'!B:B,'00 MASTER WORK REGISTER'!$I:$I,"")</f>
        <v>กำพล</v>
      </c>
      <c r="I85" s="545"/>
      <c r="J85" s="544"/>
      <c r="K85" s="546">
        <f>_xlfn.XLOOKUP($E85,'00 MASTER WORK REGISTER'!$B:$B,'00 MASTER WORK REGISTER'!$M:$M,"")</f>
        <v>46255</v>
      </c>
      <c r="L85" s="530">
        <v>45868</v>
      </c>
      <c r="M85" s="187">
        <v>1</v>
      </c>
      <c r="N85" s="191" t="str">
        <f ca="1">IF($M85=1, "Completed", IF($L85&lt;TODAY(), "Late", "On Schedule"))</f>
        <v>Completed</v>
      </c>
      <c r="O85" s="530">
        <v>45916</v>
      </c>
      <c r="P85" s="187">
        <v>1</v>
      </c>
      <c r="Q85" s="191" t="str">
        <f ca="1">IF($P85=1, "Completed", IF($O85&lt;TODAY(), "Late", "On Schedule"))</f>
        <v>Completed</v>
      </c>
      <c r="R85" s="209"/>
      <c r="S85" s="195"/>
      <c r="T85" s="203"/>
      <c r="U85" s="530">
        <v>46029</v>
      </c>
      <c r="V85" s="187">
        <v>1</v>
      </c>
      <c r="W85" s="191" t="str">
        <f ca="1">IF($V85=1, "Completed", IF($U85&lt;TODAY(), "Late", "On Schedule"))</f>
        <v>Completed</v>
      </c>
      <c r="X85" s="209"/>
      <c r="Y85" s="195"/>
      <c r="Z85" s="203"/>
      <c r="AA85" s="530">
        <v>46251</v>
      </c>
      <c r="AB85" s="189">
        <v>1</v>
      </c>
      <c r="AC85" s="191" t="str">
        <f ca="1">IF($AB85=1, "Completed", IF($AA85&lt;TODAY(), "Late", "On Schedule"))</f>
        <v>Completed</v>
      </c>
      <c r="AD85" s="530">
        <v>46295</v>
      </c>
      <c r="AE85" s="187">
        <v>0</v>
      </c>
      <c r="AF85" s="191" t="str">
        <f ca="1">IF($AE85=1, "Completed", IF($AD85&lt;TODAY(), "Late", "On Schedule"))</f>
        <v>Late</v>
      </c>
      <c r="AG85" s="530">
        <f>AD85+21</f>
        <v>46316</v>
      </c>
      <c r="AH85" s="187">
        <v>0</v>
      </c>
      <c r="AI85" s="191" t="str">
        <f ca="1">IF($AH85=1, "Completed", IF($AG85&lt;TODAY(), "Late", "On Schedule"))</f>
        <v>Late</v>
      </c>
      <c r="AJ85" s="115"/>
      <c r="AK85" s="199">
        <f t="shared" ca="1" si="17"/>
        <v>0.95294117647058818</v>
      </c>
      <c r="AL85" s="191" t="s">
        <v>1861</v>
      </c>
      <c r="AM85" s="533"/>
      <c r="AN85" s="3">
        <f>_xlfn.XLOOKUP($E85,'00 MASTER WORK REGISTER'!B:B,'00 MASTER WORK REGISTER'!N:N,"")</f>
        <v>0</v>
      </c>
      <c r="AO85" s="870" t="s">
        <v>4888</v>
      </c>
      <c r="AP85" s="121" t="e">
        <f>_xlfn.XLOOKUP($F85,#REF!,#REF!,"")</f>
        <v>#REF!</v>
      </c>
      <c r="AS85" s="436" t="s">
        <v>1367</v>
      </c>
      <c r="AT85" s="644" t="str">
        <f>_xlfn.XLOOKUP($AS85,'02 Design'!F:F,'02 Design'!AE:AE," ")</f>
        <v>MDW-69311</v>
      </c>
      <c r="AU85" s="644" t="str">
        <f>_xlfn.XLOOKUP($AS85,'02 Design'!F:F,'02 Design'!AF:AF," ")</f>
        <v>MDW-69312</v>
      </c>
    </row>
    <row r="86" spans="1:47" ht="35.1" customHeight="1" outlineLevel="1" x14ac:dyDescent="0.2">
      <c r="A86" s="643">
        <v>83</v>
      </c>
      <c r="B86" s="508">
        <v>83</v>
      </c>
      <c r="C86" s="508" t="str">
        <f>_xlfn.XLOOKUP($E86,'00 MASTER WORK REGISTER'!B:B,'00 MASTER WORK REGISTER'!L:L)</f>
        <v>MDW-39281</v>
      </c>
      <c r="D86" s="508" t="s">
        <v>352</v>
      </c>
      <c r="E86" s="508" t="s">
        <v>587</v>
      </c>
      <c r="F86" s="508" t="s">
        <v>77</v>
      </c>
      <c r="G86" s="542" t="str">
        <f>_xlfn.XLOOKUP($E86,'00 MASTER WORK REGISTER'!B:B,'00 MASTER WORK REGISTER'!H:H)</f>
        <v>Cladding Barrier between EWD and Station Structure</v>
      </c>
      <c r="H86" s="508" t="str">
        <f>_xlfn.XLOOKUP($E86,'00 MASTER WORK REGISTER'!B:B,'00 MASTER WORK REGISTER'!$I:$I,"")</f>
        <v>กำพล</v>
      </c>
      <c r="I86" s="508"/>
      <c r="J86" s="508"/>
      <c r="K86" s="510">
        <f>_xlfn.XLOOKUP($E86,'00 MASTER WORK REGISTER'!$B:$B,'00 MASTER WORK REGISTER'!$M:$M,"")</f>
        <v>46255</v>
      </c>
      <c r="L86" s="173">
        <v>46081</v>
      </c>
      <c r="M86" s="187">
        <v>1</v>
      </c>
      <c r="N86" s="191" t="str">
        <f ca="1">IF($M86=1, "Completed", IF($L86&lt;TODAY(), "Late", "On Schedule"))</f>
        <v>Completed</v>
      </c>
      <c r="O86" s="173">
        <v>46096</v>
      </c>
      <c r="P86" s="187">
        <v>1</v>
      </c>
      <c r="Q86" s="191" t="str">
        <f ca="1">IF($P86=1, "Completed", IF($O86&lt;TODAY(), "Late", "On Schedule"))</f>
        <v>Completed</v>
      </c>
      <c r="R86" s="194"/>
      <c r="S86" s="195"/>
      <c r="T86" s="203"/>
      <c r="U86" s="173">
        <v>46249</v>
      </c>
      <c r="V86" s="187">
        <v>1</v>
      </c>
      <c r="W86" s="191" t="str">
        <f ca="1">IF($V86=1, "Completed", IF($U86&lt;TODAY(), "Late", "On Schedule"))</f>
        <v>Completed</v>
      </c>
      <c r="X86" s="194"/>
      <c r="Y86" s="195"/>
      <c r="Z86" s="203"/>
      <c r="AA86" s="173">
        <f>AD86-7</f>
        <v>46288</v>
      </c>
      <c r="AB86" s="189">
        <v>0</v>
      </c>
      <c r="AC86" s="191" t="str">
        <f ca="1">IF($AB86=1, "Completed", IF($AA86&lt;TODAY(), "Late", "On Schedule"))</f>
        <v>Late</v>
      </c>
      <c r="AD86" s="173">
        <v>46295</v>
      </c>
      <c r="AE86" s="187">
        <v>0</v>
      </c>
      <c r="AF86" s="191" t="str">
        <f ca="1">IF($AE86=1, "Completed", IF($AD86&lt;TODAY(), "Late", "On Schedule"))</f>
        <v>Late</v>
      </c>
      <c r="AG86" s="173">
        <f>AD86+21</f>
        <v>46316</v>
      </c>
      <c r="AH86" s="187">
        <v>0</v>
      </c>
      <c r="AI86" s="191" t="str">
        <f ca="1">IF($AH86=1, "Completed", IF($AG86&lt;TODAY(), "Late", "On Schedule"))</f>
        <v>Late</v>
      </c>
      <c r="AJ86" s="110"/>
      <c r="AK86" s="199">
        <f t="shared" ca="1" si="17"/>
        <v>0.94117647058823528</v>
      </c>
      <c r="AL86" s="191" t="s">
        <v>1861</v>
      </c>
      <c r="AM86" s="533"/>
      <c r="AN86" s="3">
        <f>_xlfn.XLOOKUP($E86,'00 MASTER WORK REGISTER'!B:B,'00 MASTER WORK REGISTER'!N:N,"")</f>
        <v>0</v>
      </c>
      <c r="AO86" s="870" t="s">
        <v>4889</v>
      </c>
      <c r="AP86" s="3" t="e">
        <f>_xlfn.XLOOKUP($F86,#REF!,#REF!,"")</f>
        <v>#REF!</v>
      </c>
      <c r="AQ86" s="33"/>
      <c r="AS86" s="436" t="s">
        <v>1370</v>
      </c>
      <c r="AT86" s="644" t="str">
        <f>_xlfn.XLOOKUP($AS86,'02 Design'!F:F,'02 Design'!AE:AE," ")</f>
        <v>MDW-69313</v>
      </c>
      <c r="AU86" s="644" t="str">
        <f>_xlfn.XLOOKUP($AS86,'02 Design'!F:F,'02 Design'!AF:AF," ")</f>
        <v>MDW-69314</v>
      </c>
    </row>
    <row r="87" spans="1:47" s="98" customFormat="1" ht="35.1" customHeight="1" outlineLevel="1" x14ac:dyDescent="0.2">
      <c r="A87" s="643">
        <v>84</v>
      </c>
      <c r="B87" s="508">
        <v>84</v>
      </c>
      <c r="C87" s="512" t="str">
        <f>_xlfn.XLOOKUP($E87,'00 MASTER WORK REGISTER'!B:B,'00 MASTER WORK REGISTER'!L:L)</f>
        <v>-</v>
      </c>
      <c r="D87" s="512" t="s">
        <v>352</v>
      </c>
      <c r="E87" s="512" t="s">
        <v>588</v>
      </c>
      <c r="F87" s="512" t="s">
        <v>86</v>
      </c>
      <c r="G87" s="543" t="str">
        <f>_xlfn.XLOOKUP($E87,'00 MASTER WORK REGISTER'!B:B,'00 MASTER WORK REGISTER'!H:H)</f>
        <v>Park and Ride System</v>
      </c>
      <c r="H87" s="512" t="str">
        <f>_xlfn.XLOOKUP($E87,'00 MASTER WORK REGISTER'!B:B,'00 MASTER WORK REGISTER'!$I:$I,"")</f>
        <v>บัณฑิต/สหชาติ</v>
      </c>
      <c r="I87" s="512"/>
      <c r="J87" s="512"/>
      <c r="K87" s="514">
        <f>_xlfn.XLOOKUP($E87,'00 MASTER WORK REGISTER'!$B:$B,'00 MASTER WORK REGISTER'!$M:$M,"")</f>
        <v>46315</v>
      </c>
      <c r="L87" s="174"/>
      <c r="M87" s="188"/>
      <c r="N87" s="175"/>
      <c r="O87" s="174"/>
      <c r="P87" s="188"/>
      <c r="Q87" s="175"/>
      <c r="R87" s="174"/>
      <c r="S87" s="188"/>
      <c r="T87" s="175"/>
      <c r="U87" s="174"/>
      <c r="V87" s="188"/>
      <c r="W87" s="175"/>
      <c r="X87" s="174"/>
      <c r="Y87" s="188"/>
      <c r="Z87" s="175"/>
      <c r="AA87" s="174"/>
      <c r="AB87" s="188"/>
      <c r="AC87" s="175"/>
      <c r="AD87" s="174"/>
      <c r="AE87" s="188"/>
      <c r="AF87" s="175"/>
      <c r="AG87" s="174"/>
      <c r="AH87" s="188"/>
      <c r="AI87" s="175"/>
      <c r="AJ87" s="188"/>
      <c r="AK87" s="200" t="str">
        <f t="shared" si="17"/>
        <v/>
      </c>
      <c r="AL87" s="175"/>
      <c r="AM87" s="515"/>
      <c r="AN87" s="3" t="str">
        <f>_xlfn.XLOOKUP($E87,'00 MASTER WORK REGISTER'!B:B,'00 MASTER WORK REGISTER'!N:N,"")</f>
        <v>CANCLE</v>
      </c>
      <c r="AO87" s="3" t="s">
        <v>4890</v>
      </c>
      <c r="AP87" s="28" t="e">
        <f>_xlfn.XLOOKUP($F87,#REF!,#REF!,"")</f>
        <v>#REF!</v>
      </c>
      <c r="AS87" s="710"/>
      <c r="AT87" s="644">
        <f>_xlfn.XLOOKUP($AS87,'02 Design'!F:F,'02 Design'!AE:AE," ")</f>
        <v>0</v>
      </c>
      <c r="AU87" s="644">
        <f>_xlfn.XLOOKUP($AS87,'02 Design'!F:F,'02 Design'!AF:AF," ")</f>
        <v>0</v>
      </c>
    </row>
    <row r="88" spans="1:47" ht="35.1" customHeight="1" outlineLevel="1" x14ac:dyDescent="0.2">
      <c r="A88" s="643">
        <v>85</v>
      </c>
      <c r="B88" s="508">
        <v>85</v>
      </c>
      <c r="C88" s="508" t="str">
        <f>_xlfn.XLOOKUP($E88,'00 MASTER WORK REGISTER'!B:B,'00 MASTER WORK REGISTER'!L:L)</f>
        <v>MDW-39276</v>
      </c>
      <c r="D88" s="508" t="s">
        <v>352</v>
      </c>
      <c r="E88" s="508" t="s">
        <v>589</v>
      </c>
      <c r="F88" s="508" t="s">
        <v>86</v>
      </c>
      <c r="G88" s="542" t="str">
        <f>_xlfn.XLOOKUP($E88,'00 MASTER WORK REGISTER'!B:B,'00 MASTER WORK REGISTER'!H:H)</f>
        <v>Ticket Issuing Machine (TIM) Wall Opening and Closing</v>
      </c>
      <c r="H88" s="508" t="str">
        <f>_xlfn.XLOOKUP($E88,'00 MASTER WORK REGISTER'!B:B,'00 MASTER WORK REGISTER'!$I:$I,"")</f>
        <v>สหชาติ</v>
      </c>
      <c r="I88" s="508"/>
      <c r="J88" s="508"/>
      <c r="K88" s="510">
        <f>_xlfn.XLOOKUP($E88,'00 MASTER WORK REGISTER'!$B:$B,'00 MASTER WORK REGISTER'!$M:$M,"")</f>
        <v>46285</v>
      </c>
      <c r="L88" s="173">
        <v>46052</v>
      </c>
      <c r="M88" s="187">
        <v>1</v>
      </c>
      <c r="N88" s="191" t="str">
        <f t="shared" ref="N88:N95" ca="1" si="27">IF($M88=1, "Completed", IF($L88&lt;TODAY(), "Late", "On Schedule"))</f>
        <v>Completed</v>
      </c>
      <c r="O88" s="597">
        <v>46096</v>
      </c>
      <c r="P88" s="187">
        <v>0.5</v>
      </c>
      <c r="Q88" s="191" t="str">
        <f t="shared" ref="Q88:Q95" ca="1" si="28">IF($P88=1, "Completed", IF($O88&lt;TODAY(), "Late", "On Schedule"))</f>
        <v>Late</v>
      </c>
      <c r="R88" s="194"/>
      <c r="S88" s="195"/>
      <c r="T88" s="203"/>
      <c r="U88" s="173">
        <v>46216</v>
      </c>
      <c r="V88" s="187">
        <v>1</v>
      </c>
      <c r="W88" s="191" t="str">
        <f t="shared" ref="W88:W110" ca="1" si="29">IF($V88=1, "Completed", IF($U88&lt;TODAY(), "Late", "On Schedule"))</f>
        <v>Completed</v>
      </c>
      <c r="X88" s="194"/>
      <c r="Y88" s="195"/>
      <c r="Z88" s="203"/>
      <c r="AA88" s="173">
        <v>46295</v>
      </c>
      <c r="AB88" s="189">
        <v>0.5</v>
      </c>
      <c r="AC88" s="191" t="str">
        <f t="shared" ref="AC88:AC95" ca="1" si="30">IF($AB88=1, "Completed", IF($AA88&lt;TODAY(), "Late", "On Schedule"))</f>
        <v>Late</v>
      </c>
      <c r="AD88" s="583">
        <f>AA88+7</f>
        <v>46302</v>
      </c>
      <c r="AE88" s="187">
        <v>0</v>
      </c>
      <c r="AF88" s="191" t="str">
        <f t="shared" ref="AF88:AF95" ca="1" si="31">IF($AE88=1, "Completed", IF($AD88&lt;TODAY(), "Late", "On Schedule"))</f>
        <v>Late</v>
      </c>
      <c r="AG88" s="173">
        <v>46325</v>
      </c>
      <c r="AH88" s="187">
        <v>0</v>
      </c>
      <c r="AI88" s="191" t="str">
        <f t="shared" ref="AI88:AI95" ca="1" si="32">IF($AH88=1, "Completed", IF($AG88&lt;TODAY(), "Late", "On Schedule"))</f>
        <v>On Schedule</v>
      </c>
      <c r="AJ88" s="110"/>
      <c r="AK88" s="199">
        <f t="shared" ca="1" si="17"/>
        <v>0.88823529411764701</v>
      </c>
      <c r="AL88" s="191" t="s">
        <v>1860</v>
      </c>
      <c r="AM88" s="533" t="s">
        <v>4755</v>
      </c>
      <c r="AN88" s="3">
        <f>_xlfn.XLOOKUP($E88,'00 MASTER WORK REGISTER'!B:B,'00 MASTER WORK REGISTER'!N:N,"")</f>
        <v>0</v>
      </c>
      <c r="AO88" s="3" t="s">
        <v>4891</v>
      </c>
      <c r="AP88" s="3" t="e">
        <f>_xlfn.XLOOKUP($F88,#REF!,#REF!,"")</f>
        <v>#REF!</v>
      </c>
      <c r="AQ88" s="33" t="s">
        <v>1676</v>
      </c>
      <c r="AS88" s="436" t="s">
        <v>1357</v>
      </c>
      <c r="AT88" s="644" t="str">
        <f>_xlfn.XLOOKUP($AS88,'02 Design'!F:F,'02 Design'!AE:AE," ")</f>
        <v>MDW-69303</v>
      </c>
      <c r="AU88" s="644" t="str">
        <f>_xlfn.XLOOKUP($AS88,'02 Design'!F:F,'02 Design'!AF:AF," ")</f>
        <v>MDW-69304</v>
      </c>
    </row>
    <row r="89" spans="1:47" ht="35.1" customHeight="1" outlineLevel="1" x14ac:dyDescent="0.2">
      <c r="A89" s="643">
        <v>86</v>
      </c>
      <c r="B89" s="508">
        <v>86</v>
      </c>
      <c r="C89" s="508" t="str">
        <f>_xlfn.XLOOKUP($E89,'00 MASTER WORK REGISTER'!B:B,'00 MASTER WORK REGISTER'!L:L)</f>
        <v>MDW-39279</v>
      </c>
      <c r="D89" s="508" t="s">
        <v>352</v>
      </c>
      <c r="E89" s="508" t="s">
        <v>590</v>
      </c>
      <c r="F89" s="508" t="s">
        <v>86</v>
      </c>
      <c r="G89" s="542" t="str">
        <f>_xlfn.XLOOKUP($E89,'00 MASTER WORK REGISTER'!B:B,'00 MASTER WORK REGISTER'!H:H)</f>
        <v>Balustrade Modification Along AFC Gate Line</v>
      </c>
      <c r="H89" s="508" t="str">
        <f>_xlfn.XLOOKUP($E89,'00 MASTER WORK REGISTER'!B:B,'00 MASTER WORK REGISTER'!$I:$I,"")</f>
        <v>สหชาติ</v>
      </c>
      <c r="I89" s="508"/>
      <c r="J89" s="508"/>
      <c r="K89" s="510">
        <f>_xlfn.XLOOKUP($E89,'00 MASTER WORK REGISTER'!$B:$B,'00 MASTER WORK REGISTER'!$M:$M,"")</f>
        <v>46285</v>
      </c>
      <c r="L89" s="619">
        <v>46203</v>
      </c>
      <c r="M89" s="187">
        <v>0.1</v>
      </c>
      <c r="N89" s="191" t="str">
        <f ca="1">IF($M89=1, "Completed", IF($L89&lt;TODAY(), "Late", "On Schedule"))</f>
        <v>Late</v>
      </c>
      <c r="O89" s="597">
        <v>46249</v>
      </c>
      <c r="P89" s="187">
        <v>0.5</v>
      </c>
      <c r="Q89" s="191" t="str">
        <f t="shared" ca="1" si="28"/>
        <v>Late</v>
      </c>
      <c r="R89" s="197"/>
      <c r="S89" s="195"/>
      <c r="T89" s="203"/>
      <c r="U89" s="193">
        <v>46332</v>
      </c>
      <c r="V89" s="187">
        <v>0</v>
      </c>
      <c r="W89" s="191" t="str">
        <f t="shared" ca="1" si="29"/>
        <v>On Schedule</v>
      </c>
      <c r="X89" s="194"/>
      <c r="Y89" s="195"/>
      <c r="Z89" s="203"/>
      <c r="AA89" s="173">
        <v>46302</v>
      </c>
      <c r="AB89" s="187">
        <v>0</v>
      </c>
      <c r="AC89" s="191" t="str">
        <f t="shared" ca="1" si="30"/>
        <v>Late</v>
      </c>
      <c r="AD89" s="173">
        <f>U89+7</f>
        <v>46339</v>
      </c>
      <c r="AE89" s="187">
        <v>0</v>
      </c>
      <c r="AF89" s="191" t="str">
        <f t="shared" ca="1" si="31"/>
        <v>On Schedule</v>
      </c>
      <c r="AG89" s="173">
        <v>46356</v>
      </c>
      <c r="AH89" s="187">
        <v>0</v>
      </c>
      <c r="AI89" s="191" t="str">
        <f t="shared" ca="1" si="32"/>
        <v>On Schedule</v>
      </c>
      <c r="AJ89" s="110"/>
      <c r="AK89" s="199">
        <f t="shared" ca="1" si="17"/>
        <v>7.0588235294117646E-2</v>
      </c>
      <c r="AL89" s="191" t="s">
        <v>1860</v>
      </c>
      <c r="AM89" s="533" t="s">
        <v>4756</v>
      </c>
      <c r="AN89" s="3">
        <f>_xlfn.XLOOKUP($E89,'00 MASTER WORK REGISTER'!B:B,'00 MASTER WORK REGISTER'!N:N,"")</f>
        <v>0</v>
      </c>
      <c r="AO89" s="870" t="s">
        <v>4892</v>
      </c>
      <c r="AP89" s="3" t="e">
        <f>_xlfn.XLOOKUP($F89,#REF!,#REF!,"")</f>
        <v>#REF!</v>
      </c>
      <c r="AQ89" s="33" t="s">
        <v>1676</v>
      </c>
      <c r="AR89" s="33"/>
      <c r="AS89" s="644" t="s">
        <v>1365</v>
      </c>
      <c r="AT89" s="644" t="str">
        <f>_xlfn.XLOOKUP($AS89,'02 Design'!F:F,'02 Design'!AE:AE," ")</f>
        <v>MDW-69309</v>
      </c>
      <c r="AU89" s="644" t="str">
        <f>_xlfn.XLOOKUP($AS89,'02 Design'!F:F,'02 Design'!AF:AF," ")</f>
        <v>MDW-69310</v>
      </c>
    </row>
    <row r="90" spans="1:47" ht="35.1" customHeight="1" outlineLevel="1" x14ac:dyDescent="0.2">
      <c r="A90" s="643">
        <v>87</v>
      </c>
      <c r="B90" s="508">
        <v>87</v>
      </c>
      <c r="C90" s="508" t="str">
        <f>_xlfn.XLOOKUP($E90,'00 MASTER WORK REGISTER'!B:B,'00 MASTER WORK REGISTER'!L:L)</f>
        <v>MDW-39278</v>
      </c>
      <c r="D90" s="508" t="s">
        <v>352</v>
      </c>
      <c r="E90" s="508" t="s">
        <v>591</v>
      </c>
      <c r="F90" s="508" t="s">
        <v>86</v>
      </c>
      <c r="G90" s="542" t="str">
        <f>_xlfn.XLOOKUP($E90,'00 MASTER WORK REGISTER'!B:B,'00 MASTER WORK REGISTER'!H:H)</f>
        <v>Underfloor Embedded Duct Modification for AFC Gates Line</v>
      </c>
      <c r="H90" s="508" t="str">
        <f>_xlfn.XLOOKUP($E90,'00 MASTER WORK REGISTER'!B:B,'00 MASTER WORK REGISTER'!$I:$I,"")</f>
        <v>สหชาติ</v>
      </c>
      <c r="I90" s="508"/>
      <c r="J90" s="508" t="s">
        <v>1629</v>
      </c>
      <c r="K90" s="510">
        <f>_xlfn.XLOOKUP($E90,'00 MASTER WORK REGISTER'!$B:$B,'00 MASTER WORK REGISTER'!$M:$M,"")</f>
        <v>46285</v>
      </c>
      <c r="L90" s="173">
        <v>46052</v>
      </c>
      <c r="M90" s="187">
        <v>1</v>
      </c>
      <c r="N90" s="191" t="str">
        <f t="shared" ca="1" si="27"/>
        <v>Completed</v>
      </c>
      <c r="O90" s="597">
        <v>46114</v>
      </c>
      <c r="P90" s="187">
        <v>0.67</v>
      </c>
      <c r="Q90" s="191" t="str">
        <f t="shared" ca="1" si="28"/>
        <v>Late</v>
      </c>
      <c r="R90" s="197"/>
      <c r="S90" s="195"/>
      <c r="T90" s="203"/>
      <c r="U90" s="173">
        <v>46304</v>
      </c>
      <c r="V90" s="187">
        <v>0.81</v>
      </c>
      <c r="W90" s="191" t="str">
        <f t="shared" ca="1" si="29"/>
        <v>Late</v>
      </c>
      <c r="X90" s="194"/>
      <c r="Y90" s="195"/>
      <c r="Z90" s="203"/>
      <c r="AA90" s="173">
        <f>AD90-16</f>
        <v>46295</v>
      </c>
      <c r="AB90" s="187">
        <v>0</v>
      </c>
      <c r="AC90" s="191" t="str">
        <f t="shared" ca="1" si="30"/>
        <v>Late</v>
      </c>
      <c r="AD90" s="173">
        <f>U90+7</f>
        <v>46311</v>
      </c>
      <c r="AE90" s="187">
        <v>0</v>
      </c>
      <c r="AF90" s="191" t="str">
        <f t="shared" ca="1" si="31"/>
        <v>Late</v>
      </c>
      <c r="AG90" s="173">
        <v>46319</v>
      </c>
      <c r="AH90" s="187">
        <v>0</v>
      </c>
      <c r="AI90" s="191" t="str">
        <f t="shared" ca="1" si="32"/>
        <v>Late</v>
      </c>
      <c r="AJ90" s="110"/>
      <c r="AK90" s="199">
        <f t="shared" ca="1" si="17"/>
        <v>0.76823529411764702</v>
      </c>
      <c r="AL90" s="191" t="s">
        <v>1861</v>
      </c>
      <c r="AM90" s="533"/>
      <c r="AN90" s="3">
        <f>_xlfn.XLOOKUP($E90,'00 MASTER WORK REGISTER'!B:B,'00 MASTER WORK REGISTER'!N:N,"")</f>
        <v>0</v>
      </c>
      <c r="AO90" s="874" t="s">
        <v>4893</v>
      </c>
      <c r="AP90" s="3" t="e">
        <f>_xlfn.XLOOKUP($F90,#REF!,#REF!,"")</f>
        <v>#REF!</v>
      </c>
      <c r="AQ90" s="33" t="s">
        <v>1676</v>
      </c>
      <c r="AR90" s="33"/>
      <c r="AS90" s="644" t="s">
        <v>1363</v>
      </c>
      <c r="AT90" s="644" t="str">
        <f>_xlfn.XLOOKUP($AS90,'02 Design'!F:F,'02 Design'!AE:AE," ")</f>
        <v>MDW-69307</v>
      </c>
      <c r="AU90" s="644" t="str">
        <f>_xlfn.XLOOKUP($AS90,'02 Design'!F:F,'02 Design'!AF:AF," ")</f>
        <v>MDW-69308</v>
      </c>
    </row>
    <row r="91" spans="1:47" s="610" customFormat="1" ht="35.1" customHeight="1" outlineLevel="1" x14ac:dyDescent="0.2">
      <c r="A91" s="643">
        <v>88</v>
      </c>
      <c r="B91" s="508">
        <v>88</v>
      </c>
      <c r="C91" s="674" t="str">
        <f>_xlfn.XLOOKUP($E91,'00 MASTER WORK REGISTER'!B:B,'00 MASTER WORK REGISTER'!L:L)</f>
        <v>MDW-39002</v>
      </c>
      <c r="D91" s="674" t="s">
        <v>352</v>
      </c>
      <c r="E91" s="674" t="s">
        <v>592</v>
      </c>
      <c r="F91" s="674" t="s">
        <v>97</v>
      </c>
      <c r="G91" s="676" t="str">
        <f>_xlfn.XLOOKUP($E91,'00 MASTER WORK REGISTER'!B:B,'00 MASTER WORK REGISTER'!H:H)</f>
        <v>Test Track Shelters and Test Track Building</v>
      </c>
      <c r="H91" s="674" t="str">
        <f>_xlfn.XLOOKUP($E91,'00 MASTER WORK REGISTER'!B:B,'00 MASTER WORK REGISTER'!$I:$I,"")</f>
        <v>สหชาติ</v>
      </c>
      <c r="I91" s="674"/>
      <c r="J91" s="674"/>
      <c r="K91" s="677">
        <f>_xlfn.XLOOKUP($E91,'00 MASTER WORK REGISTER'!$B:$B,'00 MASTER WORK REGISTER'!$M:$M,"")</f>
        <v>46195</v>
      </c>
      <c r="L91" s="193">
        <v>45983</v>
      </c>
      <c r="M91" s="615">
        <v>1</v>
      </c>
      <c r="N91" s="601" t="str">
        <f t="shared" ca="1" si="27"/>
        <v>Completed</v>
      </c>
      <c r="O91" s="193">
        <v>46040</v>
      </c>
      <c r="P91" s="615">
        <v>1</v>
      </c>
      <c r="Q91" s="601" t="str">
        <f t="shared" ca="1" si="28"/>
        <v>Completed</v>
      </c>
      <c r="R91" s="193">
        <v>46081</v>
      </c>
      <c r="S91" s="615">
        <v>1</v>
      </c>
      <c r="T91" s="601" t="str">
        <f ca="1">IF($S91=1, "Completed", IF($R91&lt;TODAY(), "Late", "On Schedule"))</f>
        <v>Completed</v>
      </c>
      <c r="U91" s="193">
        <v>46127</v>
      </c>
      <c r="V91" s="615">
        <v>1</v>
      </c>
      <c r="W91" s="601" t="str">
        <f t="shared" ca="1" si="29"/>
        <v>Completed</v>
      </c>
      <c r="X91" s="602"/>
      <c r="Y91" s="603"/>
      <c r="Z91" s="604"/>
      <c r="AA91" s="193">
        <v>46157</v>
      </c>
      <c r="AB91" s="615">
        <v>1</v>
      </c>
      <c r="AC91" s="601" t="str">
        <f t="shared" ca="1" si="30"/>
        <v>Completed</v>
      </c>
      <c r="AD91" s="193">
        <v>46181</v>
      </c>
      <c r="AE91" s="615">
        <v>1</v>
      </c>
      <c r="AF91" s="601" t="str">
        <f t="shared" ca="1" si="31"/>
        <v>Completed</v>
      </c>
      <c r="AG91" s="193">
        <v>46295</v>
      </c>
      <c r="AH91" s="615">
        <v>0</v>
      </c>
      <c r="AI91" s="601" t="str">
        <f t="shared" ca="1" si="32"/>
        <v>Late</v>
      </c>
      <c r="AJ91" s="606"/>
      <c r="AK91" s="616">
        <f t="shared" ca="1" si="17"/>
        <v>0.96842105263157896</v>
      </c>
      <c r="AL91" s="601" t="s">
        <v>1861</v>
      </c>
      <c r="AM91" s="617"/>
      <c r="AN91" s="3">
        <f>_xlfn.XLOOKUP($E91,'00 MASTER WORK REGISTER'!B:B,'00 MASTER WORK REGISTER'!N:N,"")</f>
        <v>0</v>
      </c>
      <c r="AO91" s="874" t="s">
        <v>4894</v>
      </c>
      <c r="AP91" s="609" t="e">
        <f>_xlfn.XLOOKUP($F91,#REF!,#REF!,"")</f>
        <v>#REF!</v>
      </c>
      <c r="AS91" s="711" t="s">
        <v>1109</v>
      </c>
      <c r="AT91" s="711" t="str">
        <f>_xlfn.XLOOKUP($AS91,'02 Design'!F:F,'02 Design'!AE:AE," ")</f>
        <v>MDW-69003</v>
      </c>
      <c r="AU91" s="711" t="str">
        <f>_xlfn.XLOOKUP($AS91,'02 Design'!F:F,'02 Design'!AF:AF," ")</f>
        <v>MDW-69004</v>
      </c>
    </row>
    <row r="92" spans="1:47" ht="35.1" customHeight="1" outlineLevel="1" x14ac:dyDescent="0.2">
      <c r="A92" s="643">
        <v>89</v>
      </c>
      <c r="B92" s="508">
        <v>89</v>
      </c>
      <c r="C92" s="508" t="str">
        <f>_xlfn.XLOOKUP($E92,'00 MASTER WORK REGISTER'!B:B,'00 MASTER WORK REGISTER'!L:L)</f>
        <v>MDW-39293</v>
      </c>
      <c r="D92" s="508" t="s">
        <v>352</v>
      </c>
      <c r="E92" s="508" t="s">
        <v>593</v>
      </c>
      <c r="F92" s="508" t="s">
        <v>97</v>
      </c>
      <c r="G92" s="542" t="str">
        <f>_xlfn.XLOOKUP($E92,'00 MASTER WORK REGISTER'!B:B,'00 MASTER WORK REGISTER'!H:H)</f>
        <v>Rearrangement of track crossing walkway at stabling yard to consistent with the layout of 4-car train parking</v>
      </c>
      <c r="H92" s="508" t="str">
        <f>_xlfn.XLOOKUP($E92,'00 MASTER WORK REGISTER'!B:B,'00 MASTER WORK REGISTER'!$I:$I,"")</f>
        <v>กำพล</v>
      </c>
      <c r="I92" s="508"/>
      <c r="J92" s="508" t="s">
        <v>1629</v>
      </c>
      <c r="K92" s="510">
        <f>_xlfn.XLOOKUP($E92,'00 MASTER WORK REGISTER'!$B:$B,'00 MASTER WORK REGISTER'!$M:$M,"")</f>
        <v>46195</v>
      </c>
      <c r="L92" s="173">
        <v>45991</v>
      </c>
      <c r="M92" s="187">
        <v>1</v>
      </c>
      <c r="N92" s="191" t="str">
        <f t="shared" ca="1" si="27"/>
        <v>Completed</v>
      </c>
      <c r="O92" s="173">
        <v>46021</v>
      </c>
      <c r="P92" s="187">
        <v>1</v>
      </c>
      <c r="Q92" s="191" t="str">
        <f t="shared" ca="1" si="28"/>
        <v>Completed</v>
      </c>
      <c r="R92" s="194"/>
      <c r="S92" s="195"/>
      <c r="T92" s="203"/>
      <c r="U92" s="173">
        <v>46111</v>
      </c>
      <c r="V92" s="187">
        <v>1</v>
      </c>
      <c r="W92" s="191" t="str">
        <f t="shared" ca="1" si="29"/>
        <v>Completed</v>
      </c>
      <c r="X92" s="194"/>
      <c r="Y92" s="195"/>
      <c r="Z92" s="203"/>
      <c r="AA92" s="173">
        <v>46295</v>
      </c>
      <c r="AB92" s="189">
        <v>0.5</v>
      </c>
      <c r="AC92" s="191" t="str">
        <f t="shared" ca="1" si="30"/>
        <v>Late</v>
      </c>
      <c r="AD92" s="173">
        <f>AA92+7</f>
        <v>46302</v>
      </c>
      <c r="AE92" s="187">
        <v>0</v>
      </c>
      <c r="AF92" s="191" t="str">
        <f t="shared" ca="1" si="31"/>
        <v>Late</v>
      </c>
      <c r="AG92" s="173">
        <v>46325</v>
      </c>
      <c r="AH92" s="187">
        <v>0</v>
      </c>
      <c r="AI92" s="191" t="str">
        <f t="shared" ca="1" si="32"/>
        <v>On Schedule</v>
      </c>
      <c r="AJ92" s="110"/>
      <c r="AK92" s="199">
        <f t="shared" ca="1" si="17"/>
        <v>0.94705882352941173</v>
      </c>
      <c r="AL92" s="191" t="s">
        <v>1861</v>
      </c>
      <c r="AM92" s="533"/>
      <c r="AN92" s="3">
        <f>_xlfn.XLOOKUP($E92,'00 MASTER WORK REGISTER'!B:B,'00 MASTER WORK REGISTER'!N:N,"")</f>
        <v>0</v>
      </c>
      <c r="AO92" s="872" t="s">
        <v>4895</v>
      </c>
      <c r="AP92" s="3" t="e">
        <f>_xlfn.XLOOKUP($F92,#REF!,#REF!,"")</f>
        <v>#REF!</v>
      </c>
      <c r="AQ92" s="33"/>
      <c r="AR92" s="33"/>
      <c r="AS92" s="644" t="s">
        <v>1399</v>
      </c>
      <c r="AT92" s="644" t="str">
        <f>_xlfn.XLOOKUP($AS92,'02 Design'!F:F,'02 Design'!AE:AE," ")</f>
        <v>MDW-69337</v>
      </c>
      <c r="AU92" s="644" t="str">
        <f>_xlfn.XLOOKUP($AS92,'02 Design'!F:F,'02 Design'!AF:AF," ")</f>
        <v>MDW-69338</v>
      </c>
    </row>
    <row r="93" spans="1:47" ht="35.1" customHeight="1" outlineLevel="1" x14ac:dyDescent="0.2">
      <c r="A93" s="643">
        <v>90</v>
      </c>
      <c r="B93" s="508">
        <v>90</v>
      </c>
      <c r="C93" s="508" t="str">
        <f>_xlfn.XLOOKUP($E93,'00 MASTER WORK REGISTER'!B:B,'00 MASTER WORK REGISTER'!L:L)</f>
        <v>MDW-39288</v>
      </c>
      <c r="D93" s="508" t="s">
        <v>352</v>
      </c>
      <c r="E93" s="508" t="s">
        <v>594</v>
      </c>
      <c r="F93" s="508" t="s">
        <v>97</v>
      </c>
      <c r="G93" s="542" t="str">
        <f>_xlfn.XLOOKUP($E93,'00 MASTER WORK REGISTER'!B:B,'00 MASTER WORK REGISTER'!H:H)</f>
        <v>Point Machine Foundation Construction</v>
      </c>
      <c r="H93" s="508" t="str">
        <f>_xlfn.XLOOKUP($E93,'00 MASTER WORK REGISTER'!B:B,'00 MASTER WORK REGISTER'!$I:$I,"")</f>
        <v>กำพล</v>
      </c>
      <c r="I93" s="508"/>
      <c r="J93" s="508"/>
      <c r="K93" s="510">
        <f>_xlfn.XLOOKUP($E93,'00 MASTER WORK REGISTER'!$B:$B,'00 MASTER WORK REGISTER'!$M:$M,"")</f>
        <v>46255</v>
      </c>
      <c r="L93" s="173">
        <v>45982</v>
      </c>
      <c r="M93" s="187">
        <v>1</v>
      </c>
      <c r="N93" s="191" t="str">
        <f t="shared" ca="1" si="27"/>
        <v>Completed</v>
      </c>
      <c r="O93" s="173">
        <v>46021</v>
      </c>
      <c r="P93" s="187">
        <v>1</v>
      </c>
      <c r="Q93" s="191" t="str">
        <f t="shared" ca="1" si="28"/>
        <v>Completed</v>
      </c>
      <c r="R93" s="194"/>
      <c r="S93" s="195"/>
      <c r="T93" s="203"/>
      <c r="U93" s="173">
        <v>46100</v>
      </c>
      <c r="V93" s="187">
        <v>1</v>
      </c>
      <c r="W93" s="191" t="str">
        <f t="shared" ca="1" si="29"/>
        <v>Completed</v>
      </c>
      <c r="X93" s="194"/>
      <c r="Y93" s="195"/>
      <c r="Z93" s="203"/>
      <c r="AA93" s="173">
        <f>AD93-7</f>
        <v>46288</v>
      </c>
      <c r="AB93" s="189">
        <v>0.25</v>
      </c>
      <c r="AC93" s="191" t="str">
        <f t="shared" ca="1" si="30"/>
        <v>Late</v>
      </c>
      <c r="AD93" s="173">
        <v>46295</v>
      </c>
      <c r="AE93" s="187">
        <v>0</v>
      </c>
      <c r="AF93" s="191" t="str">
        <f t="shared" ca="1" si="31"/>
        <v>Late</v>
      </c>
      <c r="AG93" s="173">
        <f>AD93+21</f>
        <v>46316</v>
      </c>
      <c r="AH93" s="187">
        <v>0</v>
      </c>
      <c r="AI93" s="191" t="str">
        <f t="shared" ca="1" si="32"/>
        <v>Late</v>
      </c>
      <c r="AJ93" s="110"/>
      <c r="AK93" s="199">
        <f t="shared" ca="1" si="17"/>
        <v>0.94411764705882339</v>
      </c>
      <c r="AL93" s="191" t="s">
        <v>1861</v>
      </c>
      <c r="AM93" s="533"/>
      <c r="AN93" s="3">
        <f>_xlfn.XLOOKUP($E93,'00 MASTER WORK REGISTER'!B:B,'00 MASTER WORK REGISTER'!N:N,"")</f>
        <v>0</v>
      </c>
      <c r="AO93" s="872" t="s">
        <v>4896</v>
      </c>
      <c r="AP93" s="3" t="e">
        <f>_xlfn.XLOOKUP($F93,#REF!,#REF!,"")</f>
        <v>#REF!</v>
      </c>
      <c r="AQ93" s="33"/>
      <c r="AR93" s="33"/>
      <c r="AS93" s="644" t="s">
        <v>1385</v>
      </c>
      <c r="AT93" s="644" t="str">
        <f>_xlfn.XLOOKUP($AS93,'02 Design'!F:F,'02 Design'!AE:AE," ")</f>
        <v>MDW-69327</v>
      </c>
      <c r="AU93" s="644" t="str">
        <f>_xlfn.XLOOKUP($AS93,'02 Design'!F:F,'02 Design'!AF:AF," ")</f>
        <v>MDW-69328</v>
      </c>
    </row>
    <row r="94" spans="1:47" ht="35.1" customHeight="1" outlineLevel="1" x14ac:dyDescent="0.2">
      <c r="A94" s="643">
        <v>91</v>
      </c>
      <c r="B94" s="508">
        <v>91</v>
      </c>
      <c r="C94" s="508" t="str">
        <f>_xlfn.XLOOKUP($E94,'00 MASTER WORK REGISTER'!B:B,'00 MASTER WORK REGISTER'!L:L)</f>
        <v>MDW-39001</v>
      </c>
      <c r="D94" s="508" t="s">
        <v>352</v>
      </c>
      <c r="E94" s="508" t="s">
        <v>595</v>
      </c>
      <c r="F94" s="508" t="s">
        <v>97</v>
      </c>
      <c r="G94" s="542" t="str">
        <f>_xlfn.XLOOKUP($E94,'00 MASTER WORK REGISTER'!B:B,'00 MASTER WORK REGISTER'!H:H)</f>
        <v>Modification of Depot Track Route Line to Stabling Yard</v>
      </c>
      <c r="H94" s="508" t="str">
        <f>_xlfn.XLOOKUP($E94,'00 MASTER WORK REGISTER'!B:B,'00 MASTER WORK REGISTER'!$I:$I,"")</f>
        <v>สู่โชค</v>
      </c>
      <c r="I94" s="508"/>
      <c r="J94" s="508" t="s">
        <v>1629</v>
      </c>
      <c r="K94" s="510">
        <f>_xlfn.XLOOKUP($E94,'00 MASTER WORK REGISTER'!$B:$B,'00 MASTER WORK REGISTER'!$M:$M,"")</f>
        <v>46195</v>
      </c>
      <c r="L94" s="173">
        <v>45960</v>
      </c>
      <c r="M94" s="187">
        <v>1</v>
      </c>
      <c r="N94" s="191" t="str">
        <f t="shared" ca="1" si="27"/>
        <v>Completed</v>
      </c>
      <c r="O94" s="173">
        <v>45990</v>
      </c>
      <c r="P94" s="187">
        <v>1</v>
      </c>
      <c r="Q94" s="191" t="str">
        <f t="shared" ca="1" si="28"/>
        <v>Completed</v>
      </c>
      <c r="R94" s="194"/>
      <c r="S94" s="195"/>
      <c r="T94" s="203"/>
      <c r="U94" s="173">
        <v>46170</v>
      </c>
      <c r="V94" s="187">
        <v>0.95</v>
      </c>
      <c r="W94" s="191" t="str">
        <f t="shared" ca="1" si="29"/>
        <v>Late</v>
      </c>
      <c r="X94" s="194"/>
      <c r="Y94" s="195"/>
      <c r="Z94" s="203"/>
      <c r="AA94" s="173">
        <v>46295</v>
      </c>
      <c r="AB94" s="187">
        <v>0.5</v>
      </c>
      <c r="AC94" s="191" t="str">
        <f t="shared" ca="1" si="30"/>
        <v>Late</v>
      </c>
      <c r="AD94" s="173">
        <f>AA94+7</f>
        <v>46302</v>
      </c>
      <c r="AE94" s="187">
        <v>0</v>
      </c>
      <c r="AF94" s="191" t="str">
        <f t="shared" ca="1" si="31"/>
        <v>Late</v>
      </c>
      <c r="AG94" s="173">
        <v>46325</v>
      </c>
      <c r="AH94" s="187">
        <v>0</v>
      </c>
      <c r="AI94" s="191" t="str">
        <f t="shared" ca="1" si="32"/>
        <v>On Schedule</v>
      </c>
      <c r="AJ94" s="110"/>
      <c r="AK94" s="199">
        <f t="shared" ca="1" si="17"/>
        <v>0.91176470588235292</v>
      </c>
      <c r="AL94" s="191" t="s">
        <v>1861</v>
      </c>
      <c r="AM94" s="536" t="s">
        <v>4757</v>
      </c>
      <c r="AN94" s="3">
        <f>_xlfn.XLOOKUP($E94,'00 MASTER WORK REGISTER'!B:B,'00 MASTER WORK REGISTER'!N:N,"")</f>
        <v>0</v>
      </c>
      <c r="AO94" s="866" t="s">
        <v>4897</v>
      </c>
      <c r="AP94" s="3" t="e">
        <f>_xlfn.XLOOKUP($F94,#REF!,#REF!,"")</f>
        <v>#REF!</v>
      </c>
      <c r="AQ94" s="33"/>
      <c r="AR94" s="33"/>
      <c r="AS94" s="644" t="s">
        <v>1101</v>
      </c>
      <c r="AT94" s="644" t="str">
        <f>_xlfn.XLOOKUP($AS94,'02 Design'!F:F,'02 Design'!AE:AE," ")</f>
        <v>MDW-69001</v>
      </c>
      <c r="AU94" s="644" t="str">
        <f>_xlfn.XLOOKUP($AS94,'02 Design'!F:F,'02 Design'!AF:AF," ")</f>
        <v>MDW-69002</v>
      </c>
    </row>
    <row r="95" spans="1:47" ht="35.1" customHeight="1" outlineLevel="1" x14ac:dyDescent="0.2">
      <c r="A95" s="643">
        <v>92</v>
      </c>
      <c r="B95" s="508">
        <v>92</v>
      </c>
      <c r="C95" s="508" t="str">
        <f>_xlfn.XLOOKUP($E95,'00 MASTER WORK REGISTER'!B:B,'00 MASTER WORK REGISTER'!L:L)</f>
        <v>MDW-39287</v>
      </c>
      <c r="D95" s="508" t="s">
        <v>352</v>
      </c>
      <c r="E95" s="508" t="s">
        <v>596</v>
      </c>
      <c r="F95" s="508" t="s">
        <v>97</v>
      </c>
      <c r="G95" s="542" t="str">
        <f>_xlfn.XLOOKUP($E95,'00 MASTER WORK REGISTER'!B:B,'00 MASTER WORK REGISTER'!H:H)</f>
        <v>Strobe Light at Buffer Stops</v>
      </c>
      <c r="H95" s="508" t="str">
        <f>_xlfn.XLOOKUP($E95,'00 MASTER WORK REGISTER'!B:B,'00 MASTER WORK REGISTER'!$I:$I,"")</f>
        <v>ประธาน</v>
      </c>
      <c r="I95" s="508"/>
      <c r="J95" s="508" t="s">
        <v>1629</v>
      </c>
      <c r="K95" s="510">
        <f>_xlfn.XLOOKUP($E95,'00 MASTER WORK REGISTER'!$B:$B,'00 MASTER WORK REGISTER'!$M:$M,"")</f>
        <v>46255</v>
      </c>
      <c r="L95" s="173">
        <v>46172</v>
      </c>
      <c r="M95" s="187">
        <v>1</v>
      </c>
      <c r="N95" s="191" t="str">
        <f t="shared" ca="1" si="27"/>
        <v>Completed</v>
      </c>
      <c r="O95" s="173">
        <v>46202</v>
      </c>
      <c r="P95" s="187">
        <v>1</v>
      </c>
      <c r="Q95" s="191" t="str">
        <f t="shared" ca="1" si="28"/>
        <v>Completed</v>
      </c>
      <c r="R95" s="194"/>
      <c r="S95" s="195"/>
      <c r="T95" s="203"/>
      <c r="U95" s="173">
        <v>46262</v>
      </c>
      <c r="V95" s="187">
        <v>1</v>
      </c>
      <c r="W95" s="191" t="str">
        <f t="shared" ca="1" si="29"/>
        <v>Completed</v>
      </c>
      <c r="X95" s="194"/>
      <c r="Y95" s="195"/>
      <c r="Z95" s="203"/>
      <c r="AA95" s="173">
        <v>46095</v>
      </c>
      <c r="AB95" s="187">
        <v>1</v>
      </c>
      <c r="AC95" s="191" t="str">
        <f t="shared" ca="1" si="30"/>
        <v>Completed</v>
      </c>
      <c r="AD95" s="173">
        <v>46203</v>
      </c>
      <c r="AE95" s="187">
        <v>0</v>
      </c>
      <c r="AF95" s="191" t="str">
        <f t="shared" ca="1" si="31"/>
        <v>Late</v>
      </c>
      <c r="AG95" s="173">
        <f>AG91</f>
        <v>46295</v>
      </c>
      <c r="AH95" s="187">
        <v>0</v>
      </c>
      <c r="AI95" s="191" t="str">
        <f t="shared" ca="1" si="32"/>
        <v>Late</v>
      </c>
      <c r="AJ95" s="110"/>
      <c r="AK95" s="199">
        <f t="shared" ca="1" si="17"/>
        <v>0.95294117647058818</v>
      </c>
      <c r="AL95" s="191" t="s">
        <v>1861</v>
      </c>
      <c r="AM95" s="533"/>
      <c r="AN95" s="3">
        <f>_xlfn.XLOOKUP($E95,'00 MASTER WORK REGISTER'!B:B,'00 MASTER WORK REGISTER'!N:N,"")</f>
        <v>0</v>
      </c>
      <c r="AO95" s="872" t="s">
        <v>4898</v>
      </c>
      <c r="AP95" s="3" t="e">
        <f>_xlfn.XLOOKUP($F95,#REF!,#REF!,"")</f>
        <v>#REF!</v>
      </c>
      <c r="AQ95" s="33"/>
      <c r="AR95" s="33"/>
      <c r="AS95" s="644" t="s">
        <v>1382</v>
      </c>
      <c r="AT95" s="644" t="str">
        <f>_xlfn.XLOOKUP($AS95,'02 Design'!F:F,'02 Design'!AE:AE," ")</f>
        <v>MDW-69323</v>
      </c>
      <c r="AU95" s="644" t="str">
        <f>_xlfn.XLOOKUP($AS95,'02 Design'!F:F,'02 Design'!AF:AF," ")</f>
        <v>MDW-69324</v>
      </c>
    </row>
    <row r="96" spans="1:47" ht="35.1" customHeight="1" outlineLevel="1" x14ac:dyDescent="0.2">
      <c r="A96" s="643">
        <v>93</v>
      </c>
      <c r="B96" s="508">
        <v>93</v>
      </c>
      <c r="C96" s="508" t="str">
        <f>_xlfn.XLOOKUP($E96,'00 MASTER WORK REGISTER'!B:B,'00 MASTER WORK REGISTER'!L:L)</f>
        <v>DWE-39016</v>
      </c>
      <c r="D96" s="508" t="s">
        <v>352</v>
      </c>
      <c r="E96" s="508" t="s">
        <v>597</v>
      </c>
      <c r="F96" s="508" t="s">
        <v>138</v>
      </c>
      <c r="G96" s="542" t="str">
        <f>_xlfn.XLOOKUP($E96,'00 MASTER WORK REGISTER'!B:B,'00 MASTER WORK REGISTER'!H:H)</f>
        <v>Diesel Fuel Storage Tank for Maintenance Vehicle</v>
      </c>
      <c r="H96" s="508" t="str">
        <f>_xlfn.XLOOKUP($E96,'00 MASTER WORK REGISTER'!B:B,'00 MASTER WORK REGISTER'!$I:$I,"")</f>
        <v>สมศักดิ์</v>
      </c>
      <c r="I96" s="508"/>
      <c r="J96" s="508" t="s">
        <v>1629</v>
      </c>
      <c r="K96" s="510">
        <f>_xlfn.XLOOKUP($E96,'00 MASTER WORK REGISTER'!$B:$B,'00 MASTER WORK REGISTER'!$M:$M,"")</f>
        <v>46285</v>
      </c>
      <c r="L96" s="173">
        <v>46008</v>
      </c>
      <c r="M96" s="187">
        <v>1</v>
      </c>
      <c r="N96" s="191" t="s">
        <v>1859</v>
      </c>
      <c r="O96" s="173">
        <v>46038</v>
      </c>
      <c r="P96" s="189">
        <v>1</v>
      </c>
      <c r="Q96" s="192" t="s">
        <v>1859</v>
      </c>
      <c r="R96" s="173">
        <v>46203</v>
      </c>
      <c r="S96" s="189">
        <v>1</v>
      </c>
      <c r="T96" s="191" t="str">
        <f t="shared" ref="T96:T107" ca="1" si="33">IF($S96=1, "Completed", IF($R96&lt;TODAY(), "Late", "On Schedule"))</f>
        <v>Completed</v>
      </c>
      <c r="U96" s="173">
        <v>46234</v>
      </c>
      <c r="V96" s="189">
        <v>1</v>
      </c>
      <c r="W96" s="191" t="str">
        <f t="shared" ca="1" si="29"/>
        <v>Completed</v>
      </c>
      <c r="X96" s="193">
        <v>46243</v>
      </c>
      <c r="Y96" s="189">
        <v>0</v>
      </c>
      <c r="Z96" s="191" t="str">
        <f t="shared" ref="Z96:Z107" ca="1" si="34">IF($Y96=1, "Completed", IF($X96&lt;TODAY(), "Late", "On Schedule"))</f>
        <v>Late</v>
      </c>
      <c r="AA96" s="668"/>
      <c r="AB96" s="669"/>
      <c r="AC96" s="639"/>
      <c r="AD96" s="668"/>
      <c r="AE96" s="669"/>
      <c r="AF96" s="639"/>
      <c r="AG96" s="668"/>
      <c r="AH96" s="669"/>
      <c r="AI96" s="639"/>
      <c r="AJ96" s="110"/>
      <c r="AK96" s="199">
        <f t="shared" ca="1" si="17"/>
        <v>0.94736842105263153</v>
      </c>
      <c r="AL96" s="192" t="s">
        <v>1861</v>
      </c>
      <c r="AM96" s="535" t="s">
        <v>4846</v>
      </c>
      <c r="AN96" s="3">
        <f>_xlfn.XLOOKUP($E96,'00 MASTER WORK REGISTER'!B:B,'00 MASTER WORK REGISTER'!N:N,"")</f>
        <v>0</v>
      </c>
      <c r="AO96" s="856" t="s">
        <v>4899</v>
      </c>
      <c r="AP96" s="3" t="e">
        <f>_xlfn.XLOOKUP($F96,#REF!,#REF!,"")</f>
        <v>#REF!</v>
      </c>
      <c r="AQ96" s="33"/>
      <c r="AR96" s="33"/>
      <c r="AS96" s="644" t="s">
        <v>839</v>
      </c>
      <c r="AT96" s="644" t="str">
        <f>_xlfn.XLOOKUP($AS96,'02 Design'!F:F,'02 Design'!AE:AE," ")</f>
        <v>DWE-69016</v>
      </c>
      <c r="AU96" s="644" t="str">
        <f>_xlfn.XLOOKUP($AS96,'02 Design'!F:F,'02 Design'!AF:AF," ")</f>
        <v>DWE-69116</v>
      </c>
    </row>
    <row r="97" spans="1:49" ht="35.1" customHeight="1" outlineLevel="1" x14ac:dyDescent="0.2">
      <c r="A97" s="643">
        <v>94</v>
      </c>
      <c r="B97" s="508">
        <v>94</v>
      </c>
      <c r="C97" s="508" t="str">
        <f>_xlfn.XLOOKUP($E97,'00 MASTER WORK REGISTER'!B:B,'00 MASTER WORK REGISTER'!L:L)</f>
        <v>DWE-39011</v>
      </c>
      <c r="D97" s="508" t="s">
        <v>352</v>
      </c>
      <c r="E97" s="508" t="s">
        <v>598</v>
      </c>
      <c r="F97" s="508" t="s">
        <v>138</v>
      </c>
      <c r="G97" s="542" t="str">
        <f>_xlfn.XLOOKUP($E97,'00 MASTER WORK REGISTER'!B:B,'00 MASTER WORK REGISTER'!H:H)</f>
        <v>Movable Height Maintenance Platform Vehicle (Boom Lift)</v>
      </c>
      <c r="H97" s="508" t="str">
        <f>_xlfn.XLOOKUP($E97,'00 MASTER WORK REGISTER'!B:B,'00 MASTER WORK REGISTER'!$I:$I,"")</f>
        <v>สมศักดิ์</v>
      </c>
      <c r="I97" s="508"/>
      <c r="J97" s="508" t="s">
        <v>1629</v>
      </c>
      <c r="K97" s="510">
        <f>_xlfn.XLOOKUP($E97,'00 MASTER WORK REGISTER'!$B:$B,'00 MASTER WORK REGISTER'!$M:$M,"")</f>
        <v>46285</v>
      </c>
      <c r="L97" s="173">
        <v>46008</v>
      </c>
      <c r="M97" s="187">
        <v>1</v>
      </c>
      <c r="N97" s="191" t="str">
        <f ca="1">IF($M97=1, "Completed", IF($L97&lt;TODAY(), "Late", "On Schedule"))</f>
        <v>Completed</v>
      </c>
      <c r="O97" s="173">
        <v>45875</v>
      </c>
      <c r="P97" s="189">
        <v>1</v>
      </c>
      <c r="Q97" s="191" t="str">
        <f ca="1">IF($P97=1, "Completed", IF($O97&lt;TODAY(), "Late", "On Schedule"))</f>
        <v>Completed</v>
      </c>
      <c r="R97" s="173">
        <v>46022</v>
      </c>
      <c r="S97" s="189">
        <v>1</v>
      </c>
      <c r="T97" s="191" t="str">
        <f t="shared" ca="1" si="33"/>
        <v>Completed</v>
      </c>
      <c r="U97" s="173">
        <v>46203</v>
      </c>
      <c r="V97" s="189">
        <v>1</v>
      </c>
      <c r="W97" s="191" t="str">
        <f t="shared" ca="1" si="29"/>
        <v>Completed</v>
      </c>
      <c r="X97" s="193">
        <v>46212</v>
      </c>
      <c r="Y97" s="189">
        <v>0</v>
      </c>
      <c r="Z97" s="191" t="str">
        <f t="shared" ca="1" si="34"/>
        <v>Late</v>
      </c>
      <c r="AA97" s="173">
        <v>46164</v>
      </c>
      <c r="AB97" s="189">
        <v>1</v>
      </c>
      <c r="AC97" s="191" t="str">
        <f ca="1">IF($AB97=1, "Completed", IF($AA97&lt;TODAY(), "Late", "On Schedule"))</f>
        <v>Completed</v>
      </c>
      <c r="AD97" s="173">
        <v>46295</v>
      </c>
      <c r="AE97" s="189">
        <v>0</v>
      </c>
      <c r="AF97" s="191" t="str">
        <f ca="1">IF($AE97=1, "Completed", IF($AD97&lt;TODAY(), "Late", "On Schedule"))</f>
        <v>Late</v>
      </c>
      <c r="AG97" s="173">
        <v>46316</v>
      </c>
      <c r="AH97" s="189">
        <v>0</v>
      </c>
      <c r="AI97" s="191" t="str">
        <f ca="1">IF($AH97=1, "Completed", IF($AG97&lt;TODAY(), "Late", "On Schedule"))</f>
        <v>Late</v>
      </c>
      <c r="AJ97" s="110"/>
      <c r="AK97" s="199">
        <f t="shared" ca="1" si="17"/>
        <v>0.91</v>
      </c>
      <c r="AL97" s="192" t="s">
        <v>1861</v>
      </c>
      <c r="AM97" s="535" t="s">
        <v>4847</v>
      </c>
      <c r="AN97" s="3">
        <f>_xlfn.XLOOKUP($E97,'00 MASTER WORK REGISTER'!B:B,'00 MASTER WORK REGISTER'!N:N,"")</f>
        <v>0</v>
      </c>
      <c r="AO97" s="857" t="s">
        <v>4900</v>
      </c>
      <c r="AP97" s="3" t="e">
        <f>_xlfn.XLOOKUP($F97,#REF!,#REF!,"")</f>
        <v>#REF!</v>
      </c>
      <c r="AQ97" s="33"/>
      <c r="AR97" s="33"/>
      <c r="AS97" s="644" t="s">
        <v>481</v>
      </c>
      <c r="AT97" s="644" t="str">
        <f>_xlfn.XLOOKUP($AS97,'02 Design'!F:F,'02 Design'!AE:AE," ")</f>
        <v>DWE-69011</v>
      </c>
      <c r="AU97" s="644" t="str">
        <f>_xlfn.XLOOKUP($AS97,'02 Design'!F:F,'02 Design'!AF:AF," ")</f>
        <v>DWE-69111</v>
      </c>
    </row>
    <row r="98" spans="1:49" ht="35.1" customHeight="1" outlineLevel="1" x14ac:dyDescent="0.2">
      <c r="A98" s="643">
        <v>95</v>
      </c>
      <c r="B98" s="508">
        <v>95</v>
      </c>
      <c r="C98" s="508" t="str">
        <f>_xlfn.XLOOKUP($E98,'00 MASTER WORK REGISTER'!B:B,'00 MASTER WORK REGISTER'!L:L)</f>
        <v>DWE-39012</v>
      </c>
      <c r="D98" s="508" t="s">
        <v>352</v>
      </c>
      <c r="E98" s="508" t="s">
        <v>599</v>
      </c>
      <c r="F98" s="508" t="s">
        <v>138</v>
      </c>
      <c r="G98" s="542" t="str">
        <f>_xlfn.XLOOKUP($E98,'00 MASTER WORK REGISTER'!B:B,'00 MASTER WORK REGISTER'!H:H)</f>
        <v>Fork Lift Vehicle</v>
      </c>
      <c r="H98" s="508" t="str">
        <f>_xlfn.XLOOKUP($E98,'00 MASTER WORK REGISTER'!B:B,'00 MASTER WORK REGISTER'!$I:$I,"")</f>
        <v>สมศักดิ์</v>
      </c>
      <c r="I98" s="508"/>
      <c r="J98" s="508" t="s">
        <v>1629</v>
      </c>
      <c r="K98" s="510">
        <f>_xlfn.XLOOKUP($E98,'00 MASTER WORK REGISTER'!$B:$B,'00 MASTER WORK REGISTER'!$M:$M,"")</f>
        <v>46285</v>
      </c>
      <c r="L98" s="173">
        <v>46008</v>
      </c>
      <c r="M98" s="187">
        <v>1</v>
      </c>
      <c r="N98" s="191" t="str">
        <f ca="1">IF($M98=1, "Completed", IF($L98&lt;TODAY(), "Late", "On Schedule"))</f>
        <v>Completed</v>
      </c>
      <c r="O98" s="173">
        <v>45747</v>
      </c>
      <c r="P98" s="189">
        <v>1</v>
      </c>
      <c r="Q98" s="191" t="str">
        <f ca="1">IF($P98=1, "Completed", IF($O98&lt;TODAY(), "Late", "On Schedule"))</f>
        <v>Completed</v>
      </c>
      <c r="R98" s="173">
        <v>46174</v>
      </c>
      <c r="S98" s="189">
        <v>1</v>
      </c>
      <c r="T98" s="191" t="str">
        <f t="shared" ca="1" si="33"/>
        <v>Completed</v>
      </c>
      <c r="U98" s="173">
        <v>46203</v>
      </c>
      <c r="V98" s="189">
        <v>1</v>
      </c>
      <c r="W98" s="191" t="str">
        <f t="shared" ca="1" si="29"/>
        <v>Completed</v>
      </c>
      <c r="X98" s="193">
        <v>46233</v>
      </c>
      <c r="Y98" s="189">
        <v>0</v>
      </c>
      <c r="Z98" s="191" t="str">
        <f t="shared" ca="1" si="34"/>
        <v>Late</v>
      </c>
      <c r="AA98" s="173">
        <v>46295</v>
      </c>
      <c r="AB98" s="189">
        <v>0</v>
      </c>
      <c r="AC98" s="191" t="str">
        <f ca="1">IF($AB98=1, "Completed", IF($AA98&lt;TODAY(), "Late", "On Schedule"))</f>
        <v>Late</v>
      </c>
      <c r="AD98" s="173">
        <v>46302</v>
      </c>
      <c r="AE98" s="189">
        <v>0</v>
      </c>
      <c r="AF98" s="191" t="str">
        <f ca="1">IF($AE98=1, "Completed", IF($AD98&lt;TODAY(), "Late", "On Schedule"))</f>
        <v>Late</v>
      </c>
      <c r="AG98" s="173">
        <v>46323</v>
      </c>
      <c r="AH98" s="189">
        <v>0</v>
      </c>
      <c r="AI98" s="191" t="str">
        <f ca="1">IF($AH98=1, "Completed", IF($AG98&lt;TODAY(), "Late", "On Schedule"))</f>
        <v>Late</v>
      </c>
      <c r="AJ98" s="110"/>
      <c r="AK98" s="199">
        <f t="shared" ca="1" si="17"/>
        <v>0.9</v>
      </c>
      <c r="AL98" s="192" t="s">
        <v>1861</v>
      </c>
      <c r="AM98" s="841" t="s">
        <v>4847</v>
      </c>
      <c r="AN98" s="3">
        <f>_xlfn.XLOOKUP($E98,'00 MASTER WORK REGISTER'!B:B,'00 MASTER WORK REGISTER'!N:N,"")</f>
        <v>0</v>
      </c>
      <c r="AO98" s="854" t="s">
        <v>4901</v>
      </c>
      <c r="AP98" s="3" t="e">
        <f>_xlfn.XLOOKUP($F98,#REF!,#REF!,"")</f>
        <v>#REF!</v>
      </c>
      <c r="AQ98" s="33"/>
      <c r="AR98" s="33"/>
      <c r="AS98" s="644" t="s">
        <v>482</v>
      </c>
      <c r="AT98" s="644" t="str">
        <f>_xlfn.XLOOKUP($AS98,'02 Design'!F:F,'02 Design'!AE:AE," ")</f>
        <v>DWE-69012</v>
      </c>
      <c r="AU98" s="644" t="str">
        <f>_xlfn.XLOOKUP($AS98,'02 Design'!F:F,'02 Design'!AF:AF," ")</f>
        <v>DWE-69112</v>
      </c>
    </row>
    <row r="99" spans="1:49" ht="35.1" customHeight="1" outlineLevel="1" x14ac:dyDescent="0.2">
      <c r="A99" s="643">
        <v>96</v>
      </c>
      <c r="B99" s="508">
        <v>96</v>
      </c>
      <c r="C99" s="508" t="str">
        <f>_xlfn.XLOOKUP($E99,'00 MASTER WORK REGISTER'!B:B,'00 MASTER WORK REGISTER'!L:L)</f>
        <v>DWE-39015</v>
      </c>
      <c r="D99" s="508" t="s">
        <v>352</v>
      </c>
      <c r="E99" s="508" t="s">
        <v>600</v>
      </c>
      <c r="F99" s="508" t="s">
        <v>138</v>
      </c>
      <c r="G99" s="542" t="str">
        <f>_xlfn.XLOOKUP($E99,'00 MASTER WORK REGISTER'!B:B,'00 MASTER WORK REGISTER'!H:H)</f>
        <v>Compressed Air System and Portable Air Compressor for Depot</v>
      </c>
      <c r="H99" s="508" t="str">
        <f>_xlfn.XLOOKUP($E99,'00 MASTER WORK REGISTER'!B:B,'00 MASTER WORK REGISTER'!$I:$I,"")</f>
        <v>สมศักดิ์</v>
      </c>
      <c r="I99" s="508"/>
      <c r="J99" s="508" t="s">
        <v>1629</v>
      </c>
      <c r="K99" s="510">
        <f>_xlfn.XLOOKUP($E99,'00 MASTER WORK REGISTER'!$B:$B,'00 MASTER WORK REGISTER'!$M:$M,"")</f>
        <v>46285</v>
      </c>
      <c r="L99" s="173">
        <v>46008</v>
      </c>
      <c r="M99" s="187">
        <v>1</v>
      </c>
      <c r="N99" s="191" t="s">
        <v>1859</v>
      </c>
      <c r="O99" s="173">
        <v>46032</v>
      </c>
      <c r="P99" s="189">
        <v>1</v>
      </c>
      <c r="Q99" s="192" t="s">
        <v>1859</v>
      </c>
      <c r="R99" s="173">
        <v>46068</v>
      </c>
      <c r="S99" s="189">
        <v>1</v>
      </c>
      <c r="T99" s="191" t="str">
        <f t="shared" ca="1" si="33"/>
        <v>Completed</v>
      </c>
      <c r="U99" s="173">
        <v>46284</v>
      </c>
      <c r="V99" s="189">
        <v>0</v>
      </c>
      <c r="W99" s="191" t="str">
        <f t="shared" ca="1" si="29"/>
        <v>Late</v>
      </c>
      <c r="X99" s="193">
        <v>46294</v>
      </c>
      <c r="Y99" s="189">
        <v>0</v>
      </c>
      <c r="Z99" s="191" t="str">
        <f t="shared" ca="1" si="34"/>
        <v>Late</v>
      </c>
      <c r="AA99" s="668"/>
      <c r="AB99" s="669"/>
      <c r="AC99" s="639"/>
      <c r="AD99" s="668"/>
      <c r="AE99" s="669"/>
      <c r="AF99" s="639"/>
      <c r="AG99" s="668"/>
      <c r="AH99" s="669"/>
      <c r="AI99" s="639"/>
      <c r="AJ99" s="110"/>
      <c r="AK99" s="199">
        <f t="shared" ca="1" si="17"/>
        <v>0.31578947368421056</v>
      </c>
      <c r="AL99" s="192" t="s">
        <v>1861</v>
      </c>
      <c r="AM99" s="535" t="s">
        <v>4848</v>
      </c>
      <c r="AN99" s="3">
        <f>_xlfn.XLOOKUP($E99,'00 MASTER WORK REGISTER'!B:B,'00 MASTER WORK REGISTER'!N:N,"")</f>
        <v>0</v>
      </c>
      <c r="AO99" s="856" t="s">
        <v>4902</v>
      </c>
      <c r="AP99" s="3" t="e">
        <f>_xlfn.XLOOKUP($F99,#REF!,#REF!,"")</f>
        <v>#REF!</v>
      </c>
      <c r="AQ99" s="33"/>
      <c r="AR99" s="33"/>
      <c r="AS99" s="644" t="s">
        <v>483</v>
      </c>
      <c r="AT99" s="644" t="str">
        <f>_xlfn.XLOOKUP($AS99,'02 Design'!F:F,'02 Design'!AE:AE," ")</f>
        <v>DWE-69015</v>
      </c>
      <c r="AU99" s="644" t="str">
        <f>_xlfn.XLOOKUP($AS99,'02 Design'!F:F,'02 Design'!AF:AF," ")</f>
        <v>DWE-69115</v>
      </c>
    </row>
    <row r="100" spans="1:49" ht="35.1" customHeight="1" outlineLevel="1" x14ac:dyDescent="0.2">
      <c r="A100" s="643">
        <v>97</v>
      </c>
      <c r="B100" s="508">
        <v>97</v>
      </c>
      <c r="C100" s="508" t="str">
        <f>_xlfn.XLOOKUP($E100,'00 MASTER WORK REGISTER'!B:B,'00 MASTER WORK REGISTER'!L:L)</f>
        <v>DWE-39017</v>
      </c>
      <c r="D100" s="508" t="s">
        <v>352</v>
      </c>
      <c r="E100" s="508" t="s">
        <v>601</v>
      </c>
      <c r="F100" s="508" t="s">
        <v>138</v>
      </c>
      <c r="G100" s="542" t="str">
        <f>_xlfn.XLOOKUP($E100,'00 MASTER WORK REGISTER'!B:B,'00 MASTER WORK REGISTER'!H:H)</f>
        <v>Pallet Storage Shelves in Hazardous Storage</v>
      </c>
      <c r="H100" s="508" t="str">
        <f>_xlfn.XLOOKUP($E100,'00 MASTER WORK REGISTER'!B:B,'00 MASTER WORK REGISTER'!$I:$I,"")</f>
        <v>สมศักดิ์</v>
      </c>
      <c r="I100" s="508"/>
      <c r="J100" s="508" t="s">
        <v>1629</v>
      </c>
      <c r="K100" s="510">
        <f>_xlfn.XLOOKUP($E100,'00 MASTER WORK REGISTER'!$B:$B,'00 MASTER WORK REGISTER'!$M:$M,"")</f>
        <v>46285</v>
      </c>
      <c r="L100" s="173">
        <v>46008</v>
      </c>
      <c r="M100" s="187">
        <v>1</v>
      </c>
      <c r="N100" s="191" t="str">
        <f t="shared" ref="N100:N108" ca="1" si="35">IF($M100=1, "Completed", IF($L100&lt;TODAY(), "Late", "On Schedule"))</f>
        <v>Completed</v>
      </c>
      <c r="O100" s="173">
        <v>46007</v>
      </c>
      <c r="P100" s="189">
        <v>1</v>
      </c>
      <c r="Q100" s="191" t="str">
        <f t="shared" ref="Q100:Q108" ca="1" si="36">IF($P100=1, "Completed", IF($O100&lt;TODAY(), "Late", "On Schedule"))</f>
        <v>Completed</v>
      </c>
      <c r="R100" s="173">
        <v>46081</v>
      </c>
      <c r="S100" s="189">
        <v>1</v>
      </c>
      <c r="T100" s="191" t="str">
        <f t="shared" ca="1" si="33"/>
        <v>Completed</v>
      </c>
      <c r="U100" s="173">
        <v>46173</v>
      </c>
      <c r="V100" s="189">
        <v>1</v>
      </c>
      <c r="W100" s="191" t="str">
        <f t="shared" ca="1" si="29"/>
        <v>Completed</v>
      </c>
      <c r="X100" s="193">
        <v>46178</v>
      </c>
      <c r="Y100" s="189">
        <v>0</v>
      </c>
      <c r="Z100" s="191" t="str">
        <f t="shared" ca="1" si="34"/>
        <v>Late</v>
      </c>
      <c r="AA100" s="173">
        <v>46220</v>
      </c>
      <c r="AB100" s="189">
        <v>1</v>
      </c>
      <c r="AC100" s="191" t="str">
        <f t="shared" ref="AC100:AC108" ca="1" si="37">IF($AB100=1, "Completed", IF($AA100&lt;TODAY(), "Late", "On Schedule"))</f>
        <v>Completed</v>
      </c>
      <c r="AD100" s="173">
        <v>46295</v>
      </c>
      <c r="AE100" s="189">
        <v>0</v>
      </c>
      <c r="AF100" s="191" t="str">
        <f t="shared" ref="AF100:AF108" ca="1" si="38">IF($AE100=1, "Completed", IF($AD100&lt;TODAY(), "Late", "On Schedule"))</f>
        <v>Late</v>
      </c>
      <c r="AG100" s="173">
        <f>AD100+21</f>
        <v>46316</v>
      </c>
      <c r="AH100" s="189">
        <v>0</v>
      </c>
      <c r="AI100" s="191" t="str">
        <f t="shared" ref="AI100:AI108" ca="1" si="39">IF($AH100=1, "Completed", IF($AG100&lt;TODAY(), "Late", "On Schedule"))</f>
        <v>Late</v>
      </c>
      <c r="AJ100" s="110"/>
      <c r="AK100" s="199">
        <f t="shared" ca="1" si="17"/>
        <v>0.91</v>
      </c>
      <c r="AL100" s="192" t="s">
        <v>1861</v>
      </c>
      <c r="AM100" s="841" t="s">
        <v>4851</v>
      </c>
      <c r="AN100" s="3">
        <f>_xlfn.XLOOKUP($E100,'00 MASTER WORK REGISTER'!B:B,'00 MASTER WORK REGISTER'!N:N,"")</f>
        <v>0</v>
      </c>
      <c r="AO100" s="854" t="s">
        <v>4903</v>
      </c>
      <c r="AP100" s="3" t="e">
        <f>_xlfn.XLOOKUP($F100,#REF!,#REF!,"")</f>
        <v>#REF!</v>
      </c>
      <c r="AQ100" s="33"/>
      <c r="AR100" s="33"/>
      <c r="AS100" s="644" t="s">
        <v>480</v>
      </c>
      <c r="AT100" s="644" t="str">
        <f>_xlfn.XLOOKUP($AS100,'02 Design'!F:F,'02 Design'!AE:AE," ")</f>
        <v>DWE-69017</v>
      </c>
      <c r="AU100" s="644" t="str">
        <f>_xlfn.XLOOKUP($AS100,'02 Design'!F:F,'02 Design'!AF:AF," ")</f>
        <v>DWE-69117</v>
      </c>
    </row>
    <row r="101" spans="1:49" ht="35.1" customHeight="1" outlineLevel="1" x14ac:dyDescent="0.2">
      <c r="A101" s="643">
        <v>98</v>
      </c>
      <c r="B101" s="508">
        <v>98</v>
      </c>
      <c r="C101" s="508" t="str">
        <f>_xlfn.XLOOKUP($E101,'00 MASTER WORK REGISTER'!B:B,'00 MASTER WORK REGISTER'!L:L)</f>
        <v>DWE-39017</v>
      </c>
      <c r="D101" s="508" t="s">
        <v>352</v>
      </c>
      <c r="E101" s="508" t="s">
        <v>602</v>
      </c>
      <c r="F101" s="508" t="s">
        <v>138</v>
      </c>
      <c r="G101" s="542" t="str">
        <f>_xlfn.XLOOKUP($E101,'00 MASTER WORK REGISTER'!B:B,'00 MASTER WORK REGISTER'!H:H)</f>
        <v>Pallet Storage in Main Storage Room</v>
      </c>
      <c r="H101" s="508" t="str">
        <f>_xlfn.XLOOKUP($E101,'00 MASTER WORK REGISTER'!B:B,'00 MASTER WORK REGISTER'!$I:$I,"")</f>
        <v>สมศักดิ์</v>
      </c>
      <c r="I101" s="508"/>
      <c r="J101" s="508" t="s">
        <v>1629</v>
      </c>
      <c r="K101" s="510">
        <f>_xlfn.XLOOKUP($E101,'00 MASTER WORK REGISTER'!$B:$B,'00 MASTER WORK REGISTER'!$M:$M,"")</f>
        <v>46285</v>
      </c>
      <c r="L101" s="173">
        <v>46008</v>
      </c>
      <c r="M101" s="187">
        <v>1</v>
      </c>
      <c r="N101" s="191" t="str">
        <f t="shared" ca="1" si="35"/>
        <v>Completed</v>
      </c>
      <c r="O101" s="173">
        <v>46007</v>
      </c>
      <c r="P101" s="189">
        <v>1</v>
      </c>
      <c r="Q101" s="191" t="str">
        <f t="shared" ca="1" si="36"/>
        <v>Completed</v>
      </c>
      <c r="R101" s="173">
        <v>46081</v>
      </c>
      <c r="S101" s="189">
        <v>1</v>
      </c>
      <c r="T101" s="191" t="str">
        <f t="shared" ca="1" si="33"/>
        <v>Completed</v>
      </c>
      <c r="U101" s="173">
        <v>46173</v>
      </c>
      <c r="V101" s="189">
        <v>1</v>
      </c>
      <c r="W101" s="191" t="str">
        <f t="shared" ca="1" si="29"/>
        <v>Completed</v>
      </c>
      <c r="X101" s="193">
        <v>46178</v>
      </c>
      <c r="Y101" s="189">
        <v>0</v>
      </c>
      <c r="Z101" s="191" t="str">
        <f t="shared" ca="1" si="34"/>
        <v>Late</v>
      </c>
      <c r="AA101" s="173">
        <v>46220</v>
      </c>
      <c r="AB101" s="189">
        <v>1</v>
      </c>
      <c r="AC101" s="191" t="str">
        <f t="shared" ca="1" si="37"/>
        <v>Completed</v>
      </c>
      <c r="AD101" s="173">
        <v>46295</v>
      </c>
      <c r="AE101" s="189">
        <v>0</v>
      </c>
      <c r="AF101" s="191" t="str">
        <f t="shared" ca="1" si="38"/>
        <v>Late</v>
      </c>
      <c r="AG101" s="173">
        <f>AD101+21</f>
        <v>46316</v>
      </c>
      <c r="AH101" s="189">
        <v>0</v>
      </c>
      <c r="AI101" s="191" t="str">
        <f t="shared" ca="1" si="39"/>
        <v>Late</v>
      </c>
      <c r="AJ101" s="110"/>
      <c r="AK101" s="199">
        <f t="shared" ca="1" si="17"/>
        <v>0.91</v>
      </c>
      <c r="AL101" s="192" t="s">
        <v>1861</v>
      </c>
      <c r="AM101" s="841" t="s">
        <v>4851</v>
      </c>
      <c r="AN101" s="3">
        <f>_xlfn.XLOOKUP($E101,'00 MASTER WORK REGISTER'!B:B,'00 MASTER WORK REGISTER'!N:N,"")</f>
        <v>0</v>
      </c>
      <c r="AO101" s="854" t="s">
        <v>4904</v>
      </c>
      <c r="AP101" s="3" t="e">
        <f>_xlfn.XLOOKUP($F101,#REF!,#REF!,"")</f>
        <v>#REF!</v>
      </c>
      <c r="AQ101" s="33"/>
      <c r="AR101" s="33"/>
      <c r="AS101" s="644" t="s">
        <v>480</v>
      </c>
      <c r="AT101" s="644" t="str">
        <f>_xlfn.XLOOKUP($AS101,'02 Design'!F:F,'02 Design'!AE:AE," ")</f>
        <v>DWE-69017</v>
      </c>
      <c r="AU101" s="644" t="str">
        <f>_xlfn.XLOOKUP($AS101,'02 Design'!F:F,'02 Design'!AF:AF," ")</f>
        <v>DWE-69117</v>
      </c>
    </row>
    <row r="102" spans="1:49" ht="35.1" customHeight="1" outlineLevel="1" x14ac:dyDescent="0.2">
      <c r="A102" s="643">
        <v>99</v>
      </c>
      <c r="B102" s="508">
        <v>99</v>
      </c>
      <c r="C102" s="508" t="str">
        <f>_xlfn.XLOOKUP($E102,'00 MASTER WORK REGISTER'!B:B,'00 MASTER WORK REGISTER'!L:L)</f>
        <v>DWE-39017</v>
      </c>
      <c r="D102" s="508" t="s">
        <v>352</v>
      </c>
      <c r="E102" s="508" t="s">
        <v>603</v>
      </c>
      <c r="F102" s="508" t="s">
        <v>138</v>
      </c>
      <c r="G102" s="542" t="str">
        <f>_xlfn.XLOOKUP($E102,'00 MASTER WORK REGISTER'!B:B,'00 MASTER WORK REGISTER'!H:H)</f>
        <v>Two-Tier Shelf</v>
      </c>
      <c r="H102" s="508" t="str">
        <f>_xlfn.XLOOKUP($E102,'00 MASTER WORK REGISTER'!B:B,'00 MASTER WORK REGISTER'!$I:$I,"")</f>
        <v>สมศักดิ์</v>
      </c>
      <c r="I102" s="508"/>
      <c r="J102" s="508" t="s">
        <v>1629</v>
      </c>
      <c r="K102" s="510">
        <f>_xlfn.XLOOKUP($E102,'00 MASTER WORK REGISTER'!$B:$B,'00 MASTER WORK REGISTER'!$M:$M,"")</f>
        <v>46285</v>
      </c>
      <c r="L102" s="173">
        <v>46008</v>
      </c>
      <c r="M102" s="187">
        <v>1</v>
      </c>
      <c r="N102" s="191" t="str">
        <f t="shared" ca="1" si="35"/>
        <v>Completed</v>
      </c>
      <c r="O102" s="173">
        <v>46007</v>
      </c>
      <c r="P102" s="189">
        <v>1</v>
      </c>
      <c r="Q102" s="191" t="str">
        <f t="shared" ca="1" si="36"/>
        <v>Completed</v>
      </c>
      <c r="R102" s="173">
        <v>46081</v>
      </c>
      <c r="S102" s="189">
        <v>1</v>
      </c>
      <c r="T102" s="191" t="str">
        <f t="shared" ca="1" si="33"/>
        <v>Completed</v>
      </c>
      <c r="U102" s="173">
        <v>46173</v>
      </c>
      <c r="V102" s="189">
        <v>1</v>
      </c>
      <c r="W102" s="191" t="str">
        <f t="shared" ca="1" si="29"/>
        <v>Completed</v>
      </c>
      <c r="X102" s="193">
        <v>46178</v>
      </c>
      <c r="Y102" s="189">
        <v>0</v>
      </c>
      <c r="Z102" s="191" t="str">
        <f t="shared" ca="1" si="34"/>
        <v>Late</v>
      </c>
      <c r="AA102" s="173">
        <v>46220</v>
      </c>
      <c r="AB102" s="189">
        <v>1</v>
      </c>
      <c r="AC102" s="191" t="str">
        <f t="shared" ca="1" si="37"/>
        <v>Completed</v>
      </c>
      <c r="AD102" s="173">
        <v>46295</v>
      </c>
      <c r="AE102" s="189">
        <v>0</v>
      </c>
      <c r="AF102" s="191" t="str">
        <f t="shared" ca="1" si="38"/>
        <v>Late</v>
      </c>
      <c r="AG102" s="173">
        <f>AD102+21</f>
        <v>46316</v>
      </c>
      <c r="AH102" s="189">
        <v>0</v>
      </c>
      <c r="AI102" s="191" t="str">
        <f t="shared" ca="1" si="39"/>
        <v>Late</v>
      </c>
      <c r="AJ102" s="110"/>
      <c r="AK102" s="199">
        <f t="shared" ca="1" si="17"/>
        <v>0.91</v>
      </c>
      <c r="AL102" s="192" t="s">
        <v>1861</v>
      </c>
      <c r="AM102" s="841" t="s">
        <v>4851</v>
      </c>
      <c r="AN102" s="3">
        <f>_xlfn.XLOOKUP($E102,'00 MASTER WORK REGISTER'!B:B,'00 MASTER WORK REGISTER'!N:N,"")</f>
        <v>0</v>
      </c>
      <c r="AO102" s="856" t="s">
        <v>4905</v>
      </c>
      <c r="AP102" s="3" t="e">
        <f>_xlfn.XLOOKUP($F102,#REF!,#REF!,"")</f>
        <v>#REF!</v>
      </c>
      <c r="AQ102" s="33"/>
      <c r="AR102" s="33"/>
      <c r="AS102" s="644" t="s">
        <v>480</v>
      </c>
      <c r="AT102" s="644" t="str">
        <f>_xlfn.XLOOKUP($AS102,'02 Design'!F:F,'02 Design'!AE:AE," ")</f>
        <v>DWE-69017</v>
      </c>
      <c r="AU102" s="644" t="str">
        <f>_xlfn.XLOOKUP($AS102,'02 Design'!F:F,'02 Design'!AF:AF," ")</f>
        <v>DWE-69117</v>
      </c>
    </row>
    <row r="103" spans="1:49" ht="35.1" customHeight="1" outlineLevel="1" x14ac:dyDescent="0.2">
      <c r="A103" s="643">
        <v>100</v>
      </c>
      <c r="B103" s="508">
        <v>100</v>
      </c>
      <c r="C103" s="508" t="str">
        <f>_xlfn.XLOOKUP($E103,'00 MASTER WORK REGISTER'!B:B,'00 MASTER WORK REGISTER'!L:L)</f>
        <v>DWE-39017</v>
      </c>
      <c r="D103" s="508" t="s">
        <v>352</v>
      </c>
      <c r="E103" s="508" t="s">
        <v>604</v>
      </c>
      <c r="F103" s="508" t="s">
        <v>138</v>
      </c>
      <c r="G103" s="542" t="str">
        <f>_xlfn.XLOOKUP($E103,'00 MASTER WORK REGISTER'!B:B,'00 MASTER WORK REGISTER'!H:H)</f>
        <v>Tool Storage</v>
      </c>
      <c r="H103" s="508" t="str">
        <f>_xlfn.XLOOKUP($E103,'00 MASTER WORK REGISTER'!B:B,'00 MASTER WORK REGISTER'!$I:$I,"")</f>
        <v>สมศักดิ์</v>
      </c>
      <c r="I103" s="508"/>
      <c r="J103" s="508" t="s">
        <v>1629</v>
      </c>
      <c r="K103" s="510">
        <f>_xlfn.XLOOKUP($E103,'00 MASTER WORK REGISTER'!$B:$B,'00 MASTER WORK REGISTER'!$M:$M,"")</f>
        <v>46285</v>
      </c>
      <c r="L103" s="173">
        <v>46008</v>
      </c>
      <c r="M103" s="187">
        <v>1</v>
      </c>
      <c r="N103" s="191" t="str">
        <f t="shared" ca="1" si="35"/>
        <v>Completed</v>
      </c>
      <c r="O103" s="173">
        <v>46007</v>
      </c>
      <c r="P103" s="189">
        <v>1</v>
      </c>
      <c r="Q103" s="191" t="str">
        <f t="shared" ca="1" si="36"/>
        <v>Completed</v>
      </c>
      <c r="R103" s="173">
        <v>46081</v>
      </c>
      <c r="S103" s="189">
        <v>1</v>
      </c>
      <c r="T103" s="191" t="str">
        <f t="shared" ca="1" si="33"/>
        <v>Completed</v>
      </c>
      <c r="U103" s="173">
        <v>46173</v>
      </c>
      <c r="V103" s="189">
        <v>1</v>
      </c>
      <c r="W103" s="191" t="str">
        <f t="shared" ca="1" si="29"/>
        <v>Completed</v>
      </c>
      <c r="X103" s="193">
        <v>46178</v>
      </c>
      <c r="Y103" s="189">
        <v>0</v>
      </c>
      <c r="Z103" s="191" t="str">
        <f t="shared" ca="1" si="34"/>
        <v>Late</v>
      </c>
      <c r="AA103" s="173">
        <v>46220</v>
      </c>
      <c r="AB103" s="189">
        <v>1</v>
      </c>
      <c r="AC103" s="191" t="str">
        <f t="shared" ca="1" si="37"/>
        <v>Completed</v>
      </c>
      <c r="AD103" s="173">
        <v>46295</v>
      </c>
      <c r="AE103" s="189">
        <v>0</v>
      </c>
      <c r="AF103" s="191" t="str">
        <f t="shared" ca="1" si="38"/>
        <v>Late</v>
      </c>
      <c r="AG103" s="173">
        <f>AD103+21</f>
        <v>46316</v>
      </c>
      <c r="AH103" s="189">
        <v>0</v>
      </c>
      <c r="AI103" s="191" t="str">
        <f t="shared" ca="1" si="39"/>
        <v>Late</v>
      </c>
      <c r="AJ103" s="110"/>
      <c r="AK103" s="199">
        <f t="shared" ca="1" si="17"/>
        <v>0.91</v>
      </c>
      <c r="AL103" s="192" t="s">
        <v>1861</v>
      </c>
      <c r="AM103" s="841" t="s">
        <v>4851</v>
      </c>
      <c r="AN103" s="3">
        <f>_xlfn.XLOOKUP($E103,'00 MASTER WORK REGISTER'!B:B,'00 MASTER WORK REGISTER'!N:N,"")</f>
        <v>0</v>
      </c>
      <c r="AO103" s="856" t="s">
        <v>4906</v>
      </c>
      <c r="AP103" s="3" t="e">
        <f>_xlfn.XLOOKUP($F103,#REF!,#REF!,"")</f>
        <v>#REF!</v>
      </c>
      <c r="AQ103" s="33"/>
      <c r="AR103" s="33"/>
      <c r="AS103" s="644" t="s">
        <v>480</v>
      </c>
      <c r="AT103" s="644" t="str">
        <f>_xlfn.XLOOKUP($AS103,'02 Design'!F:F,'02 Design'!AE:AE," ")</f>
        <v>DWE-69017</v>
      </c>
      <c r="AU103" s="644" t="str">
        <f>_xlfn.XLOOKUP($AS103,'02 Design'!F:F,'02 Design'!AF:AF," ")</f>
        <v>DWE-69117</v>
      </c>
    </row>
    <row r="104" spans="1:49" ht="35.1" customHeight="1" outlineLevel="1" x14ac:dyDescent="0.2">
      <c r="A104" s="643">
        <v>101</v>
      </c>
      <c r="B104" s="508">
        <v>101</v>
      </c>
      <c r="C104" s="508" t="str">
        <f>_xlfn.XLOOKUP($E104,'00 MASTER WORK REGISTER'!B:B,'00 MASTER WORK REGISTER'!L:L)</f>
        <v>DWE-39018</v>
      </c>
      <c r="D104" s="508" t="s">
        <v>352</v>
      </c>
      <c r="E104" s="508" t="s">
        <v>605</v>
      </c>
      <c r="F104" s="508" t="s">
        <v>138</v>
      </c>
      <c r="G104" s="542" t="str">
        <f>_xlfn.XLOOKUP($E104,'00 MASTER WORK REGISTER'!B:B,'00 MASTER WORK REGISTER'!H:H)</f>
        <v>Repair Equipment</v>
      </c>
      <c r="H104" s="508" t="str">
        <f>_xlfn.XLOOKUP($E104,'00 MASTER WORK REGISTER'!B:B,'00 MASTER WORK REGISTER'!$I:$I,"")</f>
        <v>สมศักดิ์</v>
      </c>
      <c r="I104" s="508"/>
      <c r="J104" s="508" t="s">
        <v>1629</v>
      </c>
      <c r="K104" s="510">
        <f>_xlfn.XLOOKUP($E104,'00 MASTER WORK REGISTER'!$B:$B,'00 MASTER WORK REGISTER'!$M:$M,"")</f>
        <v>46285</v>
      </c>
      <c r="L104" s="173">
        <v>46008</v>
      </c>
      <c r="M104" s="187">
        <v>1</v>
      </c>
      <c r="N104" s="191" t="str">
        <f t="shared" ca="1" si="35"/>
        <v>Completed</v>
      </c>
      <c r="O104" s="597">
        <v>46234</v>
      </c>
      <c r="P104" s="189">
        <v>0.5</v>
      </c>
      <c r="Q104" s="191" t="str">
        <f t="shared" ca="1" si="36"/>
        <v>Late</v>
      </c>
      <c r="R104" s="173">
        <v>46325</v>
      </c>
      <c r="S104" s="189">
        <v>0.7</v>
      </c>
      <c r="T104" s="191" t="str">
        <f t="shared" ca="1" si="33"/>
        <v>On Schedule</v>
      </c>
      <c r="U104" s="173">
        <v>46449</v>
      </c>
      <c r="V104" s="189">
        <v>0</v>
      </c>
      <c r="W104" s="191" t="str">
        <f t="shared" ca="1" si="29"/>
        <v>On Schedule</v>
      </c>
      <c r="X104" s="193">
        <v>46479</v>
      </c>
      <c r="Y104" s="189">
        <v>0</v>
      </c>
      <c r="Z104" s="191" t="str">
        <f t="shared" ca="1" si="34"/>
        <v>On Schedule</v>
      </c>
      <c r="AA104" s="173">
        <v>46449</v>
      </c>
      <c r="AB104" s="189">
        <v>0</v>
      </c>
      <c r="AC104" s="191" t="str">
        <f t="shared" ca="1" si="37"/>
        <v>On Schedule</v>
      </c>
      <c r="AD104" s="173">
        <f>X104+7</f>
        <v>46486</v>
      </c>
      <c r="AE104" s="189">
        <v>0</v>
      </c>
      <c r="AF104" s="191" t="str">
        <f t="shared" ca="1" si="38"/>
        <v>On Schedule</v>
      </c>
      <c r="AG104" s="173">
        <v>46509</v>
      </c>
      <c r="AH104" s="189">
        <v>0</v>
      </c>
      <c r="AI104" s="191" t="str">
        <f t="shared" ca="1" si="39"/>
        <v>On Schedule</v>
      </c>
      <c r="AJ104" s="110"/>
      <c r="AK104" s="199">
        <f t="shared" ca="1" si="17"/>
        <v>0.22000000000000003</v>
      </c>
      <c r="AL104" s="192" t="s">
        <v>1861</v>
      </c>
      <c r="AM104" s="535" t="s">
        <v>4760</v>
      </c>
      <c r="AN104" s="3">
        <f>_xlfn.XLOOKUP($E104,'00 MASTER WORK REGISTER'!B:B,'00 MASTER WORK REGISTER'!N:N,"")</f>
        <v>0</v>
      </c>
      <c r="AO104" s="856" t="s">
        <v>4907</v>
      </c>
      <c r="AP104" s="3" t="e">
        <f>_xlfn.XLOOKUP($F104,#REF!,#REF!,"")</f>
        <v>#REF!</v>
      </c>
      <c r="AQ104" s="33"/>
      <c r="AR104" s="33"/>
      <c r="AS104" s="644" t="s">
        <v>485</v>
      </c>
      <c r="AT104" s="644" t="str">
        <f>_xlfn.XLOOKUP($AS104,'02 Design'!F:F,'02 Design'!AE:AE," ")</f>
        <v>DWE-69018</v>
      </c>
      <c r="AU104" s="644" t="str">
        <f>_xlfn.XLOOKUP($AS104,'02 Design'!F:F,'02 Design'!AF:AF," ")</f>
        <v>DWE-69118</v>
      </c>
    </row>
    <row r="105" spans="1:49" ht="35.1" customHeight="1" outlineLevel="1" x14ac:dyDescent="0.2">
      <c r="A105" s="643">
        <v>102</v>
      </c>
      <c r="B105" s="508">
        <v>102</v>
      </c>
      <c r="C105" s="508" t="str">
        <f>_xlfn.XLOOKUP($E105,'00 MASTER WORK REGISTER'!B:B,'00 MASTER WORK REGISTER'!L:L)</f>
        <v>DWE-39020</v>
      </c>
      <c r="D105" s="508" t="s">
        <v>352</v>
      </c>
      <c r="E105" s="508" t="s">
        <v>606</v>
      </c>
      <c r="F105" s="508" t="s">
        <v>138</v>
      </c>
      <c r="G105" s="542" t="str">
        <f>_xlfn.XLOOKUP($E105,'00 MASTER WORK REGISTER'!B:B,'00 MASTER WORK REGISTER'!H:H)</f>
        <v>Oil &amp; Grease Disposal</v>
      </c>
      <c r="H105" s="508" t="str">
        <f>_xlfn.XLOOKUP($E105,'00 MASTER WORK REGISTER'!B:B,'00 MASTER WORK REGISTER'!$I:$I,"")</f>
        <v>สมศักดิ์</v>
      </c>
      <c r="I105" s="508"/>
      <c r="J105" s="508" t="s">
        <v>1629</v>
      </c>
      <c r="K105" s="510">
        <f>_xlfn.XLOOKUP($E105,'00 MASTER WORK REGISTER'!$B:$B,'00 MASTER WORK REGISTER'!$M:$M,"")</f>
        <v>46285</v>
      </c>
      <c r="L105" s="173">
        <v>46008</v>
      </c>
      <c r="M105" s="187">
        <v>1</v>
      </c>
      <c r="N105" s="191" t="str">
        <f t="shared" ca="1" si="35"/>
        <v>Completed</v>
      </c>
      <c r="O105" s="173">
        <v>46038</v>
      </c>
      <c r="P105" s="189">
        <v>1</v>
      </c>
      <c r="Q105" s="191" t="str">
        <f t="shared" ca="1" si="36"/>
        <v>Completed</v>
      </c>
      <c r="R105" s="173">
        <v>46081</v>
      </c>
      <c r="S105" s="189">
        <v>1</v>
      </c>
      <c r="T105" s="191" t="str">
        <f t="shared" ca="1" si="33"/>
        <v>Completed</v>
      </c>
      <c r="U105" s="173">
        <v>46112</v>
      </c>
      <c r="V105" s="189">
        <v>1</v>
      </c>
      <c r="W105" s="191" t="str">
        <f t="shared" ca="1" si="29"/>
        <v>Completed</v>
      </c>
      <c r="X105" s="193">
        <v>46208</v>
      </c>
      <c r="Y105" s="189">
        <v>0</v>
      </c>
      <c r="Z105" s="191" t="str">
        <f t="shared" ca="1" si="34"/>
        <v>Late</v>
      </c>
      <c r="AA105" s="173">
        <v>46295</v>
      </c>
      <c r="AB105" s="189">
        <v>0</v>
      </c>
      <c r="AC105" s="191" t="str">
        <f t="shared" ca="1" si="37"/>
        <v>Late</v>
      </c>
      <c r="AD105" s="173">
        <v>46302</v>
      </c>
      <c r="AE105" s="189">
        <v>0</v>
      </c>
      <c r="AF105" s="191" t="str">
        <f t="shared" ca="1" si="38"/>
        <v>Late</v>
      </c>
      <c r="AG105" s="173">
        <v>46323</v>
      </c>
      <c r="AH105" s="189">
        <v>0</v>
      </c>
      <c r="AI105" s="191" t="str">
        <f t="shared" ca="1" si="39"/>
        <v>Late</v>
      </c>
      <c r="AJ105" s="110"/>
      <c r="AK105" s="199">
        <f t="shared" ca="1" si="17"/>
        <v>0.9</v>
      </c>
      <c r="AL105" s="192" t="s">
        <v>1861</v>
      </c>
      <c r="AM105" s="841" t="s">
        <v>4847</v>
      </c>
      <c r="AN105" s="3">
        <f>_xlfn.XLOOKUP($E105,'00 MASTER WORK REGISTER'!B:B,'00 MASTER WORK REGISTER'!N:N,"")</f>
        <v>0</v>
      </c>
      <c r="AO105" s="856" t="s">
        <v>4908</v>
      </c>
      <c r="AP105" s="3" t="e">
        <f>_xlfn.XLOOKUP($F105,#REF!,#REF!,"")</f>
        <v>#REF!</v>
      </c>
      <c r="AQ105" s="33"/>
      <c r="AR105" s="33"/>
      <c r="AS105" s="644" t="s">
        <v>486</v>
      </c>
      <c r="AT105" s="644" t="str">
        <f>_xlfn.XLOOKUP($AS105,'02 Design'!F:F,'02 Design'!AE:AE," ")</f>
        <v>DWE-69020</v>
      </c>
      <c r="AU105" s="644" t="str">
        <f>_xlfn.XLOOKUP($AS105,'02 Design'!F:F,'02 Design'!AF:AF," ")</f>
        <v>DWE-69120</v>
      </c>
    </row>
    <row r="106" spans="1:49" ht="35.1" customHeight="1" outlineLevel="1" x14ac:dyDescent="0.2">
      <c r="A106" s="643">
        <v>103</v>
      </c>
      <c r="B106" s="508">
        <v>103</v>
      </c>
      <c r="C106" s="508" t="str">
        <f>_xlfn.XLOOKUP($E106,'00 MASTER WORK REGISTER'!B:B,'00 MASTER WORK REGISTER'!L:L)</f>
        <v>DWE-39020</v>
      </c>
      <c r="D106" s="508" t="s">
        <v>352</v>
      </c>
      <c r="E106" s="508" t="s">
        <v>607</v>
      </c>
      <c r="F106" s="508" t="s">
        <v>138</v>
      </c>
      <c r="G106" s="542" t="str">
        <f>_xlfn.XLOOKUP($E106,'00 MASTER WORK REGISTER'!B:B,'00 MASTER WORK REGISTER'!H:H)</f>
        <v>Grease Dispensers</v>
      </c>
      <c r="H106" s="508" t="str">
        <f>_xlfn.XLOOKUP($E106,'00 MASTER WORK REGISTER'!B:B,'00 MASTER WORK REGISTER'!$I:$I,"")</f>
        <v>สมศักดิ์</v>
      </c>
      <c r="I106" s="508"/>
      <c r="J106" s="508" t="s">
        <v>1629</v>
      </c>
      <c r="K106" s="510">
        <f>_xlfn.XLOOKUP($E106,'00 MASTER WORK REGISTER'!$B:$B,'00 MASTER WORK REGISTER'!$M:$M,"")</f>
        <v>46285</v>
      </c>
      <c r="L106" s="173">
        <v>46008</v>
      </c>
      <c r="M106" s="187">
        <v>1</v>
      </c>
      <c r="N106" s="191" t="str">
        <f t="shared" ca="1" si="35"/>
        <v>Completed</v>
      </c>
      <c r="O106" s="173">
        <v>46038</v>
      </c>
      <c r="P106" s="189">
        <v>1</v>
      </c>
      <c r="Q106" s="191" t="str">
        <f t="shared" ca="1" si="36"/>
        <v>Completed</v>
      </c>
      <c r="R106" s="173">
        <v>46140</v>
      </c>
      <c r="S106" s="189">
        <v>1</v>
      </c>
      <c r="T106" s="191" t="str">
        <f t="shared" ca="1" si="33"/>
        <v>Completed</v>
      </c>
      <c r="U106" s="173">
        <v>46167</v>
      </c>
      <c r="V106" s="189">
        <v>1</v>
      </c>
      <c r="W106" s="191" t="str">
        <f t="shared" ca="1" si="29"/>
        <v>Completed</v>
      </c>
      <c r="X106" s="193">
        <v>46208</v>
      </c>
      <c r="Y106" s="189">
        <v>0</v>
      </c>
      <c r="Z106" s="191" t="str">
        <f t="shared" ca="1" si="34"/>
        <v>Late</v>
      </c>
      <c r="AA106" s="173">
        <v>46295</v>
      </c>
      <c r="AB106" s="189">
        <v>0</v>
      </c>
      <c r="AC106" s="191" t="str">
        <f t="shared" ca="1" si="37"/>
        <v>Late</v>
      </c>
      <c r="AD106" s="173">
        <v>46302</v>
      </c>
      <c r="AE106" s="189">
        <v>0</v>
      </c>
      <c r="AF106" s="191" t="str">
        <f t="shared" ca="1" si="38"/>
        <v>Late</v>
      </c>
      <c r="AG106" s="173">
        <v>46323</v>
      </c>
      <c r="AH106" s="189">
        <v>0</v>
      </c>
      <c r="AI106" s="191" t="str">
        <f t="shared" ca="1" si="39"/>
        <v>Late</v>
      </c>
      <c r="AJ106" s="110"/>
      <c r="AK106" s="199">
        <f t="shared" ca="1" si="17"/>
        <v>0.9</v>
      </c>
      <c r="AL106" s="192" t="s">
        <v>1861</v>
      </c>
      <c r="AM106" s="841" t="s">
        <v>4847</v>
      </c>
      <c r="AN106" s="3">
        <f>_xlfn.XLOOKUP($E106,'00 MASTER WORK REGISTER'!B:B,'00 MASTER WORK REGISTER'!N:N,"")</f>
        <v>0</v>
      </c>
      <c r="AO106" s="856" t="s">
        <v>4909</v>
      </c>
      <c r="AP106" s="3" t="e">
        <f>_xlfn.XLOOKUP($F106,#REF!,#REF!,"")</f>
        <v>#REF!</v>
      </c>
      <c r="AQ106" s="33"/>
      <c r="AR106" s="33"/>
      <c r="AS106" s="644" t="s">
        <v>486</v>
      </c>
      <c r="AT106" s="644" t="str">
        <f>_xlfn.XLOOKUP($AS106,'02 Design'!F:F,'02 Design'!AE:AE," ")</f>
        <v>DWE-69020</v>
      </c>
      <c r="AU106" s="644" t="str">
        <f>_xlfn.XLOOKUP($AS106,'02 Design'!F:F,'02 Design'!AF:AF," ")</f>
        <v>DWE-69120</v>
      </c>
    </row>
    <row r="107" spans="1:49" ht="35.1" customHeight="1" outlineLevel="1" x14ac:dyDescent="0.2">
      <c r="A107" s="643">
        <v>104</v>
      </c>
      <c r="B107" s="508">
        <v>104</v>
      </c>
      <c r="C107" s="508" t="str">
        <f>_xlfn.XLOOKUP($E107,'00 MASTER WORK REGISTER'!B:B,'00 MASTER WORK REGISTER'!L:L)</f>
        <v>DWE-39020</v>
      </c>
      <c r="D107" s="508" t="s">
        <v>352</v>
      </c>
      <c r="E107" s="508" t="s">
        <v>608</v>
      </c>
      <c r="F107" s="508" t="s">
        <v>138</v>
      </c>
      <c r="G107" s="542" t="str">
        <f>_xlfn.XLOOKUP($E107,'00 MASTER WORK REGISTER'!B:B,'00 MASTER WORK REGISTER'!H:H)</f>
        <v>Waste Disposal</v>
      </c>
      <c r="H107" s="508" t="str">
        <f>_xlfn.XLOOKUP($E107,'00 MASTER WORK REGISTER'!B:B,'00 MASTER WORK REGISTER'!$I:$I,"")</f>
        <v>สมศักดิ์</v>
      </c>
      <c r="I107" s="508"/>
      <c r="J107" s="508" t="s">
        <v>1629</v>
      </c>
      <c r="K107" s="510">
        <f>_xlfn.XLOOKUP($E107,'00 MASTER WORK REGISTER'!$B:$B,'00 MASTER WORK REGISTER'!$M:$M,"")</f>
        <v>46285</v>
      </c>
      <c r="L107" s="173">
        <v>46008</v>
      </c>
      <c r="M107" s="187">
        <v>1</v>
      </c>
      <c r="N107" s="191" t="str">
        <f t="shared" ca="1" si="35"/>
        <v>Completed</v>
      </c>
      <c r="O107" s="173">
        <v>46038</v>
      </c>
      <c r="P107" s="189">
        <v>1</v>
      </c>
      <c r="Q107" s="191" t="str">
        <f t="shared" ca="1" si="36"/>
        <v>Completed</v>
      </c>
      <c r="R107" s="173">
        <v>46081</v>
      </c>
      <c r="S107" s="189">
        <v>1</v>
      </c>
      <c r="T107" s="191" t="str">
        <f t="shared" ca="1" si="33"/>
        <v>Completed</v>
      </c>
      <c r="U107" s="173">
        <v>46112</v>
      </c>
      <c r="V107" s="189">
        <v>1</v>
      </c>
      <c r="W107" s="191" t="str">
        <f t="shared" ca="1" si="29"/>
        <v>Completed</v>
      </c>
      <c r="X107" s="193">
        <v>46208</v>
      </c>
      <c r="Y107" s="189">
        <v>0</v>
      </c>
      <c r="Z107" s="191" t="str">
        <f t="shared" ca="1" si="34"/>
        <v>Late</v>
      </c>
      <c r="AA107" s="173">
        <v>46295</v>
      </c>
      <c r="AB107" s="189">
        <v>0</v>
      </c>
      <c r="AC107" s="191" t="str">
        <f t="shared" ca="1" si="37"/>
        <v>Late</v>
      </c>
      <c r="AD107" s="173">
        <v>46302</v>
      </c>
      <c r="AE107" s="189">
        <v>0</v>
      </c>
      <c r="AF107" s="191" t="str">
        <f t="shared" ca="1" si="38"/>
        <v>Late</v>
      </c>
      <c r="AG107" s="173">
        <v>46323</v>
      </c>
      <c r="AH107" s="189">
        <v>0</v>
      </c>
      <c r="AI107" s="191" t="str">
        <f t="shared" ca="1" si="39"/>
        <v>Late</v>
      </c>
      <c r="AJ107" s="110"/>
      <c r="AK107" s="199">
        <f t="shared" ca="1" si="17"/>
        <v>0.9</v>
      </c>
      <c r="AL107" s="192" t="s">
        <v>1861</v>
      </c>
      <c r="AM107" s="841" t="s">
        <v>4847</v>
      </c>
      <c r="AN107" s="3">
        <f>_xlfn.XLOOKUP($E107,'00 MASTER WORK REGISTER'!B:B,'00 MASTER WORK REGISTER'!N:N,"")</f>
        <v>0</v>
      </c>
      <c r="AO107" s="856" t="s">
        <v>4910</v>
      </c>
      <c r="AP107" s="3" t="e">
        <f>_xlfn.XLOOKUP($F107,#REF!,#REF!,"")</f>
        <v>#REF!</v>
      </c>
      <c r="AQ107" s="33"/>
      <c r="AR107" s="33"/>
      <c r="AS107" s="644" t="s">
        <v>486</v>
      </c>
      <c r="AT107" s="644" t="str">
        <f>_xlfn.XLOOKUP($AS107,'02 Design'!F:F,'02 Design'!AE:AE," ")</f>
        <v>DWE-69020</v>
      </c>
      <c r="AU107" s="644" t="str">
        <f>_xlfn.XLOOKUP($AS107,'02 Design'!F:F,'02 Design'!AF:AF," ")</f>
        <v>DWE-69120</v>
      </c>
    </row>
    <row r="108" spans="1:49" ht="35.1" customHeight="1" outlineLevel="1" x14ac:dyDescent="0.2">
      <c r="A108" s="643">
        <v>105</v>
      </c>
      <c r="B108" s="508">
        <v>105</v>
      </c>
      <c r="C108" s="508" t="str">
        <f>_xlfn.XLOOKUP($E108,'00 MASTER WORK REGISTER'!B:B,'00 MASTER WORK REGISTER'!L:L)</f>
        <v>MDW-39305</v>
      </c>
      <c r="D108" s="508" t="s">
        <v>352</v>
      </c>
      <c r="E108" s="508" t="s">
        <v>609</v>
      </c>
      <c r="F108" s="508" t="s">
        <v>138</v>
      </c>
      <c r="G108" s="542" t="str">
        <f>_xlfn.XLOOKUP($E108,'00 MASTER WORK REGISTER'!B:B,'00 MASTER WORK REGISTER'!H:H)</f>
        <v>Safety Provision for Maintenance Pits</v>
      </c>
      <c r="H108" s="508" t="str">
        <f>_xlfn.XLOOKUP($E108,'00 MASTER WORK REGISTER'!B:B,'00 MASTER WORK REGISTER'!$I:$I,"")</f>
        <v>สหชาติ</v>
      </c>
      <c r="I108" s="508"/>
      <c r="J108" s="508" t="s">
        <v>1629</v>
      </c>
      <c r="K108" s="510">
        <f>_xlfn.XLOOKUP($E108,'00 MASTER WORK REGISTER'!$B:$B,'00 MASTER WORK REGISTER'!$M:$M,"")</f>
        <v>46285</v>
      </c>
      <c r="L108" s="193">
        <v>45991</v>
      </c>
      <c r="M108" s="531">
        <v>1</v>
      </c>
      <c r="N108" s="191" t="str">
        <f t="shared" ca="1" si="35"/>
        <v>Completed</v>
      </c>
      <c r="O108" s="193">
        <v>46141</v>
      </c>
      <c r="P108" s="531">
        <v>1</v>
      </c>
      <c r="Q108" s="191" t="str">
        <f t="shared" ca="1" si="36"/>
        <v>Completed</v>
      </c>
      <c r="R108" s="194"/>
      <c r="S108" s="195"/>
      <c r="T108" s="203"/>
      <c r="U108" s="193">
        <v>46232</v>
      </c>
      <c r="V108" s="187">
        <v>0.7</v>
      </c>
      <c r="W108" s="191" t="str">
        <f t="shared" ca="1" si="29"/>
        <v>Late</v>
      </c>
      <c r="X108" s="194"/>
      <c r="Y108" s="195"/>
      <c r="Z108" s="203"/>
      <c r="AA108" s="173">
        <v>46295</v>
      </c>
      <c r="AB108" s="187">
        <v>0.5</v>
      </c>
      <c r="AC108" s="191" t="str">
        <f t="shared" ca="1" si="37"/>
        <v>Late</v>
      </c>
      <c r="AD108" s="173">
        <f>AA108+7</f>
        <v>46302</v>
      </c>
      <c r="AE108" s="187">
        <v>0</v>
      </c>
      <c r="AF108" s="191" t="str">
        <f t="shared" ca="1" si="38"/>
        <v>Late</v>
      </c>
      <c r="AG108" s="173">
        <v>46325</v>
      </c>
      <c r="AH108" s="187">
        <v>0</v>
      </c>
      <c r="AI108" s="191" t="str">
        <f t="shared" ca="1" si="39"/>
        <v>On Schedule</v>
      </c>
      <c r="AJ108" s="110"/>
      <c r="AK108" s="199">
        <f t="shared" ref="AK108:AK142" ca="1" si="40">IFERROR(SUMPRODUCT(($M$1:$AH$1),(M108:AH108))/SUMIF((M108:AH108),"&lt;&gt;",($M$1:$AH$1)),"")</f>
        <v>0.73529411764705876</v>
      </c>
      <c r="AL108" s="192" t="s">
        <v>1861</v>
      </c>
      <c r="AM108" s="842" t="s">
        <v>4854</v>
      </c>
      <c r="AN108" s="3">
        <f>_xlfn.XLOOKUP($E108,'00 MASTER WORK REGISTER'!B:B,'00 MASTER WORK REGISTER'!N:N,"")</f>
        <v>0</v>
      </c>
      <c r="AO108" s="848" t="s">
        <v>4761</v>
      </c>
      <c r="AP108" s="3" t="e">
        <f>_xlfn.XLOOKUP($F108,#REF!,#REF!,"")</f>
        <v>#REF!</v>
      </c>
      <c r="AQ108" s="33"/>
      <c r="AR108" s="33"/>
      <c r="AS108" s="644" t="s">
        <v>1431</v>
      </c>
      <c r="AT108" s="644" t="str">
        <f>_xlfn.XLOOKUP($AS108,'02 Design'!F:F,'02 Design'!AE:AE," ")</f>
        <v>MDW-69361</v>
      </c>
      <c r="AU108" s="644" t="str">
        <f>_xlfn.XLOOKUP($AS108,'02 Design'!F:F,'02 Design'!AF:AF," ")</f>
        <v>MDW-69362</v>
      </c>
    </row>
    <row r="109" spans="1:49" s="611" customFormat="1" ht="34.5" customHeight="1" outlineLevel="1" x14ac:dyDescent="0.2">
      <c r="A109" s="710">
        <v>106</v>
      </c>
      <c r="B109" s="512">
        <v>106</v>
      </c>
      <c r="C109" s="748" t="str">
        <f>_xlfn.XLOOKUP($E109,'00 MASTER WORK REGISTER'!B:B,'00 MASTER WORK REGISTER'!L:L)</f>
        <v>DWE-39xxx</v>
      </c>
      <c r="D109" s="748" t="s">
        <v>352</v>
      </c>
      <c r="E109" s="748" t="s">
        <v>610</v>
      </c>
      <c r="F109" s="748" t="s">
        <v>138</v>
      </c>
      <c r="G109" s="749" t="str">
        <f>_xlfn.XLOOKUP($E109,'00 MASTER WORK REGISTER'!B:B,'00 MASTER WORK REGISTER'!H:H)</f>
        <v>Pit Drainage System in Main Workshop</v>
      </c>
      <c r="H109" s="748" t="str">
        <f>_xlfn.XLOOKUP($E109,'00 MASTER WORK REGISTER'!B:B,'00 MASTER WORK REGISTER'!$I:$I,"")</f>
        <v>สมศักดิ์</v>
      </c>
      <c r="I109" s="748"/>
      <c r="J109" s="748" t="s">
        <v>1629</v>
      </c>
      <c r="K109" s="750">
        <f>_xlfn.XLOOKUP($E109,'00 MASTER WORK REGISTER'!$B:$B,'00 MASTER WORK REGISTER'!$M:$M,"")</f>
        <v>46285</v>
      </c>
      <c r="L109" s="751"/>
      <c r="M109" s="752"/>
      <c r="N109" s="753"/>
      <c r="O109" s="751"/>
      <c r="P109" s="752"/>
      <c r="Q109" s="753"/>
      <c r="R109" s="751"/>
      <c r="S109" s="752"/>
      <c r="T109" s="753"/>
      <c r="U109" s="751"/>
      <c r="V109" s="752"/>
      <c r="W109" s="753"/>
      <c r="X109" s="751"/>
      <c r="Y109" s="752"/>
      <c r="Z109" s="753"/>
      <c r="AA109" s="751"/>
      <c r="AB109" s="752"/>
      <c r="AC109" s="753"/>
      <c r="AD109" s="751"/>
      <c r="AE109" s="752"/>
      <c r="AF109" s="753"/>
      <c r="AG109" s="751"/>
      <c r="AH109" s="752"/>
      <c r="AI109" s="753"/>
      <c r="AJ109" s="763"/>
      <c r="AK109" s="764"/>
      <c r="AL109" s="753"/>
      <c r="AM109" s="765"/>
      <c r="AN109" s="3" t="str">
        <f>_xlfn.XLOOKUP($E109,'00 MASTER WORK REGISTER'!B:B,'00 MASTER WORK REGISTER'!N:N,"")</f>
        <v>CANCLE</v>
      </c>
      <c r="AO109" s="867" t="s">
        <v>4911</v>
      </c>
      <c r="AP109" s="754" t="e">
        <f>_xlfn.XLOOKUP($F109,#REF!,#REF!,"")</f>
        <v>#REF!</v>
      </c>
      <c r="AS109" s="755" t="s">
        <v>870</v>
      </c>
      <c r="AT109" s="755" t="str">
        <f>_xlfn.XLOOKUP($AS109,'02 Design'!F:F,'02 Design'!AE:AE," ")</f>
        <v>MDW-69361</v>
      </c>
      <c r="AU109" s="755" t="str">
        <f>_xlfn.XLOOKUP($AS109,'02 Design'!F:F,'02 Design'!AF:AF," ")</f>
        <v>MDW-69362</v>
      </c>
      <c r="AW109" s="611" t="s">
        <v>4834</v>
      </c>
    </row>
    <row r="110" spans="1:49" s="610" customFormat="1" ht="35.1" customHeight="1" outlineLevel="1" x14ac:dyDescent="0.2">
      <c r="A110" s="643">
        <v>107</v>
      </c>
      <c r="B110" s="508">
        <v>107</v>
      </c>
      <c r="C110" s="674" t="str">
        <f>_xlfn.XLOOKUP($E110,'00 MASTER WORK REGISTER'!B:B,'00 MASTER WORK REGISTER'!L:L)</f>
        <v>DWE-39023</v>
      </c>
      <c r="D110" s="674" t="s">
        <v>352</v>
      </c>
      <c r="E110" s="674" t="s">
        <v>611</v>
      </c>
      <c r="F110" s="674" t="s">
        <v>138</v>
      </c>
      <c r="G110" s="676" t="str">
        <f>_xlfn.XLOOKUP($E110,'00 MASTER WORK REGISTER'!B:B,'00 MASTER WORK REGISTER'!H:H)</f>
        <v>Provision of Civil Works and Building Services to support Train Washing Equipment</v>
      </c>
      <c r="H110" s="674" t="str">
        <f>_xlfn.XLOOKUP($E110,'00 MASTER WORK REGISTER'!B:B,'00 MASTER WORK REGISTER'!$I:$I,"")</f>
        <v>สหชาติ</v>
      </c>
      <c r="I110" s="674"/>
      <c r="J110" s="674" t="s">
        <v>1629</v>
      </c>
      <c r="K110" s="677">
        <f>_xlfn.XLOOKUP($E110,'00 MASTER WORK REGISTER'!$B:$B,'00 MASTER WORK REGISTER'!$M:$M,"")</f>
        <v>46235</v>
      </c>
      <c r="L110" s="193">
        <v>45991</v>
      </c>
      <c r="M110" s="615">
        <v>1</v>
      </c>
      <c r="N110" s="601" t="str">
        <f ca="1">IF($M110=1, "Completed", IF($L110&lt;TODAY(), "Late", "On Schedule"))</f>
        <v>Completed</v>
      </c>
      <c r="O110" s="193">
        <v>46112</v>
      </c>
      <c r="P110" s="615">
        <v>1</v>
      </c>
      <c r="Q110" s="601" t="str">
        <f t="shared" ref="Q110:Q121" ca="1" si="41">IF($P110=1, "Completed", IF($O110&lt;TODAY(), "Late", "On Schedule"))</f>
        <v>Completed</v>
      </c>
      <c r="R110" s="602"/>
      <c r="S110" s="603"/>
      <c r="T110" s="604"/>
      <c r="U110" s="619">
        <v>46173</v>
      </c>
      <c r="V110" s="615">
        <v>1</v>
      </c>
      <c r="W110" s="601" t="str">
        <f t="shared" ca="1" si="29"/>
        <v>Completed</v>
      </c>
      <c r="X110" s="602"/>
      <c r="Y110" s="603"/>
      <c r="Z110" s="604"/>
      <c r="AA110" s="193">
        <v>46265</v>
      </c>
      <c r="AB110" s="615">
        <v>1</v>
      </c>
      <c r="AC110" s="601" t="str">
        <f ca="1">IF($AB110=1, "Completed", IF($AA110&lt;TODAY(), "Late", "On Schedule"))</f>
        <v>Completed</v>
      </c>
      <c r="AD110" s="193">
        <v>46295</v>
      </c>
      <c r="AE110" s="615">
        <v>0</v>
      </c>
      <c r="AF110" s="601" t="str">
        <f ca="1">IF($AE110=1, "Completed", IF($AD110&lt;TODAY(), "Late", "On Schedule"))</f>
        <v>Late</v>
      </c>
      <c r="AG110" s="193">
        <v>46310</v>
      </c>
      <c r="AH110" s="615">
        <v>0</v>
      </c>
      <c r="AI110" s="601" t="str">
        <f ca="1">IF($AH110=1, "Completed", IF($AG110&lt;TODAY(), "Late", "On Schedule"))</f>
        <v>Late</v>
      </c>
      <c r="AJ110" s="606"/>
      <c r="AK110" s="616">
        <f t="shared" ca="1" si="40"/>
        <v>0.95294117647058818</v>
      </c>
      <c r="AL110" s="532" t="s">
        <v>1861</v>
      </c>
      <c r="AM110" s="608"/>
      <c r="AN110" s="3">
        <f>_xlfn.XLOOKUP($E110,'00 MASTER WORK REGISTER'!B:B,'00 MASTER WORK REGISTER'!N:N,"")</f>
        <v>0</v>
      </c>
      <c r="AO110" s="872" t="s">
        <v>4912</v>
      </c>
      <c r="AP110" s="609" t="e">
        <f>_xlfn.XLOOKUP($F110,#REF!,#REF!,"")</f>
        <v>#REF!</v>
      </c>
      <c r="AS110" s="711" t="s">
        <v>876</v>
      </c>
      <c r="AT110" s="711" t="str">
        <f>_xlfn.XLOOKUP($AS110,'02 Design'!F:F,'02 Design'!AE:AE," ")</f>
        <v>DWE-69023</v>
      </c>
      <c r="AU110" s="711" t="str">
        <f>_xlfn.XLOOKUP($AS110,'02 Design'!F:F,'02 Design'!AF:AF," ")</f>
        <v>DWE-69123</v>
      </c>
    </row>
    <row r="111" spans="1:49" ht="35.1" customHeight="1" outlineLevel="1" x14ac:dyDescent="0.2">
      <c r="A111" s="643">
        <v>108</v>
      </c>
      <c r="B111" s="508">
        <v>108</v>
      </c>
      <c r="C111" s="508" t="str">
        <f>_xlfn.XLOOKUP($E111,'00 MASTER WORK REGISTER'!B:B,'00 MASTER WORK REGISTER'!L:L)</f>
        <v>DWE-39013</v>
      </c>
      <c r="D111" s="508" t="s">
        <v>352</v>
      </c>
      <c r="E111" s="508" t="s">
        <v>612</v>
      </c>
      <c r="F111" s="508" t="s">
        <v>138</v>
      </c>
      <c r="G111" s="542" t="str">
        <f>_xlfn.XLOOKUP($E111,'00 MASTER WORK REGISTER'!B:B,'00 MASTER WORK REGISTER'!H:H)</f>
        <v>Overhead Traveling Crane</v>
      </c>
      <c r="H111" s="508" t="str">
        <f>_xlfn.XLOOKUP($E111,'00 MASTER WORK REGISTER'!B:B,'00 MASTER WORK REGISTER'!$I:$I,"")</f>
        <v>สมศักดิ์</v>
      </c>
      <c r="I111" s="508"/>
      <c r="J111" s="508" t="s">
        <v>1629</v>
      </c>
      <c r="K111" s="510">
        <f>_xlfn.XLOOKUP($E111,'00 MASTER WORK REGISTER'!$B:$B,'00 MASTER WORK REGISTER'!$M:$M,"")</f>
        <v>46285</v>
      </c>
      <c r="L111" s="173">
        <v>45900</v>
      </c>
      <c r="M111" s="189">
        <v>1</v>
      </c>
      <c r="N111" s="191" t="str">
        <f ca="1">IF($M111=1, "Completed", IF($L111&lt;TODAY(), "Late", "On Schedule"))</f>
        <v>Completed</v>
      </c>
      <c r="O111" s="173">
        <v>45777</v>
      </c>
      <c r="P111" s="189">
        <v>1</v>
      </c>
      <c r="Q111" s="191" t="str">
        <f t="shared" ca="1" si="41"/>
        <v>Completed</v>
      </c>
      <c r="R111" s="173">
        <v>46101</v>
      </c>
      <c r="S111" s="189">
        <v>1</v>
      </c>
      <c r="T111" s="191" t="str">
        <f ca="1">IF($S111=1, "Completed", IF($R111&lt;TODAY(), "Late", "On Schedule"))</f>
        <v>Completed</v>
      </c>
      <c r="U111" s="194"/>
      <c r="V111" s="195"/>
      <c r="W111" s="203"/>
      <c r="X111" s="193">
        <v>46116</v>
      </c>
      <c r="Y111" s="189">
        <v>1</v>
      </c>
      <c r="Z111" s="191" t="str">
        <f ca="1">IF($Y111=1, "Completed", IF($X111&lt;TODAY(), "Late", "On Schedule"))</f>
        <v>Completed</v>
      </c>
      <c r="AA111" s="173">
        <v>46168</v>
      </c>
      <c r="AB111" s="189">
        <v>1</v>
      </c>
      <c r="AC111" s="191" t="str">
        <f ca="1">IF($AB111=1, "Completed", IF($AA111&lt;TODAY(), "Late", "On Schedule"))</f>
        <v>Completed</v>
      </c>
      <c r="AD111" s="173">
        <v>46295</v>
      </c>
      <c r="AE111" s="189">
        <v>0</v>
      </c>
      <c r="AF111" s="191" t="str">
        <f ca="1">IF($AE111=1, "Completed", IF($AD111&lt;TODAY(), "Late", "On Schedule"))</f>
        <v>Late</v>
      </c>
      <c r="AG111" s="173">
        <f>AD111+21</f>
        <v>46316</v>
      </c>
      <c r="AH111" s="189">
        <v>0</v>
      </c>
      <c r="AI111" s="191" t="str">
        <f ca="1">IF($AH111=1, "Completed", IF($AG111&lt;TODAY(), "Late", "On Schedule"))</f>
        <v>Late</v>
      </c>
      <c r="AJ111" s="110"/>
      <c r="AK111" s="199">
        <f t="shared" ca="1" si="40"/>
        <v>0.9</v>
      </c>
      <c r="AL111" s="192" t="s">
        <v>1861</v>
      </c>
      <c r="AM111" s="535"/>
      <c r="AN111" s="3">
        <f>_xlfn.XLOOKUP($E111,'00 MASTER WORK REGISTER'!B:B,'00 MASTER WORK REGISTER'!N:N,"")</f>
        <v>0</v>
      </c>
      <c r="AO111" s="874" t="s">
        <v>4913</v>
      </c>
      <c r="AP111" s="3" t="e">
        <f>_xlfn.XLOOKUP($F111,#REF!,#REF!,"")</f>
        <v>#REF!</v>
      </c>
      <c r="AQ111" s="33"/>
      <c r="AR111" s="33"/>
      <c r="AS111" s="644" t="s">
        <v>493</v>
      </c>
      <c r="AT111" s="644" t="str">
        <f>_xlfn.XLOOKUP($AS111,'02 Design'!F:F,'02 Design'!AE:AE," ")</f>
        <v>DWE-69013</v>
      </c>
      <c r="AU111" s="644" t="str">
        <f>_xlfn.XLOOKUP($AS111,'02 Design'!F:F,'02 Design'!AF:AF," ")</f>
        <v>DWE-69113-513</v>
      </c>
    </row>
    <row r="112" spans="1:49" ht="35.1" customHeight="1" outlineLevel="1" x14ac:dyDescent="0.2">
      <c r="A112" s="643">
        <v>109</v>
      </c>
      <c r="B112" s="508">
        <v>109</v>
      </c>
      <c r="C112" s="508" t="str">
        <f>_xlfn.XLOOKUP($E112,'00 MASTER WORK REGISTER'!B:B,'00 MASTER WORK REGISTER'!L:L)</f>
        <v>DWE-39009</v>
      </c>
      <c r="D112" s="508" t="s">
        <v>352</v>
      </c>
      <c r="E112" s="508" t="s">
        <v>613</v>
      </c>
      <c r="F112" s="508" t="s">
        <v>138</v>
      </c>
      <c r="G112" s="542" t="str">
        <f>_xlfn.XLOOKUP($E112,'00 MASTER WORK REGISTER'!B:B,'00 MASTER WORK REGISTER'!H:H)</f>
        <v>Vehicle Inspection and Servicing Facilities</v>
      </c>
      <c r="H112" s="508" t="str">
        <f>_xlfn.XLOOKUP($E112,'00 MASTER WORK REGISTER'!B:B,'00 MASTER WORK REGISTER'!$I:$I,"")</f>
        <v>สมศักดิ์</v>
      </c>
      <c r="I112" s="509"/>
      <c r="J112" s="508" t="s">
        <v>1629</v>
      </c>
      <c r="K112" s="510">
        <f>_xlfn.XLOOKUP($E112,'00 MASTER WORK REGISTER'!$B:$B,'00 MASTER WORK REGISTER'!$M:$M,"")</f>
        <v>46285</v>
      </c>
      <c r="L112" s="173">
        <v>45900</v>
      </c>
      <c r="M112" s="189">
        <v>1</v>
      </c>
      <c r="N112" s="192" t="s">
        <v>1859</v>
      </c>
      <c r="O112" s="173">
        <v>46009</v>
      </c>
      <c r="P112" s="189">
        <v>1</v>
      </c>
      <c r="Q112" s="191" t="str">
        <f t="shared" ca="1" si="41"/>
        <v>Completed</v>
      </c>
      <c r="R112" s="173">
        <v>46272</v>
      </c>
      <c r="S112" s="189">
        <v>1</v>
      </c>
      <c r="T112" s="191" t="str">
        <f ca="1">IF($S112=1, "Completed", IF($R112&lt;TODAY(), "Late", "On Schedule"))</f>
        <v>Completed</v>
      </c>
      <c r="U112" s="194"/>
      <c r="V112" s="195"/>
      <c r="W112" s="203"/>
      <c r="X112" s="173">
        <v>46296</v>
      </c>
      <c r="Y112" s="189">
        <v>0</v>
      </c>
      <c r="Z112" s="191" t="str">
        <f ca="1">IF($Y112=1, "Completed", IF($X112&lt;TODAY(), "Late", "On Schedule"))</f>
        <v>Late</v>
      </c>
      <c r="AA112" s="668"/>
      <c r="AB112" s="669"/>
      <c r="AC112" s="639"/>
      <c r="AD112" s="668"/>
      <c r="AE112" s="669"/>
      <c r="AF112" s="639"/>
      <c r="AG112" s="668"/>
      <c r="AH112" s="669"/>
      <c r="AI112" s="639"/>
      <c r="AJ112" s="110"/>
      <c r="AK112" s="199">
        <f t="shared" ca="1" si="40"/>
        <v>0.85714285714285721</v>
      </c>
      <c r="AL112" s="192" t="s">
        <v>1860</v>
      </c>
      <c r="AM112" s="841" t="s">
        <v>4847</v>
      </c>
      <c r="AN112" s="3" t="str">
        <f>_xlfn.XLOOKUP($E112,'00 MASTER WORK REGISTER'!B:B,'00 MASTER WORK REGISTER'!N:N,"")</f>
        <v>Rail/Road Shunting Vehicel</v>
      </c>
      <c r="AO112" s="3" t="s">
        <v>509</v>
      </c>
      <c r="AP112" s="3" t="e">
        <f>_xlfn.XLOOKUP($F112,#REF!,#REF!,"")</f>
        <v>#REF!</v>
      </c>
      <c r="AQ112" s="33"/>
      <c r="AR112" s="33"/>
      <c r="AS112" s="644" t="s">
        <v>519</v>
      </c>
      <c r="AT112" s="644" t="str">
        <f>_xlfn.XLOOKUP($AS112,'02 Design'!F:F,'02 Design'!AE:AE," ")</f>
        <v>DWE-69009</v>
      </c>
      <c r="AU112" s="644" t="str">
        <f>_xlfn.XLOOKUP($AS112,'02 Design'!F:F,'02 Design'!AF:AF," ")</f>
        <v>DWE-69109</v>
      </c>
    </row>
    <row r="113" spans="1:47" ht="35.1" customHeight="1" outlineLevel="1" x14ac:dyDescent="0.2">
      <c r="A113" s="643">
        <v>110</v>
      </c>
      <c r="B113" s="508">
        <v>110</v>
      </c>
      <c r="C113" s="508" t="str">
        <f>_xlfn.XLOOKUP($E113,'00 MASTER WORK REGISTER'!B:B,'00 MASTER WORK REGISTER'!L:L)</f>
        <v>DWE-39014</v>
      </c>
      <c r="D113" s="508" t="s">
        <v>352</v>
      </c>
      <c r="E113" s="508" t="s">
        <v>614</v>
      </c>
      <c r="F113" s="508" t="s">
        <v>138</v>
      </c>
      <c r="G113" s="542" t="str">
        <f>_xlfn.XLOOKUP($E113,'00 MASTER WORK REGISTER'!B:B,'00 MASTER WORK REGISTER'!H:H)</f>
        <v>Permanent Way Maintenance Facility</v>
      </c>
      <c r="H113" s="508" t="str">
        <f>_xlfn.XLOOKUP($E113,'00 MASTER WORK REGISTER'!B:B,'00 MASTER WORK REGISTER'!$I:$I,"")</f>
        <v>สมศักดิ์</v>
      </c>
      <c r="I113" s="508"/>
      <c r="J113" s="508" t="s">
        <v>1629</v>
      </c>
      <c r="K113" s="510">
        <f>_xlfn.XLOOKUP($E113,'00 MASTER WORK REGISTER'!$B:$B,'00 MASTER WORK REGISTER'!$M:$M,"")</f>
        <v>46285</v>
      </c>
      <c r="L113" s="173">
        <v>45777</v>
      </c>
      <c r="M113" s="187">
        <v>1</v>
      </c>
      <c r="N113" s="191" t="s">
        <v>1859</v>
      </c>
      <c r="O113" s="583">
        <v>46446</v>
      </c>
      <c r="P113" s="187">
        <v>1</v>
      </c>
      <c r="Q113" s="191" t="str">
        <f t="shared" ca="1" si="41"/>
        <v>Completed</v>
      </c>
      <c r="R113" s="173">
        <v>46402</v>
      </c>
      <c r="S113" s="189">
        <v>0.7</v>
      </c>
      <c r="T113" s="191" t="str">
        <f ca="1">IF($S113=1, "Completed", IF($R113&lt;TODAY(), "Late", "On Schedule"))</f>
        <v>On Schedule</v>
      </c>
      <c r="U113" s="194"/>
      <c r="V113" s="195"/>
      <c r="W113" s="203"/>
      <c r="X113" s="173">
        <v>46476</v>
      </c>
      <c r="Y113" s="187">
        <v>0</v>
      </c>
      <c r="Z113" s="191" t="str">
        <f ca="1">IF($Y113=1, "Completed", IF($X113&lt;TODAY(), "Late", "On Schedule"))</f>
        <v>On Schedule</v>
      </c>
      <c r="AA113" s="668"/>
      <c r="AB113" s="669"/>
      <c r="AC113" s="639"/>
      <c r="AD113" s="668"/>
      <c r="AE113" s="669"/>
      <c r="AF113" s="639"/>
      <c r="AG113" s="668"/>
      <c r="AH113" s="669"/>
      <c r="AI113" s="639"/>
      <c r="AJ113" s="110"/>
      <c r="AK113" s="199">
        <f t="shared" ca="1" si="40"/>
        <v>0.77142857142857135</v>
      </c>
      <c r="AL113" s="191" t="s">
        <v>1860</v>
      </c>
      <c r="AM113" s="841" t="s">
        <v>4852</v>
      </c>
      <c r="AN113" s="3" t="str">
        <f>_xlfn.XLOOKUP($E113,'00 MASTER WORK REGISTER'!B:B,'00 MASTER WORK REGISTER'!N:N,"")</f>
        <v>Trackwork Equipment and hand tools</v>
      </c>
      <c r="AO113" s="3" t="s">
        <v>1862</v>
      </c>
      <c r="AP113" s="3" t="e">
        <f>_xlfn.XLOOKUP($F113,#REF!,#REF!,"")</f>
        <v>#REF!</v>
      </c>
      <c r="AQ113" s="33"/>
      <c r="AR113" s="33"/>
      <c r="AS113" s="644" t="s">
        <v>462</v>
      </c>
      <c r="AT113" s="644" t="str">
        <f>_xlfn.XLOOKUP($AS113,'02 Design'!F:F,'02 Design'!AE:AE," ")</f>
        <v>DWE-69014</v>
      </c>
      <c r="AU113" s="644" t="str">
        <f>_xlfn.XLOOKUP($AS113,'02 Design'!F:F,'02 Design'!AF:AF," ")</f>
        <v>DWE-69114</v>
      </c>
    </row>
    <row r="114" spans="1:47" ht="35.1" customHeight="1" outlineLevel="1" x14ac:dyDescent="0.2">
      <c r="A114" s="643">
        <v>111</v>
      </c>
      <c r="B114" s="508">
        <v>111</v>
      </c>
      <c r="C114" s="508" t="str">
        <f>_xlfn.XLOOKUP($E114,'00 MASTER WORK REGISTER'!B:B,'00 MASTER WORK REGISTER'!L:L)</f>
        <v>-</v>
      </c>
      <c r="D114" s="508" t="s">
        <v>352</v>
      </c>
      <c r="E114" s="508" t="s">
        <v>615</v>
      </c>
      <c r="F114" s="508" t="s">
        <v>138</v>
      </c>
      <c r="G114" s="542" t="str">
        <f>_xlfn.XLOOKUP($E114,'00 MASTER WORK REGISTER'!B:B,'00 MASTER WORK REGISTER'!H:H)</f>
        <v>Permanent Way Vehicles</v>
      </c>
      <c r="H114" s="508" t="str">
        <f>_xlfn.XLOOKUP($E114,'00 MASTER WORK REGISTER'!B:B,'00 MASTER WORK REGISTER'!$I:$I,"")</f>
        <v>สมศักดิ์</v>
      </c>
      <c r="I114" s="508"/>
      <c r="J114" s="508" t="s">
        <v>1629</v>
      </c>
      <c r="K114" s="510">
        <f>_xlfn.XLOOKUP($E114,'00 MASTER WORK REGISTER'!$B:$B,'00 MASTER WORK REGISTER'!$M:$M,"")</f>
        <v>46285</v>
      </c>
      <c r="L114" s="194"/>
      <c r="M114" s="195"/>
      <c r="N114" s="203"/>
      <c r="O114" s="194"/>
      <c r="P114" s="195"/>
      <c r="Q114" s="203"/>
      <c r="R114" s="194"/>
      <c r="S114" s="195"/>
      <c r="T114" s="203"/>
      <c r="U114" s="194"/>
      <c r="V114" s="195"/>
      <c r="W114" s="203"/>
      <c r="X114" s="194"/>
      <c r="Y114" s="195"/>
      <c r="Z114" s="203"/>
      <c r="AA114" s="194"/>
      <c r="AB114" s="195"/>
      <c r="AC114" s="203"/>
      <c r="AD114" s="194"/>
      <c r="AE114" s="195"/>
      <c r="AF114" s="203"/>
      <c r="AG114" s="194"/>
      <c r="AH114" s="195"/>
      <c r="AI114" s="203"/>
      <c r="AJ114" s="656"/>
      <c r="AK114" s="201" t="str">
        <f t="shared" si="40"/>
        <v/>
      </c>
      <c r="AL114" s="203"/>
      <c r="AM114" s="534"/>
      <c r="AN114" s="3">
        <f>_xlfn.XLOOKUP($E114,'00 MASTER WORK REGISTER'!B:B,'00 MASTER WORK REGISTER'!N:N,"")</f>
        <v>0</v>
      </c>
      <c r="AP114" s="3" t="e">
        <f>_xlfn.XLOOKUP($F114,#REF!,#REF!,"")</f>
        <v>#REF!</v>
      </c>
      <c r="AQ114" s="33"/>
      <c r="AR114" s="33"/>
      <c r="AS114" s="644"/>
      <c r="AT114" s="644">
        <f>_xlfn.XLOOKUP($AS114,'02 Design'!F:F,'02 Design'!AE:AE," ")</f>
        <v>0</v>
      </c>
      <c r="AU114" s="644">
        <f>_xlfn.XLOOKUP($AS114,'02 Design'!F:F,'02 Design'!AF:AF," ")</f>
        <v>0</v>
      </c>
    </row>
    <row r="115" spans="1:47" s="610" customFormat="1" ht="35.1" customHeight="1" outlineLevel="1" x14ac:dyDescent="0.2">
      <c r="A115" s="643">
        <v>112</v>
      </c>
      <c r="B115" s="508">
        <v>112</v>
      </c>
      <c r="C115" s="674" t="str">
        <f>_xlfn.XLOOKUP($E115,'00 MASTER WORK REGISTER'!B:B,'00 MASTER WORK REGISTER'!L:L)</f>
        <v>DWE-39001</v>
      </c>
      <c r="D115" s="674" t="s">
        <v>352</v>
      </c>
      <c r="E115" s="674" t="s">
        <v>616</v>
      </c>
      <c r="F115" s="674" t="s">
        <v>138</v>
      </c>
      <c r="G115" s="676" t="str">
        <f>_xlfn.XLOOKUP($E115,'00 MASTER WORK REGISTER'!B:B,'00 MASTER WORK REGISTER'!H:H)</f>
        <v>Shunting Locomotive</v>
      </c>
      <c r="H115" s="674" t="str">
        <f>_xlfn.XLOOKUP($E115,'00 MASTER WORK REGISTER'!B:B,'00 MASTER WORK REGISTER'!$I:$I,"")</f>
        <v>สมศักดิ์</v>
      </c>
      <c r="I115" s="674"/>
      <c r="J115" s="674" t="s">
        <v>1629</v>
      </c>
      <c r="K115" s="677">
        <f>_xlfn.XLOOKUP($E115,'00 MASTER WORK REGISTER'!$B:$B,'00 MASTER WORK REGISTER'!$M:$M,"")</f>
        <v>46285</v>
      </c>
      <c r="L115" s="193">
        <v>45900</v>
      </c>
      <c r="M115" s="531">
        <v>1</v>
      </c>
      <c r="N115" s="601" t="str">
        <f t="shared" ref="N115:N121" ca="1" si="42">IF($M115=1, "Completed", IF($L115&lt;TODAY(), "Late", "On Schedule"))</f>
        <v>Completed</v>
      </c>
      <c r="O115" s="193">
        <v>46009</v>
      </c>
      <c r="P115" s="531">
        <v>1</v>
      </c>
      <c r="Q115" s="601" t="str">
        <f t="shared" ca="1" si="41"/>
        <v>Completed</v>
      </c>
      <c r="R115" s="193">
        <v>46371</v>
      </c>
      <c r="S115" s="531">
        <v>0.5</v>
      </c>
      <c r="T115" s="601" t="str">
        <f t="shared" ref="T115:T121" ca="1" si="43">IF($S115=1, "Completed", IF($R115&lt;TODAY(), "Late", "On Schedule"))</f>
        <v>On Schedule</v>
      </c>
      <c r="U115" s="602"/>
      <c r="V115" s="603"/>
      <c r="W115" s="604"/>
      <c r="X115" s="193">
        <v>46386</v>
      </c>
      <c r="Y115" s="531">
        <v>0</v>
      </c>
      <c r="Z115" s="601" t="str">
        <f t="shared" ref="Z115:Z121" ca="1" si="44">IF($Y115=1, "Completed", IF($X115&lt;TODAY(), "Late", "On Schedule"))</f>
        <v>On Schedule</v>
      </c>
      <c r="AA115" s="663"/>
      <c r="AB115" s="664"/>
      <c r="AC115" s="665"/>
      <c r="AD115" s="663"/>
      <c r="AE115" s="664"/>
      <c r="AF115" s="665"/>
      <c r="AG115" s="663"/>
      <c r="AH115" s="664"/>
      <c r="AI115" s="665"/>
      <c r="AJ115" s="606"/>
      <c r="AK115" s="616">
        <f t="shared" ca="1" si="40"/>
        <v>0.71428571428571419</v>
      </c>
      <c r="AL115" s="532" t="s">
        <v>1861</v>
      </c>
      <c r="AM115" s="841" t="s">
        <v>4850</v>
      </c>
      <c r="AN115" s="3">
        <f>_xlfn.XLOOKUP($E115,'00 MASTER WORK REGISTER'!B:B,'00 MASTER WORK REGISTER'!N:N,"")</f>
        <v>0</v>
      </c>
      <c r="AO115" s="858" t="s">
        <v>4914</v>
      </c>
      <c r="AP115" s="609" t="e">
        <f>_xlfn.XLOOKUP($F115,#REF!,#REF!,"")</f>
        <v>#REF!</v>
      </c>
      <c r="AS115" s="711" t="s">
        <v>511</v>
      </c>
      <c r="AT115" s="711" t="str">
        <f>_xlfn.XLOOKUP($AS115,'02 Design'!F:F,'02 Design'!AE:AE," ")</f>
        <v>DWE-69001</v>
      </c>
      <c r="AU115" s="711" t="str">
        <f>_xlfn.XLOOKUP($AS115,'02 Design'!F:F,'02 Design'!AF:AF," ")</f>
        <v>DWE-69101</v>
      </c>
    </row>
    <row r="116" spans="1:47" ht="35.1" customHeight="1" outlineLevel="1" x14ac:dyDescent="0.2">
      <c r="A116" s="643">
        <v>113</v>
      </c>
      <c r="B116" s="508">
        <v>113</v>
      </c>
      <c r="C116" s="508" t="str">
        <f>_xlfn.XLOOKUP($E116,'00 MASTER WORK REGISTER'!B:B,'00 MASTER WORK REGISTER'!L:L)</f>
        <v>DWE-39002</v>
      </c>
      <c r="D116" s="508" t="s">
        <v>352</v>
      </c>
      <c r="E116" s="508" t="s">
        <v>617</v>
      </c>
      <c r="F116" s="508" t="s">
        <v>138</v>
      </c>
      <c r="G116" s="542" t="str">
        <f>_xlfn.XLOOKUP($E116,'00 MASTER WORK REGISTER'!B:B,'00 MASTER WORK REGISTER'!H:H)</f>
        <v>Tunnel Inspection and Cleaning Vehicle</v>
      </c>
      <c r="H116" s="508" t="str">
        <f>_xlfn.XLOOKUP($E116,'00 MASTER WORK REGISTER'!B:B,'00 MASTER WORK REGISTER'!$I:$I,"")</f>
        <v>สมศักดิ์</v>
      </c>
      <c r="I116" s="508"/>
      <c r="J116" s="508" t="s">
        <v>1629</v>
      </c>
      <c r="K116" s="510">
        <f>_xlfn.XLOOKUP($E116,'00 MASTER WORK REGISTER'!$B:$B,'00 MASTER WORK REGISTER'!$M:$M,"")</f>
        <v>46285</v>
      </c>
      <c r="L116" s="173">
        <v>45900</v>
      </c>
      <c r="M116" s="189">
        <v>0</v>
      </c>
      <c r="N116" s="191" t="str">
        <f t="shared" ca="1" si="42"/>
        <v>Late</v>
      </c>
      <c r="O116" s="173">
        <v>46009</v>
      </c>
      <c r="P116" s="189">
        <v>1</v>
      </c>
      <c r="Q116" s="191" t="str">
        <f t="shared" ca="1" si="41"/>
        <v>Completed</v>
      </c>
      <c r="R116" s="193">
        <v>46386</v>
      </c>
      <c r="S116" s="189">
        <v>0.4</v>
      </c>
      <c r="T116" s="191" t="str">
        <f t="shared" ca="1" si="43"/>
        <v>On Schedule</v>
      </c>
      <c r="U116" s="194"/>
      <c r="V116" s="195"/>
      <c r="W116" s="203"/>
      <c r="X116" s="173">
        <v>46306</v>
      </c>
      <c r="Y116" s="189">
        <v>0</v>
      </c>
      <c r="Z116" s="191" t="str">
        <f t="shared" ca="1" si="44"/>
        <v>Late</v>
      </c>
      <c r="AA116" s="668"/>
      <c r="AB116" s="669"/>
      <c r="AC116" s="639"/>
      <c r="AD116" s="668"/>
      <c r="AE116" s="669"/>
      <c r="AF116" s="639"/>
      <c r="AG116" s="668"/>
      <c r="AH116" s="669"/>
      <c r="AI116" s="639"/>
      <c r="AJ116" s="110"/>
      <c r="AK116" s="199">
        <f t="shared" ca="1" si="40"/>
        <v>0.4</v>
      </c>
      <c r="AL116" s="192" t="s">
        <v>1861</v>
      </c>
      <c r="AM116" s="535" t="s">
        <v>4850</v>
      </c>
      <c r="AN116" s="3">
        <f>_xlfn.XLOOKUP($E116,'00 MASTER WORK REGISTER'!B:B,'00 MASTER WORK REGISTER'!N:N,"")</f>
        <v>0</v>
      </c>
      <c r="AO116" s="858" t="s">
        <v>4915</v>
      </c>
      <c r="AP116" s="3" t="e">
        <f>_xlfn.XLOOKUP($F116,#REF!,#REF!,"")</f>
        <v>#REF!</v>
      </c>
      <c r="AQ116" s="33"/>
      <c r="AR116" s="33"/>
      <c r="AS116" s="644" t="s">
        <v>512</v>
      </c>
      <c r="AT116" s="644" t="str">
        <f>_xlfn.XLOOKUP($AS116,'02 Design'!F:F,'02 Design'!AE:AE," ")</f>
        <v>DWE-69002</v>
      </c>
      <c r="AU116" s="644" t="str">
        <f>_xlfn.XLOOKUP($AS116,'02 Design'!F:F,'02 Design'!AF:AF," ")</f>
        <v>DWE-69102</v>
      </c>
    </row>
    <row r="117" spans="1:47" ht="35.1" customHeight="1" outlineLevel="1" x14ac:dyDescent="0.2">
      <c r="A117" s="643">
        <v>114</v>
      </c>
      <c r="B117" s="508">
        <v>114</v>
      </c>
      <c r="C117" s="508" t="str">
        <f>_xlfn.XLOOKUP($E117,'00 MASTER WORK REGISTER'!B:B,'00 MASTER WORK REGISTER'!L:L)</f>
        <v>DWE-39003</v>
      </c>
      <c r="D117" s="508" t="s">
        <v>352</v>
      </c>
      <c r="E117" s="508" t="s">
        <v>618</v>
      </c>
      <c r="F117" s="508" t="s">
        <v>138</v>
      </c>
      <c r="G117" s="542" t="str">
        <f>_xlfn.XLOOKUP($E117,'00 MASTER WORK REGISTER'!B:B,'00 MASTER WORK REGISTER'!H:H)</f>
        <v>Hi/Rail Maintenance Vehicle</v>
      </c>
      <c r="H117" s="508" t="str">
        <f>_xlfn.XLOOKUP($E117,'00 MASTER WORK REGISTER'!B:B,'00 MASTER WORK REGISTER'!$I:$I,"")</f>
        <v>สมศักดิ์</v>
      </c>
      <c r="I117" s="508"/>
      <c r="J117" s="508" t="s">
        <v>1629</v>
      </c>
      <c r="K117" s="510">
        <f>_xlfn.XLOOKUP($E117,'00 MASTER WORK REGISTER'!$B:$B,'00 MASTER WORK REGISTER'!$M:$M,"")</f>
        <v>46285</v>
      </c>
      <c r="L117" s="597">
        <v>45900</v>
      </c>
      <c r="M117" s="189">
        <v>1</v>
      </c>
      <c r="N117" s="191" t="str">
        <f t="shared" ca="1" si="42"/>
        <v>Completed</v>
      </c>
      <c r="O117" s="173">
        <v>46009</v>
      </c>
      <c r="P117" s="189">
        <v>1</v>
      </c>
      <c r="Q117" s="191" t="str">
        <f t="shared" ca="1" si="41"/>
        <v>Completed</v>
      </c>
      <c r="R117" s="173">
        <v>46356</v>
      </c>
      <c r="S117" s="189">
        <v>0.55000000000000004</v>
      </c>
      <c r="T117" s="191" t="str">
        <f t="shared" ca="1" si="43"/>
        <v>On Schedule</v>
      </c>
      <c r="U117" s="194"/>
      <c r="V117" s="195"/>
      <c r="W117" s="203"/>
      <c r="X117" s="173">
        <v>46372</v>
      </c>
      <c r="Y117" s="189">
        <v>0</v>
      </c>
      <c r="Z117" s="191" t="str">
        <f t="shared" ca="1" si="44"/>
        <v>On Schedule</v>
      </c>
      <c r="AA117" s="668"/>
      <c r="AB117" s="669"/>
      <c r="AC117" s="639"/>
      <c r="AD117" s="668"/>
      <c r="AE117" s="669"/>
      <c r="AF117" s="639"/>
      <c r="AG117" s="668"/>
      <c r="AH117" s="669"/>
      <c r="AI117" s="639"/>
      <c r="AJ117" s="110"/>
      <c r="AK117" s="199">
        <f t="shared" ca="1" si="40"/>
        <v>0.72857142857142854</v>
      </c>
      <c r="AL117" s="192" t="s">
        <v>1861</v>
      </c>
      <c r="AM117" s="841" t="s">
        <v>4849</v>
      </c>
      <c r="AN117" s="3">
        <f>_xlfn.XLOOKUP($E117,'00 MASTER WORK REGISTER'!B:B,'00 MASTER WORK REGISTER'!N:N,"")</f>
        <v>0</v>
      </c>
      <c r="AO117" s="858" t="s">
        <v>4916</v>
      </c>
      <c r="AP117" s="3" t="e">
        <f>_xlfn.XLOOKUP($F117,#REF!,#REF!,"")</f>
        <v>#REF!</v>
      </c>
      <c r="AQ117" s="33"/>
      <c r="AR117" s="33"/>
      <c r="AS117" s="644" t="s">
        <v>513</v>
      </c>
      <c r="AT117" s="644" t="str">
        <f>_xlfn.XLOOKUP($AS117,'02 Design'!F:F,'02 Design'!AE:AE," ")</f>
        <v>DWE-69003</v>
      </c>
      <c r="AU117" s="644" t="str">
        <f>_xlfn.XLOOKUP($AS117,'02 Design'!F:F,'02 Design'!AF:AF," ")</f>
        <v>DWE-69103</v>
      </c>
    </row>
    <row r="118" spans="1:47" s="610" customFormat="1" ht="35.1" customHeight="1" outlineLevel="1" x14ac:dyDescent="0.2">
      <c r="A118" s="643">
        <v>115</v>
      </c>
      <c r="B118" s="508">
        <v>115</v>
      </c>
      <c r="C118" s="674" t="str">
        <f>_xlfn.XLOOKUP($E118,'00 MASTER WORK REGISTER'!B:B,'00 MASTER WORK REGISTER'!L:L)</f>
        <v>DWE-39004</v>
      </c>
      <c r="D118" s="674" t="s">
        <v>352</v>
      </c>
      <c r="E118" s="674" t="s">
        <v>619</v>
      </c>
      <c r="F118" s="674" t="s">
        <v>138</v>
      </c>
      <c r="G118" s="676" t="str">
        <f>_xlfn.XLOOKUP($E118,'00 MASTER WORK REGISTER'!B:B,'00 MASTER WORK REGISTER'!H:H)</f>
        <v>Flat wagon</v>
      </c>
      <c r="H118" s="674" t="str">
        <f>_xlfn.XLOOKUP($E118,'00 MASTER WORK REGISTER'!B:B,'00 MASTER WORK REGISTER'!$I:$I,"")</f>
        <v>สมศักดิ์</v>
      </c>
      <c r="I118" s="674"/>
      <c r="J118" s="674" t="s">
        <v>1629</v>
      </c>
      <c r="K118" s="677">
        <f>_xlfn.XLOOKUP($E118,'00 MASTER WORK REGISTER'!$B:$B,'00 MASTER WORK REGISTER'!$M:$M,"")</f>
        <v>46285</v>
      </c>
      <c r="L118" s="193">
        <v>45900</v>
      </c>
      <c r="M118" s="531">
        <v>1</v>
      </c>
      <c r="N118" s="601" t="str">
        <f t="shared" ca="1" si="42"/>
        <v>Completed</v>
      </c>
      <c r="O118" s="193">
        <v>46009</v>
      </c>
      <c r="P118" s="531">
        <v>1</v>
      </c>
      <c r="Q118" s="601" t="str">
        <f t="shared" ca="1" si="41"/>
        <v>Completed</v>
      </c>
      <c r="R118" s="193">
        <v>46325</v>
      </c>
      <c r="S118" s="531">
        <v>0.68</v>
      </c>
      <c r="T118" s="601" t="str">
        <f t="shared" ca="1" si="43"/>
        <v>On Schedule</v>
      </c>
      <c r="U118" s="602"/>
      <c r="V118" s="603"/>
      <c r="W118" s="604"/>
      <c r="X118" s="193">
        <v>46245</v>
      </c>
      <c r="Y118" s="531">
        <v>0</v>
      </c>
      <c r="Z118" s="601" t="str">
        <f t="shared" ca="1" si="44"/>
        <v>Late</v>
      </c>
      <c r="AA118" s="663"/>
      <c r="AB118" s="664"/>
      <c r="AC118" s="665"/>
      <c r="AD118" s="663"/>
      <c r="AE118" s="664"/>
      <c r="AF118" s="665"/>
      <c r="AG118" s="663"/>
      <c r="AH118" s="664"/>
      <c r="AI118" s="665"/>
      <c r="AJ118" s="606"/>
      <c r="AK118" s="616">
        <f t="shared" ca="1" si="40"/>
        <v>0.76571428571428568</v>
      </c>
      <c r="AL118" s="532" t="s">
        <v>1861</v>
      </c>
      <c r="AM118" s="841" t="s">
        <v>4849</v>
      </c>
      <c r="AN118" s="3">
        <f>_xlfn.XLOOKUP($E118,'00 MASTER WORK REGISTER'!B:B,'00 MASTER WORK REGISTER'!N:N,"")</f>
        <v>0</v>
      </c>
      <c r="AO118" s="858" t="s">
        <v>4917</v>
      </c>
      <c r="AP118" s="609" t="e">
        <f>_xlfn.XLOOKUP($F118,#REF!,#REF!,"")</f>
        <v>#REF!</v>
      </c>
      <c r="AS118" s="711" t="s">
        <v>514</v>
      </c>
      <c r="AT118" s="711" t="str">
        <f>_xlfn.XLOOKUP($AS118,'02 Design'!F:F,'02 Design'!AE:AE," ")</f>
        <v>DWE-69004</v>
      </c>
      <c r="AU118" s="711" t="str">
        <f>_xlfn.XLOOKUP($AS118,'02 Design'!F:F,'02 Design'!AF:AF," ")</f>
        <v>DWE-69104</v>
      </c>
    </row>
    <row r="119" spans="1:47" s="610" customFormat="1" ht="35.1" customHeight="1" outlineLevel="1" x14ac:dyDescent="0.2">
      <c r="A119" s="643">
        <v>116</v>
      </c>
      <c r="B119" s="508">
        <v>116</v>
      </c>
      <c r="C119" s="674" t="str">
        <f>_xlfn.XLOOKUP($E119,'00 MASTER WORK REGISTER'!B:B,'00 MASTER WORK REGISTER'!L:L)</f>
        <v>DWE-39005</v>
      </c>
      <c r="D119" s="674" t="s">
        <v>352</v>
      </c>
      <c r="E119" s="674" t="s">
        <v>620</v>
      </c>
      <c r="F119" s="674" t="s">
        <v>138</v>
      </c>
      <c r="G119" s="676" t="str">
        <f>_xlfn.XLOOKUP($E119,'00 MASTER WORK REGISTER'!B:B,'00 MASTER WORK REGISTER'!H:H)</f>
        <v>Re-railing Equipment</v>
      </c>
      <c r="H119" s="674" t="str">
        <f>_xlfn.XLOOKUP($E119,'00 MASTER WORK REGISTER'!B:B,'00 MASTER WORK REGISTER'!$I:$I,"")</f>
        <v>สมศักดิ์</v>
      </c>
      <c r="I119" s="674"/>
      <c r="J119" s="674" t="s">
        <v>1629</v>
      </c>
      <c r="K119" s="677">
        <f>_xlfn.XLOOKUP($E119,'00 MASTER WORK REGISTER'!$B:$B,'00 MASTER WORK REGISTER'!$M:$M,"")</f>
        <v>46285</v>
      </c>
      <c r="L119" s="193">
        <v>45900</v>
      </c>
      <c r="M119" s="531">
        <v>1</v>
      </c>
      <c r="N119" s="601" t="str">
        <f t="shared" ca="1" si="42"/>
        <v>Completed</v>
      </c>
      <c r="O119" s="193">
        <v>45971</v>
      </c>
      <c r="P119" s="531">
        <v>1</v>
      </c>
      <c r="Q119" s="601" t="str">
        <f t="shared" ca="1" si="41"/>
        <v>Completed</v>
      </c>
      <c r="R119" s="193">
        <v>46218</v>
      </c>
      <c r="S119" s="531">
        <v>0.9</v>
      </c>
      <c r="T119" s="601" t="str">
        <f t="shared" ca="1" si="43"/>
        <v>Late</v>
      </c>
      <c r="U119" s="602"/>
      <c r="V119" s="603"/>
      <c r="W119" s="604"/>
      <c r="X119" s="193">
        <v>46265</v>
      </c>
      <c r="Y119" s="531">
        <v>0</v>
      </c>
      <c r="Z119" s="601" t="str">
        <f t="shared" ca="1" si="44"/>
        <v>Late</v>
      </c>
      <c r="AA119" s="663"/>
      <c r="AB119" s="664"/>
      <c r="AC119" s="665"/>
      <c r="AD119" s="663"/>
      <c r="AE119" s="664"/>
      <c r="AF119" s="665"/>
      <c r="AG119" s="663"/>
      <c r="AH119" s="664"/>
      <c r="AI119" s="665"/>
      <c r="AJ119" s="606"/>
      <c r="AK119" s="616">
        <f t="shared" ca="1" si="40"/>
        <v>0.82857142857142863</v>
      </c>
      <c r="AL119" s="532" t="s">
        <v>1861</v>
      </c>
      <c r="AM119" s="841" t="s">
        <v>4853</v>
      </c>
      <c r="AN119" s="3">
        <f>_xlfn.XLOOKUP($E119,'00 MASTER WORK REGISTER'!B:B,'00 MASTER WORK REGISTER'!N:N,"")</f>
        <v>0</v>
      </c>
      <c r="AO119" s="858" t="s">
        <v>4918</v>
      </c>
      <c r="AP119" s="609" t="e">
        <f>_xlfn.XLOOKUP($F119,#REF!,#REF!,"")</f>
        <v>#REF!</v>
      </c>
      <c r="AS119" s="711" t="s">
        <v>515</v>
      </c>
      <c r="AT119" s="711" t="str">
        <f>_xlfn.XLOOKUP($AS119,'02 Design'!F:F,'02 Design'!AE:AE," ")</f>
        <v>DWE-69005</v>
      </c>
      <c r="AU119" s="711" t="str">
        <f>_xlfn.XLOOKUP($AS119,'02 Design'!F:F,'02 Design'!AF:AF," ")</f>
        <v>DWE-69105</v>
      </c>
    </row>
    <row r="120" spans="1:47" ht="35.1" customHeight="1" outlineLevel="1" x14ac:dyDescent="0.2">
      <c r="A120" s="643">
        <v>117</v>
      </c>
      <c r="B120" s="508">
        <v>117</v>
      </c>
      <c r="C120" s="508" t="str">
        <f>_xlfn.XLOOKUP($E120,'00 MASTER WORK REGISTER'!B:B,'00 MASTER WORK REGISTER'!L:L)</f>
        <v>DWE-39006</v>
      </c>
      <c r="D120" s="508" t="s">
        <v>352</v>
      </c>
      <c r="E120" s="508" t="s">
        <v>621</v>
      </c>
      <c r="F120" s="508" t="s">
        <v>138</v>
      </c>
      <c r="G120" s="542" t="str">
        <f>_xlfn.XLOOKUP($E120,'00 MASTER WORK REGISTER'!B:B,'00 MASTER WORK REGISTER'!H:H)</f>
        <v>Self-Propelled Rail Based Inspection Vehicle</v>
      </c>
      <c r="H120" s="508" t="str">
        <f>_xlfn.XLOOKUP($E120,'00 MASTER WORK REGISTER'!B:B,'00 MASTER WORK REGISTER'!$I:$I,"")</f>
        <v>สมศักดิ์</v>
      </c>
      <c r="I120" s="508"/>
      <c r="J120" s="508" t="s">
        <v>1629</v>
      </c>
      <c r="K120" s="510">
        <f>_xlfn.XLOOKUP($E120,'00 MASTER WORK REGISTER'!$B:$B,'00 MASTER WORK REGISTER'!$M:$M,"")</f>
        <v>46285</v>
      </c>
      <c r="L120" s="597">
        <v>45900</v>
      </c>
      <c r="M120" s="189">
        <v>1</v>
      </c>
      <c r="N120" s="191" t="str">
        <f t="shared" ca="1" si="42"/>
        <v>Completed</v>
      </c>
      <c r="O120" s="173">
        <v>46009</v>
      </c>
      <c r="P120" s="189">
        <v>1</v>
      </c>
      <c r="Q120" s="191" t="str">
        <f t="shared" ca="1" si="41"/>
        <v>Completed</v>
      </c>
      <c r="R120" s="173">
        <v>46329</v>
      </c>
      <c r="S120" s="189">
        <v>0.55000000000000004</v>
      </c>
      <c r="T120" s="191" t="str">
        <f t="shared" ca="1" si="43"/>
        <v>On Schedule</v>
      </c>
      <c r="U120" s="194"/>
      <c r="V120" s="195"/>
      <c r="W120" s="203"/>
      <c r="X120" s="173">
        <v>46372</v>
      </c>
      <c r="Y120" s="189">
        <v>0</v>
      </c>
      <c r="Z120" s="191" t="str">
        <f t="shared" ca="1" si="44"/>
        <v>On Schedule</v>
      </c>
      <c r="AA120" s="668"/>
      <c r="AB120" s="669"/>
      <c r="AC120" s="639"/>
      <c r="AD120" s="668"/>
      <c r="AE120" s="669"/>
      <c r="AF120" s="639"/>
      <c r="AG120" s="668"/>
      <c r="AH120" s="669"/>
      <c r="AI120" s="639"/>
      <c r="AJ120" s="110"/>
      <c r="AK120" s="199">
        <f t="shared" ca="1" si="40"/>
        <v>0.72857142857142854</v>
      </c>
      <c r="AL120" s="192" t="s">
        <v>1861</v>
      </c>
      <c r="AM120" s="841" t="s">
        <v>4849</v>
      </c>
      <c r="AN120" s="3">
        <f>_xlfn.XLOOKUP($E120,'00 MASTER WORK REGISTER'!B:B,'00 MASTER WORK REGISTER'!N:N,"")</f>
        <v>0</v>
      </c>
      <c r="AO120" s="868" t="s">
        <v>4919</v>
      </c>
      <c r="AP120" s="3" t="e">
        <f>_xlfn.XLOOKUP($F120,#REF!,#REF!,"")</f>
        <v>#REF!</v>
      </c>
      <c r="AQ120" s="33"/>
      <c r="AR120" s="33"/>
      <c r="AS120" s="644" t="s">
        <v>516</v>
      </c>
      <c r="AT120" s="644" t="str">
        <f>_xlfn.XLOOKUP($AS120,'02 Design'!F:F,'02 Design'!AE:AE," ")</f>
        <v>DWE-69006</v>
      </c>
      <c r="AU120" s="644" t="str">
        <f>_xlfn.XLOOKUP($AS120,'02 Design'!F:F,'02 Design'!AF:AF," ")</f>
        <v>DWE-69106</v>
      </c>
    </row>
    <row r="121" spans="1:47" s="400" customFormat="1" ht="35.1" customHeight="1" outlineLevel="1" x14ac:dyDescent="0.2">
      <c r="A121" s="643">
        <v>118</v>
      </c>
      <c r="B121" s="508">
        <v>118</v>
      </c>
      <c r="C121" s="544" t="str">
        <f>_xlfn.XLOOKUP($E121,'00 MASTER WORK REGISTER'!B:B,'00 MASTER WORK REGISTER'!L:L)</f>
        <v>DWE-39007</v>
      </c>
      <c r="D121" s="544" t="s">
        <v>352</v>
      </c>
      <c r="E121" s="544" t="s">
        <v>622</v>
      </c>
      <c r="F121" s="544" t="s">
        <v>138</v>
      </c>
      <c r="G121" s="689" t="str">
        <f>_xlfn.XLOOKUP($E121,'00 MASTER WORK REGISTER'!B:B,'00 MASTER WORK REGISTER'!H:H)</f>
        <v>Rail Head Grinding Machine Vehicle</v>
      </c>
      <c r="H121" s="544" t="str">
        <f>_xlfn.XLOOKUP($E121,'00 MASTER WORK REGISTER'!B:B,'00 MASTER WORK REGISTER'!$I:$I,"")</f>
        <v>สมศักดิ์</v>
      </c>
      <c r="I121" s="545"/>
      <c r="J121" s="544" t="s">
        <v>1629</v>
      </c>
      <c r="K121" s="546">
        <f>_xlfn.XLOOKUP($E121,'00 MASTER WORK REGISTER'!$B:$B,'00 MASTER WORK REGISTER'!$M:$M,"")</f>
        <v>46285</v>
      </c>
      <c r="L121" s="530">
        <v>45900</v>
      </c>
      <c r="M121" s="189">
        <v>0</v>
      </c>
      <c r="N121" s="191" t="str">
        <f t="shared" ca="1" si="42"/>
        <v>Late</v>
      </c>
      <c r="O121" s="623">
        <v>46009</v>
      </c>
      <c r="P121" s="189">
        <v>1</v>
      </c>
      <c r="Q121" s="191" t="str">
        <f t="shared" ca="1" si="41"/>
        <v>Completed</v>
      </c>
      <c r="R121" s="530">
        <v>46599</v>
      </c>
      <c r="S121" s="189">
        <v>0</v>
      </c>
      <c r="T121" s="191" t="str">
        <f t="shared" ca="1" si="43"/>
        <v>On Schedule</v>
      </c>
      <c r="U121" s="209"/>
      <c r="V121" s="195"/>
      <c r="W121" s="203"/>
      <c r="X121" s="530">
        <v>46630</v>
      </c>
      <c r="Y121" s="189">
        <v>0</v>
      </c>
      <c r="Z121" s="191" t="str">
        <f t="shared" ca="1" si="44"/>
        <v>On Schedule</v>
      </c>
      <c r="AA121" s="671"/>
      <c r="AB121" s="669"/>
      <c r="AC121" s="639"/>
      <c r="AD121" s="671"/>
      <c r="AE121" s="669"/>
      <c r="AF121" s="639"/>
      <c r="AG121" s="671"/>
      <c r="AH121" s="669"/>
      <c r="AI121" s="639"/>
      <c r="AJ121" s="115"/>
      <c r="AK121" s="199">
        <f t="shared" ca="1" si="40"/>
        <v>0.2857142857142857</v>
      </c>
      <c r="AL121" s="192" t="s">
        <v>1861</v>
      </c>
      <c r="AM121" s="535"/>
      <c r="AN121" s="3">
        <f>_xlfn.XLOOKUP($E121,'00 MASTER WORK REGISTER'!B:B,'00 MASTER WORK REGISTER'!N:N,"")</f>
        <v>0</v>
      </c>
      <c r="AO121" s="875" t="s">
        <v>4920</v>
      </c>
      <c r="AP121" s="121" t="e">
        <f>_xlfn.XLOOKUP($F121,#REF!,#REF!,"")</f>
        <v>#REF!</v>
      </c>
      <c r="AS121" s="436" t="s">
        <v>517</v>
      </c>
      <c r="AT121" s="644" t="str">
        <f>_xlfn.XLOOKUP($AS121,'02 Design'!F:F,'02 Design'!AE:AE," ")</f>
        <v>DWE-69007</v>
      </c>
      <c r="AU121" s="644" t="str">
        <f>_xlfn.XLOOKUP($AS121,'02 Design'!F:F,'02 Design'!AF:AF," ")</f>
        <v>DWE-69107</v>
      </c>
    </row>
    <row r="122" spans="1:47" s="98" customFormat="1" ht="35.1" customHeight="1" outlineLevel="1" x14ac:dyDescent="0.2">
      <c r="A122" s="643">
        <v>119</v>
      </c>
      <c r="B122" s="508">
        <v>119</v>
      </c>
      <c r="C122" s="512" t="str">
        <f>_xlfn.XLOOKUP($E122,'00 MASTER WORK REGISTER'!B:B,'00 MASTER WORK REGISTER'!L:L)</f>
        <v>DWE-39008</v>
      </c>
      <c r="D122" s="512" t="s">
        <v>352</v>
      </c>
      <c r="E122" s="512" t="s">
        <v>623</v>
      </c>
      <c r="F122" s="512" t="s">
        <v>138</v>
      </c>
      <c r="G122" s="543" t="str">
        <f>_xlfn.XLOOKUP($E122,'00 MASTER WORK REGISTER'!B:B,'00 MASTER WORK REGISTER'!H:H)</f>
        <v>Multi Measuring Rail Vehicle</v>
      </c>
      <c r="H122" s="512" t="str">
        <f>_xlfn.XLOOKUP($E122,'00 MASTER WORK REGISTER'!B:B,'00 MASTER WORK REGISTER'!$I:$I,"")</f>
        <v>สมศักดิ์</v>
      </c>
      <c r="I122" s="513"/>
      <c r="J122" s="512"/>
      <c r="K122" s="514">
        <f>_xlfn.XLOOKUP($E122,'00 MASTER WORK REGISTER'!$B:$B,'00 MASTER WORK REGISTER'!$M:$M,"")</f>
        <v>46285</v>
      </c>
      <c r="L122" s="205"/>
      <c r="M122" s="206"/>
      <c r="N122" s="207"/>
      <c r="O122" s="205"/>
      <c r="P122" s="206"/>
      <c r="Q122" s="207"/>
      <c r="R122" s="205"/>
      <c r="S122" s="206"/>
      <c r="T122" s="207"/>
      <c r="U122" s="205"/>
      <c r="V122" s="206"/>
      <c r="W122" s="207"/>
      <c r="X122" s="205"/>
      <c r="Y122" s="206"/>
      <c r="Z122" s="207"/>
      <c r="AA122" s="205"/>
      <c r="AB122" s="206"/>
      <c r="AC122" s="207"/>
      <c r="AD122" s="205"/>
      <c r="AE122" s="206"/>
      <c r="AF122" s="207"/>
      <c r="AG122" s="205"/>
      <c r="AH122" s="206"/>
      <c r="AI122" s="207"/>
      <c r="AJ122" s="661"/>
      <c r="AK122" s="208" t="str">
        <f>IFERROR(SUMPRODUCT(($M$1:$AH$1),(M122:AH122))/SUMIF((M122:AH122),"&lt;&gt;",($M$1:$AH$1)),"")</f>
        <v/>
      </c>
      <c r="AL122" s="207"/>
      <c r="AM122" s="501"/>
      <c r="AN122" s="3" t="str">
        <f>_xlfn.XLOOKUP($E122,'00 MASTER WORK REGISTER'!B:B,'00 MASTER WORK REGISTER'!N:N,"")</f>
        <v>CANCLE</v>
      </c>
      <c r="AO122" s="858" t="s">
        <v>4921</v>
      </c>
      <c r="AP122" s="28" t="e">
        <f>_xlfn.XLOOKUP($F122,#REF!,#REF!,"")</f>
        <v>#REF!</v>
      </c>
      <c r="AS122" s="710" t="s">
        <v>518</v>
      </c>
      <c r="AT122" s="710" t="str">
        <f>_xlfn.XLOOKUP($AS122,'02 Design'!F:F,'02 Design'!AE:AE," ")</f>
        <v>DWE-69008</v>
      </c>
      <c r="AU122" s="710" t="str">
        <f>_xlfn.XLOOKUP($AS122,'02 Design'!F:F,'02 Design'!AF:AF," ")</f>
        <v>DWE-69108</v>
      </c>
    </row>
    <row r="123" spans="1:47" s="98" customFormat="1" ht="35.1" customHeight="1" outlineLevel="1" x14ac:dyDescent="0.2">
      <c r="A123" s="643">
        <v>120</v>
      </c>
      <c r="B123" s="508">
        <v>120</v>
      </c>
      <c r="C123" s="512" t="str">
        <f>_xlfn.XLOOKUP($E123,'00 MASTER WORK REGISTER'!B:B,'00 MASTER WORK REGISTER'!L:L)</f>
        <v>DWE-39010</v>
      </c>
      <c r="D123" s="512" t="s">
        <v>352</v>
      </c>
      <c r="E123" s="512" t="s">
        <v>624</v>
      </c>
      <c r="F123" s="512" t="s">
        <v>138</v>
      </c>
      <c r="G123" s="543" t="str">
        <f>_xlfn.XLOOKUP($E123,'00 MASTER WORK REGISTER'!B:B,'00 MASTER WORK REGISTER'!H:H)</f>
        <v>High Work Inspection Vehicle</v>
      </c>
      <c r="H123" s="512" t="str">
        <f>_xlfn.XLOOKUP($E123,'00 MASTER WORK REGISTER'!B:B,'00 MASTER WORK REGISTER'!$I:$I,"")</f>
        <v>สมศักดิ์</v>
      </c>
      <c r="I123" s="512"/>
      <c r="J123" s="512"/>
      <c r="K123" s="514">
        <f>_xlfn.XLOOKUP($E123,'00 MASTER WORK REGISTER'!$B:$B,'00 MASTER WORK REGISTER'!$M:$M,"")</f>
        <v>46285</v>
      </c>
      <c r="L123" s="205"/>
      <c r="M123" s="206"/>
      <c r="N123" s="207"/>
      <c r="O123" s="205"/>
      <c r="P123" s="206"/>
      <c r="Q123" s="207"/>
      <c r="R123" s="205"/>
      <c r="S123" s="206"/>
      <c r="T123" s="207"/>
      <c r="U123" s="205"/>
      <c r="V123" s="206"/>
      <c r="W123" s="207"/>
      <c r="X123" s="205"/>
      <c r="Y123" s="206"/>
      <c r="Z123" s="207"/>
      <c r="AA123" s="205"/>
      <c r="AB123" s="206"/>
      <c r="AC123" s="207"/>
      <c r="AD123" s="205"/>
      <c r="AE123" s="206"/>
      <c r="AF123" s="207"/>
      <c r="AG123" s="205"/>
      <c r="AH123" s="206"/>
      <c r="AI123" s="207"/>
      <c r="AJ123" s="661"/>
      <c r="AK123" s="208" t="str">
        <f t="shared" si="40"/>
        <v/>
      </c>
      <c r="AL123" s="207"/>
      <c r="AM123" s="501"/>
      <c r="AN123" s="3" t="str">
        <f>_xlfn.XLOOKUP($E123,'00 MASTER WORK REGISTER'!B:B,'00 MASTER WORK REGISTER'!N:N,"")</f>
        <v>CANCLE</v>
      </c>
      <c r="AO123" s="858" t="s">
        <v>4922</v>
      </c>
      <c r="AP123" s="28" t="e">
        <f>_xlfn.XLOOKUP($F123,#REF!,#REF!,"")</f>
        <v>#REF!</v>
      </c>
      <c r="AS123" s="710" t="s">
        <v>520</v>
      </c>
      <c r="AT123" s="644" t="str">
        <f>_xlfn.XLOOKUP($AS123,'02 Design'!F:F,'02 Design'!AE:AE," ")</f>
        <v/>
      </c>
      <c r="AU123" s="644" t="str">
        <f>_xlfn.XLOOKUP($AS123,'02 Design'!F:F,'02 Design'!AF:AF," ")</f>
        <v/>
      </c>
    </row>
    <row r="124" spans="1:47" s="98" customFormat="1" ht="34.5" customHeight="1" outlineLevel="1" x14ac:dyDescent="0.2">
      <c r="A124" s="643">
        <v>121</v>
      </c>
      <c r="B124" s="508">
        <v>121</v>
      </c>
      <c r="C124" s="512" t="str">
        <f>_xlfn.XLOOKUP($E124,'00 MASTER WORK REGISTER'!B:B,'00 MASTER WORK REGISTER'!L:L)</f>
        <v>-</v>
      </c>
      <c r="D124" s="512" t="s">
        <v>352</v>
      </c>
      <c r="E124" s="512" t="s">
        <v>625</v>
      </c>
      <c r="F124" s="512" t="s">
        <v>138</v>
      </c>
      <c r="G124" s="543" t="str">
        <f>_xlfn.XLOOKUP($E124,'00 MASTER WORK REGISTER'!B:B,'00 MASTER WORK REGISTER'!H:H)</f>
        <v>Building Maintenance Vehicle</v>
      </c>
      <c r="H124" s="512" t="str">
        <f>_xlfn.XLOOKUP($E124,'00 MASTER WORK REGISTER'!B:B,'00 MASTER WORK REGISTER'!$I:$I,"")</f>
        <v>-</v>
      </c>
      <c r="I124" s="512"/>
      <c r="J124" s="512"/>
      <c r="K124" s="514">
        <f>_xlfn.XLOOKUP($E124,'00 MASTER WORK REGISTER'!$B:$B,'00 MASTER WORK REGISTER'!$M:$M,"")</f>
        <v>46285</v>
      </c>
      <c r="L124" s="174"/>
      <c r="M124" s="188"/>
      <c r="N124" s="175"/>
      <c r="O124" s="174"/>
      <c r="P124" s="188"/>
      <c r="Q124" s="175"/>
      <c r="R124" s="174"/>
      <c r="S124" s="188"/>
      <c r="T124" s="175"/>
      <c r="U124" s="174"/>
      <c r="V124" s="188"/>
      <c r="W124" s="175"/>
      <c r="X124" s="174"/>
      <c r="Y124" s="188"/>
      <c r="Z124" s="175"/>
      <c r="AA124" s="174"/>
      <c r="AB124" s="188"/>
      <c r="AC124" s="175"/>
      <c r="AD124" s="174"/>
      <c r="AE124" s="188"/>
      <c r="AF124" s="175"/>
      <c r="AG124" s="174"/>
      <c r="AH124" s="188"/>
      <c r="AI124" s="175"/>
      <c r="AJ124" s="660"/>
      <c r="AK124" s="200" t="str">
        <f t="shared" si="40"/>
        <v/>
      </c>
      <c r="AL124" s="175"/>
      <c r="AM124" s="515"/>
      <c r="AN124" s="3" t="str">
        <f>_xlfn.XLOOKUP($E124,'00 MASTER WORK REGISTER'!B:B,'00 MASTER WORK REGISTER'!N:N,"")</f>
        <v>CANCLE</v>
      </c>
      <c r="AO124" s="858"/>
      <c r="AP124" s="28" t="e">
        <f>_xlfn.XLOOKUP($F124,#REF!,#REF!,"")</f>
        <v>#REF!</v>
      </c>
      <c r="AS124" s="710"/>
      <c r="AT124" s="644">
        <f>_xlfn.XLOOKUP($AS124,'02 Design'!F:F,'02 Design'!AE:AE," ")</f>
        <v>0</v>
      </c>
      <c r="AU124" s="644">
        <f>_xlfn.XLOOKUP($AS124,'02 Design'!F:F,'02 Design'!AF:AF," ")</f>
        <v>0</v>
      </c>
    </row>
    <row r="125" spans="1:47" ht="35.1" customHeight="1" outlineLevel="1" x14ac:dyDescent="0.2">
      <c r="A125" s="643">
        <v>122</v>
      </c>
      <c r="B125" s="508">
        <v>122</v>
      </c>
      <c r="C125" s="508" t="str">
        <f>_xlfn.XLOOKUP($E125,'00 MASTER WORK REGISTER'!B:B,'00 MASTER WORK REGISTER'!L:L)</f>
        <v>EPS-39001</v>
      </c>
      <c r="D125" s="508" t="s">
        <v>352</v>
      </c>
      <c r="E125" s="508" t="s">
        <v>626</v>
      </c>
      <c r="F125" s="508" t="s">
        <v>147</v>
      </c>
      <c r="G125" s="542" t="str">
        <f>_xlfn.XLOOKUP($E125,'00 MASTER WORK REGISTER'!B:B,'00 MASTER WORK REGISTER'!H:H)</f>
        <v>Diesel Fuel Storage Tanks for Power Generators</v>
      </c>
      <c r="H125" s="508" t="str">
        <f>_xlfn.XLOOKUP($E125,'00 MASTER WORK REGISTER'!B:B,'00 MASTER WORK REGISTER'!$I:$I,"")</f>
        <v>สมศักดิ์</v>
      </c>
      <c r="I125" s="508"/>
      <c r="J125" s="508"/>
      <c r="K125" s="510">
        <f>_xlfn.XLOOKUP($E125,'00 MASTER WORK REGISTER'!$B:$B,'00 MASTER WORK REGISTER'!$M:$M,"")</f>
        <v>46105</v>
      </c>
      <c r="L125" s="173">
        <v>46038</v>
      </c>
      <c r="M125" s="187">
        <v>1</v>
      </c>
      <c r="N125" s="191" t="str">
        <f ca="1">IF($M125=1, "Completed", IF($L125&lt;TODAY(), "Late", "On Schedule"))</f>
        <v>Completed</v>
      </c>
      <c r="O125" s="173">
        <v>46112</v>
      </c>
      <c r="P125" s="187">
        <v>1</v>
      </c>
      <c r="Q125" s="191" t="str">
        <f ca="1">IF($P125=1, "Completed", IF($O125&lt;TODAY(), "Late", "On Schedule"))</f>
        <v>Completed</v>
      </c>
      <c r="R125" s="173">
        <v>46112</v>
      </c>
      <c r="S125" s="187">
        <v>1</v>
      </c>
      <c r="T125" s="191" t="str">
        <f ca="1">IF($S125=1, "Completed", IF($R125&lt;TODAY(), "Late", "On Schedule"))</f>
        <v>Completed</v>
      </c>
      <c r="U125" s="173">
        <v>46203</v>
      </c>
      <c r="V125" s="187">
        <v>0.75</v>
      </c>
      <c r="W125" s="191" t="str">
        <f ca="1">IF($V125=1, "Completed", IF($U125&lt;TODAY(), "Late", "On Schedule"))</f>
        <v>Late</v>
      </c>
      <c r="X125" s="173">
        <v>46213</v>
      </c>
      <c r="Y125" s="187">
        <v>0</v>
      </c>
      <c r="Z125" s="191" t="str">
        <f ca="1">IF($Y125=1, "Completed", IF($X125&lt;TODAY(), "Late", "On Schedule"))</f>
        <v>Late</v>
      </c>
      <c r="AA125" s="173">
        <f>AD125-7</f>
        <v>46318</v>
      </c>
      <c r="AB125" s="187">
        <v>0</v>
      </c>
      <c r="AC125" s="191" t="str">
        <f ca="1">IF($AB125=1, "Completed", IF($AA125&lt;TODAY(), "Late", "On Schedule"))</f>
        <v>Late</v>
      </c>
      <c r="AD125" s="583">
        <v>46325</v>
      </c>
      <c r="AE125" s="187">
        <v>0</v>
      </c>
      <c r="AF125" s="191" t="str">
        <f ca="1">IF($AE125=1, "Completed", IF($AD125&lt;TODAY(), "Late", "On Schedule"))</f>
        <v>On Schedule</v>
      </c>
      <c r="AG125" s="173">
        <f>AD125+21</f>
        <v>46346</v>
      </c>
      <c r="AH125" s="187">
        <v>0</v>
      </c>
      <c r="AI125" s="191" t="str">
        <f ca="1">IF($AH125=1, "Completed", IF($AG125&lt;TODAY(), "Late", "On Schedule"))</f>
        <v>On Schedule</v>
      </c>
      <c r="AJ125" s="110"/>
      <c r="AK125" s="199">
        <f t="shared" ca="1" si="40"/>
        <v>0.75</v>
      </c>
      <c r="AL125" s="191" t="s">
        <v>1861</v>
      </c>
      <c r="AM125" s="533" t="s">
        <v>4763</v>
      </c>
      <c r="AN125" s="3">
        <f>_xlfn.XLOOKUP($E125,'00 MASTER WORK REGISTER'!B:B,'00 MASTER WORK REGISTER'!N:N,"")</f>
        <v>0</v>
      </c>
      <c r="AO125" s="867" t="s">
        <v>4923</v>
      </c>
      <c r="AP125" s="3" t="e">
        <f>_xlfn.XLOOKUP($F125,#REF!,#REF!,"")</f>
        <v>#REF!</v>
      </c>
      <c r="AQ125" s="33"/>
      <c r="AR125" s="33"/>
      <c r="AS125" s="644" t="s">
        <v>531</v>
      </c>
      <c r="AT125" s="644" t="str">
        <f>_xlfn.XLOOKUP($AS125,'02 Design'!F:F,'02 Design'!AE:AE," ")</f>
        <v>EPS-69001</v>
      </c>
      <c r="AU125" s="644" t="str">
        <f>_xlfn.XLOOKUP($AS125,'02 Design'!F:F,'02 Design'!AF:AF," ")</f>
        <v>EPS-69002</v>
      </c>
    </row>
    <row r="126" spans="1:47" s="400" customFormat="1" ht="35.1" customHeight="1" outlineLevel="1" x14ac:dyDescent="0.2">
      <c r="A126" s="643">
        <v>123</v>
      </c>
      <c r="B126" s="508">
        <v>123</v>
      </c>
      <c r="C126" s="544" t="str">
        <f>_xlfn.XLOOKUP($E126,'00 MASTER WORK REGISTER'!B:B,'00 MASTER WORK REGISTER'!L:L)</f>
        <v>PSY-39001-9</v>
      </c>
      <c r="D126" s="544" t="s">
        <v>352</v>
      </c>
      <c r="E126" s="544" t="s">
        <v>627</v>
      </c>
      <c r="F126" s="544" t="s">
        <v>147</v>
      </c>
      <c r="G126" s="689" t="str">
        <f>_xlfn.XLOOKUP($E126,'00 MASTER WORK REGISTER'!B:B,'00 MASTER WORK REGISTER'!H:H)</f>
        <v>GIS and BSS Building and Other Facilities</v>
      </c>
      <c r="H126" s="544" t="str">
        <f>_xlfn.XLOOKUP($E126,'00 MASTER WORK REGISTER'!B:B,'00 MASTER WORK REGISTER'!$I:$I,"")</f>
        <v>สหชาติ</v>
      </c>
      <c r="I126" s="545"/>
      <c r="J126" s="544"/>
      <c r="K126" s="546">
        <f>_xlfn.XLOOKUP($E126,'00 MASTER WORK REGISTER'!$B:$B,'00 MASTER WORK REGISTER'!$M:$M,"")</f>
        <v>46105</v>
      </c>
      <c r="L126" s="530">
        <v>45533</v>
      </c>
      <c r="M126" s="187">
        <v>1</v>
      </c>
      <c r="N126" s="191" t="str">
        <f ca="1">IF($M126=1, "Completed", IF($L126&lt;TODAY(), "Late", "On Schedule"))</f>
        <v>Completed</v>
      </c>
      <c r="O126" s="597">
        <v>45563</v>
      </c>
      <c r="P126" s="187">
        <v>0.69</v>
      </c>
      <c r="Q126" s="191" t="str">
        <f ca="1">IF($P126=1, "Completed", IF($O126&lt;TODAY(), "Late", "On Schedule"))</f>
        <v>Late</v>
      </c>
      <c r="R126" s="209"/>
      <c r="S126" s="195"/>
      <c r="T126" s="203"/>
      <c r="U126" s="530">
        <v>45995</v>
      </c>
      <c r="V126" s="187">
        <v>1</v>
      </c>
      <c r="W126" s="191" t="str">
        <f ca="1">IF($V126=1, "Completed", IF($U126&lt;TODAY(), "Late", "On Schedule"))</f>
        <v>Completed</v>
      </c>
      <c r="X126" s="209"/>
      <c r="Y126" s="195"/>
      <c r="Z126" s="203"/>
      <c r="AA126" s="530">
        <f>AD126-7</f>
        <v>46288</v>
      </c>
      <c r="AB126" s="189">
        <v>1</v>
      </c>
      <c r="AC126" s="191" t="str">
        <f ca="1">IF($AB126=1, "Completed", IF($AA126&lt;TODAY(), "Late", "On Schedule"))</f>
        <v>Completed</v>
      </c>
      <c r="AD126" s="622">
        <v>46295</v>
      </c>
      <c r="AE126" s="189">
        <v>1</v>
      </c>
      <c r="AF126" s="191" t="str">
        <f ca="1">IF($AE126=1, "Completed", IF($AD126&lt;TODAY(), "Late", "On Schedule"))</f>
        <v>Completed</v>
      </c>
      <c r="AG126" s="530">
        <f>AD126+21</f>
        <v>46316</v>
      </c>
      <c r="AH126" s="189">
        <v>0.5</v>
      </c>
      <c r="AI126" s="191" t="str">
        <f ca="1">IF($AH126=1, "Completed", IF($AG126&lt;TODAY(), "Late", "On Schedule"))</f>
        <v>Late</v>
      </c>
      <c r="AJ126" s="115"/>
      <c r="AK126" s="199">
        <f t="shared" ca="1" si="40"/>
        <v>0.94588235294117629</v>
      </c>
      <c r="AL126" s="191" t="s">
        <v>1861</v>
      </c>
      <c r="AM126" s="533"/>
      <c r="AN126" s="3">
        <f>_xlfn.XLOOKUP($E126,'00 MASTER WORK REGISTER'!B:B,'00 MASTER WORK REGISTER'!N:N,"")</f>
        <v>0</v>
      </c>
      <c r="AO126" s="872" t="s">
        <v>4924</v>
      </c>
      <c r="AP126" s="121" t="e">
        <f>_xlfn.XLOOKUP($F126,#REF!,#REF!,"")</f>
        <v>#REF!</v>
      </c>
      <c r="AQ126" s="400" t="s">
        <v>1676</v>
      </c>
      <c r="AS126" s="436" t="s">
        <v>1016</v>
      </c>
      <c r="AT126" s="644" t="str">
        <f>_xlfn.XLOOKUP($AS126,'02 Design'!F:F,'02 Design'!AE:AE," ")</f>
        <v>PSY-69001</v>
      </c>
      <c r="AU126" s="644" t="str">
        <f>_xlfn.XLOOKUP($AS126,'02 Design'!F:F,'02 Design'!AF:AF," ")</f>
        <v>PSY-69002</v>
      </c>
    </row>
    <row r="127" spans="1:47" ht="35.1" customHeight="1" outlineLevel="1" x14ac:dyDescent="0.2">
      <c r="A127" s="643">
        <v>124</v>
      </c>
      <c r="B127" s="508">
        <v>124</v>
      </c>
      <c r="C127" s="508" t="str">
        <f>_xlfn.XLOOKUP($E127,'00 MASTER WORK REGISTER'!B:B,'00 MASTER WORK REGISTER'!L:L)</f>
        <v>PSY-39011</v>
      </c>
      <c r="D127" s="508" t="s">
        <v>352</v>
      </c>
      <c r="E127" s="508" t="s">
        <v>628</v>
      </c>
      <c r="F127" s="508" t="s">
        <v>147</v>
      </c>
      <c r="G127" s="542" t="str">
        <f>_xlfn.XLOOKUP($E127,'00 MASTER WORK REGISTER'!B:B,'00 MASTER WORK REGISTER'!H:H)</f>
        <v>Steel Grating Raised Floor for EE Panel</v>
      </c>
      <c r="H127" s="508" t="str">
        <f>_xlfn.XLOOKUP($E127,'00 MASTER WORK REGISTER'!B:B,'00 MASTER WORK REGISTER'!$I:$I,"")</f>
        <v>สหชาติ</v>
      </c>
      <c r="I127" s="509"/>
      <c r="J127" s="508"/>
      <c r="K127" s="510">
        <f>_xlfn.XLOOKUP($E127,'00 MASTER WORK REGISTER'!$B:$B,'00 MASTER WORK REGISTER'!$M:$M,"")</f>
        <v>46105</v>
      </c>
      <c r="L127" s="173">
        <v>45565</v>
      </c>
      <c r="M127" s="187">
        <v>1</v>
      </c>
      <c r="N127" s="191" t="str">
        <f ca="1">IF($M127=1, "Completed", IF($L127&lt;TODAY(), "Late", "On Schedule"))</f>
        <v>Completed</v>
      </c>
      <c r="O127" s="597">
        <v>45595</v>
      </c>
      <c r="P127" s="187">
        <v>0.75</v>
      </c>
      <c r="Q127" s="191" t="str">
        <f ca="1">IF($P127=1, "Completed", IF($O127&lt;TODAY(), "Late", "On Schedule"))</f>
        <v>Late</v>
      </c>
      <c r="R127" s="194"/>
      <c r="S127" s="195"/>
      <c r="T127" s="203"/>
      <c r="U127" s="173">
        <v>45852</v>
      </c>
      <c r="V127" s="187">
        <v>1</v>
      </c>
      <c r="W127" s="191" t="str">
        <f ca="1">IF($V127=1, "Completed", IF($U127&lt;TODAY(), "Late", "On Schedule"))</f>
        <v>Completed</v>
      </c>
      <c r="X127" s="194"/>
      <c r="Y127" s="195"/>
      <c r="Z127" s="203"/>
      <c r="AA127" s="173">
        <v>46187</v>
      </c>
      <c r="AB127" s="189">
        <v>1</v>
      </c>
      <c r="AC127" s="191" t="str">
        <f ca="1">IF($AB127=1, "Completed", IF($AA127&lt;TODAY(), "Late", "On Schedule"))</f>
        <v>Completed</v>
      </c>
      <c r="AD127" s="583">
        <v>46295</v>
      </c>
      <c r="AE127" s="187">
        <v>0</v>
      </c>
      <c r="AF127" s="191" t="str">
        <f ca="1">IF($AE127=1, "Completed", IF($AD127&lt;TODAY(), "Late", "On Schedule"))</f>
        <v>Late</v>
      </c>
      <c r="AG127" s="173">
        <f>AD127+21</f>
        <v>46316</v>
      </c>
      <c r="AH127" s="187">
        <v>0</v>
      </c>
      <c r="AI127" s="191" t="str">
        <f ca="1">IF($AH127=1, "Completed", IF($AG127&lt;TODAY(), "Late", "On Schedule"))</f>
        <v>Late</v>
      </c>
      <c r="AJ127" s="110"/>
      <c r="AK127" s="199">
        <f t="shared" ca="1" si="40"/>
        <v>0.92352941176470582</v>
      </c>
      <c r="AL127" s="191" t="s">
        <v>1861</v>
      </c>
      <c r="AM127" s="533"/>
      <c r="AN127" s="3">
        <f>_xlfn.XLOOKUP($E127,'00 MASTER WORK REGISTER'!B:B,'00 MASTER WORK REGISTER'!N:N,"")</f>
        <v>0</v>
      </c>
      <c r="AO127" s="876" t="s">
        <v>4925</v>
      </c>
      <c r="AP127" s="3" t="e">
        <f>_xlfn.XLOOKUP($F127,#REF!,#REF!,"")</f>
        <v>#REF!</v>
      </c>
      <c r="AQ127" s="33"/>
      <c r="AR127" s="33"/>
      <c r="AS127" s="644" t="s">
        <v>530</v>
      </c>
      <c r="AT127" s="644" t="str">
        <f>_xlfn.XLOOKUP($AS127,'02 Design'!F:F,'02 Design'!AE:AE," ")</f>
        <v>PSY-69015</v>
      </c>
      <c r="AU127" s="644" t="str">
        <f>_xlfn.XLOOKUP($AS127,'02 Design'!F:F,'02 Design'!AF:AF," ")</f>
        <v>PSY-69016</v>
      </c>
    </row>
    <row r="128" spans="1:47" s="98" customFormat="1" ht="35.1" customHeight="1" outlineLevel="1" x14ac:dyDescent="0.2">
      <c r="A128" s="643">
        <v>125</v>
      </c>
      <c r="B128" s="508">
        <v>125</v>
      </c>
      <c r="C128" s="512" t="str">
        <f>_xlfn.XLOOKUP($E128,'00 MASTER WORK REGISTER'!B:B,'00 MASTER WORK REGISTER'!L:L)</f>
        <v>-</v>
      </c>
      <c r="D128" s="512" t="s">
        <v>352</v>
      </c>
      <c r="E128" s="512" t="s">
        <v>629</v>
      </c>
      <c r="F128" s="512" t="s">
        <v>147</v>
      </c>
      <c r="G128" s="543" t="str">
        <f>_xlfn.XLOOKUP($E128,'00 MASTER WORK REGISTER'!B:B,'00 MASTER WORK REGISTER'!H:H)</f>
        <v>Trapping Box between PSY Service Sub Station (SSS) and Low Volt (LV) System</v>
      </c>
      <c r="H128" s="512" t="str">
        <f>_xlfn.XLOOKUP($E128,'00 MASTER WORK REGISTER'!B:B,'00 MASTER WORK REGISTER'!$I:$I,"")</f>
        <v>-</v>
      </c>
      <c r="I128" s="513"/>
      <c r="J128" s="512"/>
      <c r="K128" s="514">
        <f>_xlfn.XLOOKUP($E128,'00 MASTER WORK REGISTER'!$B:$B,'00 MASTER WORK REGISTER'!$M:$M,"")</f>
        <v>46255</v>
      </c>
      <c r="L128" s="174"/>
      <c r="M128" s="188"/>
      <c r="N128" s="175"/>
      <c r="O128" s="174"/>
      <c r="P128" s="188"/>
      <c r="Q128" s="175"/>
      <c r="R128" s="174"/>
      <c r="S128" s="188"/>
      <c r="T128" s="175"/>
      <c r="U128" s="174"/>
      <c r="V128" s="188"/>
      <c r="W128" s="175"/>
      <c r="X128" s="174"/>
      <c r="Y128" s="188"/>
      <c r="Z128" s="175"/>
      <c r="AA128" s="174"/>
      <c r="AB128" s="188"/>
      <c r="AC128" s="175"/>
      <c r="AD128" s="174"/>
      <c r="AE128" s="188"/>
      <c r="AF128" s="175"/>
      <c r="AG128" s="174"/>
      <c r="AH128" s="188"/>
      <c r="AI128" s="175"/>
      <c r="AJ128" s="660"/>
      <c r="AK128" s="200" t="str">
        <f t="shared" si="40"/>
        <v/>
      </c>
      <c r="AL128" s="175"/>
      <c r="AM128" s="515"/>
      <c r="AN128" s="3" t="str">
        <f>_xlfn.XLOOKUP($E128,'00 MASTER WORK REGISTER'!B:B,'00 MASTER WORK REGISTER'!N:N,"")</f>
        <v>CANCLE</v>
      </c>
      <c r="AP128" s="28" t="e">
        <f>_xlfn.XLOOKUP($F128,#REF!,#REF!,"")</f>
        <v>#REF!</v>
      </c>
      <c r="AS128" s="710"/>
      <c r="AT128" s="644">
        <f>_xlfn.XLOOKUP($AS128,'02 Design'!F:F,'02 Design'!AE:AE," ")</f>
        <v>0</v>
      </c>
      <c r="AU128" s="644">
        <f>_xlfn.XLOOKUP($AS128,'02 Design'!F:F,'02 Design'!AF:AF," ")</f>
        <v>0</v>
      </c>
    </row>
    <row r="129" spans="1:47" s="400" customFormat="1" ht="35.1" customHeight="1" outlineLevel="1" x14ac:dyDescent="0.2">
      <c r="A129" s="643">
        <v>126</v>
      </c>
      <c r="B129" s="512">
        <v>126</v>
      </c>
      <c r="C129" s="512" t="str">
        <f>_xlfn.XLOOKUP($E129,'00 MASTER WORK REGISTER'!B:B,'00 MASTER WORK REGISTER'!L:L)</f>
        <v>SCA-39200</v>
      </c>
      <c r="D129" s="512" t="s">
        <v>352</v>
      </c>
      <c r="E129" s="512" t="s">
        <v>630</v>
      </c>
      <c r="F129" s="512" t="s">
        <v>155</v>
      </c>
      <c r="G129" s="543" t="str">
        <f>_xlfn.XLOOKUP($E129,'00 MASTER WORK REGISTER'!B:B,'00 MASTER WORK REGISTER'!H:H)</f>
        <v>Modification of BEMS to receive PSD Signal on East Section</v>
      </c>
      <c r="H129" s="512" t="str">
        <f>_xlfn.XLOOKUP($E129,'00 MASTER WORK REGISTER'!B:B,'00 MASTER WORK REGISTER'!$I:$I,"")</f>
        <v>ธารทิพย์</v>
      </c>
      <c r="I129" s="513"/>
      <c r="J129" s="512"/>
      <c r="K129" s="514">
        <f>_xlfn.XLOOKUP($E129,'00 MASTER WORK REGISTER'!$B:$B,'00 MASTER WORK REGISTER'!$M:$M,"")</f>
        <v>46255</v>
      </c>
      <c r="L129" s="209"/>
      <c r="M129" s="195"/>
      <c r="N129" s="196"/>
      <c r="O129" s="625"/>
      <c r="P129" s="669"/>
      <c r="Q129" s="774"/>
      <c r="R129" s="209"/>
      <c r="S129" s="195"/>
      <c r="T129" s="196"/>
      <c r="U129" s="197"/>
      <c r="V129" s="195"/>
      <c r="W129" s="196"/>
      <c r="X129" s="197"/>
      <c r="Y129" s="195"/>
      <c r="Z129" s="196"/>
      <c r="AA129" s="209"/>
      <c r="AB129" s="195"/>
      <c r="AC129" s="196"/>
      <c r="AD129" s="209"/>
      <c r="AE129" s="195"/>
      <c r="AF129" s="196"/>
      <c r="AG129" s="209"/>
      <c r="AH129" s="195"/>
      <c r="AI129" s="196"/>
      <c r="AJ129" s="662"/>
      <c r="AK129" s="201" t="str">
        <f t="shared" si="40"/>
        <v/>
      </c>
      <c r="AL129" s="196"/>
      <c r="AM129" s="507"/>
      <c r="AN129" s="3" t="str">
        <f>_xlfn.XLOOKUP($E129,'00 MASTER WORK REGISTER'!B:B,'00 MASTER WORK REGISTER'!N:N,"")</f>
        <v>CANCLE</v>
      </c>
      <c r="AO129" s="33"/>
      <c r="AP129" s="121" t="e">
        <f>_xlfn.XLOOKUP($F129,#REF!,#REF!,"")</f>
        <v>#REF!</v>
      </c>
      <c r="AS129" s="436" t="s">
        <v>494</v>
      </c>
      <c r="AT129" s="644" t="str">
        <f>_xlfn.XLOOKUP($AS129,'02 Design'!F:F,'02 Design'!AE:AE," ")</f>
        <v>SCA-69200</v>
      </c>
      <c r="AU129" s="644" t="str">
        <f>_xlfn.XLOOKUP($AS129,'02 Design'!F:F,'02 Design'!AF:AF," ")</f>
        <v>SCA-69201</v>
      </c>
    </row>
    <row r="130" spans="1:47" s="98" customFormat="1" ht="35.1" customHeight="1" outlineLevel="1" x14ac:dyDescent="0.2">
      <c r="A130" s="643">
        <v>127</v>
      </c>
      <c r="B130" s="508">
        <v>127</v>
      </c>
      <c r="C130" s="512" t="str">
        <f>_xlfn.XLOOKUP($E130,'00 MASTER WORK REGISTER'!B:B,'00 MASTER WORK REGISTER'!L:L)</f>
        <v>-</v>
      </c>
      <c r="D130" s="512" t="s">
        <v>352</v>
      </c>
      <c r="E130" s="512" t="s">
        <v>631</v>
      </c>
      <c r="F130" s="512" t="s">
        <v>155</v>
      </c>
      <c r="G130" s="543" t="str">
        <f>_xlfn.XLOOKUP($E130,'00 MASTER WORK REGISTER'!B:B,'00 MASTER WORK REGISTER'!H:H)</f>
        <v>Modification of Escalator Interface Point with CCTV and SCADA, East Section</v>
      </c>
      <c r="H130" s="512" t="str">
        <f>_xlfn.XLOOKUP($E130,'00 MASTER WORK REGISTER'!B:B,'00 MASTER WORK REGISTER'!$I:$I,"")</f>
        <v>-</v>
      </c>
      <c r="I130" s="513"/>
      <c r="J130" s="512"/>
      <c r="K130" s="514">
        <f>_xlfn.XLOOKUP($E130,'00 MASTER WORK REGISTER'!$B:$B,'00 MASTER WORK REGISTER'!$M:$M,"")</f>
        <v>46255</v>
      </c>
      <c r="L130" s="174"/>
      <c r="M130" s="188"/>
      <c r="N130" s="175"/>
      <c r="O130" s="174"/>
      <c r="P130" s="188"/>
      <c r="Q130" s="175"/>
      <c r="R130" s="174"/>
      <c r="S130" s="188"/>
      <c r="T130" s="175"/>
      <c r="U130" s="174"/>
      <c r="V130" s="188"/>
      <c r="W130" s="175"/>
      <c r="X130" s="174"/>
      <c r="Y130" s="188"/>
      <c r="Z130" s="175"/>
      <c r="AA130" s="174"/>
      <c r="AB130" s="188"/>
      <c r="AC130" s="175"/>
      <c r="AD130" s="174"/>
      <c r="AE130" s="188"/>
      <c r="AF130" s="175"/>
      <c r="AG130" s="174"/>
      <c r="AH130" s="188"/>
      <c r="AI130" s="175"/>
      <c r="AJ130" s="660"/>
      <c r="AK130" s="200" t="str">
        <f t="shared" si="40"/>
        <v/>
      </c>
      <c r="AL130" s="175"/>
      <c r="AM130" s="515"/>
      <c r="AN130" s="3" t="str">
        <f>_xlfn.XLOOKUP($E130,'00 MASTER WORK REGISTER'!B:B,'00 MASTER WORK REGISTER'!N:N,"")</f>
        <v>CANCLE</v>
      </c>
      <c r="AP130" s="28" t="e">
        <f>_xlfn.XLOOKUP($F130,#REF!,#REF!,"")</f>
        <v>#REF!</v>
      </c>
      <c r="AS130" s="710"/>
      <c r="AT130" s="644">
        <f>_xlfn.XLOOKUP($AS130,'02 Design'!F:F,'02 Design'!AE:AE," ")</f>
        <v>0</v>
      </c>
      <c r="AU130" s="644">
        <f>_xlfn.XLOOKUP($AS130,'02 Design'!F:F,'02 Design'!AF:AF," ")</f>
        <v>0</v>
      </c>
    </row>
    <row r="131" spans="1:47" s="98" customFormat="1" ht="35.1" customHeight="1" outlineLevel="1" x14ac:dyDescent="0.2">
      <c r="A131" s="643">
        <v>128</v>
      </c>
      <c r="B131" s="508">
        <v>128</v>
      </c>
      <c r="C131" s="512" t="str">
        <f>_xlfn.XLOOKUP($E131,'00 MASTER WORK REGISTER'!B:B,'00 MASTER WORK REGISTER'!L:L)</f>
        <v>-</v>
      </c>
      <c r="D131" s="512" t="s">
        <v>352</v>
      </c>
      <c r="E131" s="512" t="s">
        <v>632</v>
      </c>
      <c r="F131" s="512" t="s">
        <v>155</v>
      </c>
      <c r="G131" s="543" t="str">
        <f>_xlfn.XLOOKUP($E131,'00 MASTER WORK REGISTER'!B:B,'00 MASTER WORK REGISTER'!H:H)</f>
        <v>Magnetic of Fire Alarm System Interface Point with CCTV and SCADA</v>
      </c>
      <c r="H131" s="512" t="str">
        <f>_xlfn.XLOOKUP($E131,'00 MASTER WORK REGISTER'!B:B,'00 MASTER WORK REGISTER'!$I:$I,"")</f>
        <v>-</v>
      </c>
      <c r="I131" s="512"/>
      <c r="J131" s="512"/>
      <c r="K131" s="514">
        <f>_xlfn.XLOOKUP($E131,'00 MASTER WORK REGISTER'!$B:$B,'00 MASTER WORK REGISTER'!$M:$M,"")</f>
        <v>46255</v>
      </c>
      <c r="L131" s="174"/>
      <c r="M131" s="188"/>
      <c r="N131" s="175"/>
      <c r="O131" s="174"/>
      <c r="P131" s="188"/>
      <c r="Q131" s="175"/>
      <c r="R131" s="174"/>
      <c r="S131" s="188"/>
      <c r="T131" s="175"/>
      <c r="U131" s="174"/>
      <c r="V131" s="188"/>
      <c r="W131" s="175"/>
      <c r="X131" s="174"/>
      <c r="Y131" s="188"/>
      <c r="Z131" s="175"/>
      <c r="AA131" s="174"/>
      <c r="AB131" s="188"/>
      <c r="AC131" s="175"/>
      <c r="AD131" s="174"/>
      <c r="AE131" s="188"/>
      <c r="AF131" s="175"/>
      <c r="AG131" s="174"/>
      <c r="AH131" s="188"/>
      <c r="AI131" s="175"/>
      <c r="AJ131" s="660"/>
      <c r="AK131" s="200" t="str">
        <f t="shared" si="40"/>
        <v/>
      </c>
      <c r="AL131" s="175"/>
      <c r="AM131" s="515"/>
      <c r="AN131" s="3" t="str">
        <f>_xlfn.XLOOKUP($E131,'00 MASTER WORK REGISTER'!B:B,'00 MASTER WORK REGISTER'!N:N,"")</f>
        <v>CANCLE</v>
      </c>
      <c r="AO131" s="3"/>
      <c r="AP131" s="28" t="e">
        <f>_xlfn.XLOOKUP($F131,#REF!,#REF!,"")</f>
        <v>#REF!</v>
      </c>
      <c r="AS131" s="710"/>
      <c r="AT131" s="644">
        <f>_xlfn.XLOOKUP($AS131,'02 Design'!F:F,'02 Design'!AE:AE," ")</f>
        <v>0</v>
      </c>
      <c r="AU131" s="644">
        <f>_xlfn.XLOOKUP($AS131,'02 Design'!F:F,'02 Design'!AF:AF," ")</f>
        <v>0</v>
      </c>
    </row>
    <row r="132" spans="1:47" ht="35.1" customHeight="1" outlineLevel="1" x14ac:dyDescent="0.2">
      <c r="A132" s="643">
        <v>129</v>
      </c>
      <c r="B132" s="512">
        <v>129</v>
      </c>
      <c r="C132" s="512" t="str">
        <f>_xlfn.XLOOKUP($E132,'00 MASTER WORK REGISTER'!B:B,'00 MASTER WORK REGISTER'!L:L)</f>
        <v>SCA-39203</v>
      </c>
      <c r="D132" s="512" t="s">
        <v>352</v>
      </c>
      <c r="E132" s="512" t="s">
        <v>633</v>
      </c>
      <c r="F132" s="512" t="s">
        <v>155</v>
      </c>
      <c r="G132" s="543" t="str">
        <f>_xlfn.XLOOKUP($E132,'00 MASTER WORK REGISTER'!B:B,'00 MASTER WORK REGISTER'!H:H)</f>
        <v>Add/Modify Civil Scada Hardwire for all  Station</v>
      </c>
      <c r="H132" s="512" t="str">
        <f>_xlfn.XLOOKUP($E132,'00 MASTER WORK REGISTER'!B:B,'00 MASTER WORK REGISTER'!$I:$I,"")</f>
        <v>ประธาน/ธารทิพย์</v>
      </c>
      <c r="I132" s="512"/>
      <c r="J132" s="512"/>
      <c r="K132" s="514">
        <f>_xlfn.XLOOKUP($E132,'00 MASTER WORK REGISTER'!$B:$B,'00 MASTER WORK REGISTER'!$M:$M,"")</f>
        <v>46255</v>
      </c>
      <c r="L132" s="194"/>
      <c r="M132" s="195"/>
      <c r="N132" s="196"/>
      <c r="O132" s="668"/>
      <c r="P132" s="669"/>
      <c r="Q132" s="774"/>
      <c r="R132" s="194"/>
      <c r="S132" s="195"/>
      <c r="T132" s="196"/>
      <c r="U132" s="194"/>
      <c r="V132" s="195"/>
      <c r="W132" s="196"/>
      <c r="X132" s="194"/>
      <c r="Y132" s="195"/>
      <c r="Z132" s="196"/>
      <c r="AA132" s="194"/>
      <c r="AB132" s="195"/>
      <c r="AC132" s="196"/>
      <c r="AD132" s="194"/>
      <c r="AE132" s="195"/>
      <c r="AF132" s="196"/>
      <c r="AG132" s="194"/>
      <c r="AH132" s="195"/>
      <c r="AI132" s="196"/>
      <c r="AJ132" s="662"/>
      <c r="AK132" s="201" t="str">
        <f t="shared" si="40"/>
        <v/>
      </c>
      <c r="AL132" s="196"/>
      <c r="AM132" s="507"/>
      <c r="AN132" s="3" t="str">
        <f>_xlfn.XLOOKUP($E132,'00 MASTER WORK REGISTER'!B:B,'00 MASTER WORK REGISTER'!N:N,"")</f>
        <v>CANCLE</v>
      </c>
      <c r="AP132" s="3" t="e">
        <f>_xlfn.XLOOKUP($F132,#REF!,#REF!,"")</f>
        <v>#REF!</v>
      </c>
      <c r="AQ132" s="33"/>
      <c r="AR132" s="33"/>
      <c r="AS132" s="644" t="s">
        <v>495</v>
      </c>
      <c r="AT132" s="644" t="str">
        <f>_xlfn.XLOOKUP($AS132,'02 Design'!F:F,'02 Design'!AE:AE," ")</f>
        <v>SCA-69206</v>
      </c>
      <c r="AU132" s="644" t="str">
        <f>_xlfn.XLOOKUP($AS132,'02 Design'!F:F,'02 Design'!AF:AF," ")</f>
        <v>SCA-69207</v>
      </c>
    </row>
    <row r="133" spans="1:47" s="610" customFormat="1" ht="35.1" customHeight="1" outlineLevel="1" x14ac:dyDescent="0.2">
      <c r="A133" s="643">
        <v>130</v>
      </c>
      <c r="B133" s="508">
        <v>130</v>
      </c>
      <c r="C133" s="674" t="str">
        <f>_xlfn.XLOOKUP($E133,'00 MASTER WORK REGISTER'!B:B,'00 MASTER WORK REGISTER'!L:L)</f>
        <v>COM-39200</v>
      </c>
      <c r="D133" s="674" t="s">
        <v>352</v>
      </c>
      <c r="E133" s="674" t="s">
        <v>634</v>
      </c>
      <c r="F133" s="674" t="s">
        <v>178</v>
      </c>
      <c r="G133" s="676" t="str">
        <f>_xlfn.XLOOKUP($E133,'00 MASTER WORK REGISTER'!B:B,'00 MASTER WORK REGISTER'!H:H)</f>
        <v>Magnetic Door Lock</v>
      </c>
      <c r="H133" s="674" t="str">
        <f>_xlfn.XLOOKUP($E133,'00 MASTER WORK REGISTER'!B:B,'00 MASTER WORK REGISTER'!$I:$I,"")</f>
        <v>มนตรี</v>
      </c>
      <c r="I133" s="674"/>
      <c r="J133" s="674"/>
      <c r="K133" s="677">
        <f>_xlfn.XLOOKUP($E133,'00 MASTER WORK REGISTER'!$B:$B,'00 MASTER WORK REGISTER'!$M:$M,"")</f>
        <v>46255</v>
      </c>
      <c r="L133" s="193">
        <v>45838</v>
      </c>
      <c r="M133" s="615">
        <v>1</v>
      </c>
      <c r="N133" s="601" t="str">
        <f ca="1">IF($M133=1, "Completed", IF($L133&lt;TODAY(), "Late", "On Schedule"))</f>
        <v>Completed</v>
      </c>
      <c r="O133" s="597">
        <v>46157</v>
      </c>
      <c r="P133" s="615">
        <v>1</v>
      </c>
      <c r="Q133" s="601" t="str">
        <f ca="1">IF($P133=1, "Completed", IF($O133&lt;TODAY(), "Late", "On Schedule"))</f>
        <v>Completed</v>
      </c>
      <c r="R133" s="602"/>
      <c r="S133" s="603"/>
      <c r="T133" s="604"/>
      <c r="U133" s="193">
        <v>46387</v>
      </c>
      <c r="V133" s="615">
        <v>0.27250000000000002</v>
      </c>
      <c r="W133" s="601" t="str">
        <f ca="1">IF($V133=1, "Completed", IF($U133&lt;TODAY(), "Late", "On Schedule"))</f>
        <v>On Schedule</v>
      </c>
      <c r="X133" s="602"/>
      <c r="Y133" s="603"/>
      <c r="Z133" s="604"/>
      <c r="AA133" s="193">
        <f>U133-31</f>
        <v>46356</v>
      </c>
      <c r="AB133" s="615">
        <v>0</v>
      </c>
      <c r="AC133" s="601" t="str">
        <f ca="1">IF($AB133=1, "Completed", IF($AA133&lt;TODAY(), "Late", "On Schedule"))</f>
        <v>On Schedule</v>
      </c>
      <c r="AD133" s="193">
        <f>U133+7</f>
        <v>46394</v>
      </c>
      <c r="AE133" s="615">
        <v>0</v>
      </c>
      <c r="AF133" s="601" t="str">
        <f ca="1">IF($AE133=1, "Completed", IF($AD133&lt;TODAY(), "Late", "On Schedule"))</f>
        <v>On Schedule</v>
      </c>
      <c r="AG133" s="193">
        <f>AD133+21</f>
        <v>46415</v>
      </c>
      <c r="AH133" s="615">
        <v>0</v>
      </c>
      <c r="AI133" s="601" t="str">
        <f ca="1">IF($AH133=1, "Completed", IF($AG133&lt;TODAY(), "Late", "On Schedule"))</f>
        <v>On Schedule</v>
      </c>
      <c r="AJ133" s="606"/>
      <c r="AK133" s="616">
        <f t="shared" ca="1" si="40"/>
        <v>0.42764705882352944</v>
      </c>
      <c r="AL133" s="601" t="s">
        <v>1861</v>
      </c>
      <c r="AM133" s="617" t="s">
        <v>4764</v>
      </c>
      <c r="AN133" s="3">
        <f>_xlfn.XLOOKUP($E133,'00 MASTER WORK REGISTER'!B:B,'00 MASTER WORK REGISTER'!N:N,"")</f>
        <v>0</v>
      </c>
      <c r="AO133" s="856" t="s">
        <v>4926</v>
      </c>
      <c r="AP133" s="609" t="e">
        <f>_xlfn.XLOOKUP($F133,#REF!,#REF!,"")</f>
        <v>#REF!</v>
      </c>
      <c r="AS133" s="711" t="s">
        <v>521</v>
      </c>
      <c r="AT133" s="711" t="str">
        <f>_xlfn.XLOOKUP($AS133,'02 Design'!F:F,'02 Design'!AE:AE," ")</f>
        <v>COM-69200</v>
      </c>
      <c r="AU133" s="711" t="str">
        <f>_xlfn.XLOOKUP($AS133,'02 Design'!F:F,'02 Design'!AF:AF," ")</f>
        <v>COM-69201</v>
      </c>
    </row>
    <row r="134" spans="1:47" s="400" customFormat="1" ht="35.1" customHeight="1" outlineLevel="1" x14ac:dyDescent="0.2">
      <c r="A134" s="643">
        <v>131</v>
      </c>
      <c r="B134" s="508">
        <v>131</v>
      </c>
      <c r="C134" s="544" t="str">
        <f>_xlfn.XLOOKUP($E134,'00 MASTER WORK REGISTER'!B:B,'00 MASTER WORK REGISTER'!L:L)</f>
        <v>MDW-39283</v>
      </c>
      <c r="D134" s="544" t="s">
        <v>352</v>
      </c>
      <c r="E134" s="544" t="s">
        <v>635</v>
      </c>
      <c r="F134" s="544" t="s">
        <v>178</v>
      </c>
      <c r="G134" s="689" t="str">
        <f>_xlfn.XLOOKUP($E134,'00 MASTER WORK REGISTER'!B:B,'00 MASTER WORK REGISTER'!H:H)</f>
        <v>Intercom System in Cash Handling Room (if require)</v>
      </c>
      <c r="H134" s="544" t="str">
        <f>_xlfn.XLOOKUP($E134,'00 MASTER WORK REGISTER'!B:B,'00 MASTER WORK REGISTER'!$I:$I,"")</f>
        <v>บัณฑิต</v>
      </c>
      <c r="I134" s="545"/>
      <c r="J134" s="544"/>
      <c r="K134" s="546">
        <f>_xlfn.XLOOKUP($E134,'00 MASTER WORK REGISTER'!$B:$B,'00 MASTER WORK REGISTER'!$M:$M,"")</f>
        <v>46375</v>
      </c>
      <c r="L134" s="530">
        <v>45930</v>
      </c>
      <c r="M134" s="187">
        <v>1</v>
      </c>
      <c r="N134" s="191" t="str">
        <f ca="1">IF($M134=1, "Completed", IF($L134&lt;TODAY(), "Late", "On Schedule"))</f>
        <v>Completed</v>
      </c>
      <c r="O134" s="597">
        <v>46203</v>
      </c>
      <c r="P134" s="187">
        <v>0.5</v>
      </c>
      <c r="Q134" s="191" t="str">
        <f ca="1">IF($P134=1, "Completed", IF($O134&lt;TODAY(), "Late", "On Schedule"))</f>
        <v>Late</v>
      </c>
      <c r="R134" s="209"/>
      <c r="S134" s="195"/>
      <c r="T134" s="203"/>
      <c r="U134" s="530">
        <v>46326</v>
      </c>
      <c r="V134" s="187">
        <v>0</v>
      </c>
      <c r="W134" s="191" t="str">
        <f ca="1">IF($V134=1, "Completed", IF($U134&lt;TODAY(), "Late", "On Schedule"))</f>
        <v>On Schedule</v>
      </c>
      <c r="X134" s="530">
        <v>46386</v>
      </c>
      <c r="Y134" s="187">
        <v>0</v>
      </c>
      <c r="Z134" s="191" t="str">
        <f ca="1">IF($Y134=1, "Completed", IF($X134&lt;TODAY(), "Late", "On Schedule"))</f>
        <v>On Schedule</v>
      </c>
      <c r="AA134" s="530">
        <f>U134-31</f>
        <v>46295</v>
      </c>
      <c r="AB134" s="187">
        <v>0</v>
      </c>
      <c r="AC134" s="191" t="str">
        <f ca="1">IF($AB134=1, "Completed", IF($AA134&lt;TODAY(), "Late", "On Schedule"))</f>
        <v>Late</v>
      </c>
      <c r="AD134" s="530">
        <f>U134+7</f>
        <v>46333</v>
      </c>
      <c r="AE134" s="187">
        <v>0</v>
      </c>
      <c r="AF134" s="191" t="str">
        <f ca="1">IF($AE134=1, "Completed", IF($AD134&lt;TODAY(), "Late", "On Schedule"))</f>
        <v>On Schedule</v>
      </c>
      <c r="AG134" s="530">
        <f>AD134+21</f>
        <v>46354</v>
      </c>
      <c r="AH134" s="187">
        <v>0</v>
      </c>
      <c r="AI134" s="191" t="str">
        <f ca="1">IF($AH134=1, "Completed", IF($AG134&lt;TODAY(), "Late", "On Schedule"))</f>
        <v>On Schedule</v>
      </c>
      <c r="AJ134" s="115"/>
      <c r="AK134" s="199">
        <f t="shared" ca="1" si="40"/>
        <v>0.16666666666666666</v>
      </c>
      <c r="AL134" s="191" t="s">
        <v>1860</v>
      </c>
      <c r="AM134" s="533" t="s">
        <v>4765</v>
      </c>
      <c r="AN134" s="3">
        <f>_xlfn.XLOOKUP($E134,'00 MASTER WORK REGISTER'!B:B,'00 MASTER WORK REGISTER'!N:N,"")</f>
        <v>0</v>
      </c>
      <c r="AO134" s="854" t="s">
        <v>4927</v>
      </c>
      <c r="AP134" s="121" t="e">
        <f>_xlfn.XLOOKUP($F134,#REF!,#REF!,"")</f>
        <v>#REF!</v>
      </c>
      <c r="AS134" s="436" t="s">
        <v>526</v>
      </c>
      <c r="AT134" s="644" t="str">
        <f>_xlfn.XLOOKUP($AS134,'02 Design'!F:F,'02 Design'!AE:AE," ")</f>
        <v>MDW-69317</v>
      </c>
      <c r="AU134" s="644" t="str">
        <f>_xlfn.XLOOKUP($AS134,'02 Design'!F:F,'02 Design'!AF:AF," ")</f>
        <v>MDW-69318</v>
      </c>
    </row>
    <row r="135" spans="1:47" ht="35.1" customHeight="1" outlineLevel="1" x14ac:dyDescent="0.2">
      <c r="A135" s="643">
        <v>132</v>
      </c>
      <c r="B135" s="508">
        <v>132</v>
      </c>
      <c r="C135" s="508" t="str">
        <f>_xlfn.XLOOKUP($E135,'00 MASTER WORK REGISTER'!B:B,'00 MASTER WORK REGISTER'!L:L)</f>
        <v>COM-39001</v>
      </c>
      <c r="D135" s="508" t="s">
        <v>352</v>
      </c>
      <c r="E135" s="508" t="s">
        <v>636</v>
      </c>
      <c r="F135" s="508" t="s">
        <v>178</v>
      </c>
      <c r="G135" s="542" t="str">
        <f>_xlfn.XLOOKUP($E135,'00 MASTER WORK REGISTER'!B:B,'00 MASTER WORK REGISTER'!H:H)</f>
        <v>Walk-Through Metal Detector System (WTMD), 1 per entrance</v>
      </c>
      <c r="H135" s="508" t="str">
        <f>_xlfn.XLOOKUP($E135,'00 MASTER WORK REGISTER'!B:B,'00 MASTER WORK REGISTER'!$I:$I,"")</f>
        <v>มนตรี</v>
      </c>
      <c r="I135" s="508"/>
      <c r="J135" s="508"/>
      <c r="K135" s="510">
        <f>_xlfn.XLOOKUP($E135,'00 MASTER WORK REGISTER'!$B:$B,'00 MASTER WORK REGISTER'!$M:$M,"")</f>
        <v>46345</v>
      </c>
      <c r="L135" s="173">
        <v>45900</v>
      </c>
      <c r="M135" s="187">
        <v>0</v>
      </c>
      <c r="N135" s="191" t="str">
        <f ca="1">IF($M135=1, "Completed", IF($L135&lt;TODAY(), "Late", "On Schedule"))</f>
        <v>Late</v>
      </c>
      <c r="O135" s="597">
        <v>46203</v>
      </c>
      <c r="P135" s="187">
        <v>0</v>
      </c>
      <c r="Q135" s="191" t="str">
        <f ca="1">IF($P135=1, "Completed", IF($O135&lt;TODAY(), "Late", "On Schedule"))</f>
        <v>Late</v>
      </c>
      <c r="R135" s="194"/>
      <c r="S135" s="195"/>
      <c r="T135" s="203"/>
      <c r="U135" s="173">
        <v>46446</v>
      </c>
      <c r="V135" s="187">
        <v>0</v>
      </c>
      <c r="W135" s="191" t="str">
        <f ca="1">IF($V135=1, "Completed", IF($U135&lt;TODAY(), "Late", "On Schedule"))</f>
        <v>On Schedule</v>
      </c>
      <c r="X135" s="194"/>
      <c r="Y135" s="195"/>
      <c r="Z135" s="203"/>
      <c r="AA135" s="173">
        <f>U135-30</f>
        <v>46416</v>
      </c>
      <c r="AB135" s="187">
        <v>0</v>
      </c>
      <c r="AC135" s="191" t="str">
        <f ca="1">IF($AB135=1, "Completed", IF($AA135&lt;TODAY(), "Late", "On Schedule"))</f>
        <v>On Schedule</v>
      </c>
      <c r="AD135" s="173">
        <f>U135+7</f>
        <v>46453</v>
      </c>
      <c r="AE135" s="187">
        <v>0</v>
      </c>
      <c r="AF135" s="191" t="str">
        <f ca="1">IF($AE135=1, "Completed", IF($AD135&lt;TODAY(), "Late", "On Schedule"))</f>
        <v>On Schedule</v>
      </c>
      <c r="AG135" s="173">
        <f>AD135+21</f>
        <v>46474</v>
      </c>
      <c r="AH135" s="187">
        <v>0</v>
      </c>
      <c r="AI135" s="191" t="str">
        <f ca="1">IF($AH135=1, "Completed", IF($AG135&lt;TODAY(), "Late", "On Schedule"))</f>
        <v>On Schedule</v>
      </c>
      <c r="AJ135" s="110"/>
      <c r="AK135" s="199">
        <f t="shared" ca="1" si="40"/>
        <v>0</v>
      </c>
      <c r="AL135" s="191" t="s">
        <v>1860</v>
      </c>
      <c r="AM135" s="533" t="s">
        <v>4766</v>
      </c>
      <c r="AN135" s="3">
        <f>_xlfn.XLOOKUP($E135,'00 MASTER WORK REGISTER'!B:B,'00 MASTER WORK REGISTER'!N:N,"")</f>
        <v>0</v>
      </c>
      <c r="AO135" s="855" t="s">
        <v>4928</v>
      </c>
      <c r="AP135" s="3" t="e">
        <f>_xlfn.XLOOKUP($F135,#REF!,#REF!,"")</f>
        <v>#REF!</v>
      </c>
      <c r="AQ135" s="33"/>
      <c r="AR135" s="33"/>
      <c r="AS135" s="644" t="s">
        <v>522</v>
      </c>
      <c r="AT135" s="644" t="str">
        <f>_xlfn.XLOOKUP($AS135,'02 Design'!F:F,'02 Design'!AE:AE," ")</f>
        <v>COM-69001</v>
      </c>
      <c r="AU135" s="644" t="str">
        <f>_xlfn.XLOOKUP($AS135,'02 Design'!F:F,'02 Design'!AF:AF," ")</f>
        <v>COM-69002</v>
      </c>
    </row>
    <row r="136" spans="1:47" s="98" customFormat="1" ht="36.75" customHeight="1" outlineLevel="1" x14ac:dyDescent="0.2">
      <c r="A136" s="643">
        <v>133</v>
      </c>
      <c r="B136" s="508">
        <v>133</v>
      </c>
      <c r="C136" s="512" t="str">
        <f>_xlfn.XLOOKUP($E136,'00 MASTER WORK REGISTER'!B:B,'00 MASTER WORK REGISTER'!L:L)</f>
        <v>MDW-39284</v>
      </c>
      <c r="D136" s="512" t="s">
        <v>352</v>
      </c>
      <c r="E136" s="512" t="s">
        <v>637</v>
      </c>
      <c r="F136" s="512" t="s">
        <v>178</v>
      </c>
      <c r="G136" s="543" t="str">
        <f>_xlfn.XLOOKUP($E136,'00 MASTER WORK REGISTER'!B:B,'00 MASTER WORK REGISTER'!H:H)</f>
        <v>Traveling Cable in all Lifts</v>
      </c>
      <c r="H136" s="512" t="str">
        <f>_xlfn.XLOOKUP($E136,'00 MASTER WORK REGISTER'!B:B,'00 MASTER WORK REGISTER'!$I:$I,"")</f>
        <v>มนตรี</v>
      </c>
      <c r="I136" s="512"/>
      <c r="J136" s="512"/>
      <c r="K136" s="514" t="str">
        <f>_xlfn.XLOOKUP($E136,'00 MASTER WORK REGISTER'!$B:$B,'00 MASTER WORK REGISTER'!$M:$M,"")</f>
        <v>-</v>
      </c>
      <c r="L136" s="174"/>
      <c r="M136" s="188"/>
      <c r="N136" s="175"/>
      <c r="O136" s="174"/>
      <c r="P136" s="188"/>
      <c r="Q136" s="175"/>
      <c r="R136" s="174"/>
      <c r="S136" s="188"/>
      <c r="T136" s="175"/>
      <c r="U136" s="174"/>
      <c r="V136" s="188"/>
      <c r="W136" s="175"/>
      <c r="X136" s="174"/>
      <c r="Y136" s="188"/>
      <c r="Z136" s="175"/>
      <c r="AA136" s="174"/>
      <c r="AB136" s="188"/>
      <c r="AC136" s="175"/>
      <c r="AD136" s="174"/>
      <c r="AE136" s="188"/>
      <c r="AF136" s="175"/>
      <c r="AG136" s="174"/>
      <c r="AH136" s="188"/>
      <c r="AI136" s="175"/>
      <c r="AJ136" s="188"/>
      <c r="AK136" s="200" t="str">
        <f t="shared" si="40"/>
        <v/>
      </c>
      <c r="AL136" s="175"/>
      <c r="AM136" s="515"/>
      <c r="AN136" s="3" t="str">
        <f>_xlfn.XLOOKUP($E136,'00 MASTER WORK REGISTER'!B:B,'00 MASTER WORK REGISTER'!N:N,"")</f>
        <v>CANCLE</v>
      </c>
      <c r="AO136" s="3"/>
      <c r="AP136" s="28" t="e">
        <f>_xlfn.XLOOKUP($F136,#REF!,#REF!,"")</f>
        <v>#REF!</v>
      </c>
      <c r="AS136" s="710" t="s">
        <v>525</v>
      </c>
      <c r="AT136" s="644" t="str">
        <f>_xlfn.XLOOKUP($AS136,'02 Design'!F:F,'02 Design'!AE:AE," ")</f>
        <v>MDW-69319</v>
      </c>
      <c r="AU136" s="644" t="str">
        <f>_xlfn.XLOOKUP($AS136,'02 Design'!F:F,'02 Design'!AF:AF," ")</f>
        <v>MDW-69320</v>
      </c>
    </row>
    <row r="137" spans="1:47" ht="35.1" customHeight="1" outlineLevel="1" x14ac:dyDescent="0.2">
      <c r="A137" s="643">
        <v>134</v>
      </c>
      <c r="B137" s="508">
        <v>134</v>
      </c>
      <c r="C137" s="508" t="str">
        <f>_xlfn.XLOOKUP($E137,'00 MASTER WORK REGISTER'!B:B,'00 MASTER WORK REGISTER'!L:L)</f>
        <v>MDW-39304</v>
      </c>
      <c r="D137" s="508" t="s">
        <v>352</v>
      </c>
      <c r="E137" s="508" t="s">
        <v>638</v>
      </c>
      <c r="F137" s="508" t="s">
        <v>178</v>
      </c>
      <c r="G137" s="542" t="str">
        <f>_xlfn.XLOOKUP($E137,'00 MASTER WORK REGISTER'!B:B,'00 MASTER WORK REGISTER'!H:H)</f>
        <v>MEA Radio</v>
      </c>
      <c r="H137" s="508" t="str">
        <f>_xlfn.XLOOKUP($E137,'00 MASTER WORK REGISTER'!B:B,'00 MASTER WORK REGISTER'!$I:$I,"")</f>
        <v>ประธาน</v>
      </c>
      <c r="I137" s="508"/>
      <c r="J137" s="508"/>
      <c r="K137" s="510">
        <f>_xlfn.XLOOKUP($E137,'00 MASTER WORK REGISTER'!$B:$B,'00 MASTER WORK REGISTER'!$M:$M,"")</f>
        <v>46285</v>
      </c>
      <c r="L137" s="173">
        <v>46052</v>
      </c>
      <c r="M137" s="187">
        <v>1</v>
      </c>
      <c r="N137" s="191" t="str">
        <f ca="1">IF($M137=1, "Completed", IF($L137&lt;TODAY(), "Late", "On Schedule"))</f>
        <v>Completed</v>
      </c>
      <c r="O137" s="173">
        <v>46142</v>
      </c>
      <c r="P137" s="187">
        <v>1</v>
      </c>
      <c r="Q137" s="191" t="str">
        <f ca="1">IF($P137=1, "Completed", IF($O137&lt;TODAY(), "Late", "On Schedule"))</f>
        <v>Completed</v>
      </c>
      <c r="R137" s="194"/>
      <c r="S137" s="195"/>
      <c r="T137" s="203"/>
      <c r="U137" s="173">
        <v>46203</v>
      </c>
      <c r="V137" s="187">
        <v>0.95</v>
      </c>
      <c r="W137" s="191" t="str">
        <f ca="1">IF($V137=1, "Completed", IF($U137&lt;TODAY(), "Late", "On Schedule"))</f>
        <v>Late</v>
      </c>
      <c r="X137" s="173">
        <v>46295</v>
      </c>
      <c r="Y137" s="187">
        <v>0</v>
      </c>
      <c r="Z137" s="191" t="str">
        <f ca="1">IF($Y137=1, "Completed", IF($X137&lt;TODAY(), "Late", "On Schedule"))</f>
        <v>Late</v>
      </c>
      <c r="AA137" s="173">
        <f>X137-7</f>
        <v>46288</v>
      </c>
      <c r="AB137" s="187">
        <v>0</v>
      </c>
      <c r="AC137" s="191" t="str">
        <f ca="1">IF($AB137=1, "Completed", IF($AA137&lt;TODAY(), "Late", "On Schedule"))</f>
        <v>Late</v>
      </c>
      <c r="AD137" s="173">
        <f>X137+7</f>
        <v>46302</v>
      </c>
      <c r="AE137" s="187">
        <v>0</v>
      </c>
      <c r="AF137" s="191" t="str">
        <f ca="1">IF($AE137=1, "Completed", IF($AD137&lt;TODAY(), "Late", "On Schedule"))</f>
        <v>Late</v>
      </c>
      <c r="AG137" s="173">
        <v>46325</v>
      </c>
      <c r="AH137" s="187">
        <v>0</v>
      </c>
      <c r="AI137" s="191" t="str">
        <f ca="1">IF($AH137=1, "Completed", IF($AG137&lt;TODAY(), "Late", "On Schedule"))</f>
        <v>On Schedule</v>
      </c>
      <c r="AJ137" s="110"/>
      <c r="AK137" s="199">
        <f t="shared" ca="1" si="40"/>
        <v>0.8555555555555554</v>
      </c>
      <c r="AL137" s="191" t="s">
        <v>1860</v>
      </c>
      <c r="AM137" s="533" t="s">
        <v>4767</v>
      </c>
      <c r="AN137" s="3">
        <f>_xlfn.XLOOKUP($E137,'00 MASTER WORK REGISTER'!B:B,'00 MASTER WORK REGISTER'!N:N,"")</f>
        <v>0</v>
      </c>
      <c r="AO137" s="859" t="s">
        <v>4929</v>
      </c>
      <c r="AP137" s="3" t="e">
        <f>_xlfn.XLOOKUP($F137,#REF!,#REF!,"")</f>
        <v>#REF!</v>
      </c>
      <c r="AQ137" s="33"/>
      <c r="AR137" s="33"/>
      <c r="AS137" s="644" t="s">
        <v>523</v>
      </c>
      <c r="AT137" s="644" t="str">
        <f>_xlfn.XLOOKUP($AS137,'02 Design'!F:F,'02 Design'!AE:AE," ")</f>
        <v>COM-69202</v>
      </c>
      <c r="AU137" s="644" t="str">
        <f>_xlfn.XLOOKUP($AS137,'02 Design'!F:F,'02 Design'!AF:AF," ")</f>
        <v>COM-69203</v>
      </c>
    </row>
    <row r="138" spans="1:47" ht="30.75" customHeight="1" outlineLevel="1" x14ac:dyDescent="0.2">
      <c r="A138" s="643">
        <v>135</v>
      </c>
      <c r="B138" s="508">
        <v>135</v>
      </c>
      <c r="C138" s="508" t="str">
        <f>_xlfn.XLOOKUP($E138,'00 MASTER WORK REGISTER'!B:B,'00 MASTER WORK REGISTER'!L:L)</f>
        <v>COM-39004</v>
      </c>
      <c r="D138" s="508" t="s">
        <v>352</v>
      </c>
      <c r="E138" s="508" t="s">
        <v>639</v>
      </c>
      <c r="F138" s="508" t="s">
        <v>178</v>
      </c>
      <c r="G138" s="542" t="str">
        <f>_xlfn.XLOOKUP($E138,'00 MASTER WORK REGISTER'!B:B,'00 MASTER WORK REGISTER'!H:H)</f>
        <v>Main Cable Containment for M&amp;E Dedicated communication link to MRTA Head Quarter</v>
      </c>
      <c r="H138" s="508" t="str">
        <f>_xlfn.XLOOKUP($E138,'00 MASTER WORK REGISTER'!B:B,'00 MASTER WORK REGISTER'!$I:$I,"")</f>
        <v>มนตรี</v>
      </c>
      <c r="I138" s="508"/>
      <c r="J138" s="508"/>
      <c r="K138" s="510">
        <f>_xlfn.XLOOKUP($E138,'00 MASTER WORK REGISTER'!$B:$B,'00 MASTER WORK REGISTER'!$M:$M,"")</f>
        <v>46285</v>
      </c>
      <c r="L138" s="173">
        <v>46053</v>
      </c>
      <c r="M138" s="187">
        <v>1</v>
      </c>
      <c r="N138" s="191" t="s">
        <v>1859</v>
      </c>
      <c r="O138" s="173">
        <v>46081</v>
      </c>
      <c r="P138" s="187">
        <v>1</v>
      </c>
      <c r="Q138" s="191" t="s">
        <v>1859</v>
      </c>
      <c r="R138" s="194"/>
      <c r="S138" s="195"/>
      <c r="T138" s="203"/>
      <c r="U138" s="173">
        <v>46265</v>
      </c>
      <c r="V138" s="187">
        <v>0.75</v>
      </c>
      <c r="W138" s="191" t="str">
        <f ca="1">IF($V138=1, "Completed", IF($U138&lt;TODAY(), "Late", "On Schedule"))</f>
        <v>Late</v>
      </c>
      <c r="X138" s="194"/>
      <c r="Y138" s="195"/>
      <c r="Z138" s="203"/>
      <c r="AA138" s="194"/>
      <c r="AB138" s="195"/>
      <c r="AC138" s="203"/>
      <c r="AD138" s="194"/>
      <c r="AE138" s="195"/>
      <c r="AF138" s="203"/>
      <c r="AG138" s="656"/>
      <c r="AH138" s="656"/>
      <c r="AI138" s="203"/>
      <c r="AJ138" s="110"/>
      <c r="AK138" s="199">
        <f t="shared" ca="1" si="40"/>
        <v>0.81249999999999989</v>
      </c>
      <c r="AL138" s="191" t="s">
        <v>1860</v>
      </c>
      <c r="AM138" s="533" t="s">
        <v>4768</v>
      </c>
      <c r="AN138" s="3">
        <f>_xlfn.XLOOKUP($E138,'00 MASTER WORK REGISTER'!B:B,'00 MASTER WORK REGISTER'!N:N,"")</f>
        <v>0</v>
      </c>
      <c r="AO138" s="857" t="s">
        <v>4930</v>
      </c>
      <c r="AP138" s="3" t="e">
        <f>_xlfn.XLOOKUP($F138,#REF!,#REF!,"")</f>
        <v>#REF!</v>
      </c>
      <c r="AQ138" s="33"/>
      <c r="AR138" s="33"/>
      <c r="AS138" s="644" t="s">
        <v>498</v>
      </c>
      <c r="AT138" s="644" t="str">
        <f>_xlfn.XLOOKUP($AS138,'02 Design'!F:F,'02 Design'!AE:AE," ")</f>
        <v>COM-69005</v>
      </c>
      <c r="AU138" s="644" t="str">
        <f>_xlfn.XLOOKUP($AS138,'02 Design'!F:F,'02 Design'!AF:AF," ")</f>
        <v>COM-69006</v>
      </c>
    </row>
    <row r="139" spans="1:47" ht="35.1" customHeight="1" outlineLevel="1" x14ac:dyDescent="0.2">
      <c r="A139" s="643">
        <v>136</v>
      </c>
      <c r="B139" s="508">
        <v>136</v>
      </c>
      <c r="C139" s="508" t="str">
        <f>_xlfn.XLOOKUP($E139,'00 MASTER WORK REGISTER'!B:B,'00 MASTER WORK REGISTER'!L:L)</f>
        <v>AFC-39001</v>
      </c>
      <c r="D139" s="508" t="s">
        <v>352</v>
      </c>
      <c r="E139" s="508" t="s">
        <v>640</v>
      </c>
      <c r="F139" s="508" t="s">
        <v>178</v>
      </c>
      <c r="G139" s="542" t="str">
        <f>_xlfn.XLOOKUP($E139,'00 MASTER WORK REGISTER'!B:B,'00 MASTER WORK REGISTER'!H:H)</f>
        <v>Mini Paging in Ticket Office</v>
      </c>
      <c r="H139" s="508" t="str">
        <f>_xlfn.XLOOKUP($E139,'00 MASTER WORK REGISTER'!B:B,'00 MASTER WORK REGISTER'!$I:$I,"")</f>
        <v>บัณฑิต</v>
      </c>
      <c r="I139" s="508"/>
      <c r="J139" s="508"/>
      <c r="K139" s="510">
        <f>_xlfn.XLOOKUP($E139,'00 MASTER WORK REGISTER'!$B:$B,'00 MASTER WORK REGISTER'!$M:$M,"")</f>
        <v>46375</v>
      </c>
      <c r="L139" s="173">
        <v>45910</v>
      </c>
      <c r="M139" s="187">
        <v>1</v>
      </c>
      <c r="N139" s="191" t="str">
        <f ca="1">IF($M139=1, "Completed", IF($L139&lt;TODAY(), "Late", "On Schedule"))</f>
        <v>Completed</v>
      </c>
      <c r="O139" s="173">
        <v>46203</v>
      </c>
      <c r="P139" s="187">
        <v>1</v>
      </c>
      <c r="Q139" s="191" t="str">
        <f ca="1">IF($P139=1, "Completed", IF($O139&lt;TODAY(), "Late", "On Schedule"))</f>
        <v>Completed</v>
      </c>
      <c r="R139" s="194"/>
      <c r="S139" s="195"/>
      <c r="T139" s="203"/>
      <c r="U139" s="173">
        <v>46295</v>
      </c>
      <c r="V139" s="187">
        <v>0</v>
      </c>
      <c r="W139" s="191" t="str">
        <f ca="1">IF($V139=1, "Completed", IF($U139&lt;TODAY(), "Late", "On Schedule"))</f>
        <v>Late</v>
      </c>
      <c r="X139" s="173">
        <v>46356</v>
      </c>
      <c r="Y139" s="187">
        <v>0</v>
      </c>
      <c r="Z139" s="191" t="str">
        <f ca="1">IF($Y139=1, "Completed", IF($X139&lt;TODAY(), "Late", "On Schedule"))</f>
        <v>On Schedule</v>
      </c>
      <c r="AA139" s="173">
        <f>X139-30</f>
        <v>46326</v>
      </c>
      <c r="AB139" s="187">
        <v>0</v>
      </c>
      <c r="AC139" s="191" t="str">
        <f ca="1">IF($AB139=1, "Completed", IF($AA139&lt;TODAY(), "Late", "On Schedule"))</f>
        <v>On Schedule</v>
      </c>
      <c r="AD139" s="173">
        <f>X139+7</f>
        <v>46363</v>
      </c>
      <c r="AE139" s="187">
        <v>0</v>
      </c>
      <c r="AF139" s="191" t="str">
        <f ca="1">IF($AE139=1, "Completed", IF($AD139&lt;TODAY(), "Late", "On Schedule"))</f>
        <v>On Schedule</v>
      </c>
      <c r="AG139" s="173">
        <f>AD139+21</f>
        <v>46384</v>
      </c>
      <c r="AH139" s="187">
        <v>0</v>
      </c>
      <c r="AI139" s="191" t="str">
        <f ca="1">IF($AH139=1, "Completed", IF($AG139&lt;TODAY(), "Late", "On Schedule"))</f>
        <v>On Schedule</v>
      </c>
      <c r="AJ139" s="110"/>
      <c r="AK139" s="199">
        <f t="shared" ca="1" si="40"/>
        <v>0.22222222222222221</v>
      </c>
      <c r="AL139" s="191" t="s">
        <v>1860</v>
      </c>
      <c r="AM139" s="533" t="s">
        <v>4769</v>
      </c>
      <c r="AN139" s="3">
        <f>_xlfn.XLOOKUP($E139,'00 MASTER WORK REGISTER'!B:B,'00 MASTER WORK REGISTER'!N:N,"")</f>
        <v>0</v>
      </c>
      <c r="AO139" s="854" t="s">
        <v>4931</v>
      </c>
      <c r="AP139" s="3" t="e">
        <f>_xlfn.XLOOKUP($F139,#REF!,#REF!,"")</f>
        <v>#REF!</v>
      </c>
      <c r="AQ139" s="33"/>
      <c r="AR139" s="33"/>
      <c r="AS139" s="587" t="s">
        <v>775</v>
      </c>
      <c r="AT139" s="644" t="str">
        <f>_xlfn.XLOOKUP($AS139,'02 Design'!F:F,'02 Design'!AE:AE," ")</f>
        <v>AFC-69003</v>
      </c>
      <c r="AU139" s="644" t="str">
        <f>_xlfn.XLOOKUP($AS139,'02 Design'!F:F,'02 Design'!AF:AF," ")</f>
        <v>AFC-69004</v>
      </c>
    </row>
    <row r="140" spans="1:47" s="98" customFormat="1" ht="37.5" customHeight="1" outlineLevel="1" x14ac:dyDescent="0.2">
      <c r="A140" s="643">
        <v>137</v>
      </c>
      <c r="B140" s="508">
        <v>137</v>
      </c>
      <c r="C140" s="512" t="str">
        <f>_xlfn.XLOOKUP($E140,'00 MASTER WORK REGISTER'!B:B,'00 MASTER WORK REGISTER'!L:L)</f>
        <v>MDW-39285</v>
      </c>
      <c r="D140" s="512" t="s">
        <v>352</v>
      </c>
      <c r="E140" s="512" t="s">
        <v>641</v>
      </c>
      <c r="F140" s="512" t="s">
        <v>178</v>
      </c>
      <c r="G140" s="543" t="str">
        <f>_xlfn.XLOOKUP($E140,'00 MASTER WORK REGISTER'!B:B,'00 MASTER WORK REGISTER'!H:H)</f>
        <v>Provision of Cable Containment between OCC ORL and OCC BL</v>
      </c>
      <c r="H140" s="512" t="str">
        <f>_xlfn.XLOOKUP($E140,'00 MASTER WORK REGISTER'!B:B,'00 MASTER WORK REGISTER'!$I:$I,"")</f>
        <v>มนตรี</v>
      </c>
      <c r="I140" s="512"/>
      <c r="J140" s="512"/>
      <c r="K140" s="514">
        <f>_xlfn.XLOOKUP($E140,'00 MASTER WORK REGISTER'!$B:$B,'00 MASTER WORK REGISTER'!$M:$M,"")</f>
        <v>46225</v>
      </c>
      <c r="L140" s="205"/>
      <c r="M140" s="206"/>
      <c r="N140" s="463"/>
      <c r="O140" s="645"/>
      <c r="P140" s="646"/>
      <c r="Q140" s="463"/>
      <c r="R140" s="205"/>
      <c r="S140" s="206"/>
      <c r="T140" s="463"/>
      <c r="U140" s="540"/>
      <c r="V140" s="206"/>
      <c r="W140" s="463"/>
      <c r="X140" s="205"/>
      <c r="Y140" s="206"/>
      <c r="Z140" s="463"/>
      <c r="AA140" s="205"/>
      <c r="AB140" s="206"/>
      <c r="AC140" s="463"/>
      <c r="AD140" s="205"/>
      <c r="AE140" s="206"/>
      <c r="AF140" s="463"/>
      <c r="AG140" s="205"/>
      <c r="AH140" s="206"/>
      <c r="AI140" s="463"/>
      <c r="AJ140" s="645"/>
      <c r="AK140" s="208"/>
      <c r="AL140" s="463"/>
      <c r="AM140" s="538"/>
      <c r="AN140" s="3" t="str">
        <f>_xlfn.XLOOKUP($E140,'00 MASTER WORK REGISTER'!B:B,'00 MASTER WORK REGISTER'!N:N,"")</f>
        <v>CANCLE</v>
      </c>
      <c r="AO140" s="854" t="s">
        <v>4932</v>
      </c>
      <c r="AP140" s="28" t="e">
        <f>_xlfn.XLOOKUP($F140,#REF!,#REF!,"")</f>
        <v>#REF!</v>
      </c>
      <c r="AS140" s="710" t="s">
        <v>1377</v>
      </c>
      <c r="AT140" s="710" t="str">
        <f>_xlfn.XLOOKUP($AS140,'02 Design'!F:F,'02 Design'!AE:AE," ")</f>
        <v/>
      </c>
      <c r="AU140" s="710" t="str">
        <f>_xlfn.XLOOKUP($AS140,'02 Design'!F:F,'02 Design'!AF:AF," ")</f>
        <v/>
      </c>
    </row>
    <row r="141" spans="1:47" s="400" customFormat="1" ht="36.75" customHeight="1" outlineLevel="1" x14ac:dyDescent="0.2">
      <c r="A141" s="643">
        <v>138</v>
      </c>
      <c r="B141" s="508">
        <v>138</v>
      </c>
      <c r="C141" s="544" t="str">
        <f>_xlfn.XLOOKUP($E141,'00 MASTER WORK REGISTER'!B:B,'00 MASTER WORK REGISTER'!L:L)</f>
        <v>COM-39005</v>
      </c>
      <c r="D141" s="544" t="s">
        <v>352</v>
      </c>
      <c r="E141" s="544" t="s">
        <v>642</v>
      </c>
      <c r="F141" s="544" t="s">
        <v>178</v>
      </c>
      <c r="G141" s="689" t="str">
        <f>_xlfn.XLOOKUP($E141,'00 MASTER WORK REGISTER'!B:B,'00 MASTER WORK REGISTER'!H:H)</f>
        <v>Power Distribution for M&amp;E Systems at MRTA Head Quarter</v>
      </c>
      <c r="H141" s="544" t="str">
        <f>_xlfn.XLOOKUP($E141,'00 MASTER WORK REGISTER'!B:B,'00 MASTER WORK REGISTER'!$I:$I,"")</f>
        <v>มนตรี</v>
      </c>
      <c r="I141" s="545"/>
      <c r="J141" s="674"/>
      <c r="K141" s="546">
        <f>_xlfn.XLOOKUP($E141,'00 MASTER WORK REGISTER'!$B:$B,'00 MASTER WORK REGISTER'!$M:$M,"")</f>
        <v>46285</v>
      </c>
      <c r="L141" s="530">
        <v>46112</v>
      </c>
      <c r="M141" s="187">
        <v>1</v>
      </c>
      <c r="N141" s="191" t="s">
        <v>1859</v>
      </c>
      <c r="O141" s="530">
        <v>46203</v>
      </c>
      <c r="P141" s="187">
        <v>1</v>
      </c>
      <c r="Q141" s="191" t="s">
        <v>1859</v>
      </c>
      <c r="R141" s="209"/>
      <c r="S141" s="195"/>
      <c r="T141" s="203"/>
      <c r="U141" s="530">
        <v>46265</v>
      </c>
      <c r="V141" s="187">
        <v>1</v>
      </c>
      <c r="W141" s="191" t="str">
        <f ca="1">IF($V141=1, "Completed", IF($U141&lt;TODAY(), "Late", "On Schedule"))</f>
        <v>Completed</v>
      </c>
      <c r="X141" s="209"/>
      <c r="Y141" s="195"/>
      <c r="Z141" s="203"/>
      <c r="AA141" s="209"/>
      <c r="AB141" s="195"/>
      <c r="AC141" s="203"/>
      <c r="AD141" s="209"/>
      <c r="AE141" s="195"/>
      <c r="AF141" s="203"/>
      <c r="AG141" s="209"/>
      <c r="AH141" s="195"/>
      <c r="AI141" s="203"/>
      <c r="AJ141" s="115"/>
      <c r="AK141" s="199">
        <f t="shared" ca="1" si="40"/>
        <v>1</v>
      </c>
      <c r="AL141" s="191" t="s">
        <v>1859</v>
      </c>
      <c r="AM141" s="533" t="s">
        <v>4748</v>
      </c>
      <c r="AN141" s="3">
        <f>_xlfn.XLOOKUP($E141,'00 MASTER WORK REGISTER'!B:B,'00 MASTER WORK REGISTER'!N:N,"")</f>
        <v>0</v>
      </c>
      <c r="AO141" s="854" t="s">
        <v>4933</v>
      </c>
      <c r="AP141" s="121" t="e">
        <f>_xlfn.XLOOKUP($F141,#REF!,#REF!,"")</f>
        <v>#REF!</v>
      </c>
      <c r="AS141" s="436" t="s">
        <v>500</v>
      </c>
      <c r="AT141" s="644" t="str">
        <f>_xlfn.XLOOKUP($AS141,'02 Design'!F:F,'02 Design'!AE:AE," ")</f>
        <v>COM-69007</v>
      </c>
      <c r="AU141" s="644" t="str">
        <f>_xlfn.XLOOKUP($AS141,'02 Design'!F:F,'02 Design'!AF:AF," ")</f>
        <v>COM-69008</v>
      </c>
    </row>
    <row r="142" spans="1:47" ht="36.75" customHeight="1" outlineLevel="1" x14ac:dyDescent="0.2">
      <c r="A142" s="643">
        <v>139</v>
      </c>
      <c r="B142" s="508">
        <v>139</v>
      </c>
      <c r="C142" s="508" t="str">
        <f>_xlfn.XLOOKUP($E142,'00 MASTER WORK REGISTER'!B:B,'00 MASTER WORK REGISTER'!L:L)</f>
        <v>COM-39205</v>
      </c>
      <c r="D142" s="508" t="s">
        <v>352</v>
      </c>
      <c r="E142" s="508" t="s">
        <v>643</v>
      </c>
      <c r="F142" s="508" t="s">
        <v>178</v>
      </c>
      <c r="G142" s="542" t="str">
        <f>_xlfn.XLOOKUP($E142,'00 MASTER WORK REGISTER'!B:B,'00 MASTER WORK REGISTER'!H:H)</f>
        <v>Underground Cable Containment at Public Areas (if require)</v>
      </c>
      <c r="H142" s="508" t="str">
        <f>_xlfn.XLOOKUP($E142,'00 MASTER WORK REGISTER'!B:B,'00 MASTER WORK REGISTER'!$I:$I,"")</f>
        <v>มนตรี</v>
      </c>
      <c r="I142" s="508"/>
      <c r="J142" s="508"/>
      <c r="K142" s="510">
        <f>_xlfn.XLOOKUP($E142,'00 MASTER WORK REGISTER'!$B:$B,'00 MASTER WORK REGISTER'!$M:$M,"")</f>
        <v>46255</v>
      </c>
      <c r="L142" s="173">
        <v>46142</v>
      </c>
      <c r="M142" s="187">
        <v>1</v>
      </c>
      <c r="N142" s="191" t="s">
        <v>1859</v>
      </c>
      <c r="O142" s="173">
        <v>46234</v>
      </c>
      <c r="P142" s="187">
        <v>1</v>
      </c>
      <c r="Q142" s="191" t="s">
        <v>1859</v>
      </c>
      <c r="R142" s="194"/>
      <c r="S142" s="195"/>
      <c r="T142" s="203"/>
      <c r="U142" s="173">
        <v>46387</v>
      </c>
      <c r="V142" s="189">
        <v>1</v>
      </c>
      <c r="W142" s="191" t="str">
        <f ca="1">IF($V142=1, "Completed", IF($U142&lt;TODAY(), "Late", "On Schedule"))</f>
        <v>Completed</v>
      </c>
      <c r="X142" s="194"/>
      <c r="Y142" s="195"/>
      <c r="Z142" s="203"/>
      <c r="AA142" s="194"/>
      <c r="AB142" s="195"/>
      <c r="AC142" s="203"/>
      <c r="AD142" s="194"/>
      <c r="AE142" s="195"/>
      <c r="AF142" s="203"/>
      <c r="AG142" s="194"/>
      <c r="AH142" s="195"/>
      <c r="AI142" s="203"/>
      <c r="AJ142" s="110"/>
      <c r="AK142" s="199">
        <f t="shared" ca="1" si="40"/>
        <v>1</v>
      </c>
      <c r="AL142" s="191" t="s">
        <v>1859</v>
      </c>
      <c r="AM142" s="533" t="s">
        <v>4748</v>
      </c>
      <c r="AN142" s="3">
        <f>_xlfn.XLOOKUP($E142,'00 MASTER WORK REGISTER'!B:B,'00 MASTER WORK REGISTER'!N:N,"")</f>
        <v>0</v>
      </c>
      <c r="AO142" s="854" t="s">
        <v>4934</v>
      </c>
      <c r="AP142" s="3" t="e">
        <f>_xlfn.XLOOKUP($F142,#REF!,#REF!,"")</f>
        <v>#REF!</v>
      </c>
      <c r="AQ142" s="33"/>
      <c r="AR142" s="33"/>
      <c r="AS142" s="644" t="s">
        <v>1159</v>
      </c>
      <c r="AT142" s="644" t="str">
        <f>_xlfn.XLOOKUP($AS142,'02 Design'!F:F,'02 Design'!AE:AE," ")</f>
        <v>MDW-69200</v>
      </c>
      <c r="AU142" s="644" t="str">
        <f>_xlfn.XLOOKUP($AS142,'02 Design'!F:F,'02 Design'!AF:AF," ")</f>
        <v>MDW-69205</v>
      </c>
    </row>
    <row r="143" spans="1:47" s="98" customFormat="1" ht="35.25" customHeight="1" x14ac:dyDescent="0.2">
      <c r="A143" s="643">
        <v>140</v>
      </c>
      <c r="B143" s="508">
        <v>140</v>
      </c>
      <c r="C143" s="512" t="str">
        <f>_xlfn.XLOOKUP($E143,'00 MASTER WORK REGISTER'!B:B,'00 MASTER WORK REGISTER'!L:L)</f>
        <v>-</v>
      </c>
      <c r="D143" s="512" t="s">
        <v>352</v>
      </c>
      <c r="E143" s="512" t="s">
        <v>644</v>
      </c>
      <c r="F143" s="512" t="s">
        <v>178</v>
      </c>
      <c r="G143" s="543" t="str">
        <f>_xlfn.XLOOKUP($E143,'00 MASTER WORK REGISTER'!B:B,'00 MASTER WORK REGISTER'!H:H)</f>
        <v>Intercom at Ticket Issuing Machine</v>
      </c>
      <c r="H143" s="512" t="str">
        <f>_xlfn.XLOOKUP($E143,'00 MASTER WORK REGISTER'!B:B,'00 MASTER WORK REGISTER'!$I:$I,"")</f>
        <v>บัณฑิต</v>
      </c>
      <c r="I143" s="513"/>
      <c r="J143" s="512" t="s">
        <v>1629</v>
      </c>
      <c r="K143" s="514" t="str">
        <f>_xlfn.XLOOKUP($E143,'00 MASTER WORK REGISTER'!$B:$B,'00 MASTER WORK REGISTER'!$M:$M,"")</f>
        <v>-</v>
      </c>
      <c r="L143" s="174"/>
      <c r="M143" s="188"/>
      <c r="N143" s="175"/>
      <c r="O143" s="174"/>
      <c r="P143" s="188"/>
      <c r="Q143" s="175"/>
      <c r="R143" s="174"/>
      <c r="S143" s="188"/>
      <c r="T143" s="175"/>
      <c r="U143" s="174"/>
      <c r="V143" s="188"/>
      <c r="W143" s="175"/>
      <c r="X143" s="174"/>
      <c r="Y143" s="188"/>
      <c r="Z143" s="175"/>
      <c r="AA143" s="174"/>
      <c r="AB143" s="188"/>
      <c r="AC143" s="175"/>
      <c r="AD143" s="174"/>
      <c r="AE143" s="188"/>
      <c r="AF143" s="175"/>
      <c r="AG143" s="174"/>
      <c r="AH143" s="188"/>
      <c r="AI143" s="175"/>
      <c r="AJ143" s="486"/>
      <c r="AK143" s="200" t="str">
        <f t="shared" ref="AK143:AK174" si="45">IFERROR(SUMPRODUCT(($M$1:$AH$1),(M143:AH143))/SUMIF((M143:AH143),"&lt;&gt;",($M$1:$AH$1)),"")</f>
        <v/>
      </c>
      <c r="AL143" s="175"/>
      <c r="AM143" s="515"/>
      <c r="AN143" s="3" t="str">
        <f>_xlfn.XLOOKUP($E143,'00 MASTER WORK REGISTER'!B:B,'00 MASTER WORK REGISTER'!N:N,"")</f>
        <v>CANCLE</v>
      </c>
      <c r="AO143" s="3"/>
      <c r="AP143" s="28" t="e">
        <f>_xlfn.XLOOKUP($F143,#REF!,#REF!,"")</f>
        <v>#REF!</v>
      </c>
      <c r="AS143" s="710"/>
      <c r="AT143" s="644">
        <f>_xlfn.XLOOKUP($AS143,'02 Design'!F:F,'02 Design'!AE:AE," ")</f>
        <v>0</v>
      </c>
      <c r="AU143" s="644">
        <f>_xlfn.XLOOKUP($AS143,'02 Design'!F:F,'02 Design'!AF:AF," ")</f>
        <v>0</v>
      </c>
    </row>
    <row r="144" spans="1:47" ht="38.25" customHeight="1" x14ac:dyDescent="0.2">
      <c r="A144" s="643">
        <v>141</v>
      </c>
      <c r="B144" s="508">
        <v>141</v>
      </c>
      <c r="C144" s="508" t="str">
        <f>_xlfn.XLOOKUP($E144,'00 MASTER WORK REGISTER'!B:B,'00 MASTER WORK REGISTER'!L:L)</f>
        <v>RST-39004,8</v>
      </c>
      <c r="D144" s="508" t="s">
        <v>352</v>
      </c>
      <c r="E144" s="508" t="s">
        <v>645</v>
      </c>
      <c r="F144" s="508" t="s">
        <v>181</v>
      </c>
      <c r="G144" s="542" t="str">
        <f>_xlfn.XLOOKUP($E144,'00 MASTER WORK REGISTER'!B:B,'00 MASTER WORK REGISTER'!H:H)</f>
        <v>Driver Training Simulator</v>
      </c>
      <c r="H144" s="508" t="str">
        <f>_xlfn.XLOOKUP($E144,'00 MASTER WORK REGISTER'!B:B,'00 MASTER WORK REGISTER'!$I:$I,"")</f>
        <v>ธัญวิทย์</v>
      </c>
      <c r="I144" s="508"/>
      <c r="J144" s="508" t="s">
        <v>1629</v>
      </c>
      <c r="K144" s="510">
        <f>_xlfn.XLOOKUP($E144,'00 MASTER WORK REGISTER'!$B:$B,'00 MASTER WORK REGISTER'!$M:$M,"")</f>
        <v>46285</v>
      </c>
      <c r="L144" s="173">
        <v>45807</v>
      </c>
      <c r="M144" s="187">
        <v>1</v>
      </c>
      <c r="N144" s="191" t="s">
        <v>1859</v>
      </c>
      <c r="O144" s="173">
        <v>45838</v>
      </c>
      <c r="P144" s="187">
        <v>1</v>
      </c>
      <c r="Q144" s="191" t="s">
        <v>1859</v>
      </c>
      <c r="R144" s="194"/>
      <c r="S144" s="195"/>
      <c r="T144" s="203"/>
      <c r="U144" s="173">
        <v>46387</v>
      </c>
      <c r="V144" s="187">
        <v>0.81</v>
      </c>
      <c r="W144" s="191" t="str">
        <f t="shared" ref="W144:W154" ca="1" si="46">IF($V144=1, "Completed", IF($U144&lt;TODAY(), "Late", "On Schedule"))</f>
        <v>On Schedule</v>
      </c>
      <c r="X144" s="194"/>
      <c r="Y144" s="195"/>
      <c r="Z144" s="203"/>
      <c r="AA144" s="668"/>
      <c r="AB144" s="669"/>
      <c r="AC144" s="639"/>
      <c r="AD144" s="668"/>
      <c r="AE144" s="669"/>
      <c r="AF144" s="639"/>
      <c r="AG144" s="668"/>
      <c r="AH144" s="669"/>
      <c r="AI144" s="639"/>
      <c r="AJ144" s="110"/>
      <c r="AK144" s="199">
        <f t="shared" ca="1" si="45"/>
        <v>0.85749999999999993</v>
      </c>
      <c r="AL144" s="191" t="s">
        <v>1860</v>
      </c>
      <c r="AM144" s="533"/>
      <c r="AN144" s="3">
        <f>_xlfn.XLOOKUP($E144,'00 MASTER WORK REGISTER'!B:B,'00 MASTER WORK REGISTER'!N:N,"")</f>
        <v>0</v>
      </c>
      <c r="AO144" s="870"/>
      <c r="AP144" s="3" t="e">
        <f>_xlfn.XLOOKUP($F144,#REF!,#REF!,"")</f>
        <v>#REF!</v>
      </c>
      <c r="AQ144" s="33"/>
      <c r="AR144" s="33"/>
      <c r="AS144" s="644" t="s">
        <v>540</v>
      </c>
      <c r="AT144" s="644" t="str">
        <f>_xlfn.XLOOKUP($AS144,'02 Design'!F:F,'02 Design'!AE:AE," ")</f>
        <v xml:space="preserve"> </v>
      </c>
      <c r="AU144" s="644" t="str">
        <f>_xlfn.XLOOKUP($AS144,'02 Design'!F:F,'02 Design'!AF:AF," ")</f>
        <v xml:space="preserve"> </v>
      </c>
    </row>
    <row r="145" spans="1:47" s="610" customFormat="1" ht="35.1" customHeight="1" x14ac:dyDescent="0.2">
      <c r="A145" s="643">
        <v>142</v>
      </c>
      <c r="B145" s="491">
        <v>142</v>
      </c>
      <c r="C145" s="685" t="str">
        <f>_xlfn.XLOOKUP($E145,'00 MASTER WORK REGISTER'!B:B,'00 MASTER WORK REGISTER'!L:L)</f>
        <v>MDW-39500</v>
      </c>
      <c r="D145" s="685" t="s">
        <v>353</v>
      </c>
      <c r="E145" s="685" t="s">
        <v>646</v>
      </c>
      <c r="F145" s="685" t="s">
        <v>354</v>
      </c>
      <c r="G145" s="687" t="str">
        <f>_xlfn.XLOOKUP($E145,'00 MASTER WORK REGISTER'!B:B,'00 MASTER WORK REGISTER'!H:H)</f>
        <v>Store Modification Works at Main Workshop - Civil&amp;AR</v>
      </c>
      <c r="H145" s="685" t="str">
        <f>_xlfn.XLOOKUP($E145,'00 MASTER WORK REGISTER'!B:B,'00 MASTER WORK REGISTER'!$I:$I,"")</f>
        <v>สหชาติ</v>
      </c>
      <c r="I145" s="685"/>
      <c r="J145" s="685" t="s">
        <v>1629</v>
      </c>
      <c r="K145" s="688">
        <f>_xlfn.XLOOKUP($E145,'00 MASTER WORK REGISTER'!$B:$B,'00 MASTER WORK REGISTER'!$M:$M,"")</f>
        <v>46176</v>
      </c>
      <c r="L145" s="193">
        <v>46080</v>
      </c>
      <c r="M145" s="531">
        <v>1</v>
      </c>
      <c r="N145" s="601" t="str">
        <f t="shared" ref="N145:N152" ca="1" si="47">IF($M145=1, "Completed", IF($L145&lt;TODAY(), "Late", "On Schedule"))</f>
        <v>Completed</v>
      </c>
      <c r="O145" s="193">
        <v>46111</v>
      </c>
      <c r="P145" s="531">
        <v>1</v>
      </c>
      <c r="Q145" s="601" t="str">
        <f t="shared" ref="Q145:Q152" ca="1" si="48">IF($P145=1, "Completed", IF($O145&lt;TODAY(), "Late", "On Schedule"))</f>
        <v>Completed</v>
      </c>
      <c r="R145" s="602"/>
      <c r="S145" s="603"/>
      <c r="T145" s="604"/>
      <c r="U145" s="193">
        <v>46173</v>
      </c>
      <c r="V145" s="531">
        <v>1</v>
      </c>
      <c r="W145" s="601" t="str">
        <f t="shared" ca="1" si="46"/>
        <v>Completed</v>
      </c>
      <c r="X145" s="602"/>
      <c r="Y145" s="603"/>
      <c r="Z145" s="604"/>
      <c r="AA145" s="193">
        <v>46295</v>
      </c>
      <c r="AB145" s="531">
        <v>0.5</v>
      </c>
      <c r="AC145" s="601" t="str">
        <f t="shared" ref="AC145:AC154" ca="1" si="49">IF($AB145=1, "Completed", IF($AA145&lt;TODAY(), "Late", "On Schedule"))</f>
        <v>Late</v>
      </c>
      <c r="AD145" s="193">
        <f>AA145+7</f>
        <v>46302</v>
      </c>
      <c r="AE145" s="531">
        <v>1</v>
      </c>
      <c r="AF145" s="601" t="str">
        <f t="shared" ref="AF145:AF154" ca="1" si="50">IF($AE145=1, "Completed", IF($AD145&lt;TODAY(), "Late", "On Schedule"))</f>
        <v>Completed</v>
      </c>
      <c r="AG145" s="193">
        <v>46325</v>
      </c>
      <c r="AH145" s="531">
        <v>0</v>
      </c>
      <c r="AI145" s="601" t="str">
        <f t="shared" ref="AI145:AI154" ca="1" si="51">IF($AH145=1, "Completed", IF($AG145&lt;TODAY(), "Late", "On Schedule"))</f>
        <v>On Schedule</v>
      </c>
      <c r="AJ145" s="606"/>
      <c r="AK145" s="607">
        <f t="shared" ca="1" si="45"/>
        <v>0.95882352941176463</v>
      </c>
      <c r="AL145" s="532" t="s">
        <v>1861</v>
      </c>
      <c r="AM145" s="608"/>
      <c r="AN145" s="3">
        <f>_xlfn.XLOOKUP($E145,'00 MASTER WORK REGISTER'!B:B,'00 MASTER WORK REGISTER'!N:N,"")</f>
        <v>0</v>
      </c>
      <c r="AO145" s="872" t="s">
        <v>1749</v>
      </c>
      <c r="AP145" s="609" t="e">
        <f>_xlfn.XLOOKUP($F145,#REF!,#REF!,"")</f>
        <v>#REF!</v>
      </c>
      <c r="AQ145" s="610" t="s">
        <v>4388</v>
      </c>
      <c r="AS145" s="711" t="s">
        <v>383</v>
      </c>
      <c r="AT145" s="711" t="str">
        <f>_xlfn.XLOOKUP($AS145,'02 Design'!F:F,'02 Design'!AE:AE," ")</f>
        <v>MDW-69500</v>
      </c>
      <c r="AU145" s="711" t="str">
        <f>_xlfn.XLOOKUP($AS145,'02 Design'!F:F,'02 Design'!AF:AF," ")</f>
        <v>MDW-69501</v>
      </c>
    </row>
    <row r="146" spans="1:47" ht="35.1" customHeight="1" x14ac:dyDescent="0.2">
      <c r="A146" s="643">
        <v>143</v>
      </c>
      <c r="B146" s="491">
        <v>143</v>
      </c>
      <c r="C146" s="491" t="str">
        <f>_xlfn.XLOOKUP($E146,'00 MASTER WORK REGISTER'!B:B,'00 MASTER WORK REGISTER'!L:L)</f>
        <v>MDW-39501</v>
      </c>
      <c r="D146" s="491" t="s">
        <v>353</v>
      </c>
      <c r="E146" s="491" t="s">
        <v>647</v>
      </c>
      <c r="F146" s="491" t="s">
        <v>354</v>
      </c>
      <c r="G146" s="493" t="str">
        <f>_xlfn.XLOOKUP($E146,'00 MASTER WORK REGISTER'!B:B,'00 MASTER WORK REGISTER'!H:H)</f>
        <v>Store Modification Works at Main Workshop - Building Services</v>
      </c>
      <c r="H146" s="491" t="str">
        <f>_xlfn.XLOOKUP($E146,'00 MASTER WORK REGISTER'!B:B,'00 MASTER WORK REGISTER'!$I:$I,"")</f>
        <v>ประธาน</v>
      </c>
      <c r="I146" s="491"/>
      <c r="J146" s="491" t="s">
        <v>1629</v>
      </c>
      <c r="K146" s="495">
        <f>_xlfn.XLOOKUP($E146,'00 MASTER WORK REGISTER'!$B:$B,'00 MASTER WORK REGISTER'!$M:$M,"")</f>
        <v>46177</v>
      </c>
      <c r="L146" s="173">
        <v>46065</v>
      </c>
      <c r="M146" s="189">
        <v>1</v>
      </c>
      <c r="N146" s="191" t="str">
        <f t="shared" ca="1" si="47"/>
        <v>Completed</v>
      </c>
      <c r="O146" s="173">
        <v>46111</v>
      </c>
      <c r="P146" s="189">
        <v>1</v>
      </c>
      <c r="Q146" s="191" t="str">
        <f t="shared" ca="1" si="48"/>
        <v>Completed</v>
      </c>
      <c r="R146" s="194"/>
      <c r="S146" s="195"/>
      <c r="T146" s="203"/>
      <c r="U146" s="173">
        <v>46170</v>
      </c>
      <c r="V146" s="189">
        <v>1</v>
      </c>
      <c r="W146" s="191" t="str">
        <f t="shared" ca="1" si="46"/>
        <v>Completed</v>
      </c>
      <c r="X146" s="194"/>
      <c r="Y146" s="195"/>
      <c r="Z146" s="203"/>
      <c r="AA146" s="173">
        <v>46295</v>
      </c>
      <c r="AB146" s="189">
        <v>0</v>
      </c>
      <c r="AC146" s="191" t="str">
        <f t="shared" ca="1" si="49"/>
        <v>Late</v>
      </c>
      <c r="AD146" s="173">
        <v>46302</v>
      </c>
      <c r="AE146" s="189">
        <v>1</v>
      </c>
      <c r="AF146" s="191" t="str">
        <f t="shared" ca="1" si="50"/>
        <v>Completed</v>
      </c>
      <c r="AG146" s="173">
        <v>46325</v>
      </c>
      <c r="AH146" s="189">
        <v>0</v>
      </c>
      <c r="AI146" s="191" t="str">
        <f t="shared" ca="1" si="51"/>
        <v>On Schedule</v>
      </c>
      <c r="AJ146" s="110"/>
      <c r="AK146" s="202">
        <f t="shared" ca="1" si="45"/>
        <v>0.95294117647058818</v>
      </c>
      <c r="AL146" s="192" t="s">
        <v>1861</v>
      </c>
      <c r="AM146" s="537" t="s">
        <v>4770</v>
      </c>
      <c r="AN146" s="3">
        <f>_xlfn.XLOOKUP($E146,'00 MASTER WORK REGISTER'!B:B,'00 MASTER WORK REGISTER'!N:N,"")</f>
        <v>0</v>
      </c>
      <c r="AO146" s="860" t="s">
        <v>1749</v>
      </c>
      <c r="AP146" s="3" t="e">
        <f>_xlfn.XLOOKUP($F146,#REF!,#REF!,"")</f>
        <v>#REF!</v>
      </c>
      <c r="AQ146" s="33" t="s">
        <v>4388</v>
      </c>
      <c r="AR146" s="33"/>
      <c r="AS146" s="644" t="s">
        <v>381</v>
      </c>
      <c r="AT146" s="644" t="str">
        <f>_xlfn.XLOOKUP($AS146,'02 Design'!F:F,'02 Design'!AE:AE," ")</f>
        <v>MDW-69502</v>
      </c>
      <c r="AU146" s="644" t="str">
        <f>_xlfn.XLOOKUP($AS146,'02 Design'!F:F,'02 Design'!AF:AF," ")</f>
        <v>MDW-69503</v>
      </c>
    </row>
    <row r="147" spans="1:47" ht="35.1" customHeight="1" x14ac:dyDescent="0.2">
      <c r="A147" s="643">
        <v>144</v>
      </c>
      <c r="B147" s="491">
        <v>144</v>
      </c>
      <c r="C147" s="491" t="str">
        <f>_xlfn.XLOOKUP($E147,'00 MASTER WORK REGISTER'!B:B,'00 MASTER WORK REGISTER'!L:L)</f>
        <v>MDW-39503</v>
      </c>
      <c r="D147" s="491" t="s">
        <v>353</v>
      </c>
      <c r="E147" s="491" t="s">
        <v>2002</v>
      </c>
      <c r="F147" s="491" t="s">
        <v>354</v>
      </c>
      <c r="G147" s="493" t="s">
        <v>4802</v>
      </c>
      <c r="H147" s="491" t="str">
        <f>_xlfn.XLOOKUP($E147,'00 MASTER WORK REGISTER'!B:B,'00 MASTER WORK REGISTER'!$I:$I,"")</f>
        <v>สหชาติ</v>
      </c>
      <c r="I147" s="491"/>
      <c r="J147" s="491" t="s">
        <v>1629</v>
      </c>
      <c r="K147" s="495">
        <f>_xlfn.XLOOKUP($E147,'00 MASTER WORK REGISTER'!$B:$B,'00 MASTER WORK REGISTER'!$M:$M,"")</f>
        <v>46237</v>
      </c>
      <c r="L147" s="173">
        <v>46126</v>
      </c>
      <c r="M147" s="189">
        <v>1</v>
      </c>
      <c r="N147" s="191" t="str">
        <f t="shared" ca="1" si="47"/>
        <v>Completed</v>
      </c>
      <c r="O147" s="173">
        <v>46157</v>
      </c>
      <c r="P147" s="189">
        <v>1</v>
      </c>
      <c r="Q147" s="191" t="str">
        <f t="shared" ca="1" si="48"/>
        <v>Completed</v>
      </c>
      <c r="R147" s="194"/>
      <c r="S147" s="195"/>
      <c r="T147" s="203"/>
      <c r="U147" s="173">
        <v>46234</v>
      </c>
      <c r="V147" s="189">
        <v>1</v>
      </c>
      <c r="W147" s="191" t="str">
        <f t="shared" ca="1" si="46"/>
        <v>Completed</v>
      </c>
      <c r="X147" s="194"/>
      <c r="Y147" s="195"/>
      <c r="Z147" s="203"/>
      <c r="AA147" s="173">
        <v>46295</v>
      </c>
      <c r="AB147" s="189">
        <v>0.5</v>
      </c>
      <c r="AC147" s="191" t="str">
        <f t="shared" ca="1" si="49"/>
        <v>Late</v>
      </c>
      <c r="AD147" s="173">
        <v>46295</v>
      </c>
      <c r="AE147" s="189">
        <v>0</v>
      </c>
      <c r="AF147" s="191" t="str">
        <f t="shared" ca="1" si="50"/>
        <v>Late</v>
      </c>
      <c r="AG147" s="173">
        <v>46325</v>
      </c>
      <c r="AH147" s="189">
        <v>0</v>
      </c>
      <c r="AI147" s="191" t="str">
        <f t="shared" ca="1" si="51"/>
        <v>On Schedule</v>
      </c>
      <c r="AJ147" s="110"/>
      <c r="AK147" s="202">
        <f t="shared" ca="1" si="45"/>
        <v>0.94705882352941173</v>
      </c>
      <c r="AL147" s="192" t="s">
        <v>1861</v>
      </c>
      <c r="AM147" s="535" t="s">
        <v>4843</v>
      </c>
      <c r="AO147" s="860" t="s">
        <v>1752</v>
      </c>
      <c r="AP147" s="3"/>
      <c r="AQ147" s="33" t="s">
        <v>4388</v>
      </c>
      <c r="AR147" s="33"/>
      <c r="AS147" s="644" t="s">
        <v>386</v>
      </c>
      <c r="AT147" s="644" t="str">
        <f>_xlfn.XLOOKUP($AS147,'02 Design'!F:F,'02 Design'!AE:AE," ")</f>
        <v>MDW-69506</v>
      </c>
      <c r="AU147" s="644" t="str">
        <f>_xlfn.XLOOKUP($AS147,'02 Design'!F:F,'02 Design'!AF:AF," ")</f>
        <v>MDW-69507</v>
      </c>
    </row>
    <row r="148" spans="1:47" ht="35.1" customHeight="1" x14ac:dyDescent="0.2">
      <c r="A148" s="643">
        <v>145</v>
      </c>
      <c r="B148" s="491">
        <v>145</v>
      </c>
      <c r="C148" s="491" t="str">
        <f>_xlfn.XLOOKUP($E148,'00 MASTER WORK REGISTER'!B:B,'00 MASTER WORK REGISTER'!L:L)</f>
        <v>MDW-39504</v>
      </c>
      <c r="D148" s="491" t="s">
        <v>353</v>
      </c>
      <c r="E148" s="491" t="s">
        <v>650</v>
      </c>
      <c r="F148" s="491" t="s">
        <v>354</v>
      </c>
      <c r="G148" s="493" t="str">
        <f>_xlfn.XLOOKUP($E148,'00 MASTER WORK REGISTER'!B:B,'00 MASTER WORK REGISTER'!H:H)</f>
        <v>Move or link Workstation and control panel to MMC room at admin C 2nd floor</v>
      </c>
      <c r="H148" s="491" t="str">
        <f>_xlfn.XLOOKUP($E148,'00 MASTER WORK REGISTER'!B:B,'00 MASTER WORK REGISTER'!$I:$I,"")</f>
        <v>ประธาน</v>
      </c>
      <c r="I148" s="491"/>
      <c r="J148" s="491" t="s">
        <v>1629</v>
      </c>
      <c r="K148" s="495">
        <f>_xlfn.XLOOKUP($E148,'00 MASTER WORK REGISTER'!$B:$B,'00 MASTER WORK REGISTER'!$M:$M,"")</f>
        <v>46236</v>
      </c>
      <c r="L148" s="173">
        <v>46081</v>
      </c>
      <c r="M148" s="189">
        <v>1</v>
      </c>
      <c r="N148" s="191" t="str">
        <f t="shared" ca="1" si="47"/>
        <v>Completed</v>
      </c>
      <c r="O148" s="173">
        <v>46127</v>
      </c>
      <c r="P148" s="189">
        <v>1</v>
      </c>
      <c r="Q148" s="191" t="str">
        <f t="shared" ca="1" si="48"/>
        <v>Completed</v>
      </c>
      <c r="R148" s="194"/>
      <c r="S148" s="195"/>
      <c r="T148" s="203"/>
      <c r="U148" s="173">
        <v>46265</v>
      </c>
      <c r="V148" s="189">
        <v>0.9</v>
      </c>
      <c r="W148" s="191" t="str">
        <f t="shared" ca="1" si="46"/>
        <v>Late</v>
      </c>
      <c r="X148" s="194"/>
      <c r="Y148" s="195"/>
      <c r="Z148" s="203"/>
      <c r="AA148" s="173">
        <v>46295</v>
      </c>
      <c r="AB148" s="189">
        <v>0</v>
      </c>
      <c r="AC148" s="191" t="str">
        <f t="shared" ca="1" si="49"/>
        <v>Late</v>
      </c>
      <c r="AD148" s="583">
        <v>46295</v>
      </c>
      <c r="AE148" s="189">
        <v>0</v>
      </c>
      <c r="AF148" s="191" t="str">
        <f t="shared" ca="1" si="50"/>
        <v>Late</v>
      </c>
      <c r="AG148" s="173">
        <v>46325</v>
      </c>
      <c r="AH148" s="189">
        <v>0</v>
      </c>
      <c r="AI148" s="191" t="str">
        <f t="shared" ca="1" si="51"/>
        <v>On Schedule</v>
      </c>
      <c r="AJ148" s="110"/>
      <c r="AK148" s="202">
        <f t="shared" ca="1" si="45"/>
        <v>0.87058823529411755</v>
      </c>
      <c r="AL148" s="192" t="s">
        <v>1861</v>
      </c>
      <c r="AM148" s="535" t="s">
        <v>4768</v>
      </c>
      <c r="AN148" s="3">
        <f>_xlfn.XLOOKUP($E148,'00 MASTER WORK REGISTER'!B:B,'00 MASTER WORK REGISTER'!N:N,"")</f>
        <v>0</v>
      </c>
      <c r="AO148" s="860" t="s">
        <v>4935</v>
      </c>
      <c r="AP148" s="3" t="e">
        <f>_xlfn.XLOOKUP($F148,#REF!,#REF!,"")</f>
        <v>#REF!</v>
      </c>
      <c r="AQ148" s="33" t="s">
        <v>4388</v>
      </c>
      <c r="AS148" s="436" t="s">
        <v>385</v>
      </c>
      <c r="AT148" s="644" t="str">
        <f>_xlfn.XLOOKUP($AS148,'02 Design'!F:F,'02 Design'!AE:AE," ")</f>
        <v>MDW-69508</v>
      </c>
      <c r="AU148" s="644" t="str">
        <f>_xlfn.XLOOKUP($AS148,'02 Design'!F:F,'02 Design'!AF:AF," ")</f>
        <v>MDW-69509</v>
      </c>
    </row>
    <row r="149" spans="1:47" ht="35.1" customHeight="1" x14ac:dyDescent="0.2">
      <c r="A149" s="643">
        <v>146</v>
      </c>
      <c r="B149" s="491">
        <v>146</v>
      </c>
      <c r="C149" s="491" t="str">
        <f>_xlfn.XLOOKUP($E149,'00 MASTER WORK REGISTER'!B:B,'00 MASTER WORK REGISTER'!L:L)</f>
        <v>MDW-39543</v>
      </c>
      <c r="D149" s="491" t="s">
        <v>353</v>
      </c>
      <c r="E149" s="491" t="s">
        <v>651</v>
      </c>
      <c r="F149" s="491" t="s">
        <v>354</v>
      </c>
      <c r="G149" s="493" t="str">
        <f>_xlfn.XLOOKUP($E149,'00 MASTER WORK REGISTER'!B:B,'00 MASTER WORK REGISTER'!H:H)</f>
        <v>Bird &amp; Rain Protection for Open space Admin C</v>
      </c>
      <c r="H149" s="491" t="str">
        <f>_xlfn.XLOOKUP($E149,'00 MASTER WORK REGISTER'!B:B,'00 MASTER WORK REGISTER'!$I:$I,"")</f>
        <v>สหชาติ</v>
      </c>
      <c r="I149" s="491"/>
      <c r="J149" s="491" t="s">
        <v>1629</v>
      </c>
      <c r="K149" s="495">
        <f>_xlfn.XLOOKUP($E149,'00 MASTER WORK REGISTER'!$B:$B,'00 MASTER WORK REGISTER'!$M:$M,"")</f>
        <v>46235</v>
      </c>
      <c r="L149" s="173">
        <v>46141</v>
      </c>
      <c r="M149" s="189">
        <v>1</v>
      </c>
      <c r="N149" s="191" t="str">
        <f t="shared" ca="1" si="47"/>
        <v>Completed</v>
      </c>
      <c r="O149" s="173">
        <v>46172</v>
      </c>
      <c r="P149" s="189">
        <v>1</v>
      </c>
      <c r="Q149" s="191" t="str">
        <f t="shared" ca="1" si="48"/>
        <v>Completed</v>
      </c>
      <c r="R149" s="194"/>
      <c r="S149" s="195"/>
      <c r="T149" s="203"/>
      <c r="U149" s="173">
        <v>46234</v>
      </c>
      <c r="V149" s="189">
        <v>1</v>
      </c>
      <c r="W149" s="191" t="str">
        <f t="shared" ca="1" si="46"/>
        <v>Completed</v>
      </c>
      <c r="X149" s="194"/>
      <c r="Y149" s="195"/>
      <c r="Z149" s="203"/>
      <c r="AA149" s="173">
        <v>46295</v>
      </c>
      <c r="AB149" s="189">
        <v>0.5</v>
      </c>
      <c r="AC149" s="191" t="str">
        <f t="shared" ca="1" si="49"/>
        <v>Late</v>
      </c>
      <c r="AD149" s="583">
        <v>46295</v>
      </c>
      <c r="AE149" s="189">
        <v>0</v>
      </c>
      <c r="AF149" s="191" t="str">
        <f t="shared" ca="1" si="50"/>
        <v>Late</v>
      </c>
      <c r="AG149" s="173">
        <v>46325</v>
      </c>
      <c r="AH149" s="189">
        <v>0</v>
      </c>
      <c r="AI149" s="191" t="str">
        <f t="shared" ca="1" si="51"/>
        <v>On Schedule</v>
      </c>
      <c r="AJ149" s="110"/>
      <c r="AK149" s="202">
        <f t="shared" ca="1" si="45"/>
        <v>0.94705882352941173</v>
      </c>
      <c r="AL149" s="192" t="s">
        <v>1861</v>
      </c>
      <c r="AM149" s="535"/>
      <c r="AN149" s="3">
        <f>_xlfn.XLOOKUP($E149,'00 MASTER WORK REGISTER'!B:B,'00 MASTER WORK REGISTER'!N:N,"")</f>
        <v>0</v>
      </c>
      <c r="AO149" s="872" t="s">
        <v>1755</v>
      </c>
      <c r="AP149" s="3" t="e">
        <f>_xlfn.XLOOKUP($F149,#REF!,#REF!,"")</f>
        <v>#REF!</v>
      </c>
      <c r="AQ149" s="33" t="s">
        <v>1676</v>
      </c>
      <c r="AS149" s="436" t="s">
        <v>387</v>
      </c>
      <c r="AT149" s="644" t="str">
        <f>_xlfn.XLOOKUP($AS149,'02 Design'!F:F,'02 Design'!AE:AE," ")</f>
        <v>MDW-69586</v>
      </c>
      <c r="AU149" s="644" t="str">
        <f>_xlfn.XLOOKUP($AS149,'02 Design'!F:F,'02 Design'!AF:AF," ")</f>
        <v>MDW-69587</v>
      </c>
    </row>
    <row r="150" spans="1:47" ht="35.1" customHeight="1" x14ac:dyDescent="0.2">
      <c r="A150" s="643">
        <v>147</v>
      </c>
      <c r="B150" s="491">
        <v>147</v>
      </c>
      <c r="C150" s="491" t="str">
        <f>_xlfn.XLOOKUP($E150,'00 MASTER WORK REGISTER'!B:B,'00 MASTER WORK REGISTER'!L:L)</f>
        <v>MDW-39547</v>
      </c>
      <c r="D150" s="491" t="s">
        <v>353</v>
      </c>
      <c r="E150" s="491" t="s">
        <v>652</v>
      </c>
      <c r="F150" s="491" t="s">
        <v>354</v>
      </c>
      <c r="G150" s="493" t="str">
        <f>_xlfn.XLOOKUP($E150,'00 MASTER WORK REGISTER'!B:B,'00 MASTER WORK REGISTER'!H:H)</f>
        <v>Relocate door in front of toilet and build partition wall to conceal the view in side of toilet</v>
      </c>
      <c r="H150" s="491" t="str">
        <f>_xlfn.XLOOKUP($E150,'00 MASTER WORK REGISTER'!B:B,'00 MASTER WORK REGISTER'!$I:$I,"")</f>
        <v>สหชาติ</v>
      </c>
      <c r="I150" s="491"/>
      <c r="J150" s="491" t="s">
        <v>1629</v>
      </c>
      <c r="K150" s="495">
        <f>_xlfn.XLOOKUP($E150,'00 MASTER WORK REGISTER'!$B:$B,'00 MASTER WORK REGISTER'!$M:$M,"")</f>
        <v>46236</v>
      </c>
      <c r="L150" s="173">
        <v>46156</v>
      </c>
      <c r="M150" s="189">
        <v>1</v>
      </c>
      <c r="N150" s="191" t="str">
        <f t="shared" ca="1" si="47"/>
        <v>Completed</v>
      </c>
      <c r="O150" s="173">
        <v>46187</v>
      </c>
      <c r="P150" s="189">
        <v>1</v>
      </c>
      <c r="Q150" s="191" t="str">
        <f t="shared" ca="1" si="48"/>
        <v>Completed</v>
      </c>
      <c r="R150" s="194"/>
      <c r="S150" s="195"/>
      <c r="T150" s="203"/>
      <c r="U150" s="173">
        <v>46234</v>
      </c>
      <c r="V150" s="189">
        <v>1</v>
      </c>
      <c r="W150" s="191" t="str">
        <f t="shared" ca="1" si="46"/>
        <v>Completed</v>
      </c>
      <c r="X150" s="194"/>
      <c r="Y150" s="195"/>
      <c r="Z150" s="203"/>
      <c r="AA150" s="173">
        <v>46218</v>
      </c>
      <c r="AB150" s="189">
        <v>1</v>
      </c>
      <c r="AC150" s="191" t="str">
        <f t="shared" ca="1" si="49"/>
        <v>Completed</v>
      </c>
      <c r="AD150" s="583">
        <v>46302</v>
      </c>
      <c r="AE150" s="189">
        <v>0</v>
      </c>
      <c r="AF150" s="191" t="str">
        <f t="shared" ca="1" si="50"/>
        <v>Late</v>
      </c>
      <c r="AG150" s="173">
        <v>46325</v>
      </c>
      <c r="AH150" s="189">
        <v>0</v>
      </c>
      <c r="AI150" s="191" t="str">
        <f t="shared" ca="1" si="51"/>
        <v>On Schedule</v>
      </c>
      <c r="AJ150" s="110"/>
      <c r="AK150" s="202">
        <f t="shared" ca="1" si="45"/>
        <v>0.95294117647058818</v>
      </c>
      <c r="AL150" s="192" t="s">
        <v>1861</v>
      </c>
      <c r="AM150" s="535"/>
      <c r="AN150" s="3">
        <f>_xlfn.XLOOKUP($E150,'00 MASTER WORK REGISTER'!B:B,'00 MASTER WORK REGISTER'!N:N,"")</f>
        <v>0</v>
      </c>
      <c r="AO150" s="872" t="s">
        <v>1757</v>
      </c>
      <c r="AP150" s="3" t="e">
        <f>_xlfn.XLOOKUP($F150,#REF!,#REF!,"")</f>
        <v>#REF!</v>
      </c>
      <c r="AQ150" s="33" t="s">
        <v>1676</v>
      </c>
      <c r="AS150" s="436" t="s">
        <v>388</v>
      </c>
      <c r="AT150" s="644" t="str">
        <f>_xlfn.XLOOKUP($AS150,'02 Design'!F:F,'02 Design'!AE:AE," ")</f>
        <v>MDW-69594</v>
      </c>
      <c r="AU150" s="644" t="str">
        <f>_xlfn.XLOOKUP($AS150,'02 Design'!F:F,'02 Design'!AF:AF," ")</f>
        <v>MDW-69595</v>
      </c>
    </row>
    <row r="151" spans="1:47" ht="35.1" customHeight="1" x14ac:dyDescent="0.2">
      <c r="A151" s="643">
        <v>148</v>
      </c>
      <c r="B151" s="491">
        <v>148</v>
      </c>
      <c r="C151" s="491" t="str">
        <f>_xlfn.XLOOKUP($E151,'00 MASTER WORK REGISTER'!B:B,'00 MASTER WORK REGISTER'!L:L)</f>
        <v>MDW-39547</v>
      </c>
      <c r="D151" s="491" t="s">
        <v>353</v>
      </c>
      <c r="E151" s="491" t="s">
        <v>653</v>
      </c>
      <c r="F151" s="491" t="s">
        <v>354</v>
      </c>
      <c r="G151" s="493" t="str">
        <f>_xlfn.XLOOKUP($E151,'00 MASTER WORK REGISTER'!B:B,'00 MASTER WORK REGISTER'!H:H)</f>
        <v>Modify Lockset the emergency door to be used for passage between the 2nd and 3rd floors inside the building.</v>
      </c>
      <c r="H151" s="491" t="str">
        <f>_xlfn.XLOOKUP($E151,'00 MASTER WORK REGISTER'!B:B,'00 MASTER WORK REGISTER'!$I:$I,"")</f>
        <v>สหชาติ</v>
      </c>
      <c r="I151" s="491"/>
      <c r="J151" s="491" t="s">
        <v>1629</v>
      </c>
      <c r="K151" s="495">
        <f>_xlfn.XLOOKUP($E151,'00 MASTER WORK REGISTER'!$B:$B,'00 MASTER WORK REGISTER'!$M:$M,"")</f>
        <v>46237</v>
      </c>
      <c r="L151" s="173">
        <v>46141</v>
      </c>
      <c r="M151" s="189">
        <v>1</v>
      </c>
      <c r="N151" s="191" t="str">
        <f t="shared" ca="1" si="47"/>
        <v>Completed</v>
      </c>
      <c r="O151" s="173">
        <v>46187</v>
      </c>
      <c r="P151" s="189">
        <v>1</v>
      </c>
      <c r="Q151" s="191" t="str">
        <f t="shared" ca="1" si="48"/>
        <v>Completed</v>
      </c>
      <c r="R151" s="194"/>
      <c r="S151" s="195"/>
      <c r="T151" s="203"/>
      <c r="U151" s="173">
        <v>46234</v>
      </c>
      <c r="V151" s="189">
        <v>1</v>
      </c>
      <c r="W151" s="191" t="str">
        <f t="shared" ca="1" si="46"/>
        <v>Completed</v>
      </c>
      <c r="X151" s="194"/>
      <c r="Y151" s="195"/>
      <c r="Z151" s="203"/>
      <c r="AA151" s="173">
        <v>46204</v>
      </c>
      <c r="AB151" s="189">
        <v>1</v>
      </c>
      <c r="AC151" s="191" t="str">
        <f t="shared" ca="1" si="49"/>
        <v>Completed</v>
      </c>
      <c r="AD151" s="583">
        <v>46295</v>
      </c>
      <c r="AE151" s="189">
        <v>0</v>
      </c>
      <c r="AF151" s="191" t="str">
        <f t="shared" ca="1" si="50"/>
        <v>Late</v>
      </c>
      <c r="AG151" s="173">
        <f>AD151+21</f>
        <v>46316</v>
      </c>
      <c r="AH151" s="189">
        <v>0</v>
      </c>
      <c r="AI151" s="191" t="str">
        <f t="shared" ca="1" si="51"/>
        <v>Late</v>
      </c>
      <c r="AJ151" s="110"/>
      <c r="AK151" s="202">
        <f t="shared" ca="1" si="45"/>
        <v>0.95294117647058818</v>
      </c>
      <c r="AL151" s="192" t="s">
        <v>1861</v>
      </c>
      <c r="AM151" s="535"/>
      <c r="AN151" s="3">
        <f>_xlfn.XLOOKUP($E151,'00 MASTER WORK REGISTER'!B:B,'00 MASTER WORK REGISTER'!N:N,"")</f>
        <v>0</v>
      </c>
      <c r="AO151" s="872" t="s">
        <v>1760</v>
      </c>
      <c r="AP151" s="3" t="e">
        <f>_xlfn.XLOOKUP($F151,#REF!,#REF!,"")</f>
        <v>#REF!</v>
      </c>
      <c r="AQ151" s="33" t="s">
        <v>1676</v>
      </c>
      <c r="AR151" s="33"/>
      <c r="AS151" s="644" t="s">
        <v>388</v>
      </c>
      <c r="AT151" s="644" t="str">
        <f>_xlfn.XLOOKUP($AS151,'02 Design'!F:F,'02 Design'!AE:AE," ")</f>
        <v>MDW-69594</v>
      </c>
      <c r="AU151" s="644" t="str">
        <f>_xlfn.XLOOKUP($AS151,'02 Design'!F:F,'02 Design'!AF:AF," ")</f>
        <v>MDW-69595</v>
      </c>
    </row>
    <row r="152" spans="1:47" ht="35.1" customHeight="1" x14ac:dyDescent="0.2">
      <c r="A152" s="643">
        <v>149</v>
      </c>
      <c r="B152" s="491">
        <v>149</v>
      </c>
      <c r="C152" s="491" t="str">
        <f>_xlfn.XLOOKUP($E152,'00 MASTER WORK REGISTER'!B:B,'00 MASTER WORK REGISTER'!L:L)</f>
        <v>MDW-39556</v>
      </c>
      <c r="D152" s="491" t="s">
        <v>353</v>
      </c>
      <c r="E152" s="491" t="s">
        <v>654</v>
      </c>
      <c r="F152" s="491" t="s">
        <v>354</v>
      </c>
      <c r="G152" s="493" t="str">
        <f>_xlfn.XLOOKUP($E152,'00 MASTER WORK REGISTER'!B:B,'00 MASTER WORK REGISTER'!H:H)</f>
        <v>Addition small power for lounge and pantry room at 2nd floor and Hall and observation room at 3nd floor</v>
      </c>
      <c r="H152" s="491" t="str">
        <f>_xlfn.XLOOKUP($E152,'00 MASTER WORK REGISTER'!B:B,'00 MASTER WORK REGISTER'!$I:$I,"")</f>
        <v>ประธาน</v>
      </c>
      <c r="I152" s="491"/>
      <c r="J152" s="491" t="s">
        <v>1629</v>
      </c>
      <c r="K152" s="495">
        <f>_xlfn.XLOOKUP($E152,'00 MASTER WORK REGISTER'!$B:$B,'00 MASTER WORK REGISTER'!$M:$M,"")</f>
        <v>46238</v>
      </c>
      <c r="L152" s="173">
        <v>46156</v>
      </c>
      <c r="M152" s="189">
        <v>1</v>
      </c>
      <c r="N152" s="191" t="str">
        <f t="shared" ca="1" si="47"/>
        <v>Completed</v>
      </c>
      <c r="O152" s="173">
        <v>46187</v>
      </c>
      <c r="P152" s="189">
        <v>1</v>
      </c>
      <c r="Q152" s="191" t="str">
        <f t="shared" ca="1" si="48"/>
        <v>Completed</v>
      </c>
      <c r="R152" s="194"/>
      <c r="S152" s="195"/>
      <c r="T152" s="203"/>
      <c r="U152" s="173">
        <v>46234</v>
      </c>
      <c r="V152" s="189">
        <v>1</v>
      </c>
      <c r="W152" s="191" t="str">
        <f t="shared" ca="1" si="46"/>
        <v>Completed</v>
      </c>
      <c r="X152" s="194"/>
      <c r="Y152" s="195"/>
      <c r="Z152" s="203"/>
      <c r="AA152" s="173">
        <v>46147</v>
      </c>
      <c r="AB152" s="189">
        <v>1</v>
      </c>
      <c r="AC152" s="191" t="str">
        <f t="shared" ca="1" si="49"/>
        <v>Completed</v>
      </c>
      <c r="AD152" s="583">
        <v>46295</v>
      </c>
      <c r="AE152" s="189">
        <v>1</v>
      </c>
      <c r="AF152" s="191" t="str">
        <f t="shared" ca="1" si="50"/>
        <v>Completed</v>
      </c>
      <c r="AG152" s="173">
        <f>AD152+21</f>
        <v>46316</v>
      </c>
      <c r="AH152" s="189">
        <v>1</v>
      </c>
      <c r="AI152" s="191" t="str">
        <f t="shared" ca="1" si="51"/>
        <v>Completed</v>
      </c>
      <c r="AJ152" s="110"/>
      <c r="AK152" s="202">
        <f t="shared" ca="1" si="45"/>
        <v>1</v>
      </c>
      <c r="AL152" s="192" t="s">
        <v>1861</v>
      </c>
      <c r="AM152" s="535"/>
      <c r="AN152" s="3">
        <f>_xlfn.XLOOKUP($E152,'00 MASTER WORK REGISTER'!B:B,'00 MASTER WORK REGISTER'!N:N,"")</f>
        <v>0</v>
      </c>
      <c r="AO152" s="872" t="s">
        <v>1763</v>
      </c>
      <c r="AP152" s="3" t="e">
        <f>_xlfn.XLOOKUP($F152,#REF!,#REF!,"")</f>
        <v>#REF!</v>
      </c>
      <c r="AQ152" s="33"/>
      <c r="AR152" s="33"/>
      <c r="AS152" s="644" t="s">
        <v>389</v>
      </c>
      <c r="AT152" s="644" t="str">
        <f>_xlfn.XLOOKUP($AS152,'02 Design'!F:F,'02 Design'!AE:AE," ")</f>
        <v>MDW-69612</v>
      </c>
      <c r="AU152" s="644" t="str">
        <f>_xlfn.XLOOKUP($AS152,'02 Design'!F:F,'02 Design'!AF:AF," ")</f>
        <v>MDW-69613</v>
      </c>
    </row>
    <row r="153" spans="1:47" ht="35.1" customHeight="1" x14ac:dyDescent="0.2">
      <c r="A153" s="643">
        <v>150</v>
      </c>
      <c r="B153" s="491">
        <v>150</v>
      </c>
      <c r="C153" s="491" t="str">
        <f>_xlfn.XLOOKUP($E153,'00 MASTER WORK REGISTER'!B:B,'00 MASTER WORK REGISTER'!L:L)</f>
        <v>MDW-39548</v>
      </c>
      <c r="D153" s="491" t="s">
        <v>353</v>
      </c>
      <c r="E153" s="491" t="s">
        <v>655</v>
      </c>
      <c r="F153" s="491" t="s">
        <v>354</v>
      </c>
      <c r="G153" s="493" t="str">
        <f>_xlfn.XLOOKUP($E153,'00 MASTER WORK REGISTER'!B:B,'00 MASTER WORK REGISTER'!H:H)</f>
        <v>Air Condition for using store room to be pantry room. 2nd floor</v>
      </c>
      <c r="H153" s="491" t="str">
        <f>_xlfn.XLOOKUP($E153,'00 MASTER WORK REGISTER'!B:B,'00 MASTER WORK REGISTER'!$I:$I,"")</f>
        <v>ประธาน</v>
      </c>
      <c r="I153" s="491"/>
      <c r="J153" s="491" t="s">
        <v>1629</v>
      </c>
      <c r="K153" s="495">
        <f>_xlfn.XLOOKUP($E153,'00 MASTER WORK REGISTER'!$B:$B,'00 MASTER WORK REGISTER'!$M:$M,"")</f>
        <v>46239</v>
      </c>
      <c r="L153" s="173">
        <v>46141</v>
      </c>
      <c r="M153" s="189">
        <v>1</v>
      </c>
      <c r="N153" s="192" t="s">
        <v>1859</v>
      </c>
      <c r="O153" s="173">
        <v>46187</v>
      </c>
      <c r="P153" s="189">
        <v>1</v>
      </c>
      <c r="Q153" s="192" t="s">
        <v>1859</v>
      </c>
      <c r="R153" s="194"/>
      <c r="S153" s="195"/>
      <c r="T153" s="203"/>
      <c r="U153" s="173">
        <v>46234</v>
      </c>
      <c r="V153" s="189">
        <v>1</v>
      </c>
      <c r="W153" s="191" t="str">
        <f t="shared" ca="1" si="46"/>
        <v>Completed</v>
      </c>
      <c r="X153" s="194"/>
      <c r="Y153" s="195"/>
      <c r="Z153" s="203"/>
      <c r="AA153" s="173">
        <v>46105</v>
      </c>
      <c r="AB153" s="189">
        <v>1</v>
      </c>
      <c r="AC153" s="191" t="str">
        <f t="shared" ca="1" si="49"/>
        <v>Completed</v>
      </c>
      <c r="AD153" s="173">
        <v>46295</v>
      </c>
      <c r="AE153" s="189">
        <v>1</v>
      </c>
      <c r="AF153" s="191" t="str">
        <f t="shared" ca="1" si="50"/>
        <v>Completed</v>
      </c>
      <c r="AG153" s="173">
        <v>46213</v>
      </c>
      <c r="AH153" s="189">
        <v>1</v>
      </c>
      <c r="AI153" s="191" t="str">
        <f t="shared" ca="1" si="51"/>
        <v>Completed</v>
      </c>
      <c r="AJ153" s="110"/>
      <c r="AK153" s="202">
        <f t="shared" ca="1" si="45"/>
        <v>1</v>
      </c>
      <c r="AL153" s="192" t="s">
        <v>1861</v>
      </c>
      <c r="AM153" s="535"/>
      <c r="AN153" s="3">
        <f>_xlfn.XLOOKUP($E153,'00 MASTER WORK REGISTER'!B:B,'00 MASTER WORK REGISTER'!N:N,"")</f>
        <v>0</v>
      </c>
      <c r="AO153" s="872" t="s">
        <v>1765</v>
      </c>
      <c r="AP153" s="3" t="e">
        <f>_xlfn.XLOOKUP($F153,#REF!,#REF!,"")</f>
        <v>#REF!</v>
      </c>
      <c r="AQ153" s="33"/>
      <c r="AS153" s="436" t="s">
        <v>390</v>
      </c>
      <c r="AT153" s="644" t="str">
        <f>_xlfn.XLOOKUP($AS153,'02 Design'!F:F,'02 Design'!AE:AE," ")</f>
        <v>MDW-69596</v>
      </c>
      <c r="AU153" s="644" t="str">
        <f>_xlfn.XLOOKUP($AS153,'02 Design'!F:F,'02 Design'!AF:AF," ")</f>
        <v>MDW-69597</v>
      </c>
    </row>
    <row r="154" spans="1:47" s="610" customFormat="1" ht="35.1" customHeight="1" x14ac:dyDescent="0.2">
      <c r="A154" s="643">
        <v>151</v>
      </c>
      <c r="B154" s="491">
        <v>151</v>
      </c>
      <c r="C154" s="685" t="str">
        <f>_xlfn.XLOOKUP($E154,'00 MASTER WORK REGISTER'!B:B,'00 MASTER WORK REGISTER'!L:L)</f>
        <v>MDW-39552</v>
      </c>
      <c r="D154" s="685" t="s">
        <v>353</v>
      </c>
      <c r="E154" s="685" t="s">
        <v>656</v>
      </c>
      <c r="F154" s="685" t="s">
        <v>354</v>
      </c>
      <c r="G154" s="687" t="str">
        <f>_xlfn.XLOOKUP($E154,'00 MASTER WORK REGISTER'!B:B,'00 MASTER WORK REGISTER'!H:H)</f>
        <v>Walk Way Hand rail high 90 cm 1 side (144 m. x 7 route)</v>
      </c>
      <c r="H154" s="685" t="str">
        <f>_xlfn.XLOOKUP($E154,'00 MASTER WORK REGISTER'!B:B,'00 MASTER WORK REGISTER'!$I:$I,"")</f>
        <v>สหชาติ</v>
      </c>
      <c r="I154" s="685"/>
      <c r="J154" s="685" t="s">
        <v>1629</v>
      </c>
      <c r="K154" s="688">
        <f>_xlfn.XLOOKUP($E154,'00 MASTER WORK REGISTER'!$B:$B,'00 MASTER WORK REGISTER'!$M:$M,"")</f>
        <v>46296</v>
      </c>
      <c r="L154" s="193">
        <v>46172</v>
      </c>
      <c r="M154" s="531">
        <v>1</v>
      </c>
      <c r="N154" s="601" t="str">
        <f ca="1">IF($M154=1, "Completed", IF($L154&lt;TODAY(), "Late", "On Schedule"))</f>
        <v>Completed</v>
      </c>
      <c r="O154" s="193">
        <v>46203</v>
      </c>
      <c r="P154" s="531">
        <v>1</v>
      </c>
      <c r="Q154" s="601" t="str">
        <f ca="1">IF($P154=1, "Completed", IF($O154&lt;TODAY(), "Late", "On Schedule"))</f>
        <v>Completed</v>
      </c>
      <c r="R154" s="602"/>
      <c r="S154" s="603"/>
      <c r="T154" s="604"/>
      <c r="U154" s="193">
        <v>46295</v>
      </c>
      <c r="V154" s="531">
        <v>0.98770000000000002</v>
      </c>
      <c r="W154" s="601" t="str">
        <f t="shared" ca="1" si="46"/>
        <v>Late</v>
      </c>
      <c r="X154" s="602"/>
      <c r="Y154" s="603"/>
      <c r="Z154" s="604"/>
      <c r="AA154" s="193">
        <v>46295</v>
      </c>
      <c r="AB154" s="531">
        <v>0.5</v>
      </c>
      <c r="AC154" s="601" t="str">
        <f t="shared" ca="1" si="49"/>
        <v>Late</v>
      </c>
      <c r="AD154" s="193">
        <f>U154+7</f>
        <v>46302</v>
      </c>
      <c r="AE154" s="531">
        <v>0</v>
      </c>
      <c r="AF154" s="601" t="str">
        <f t="shared" ca="1" si="50"/>
        <v>Late</v>
      </c>
      <c r="AG154" s="193">
        <v>46325</v>
      </c>
      <c r="AH154" s="531">
        <v>0</v>
      </c>
      <c r="AI154" s="601" t="str">
        <f t="shared" ca="1" si="51"/>
        <v>On Schedule</v>
      </c>
      <c r="AJ154" s="606"/>
      <c r="AK154" s="607">
        <f t="shared" ca="1" si="45"/>
        <v>0.93837647058823537</v>
      </c>
      <c r="AL154" s="532" t="s">
        <v>1860</v>
      </c>
      <c r="AM154" s="608" t="s">
        <v>4771</v>
      </c>
      <c r="AN154" s="3">
        <f>_xlfn.XLOOKUP($E154,'00 MASTER WORK REGISTER'!B:B,'00 MASTER WORK REGISTER'!N:N,"")</f>
        <v>0</v>
      </c>
      <c r="AO154" s="872" t="s">
        <v>1769</v>
      </c>
      <c r="AP154" s="609" t="e">
        <f>_xlfn.XLOOKUP($F154,#REF!,#REF!,"")</f>
        <v>#REF!</v>
      </c>
      <c r="AQ154" s="610" t="s">
        <v>1676</v>
      </c>
      <c r="AS154" s="711" t="s">
        <v>391</v>
      </c>
      <c r="AT154" s="711" t="str">
        <f>_xlfn.XLOOKUP($AS154,'02 Design'!F:F,'02 Design'!AE:AE," ")</f>
        <v>MDW-69604</v>
      </c>
      <c r="AU154" s="711" t="str">
        <f>_xlfn.XLOOKUP($AS154,'02 Design'!F:F,'02 Design'!AF:AF," ")</f>
        <v>MDW-69605</v>
      </c>
    </row>
    <row r="155" spans="1:47" s="98" customFormat="1" ht="31.5" customHeight="1" x14ac:dyDescent="0.2">
      <c r="A155" s="643">
        <v>152</v>
      </c>
      <c r="B155" s="491">
        <v>152</v>
      </c>
      <c r="C155" s="496" t="str">
        <f>_xlfn.XLOOKUP($E155,'00 MASTER WORK REGISTER'!B:B,'00 MASTER WORK REGISTER'!L:L)</f>
        <v>MDW-39544</v>
      </c>
      <c r="D155" s="496" t="s">
        <v>353</v>
      </c>
      <c r="E155" s="496" t="s">
        <v>657</v>
      </c>
      <c r="F155" s="496" t="s">
        <v>354</v>
      </c>
      <c r="G155" s="498" t="str">
        <f>_xlfn.XLOOKUP($E155,'00 MASTER WORK REGISTER'!B:B,'00 MASTER WORK REGISTER'!H:H)</f>
        <v>Barbed wire fence Viaduct CE CW</v>
      </c>
      <c r="H155" s="496" t="str">
        <f>_xlfn.XLOOKUP($E155,'00 MASTER WORK REGISTER'!B:B,'00 MASTER WORK REGISTER'!$I:$I,"")</f>
        <v>บัณฑิต/สหชาติ</v>
      </c>
      <c r="I155" s="496" t="s">
        <v>4374</v>
      </c>
      <c r="J155" s="496" t="s">
        <v>1629</v>
      </c>
      <c r="K155" s="500">
        <f>_xlfn.XLOOKUP($E155,'00 MASTER WORK REGISTER'!$B:$B,'00 MASTER WORK REGISTER'!$M:$M,"")</f>
        <v>46388</v>
      </c>
      <c r="L155" s="174"/>
      <c r="M155" s="188"/>
      <c r="N155" s="175"/>
      <c r="O155" s="174"/>
      <c r="P155" s="188"/>
      <c r="Q155" s="175"/>
      <c r="R155" s="174"/>
      <c r="S155" s="188"/>
      <c r="T155" s="175"/>
      <c r="U155" s="174"/>
      <c r="V155" s="188"/>
      <c r="W155" s="175"/>
      <c r="X155" s="174"/>
      <c r="Y155" s="188"/>
      <c r="Z155" s="175"/>
      <c r="AA155" s="174"/>
      <c r="AB155" s="188"/>
      <c r="AC155" s="175"/>
      <c r="AD155" s="174"/>
      <c r="AE155" s="188"/>
      <c r="AF155" s="175"/>
      <c r="AG155" s="174"/>
      <c r="AH155" s="188"/>
      <c r="AI155" s="175"/>
      <c r="AJ155" s="486"/>
      <c r="AK155" s="200" t="str">
        <f t="shared" si="45"/>
        <v/>
      </c>
      <c r="AL155" s="175"/>
      <c r="AM155" s="515"/>
      <c r="AN155" s="3" t="str">
        <f>_xlfn.XLOOKUP($E155,'00 MASTER WORK REGISTER'!B:B,'00 MASTER WORK REGISTER'!N:N,"")</f>
        <v>ยกเลิก</v>
      </c>
      <c r="AO155" s="861" t="s">
        <v>4936</v>
      </c>
      <c r="AP155" s="28" t="e">
        <f>_xlfn.XLOOKUP($F155,#REF!,#REF!,"")</f>
        <v>#REF!</v>
      </c>
      <c r="AS155" s="710" t="s">
        <v>392</v>
      </c>
      <c r="AT155" s="644" t="str">
        <f>_xlfn.XLOOKUP($AS155,'02 Design'!F:F,'02 Design'!AE:AE," ")</f>
        <v>MDW-69588</v>
      </c>
      <c r="AU155" s="644" t="str">
        <f>_xlfn.XLOOKUP($AS155,'02 Design'!F:F,'02 Design'!AF:AF," ")</f>
        <v>MDW-69589</v>
      </c>
    </row>
    <row r="156" spans="1:47" ht="35.1" customHeight="1" x14ac:dyDescent="0.2">
      <c r="A156" s="643">
        <v>153</v>
      </c>
      <c r="B156" s="491">
        <v>153</v>
      </c>
      <c r="C156" s="491" t="str">
        <f>_xlfn.XLOOKUP($E156,'00 MASTER WORK REGISTER'!B:B,'00 MASTER WORK REGISTER'!L:L)</f>
        <v>MDW-39545</v>
      </c>
      <c r="D156" s="491" t="s">
        <v>353</v>
      </c>
      <c r="E156" s="491" t="s">
        <v>658</v>
      </c>
      <c r="F156" s="491" t="s">
        <v>354</v>
      </c>
      <c r="G156" s="493" t="str">
        <f>_xlfn.XLOOKUP($E156,'00 MASTER WORK REGISTER'!B:B,'00 MASTER WORK REGISTER'!H:H)</f>
        <v>Chain Link at Cut &amp; Cover 600m.</v>
      </c>
      <c r="H156" s="491" t="str">
        <f>_xlfn.XLOOKUP($E156,'00 MASTER WORK REGISTER'!B:B,'00 MASTER WORK REGISTER'!$I:$I,"")</f>
        <v>สหชาติ</v>
      </c>
      <c r="I156" s="491" t="s">
        <v>4373</v>
      </c>
      <c r="J156" s="491" t="s">
        <v>1629</v>
      </c>
      <c r="K156" s="495">
        <f>_xlfn.XLOOKUP($E156,'00 MASTER WORK REGISTER'!$B:$B,'00 MASTER WORK REGISTER'!$M:$M,"")</f>
        <v>46174</v>
      </c>
      <c r="L156" s="173">
        <v>46080</v>
      </c>
      <c r="M156" s="189">
        <v>1</v>
      </c>
      <c r="N156" s="191" t="str">
        <f t="shared" ref="N156:N174" ca="1" si="52">IF($M156=1, "Completed", IF($L156&lt;TODAY(), "Late", "On Schedule"))</f>
        <v>Completed</v>
      </c>
      <c r="O156" s="173">
        <v>46142</v>
      </c>
      <c r="P156" s="189">
        <v>1</v>
      </c>
      <c r="Q156" s="191" t="str">
        <f t="shared" ref="Q156:Q163" ca="1" si="53">IF($P156=1, "Completed", IF($O156&lt;TODAY(), "Late", "On Schedule"))</f>
        <v>Completed</v>
      </c>
      <c r="R156" s="194"/>
      <c r="S156" s="195"/>
      <c r="T156" s="203"/>
      <c r="U156" s="173">
        <v>46265</v>
      </c>
      <c r="V156" s="189">
        <v>1</v>
      </c>
      <c r="W156" s="191" t="str">
        <f t="shared" ref="W156:W174" ca="1" si="54">IF($V156=1, "Completed", IF($U156&lt;TODAY(), "Late", "On Schedule"))</f>
        <v>Completed</v>
      </c>
      <c r="X156" s="194"/>
      <c r="Y156" s="195"/>
      <c r="Z156" s="203"/>
      <c r="AA156" s="173">
        <v>46235</v>
      </c>
      <c r="AB156" s="189">
        <v>1</v>
      </c>
      <c r="AC156" s="191" t="str">
        <f t="shared" ref="AC156:AC163" ca="1" si="55">IF($AB156=1, "Completed", IF($AA156&lt;TODAY(), "Late", "On Schedule"))</f>
        <v>Completed</v>
      </c>
      <c r="AD156" s="173">
        <v>46295</v>
      </c>
      <c r="AE156" s="189">
        <v>0</v>
      </c>
      <c r="AF156" s="191" t="str">
        <f t="shared" ref="AF156:AF174" ca="1" si="56">IF($AE156=1, "Completed", IF($AD156&lt;TODAY(), "Late", "On Schedule"))</f>
        <v>Late</v>
      </c>
      <c r="AG156" s="173">
        <f>AD156+21</f>
        <v>46316</v>
      </c>
      <c r="AH156" s="189">
        <v>0</v>
      </c>
      <c r="AI156" s="191" t="str">
        <f t="shared" ref="AI156:AI163" ca="1" si="57">IF($AH156=1, "Completed", IF($AG156&lt;TODAY(), "Late", "On Schedule"))</f>
        <v>Late</v>
      </c>
      <c r="AJ156" s="110"/>
      <c r="AK156" s="202">
        <f t="shared" ca="1" si="45"/>
        <v>0.95294117647058818</v>
      </c>
      <c r="AL156" s="192" t="s">
        <v>1861</v>
      </c>
      <c r="AM156" s="535" t="s">
        <v>4839</v>
      </c>
      <c r="AN156" s="3" t="str">
        <f>_xlfn.XLOOKUP($E156,'00 MASTER WORK REGISTER'!B:B,'00 MASTER WORK REGISTER'!N:N,"")</f>
        <v>มีงานเพิ่ม</v>
      </c>
      <c r="AO156" s="860" t="s">
        <v>1699</v>
      </c>
      <c r="AP156" s="3" t="e">
        <f>_xlfn.XLOOKUP($F156,#REF!,#REF!,"")</f>
        <v>#REF!</v>
      </c>
      <c r="AQ156" s="33" t="s">
        <v>1676</v>
      </c>
      <c r="AS156" s="436" t="s">
        <v>394</v>
      </c>
      <c r="AT156" s="644" t="str">
        <f>_xlfn.XLOOKUP($AS156,'02 Design'!F:F,'02 Design'!AE:AE," ")</f>
        <v>MDW-69590</v>
      </c>
      <c r="AU156" s="644" t="str">
        <f>_xlfn.XLOOKUP($AS156,'02 Design'!F:F,'02 Design'!AF:AF," ")</f>
        <v>MDW-69591</v>
      </c>
    </row>
    <row r="157" spans="1:47" s="610" customFormat="1" ht="35.1" customHeight="1" x14ac:dyDescent="0.2">
      <c r="A157" s="643">
        <v>154</v>
      </c>
      <c r="B157" s="491">
        <v>154</v>
      </c>
      <c r="C157" s="685" t="str">
        <f>_xlfn.XLOOKUP($E157,'00 MASTER WORK REGISTER'!B:B,'00 MASTER WORK REGISTER'!L:L)</f>
        <v>MDW-39546</v>
      </c>
      <c r="D157" s="685" t="s">
        <v>353</v>
      </c>
      <c r="E157" s="685" t="s">
        <v>659</v>
      </c>
      <c r="F157" s="685" t="s">
        <v>354</v>
      </c>
      <c r="G157" s="687" t="str">
        <f>_xlfn.XLOOKUP($E157,'00 MASTER WORK REGISTER'!B:B,'00 MASTER WORK REGISTER'!H:H)</f>
        <v>Chain Link under slab high 1.70 m</v>
      </c>
      <c r="H157" s="685" t="str">
        <f>_xlfn.XLOOKUP($E157,'00 MASTER WORK REGISTER'!B:B,'00 MASTER WORK REGISTER'!$I:$I,"")</f>
        <v>สหชาติ</v>
      </c>
      <c r="I157" s="685"/>
      <c r="J157" s="685"/>
      <c r="K157" s="688">
        <f>_xlfn.XLOOKUP($E157,'00 MASTER WORK REGISTER'!$B:$B,'00 MASTER WORK REGISTER'!$M:$M,"")</f>
        <v>46388</v>
      </c>
      <c r="L157" s="193">
        <v>46203</v>
      </c>
      <c r="M157" s="531">
        <v>1</v>
      </c>
      <c r="N157" s="601" t="str">
        <f t="shared" ca="1" si="52"/>
        <v>Completed</v>
      </c>
      <c r="O157" s="597">
        <v>46234</v>
      </c>
      <c r="P157" s="531">
        <v>1</v>
      </c>
      <c r="Q157" s="601" t="str">
        <f t="shared" ca="1" si="53"/>
        <v>Completed</v>
      </c>
      <c r="R157" s="602"/>
      <c r="S157" s="603"/>
      <c r="T157" s="604"/>
      <c r="U157" s="193">
        <v>46387</v>
      </c>
      <c r="V157" s="531">
        <v>0.67269999999999996</v>
      </c>
      <c r="W157" s="601" t="str">
        <f t="shared" ca="1" si="54"/>
        <v>On Schedule</v>
      </c>
      <c r="X157" s="602"/>
      <c r="Y157" s="603"/>
      <c r="Z157" s="604"/>
      <c r="AA157" s="193">
        <v>46357</v>
      </c>
      <c r="AB157" s="531">
        <v>0.5</v>
      </c>
      <c r="AC157" s="601" t="str">
        <f t="shared" ca="1" si="55"/>
        <v>On Schedule</v>
      </c>
      <c r="AD157" s="193">
        <f>U157+7</f>
        <v>46394</v>
      </c>
      <c r="AE157" s="531">
        <v>0</v>
      </c>
      <c r="AF157" s="601" t="str">
        <f t="shared" ca="1" si="56"/>
        <v>On Schedule</v>
      </c>
      <c r="AG157" s="193">
        <v>46415</v>
      </c>
      <c r="AH157" s="531">
        <v>0</v>
      </c>
      <c r="AI157" s="601" t="str">
        <f t="shared" ca="1" si="57"/>
        <v>On Schedule</v>
      </c>
      <c r="AJ157" s="606"/>
      <c r="AK157" s="607">
        <f t="shared" ca="1" si="45"/>
        <v>0.71602352941176473</v>
      </c>
      <c r="AL157" s="532" t="s">
        <v>1860</v>
      </c>
      <c r="AM157" s="608" t="s">
        <v>4855</v>
      </c>
      <c r="AN157" s="3">
        <f>_xlfn.XLOOKUP($E157,'00 MASTER WORK REGISTER'!B:B,'00 MASTER WORK REGISTER'!N:N,"")</f>
        <v>0</v>
      </c>
      <c r="AO157" s="860" t="s">
        <v>1702</v>
      </c>
      <c r="AP157" s="609" t="e">
        <f>_xlfn.XLOOKUP($F157,#REF!,#REF!,"")</f>
        <v>#REF!</v>
      </c>
      <c r="AQ157" s="610" t="s">
        <v>1676</v>
      </c>
      <c r="AS157" s="711" t="s">
        <v>395</v>
      </c>
      <c r="AT157" s="711" t="str">
        <f>_xlfn.XLOOKUP($AS157,'02 Design'!F:F,'02 Design'!AE:AE," ")</f>
        <v>MDW-69592</v>
      </c>
      <c r="AU157" s="711" t="str">
        <f>_xlfn.XLOOKUP($AS157,'02 Design'!F:F,'02 Design'!AF:AF," ")</f>
        <v>MDW-69593</v>
      </c>
    </row>
    <row r="158" spans="1:47" s="585" customFormat="1" ht="35.1" customHeight="1" x14ac:dyDescent="0.2">
      <c r="A158" s="643">
        <v>155</v>
      </c>
      <c r="B158" s="491">
        <v>155</v>
      </c>
      <c r="C158" s="491" t="str">
        <f>_xlfn.XLOOKUP($E158,'00 MASTER WORK REGISTER'!B:B,'00 MASTER WORK REGISTER'!L:L)</f>
        <v>MDW-39550</v>
      </c>
      <c r="D158" s="491" t="s">
        <v>353</v>
      </c>
      <c r="E158" s="491" t="s">
        <v>660</v>
      </c>
      <c r="F158" s="491" t="s">
        <v>354</v>
      </c>
      <c r="G158" s="493" t="str">
        <f>_xlfn.XLOOKUP($E158,'00 MASTER WORK REGISTER'!B:B,'00 MASTER WORK REGISTER'!H:H)</f>
        <v>Satellite Store at OR21 - Civil &amp; AR</v>
      </c>
      <c r="H158" s="491" t="str">
        <f>_xlfn.XLOOKUP($E158,'00 MASTER WORK REGISTER'!B:B,'00 MASTER WORK REGISTER'!$I:$I,"")</f>
        <v>สหชาติ</v>
      </c>
      <c r="I158" s="491"/>
      <c r="J158" s="491"/>
      <c r="K158" s="495">
        <f>_xlfn.XLOOKUP($E158,'00 MASTER WORK REGISTER'!$B:$B,'00 MASTER WORK REGISTER'!$M:$M,"")</f>
        <v>46389</v>
      </c>
      <c r="L158" s="622">
        <v>46264</v>
      </c>
      <c r="M158" s="189">
        <v>1</v>
      </c>
      <c r="N158" s="192" t="str">
        <f t="shared" ca="1" si="52"/>
        <v>Completed</v>
      </c>
      <c r="O158" s="583">
        <v>46310</v>
      </c>
      <c r="P158" s="189">
        <v>0</v>
      </c>
      <c r="Q158" s="192" t="str">
        <f t="shared" ca="1" si="53"/>
        <v>Late</v>
      </c>
      <c r="R158" s="668"/>
      <c r="S158" s="669"/>
      <c r="T158" s="639"/>
      <c r="U158" s="193">
        <v>46387</v>
      </c>
      <c r="V158" s="189">
        <v>0</v>
      </c>
      <c r="W158" s="192" t="str">
        <f t="shared" ca="1" si="54"/>
        <v>On Schedule</v>
      </c>
      <c r="X158" s="668"/>
      <c r="Y158" s="669"/>
      <c r="Z158" s="639"/>
      <c r="AA158" s="583">
        <v>46357</v>
      </c>
      <c r="AB158" s="189">
        <v>1</v>
      </c>
      <c r="AC158" s="192" t="str">
        <f t="shared" ca="1" si="55"/>
        <v>Completed</v>
      </c>
      <c r="AD158" s="583">
        <f>U158+7</f>
        <v>46394</v>
      </c>
      <c r="AE158" s="189">
        <v>0</v>
      </c>
      <c r="AF158" s="192" t="str">
        <f t="shared" ca="1" si="56"/>
        <v>On Schedule</v>
      </c>
      <c r="AG158" s="583">
        <v>46415</v>
      </c>
      <c r="AH158" s="189">
        <v>0</v>
      </c>
      <c r="AI158" s="192" t="str">
        <f t="shared" ca="1" si="57"/>
        <v>On Schedule</v>
      </c>
      <c r="AJ158" s="110"/>
      <c r="AK158" s="202">
        <f t="shared" ca="1" si="45"/>
        <v>0.12941176470588234</v>
      </c>
      <c r="AL158" s="192" t="s">
        <v>1860</v>
      </c>
      <c r="AM158" s="535"/>
      <c r="AN158" s="3">
        <f>_xlfn.XLOOKUP($E158,'00 MASTER WORK REGISTER'!B:B,'00 MASTER WORK REGISTER'!N:N,"")</f>
        <v>0</v>
      </c>
      <c r="AO158" s="872" t="s">
        <v>1811</v>
      </c>
      <c r="AP158" s="584" t="e">
        <f>_xlfn.XLOOKUP($F158,#REF!,#REF!,"")</f>
        <v>#REF!</v>
      </c>
      <c r="AQ158" s="585" t="s">
        <v>4388</v>
      </c>
      <c r="AS158" s="713" t="s">
        <v>397</v>
      </c>
      <c r="AT158" s="644" t="str">
        <f>_xlfn.XLOOKUP($AS158,'02 Design'!F:F,'02 Design'!AE:AE," ")</f>
        <v>MDW-69600</v>
      </c>
      <c r="AU158" s="644" t="str">
        <f>_xlfn.XLOOKUP($AS158,'02 Design'!F:F,'02 Design'!AF:AF," ")</f>
        <v>MDW-695601</v>
      </c>
    </row>
    <row r="159" spans="1:47" ht="35.1" customHeight="1" x14ac:dyDescent="0.2">
      <c r="A159" s="643">
        <v>156</v>
      </c>
      <c r="B159" s="491">
        <v>156</v>
      </c>
      <c r="C159" s="491" t="str">
        <f>_xlfn.XLOOKUP($E159,'00 MASTER WORK REGISTER'!B:B,'00 MASTER WORK REGISTER'!L:L)</f>
        <v>MDW-39549</v>
      </c>
      <c r="D159" s="491" t="s">
        <v>353</v>
      </c>
      <c r="E159" s="491" t="s">
        <v>661</v>
      </c>
      <c r="F159" s="491" t="s">
        <v>354</v>
      </c>
      <c r="G159" s="493" t="str">
        <f>_xlfn.XLOOKUP($E159,'00 MASTER WORK REGISTER'!B:B,'00 MASTER WORK REGISTER'!H:H)</f>
        <v>Maintenance Room and Satellite Store at Stations - Building Services</v>
      </c>
      <c r="H159" s="491" t="str">
        <f>_xlfn.XLOOKUP($E159,'00 MASTER WORK REGISTER'!B:B,'00 MASTER WORK REGISTER'!$I:$I,"")</f>
        <v>ประธาน</v>
      </c>
      <c r="I159" s="491"/>
      <c r="J159" s="491"/>
      <c r="K159" s="495">
        <f>_xlfn.XLOOKUP($E159,'00 MASTER WORK REGISTER'!$B:$B,'00 MASTER WORK REGISTER'!$M:$M,"")</f>
        <v>46390</v>
      </c>
      <c r="L159" s="173">
        <v>46264</v>
      </c>
      <c r="M159" s="189">
        <v>1</v>
      </c>
      <c r="N159" s="191" t="str">
        <f t="shared" ca="1" si="52"/>
        <v>Completed</v>
      </c>
      <c r="O159" s="173">
        <v>46310</v>
      </c>
      <c r="P159" s="189">
        <v>1</v>
      </c>
      <c r="Q159" s="191" t="str">
        <f t="shared" ca="1" si="53"/>
        <v>Completed</v>
      </c>
      <c r="R159" s="194"/>
      <c r="S159" s="195"/>
      <c r="T159" s="203"/>
      <c r="U159" s="173">
        <v>46387</v>
      </c>
      <c r="V159" s="189">
        <v>0.8</v>
      </c>
      <c r="W159" s="191" t="str">
        <f t="shared" ca="1" si="54"/>
        <v>On Schedule</v>
      </c>
      <c r="X159" s="194"/>
      <c r="Y159" s="195"/>
      <c r="Z159" s="203"/>
      <c r="AA159" s="173">
        <v>46356</v>
      </c>
      <c r="AB159" s="189">
        <v>1</v>
      </c>
      <c r="AC159" s="191" t="str">
        <f t="shared" ca="1" si="55"/>
        <v>Completed</v>
      </c>
      <c r="AD159" s="173">
        <v>46394</v>
      </c>
      <c r="AE159" s="189">
        <v>0</v>
      </c>
      <c r="AF159" s="191" t="str">
        <f t="shared" ca="1" si="56"/>
        <v>On Schedule</v>
      </c>
      <c r="AG159" s="173">
        <v>46415</v>
      </c>
      <c r="AH159" s="189">
        <v>0</v>
      </c>
      <c r="AI159" s="191" t="str">
        <f t="shared" ca="1" si="57"/>
        <v>On Schedule</v>
      </c>
      <c r="AJ159" s="110"/>
      <c r="AK159" s="202">
        <f t="shared" ca="1" si="45"/>
        <v>0.81176470588235283</v>
      </c>
      <c r="AL159" s="192" t="s">
        <v>1860</v>
      </c>
      <c r="AM159" s="535"/>
      <c r="AN159" s="3">
        <f>_xlfn.XLOOKUP($E159,'00 MASTER WORK REGISTER'!B:B,'00 MASTER WORK REGISTER'!N:N,"")</f>
        <v>0</v>
      </c>
      <c r="AO159" s="877" t="s">
        <v>4937</v>
      </c>
      <c r="AP159" s="3" t="e">
        <f>_xlfn.XLOOKUP($F159,#REF!,#REF!,"")</f>
        <v>#REF!</v>
      </c>
      <c r="AQ159" s="33" t="s">
        <v>4388</v>
      </c>
      <c r="AR159" s="33"/>
      <c r="AS159" s="644" t="s">
        <v>396</v>
      </c>
      <c r="AT159" s="644" t="str">
        <f>_xlfn.XLOOKUP($AS159,'02 Design'!F:F,'02 Design'!AE:AE," ")</f>
        <v>MDW-69598</v>
      </c>
      <c r="AU159" s="644" t="str">
        <f>_xlfn.XLOOKUP($AS159,'02 Design'!F:F,'02 Design'!AF:AF," ")</f>
        <v>MDW-69599</v>
      </c>
    </row>
    <row r="160" spans="1:47" ht="35.1" customHeight="1" x14ac:dyDescent="0.2">
      <c r="A160" s="643">
        <v>157</v>
      </c>
      <c r="B160" s="491">
        <v>157</v>
      </c>
      <c r="C160" s="491" t="str">
        <f>_xlfn.XLOOKUP($E160,'00 MASTER WORK REGISTER'!B:B,'00 MASTER WORK REGISTER'!L:L)</f>
        <v>MDW-39551</v>
      </c>
      <c r="D160" s="491" t="s">
        <v>353</v>
      </c>
      <c r="E160" s="491" t="s">
        <v>662</v>
      </c>
      <c r="F160" s="491" t="s">
        <v>354</v>
      </c>
      <c r="G160" s="493" t="str">
        <f>_xlfn.XLOOKUP($E160,'00 MASTER WORK REGISTER'!B:B,'00 MASTER WORK REGISTER'!H:H)</f>
        <v>Modify Cleaner room at OR29 to be Train crew Standby office with facility system</v>
      </c>
      <c r="H160" s="491" t="str">
        <f>_xlfn.XLOOKUP($E160,'00 MASTER WORK REGISTER'!B:B,'00 MASTER WORK REGISTER'!$I:$I,"")</f>
        <v>ประธาน</v>
      </c>
      <c r="I160" s="491"/>
      <c r="J160" s="491" t="s">
        <v>1629</v>
      </c>
      <c r="K160" s="495">
        <f>_xlfn.XLOOKUP($E160,'00 MASTER WORK REGISTER'!$B:$B,'00 MASTER WORK REGISTER'!$M:$M,"")</f>
        <v>46204</v>
      </c>
      <c r="L160" s="173">
        <v>46095</v>
      </c>
      <c r="M160" s="189">
        <v>1</v>
      </c>
      <c r="N160" s="191" t="str">
        <f t="shared" ca="1" si="52"/>
        <v>Completed</v>
      </c>
      <c r="O160" s="173">
        <v>46141</v>
      </c>
      <c r="P160" s="189">
        <v>1</v>
      </c>
      <c r="Q160" s="191" t="str">
        <f t="shared" ca="1" si="53"/>
        <v>Completed</v>
      </c>
      <c r="R160" s="194"/>
      <c r="S160" s="195"/>
      <c r="T160" s="203"/>
      <c r="U160" s="173">
        <v>46203</v>
      </c>
      <c r="V160" s="189">
        <v>0.95</v>
      </c>
      <c r="W160" s="191" t="str">
        <f t="shared" ca="1" si="54"/>
        <v>Late</v>
      </c>
      <c r="X160" s="194"/>
      <c r="Y160" s="195"/>
      <c r="Z160" s="203"/>
      <c r="AA160" s="173">
        <v>46295</v>
      </c>
      <c r="AB160" s="189">
        <v>1</v>
      </c>
      <c r="AC160" s="191" t="str">
        <f t="shared" ca="1" si="55"/>
        <v>Completed</v>
      </c>
      <c r="AD160" s="173">
        <v>46302</v>
      </c>
      <c r="AE160" s="189">
        <v>0</v>
      </c>
      <c r="AF160" s="191" t="str">
        <f t="shared" ca="1" si="56"/>
        <v>Late</v>
      </c>
      <c r="AG160" s="173">
        <v>46325</v>
      </c>
      <c r="AH160" s="189">
        <v>0</v>
      </c>
      <c r="AI160" s="191" t="str">
        <f t="shared" ca="1" si="57"/>
        <v>On Schedule</v>
      </c>
      <c r="AJ160" s="110"/>
      <c r="AK160" s="202">
        <f t="shared" ca="1" si="45"/>
        <v>0.91764705882352937</v>
      </c>
      <c r="AL160" s="192" t="s">
        <v>1861</v>
      </c>
      <c r="AM160" s="535"/>
      <c r="AN160" s="3">
        <f>_xlfn.XLOOKUP($E160,'00 MASTER WORK REGISTER'!B:B,'00 MASTER WORK REGISTER'!N:N,"")</f>
        <v>0</v>
      </c>
      <c r="AO160" s="872" t="s">
        <v>1814</v>
      </c>
      <c r="AP160" s="3" t="e">
        <f>_xlfn.XLOOKUP($F160,#REF!,#REF!,"")</f>
        <v>#REF!</v>
      </c>
      <c r="AQ160" s="33"/>
      <c r="AS160" s="436" t="s">
        <v>398</v>
      </c>
      <c r="AT160" s="644" t="str">
        <f>_xlfn.XLOOKUP($AS160,'02 Design'!F:F,'02 Design'!AE:AE," ")</f>
        <v>MDW-69602</v>
      </c>
      <c r="AU160" s="644" t="str">
        <f>_xlfn.XLOOKUP($AS160,'02 Design'!F:F,'02 Design'!AF:AF," ")</f>
        <v>MDW-69603</v>
      </c>
    </row>
    <row r="161" spans="1:47" s="610" customFormat="1" ht="35.1" customHeight="1" x14ac:dyDescent="0.2">
      <c r="A161" s="643">
        <v>158</v>
      </c>
      <c r="B161" s="491">
        <v>158</v>
      </c>
      <c r="C161" s="685" t="str">
        <f>_xlfn.XLOOKUP($E161,'00 MASTER WORK REGISTER'!B:B,'00 MASTER WORK REGISTER'!L:L)</f>
        <v>MDW-39295</v>
      </c>
      <c r="D161" s="685" t="s">
        <v>353</v>
      </c>
      <c r="E161" s="685" t="s">
        <v>663</v>
      </c>
      <c r="F161" s="685" t="s">
        <v>354</v>
      </c>
      <c r="G161" s="687" t="str">
        <f>_xlfn.XLOOKUP($E161,'00 MASTER WORK REGISTER'!B:B,'00 MASTER WORK REGISTER'!H:H)</f>
        <v>Epoxy Floor Installation and Curb Installation at the Entrance - Civil &amp; AR</v>
      </c>
      <c r="H161" s="685" t="str">
        <f>_xlfn.XLOOKUP($E161,'00 MASTER WORK REGISTER'!B:B,'00 MASTER WORK REGISTER'!$I:$I,"")</f>
        <v>สหชาติ</v>
      </c>
      <c r="I161" s="685"/>
      <c r="J161" s="685" t="s">
        <v>1629</v>
      </c>
      <c r="K161" s="688">
        <f>_xlfn.XLOOKUP($E161,'00 MASTER WORK REGISTER'!$B:$B,'00 MASTER WORK REGISTER'!$M:$M,"")</f>
        <v>46143</v>
      </c>
      <c r="L161" s="193">
        <v>46049</v>
      </c>
      <c r="M161" s="531">
        <v>1</v>
      </c>
      <c r="N161" s="601" t="str">
        <f t="shared" ca="1" si="52"/>
        <v>Completed</v>
      </c>
      <c r="O161" s="193">
        <v>46080</v>
      </c>
      <c r="P161" s="531">
        <v>1</v>
      </c>
      <c r="Q161" s="601" t="str">
        <f t="shared" ca="1" si="53"/>
        <v>Completed</v>
      </c>
      <c r="R161" s="602"/>
      <c r="S161" s="603"/>
      <c r="T161" s="604"/>
      <c r="U161" s="193">
        <v>46142</v>
      </c>
      <c r="V161" s="531">
        <v>1</v>
      </c>
      <c r="W161" s="601" t="str">
        <f t="shared" ca="1" si="54"/>
        <v>Completed</v>
      </c>
      <c r="X161" s="602"/>
      <c r="Y161" s="603"/>
      <c r="Z161" s="604"/>
      <c r="AA161" s="193">
        <v>46295</v>
      </c>
      <c r="AB161" s="531">
        <v>0.5</v>
      </c>
      <c r="AC161" s="601" t="str">
        <f t="shared" ca="1" si="55"/>
        <v>Late</v>
      </c>
      <c r="AD161" s="193">
        <f>AA161+7</f>
        <v>46302</v>
      </c>
      <c r="AE161" s="531">
        <v>1</v>
      </c>
      <c r="AF161" s="601" t="str">
        <f t="shared" ca="1" si="56"/>
        <v>Completed</v>
      </c>
      <c r="AG161" s="193">
        <v>46325</v>
      </c>
      <c r="AH161" s="531">
        <v>0</v>
      </c>
      <c r="AI161" s="601" t="str">
        <f t="shared" ca="1" si="57"/>
        <v>On Schedule</v>
      </c>
      <c r="AJ161" s="606"/>
      <c r="AK161" s="607">
        <f t="shared" ca="1" si="45"/>
        <v>0.95882352941176463</v>
      </c>
      <c r="AL161" s="532" t="s">
        <v>1861</v>
      </c>
      <c r="AM161" s="608"/>
      <c r="AN161" s="3">
        <f>_xlfn.XLOOKUP($E161,'00 MASTER WORK REGISTER'!B:B,'00 MASTER WORK REGISTER'!N:N,"")</f>
        <v>0</v>
      </c>
      <c r="AO161" s="877" t="s">
        <v>1772</v>
      </c>
      <c r="AP161" s="609" t="e">
        <f>_xlfn.XLOOKUP($F161,#REF!,#REF!,"")</f>
        <v>#REF!</v>
      </c>
      <c r="AQ161" s="610" t="s">
        <v>4388</v>
      </c>
      <c r="AS161" s="711" t="s">
        <v>400</v>
      </c>
      <c r="AT161" s="711" t="str">
        <f>_xlfn.XLOOKUP($AS161,'02 Design'!F:F,'02 Design'!AE:AE," ")</f>
        <v>MDW-69341</v>
      </c>
      <c r="AU161" s="711" t="str">
        <f>_xlfn.XLOOKUP($AS161,'02 Design'!F:F,'02 Design'!AF:AF," ")</f>
        <v>MDW-69342</v>
      </c>
    </row>
    <row r="162" spans="1:47" ht="35.1" customHeight="1" x14ac:dyDescent="0.2">
      <c r="A162" s="643">
        <v>159</v>
      </c>
      <c r="B162" s="491">
        <v>159</v>
      </c>
      <c r="C162" s="491" t="str">
        <f>_xlfn.XLOOKUP($E162,'00 MASTER WORK REGISTER'!B:B,'00 MASTER WORK REGISTER'!L:L)</f>
        <v>MDW-39296</v>
      </c>
      <c r="D162" s="491" t="s">
        <v>353</v>
      </c>
      <c r="E162" s="491" t="s">
        <v>664</v>
      </c>
      <c r="F162" s="491" t="s">
        <v>354</v>
      </c>
      <c r="G162" s="493" t="str">
        <f>_xlfn.XLOOKUP($E162,'00 MASTER WORK REGISTER'!B:B,'00 MASTER WORK REGISTER'!H:H)</f>
        <v>Change Electrical Equipment to be Explosion-proof type - Building Services</v>
      </c>
      <c r="H162" s="491" t="str">
        <f>_xlfn.XLOOKUP($E162,'00 MASTER WORK REGISTER'!B:B,'00 MASTER WORK REGISTER'!$I:$I,"")</f>
        <v>ประธาน</v>
      </c>
      <c r="I162" s="491"/>
      <c r="J162" s="491" t="s">
        <v>1629</v>
      </c>
      <c r="K162" s="495">
        <f>_xlfn.XLOOKUP($E162,'00 MASTER WORK REGISTER'!$B:$B,'00 MASTER WORK REGISTER'!$M:$M,"")</f>
        <v>46143</v>
      </c>
      <c r="L162" s="173">
        <v>46004</v>
      </c>
      <c r="M162" s="189">
        <v>1</v>
      </c>
      <c r="N162" s="191" t="str">
        <f t="shared" ca="1" si="52"/>
        <v>Completed</v>
      </c>
      <c r="O162" s="173">
        <v>46050</v>
      </c>
      <c r="P162" s="189">
        <v>1</v>
      </c>
      <c r="Q162" s="191" t="str">
        <f t="shared" ca="1" si="53"/>
        <v>Completed</v>
      </c>
      <c r="R162" s="194"/>
      <c r="S162" s="195"/>
      <c r="T162" s="203"/>
      <c r="U162" s="173">
        <v>46142</v>
      </c>
      <c r="V162" s="189">
        <v>0.9</v>
      </c>
      <c r="W162" s="191" t="str">
        <f t="shared" ca="1" si="54"/>
        <v>Late</v>
      </c>
      <c r="X162" s="194"/>
      <c r="Y162" s="195"/>
      <c r="Z162" s="203"/>
      <c r="AA162" s="173">
        <v>46295</v>
      </c>
      <c r="AB162" s="189">
        <v>0</v>
      </c>
      <c r="AC162" s="191" t="str">
        <f t="shared" ca="1" si="55"/>
        <v>Late</v>
      </c>
      <c r="AD162" s="173">
        <v>46302</v>
      </c>
      <c r="AE162" s="189">
        <v>0</v>
      </c>
      <c r="AF162" s="191" t="str">
        <f t="shared" ca="1" si="56"/>
        <v>Late</v>
      </c>
      <c r="AG162" s="173">
        <v>46325</v>
      </c>
      <c r="AH162" s="189">
        <v>0</v>
      </c>
      <c r="AI162" s="191" t="str">
        <f t="shared" ca="1" si="57"/>
        <v>On Schedule</v>
      </c>
      <c r="AJ162" s="110"/>
      <c r="AK162" s="202">
        <f t="shared" ca="1" si="45"/>
        <v>0.87058823529411755</v>
      </c>
      <c r="AL162" s="192" t="s">
        <v>1861</v>
      </c>
      <c r="AM162" s="535" t="s">
        <v>4772</v>
      </c>
      <c r="AN162" s="3">
        <f>_xlfn.XLOOKUP($E162,'00 MASTER WORK REGISTER'!B:B,'00 MASTER WORK REGISTER'!N:N,"")</f>
        <v>0</v>
      </c>
      <c r="AO162" s="862" t="s">
        <v>1771</v>
      </c>
      <c r="AP162" s="3" t="e">
        <f>_xlfn.XLOOKUP($F162,#REF!,#REF!,"")</f>
        <v>#REF!</v>
      </c>
      <c r="AQ162" s="33" t="s">
        <v>4388</v>
      </c>
      <c r="AS162" s="436" t="s">
        <v>399</v>
      </c>
      <c r="AT162" s="644" t="str">
        <f>_xlfn.XLOOKUP($AS162,'02 Design'!F:F,'02 Design'!AE:AE," ")</f>
        <v>MDW-69343</v>
      </c>
      <c r="AU162" s="644" t="str">
        <f>_xlfn.XLOOKUP($AS162,'02 Design'!F:F,'02 Design'!AF:AF," ")</f>
        <v>MDW-69344</v>
      </c>
    </row>
    <row r="163" spans="1:47" ht="35.1" customHeight="1" x14ac:dyDescent="0.2">
      <c r="A163" s="643">
        <v>160</v>
      </c>
      <c r="B163" s="491">
        <v>160</v>
      </c>
      <c r="C163" s="491" t="str">
        <f>_xlfn.XLOOKUP($E163,'00 MASTER WORK REGISTER'!B:B,'00 MASTER WORK REGISTER'!L:L)</f>
        <v>DWE-39024</v>
      </c>
      <c r="D163" s="491" t="s">
        <v>353</v>
      </c>
      <c r="E163" s="491" t="s">
        <v>665</v>
      </c>
      <c r="F163" s="491" t="s">
        <v>354</v>
      </c>
      <c r="G163" s="493" t="str">
        <f>_xlfn.XLOOKUP($E163,'00 MASTER WORK REGISTER'!B:B,'00 MASTER WORK REGISTER'!H:H)</f>
        <v>Dangerous waste Storage 30 x 5 m. =10 room</v>
      </c>
      <c r="H163" s="491" t="str">
        <f>_xlfn.XLOOKUP($E163,'00 MASTER WORK REGISTER'!B:B,'00 MASTER WORK REGISTER'!$I:$I,"")</f>
        <v>สหชาติ</v>
      </c>
      <c r="I163" s="491"/>
      <c r="J163" s="491" t="s">
        <v>1629</v>
      </c>
      <c r="K163" s="495">
        <f>_xlfn.XLOOKUP($E163,'00 MASTER WORK REGISTER'!$B:$B,'00 MASTER WORK REGISTER'!$M:$M,"")</f>
        <v>46143</v>
      </c>
      <c r="L163" s="173">
        <f>L55</f>
        <v>45930</v>
      </c>
      <c r="M163" s="189">
        <f>M55</f>
        <v>1</v>
      </c>
      <c r="N163" s="191" t="str">
        <f t="shared" ca="1" si="52"/>
        <v>Completed</v>
      </c>
      <c r="O163" s="173">
        <f>O55</f>
        <v>46096</v>
      </c>
      <c r="P163" s="189">
        <f>P55</f>
        <v>1</v>
      </c>
      <c r="Q163" s="191" t="str">
        <f t="shared" ca="1" si="53"/>
        <v>Completed</v>
      </c>
      <c r="R163" s="194"/>
      <c r="S163" s="195"/>
      <c r="T163" s="203"/>
      <c r="U163" s="173">
        <f>U55</f>
        <v>46142</v>
      </c>
      <c r="V163" s="189">
        <f>V55</f>
        <v>1</v>
      </c>
      <c r="W163" s="191" t="str">
        <f t="shared" ca="1" si="54"/>
        <v>Completed</v>
      </c>
      <c r="X163" s="194"/>
      <c r="Y163" s="195"/>
      <c r="Z163" s="203"/>
      <c r="AA163" s="173">
        <f>AA55</f>
        <v>46218</v>
      </c>
      <c r="AB163" s="189">
        <f>AB55</f>
        <v>1</v>
      </c>
      <c r="AC163" s="191" t="str">
        <f t="shared" ca="1" si="55"/>
        <v>Completed</v>
      </c>
      <c r="AD163" s="173">
        <f>AD55</f>
        <v>46181</v>
      </c>
      <c r="AE163" s="189">
        <f>AE55</f>
        <v>1</v>
      </c>
      <c r="AF163" s="191" t="str">
        <f t="shared" ca="1" si="56"/>
        <v>Completed</v>
      </c>
      <c r="AG163" s="173">
        <f>AG55</f>
        <v>46295</v>
      </c>
      <c r="AH163" s="189">
        <f>AH55</f>
        <v>0</v>
      </c>
      <c r="AI163" s="191" t="str">
        <f t="shared" ca="1" si="57"/>
        <v>Late</v>
      </c>
      <c r="AJ163" s="110"/>
      <c r="AK163" s="202">
        <f t="shared" ca="1" si="45"/>
        <v>0.96470588235294119</v>
      </c>
      <c r="AL163" s="192" t="s">
        <v>1861</v>
      </c>
      <c r="AM163" s="535"/>
      <c r="AN163" s="3" t="str">
        <f>_xlfn.XLOOKUP($E163,'00 MASTER WORK REGISTER'!B:B,'00 MASTER WORK REGISTER'!N:N,"")</f>
        <v>รวมกับ GEN7.1</v>
      </c>
      <c r="AO163" s="870"/>
      <c r="AP163" s="3" t="e">
        <f>_xlfn.XLOOKUP($F163,#REF!,#REF!,"")</f>
        <v>#REF!</v>
      </c>
      <c r="AQ163" s="33" t="s">
        <v>1676</v>
      </c>
      <c r="AS163" s="436" t="s">
        <v>489</v>
      </c>
      <c r="AT163" s="644" t="str">
        <f>_xlfn.XLOOKUP($AS163,'02 Design'!F:F,'02 Design'!AE:AE," ")</f>
        <v>DWE-69024</v>
      </c>
      <c r="AU163" s="644" t="str">
        <f>_xlfn.XLOOKUP($AS163,'02 Design'!F:F,'02 Design'!AF:AF," ")</f>
        <v>DWE-69124</v>
      </c>
    </row>
    <row r="164" spans="1:47" ht="35.1" customHeight="1" x14ac:dyDescent="0.2">
      <c r="A164" s="643">
        <v>161</v>
      </c>
      <c r="B164" s="491">
        <v>161</v>
      </c>
      <c r="C164" s="494">
        <f>_xlfn.XLOOKUP($E164,'00 MASTER WORK REGISTER'!B:B,'00 MASTER WORK REGISTER'!L:L)</f>
        <v>0</v>
      </c>
      <c r="D164" s="491" t="s">
        <v>353</v>
      </c>
      <c r="E164" s="491" t="s">
        <v>666</v>
      </c>
      <c r="F164" s="491" t="s">
        <v>354</v>
      </c>
      <c r="G164" s="493" t="str">
        <f>_xlfn.XLOOKUP($E164,'00 MASTER WORK REGISTER'!B:B,'00 MASTER WORK REGISTER'!H:H)</f>
        <v>Safety Sign all Depot Area building</v>
      </c>
      <c r="H164" s="491" t="str">
        <f>_xlfn.XLOOKUP($E164,'00 MASTER WORK REGISTER'!B:B,'00 MASTER WORK REGISTER'!$I:$I,"")</f>
        <v>สหชาติ</v>
      </c>
      <c r="I164" s="491"/>
      <c r="J164" s="491" t="s">
        <v>1629</v>
      </c>
      <c r="K164" s="495">
        <f>_xlfn.XLOOKUP($E164,'00 MASTER WORK REGISTER'!$B:$B,'00 MASTER WORK REGISTER'!$M:$M,"")</f>
        <v>46143</v>
      </c>
      <c r="L164" s="597">
        <v>45989</v>
      </c>
      <c r="M164" s="189">
        <v>1</v>
      </c>
      <c r="N164" s="191" t="str">
        <f t="shared" ca="1" si="52"/>
        <v>Completed</v>
      </c>
      <c r="O164" s="597">
        <v>46188</v>
      </c>
      <c r="P164" s="189">
        <v>1</v>
      </c>
      <c r="Q164" s="192" t="s">
        <v>1859</v>
      </c>
      <c r="R164" s="597">
        <v>46285</v>
      </c>
      <c r="S164" s="189">
        <v>0.27</v>
      </c>
      <c r="T164" s="191" t="str">
        <f t="shared" ref="T164:T169" ca="1" si="58">IF($S164=1, "Completed", IF($R164&lt;TODAY(), "Late", "On Schedule"))</f>
        <v>Late</v>
      </c>
      <c r="U164" s="193">
        <v>46310</v>
      </c>
      <c r="V164" s="189">
        <v>0</v>
      </c>
      <c r="W164" s="191" t="str">
        <f t="shared" ca="1" si="54"/>
        <v>Late</v>
      </c>
      <c r="X164" s="194"/>
      <c r="Y164" s="195"/>
      <c r="Z164" s="203"/>
      <c r="AA164" s="177"/>
      <c r="AB164" s="189">
        <v>0</v>
      </c>
      <c r="AC164" s="191" t="str">
        <f t="shared" ref="AC164:AC174" ca="1" si="59">IF($AB164=1, "Completed", IF($AA164&lt;TODAY(), "Late", "On Schedule"))</f>
        <v>Late</v>
      </c>
      <c r="AD164" s="177"/>
      <c r="AE164" s="189">
        <v>0</v>
      </c>
      <c r="AF164" s="191" t="str">
        <f t="shared" ca="1" si="56"/>
        <v>Late</v>
      </c>
      <c r="AG164" s="177"/>
      <c r="AH164" s="189"/>
      <c r="AI164" s="191" t="str">
        <f ca="1">IF($AH164=1, "Completed", IF($AG164&lt;TODAY(), "Late", "On Schedule"))</f>
        <v>Late</v>
      </c>
      <c r="AJ164" s="110"/>
      <c r="AK164" s="202">
        <f t="shared" ca="1" si="45"/>
        <v>0.2467391304347826</v>
      </c>
      <c r="AL164" s="192" t="s">
        <v>1861</v>
      </c>
      <c r="AM164" s="535" t="s">
        <v>1611</v>
      </c>
      <c r="AN164" s="3" t="str">
        <f>_xlfn.XLOOKUP($E164,'00 MASTER WORK REGISTER'!B:B,'00 MASTER WORK REGISTER'!N:N,"")</f>
        <v>รวมกับ GEN10</v>
      </c>
      <c r="AO164" s="860" t="s">
        <v>1838</v>
      </c>
      <c r="AP164" s="3" t="e">
        <f>_xlfn.XLOOKUP($F164,#REF!,#REF!,"")</f>
        <v>#REF!</v>
      </c>
      <c r="AQ164" s="33" t="s">
        <v>1676</v>
      </c>
      <c r="AT164" s="644">
        <f>_xlfn.XLOOKUP($AS164,'02 Design'!F:F,'02 Design'!AE:AE," ")</f>
        <v>0</v>
      </c>
      <c r="AU164" s="644">
        <f>_xlfn.XLOOKUP($AS164,'02 Design'!F:F,'02 Design'!AF:AF," ")</f>
        <v>0</v>
      </c>
    </row>
    <row r="165" spans="1:47" ht="35.1" customHeight="1" x14ac:dyDescent="0.2">
      <c r="A165" s="643">
        <v>162</v>
      </c>
      <c r="B165" s="491">
        <v>162</v>
      </c>
      <c r="C165" s="494">
        <f>_xlfn.XLOOKUP($E165,'00 MASTER WORK REGISTER'!B:B,'00 MASTER WORK REGISTER'!L:L)</f>
        <v>0</v>
      </c>
      <c r="D165" s="491" t="s">
        <v>353</v>
      </c>
      <c r="E165" s="491" t="s">
        <v>667</v>
      </c>
      <c r="F165" s="491" t="s">
        <v>354</v>
      </c>
      <c r="G165" s="493" t="str">
        <f>_xlfn.XLOOKUP($E165,'00 MASTER WORK REGISTER'!B:B,'00 MASTER WORK REGISTER'!H:H)</f>
        <v>Emergency escape route map</v>
      </c>
      <c r="H165" s="491" t="str">
        <f>_xlfn.XLOOKUP($E165,'00 MASTER WORK REGISTER'!B:B,'00 MASTER WORK REGISTER'!$I:$I,"")</f>
        <v>สหชาติ</v>
      </c>
      <c r="I165" s="491"/>
      <c r="J165" s="491" t="s">
        <v>1629</v>
      </c>
      <c r="K165" s="495">
        <f>_xlfn.XLOOKUP($E165,'00 MASTER WORK REGISTER'!$B:$B,'00 MASTER WORK REGISTER'!$M:$M,"")</f>
        <v>46388</v>
      </c>
      <c r="L165" s="173">
        <v>46295</v>
      </c>
      <c r="M165" s="189">
        <v>0</v>
      </c>
      <c r="N165" s="191" t="str">
        <f t="shared" ca="1" si="52"/>
        <v>Late</v>
      </c>
      <c r="O165" s="597">
        <v>46325</v>
      </c>
      <c r="P165" s="189">
        <v>0.5</v>
      </c>
      <c r="Q165" s="191" t="str">
        <f t="shared" ref="Q165:Q174" ca="1" si="60">IF($P165=1, "Completed", IF($O165&lt;TODAY(), "Late", "On Schedule"))</f>
        <v>On Schedule</v>
      </c>
      <c r="R165" s="173">
        <v>46387</v>
      </c>
      <c r="S165" s="189">
        <v>0</v>
      </c>
      <c r="T165" s="191" t="str">
        <f t="shared" ca="1" si="58"/>
        <v>On Schedule</v>
      </c>
      <c r="U165" s="193">
        <v>46387</v>
      </c>
      <c r="V165" s="189">
        <v>0</v>
      </c>
      <c r="W165" s="191" t="str">
        <f t="shared" ca="1" si="54"/>
        <v>On Schedule</v>
      </c>
      <c r="X165" s="194"/>
      <c r="Y165" s="195"/>
      <c r="Z165" s="203"/>
      <c r="AA165" s="173">
        <v>46356</v>
      </c>
      <c r="AB165" s="189">
        <v>0</v>
      </c>
      <c r="AC165" s="191" t="str">
        <f t="shared" ca="1" si="59"/>
        <v>On Schedule</v>
      </c>
      <c r="AD165" s="173">
        <f>U165+7</f>
        <v>46394</v>
      </c>
      <c r="AE165" s="189">
        <v>0</v>
      </c>
      <c r="AF165" s="191" t="str">
        <f t="shared" ca="1" si="56"/>
        <v>On Schedule</v>
      </c>
      <c r="AG165" s="173">
        <f>AD165+21</f>
        <v>46415</v>
      </c>
      <c r="AH165" s="189">
        <v>0</v>
      </c>
      <c r="AI165" s="191" t="str">
        <f t="shared" ref="AI165:AI174" ca="1" si="61">IF($AH165=1, "Completed", IF($AG165&lt;TODAY(), "Late", "On Schedule"))</f>
        <v>On Schedule</v>
      </c>
      <c r="AJ165" s="110"/>
      <c r="AK165" s="202">
        <f t="shared" ca="1" si="45"/>
        <v>5.2631578947368418E-2</v>
      </c>
      <c r="AL165" s="192" t="s">
        <v>1860</v>
      </c>
      <c r="AM165" s="535" t="s">
        <v>1611</v>
      </c>
      <c r="AN165" s="3" t="str">
        <f>_xlfn.XLOOKUP($E165,'00 MASTER WORK REGISTER'!B:B,'00 MASTER WORK REGISTER'!N:N,"")</f>
        <v>รวมกับ GEN10</v>
      </c>
      <c r="AO165" s="860" t="s">
        <v>1840</v>
      </c>
      <c r="AP165" s="3" t="e">
        <f>_xlfn.XLOOKUP($F165,#REF!,#REF!,"")</f>
        <v>#REF!</v>
      </c>
      <c r="AQ165" s="33" t="s">
        <v>1676</v>
      </c>
      <c r="AT165" s="644">
        <f>_xlfn.XLOOKUP($AS165,'02 Design'!F:F,'02 Design'!AE:AE," ")</f>
        <v>0</v>
      </c>
      <c r="AU165" s="644">
        <f>_xlfn.XLOOKUP($AS165,'02 Design'!F:F,'02 Design'!AF:AF," ")</f>
        <v>0</v>
      </c>
    </row>
    <row r="166" spans="1:47" ht="35.1" customHeight="1" x14ac:dyDescent="0.2">
      <c r="A166" s="643">
        <v>163</v>
      </c>
      <c r="B166" s="491">
        <v>163</v>
      </c>
      <c r="C166" s="494">
        <f>_xlfn.XLOOKUP($E166,'00 MASTER WORK REGISTER'!B:B,'00 MASTER WORK REGISTER'!L:L)</f>
        <v>0</v>
      </c>
      <c r="D166" s="491" t="s">
        <v>353</v>
      </c>
      <c r="E166" s="491" t="s">
        <v>668</v>
      </c>
      <c r="F166" s="491" t="s">
        <v>354</v>
      </c>
      <c r="G166" s="493" t="str">
        <f>_xlfn.XLOOKUP($E166,'00 MASTER WORK REGISTER'!B:B,'00 MASTER WORK REGISTER'!H:H)</f>
        <v>Traffic Line Marking (Thermoplastic Paint)</v>
      </c>
      <c r="H166" s="491" t="str">
        <f>_xlfn.XLOOKUP($E166,'00 MASTER WORK REGISTER'!B:B,'00 MASTER WORK REGISTER'!$I:$I,"")</f>
        <v>สหชาติ</v>
      </c>
      <c r="I166" s="491"/>
      <c r="J166" s="491" t="s">
        <v>1629</v>
      </c>
      <c r="K166" s="495">
        <f>_xlfn.XLOOKUP($E166,'00 MASTER WORK REGISTER'!$B:$B,'00 MASTER WORK REGISTER'!$M:$M,"")</f>
        <v>46143</v>
      </c>
      <c r="L166" s="597">
        <v>46142</v>
      </c>
      <c r="M166" s="189">
        <v>1</v>
      </c>
      <c r="N166" s="191" t="str">
        <f t="shared" ca="1" si="52"/>
        <v>Completed</v>
      </c>
      <c r="O166" s="173">
        <v>46188</v>
      </c>
      <c r="P166" s="189">
        <v>1</v>
      </c>
      <c r="Q166" s="191" t="str">
        <f t="shared" ca="1" si="60"/>
        <v>Completed</v>
      </c>
      <c r="R166" s="597">
        <v>46310</v>
      </c>
      <c r="S166" s="189">
        <v>1</v>
      </c>
      <c r="T166" s="191" t="str">
        <f t="shared" ca="1" si="58"/>
        <v>Completed</v>
      </c>
      <c r="U166" s="193">
        <v>46310</v>
      </c>
      <c r="V166" s="189">
        <v>0.25</v>
      </c>
      <c r="W166" s="191" t="str">
        <f t="shared" ca="1" si="54"/>
        <v>Late</v>
      </c>
      <c r="X166" s="194"/>
      <c r="Y166" s="195"/>
      <c r="Z166" s="203"/>
      <c r="AA166" s="177"/>
      <c r="AB166" s="189">
        <v>0</v>
      </c>
      <c r="AC166" s="191" t="str">
        <f t="shared" ca="1" si="59"/>
        <v>Late</v>
      </c>
      <c r="AD166" s="177"/>
      <c r="AE166" s="189">
        <v>0</v>
      </c>
      <c r="AF166" s="191" t="str">
        <f t="shared" ca="1" si="56"/>
        <v>Late</v>
      </c>
      <c r="AG166" s="177"/>
      <c r="AH166" s="189"/>
      <c r="AI166" s="191" t="str">
        <f t="shared" ca="1" si="61"/>
        <v>Late</v>
      </c>
      <c r="AJ166" s="110"/>
      <c r="AK166" s="202">
        <f t="shared" ca="1" si="45"/>
        <v>0.48913043478260876</v>
      </c>
      <c r="AL166" s="192" t="s">
        <v>1861</v>
      </c>
      <c r="AM166" s="535" t="s">
        <v>1611</v>
      </c>
      <c r="AN166" s="3" t="str">
        <f>_xlfn.XLOOKUP($E166,'00 MASTER WORK REGISTER'!B:B,'00 MASTER WORK REGISTER'!N:N,"")</f>
        <v>รวมกับ GEN10</v>
      </c>
      <c r="AO166" s="860" t="s">
        <v>1843</v>
      </c>
      <c r="AP166" s="3" t="e">
        <f>_xlfn.XLOOKUP($F166,#REF!,#REF!,"")</f>
        <v>#REF!</v>
      </c>
      <c r="AQ166" s="33" t="s">
        <v>1676</v>
      </c>
      <c r="AT166" s="644">
        <f>_xlfn.XLOOKUP($AS166,'02 Design'!F:F,'02 Design'!AE:AE," ")</f>
        <v>0</v>
      </c>
      <c r="AU166" s="644">
        <f>_xlfn.XLOOKUP($AS166,'02 Design'!F:F,'02 Design'!AF:AF," ")</f>
        <v>0</v>
      </c>
    </row>
    <row r="167" spans="1:47" ht="35.1" customHeight="1" x14ac:dyDescent="0.2">
      <c r="A167" s="643">
        <v>164</v>
      </c>
      <c r="B167" s="491">
        <v>164</v>
      </c>
      <c r="C167" s="494">
        <f>_xlfn.XLOOKUP($E167,'00 MASTER WORK REGISTER'!B:B,'00 MASTER WORK REGISTER'!L:L)</f>
        <v>0</v>
      </c>
      <c r="D167" s="491" t="s">
        <v>353</v>
      </c>
      <c r="E167" s="491" t="s">
        <v>669</v>
      </c>
      <c r="F167" s="491" t="s">
        <v>354</v>
      </c>
      <c r="G167" s="493" t="str">
        <f>_xlfn.XLOOKUP($E167,'00 MASTER WORK REGISTER'!B:B,'00 MASTER WORK REGISTER'!H:H)</f>
        <v>Emergency Car Parking location Painting in front of MWS</v>
      </c>
      <c r="H167" s="491" t="str">
        <f>_xlfn.XLOOKUP($E167,'00 MASTER WORK REGISTER'!B:B,'00 MASTER WORK REGISTER'!$I:$I,"")</f>
        <v>สหชาติ</v>
      </c>
      <c r="I167" s="491"/>
      <c r="J167" s="491" t="s">
        <v>1629</v>
      </c>
      <c r="K167" s="495">
        <f>_xlfn.XLOOKUP($E167,'00 MASTER WORK REGISTER'!$B:$B,'00 MASTER WORK REGISTER'!$M:$M,"")</f>
        <v>46143</v>
      </c>
      <c r="L167" s="173">
        <v>46142</v>
      </c>
      <c r="M167" s="189">
        <v>1</v>
      </c>
      <c r="N167" s="191" t="str">
        <f t="shared" ca="1" si="52"/>
        <v>Completed</v>
      </c>
      <c r="O167" s="173">
        <v>46188</v>
      </c>
      <c r="P167" s="189">
        <v>1</v>
      </c>
      <c r="Q167" s="191" t="str">
        <f t="shared" ca="1" si="60"/>
        <v>Completed</v>
      </c>
      <c r="R167" s="173">
        <v>46310</v>
      </c>
      <c r="S167" s="189">
        <v>0</v>
      </c>
      <c r="T167" s="191" t="str">
        <f t="shared" ca="1" si="58"/>
        <v>Late</v>
      </c>
      <c r="U167" s="173">
        <v>46310</v>
      </c>
      <c r="V167" s="189">
        <v>0</v>
      </c>
      <c r="W167" s="191" t="str">
        <f t="shared" ca="1" si="54"/>
        <v>Late</v>
      </c>
      <c r="X167" s="194"/>
      <c r="Y167" s="195"/>
      <c r="Z167" s="203"/>
      <c r="AA167" s="177"/>
      <c r="AB167" s="189">
        <v>0</v>
      </c>
      <c r="AC167" s="191" t="str">
        <f t="shared" ca="1" si="59"/>
        <v>Late</v>
      </c>
      <c r="AD167" s="177"/>
      <c r="AE167" s="189">
        <v>0</v>
      </c>
      <c r="AF167" s="191" t="str">
        <f t="shared" ca="1" si="56"/>
        <v>Late</v>
      </c>
      <c r="AG167" s="177"/>
      <c r="AH167" s="189"/>
      <c r="AI167" s="191" t="str">
        <f t="shared" ca="1" si="61"/>
        <v>Late</v>
      </c>
      <c r="AJ167" s="110"/>
      <c r="AK167" s="202">
        <f t="shared" ca="1" si="45"/>
        <v>0.21739130434782608</v>
      </c>
      <c r="AL167" s="192" t="s">
        <v>1861</v>
      </c>
      <c r="AM167" s="535" t="s">
        <v>1611</v>
      </c>
      <c r="AN167" s="3" t="str">
        <f>_xlfn.XLOOKUP($E167,'00 MASTER WORK REGISTER'!B:B,'00 MASTER WORK REGISTER'!N:N,"")</f>
        <v>รวมกับ GEN10</v>
      </c>
      <c r="AO167" s="860" t="s">
        <v>1845</v>
      </c>
      <c r="AP167" s="3" t="e">
        <f>_xlfn.XLOOKUP($F167,#REF!,#REF!,"")</f>
        <v>#REF!</v>
      </c>
      <c r="AQ167" s="33" t="s">
        <v>1676</v>
      </c>
      <c r="AT167" s="644">
        <f>_xlfn.XLOOKUP($AS167,'02 Design'!F:F,'02 Design'!AE:AE," ")</f>
        <v>0</v>
      </c>
      <c r="AU167" s="644">
        <f>_xlfn.XLOOKUP($AS167,'02 Design'!F:F,'02 Design'!AF:AF," ")</f>
        <v>0</v>
      </c>
    </row>
    <row r="168" spans="1:47" ht="35.1" customHeight="1" x14ac:dyDescent="0.2">
      <c r="A168" s="643">
        <v>165</v>
      </c>
      <c r="B168" s="491">
        <v>165</v>
      </c>
      <c r="C168" s="491" t="str">
        <f>_xlfn.XLOOKUP($E168,'00 MASTER WORK REGISTER'!B:B,'00 MASTER WORK REGISTER'!L:L)</f>
        <v>GRS-39022</v>
      </c>
      <c r="D168" s="491" t="s">
        <v>353</v>
      </c>
      <c r="E168" s="491" t="s">
        <v>670</v>
      </c>
      <c r="F168" s="491" t="s">
        <v>354</v>
      </c>
      <c r="G168" s="493" t="str">
        <f>_xlfn.XLOOKUP($E168,'00 MASTER WORK REGISTER'!B:B,'00 MASTER WORK REGISTER'!H:H)</f>
        <v>Safety Line painting in MWS, Stabling Area, P-way, Track</v>
      </c>
      <c r="H168" s="491" t="str">
        <f>_xlfn.XLOOKUP($E168,'00 MASTER WORK REGISTER'!B:B,'00 MASTER WORK REGISTER'!$I:$I,"")</f>
        <v>สหชาติ</v>
      </c>
      <c r="I168" s="491"/>
      <c r="J168" s="491" t="s">
        <v>1629</v>
      </c>
      <c r="K168" s="495">
        <f>_xlfn.XLOOKUP($E168,'00 MASTER WORK REGISTER'!$B:$B,'00 MASTER WORK REGISTER'!$M:$M,"")</f>
        <v>46388</v>
      </c>
      <c r="L168" s="173">
        <v>46174</v>
      </c>
      <c r="M168" s="189">
        <v>1</v>
      </c>
      <c r="N168" s="191" t="str">
        <f t="shared" ca="1" si="52"/>
        <v>Completed</v>
      </c>
      <c r="O168" s="173">
        <v>46235</v>
      </c>
      <c r="P168" s="189">
        <v>1</v>
      </c>
      <c r="Q168" s="191" t="str">
        <f t="shared" ca="1" si="60"/>
        <v>Completed</v>
      </c>
      <c r="R168" s="597">
        <v>46310</v>
      </c>
      <c r="S168" s="189">
        <v>1</v>
      </c>
      <c r="T168" s="191" t="str">
        <f t="shared" ca="1" si="58"/>
        <v>Completed</v>
      </c>
      <c r="U168" s="597">
        <v>46387</v>
      </c>
      <c r="V168" s="189">
        <v>0.81</v>
      </c>
      <c r="W168" s="191" t="str">
        <f t="shared" ca="1" si="54"/>
        <v>On Schedule</v>
      </c>
      <c r="X168" s="194"/>
      <c r="Y168" s="195"/>
      <c r="Z168" s="203"/>
      <c r="AA168" s="173">
        <v>46356</v>
      </c>
      <c r="AB168" s="189">
        <v>0</v>
      </c>
      <c r="AC168" s="191" t="str">
        <f t="shared" ca="1" si="59"/>
        <v>On Schedule</v>
      </c>
      <c r="AD168" s="173">
        <v>46394</v>
      </c>
      <c r="AE168" s="189">
        <v>0</v>
      </c>
      <c r="AF168" s="191" t="str">
        <f t="shared" ca="1" si="56"/>
        <v>On Schedule</v>
      </c>
      <c r="AG168" s="173">
        <v>46415</v>
      </c>
      <c r="AH168" s="189">
        <v>0</v>
      </c>
      <c r="AI168" s="191" t="str">
        <f t="shared" ca="1" si="61"/>
        <v>On Schedule</v>
      </c>
      <c r="AJ168" s="110"/>
      <c r="AK168" s="202">
        <f t="shared" ca="1" si="45"/>
        <v>0.82736842105263153</v>
      </c>
      <c r="AL168" s="192" t="s">
        <v>1860</v>
      </c>
      <c r="AM168" s="535" t="s">
        <v>1611</v>
      </c>
      <c r="AN168" s="3" t="str">
        <f>_xlfn.XLOOKUP($E168,'00 MASTER WORK REGISTER'!B:B,'00 MASTER WORK REGISTER'!N:N,"")</f>
        <v>รวมกับ GEN10</v>
      </c>
      <c r="AO168" s="860" t="s">
        <v>1847</v>
      </c>
      <c r="AP168" s="3" t="e">
        <f>_xlfn.XLOOKUP($F168,#REF!,#REF!,"")</f>
        <v>#REF!</v>
      </c>
      <c r="AQ168" s="33" t="s">
        <v>1676</v>
      </c>
      <c r="AS168" s="436" t="s">
        <v>978</v>
      </c>
      <c r="AT168" s="644" t="str">
        <f>_xlfn.XLOOKUP($AS168,'02 Design'!F:F,'02 Design'!AE:AE," ")</f>
        <v>GRS-69001</v>
      </c>
      <c r="AU168" s="644" t="str">
        <f>_xlfn.XLOOKUP($AS168,'02 Design'!F:F,'02 Design'!AF:AF," ")</f>
        <v>GRS-69022</v>
      </c>
    </row>
    <row r="169" spans="1:47" ht="35.1" customHeight="1" x14ac:dyDescent="0.2">
      <c r="A169" s="643">
        <v>166</v>
      </c>
      <c r="B169" s="491">
        <v>166</v>
      </c>
      <c r="C169" s="494">
        <f>_xlfn.XLOOKUP($E169,'00 MASTER WORK REGISTER'!B:B,'00 MASTER WORK REGISTER'!L:L)</f>
        <v>0</v>
      </c>
      <c r="D169" s="491" t="s">
        <v>353</v>
      </c>
      <c r="E169" s="491" t="s">
        <v>671</v>
      </c>
      <c r="F169" s="491" t="s">
        <v>354</v>
      </c>
      <c r="G169" s="493" t="str">
        <f>_xlfn.XLOOKUP($E169,'00 MASTER WORK REGISTER'!B:B,'00 MASTER WORK REGISTER'!H:H)</f>
        <v>Fire escape stairs level signs in the Depot, VS and IVS areas</v>
      </c>
      <c r="H169" s="491" t="str">
        <f>_xlfn.XLOOKUP($E169,'00 MASTER WORK REGISTER'!B:B,'00 MASTER WORK REGISTER'!$I:$I,"")</f>
        <v>สหชาติ</v>
      </c>
      <c r="I169" s="491"/>
      <c r="J169" s="491" t="s">
        <v>1629</v>
      </c>
      <c r="K169" s="495">
        <f>_xlfn.XLOOKUP($E169,'00 MASTER WORK REGISTER'!$B:$B,'00 MASTER WORK REGISTER'!$M:$M,"")</f>
        <v>46388</v>
      </c>
      <c r="L169" s="597">
        <v>46295</v>
      </c>
      <c r="M169" s="189">
        <v>0.5</v>
      </c>
      <c r="N169" s="191" t="str">
        <f t="shared" ca="1" si="52"/>
        <v>Late</v>
      </c>
      <c r="O169" s="193">
        <v>46326</v>
      </c>
      <c r="P169" s="189">
        <v>0</v>
      </c>
      <c r="Q169" s="191" t="str">
        <f t="shared" ca="1" si="60"/>
        <v>On Schedule</v>
      </c>
      <c r="R169" s="173">
        <v>46315</v>
      </c>
      <c r="S169" s="189">
        <v>0</v>
      </c>
      <c r="T169" s="191" t="str">
        <f t="shared" ca="1" si="58"/>
        <v>Late</v>
      </c>
      <c r="U169" s="193">
        <v>46387</v>
      </c>
      <c r="V169" s="189">
        <v>0</v>
      </c>
      <c r="W169" s="191" t="str">
        <f t="shared" ca="1" si="54"/>
        <v>On Schedule</v>
      </c>
      <c r="X169" s="194"/>
      <c r="Y169" s="195"/>
      <c r="Z169" s="203"/>
      <c r="AA169" s="173">
        <v>46356</v>
      </c>
      <c r="AB169" s="189">
        <v>0</v>
      </c>
      <c r="AC169" s="191" t="str">
        <f t="shared" ca="1" si="59"/>
        <v>On Schedule</v>
      </c>
      <c r="AD169" s="173">
        <v>46394</v>
      </c>
      <c r="AE169" s="189">
        <v>0</v>
      </c>
      <c r="AF169" s="191" t="str">
        <f t="shared" ca="1" si="56"/>
        <v>On Schedule</v>
      </c>
      <c r="AG169" s="173">
        <v>46415</v>
      </c>
      <c r="AH169" s="189">
        <v>0</v>
      </c>
      <c r="AI169" s="191" t="str">
        <f t="shared" ca="1" si="61"/>
        <v>On Schedule</v>
      </c>
      <c r="AJ169" s="110"/>
      <c r="AK169" s="202">
        <f t="shared" ca="1" si="45"/>
        <v>5.2631578947368418E-2</v>
      </c>
      <c r="AL169" s="192" t="s">
        <v>1860</v>
      </c>
      <c r="AM169" s="535" t="s">
        <v>1611</v>
      </c>
      <c r="AN169" s="3" t="str">
        <f>_xlfn.XLOOKUP($E169,'00 MASTER WORK REGISTER'!B:B,'00 MASTER WORK REGISTER'!N:N,"")</f>
        <v>รวมกับ GEN10</v>
      </c>
      <c r="AO169" s="860" t="s">
        <v>1849</v>
      </c>
      <c r="AP169" s="3" t="e">
        <f>_xlfn.XLOOKUP($F169,#REF!,#REF!,"")</f>
        <v>#REF!</v>
      </c>
      <c r="AQ169" s="33" t="s">
        <v>1676</v>
      </c>
      <c r="AT169" s="644">
        <f>_xlfn.XLOOKUP($AS169,'02 Design'!F:F,'02 Design'!AE:AE," ")</f>
        <v>0</v>
      </c>
      <c r="AU169" s="644">
        <f>_xlfn.XLOOKUP($AS169,'02 Design'!F:F,'02 Design'!AF:AF," ")</f>
        <v>0</v>
      </c>
    </row>
    <row r="170" spans="1:47" ht="35.1" customHeight="1" x14ac:dyDescent="0.2">
      <c r="A170" s="643">
        <v>167</v>
      </c>
      <c r="B170" s="491">
        <v>167</v>
      </c>
      <c r="C170" s="491" t="str">
        <f>_xlfn.XLOOKUP($E170,'00 MASTER WORK REGISTER'!B:B,'00 MASTER WORK REGISTER'!L:L)</f>
        <v>DWE-39026</v>
      </c>
      <c r="D170" s="491" t="s">
        <v>353</v>
      </c>
      <c r="E170" s="491" t="s">
        <v>672</v>
      </c>
      <c r="F170" s="491" t="s">
        <v>354</v>
      </c>
      <c r="G170" s="493" t="str">
        <f>_xlfn.XLOOKUP($E170,'00 MASTER WORK REGISTER'!B:B,'00 MASTER WORK REGISTER'!H:H)</f>
        <v>General waste Storage 22 x 5 m</v>
      </c>
      <c r="H170" s="491" t="str">
        <f>_xlfn.XLOOKUP($E170,'00 MASTER WORK REGISTER'!B:B,'00 MASTER WORK REGISTER'!$I:$I,"")</f>
        <v>สหชาติ</v>
      </c>
      <c r="I170" s="491"/>
      <c r="J170" s="491" t="s">
        <v>1629</v>
      </c>
      <c r="K170" s="495">
        <f>_xlfn.XLOOKUP($E170,'00 MASTER WORK REGISTER'!$B:$B,'00 MASTER WORK REGISTER'!$M:$M,"")</f>
        <v>46143</v>
      </c>
      <c r="L170" s="173">
        <f>L58</f>
        <v>45930</v>
      </c>
      <c r="M170" s="189">
        <f>M58</f>
        <v>1</v>
      </c>
      <c r="N170" s="191" t="str">
        <f t="shared" ca="1" si="52"/>
        <v>Completed</v>
      </c>
      <c r="O170" s="583">
        <f>O58</f>
        <v>46096</v>
      </c>
      <c r="P170" s="189">
        <f>P58</f>
        <v>1</v>
      </c>
      <c r="Q170" s="435" t="str">
        <f t="shared" ca="1" si="60"/>
        <v>Completed</v>
      </c>
      <c r="R170" s="194"/>
      <c r="S170" s="195"/>
      <c r="T170" s="203"/>
      <c r="U170" s="173">
        <f>U58</f>
        <v>46142</v>
      </c>
      <c r="V170" s="189">
        <f>V58</f>
        <v>1</v>
      </c>
      <c r="W170" s="191" t="str">
        <f t="shared" ca="1" si="54"/>
        <v>Completed</v>
      </c>
      <c r="X170" s="194"/>
      <c r="Y170" s="195"/>
      <c r="Z170" s="203"/>
      <c r="AA170" s="173">
        <f>AA58</f>
        <v>46218</v>
      </c>
      <c r="AB170" s="189">
        <f>AB58</f>
        <v>1</v>
      </c>
      <c r="AC170" s="191" t="str">
        <f t="shared" ca="1" si="59"/>
        <v>Completed</v>
      </c>
      <c r="AD170" s="173">
        <f>AD58</f>
        <v>46181</v>
      </c>
      <c r="AE170" s="189">
        <f>AE58</f>
        <v>1</v>
      </c>
      <c r="AF170" s="191" t="str">
        <f t="shared" ca="1" si="56"/>
        <v>Completed</v>
      </c>
      <c r="AG170" s="173">
        <f>AG58</f>
        <v>46295</v>
      </c>
      <c r="AH170" s="189">
        <f>AH58</f>
        <v>0</v>
      </c>
      <c r="AI170" s="191" t="str">
        <f t="shared" ca="1" si="61"/>
        <v>Late</v>
      </c>
      <c r="AJ170" s="110"/>
      <c r="AK170" s="202">
        <f t="shared" ca="1" si="45"/>
        <v>0.96470588235294119</v>
      </c>
      <c r="AL170" s="192" t="s">
        <v>1861</v>
      </c>
      <c r="AM170" s="535"/>
      <c r="AN170" s="3" t="str">
        <f>_xlfn.XLOOKUP($E170,'00 MASTER WORK REGISTER'!B:B,'00 MASTER WORK REGISTER'!N:N,"")</f>
        <v>รวมกับ GEN8.1</v>
      </c>
      <c r="AO170" s="870"/>
      <c r="AP170" s="3" t="e">
        <f>_xlfn.XLOOKUP($F170,#REF!,#REF!,"")</f>
        <v>#REF!</v>
      </c>
      <c r="AQ170" s="33" t="s">
        <v>1676</v>
      </c>
      <c r="AS170" s="436" t="s">
        <v>491</v>
      </c>
      <c r="AT170" s="644" t="str">
        <f>_xlfn.XLOOKUP($AS170,'02 Design'!F:F,'02 Design'!AE:AE," ")</f>
        <v>DWE-69026</v>
      </c>
      <c r="AU170" s="644" t="str">
        <f>_xlfn.XLOOKUP($AS170,'02 Design'!F:F,'02 Design'!AF:AF," ")</f>
        <v>DWE-69126</v>
      </c>
    </row>
    <row r="171" spans="1:47" ht="35.1" customHeight="1" x14ac:dyDescent="0.2">
      <c r="A171" s="643">
        <v>168</v>
      </c>
      <c r="B171" s="491">
        <v>168</v>
      </c>
      <c r="C171" s="494">
        <f>_xlfn.XLOOKUP($E171,'00 MASTER WORK REGISTER'!B:B,'00 MASTER WORK REGISTER'!L:L)</f>
        <v>0</v>
      </c>
      <c r="D171" s="491" t="s">
        <v>353</v>
      </c>
      <c r="E171" s="491" t="s">
        <v>673</v>
      </c>
      <c r="F171" s="491" t="s">
        <v>354</v>
      </c>
      <c r="G171" s="493" t="str">
        <f>_xlfn.XLOOKUP($E171,'00 MASTER WORK REGISTER'!B:B,'00 MASTER WORK REGISTER'!H:H)</f>
        <v>Modify Traffic paint and traffic sign</v>
      </c>
      <c r="H171" s="491" t="str">
        <f>_xlfn.XLOOKUP($E171,'00 MASTER WORK REGISTER'!B:B,'00 MASTER WORK REGISTER'!$I:$I,"")</f>
        <v>สหชาติ</v>
      </c>
      <c r="I171" s="491"/>
      <c r="J171" s="491"/>
      <c r="K171" s="495">
        <f>_xlfn.XLOOKUP($E171,'00 MASTER WORK REGISTER'!$B:$B,'00 MASTER WORK REGISTER'!$M:$M,"")</f>
        <v>46143</v>
      </c>
      <c r="L171" s="597">
        <v>46142</v>
      </c>
      <c r="M171" s="189">
        <v>1</v>
      </c>
      <c r="N171" s="191" t="str">
        <f t="shared" ca="1" si="52"/>
        <v>Completed</v>
      </c>
      <c r="O171" s="173">
        <v>46188</v>
      </c>
      <c r="P171" s="189">
        <v>1</v>
      </c>
      <c r="Q171" s="191" t="str">
        <f t="shared" ca="1" si="60"/>
        <v>Completed</v>
      </c>
      <c r="R171" s="597">
        <v>46310</v>
      </c>
      <c r="S171" s="189">
        <v>0.64</v>
      </c>
      <c r="T171" s="191" t="str">
        <f ca="1">IF($S171=1, "Completed", IF($R171&lt;TODAY(), "Late", "On Schedule"))</f>
        <v>Late</v>
      </c>
      <c r="U171" s="193">
        <v>46310</v>
      </c>
      <c r="V171" s="189">
        <v>0.13</v>
      </c>
      <c r="W171" s="191" t="str">
        <f t="shared" ca="1" si="54"/>
        <v>Late</v>
      </c>
      <c r="X171" s="194"/>
      <c r="Y171" s="195"/>
      <c r="Z171" s="203"/>
      <c r="AA171" s="177"/>
      <c r="AB171" s="189">
        <v>0</v>
      </c>
      <c r="AC171" s="191" t="str">
        <f t="shared" ca="1" si="59"/>
        <v>Late</v>
      </c>
      <c r="AD171" s="177"/>
      <c r="AE171" s="189">
        <v>0</v>
      </c>
      <c r="AF171" s="191" t="str">
        <f t="shared" ca="1" si="56"/>
        <v>Late</v>
      </c>
      <c r="AG171" s="177"/>
      <c r="AH171" s="189">
        <v>0</v>
      </c>
      <c r="AI171" s="191" t="str">
        <f t="shared" ca="1" si="61"/>
        <v>Late</v>
      </c>
      <c r="AJ171" s="110"/>
      <c r="AK171" s="202">
        <f t="shared" ca="1" si="45"/>
        <v>0.36</v>
      </c>
      <c r="AL171" s="192" t="s">
        <v>1861</v>
      </c>
      <c r="AM171" s="535" t="s">
        <v>1611</v>
      </c>
      <c r="AN171" s="3" t="str">
        <f>_xlfn.XLOOKUP($E171,'00 MASTER WORK REGISTER'!B:B,'00 MASTER WORK REGISTER'!N:N,"")</f>
        <v>รวมกับ GEN10</v>
      </c>
      <c r="AO171" s="860" t="s">
        <v>1851</v>
      </c>
      <c r="AP171" s="3" t="e">
        <f>_xlfn.XLOOKUP($F171,#REF!,#REF!,"")</f>
        <v>#REF!</v>
      </c>
      <c r="AQ171" s="33" t="s">
        <v>1676</v>
      </c>
      <c r="AT171" s="644">
        <f>_xlfn.XLOOKUP($AS171,'02 Design'!F:F,'02 Design'!AE:AE," ")</f>
        <v>0</v>
      </c>
      <c r="AU171" s="644">
        <f>_xlfn.XLOOKUP($AS171,'02 Design'!F:F,'02 Design'!AF:AF," ")</f>
        <v>0</v>
      </c>
    </row>
    <row r="172" spans="1:47" ht="35.1" customHeight="1" x14ac:dyDescent="0.2">
      <c r="A172" s="643">
        <v>169</v>
      </c>
      <c r="B172" s="491">
        <v>169</v>
      </c>
      <c r="C172" s="494">
        <f>_xlfn.XLOOKUP($E172,'00 MASTER WORK REGISTER'!B:B,'00 MASTER WORK REGISTER'!L:L)</f>
        <v>0</v>
      </c>
      <c r="D172" s="491" t="s">
        <v>353</v>
      </c>
      <c r="E172" s="491" t="s">
        <v>674</v>
      </c>
      <c r="F172" s="491" t="s">
        <v>354</v>
      </c>
      <c r="G172" s="493" t="str">
        <f>_xlfn.XLOOKUP($E172,'00 MASTER WORK REGISTER'!B:B,'00 MASTER WORK REGISTER'!H:H)</f>
        <v>Station Area sign 28 stations</v>
      </c>
      <c r="H172" s="491" t="str">
        <f>_xlfn.XLOOKUP($E172,'00 MASTER WORK REGISTER'!B:B,'00 MASTER WORK REGISTER'!$I:$I,"")</f>
        <v>สหชาติ</v>
      </c>
      <c r="I172" s="491"/>
      <c r="J172" s="491"/>
      <c r="K172" s="495">
        <f>_xlfn.XLOOKUP($E172,'00 MASTER WORK REGISTER'!$B:$B,'00 MASTER WORK REGISTER'!$M:$M,"")</f>
        <v>46143</v>
      </c>
      <c r="L172" s="597">
        <v>46188</v>
      </c>
      <c r="M172" s="189">
        <v>0.8</v>
      </c>
      <c r="N172" s="191" t="str">
        <f t="shared" ca="1" si="52"/>
        <v>Late</v>
      </c>
      <c r="O172" s="583">
        <v>46203</v>
      </c>
      <c r="P172" s="189">
        <v>1</v>
      </c>
      <c r="Q172" s="191" t="str">
        <f t="shared" ca="1" si="60"/>
        <v>Completed</v>
      </c>
      <c r="R172" s="173">
        <v>46295</v>
      </c>
      <c r="S172" s="189">
        <v>0</v>
      </c>
      <c r="T172" s="191" t="str">
        <f ca="1">IF($S172=1, "Completed", IF($R172&lt;TODAY(), "Late", "On Schedule"))</f>
        <v>Late</v>
      </c>
      <c r="U172" s="193">
        <v>46376</v>
      </c>
      <c r="V172" s="189">
        <v>0</v>
      </c>
      <c r="W172" s="191" t="str">
        <f t="shared" ca="1" si="54"/>
        <v>On Schedule</v>
      </c>
      <c r="X172" s="194"/>
      <c r="Y172" s="195"/>
      <c r="Z172" s="203"/>
      <c r="AA172" s="177"/>
      <c r="AB172" s="189">
        <v>0</v>
      </c>
      <c r="AC172" s="191" t="str">
        <f t="shared" ca="1" si="59"/>
        <v>Late</v>
      </c>
      <c r="AD172" s="173">
        <v>46302</v>
      </c>
      <c r="AE172" s="189">
        <v>0</v>
      </c>
      <c r="AF172" s="191" t="str">
        <f t="shared" ca="1" si="56"/>
        <v>Late</v>
      </c>
      <c r="AG172" s="177"/>
      <c r="AH172" s="189">
        <v>0</v>
      </c>
      <c r="AI172" s="191" t="str">
        <f t="shared" ca="1" si="61"/>
        <v>Late</v>
      </c>
      <c r="AJ172" s="110"/>
      <c r="AK172" s="202">
        <f t="shared" ca="1" si="45"/>
        <v>0.18947368421052632</v>
      </c>
      <c r="AL172" s="192" t="s">
        <v>1861</v>
      </c>
      <c r="AM172" s="535" t="s">
        <v>1611</v>
      </c>
      <c r="AN172" s="3" t="str">
        <f>_xlfn.XLOOKUP($E172,'00 MASTER WORK REGISTER'!B:B,'00 MASTER WORK REGISTER'!N:N,"")</f>
        <v>รวมกับ GEN10</v>
      </c>
      <c r="AO172" s="860" t="s">
        <v>1853</v>
      </c>
      <c r="AP172" s="3" t="e">
        <f>_xlfn.XLOOKUP($F172,#REF!,#REF!,"")</f>
        <v>#REF!</v>
      </c>
      <c r="AQ172" s="33" t="s">
        <v>1676</v>
      </c>
      <c r="AT172" s="644">
        <f>_xlfn.XLOOKUP($AS172,'02 Design'!F:F,'02 Design'!AE:AE," ")</f>
        <v>0</v>
      </c>
      <c r="AU172" s="644">
        <f>_xlfn.XLOOKUP($AS172,'02 Design'!F:F,'02 Design'!AF:AF," ")</f>
        <v>0</v>
      </c>
    </row>
    <row r="173" spans="1:47" ht="35.1" customHeight="1" x14ac:dyDescent="0.2">
      <c r="A173" s="643">
        <v>170</v>
      </c>
      <c r="B173" s="491">
        <v>170</v>
      </c>
      <c r="C173" s="491" t="str">
        <f>_xlfn.XLOOKUP($E173,'00 MASTER WORK REGISTER'!B:B,'00 MASTER WORK REGISTER'!L:L)</f>
        <v/>
      </c>
      <c r="D173" s="491" t="s">
        <v>353</v>
      </c>
      <c r="E173" s="491" t="s">
        <v>675</v>
      </c>
      <c r="F173" s="491" t="s">
        <v>354</v>
      </c>
      <c r="G173" s="493" t="str">
        <f>_xlfn.XLOOKUP($E173,'00 MASTER WORK REGISTER'!B:B,'00 MASTER WORK REGISTER'!H:H)</f>
        <v>Safety and warning signage for lift and escalator at all station</v>
      </c>
      <c r="H173" s="491" t="str">
        <f>_xlfn.XLOOKUP($E173,'00 MASTER WORK REGISTER'!B:B,'00 MASTER WORK REGISTER'!$I:$I,"")</f>
        <v>สหชาติ</v>
      </c>
      <c r="I173" s="491"/>
      <c r="J173" s="491" t="s">
        <v>1629</v>
      </c>
      <c r="K173" s="495">
        <f>_xlfn.XLOOKUP($E173,'00 MASTER WORK REGISTER'!$B:$B,'00 MASTER WORK REGISTER'!$M:$M,"")</f>
        <v>46388</v>
      </c>
      <c r="L173" s="173">
        <v>46189</v>
      </c>
      <c r="M173" s="189">
        <v>1</v>
      </c>
      <c r="N173" s="191" t="str">
        <f t="shared" ca="1" si="52"/>
        <v>Completed</v>
      </c>
      <c r="O173" s="173">
        <v>46220</v>
      </c>
      <c r="P173" s="189">
        <v>1</v>
      </c>
      <c r="Q173" s="191" t="str">
        <f t="shared" ca="1" si="60"/>
        <v>Completed</v>
      </c>
      <c r="R173" s="173">
        <v>46418</v>
      </c>
      <c r="S173" s="189">
        <v>0.76</v>
      </c>
      <c r="T173" s="191" t="str">
        <f ca="1">IF($S173=1, "Completed", IF($R173&lt;TODAY(), "Late", "On Schedule"))</f>
        <v>On Schedule</v>
      </c>
      <c r="U173" s="173">
        <v>46446</v>
      </c>
      <c r="V173" s="189">
        <v>0.26</v>
      </c>
      <c r="W173" s="191" t="str">
        <f t="shared" ca="1" si="54"/>
        <v>On Schedule</v>
      </c>
      <c r="X173" s="194"/>
      <c r="Y173" s="195"/>
      <c r="Z173" s="203"/>
      <c r="AA173" s="173">
        <v>46356</v>
      </c>
      <c r="AB173" s="189">
        <v>0</v>
      </c>
      <c r="AC173" s="191" t="str">
        <f t="shared" ca="1" si="59"/>
        <v>On Schedule</v>
      </c>
      <c r="AD173" s="177"/>
      <c r="AE173" s="189">
        <v>0</v>
      </c>
      <c r="AF173" s="191" t="str">
        <f t="shared" ca="1" si="56"/>
        <v>Late</v>
      </c>
      <c r="AG173" s="177"/>
      <c r="AH173" s="189">
        <v>0</v>
      </c>
      <c r="AI173" s="191" t="str">
        <f t="shared" ca="1" si="61"/>
        <v>Late</v>
      </c>
      <c r="AJ173" s="110"/>
      <c r="AK173" s="202">
        <f t="shared" ca="1" si="45"/>
        <v>0.45473684210526316</v>
      </c>
      <c r="AL173" s="192" t="s">
        <v>1860</v>
      </c>
      <c r="AM173" s="535" t="s">
        <v>1611</v>
      </c>
      <c r="AN173" s="3" t="str">
        <f>_xlfn.XLOOKUP($E173,'00 MASTER WORK REGISTER'!B:B,'00 MASTER WORK REGISTER'!N:N,"")</f>
        <v>รวมกับ GEN10</v>
      </c>
      <c r="AO173" s="860" t="s">
        <v>1855</v>
      </c>
      <c r="AP173" s="3" t="e">
        <f>_xlfn.XLOOKUP($F173,#REF!,#REF!,"")</f>
        <v>#REF!</v>
      </c>
      <c r="AQ173" s="33" t="s">
        <v>1676</v>
      </c>
      <c r="AR173" s="33"/>
      <c r="AS173" s="644" t="s">
        <v>380</v>
      </c>
      <c r="AT173" s="644" t="str">
        <f>_xlfn.XLOOKUP($AS173,'02 Design'!F:F,'02 Design'!AE:AE," ")</f>
        <v xml:space="preserve"> </v>
      </c>
      <c r="AU173" s="644" t="str">
        <f>_xlfn.XLOOKUP($AS173,'02 Design'!F:F,'02 Design'!AF:AF," ")</f>
        <v xml:space="preserve"> </v>
      </c>
    </row>
    <row r="174" spans="1:47" ht="35.1" customHeight="1" x14ac:dyDescent="0.2">
      <c r="A174" s="643">
        <v>171</v>
      </c>
      <c r="B174" s="491">
        <v>171</v>
      </c>
      <c r="C174" s="491" t="str">
        <f>_xlfn.XLOOKUP($E174,'00 MASTER WORK REGISTER'!B:B,'00 MASTER WORK REGISTER'!L:L)</f>
        <v>MDW-39532</v>
      </c>
      <c r="D174" s="491" t="s">
        <v>353</v>
      </c>
      <c r="E174" s="491" t="s">
        <v>676</v>
      </c>
      <c r="F174" s="491" t="s">
        <v>354</v>
      </c>
      <c r="G174" s="493" t="str">
        <f>_xlfn.XLOOKUP($E174,'00 MASTER WORK REGISTER'!B:B,'00 MASTER WORK REGISTER'!H:H)</f>
        <v>Spike fence for Depot slab</v>
      </c>
      <c r="H174" s="491" t="str">
        <f>_xlfn.XLOOKUP($E174,'00 MASTER WORK REGISTER'!B:B,'00 MASTER WORK REGISTER'!$I:$I,"")</f>
        <v>สหชาติ</v>
      </c>
      <c r="I174" s="492"/>
      <c r="J174" s="491" t="s">
        <v>1629</v>
      </c>
      <c r="K174" s="495">
        <f>_xlfn.XLOOKUP($E174,'00 MASTER WORK REGISTER'!$B:$B,'00 MASTER WORK REGISTER'!$M:$M,"")</f>
        <v>46388</v>
      </c>
      <c r="L174" s="597">
        <v>46234</v>
      </c>
      <c r="M174" s="189">
        <v>0.7</v>
      </c>
      <c r="N174" s="191" t="str">
        <f t="shared" ca="1" si="52"/>
        <v>Late</v>
      </c>
      <c r="O174" s="173">
        <v>46265</v>
      </c>
      <c r="P174" s="189">
        <v>0</v>
      </c>
      <c r="Q174" s="191" t="str">
        <f t="shared" ca="1" si="60"/>
        <v>Late</v>
      </c>
      <c r="R174" s="194"/>
      <c r="S174" s="195"/>
      <c r="T174" s="203"/>
      <c r="U174" s="193">
        <v>46387</v>
      </c>
      <c r="V174" s="189">
        <v>0</v>
      </c>
      <c r="W174" s="191" t="str">
        <f t="shared" ca="1" si="54"/>
        <v>On Schedule</v>
      </c>
      <c r="X174" s="194"/>
      <c r="Y174" s="195"/>
      <c r="Z174" s="203"/>
      <c r="AA174" s="173">
        <v>46357</v>
      </c>
      <c r="AB174" s="189">
        <v>0</v>
      </c>
      <c r="AC174" s="191" t="str">
        <f t="shared" ca="1" si="59"/>
        <v>On Schedule</v>
      </c>
      <c r="AD174" s="173">
        <v>46394</v>
      </c>
      <c r="AE174" s="189">
        <v>0</v>
      </c>
      <c r="AF174" s="191" t="str">
        <f t="shared" ca="1" si="56"/>
        <v>On Schedule</v>
      </c>
      <c r="AG174" s="173">
        <v>46415</v>
      </c>
      <c r="AH174" s="189">
        <v>0</v>
      </c>
      <c r="AI174" s="191" t="str">
        <f t="shared" ca="1" si="61"/>
        <v>On Schedule</v>
      </c>
      <c r="AJ174" s="110"/>
      <c r="AK174" s="202">
        <f t="shared" ca="1" si="45"/>
        <v>8.2352941176470573E-2</v>
      </c>
      <c r="AL174" s="192" t="s">
        <v>1860</v>
      </c>
      <c r="AM174" s="535" t="s">
        <v>4844</v>
      </c>
      <c r="AN174" s="3">
        <f>_xlfn.XLOOKUP($E174,'00 MASTER WORK REGISTER'!B:B,'00 MASTER WORK REGISTER'!N:N,"")</f>
        <v>0</v>
      </c>
      <c r="AO174" s="872" t="s">
        <v>4938</v>
      </c>
      <c r="AP174" s="3" t="e">
        <f>_xlfn.XLOOKUP($F174,#REF!,#REF!,"")</f>
        <v>#REF!</v>
      </c>
      <c r="AQ174" s="33"/>
      <c r="AS174" s="436" t="s">
        <v>401</v>
      </c>
      <c r="AT174" s="644" t="str">
        <f>_xlfn.XLOOKUP($AS174,'02 Design'!F:F,'02 Design'!AE:AE," ")</f>
        <v>MDW-69564</v>
      </c>
      <c r="AU174" s="644" t="str">
        <f>_xlfn.XLOOKUP($AS174,'02 Design'!F:F,'02 Design'!AF:AF," ")</f>
        <v>MDW-69565</v>
      </c>
    </row>
    <row r="175" spans="1:47" s="98" customFormat="1" ht="35.1" customHeight="1" x14ac:dyDescent="0.2">
      <c r="A175" s="643">
        <v>172</v>
      </c>
      <c r="B175" s="491">
        <v>172</v>
      </c>
      <c r="C175" s="496">
        <f>_xlfn.XLOOKUP($E175,'00 MASTER WORK REGISTER'!B:B,'00 MASTER WORK REGISTER'!L:L)</f>
        <v>0</v>
      </c>
      <c r="D175" s="496" t="s">
        <v>353</v>
      </c>
      <c r="E175" s="496" t="s">
        <v>677</v>
      </c>
      <c r="F175" s="496" t="s">
        <v>354</v>
      </c>
      <c r="G175" s="498" t="str">
        <f>_xlfn.XLOOKUP($E175,'00 MASTER WORK REGISTER'!B:B,'00 MASTER WORK REGISTER'!H:H)</f>
        <v>Bird net and Flashing at MWS and Skywalk to Stabling yard</v>
      </c>
      <c r="H175" s="496" t="str">
        <f>_xlfn.XLOOKUP($E175,'00 MASTER WORK REGISTER'!B:B,'00 MASTER WORK REGISTER'!$I:$I,"")</f>
        <v>สหชาติ</v>
      </c>
      <c r="I175" s="497"/>
      <c r="J175" s="496"/>
      <c r="K175" s="500">
        <f>_xlfn.XLOOKUP($E175,'00 MASTER WORK REGISTER'!$B:$B,'00 MASTER WORK REGISTER'!$M:$M,"")</f>
        <v>46143</v>
      </c>
      <c r="L175" s="205" t="s">
        <v>380</v>
      </c>
      <c r="M175" s="206" t="s">
        <v>380</v>
      </c>
      <c r="N175" s="463"/>
      <c r="O175" s="205" t="s">
        <v>380</v>
      </c>
      <c r="P175" s="206" t="s">
        <v>380</v>
      </c>
      <c r="Q175" s="203"/>
      <c r="R175" s="205"/>
      <c r="S175" s="206"/>
      <c r="T175" s="463"/>
      <c r="U175" s="205" t="s">
        <v>380</v>
      </c>
      <c r="V175" s="206" t="s">
        <v>380</v>
      </c>
      <c r="W175" s="463"/>
      <c r="X175" s="205"/>
      <c r="Y175" s="206"/>
      <c r="Z175" s="463"/>
      <c r="AA175" s="205"/>
      <c r="AB175" s="206"/>
      <c r="AC175" s="463"/>
      <c r="AD175" s="205"/>
      <c r="AE175" s="206"/>
      <c r="AF175" s="463"/>
      <c r="AG175" s="205"/>
      <c r="AH175" s="206"/>
      <c r="AI175" s="463"/>
      <c r="AJ175" s="99"/>
      <c r="AK175" s="208"/>
      <c r="AL175" s="463"/>
      <c r="AM175" s="538"/>
      <c r="AN175" s="3" t="s">
        <v>541</v>
      </c>
      <c r="AO175" s="3"/>
      <c r="AP175" s="28" t="e">
        <f>_xlfn.XLOOKUP($F175,#REF!,#REF!,"")</f>
        <v>#REF!</v>
      </c>
      <c r="AQ175" s="98" t="s">
        <v>1676</v>
      </c>
      <c r="AS175" s="710"/>
      <c r="AT175" s="644">
        <f>_xlfn.XLOOKUP($AS175,'02 Design'!F:F,'02 Design'!AE:AE," ")</f>
        <v>0</v>
      </c>
      <c r="AU175" s="644">
        <f>_xlfn.XLOOKUP($AS175,'02 Design'!F:F,'02 Design'!AF:AF," ")</f>
        <v>0</v>
      </c>
    </row>
    <row r="176" spans="1:47" ht="35.1" customHeight="1" x14ac:dyDescent="0.2">
      <c r="A176" s="643">
        <v>173</v>
      </c>
      <c r="B176" s="491">
        <v>173</v>
      </c>
      <c r="C176" s="491" t="str">
        <f>_xlfn.XLOOKUP($E176,'00 MASTER WORK REGISTER'!B:B,'00 MASTER WORK REGISTER'!L:L)</f>
        <v>MDW-39541</v>
      </c>
      <c r="D176" s="491" t="s">
        <v>353</v>
      </c>
      <c r="E176" s="491" t="s">
        <v>678</v>
      </c>
      <c r="F176" s="491" t="s">
        <v>354</v>
      </c>
      <c r="G176" s="493" t="str">
        <f>_xlfn.XLOOKUP($E176,'00 MASTER WORK REGISTER'!B:B,'00 MASTER WORK REGISTER'!H:H)</f>
        <v>Fire Alarm Manual Call Point signage at all elevated station</v>
      </c>
      <c r="H176" s="491" t="str">
        <f>_xlfn.XLOOKUP($E176,'00 MASTER WORK REGISTER'!B:B,'00 MASTER WORK REGISTER'!$I:$I,"")</f>
        <v>สหชาติ</v>
      </c>
      <c r="I176" s="491"/>
      <c r="J176" s="491"/>
      <c r="K176" s="495">
        <f>_xlfn.XLOOKUP($E176,'00 MASTER WORK REGISTER'!$B:$B,'00 MASTER WORK REGISTER'!$M:$M,"")</f>
        <v>46388</v>
      </c>
      <c r="L176" s="668" t="s">
        <v>380</v>
      </c>
      <c r="M176" s="669" t="s">
        <v>380</v>
      </c>
      <c r="N176" s="639"/>
      <c r="O176" s="173">
        <v>46233</v>
      </c>
      <c r="P176" s="189">
        <v>1</v>
      </c>
      <c r="Q176" s="191" t="str">
        <f t="shared" ref="Q176:Q181" ca="1" si="62">IF($P176=1, "Completed", IF($O176&lt;TODAY(), "Late", "On Schedule"))</f>
        <v>Completed</v>
      </c>
      <c r="R176" s="194"/>
      <c r="S176" s="195"/>
      <c r="T176" s="203"/>
      <c r="U176" s="668" t="s">
        <v>380</v>
      </c>
      <c r="V176" s="669" t="s">
        <v>380</v>
      </c>
      <c r="W176" s="639"/>
      <c r="X176" s="194"/>
      <c r="Y176" s="195"/>
      <c r="Z176" s="203"/>
      <c r="AA176" s="668"/>
      <c r="AB176" s="669"/>
      <c r="AC176" s="639"/>
      <c r="AD176" s="668"/>
      <c r="AE176" s="669"/>
      <c r="AF176" s="639"/>
      <c r="AG176" s="668"/>
      <c r="AH176" s="669"/>
      <c r="AI176" s="639"/>
      <c r="AJ176" s="110"/>
      <c r="AK176" s="202">
        <f t="shared" ref="AK176:AK181" ca="1" si="63">IFERROR(SUMPRODUCT(($M$1:$AH$1),(M176:AH176))/SUMIF((M176:AH176),"&lt;&gt;",($M$1:$AH$1)),"")</f>
        <v>0.125</v>
      </c>
      <c r="AL176" s="192" t="s">
        <v>1860</v>
      </c>
      <c r="AM176" s="535"/>
      <c r="AN176" s="3" t="str">
        <f>_xlfn.XLOOKUP($E176,'00 MASTER WORK REGISTER'!B:B,'00 MASTER WORK REGISTER'!N:N,"")</f>
        <v>Includeed in GRS Lot1</v>
      </c>
      <c r="AO176" s="878" t="s">
        <v>4939</v>
      </c>
      <c r="AP176" s="3" t="e">
        <f>_xlfn.XLOOKUP($F176,#REF!,#REF!,"")</f>
        <v>#REF!</v>
      </c>
      <c r="AQ176" s="33" t="s">
        <v>1676</v>
      </c>
      <c r="AR176" s="33"/>
      <c r="AS176" s="644" t="s">
        <v>402</v>
      </c>
      <c r="AT176" s="644" t="str">
        <f>_xlfn.XLOOKUP($AS176,'02 Design'!F:F,'02 Design'!AE:AE," ")</f>
        <v>MDW-69582</v>
      </c>
      <c r="AU176" s="644" t="str">
        <f>_xlfn.XLOOKUP($AS176,'02 Design'!F:F,'02 Design'!AF:AF," ")</f>
        <v>MDW-69583</v>
      </c>
    </row>
    <row r="177" spans="1:47" s="98" customFormat="1" ht="35.1" customHeight="1" x14ac:dyDescent="0.2">
      <c r="A177" s="710">
        <v>174</v>
      </c>
      <c r="B177" s="496">
        <v>174</v>
      </c>
      <c r="C177" s="499">
        <f>_xlfn.XLOOKUP($E177,'00 MASTER WORK REGISTER'!B:B,'00 MASTER WORK REGISTER'!L:L)</f>
        <v>0</v>
      </c>
      <c r="D177" s="496" t="s">
        <v>353</v>
      </c>
      <c r="E177" s="496" t="s">
        <v>679</v>
      </c>
      <c r="F177" s="491" t="s">
        <v>354</v>
      </c>
      <c r="G177" s="498" t="str">
        <f>_xlfn.XLOOKUP($E177,'00 MASTER WORK REGISTER'!B:B,'00 MASTER WORK REGISTER'!H:H)</f>
        <v>Lighting for sealed space under stairs and behind lift shaft at underground station</v>
      </c>
      <c r="H177" s="496" t="str">
        <f>_xlfn.XLOOKUP($E177,'00 MASTER WORK REGISTER'!B:B,'00 MASTER WORK REGISTER'!$I:$I,"")</f>
        <v>ประธาน</v>
      </c>
      <c r="I177" s="491"/>
      <c r="J177" s="491"/>
      <c r="K177" s="500">
        <f>_xlfn.XLOOKUP($E177,'00 MASTER WORK REGISTER'!$B:$B,'00 MASTER WORK REGISTER'!$M:$M,"")</f>
        <v>46388</v>
      </c>
      <c r="L177" s="850">
        <v>46309</v>
      </c>
      <c r="M177" s="851">
        <v>0</v>
      </c>
      <c r="N177" s="852" t="str">
        <f ca="1">IF($M177=1, "Completed", IF($L177&lt;TODAY(), "Late", "On Schedule"))</f>
        <v>Late</v>
      </c>
      <c r="O177" s="850">
        <v>46340</v>
      </c>
      <c r="P177" s="851">
        <v>0</v>
      </c>
      <c r="Q177" s="852" t="str">
        <f t="shared" ca="1" si="62"/>
        <v>On Schedule</v>
      </c>
      <c r="R177" s="205"/>
      <c r="S177" s="206"/>
      <c r="T177" s="463"/>
      <c r="U177" s="850">
        <v>46387</v>
      </c>
      <c r="V177" s="851">
        <v>0</v>
      </c>
      <c r="W177" s="852" t="str">
        <f ca="1">IF($V177=1, "Completed", IF($U177&lt;TODAY(), "Late", "On Schedule"))</f>
        <v>On Schedule</v>
      </c>
      <c r="X177" s="205"/>
      <c r="Y177" s="206"/>
      <c r="Z177" s="463"/>
      <c r="AA177" s="850">
        <v>46356</v>
      </c>
      <c r="AB177" s="851">
        <v>0</v>
      </c>
      <c r="AC177" s="852" t="str">
        <f ca="1">IF($AB177=1, "Completed", IF($AA177&lt;TODAY(), "Late", "On Schedule"))</f>
        <v>On Schedule</v>
      </c>
      <c r="AD177" s="850">
        <v>46394</v>
      </c>
      <c r="AE177" s="851">
        <v>0</v>
      </c>
      <c r="AF177" s="852" t="str">
        <f ca="1">IF($AE177=1, "Completed", IF($AD177&lt;TODAY(), "Late", "On Schedule"))</f>
        <v>On Schedule</v>
      </c>
      <c r="AG177" s="850">
        <v>46415</v>
      </c>
      <c r="AH177" s="851">
        <v>0</v>
      </c>
      <c r="AI177" s="852" t="str">
        <f ca="1">IF($AH177=1, "Completed", IF($AG177&lt;TODAY(), "Late", "On Schedule"))</f>
        <v>On Schedule</v>
      </c>
      <c r="AJ177" s="110"/>
      <c r="AK177" s="202">
        <f t="shared" ca="1" si="63"/>
        <v>0</v>
      </c>
      <c r="AL177" s="192" t="s">
        <v>1860</v>
      </c>
      <c r="AM177" s="853" t="s">
        <v>1815</v>
      </c>
      <c r="AN177" s="28" t="s">
        <v>541</v>
      </c>
      <c r="AO177" s="869" t="s">
        <v>1815</v>
      </c>
      <c r="AP177" s="28" t="e">
        <f>_xlfn.XLOOKUP($F177,#REF!,#REF!,"")</f>
        <v>#REF!</v>
      </c>
      <c r="AS177" s="710"/>
      <c r="AT177" s="710">
        <f>_xlfn.XLOOKUP($AS177,'02 Design'!F:F,'02 Design'!AE:AE," ")</f>
        <v>0</v>
      </c>
      <c r="AU177" s="710">
        <f>_xlfn.XLOOKUP($AS177,'02 Design'!F:F,'02 Design'!AF:AF," ")</f>
        <v>0</v>
      </c>
    </row>
    <row r="178" spans="1:47" ht="35.1" customHeight="1" x14ac:dyDescent="0.2">
      <c r="A178" s="643">
        <v>175</v>
      </c>
      <c r="B178" s="491">
        <v>175</v>
      </c>
      <c r="C178" s="494">
        <f>_xlfn.XLOOKUP($E178,'00 MASTER WORK REGISTER'!B:B,'00 MASTER WORK REGISTER'!L:L)</f>
        <v>0</v>
      </c>
      <c r="D178" s="491" t="s">
        <v>353</v>
      </c>
      <c r="E178" s="491" t="s">
        <v>680</v>
      </c>
      <c r="F178" s="491" t="s">
        <v>354</v>
      </c>
      <c r="G178" s="493" t="str">
        <f>_xlfn.XLOOKUP($E178,'00 MASTER WORK REGISTER'!B:B,'00 MASTER WORK REGISTER'!H:H)</f>
        <v>Modify the access door of sealed space (under-stairs room) with a Sump Pump or ESPS cabinet</v>
      </c>
      <c r="H178" s="491" t="str">
        <f>_xlfn.XLOOKUP($E178,'00 MASTER WORK REGISTER'!B:B,'00 MASTER WORK REGISTER'!$I:$I,"")</f>
        <v>สหชาติ</v>
      </c>
      <c r="I178" s="491"/>
      <c r="J178" s="491"/>
      <c r="K178" s="495">
        <f>_xlfn.XLOOKUP($E178,'00 MASTER WORK REGISTER'!$B:$B,'00 MASTER WORK REGISTER'!$M:$M,"")</f>
        <v>46388</v>
      </c>
      <c r="L178" s="173">
        <v>46219</v>
      </c>
      <c r="M178" s="189">
        <v>0</v>
      </c>
      <c r="N178" s="191" t="str">
        <f ca="1">IF($M178=1, "Completed", IF($L178&lt;TODAY(), "Late", "On Schedule"))</f>
        <v>Late</v>
      </c>
      <c r="O178" s="173">
        <v>46250</v>
      </c>
      <c r="P178" s="189">
        <v>0</v>
      </c>
      <c r="Q178" s="191" t="str">
        <f t="shared" ca="1" si="62"/>
        <v>Late</v>
      </c>
      <c r="R178" s="194"/>
      <c r="S178" s="195"/>
      <c r="T178" s="203"/>
      <c r="U178" s="193">
        <v>46387</v>
      </c>
      <c r="V178" s="189">
        <v>0</v>
      </c>
      <c r="W178" s="191" t="str">
        <f ca="1">IF($V178=1, "Completed", IF($U178&lt;TODAY(), "Late", "On Schedule"))</f>
        <v>On Schedule</v>
      </c>
      <c r="X178" s="194"/>
      <c r="Y178" s="195"/>
      <c r="Z178" s="203"/>
      <c r="AA178" s="173">
        <v>46356</v>
      </c>
      <c r="AB178" s="189">
        <v>0</v>
      </c>
      <c r="AC178" s="191" t="str">
        <f ca="1">IF($AB178=1, "Completed", IF($AA178&lt;TODAY(), "Late", "On Schedule"))</f>
        <v>On Schedule</v>
      </c>
      <c r="AD178" s="173">
        <v>46394</v>
      </c>
      <c r="AE178" s="189">
        <v>0</v>
      </c>
      <c r="AF178" s="191" t="str">
        <f ca="1">IF($AE178=1, "Completed", IF($AD178&lt;TODAY(), "Late", "On Schedule"))</f>
        <v>On Schedule</v>
      </c>
      <c r="AG178" s="173">
        <v>46415</v>
      </c>
      <c r="AH178" s="189">
        <v>0</v>
      </c>
      <c r="AI178" s="191" t="str">
        <f ca="1">IF($AH178=1, "Completed", IF($AG178&lt;TODAY(), "Late", "On Schedule"))</f>
        <v>On Schedule</v>
      </c>
      <c r="AJ178" s="110"/>
      <c r="AK178" s="202">
        <f t="shared" ca="1" si="63"/>
        <v>0</v>
      </c>
      <c r="AL178" s="192" t="s">
        <v>1860</v>
      </c>
      <c r="AM178" s="535"/>
      <c r="AN178" s="3">
        <f>_xlfn.XLOOKUP($E178,'00 MASTER WORK REGISTER'!B:B,'00 MASTER WORK REGISTER'!N:N,"")</f>
        <v>0</v>
      </c>
      <c r="AO178" s="872" t="s">
        <v>1817</v>
      </c>
      <c r="AP178" s="3" t="e">
        <f>_xlfn.XLOOKUP($F178,#REF!,#REF!,"")</f>
        <v>#REF!</v>
      </c>
      <c r="AQ178" s="33" t="s">
        <v>1676</v>
      </c>
      <c r="AR178" s="33"/>
      <c r="AS178" s="644"/>
      <c r="AT178" s="644">
        <f>_xlfn.XLOOKUP($AS178,'02 Design'!F:F,'02 Design'!AE:AE," ")</f>
        <v>0</v>
      </c>
      <c r="AU178" s="644">
        <f>_xlfn.XLOOKUP($AS178,'02 Design'!F:F,'02 Design'!AF:AF," ")</f>
        <v>0</v>
      </c>
    </row>
    <row r="179" spans="1:47" s="98" customFormat="1" ht="35.1" customHeight="1" x14ac:dyDescent="0.2">
      <c r="A179" s="710">
        <v>176</v>
      </c>
      <c r="B179" s="496">
        <v>176</v>
      </c>
      <c r="C179" s="499">
        <f>_xlfn.XLOOKUP($E179,'00 MASTER WORK REGISTER'!B:B,'00 MASTER WORK REGISTER'!L:L)</f>
        <v>0</v>
      </c>
      <c r="D179" s="496" t="s">
        <v>353</v>
      </c>
      <c r="E179" s="496" t="s">
        <v>681</v>
      </c>
      <c r="F179" s="491" t="s">
        <v>354</v>
      </c>
      <c r="G179" s="498" t="str">
        <f>_xlfn.XLOOKUP($E179,'00 MASTER WORK REGISTER'!B:B,'00 MASTER WORK REGISTER'!H:H)</f>
        <v>Lighting to the sealed space (under-stairs room) with a Sump Pump or ESPS cabinet</v>
      </c>
      <c r="H179" s="496" t="str">
        <f>_xlfn.XLOOKUP($E179,'00 MASTER WORK REGISTER'!B:B,'00 MASTER WORK REGISTER'!$I:$I,"")</f>
        <v>ประธาน</v>
      </c>
      <c r="I179" s="491"/>
      <c r="J179" s="491" t="s">
        <v>1629</v>
      </c>
      <c r="K179" s="500">
        <f>_xlfn.XLOOKUP($E179,'00 MASTER WORK REGISTER'!$B:$B,'00 MASTER WORK REGISTER'!$M:$M,"")</f>
        <v>46388</v>
      </c>
      <c r="L179" s="850">
        <v>46329</v>
      </c>
      <c r="M179" s="851">
        <v>0</v>
      </c>
      <c r="N179" s="852" t="str">
        <f ca="1">IF($M179=1, "Completed", IF($L179&lt;TODAY(), "Late", "On Schedule"))</f>
        <v>On Schedule</v>
      </c>
      <c r="O179" s="850">
        <v>46360</v>
      </c>
      <c r="P179" s="851">
        <v>0</v>
      </c>
      <c r="Q179" s="852" t="str">
        <f t="shared" ca="1" si="62"/>
        <v>On Schedule</v>
      </c>
      <c r="R179" s="205"/>
      <c r="S179" s="206"/>
      <c r="T179" s="463"/>
      <c r="U179" s="850">
        <v>46387</v>
      </c>
      <c r="V179" s="851">
        <v>0</v>
      </c>
      <c r="W179" s="852" t="str">
        <f ca="1">IF($V179=1, "Completed", IF($U179&lt;TODAY(), "Late", "On Schedule"))</f>
        <v>On Schedule</v>
      </c>
      <c r="X179" s="205"/>
      <c r="Y179" s="206"/>
      <c r="Z179" s="463"/>
      <c r="AA179" s="850">
        <v>46356</v>
      </c>
      <c r="AB179" s="851">
        <v>0</v>
      </c>
      <c r="AC179" s="852" t="str">
        <f ca="1">IF($AB179=1, "Completed", IF($AA179&lt;TODAY(), "Late", "On Schedule"))</f>
        <v>On Schedule</v>
      </c>
      <c r="AD179" s="850">
        <v>46394</v>
      </c>
      <c r="AE179" s="851">
        <v>0</v>
      </c>
      <c r="AF179" s="852" t="str">
        <f ca="1">IF($AE179=1, "Completed", IF($AD179&lt;TODAY(), "Late", "On Schedule"))</f>
        <v>On Schedule</v>
      </c>
      <c r="AG179" s="850">
        <v>46415</v>
      </c>
      <c r="AH179" s="851">
        <v>0</v>
      </c>
      <c r="AI179" s="852" t="str">
        <f ca="1">IF($AH179=1, "Completed", IF($AG179&lt;TODAY(), "Late", "On Schedule"))</f>
        <v>On Schedule</v>
      </c>
      <c r="AJ179" s="110"/>
      <c r="AK179" s="202">
        <f t="shared" ca="1" si="63"/>
        <v>0</v>
      </c>
      <c r="AL179" s="192" t="s">
        <v>1860</v>
      </c>
      <c r="AM179" s="853" t="s">
        <v>1818</v>
      </c>
      <c r="AN179" s="28" t="s">
        <v>541</v>
      </c>
      <c r="AO179" s="869" t="s">
        <v>1818</v>
      </c>
      <c r="AP179" s="28" t="e">
        <f>_xlfn.XLOOKUP($F179,#REF!,#REF!,"")</f>
        <v>#REF!</v>
      </c>
      <c r="AS179" s="710"/>
      <c r="AT179" s="710">
        <f>_xlfn.XLOOKUP($AS179,'02 Design'!F:F,'02 Design'!AE:AE," ")</f>
        <v>0</v>
      </c>
      <c r="AU179" s="710">
        <f>_xlfn.XLOOKUP($AS179,'02 Design'!F:F,'02 Design'!AF:AF," ")</f>
        <v>0</v>
      </c>
    </row>
    <row r="180" spans="1:47" ht="35.1" customHeight="1" x14ac:dyDescent="0.2">
      <c r="A180" s="643">
        <v>177</v>
      </c>
      <c r="B180" s="491">
        <v>177</v>
      </c>
      <c r="C180" s="494">
        <f>_xlfn.XLOOKUP($E180,'00 MASTER WORK REGISTER'!B:B,'00 MASTER WORK REGISTER'!L:L)</f>
        <v>0</v>
      </c>
      <c r="D180" s="491" t="s">
        <v>353</v>
      </c>
      <c r="E180" s="491" t="s">
        <v>682</v>
      </c>
      <c r="F180" s="491" t="s">
        <v>354</v>
      </c>
      <c r="G180" s="493" t="str">
        <f>_xlfn.XLOOKUP($E180,'00 MASTER WORK REGISTER'!B:B,'00 MASTER WORK REGISTER'!H:H)</f>
        <v>Additional lighting in areas where the lux level does not meet occupational health standards</v>
      </c>
      <c r="H180" s="491" t="str">
        <f>_xlfn.XLOOKUP($E180,'00 MASTER WORK REGISTER'!B:B,'00 MASTER WORK REGISTER'!$I:$I,"")</f>
        <v>ประธาน</v>
      </c>
      <c r="I180" s="491"/>
      <c r="J180" s="491" t="s">
        <v>1629</v>
      </c>
      <c r="K180" s="495">
        <f>_xlfn.XLOOKUP($E180,'00 MASTER WORK REGISTER'!$B:$B,'00 MASTER WORK REGISTER'!$M:$M,"")</f>
        <v>46388</v>
      </c>
      <c r="L180" s="173">
        <v>46279</v>
      </c>
      <c r="M180" s="189">
        <v>1</v>
      </c>
      <c r="N180" s="191" t="str">
        <f ca="1">IF($M180=1, "Completed", IF($L180&lt;TODAY(), "Late", "On Schedule"))</f>
        <v>Completed</v>
      </c>
      <c r="O180" s="173">
        <v>46310</v>
      </c>
      <c r="P180" s="189">
        <v>1</v>
      </c>
      <c r="Q180" s="191" t="str">
        <f t="shared" ca="1" si="62"/>
        <v>Completed</v>
      </c>
      <c r="R180" s="194"/>
      <c r="S180" s="195"/>
      <c r="T180" s="203"/>
      <c r="U180" s="173">
        <v>46387</v>
      </c>
      <c r="V180" s="189">
        <v>0.95</v>
      </c>
      <c r="W180" s="191" t="str">
        <f ca="1">IF($V180=1, "Completed", IF($U180&lt;TODAY(), "Late", "On Schedule"))</f>
        <v>On Schedule</v>
      </c>
      <c r="X180" s="194"/>
      <c r="Y180" s="195"/>
      <c r="Z180" s="203"/>
      <c r="AA180" s="173">
        <f>U180-31</f>
        <v>46356</v>
      </c>
      <c r="AB180" s="189">
        <v>0</v>
      </c>
      <c r="AC180" s="191" t="str">
        <f ca="1">IF($AB180=1, "Completed", IF($AA180&lt;TODAY(), "Late", "On Schedule"))</f>
        <v>On Schedule</v>
      </c>
      <c r="AD180" s="173">
        <f>U180+7</f>
        <v>46394</v>
      </c>
      <c r="AE180" s="189">
        <v>0</v>
      </c>
      <c r="AF180" s="191" t="str">
        <f ca="1">IF($AE180=1, "Completed", IF($AD180&lt;TODAY(), "Late", "On Schedule"))</f>
        <v>On Schedule</v>
      </c>
      <c r="AG180" s="173">
        <f>AD180+21</f>
        <v>46415</v>
      </c>
      <c r="AH180" s="189">
        <v>0</v>
      </c>
      <c r="AI180" s="191" t="str">
        <f ca="1">IF($AH180=1, "Completed", IF($AG180&lt;TODAY(), "Late", "On Schedule"))</f>
        <v>On Schedule</v>
      </c>
      <c r="AJ180" s="110"/>
      <c r="AK180" s="202">
        <f t="shared" ca="1" si="63"/>
        <v>0.90588235294117636</v>
      </c>
      <c r="AL180" s="192" t="s">
        <v>1860</v>
      </c>
      <c r="AM180" s="535"/>
      <c r="AN180" s="3">
        <f>_xlfn.XLOOKUP($E180,'00 MASTER WORK REGISTER'!B:B,'00 MASTER WORK REGISTER'!N:N,"")</f>
        <v>0</v>
      </c>
      <c r="AO180" s="872" t="s">
        <v>1773</v>
      </c>
      <c r="AP180" s="3" t="e">
        <f>_xlfn.XLOOKUP($F180,#REF!,#REF!,"")</f>
        <v>#REF!</v>
      </c>
      <c r="AQ180" s="33"/>
      <c r="AT180" s="644">
        <f>_xlfn.XLOOKUP($AS180,'02 Design'!F:F,'02 Design'!AE:AE," ")</f>
        <v>0</v>
      </c>
      <c r="AU180" s="644">
        <f>_xlfn.XLOOKUP($AS180,'02 Design'!F:F,'02 Design'!AF:AF," ")</f>
        <v>0</v>
      </c>
    </row>
    <row r="181" spans="1:47" s="400" customFormat="1" ht="35.1" customHeight="1" x14ac:dyDescent="0.2">
      <c r="A181" s="643">
        <v>178</v>
      </c>
      <c r="B181" s="491">
        <v>178</v>
      </c>
      <c r="C181" s="505">
        <f>_xlfn.XLOOKUP($E181,'00 MASTER WORK REGISTER'!B:B,'00 MASTER WORK REGISTER'!L:L)</f>
        <v>0</v>
      </c>
      <c r="D181" s="502" t="s">
        <v>353</v>
      </c>
      <c r="E181" s="502" t="s">
        <v>683</v>
      </c>
      <c r="F181" s="502" t="s">
        <v>354</v>
      </c>
      <c r="G181" s="504" t="str">
        <f>_xlfn.XLOOKUP($E181,'00 MASTER WORK REGISTER'!B:B,'00 MASTER WORK REGISTER'!H:H)</f>
        <v>Provide and install confined space signage for Station and Depot</v>
      </c>
      <c r="H181" s="502" t="str">
        <f>_xlfn.XLOOKUP($E181,'00 MASTER WORK REGISTER'!B:B,'00 MASTER WORK REGISTER'!$I:$I,"")</f>
        <v>สหชาติ</v>
      </c>
      <c r="I181" s="503"/>
      <c r="J181" s="502"/>
      <c r="K181" s="506">
        <f>_xlfn.XLOOKUP($E181,'00 MASTER WORK REGISTER'!$B:$B,'00 MASTER WORK REGISTER'!$M:$M,"")</f>
        <v>46388</v>
      </c>
      <c r="L181" s="530">
        <v>46249</v>
      </c>
      <c r="M181" s="189">
        <v>1</v>
      </c>
      <c r="N181" s="191" t="str">
        <f ca="1">IF($M181=1, "Completed", IF($L181&lt;TODAY(), "Late", "On Schedule"))</f>
        <v>Completed</v>
      </c>
      <c r="O181" s="530">
        <v>46280</v>
      </c>
      <c r="P181" s="189">
        <v>1</v>
      </c>
      <c r="Q181" s="191" t="str">
        <f t="shared" ca="1" si="62"/>
        <v>Completed</v>
      </c>
      <c r="R181" s="597">
        <v>46418</v>
      </c>
      <c r="S181" s="189">
        <v>0.76</v>
      </c>
      <c r="T181" s="191" t="str">
        <f ca="1">IF($S181=1, "Completed", IF($R181&lt;TODAY(), "Late", "On Schedule"))</f>
        <v>On Schedule</v>
      </c>
      <c r="U181" s="597">
        <v>46446</v>
      </c>
      <c r="V181" s="189">
        <v>0.26</v>
      </c>
      <c r="W181" s="191" t="str">
        <f ca="1">IF($V181=1, "Completed", IF($U181&lt;TODAY(), "Late", "On Schedule"))</f>
        <v>On Schedule</v>
      </c>
      <c r="X181" s="209"/>
      <c r="Y181" s="195"/>
      <c r="Z181" s="203"/>
      <c r="AA181" s="530">
        <v>46356</v>
      </c>
      <c r="AB181" s="189">
        <v>0</v>
      </c>
      <c r="AC181" s="191" t="str">
        <f ca="1">IF($AB181=1, "Completed", IF($AA181&lt;TODAY(), "Late", "On Schedule"))</f>
        <v>On Schedule</v>
      </c>
      <c r="AD181" s="490"/>
      <c r="AE181" s="189">
        <v>0</v>
      </c>
      <c r="AF181" s="191" t="str">
        <f ca="1">IF($AE181=1, "Completed", IF($AD181&lt;TODAY(), "Late", "On Schedule"))</f>
        <v>Late</v>
      </c>
      <c r="AG181" s="490"/>
      <c r="AH181" s="189">
        <v>0</v>
      </c>
      <c r="AI181" s="191" t="str">
        <f ca="1">IF($AH181=1, "Completed", IF($AG181&lt;TODAY(), "Late", "On Schedule"))</f>
        <v>Late</v>
      </c>
      <c r="AJ181" s="115"/>
      <c r="AK181" s="202">
        <f t="shared" ca="1" si="63"/>
        <v>0.45473684210526316</v>
      </c>
      <c r="AL181" s="192" t="s">
        <v>1860</v>
      </c>
      <c r="AM181" s="535" t="s">
        <v>1611</v>
      </c>
      <c r="AN181" s="3">
        <f>_xlfn.XLOOKUP($E181,'00 MASTER WORK REGISTER'!B:B,'00 MASTER WORK REGISTER'!N:N,"")</f>
        <v>0</v>
      </c>
      <c r="AO181" s="860" t="s">
        <v>4940</v>
      </c>
      <c r="AP181" s="121" t="e">
        <f>_xlfn.XLOOKUP($F181,#REF!,#REF!,"")</f>
        <v>#REF!</v>
      </c>
      <c r="AQ181" s="400" t="s">
        <v>1676</v>
      </c>
      <c r="AS181" s="436"/>
      <c r="AT181" s="644">
        <f>_xlfn.XLOOKUP($AS181,'02 Design'!F:F,'02 Design'!AE:AE," ")</f>
        <v>0</v>
      </c>
      <c r="AU181" s="644">
        <f>_xlfn.XLOOKUP($AS181,'02 Design'!F:F,'02 Design'!AF:AF," ")</f>
        <v>0</v>
      </c>
    </row>
    <row r="182" spans="1:47" s="98" customFormat="1" ht="35.1" customHeight="1" x14ac:dyDescent="0.2">
      <c r="A182" s="643">
        <v>179</v>
      </c>
      <c r="B182" s="491">
        <v>179</v>
      </c>
      <c r="C182" s="496" t="str">
        <f>_xlfn.XLOOKUP($E182,'00 MASTER WORK REGISTER'!B:B,'00 MASTER WORK REGISTER'!L:L)</f>
        <v/>
      </c>
      <c r="D182" s="496" t="s">
        <v>353</v>
      </c>
      <c r="E182" s="496" t="s">
        <v>684</v>
      </c>
      <c r="F182" s="496" t="s">
        <v>354</v>
      </c>
      <c r="G182" s="498" t="str">
        <f>_xlfn.XLOOKUP($E182,'00 MASTER WORK REGISTER'!B:B,'00 MASTER WORK REGISTER'!H:H)</f>
        <v>Build room for Train crew main office at OR18 with office area, resting area, meeting room, pantry, toilet and locker room</v>
      </c>
      <c r="H182" s="496" t="str">
        <f>_xlfn.XLOOKUP($E182,'00 MASTER WORK REGISTER'!B:B,'00 MASTER WORK REGISTER'!$I:$I,"")</f>
        <v>สหชาติ/บัณฑิต/ประธาน</v>
      </c>
      <c r="I182" s="497"/>
      <c r="J182" s="496" t="s">
        <v>1629</v>
      </c>
      <c r="K182" s="500" t="str">
        <f>_xlfn.XLOOKUP($E182,'00 MASTER WORK REGISTER'!$B:$B,'00 MASTER WORK REGISTER'!$M:$M,"")</f>
        <v>-</v>
      </c>
      <c r="L182" s="205" t="s">
        <v>380</v>
      </c>
      <c r="M182" s="206" t="s">
        <v>380</v>
      </c>
      <c r="N182" s="207"/>
      <c r="O182" s="205" t="s">
        <v>380</v>
      </c>
      <c r="P182" s="206" t="s">
        <v>380</v>
      </c>
      <c r="Q182" s="207"/>
      <c r="R182" s="205"/>
      <c r="S182" s="206"/>
      <c r="T182" s="207"/>
      <c r="U182" s="205" t="s">
        <v>380</v>
      </c>
      <c r="V182" s="206" t="s">
        <v>380</v>
      </c>
      <c r="W182" s="207"/>
      <c r="X182" s="205"/>
      <c r="Y182" s="206"/>
      <c r="Z182" s="207"/>
      <c r="AA182" s="174"/>
      <c r="AB182" s="188"/>
      <c r="AC182" s="175"/>
      <c r="AD182" s="174"/>
      <c r="AE182" s="188"/>
      <c r="AF182" s="175"/>
      <c r="AG182" s="174"/>
      <c r="AH182" s="188"/>
      <c r="AI182" s="175"/>
      <c r="AJ182" s="99"/>
      <c r="AK182" s="200"/>
      <c r="AL182" s="175"/>
      <c r="AM182" s="515"/>
      <c r="AN182" s="3" t="str">
        <f>_xlfn.XLOOKUP($E182,'00 MASTER WORK REGISTER'!B:B,'00 MASTER WORK REGISTER'!N:N,"")</f>
        <v>ยกเลิก</v>
      </c>
      <c r="AO182" s="3"/>
      <c r="AP182" s="28" t="e">
        <f>_xlfn.XLOOKUP($F182,#REF!,#REF!,"")</f>
        <v>#REF!</v>
      </c>
      <c r="AS182" s="710" t="s">
        <v>380</v>
      </c>
      <c r="AT182" s="644" t="str">
        <f>_xlfn.XLOOKUP($AS182,'02 Design'!F:F,'02 Design'!AE:AE," ")</f>
        <v xml:space="preserve"> </v>
      </c>
      <c r="AU182" s="644" t="str">
        <f>_xlfn.XLOOKUP($AS182,'02 Design'!F:F,'02 Design'!AF:AF," ")</f>
        <v xml:space="preserve"> </v>
      </c>
    </row>
    <row r="183" spans="1:47" s="98" customFormat="1" ht="35.1" customHeight="1" x14ac:dyDescent="0.2">
      <c r="A183" s="643">
        <v>180</v>
      </c>
      <c r="B183" s="491">
        <v>180</v>
      </c>
      <c r="C183" s="496" t="str">
        <f>_xlfn.XLOOKUP($E183,'00 MASTER WORK REGISTER'!B:B,'00 MASTER WORK REGISTER'!L:L)</f>
        <v/>
      </c>
      <c r="D183" s="496" t="s">
        <v>353</v>
      </c>
      <c r="E183" s="496" t="s">
        <v>685</v>
      </c>
      <c r="F183" s="496" t="s">
        <v>354</v>
      </c>
      <c r="G183" s="498" t="str">
        <f>_xlfn.XLOOKUP($E183,'00 MASTER WORK REGISTER'!B:B,'00 MASTER WORK REGISTER'!H:H)</f>
        <v>Dormitory Cable Containments (if any)</v>
      </c>
      <c r="H183" s="496" t="str">
        <f>_xlfn.XLOOKUP($E183,'00 MASTER WORK REGISTER'!B:B,'00 MASTER WORK REGISTER'!$I:$I,"")</f>
        <v>มนตรี</v>
      </c>
      <c r="I183" s="497"/>
      <c r="J183" s="496" t="s">
        <v>1629</v>
      </c>
      <c r="K183" s="500" t="str">
        <f>_xlfn.XLOOKUP($E183,'00 MASTER WORK REGISTER'!$B:$B,'00 MASTER WORK REGISTER'!$M:$M,"")</f>
        <v>-</v>
      </c>
      <c r="L183" s="205" t="s">
        <v>380</v>
      </c>
      <c r="M183" s="206" t="s">
        <v>380</v>
      </c>
      <c r="N183" s="175"/>
      <c r="O183" s="174" t="s">
        <v>380</v>
      </c>
      <c r="P183" s="188" t="s">
        <v>380</v>
      </c>
      <c r="Q183" s="175"/>
      <c r="R183" s="205"/>
      <c r="S183" s="206"/>
      <c r="T183" s="207"/>
      <c r="U183" s="205" t="s">
        <v>380</v>
      </c>
      <c r="V183" s="206" t="s">
        <v>380</v>
      </c>
      <c r="W183" s="207"/>
      <c r="X183" s="205"/>
      <c r="Y183" s="206"/>
      <c r="Z183" s="207"/>
      <c r="AA183" s="174"/>
      <c r="AB183" s="188"/>
      <c r="AC183" s="175"/>
      <c r="AD183" s="174"/>
      <c r="AE183" s="188"/>
      <c r="AF183" s="175"/>
      <c r="AG183" s="174"/>
      <c r="AH183" s="188"/>
      <c r="AI183" s="175"/>
      <c r="AJ183" s="99"/>
      <c r="AK183" s="200"/>
      <c r="AL183" s="175"/>
      <c r="AM183" s="515"/>
      <c r="AN183" s="3" t="str">
        <f>_xlfn.XLOOKUP($E183,'00 MASTER WORK REGISTER'!B:B,'00 MASTER WORK REGISTER'!N:N,"")</f>
        <v>ยกเลิก</v>
      </c>
      <c r="AO183" s="3"/>
      <c r="AP183" s="28" t="e">
        <f>_xlfn.XLOOKUP($F183,#REF!,#REF!,"")</f>
        <v>#REF!</v>
      </c>
      <c r="AS183" s="710" t="s">
        <v>380</v>
      </c>
      <c r="AT183" s="644" t="str">
        <f>_xlfn.XLOOKUP($AS183,'02 Design'!F:F,'02 Design'!AE:AE," ")</f>
        <v xml:space="preserve"> </v>
      </c>
      <c r="AU183" s="644" t="str">
        <f>_xlfn.XLOOKUP($AS183,'02 Design'!F:F,'02 Design'!AF:AF," ")</f>
        <v xml:space="preserve"> </v>
      </c>
    </row>
    <row r="184" spans="1:47" ht="35.1" customHeight="1" x14ac:dyDescent="0.2">
      <c r="A184" s="756">
        <v>181</v>
      </c>
      <c r="B184" s="491">
        <v>181</v>
      </c>
      <c r="C184" s="494">
        <f>_xlfn.XLOOKUP($E184,'00 MASTER WORK REGISTER'!B:B,'00 MASTER WORK REGISTER'!L:L)</f>
        <v>0</v>
      </c>
      <c r="D184" s="491" t="s">
        <v>353</v>
      </c>
      <c r="E184" s="491" t="s">
        <v>686</v>
      </c>
      <c r="F184" s="636" t="s">
        <v>354</v>
      </c>
      <c r="G184" s="493" t="str">
        <f>_xlfn.XLOOKUP($E184,'00 MASTER WORK REGISTER'!B:B,'00 MASTER WORK REGISTER'!H:H)</f>
        <v>Provide Raise floor and building Service in Training &amp;Simulator (OCC Admin)</v>
      </c>
      <c r="H184" s="491" t="str">
        <f>_xlfn.XLOOKUP($E184,'00 MASTER WORK REGISTER'!B:B,'00 MASTER WORK REGISTER'!$I:$I,"")</f>
        <v>สหชาติ</v>
      </c>
      <c r="I184" s="637"/>
      <c r="J184" s="636" t="s">
        <v>1629</v>
      </c>
      <c r="K184" s="495" t="s">
        <v>533</v>
      </c>
      <c r="L184" s="647"/>
      <c r="M184" s="647"/>
      <c r="N184" s="639"/>
      <c r="O184" s="668" t="s">
        <v>380</v>
      </c>
      <c r="P184" s="669" t="s">
        <v>380</v>
      </c>
      <c r="Q184" s="669" t="s">
        <v>380</v>
      </c>
      <c r="R184" s="194"/>
      <c r="S184" s="195"/>
      <c r="T184" s="639"/>
      <c r="U184" s="668" t="s">
        <v>380</v>
      </c>
      <c r="V184" s="669" t="s">
        <v>380</v>
      </c>
      <c r="W184" s="639"/>
      <c r="X184" s="194"/>
      <c r="Y184" s="195"/>
      <c r="Z184" s="639"/>
      <c r="AA184" s="668"/>
      <c r="AB184" s="669"/>
      <c r="AC184" s="639"/>
      <c r="AD184" s="668"/>
      <c r="AE184" s="669"/>
      <c r="AF184" s="639"/>
      <c r="AG184" s="668"/>
      <c r="AH184" s="669"/>
      <c r="AI184" s="639"/>
      <c r="AJ184" s="640"/>
      <c r="AK184" s="624"/>
      <c r="AL184" s="639"/>
      <c r="AM184" s="641"/>
      <c r="AN184" s="3">
        <f>_xlfn.XLOOKUP($E184,'00 MASTER WORK REGISTER'!B:B,'00 MASTER WORK REGISTER'!N:N,"")</f>
        <v>0</v>
      </c>
      <c r="AP184" s="3" t="e">
        <f>_xlfn.XLOOKUP($F184,#REF!,#REF!,"")</f>
        <v>#REF!</v>
      </c>
      <c r="AQ184" s="33"/>
      <c r="AR184" s="33"/>
      <c r="AS184" s="644"/>
      <c r="AT184" s="644">
        <f>_xlfn.XLOOKUP($AS184,'02 Design'!F:F,'02 Design'!AE:AE," ")</f>
        <v>0</v>
      </c>
      <c r="AU184" s="644">
        <f>_xlfn.XLOOKUP($AS184,'02 Design'!F:F,'02 Design'!AF:AF," ")</f>
        <v>0</v>
      </c>
    </row>
    <row r="185" spans="1:47" ht="35.1" customHeight="1" x14ac:dyDescent="0.2">
      <c r="A185" s="756">
        <v>182</v>
      </c>
      <c r="B185" s="491">
        <v>182</v>
      </c>
      <c r="C185" s="491" t="str">
        <f>_xlfn.XLOOKUP($E185,'00 MASTER WORK REGISTER'!B:B,'00 MASTER WORK REGISTER'!L:L)</f>
        <v/>
      </c>
      <c r="D185" s="491" t="s">
        <v>353</v>
      </c>
      <c r="E185" s="491" t="s">
        <v>687</v>
      </c>
      <c r="F185" s="636" t="s">
        <v>354</v>
      </c>
      <c r="G185" s="493" t="str">
        <f>_xlfn.XLOOKUP($E185,'00 MASTER WORK REGISTER'!B:B,'00 MASTER WORK REGISTER'!H:H)</f>
        <v>Add N2 in Playback and Training Room and Backup Control Room</v>
      </c>
      <c r="H185" s="491" t="str">
        <f>_xlfn.XLOOKUP($E185,'00 MASTER WORK REGISTER'!B:B,'00 MASTER WORK REGISTER'!$I:$I,"")</f>
        <v>บุญประเสริฐ</v>
      </c>
      <c r="I185" s="636"/>
      <c r="J185" s="636" t="s">
        <v>1629</v>
      </c>
      <c r="K185" s="495" t="s">
        <v>533</v>
      </c>
      <c r="L185" s="668" t="s">
        <v>380</v>
      </c>
      <c r="M185" s="669" t="s">
        <v>380</v>
      </c>
      <c r="N185" s="639"/>
      <c r="O185" s="668" t="s">
        <v>380</v>
      </c>
      <c r="P185" s="669" t="s">
        <v>380</v>
      </c>
      <c r="Q185" s="639"/>
      <c r="R185" s="194"/>
      <c r="S185" s="195"/>
      <c r="T185" s="203"/>
      <c r="U185" s="668" t="s">
        <v>380</v>
      </c>
      <c r="V185" s="669" t="s">
        <v>380</v>
      </c>
      <c r="W185" s="639"/>
      <c r="X185" s="194"/>
      <c r="Y185" s="195"/>
      <c r="Z185" s="203"/>
      <c r="AA185" s="668"/>
      <c r="AB185" s="669"/>
      <c r="AC185" s="639"/>
      <c r="AD185" s="668"/>
      <c r="AE185" s="669"/>
      <c r="AF185" s="639"/>
      <c r="AG185" s="668"/>
      <c r="AH185" s="669"/>
      <c r="AI185" s="639"/>
      <c r="AJ185" s="640"/>
      <c r="AK185" s="624"/>
      <c r="AL185" s="639"/>
      <c r="AM185" s="641"/>
      <c r="AN185" s="3">
        <f>_xlfn.XLOOKUP($E185,'00 MASTER WORK REGISTER'!B:B,'00 MASTER WORK REGISTER'!N:N,"")</f>
        <v>0</v>
      </c>
      <c r="AP185" s="3" t="e">
        <f>_xlfn.XLOOKUP($F185,#REF!,#REF!,"")</f>
        <v>#REF!</v>
      </c>
      <c r="AQ185" s="33"/>
      <c r="AS185" s="436" t="s">
        <v>380</v>
      </c>
      <c r="AT185" s="644" t="str">
        <f>_xlfn.XLOOKUP($AS185,'02 Design'!F:F,'02 Design'!AE:AE," ")</f>
        <v xml:space="preserve"> </v>
      </c>
      <c r="AU185" s="644" t="str">
        <f>_xlfn.XLOOKUP($AS185,'02 Design'!F:F,'02 Design'!AF:AF," ")</f>
        <v xml:space="preserve"> </v>
      </c>
    </row>
    <row r="186" spans="1:47" ht="35.1" customHeight="1" x14ac:dyDescent="0.2">
      <c r="A186" s="643">
        <v>183</v>
      </c>
      <c r="B186" s="491">
        <v>183</v>
      </c>
      <c r="C186" s="491" t="str">
        <f>_xlfn.XLOOKUP($E186,'00 MASTER WORK REGISTER'!B:B,'00 MASTER WORK REGISTER'!L:L)</f>
        <v>MDW-39505</v>
      </c>
      <c r="D186" s="491" t="s">
        <v>353</v>
      </c>
      <c r="E186" s="491" t="s">
        <v>688</v>
      </c>
      <c r="F186" s="491" t="s">
        <v>355</v>
      </c>
      <c r="G186" s="493" t="str">
        <f>_xlfn.XLOOKUP($E186,'00 MASTER WORK REGISTER'!B:B,'00 MASTER WORK REGISTER'!H:H)</f>
        <v>Walkway from Main Work Shop to Stabling Area  - Civil &amp; AR</v>
      </c>
      <c r="H186" s="491" t="str">
        <f>_xlfn.XLOOKUP($E186,'00 MASTER WORK REGISTER'!B:B,'00 MASTER WORK REGISTER'!$I:$I,"")</f>
        <v>สหชาติ</v>
      </c>
      <c r="I186" s="491"/>
      <c r="J186" s="491" t="s">
        <v>1629</v>
      </c>
      <c r="K186" s="495">
        <f>_xlfn.XLOOKUP($E186,'00 MASTER WORK REGISTER'!$B:$B,'00 MASTER WORK REGISTER'!$M:$M,"")</f>
        <v>46236</v>
      </c>
      <c r="L186" s="173">
        <v>46140</v>
      </c>
      <c r="M186" s="189">
        <v>1</v>
      </c>
      <c r="N186" s="191" t="str">
        <f t="shared" ref="N186:N196" ca="1" si="64">IF($M186=1, "Completed", IF($L186&lt;TODAY(), "Late", "On Schedule"))</f>
        <v>Completed</v>
      </c>
      <c r="O186" s="597">
        <v>46171</v>
      </c>
      <c r="P186" s="189">
        <v>0.92</v>
      </c>
      <c r="Q186" s="191" t="str">
        <f t="shared" ref="Q186:Q196" ca="1" si="65">IF($P186=1, "Completed", IF($O186&lt;TODAY(), "Late", "On Schedule"))</f>
        <v>Late</v>
      </c>
      <c r="R186" s="194"/>
      <c r="S186" s="195"/>
      <c r="T186" s="203"/>
      <c r="U186" s="173">
        <v>46295</v>
      </c>
      <c r="V186" s="189">
        <v>0.93</v>
      </c>
      <c r="W186" s="191" t="str">
        <f t="shared" ref="W186:W225" ca="1" si="66">IF($V186=1, "Completed", IF($U186&lt;TODAY(), "Late", "On Schedule"))</f>
        <v>Late</v>
      </c>
      <c r="X186" s="194"/>
      <c r="Y186" s="195"/>
      <c r="Z186" s="203"/>
      <c r="AA186" s="173">
        <v>46265</v>
      </c>
      <c r="AB186" s="189">
        <v>1</v>
      </c>
      <c r="AC186" s="191" t="str">
        <f t="shared" ref="AC186:AC202" ca="1" si="67">IF($AB186=1, "Completed", IF($AA186&lt;TODAY(), "Late", "On Schedule"))</f>
        <v>Completed</v>
      </c>
      <c r="AD186" s="173">
        <v>46295</v>
      </c>
      <c r="AE186" s="189">
        <v>0</v>
      </c>
      <c r="AF186" s="191" t="str">
        <f t="shared" ref="AF186:AF225" ca="1" si="68">IF($AE186=1, "Completed", IF($AD186&lt;TODAY(), "Late", "On Schedule"))</f>
        <v>Late</v>
      </c>
      <c r="AG186" s="173">
        <v>46316</v>
      </c>
      <c r="AH186" s="189">
        <v>0</v>
      </c>
      <c r="AI186" s="191" t="str">
        <f t="shared" ref="AI186:AI202" ca="1" si="69">IF($AH186=1, "Completed", IF($AG186&lt;TODAY(), "Late", "On Schedule"))</f>
        <v>Late</v>
      </c>
      <c r="AJ186" s="110"/>
      <c r="AK186" s="202">
        <f t="shared" ref="AK186:AK226" ca="1" si="70">IFERROR(SUMPRODUCT(($M$1:$AH$1),(M186:AH186))/SUMIF((M186:AH186),"&lt;&gt;",($M$1:$AH$1)),"")</f>
        <v>0.89411764705882346</v>
      </c>
      <c r="AL186" s="192" t="s">
        <v>1861</v>
      </c>
      <c r="AM186" s="535" t="s">
        <v>4773</v>
      </c>
      <c r="AN186" s="3">
        <f>_xlfn.XLOOKUP($E186,'00 MASTER WORK REGISTER'!B:B,'00 MASTER WORK REGISTER'!N:N,"")</f>
        <v>0</v>
      </c>
      <c r="AO186" s="872" t="s">
        <v>1674</v>
      </c>
      <c r="AP186" s="3" t="e">
        <f>_xlfn.XLOOKUP($F186,#REF!,#REF!,"")</f>
        <v>#REF!</v>
      </c>
      <c r="AQ186" s="33" t="s">
        <v>4388</v>
      </c>
      <c r="AR186" s="33"/>
      <c r="AS186" s="644" t="s">
        <v>404</v>
      </c>
      <c r="AT186" s="644" t="str">
        <f>_xlfn.XLOOKUP($AS186,'02 Design'!F:F,'02 Design'!AE:AE," ")</f>
        <v>MDW-69510</v>
      </c>
      <c r="AU186" s="644" t="str">
        <f>_xlfn.XLOOKUP($AS186,'02 Design'!F:F,'02 Design'!AF:AF," ")</f>
        <v>MDW-69511</v>
      </c>
    </row>
    <row r="187" spans="1:47" ht="35.1" customHeight="1" x14ac:dyDescent="0.2">
      <c r="A187" s="643">
        <v>184</v>
      </c>
      <c r="B187" s="491">
        <v>184</v>
      </c>
      <c r="C187" s="491" t="str">
        <f>_xlfn.XLOOKUP($E187,'00 MASTER WORK REGISTER'!B:B,'00 MASTER WORK REGISTER'!L:L)</f>
        <v>MDW-39506</v>
      </c>
      <c r="D187" s="491" t="s">
        <v>353</v>
      </c>
      <c r="E187" s="491" t="s">
        <v>689</v>
      </c>
      <c r="F187" s="491" t="s">
        <v>355</v>
      </c>
      <c r="G187" s="493" t="str">
        <f>_xlfn.XLOOKUP($E187,'00 MASTER WORK REGISTER'!B:B,'00 MASTER WORK REGISTER'!H:H)</f>
        <v>Walkway from Main Work Shop to Stabling Area - Building Services</v>
      </c>
      <c r="H187" s="491" t="str">
        <f>_xlfn.XLOOKUP($E187,'00 MASTER WORK REGISTER'!B:B,'00 MASTER WORK REGISTER'!$I:$I,"")</f>
        <v>ประธาน</v>
      </c>
      <c r="I187" s="491"/>
      <c r="J187" s="491" t="s">
        <v>1629</v>
      </c>
      <c r="K187" s="495">
        <f>_xlfn.XLOOKUP($E187,'00 MASTER WORK REGISTER'!$B:$B,'00 MASTER WORK REGISTER'!$M:$M,"")</f>
        <v>46236</v>
      </c>
      <c r="L187" s="173">
        <v>46140</v>
      </c>
      <c r="M187" s="189">
        <v>1</v>
      </c>
      <c r="N187" s="191" t="str">
        <f t="shared" ca="1" si="64"/>
        <v>Completed</v>
      </c>
      <c r="O187" s="173">
        <v>46171</v>
      </c>
      <c r="P187" s="189">
        <v>1</v>
      </c>
      <c r="Q187" s="191" t="str">
        <f t="shared" ca="1" si="65"/>
        <v>Completed</v>
      </c>
      <c r="R187" s="194"/>
      <c r="S187" s="195"/>
      <c r="T187" s="203"/>
      <c r="U187" s="173">
        <v>46295</v>
      </c>
      <c r="V187" s="189">
        <v>0</v>
      </c>
      <c r="W187" s="191" t="str">
        <f t="shared" ca="1" si="66"/>
        <v>Late</v>
      </c>
      <c r="X187" s="194"/>
      <c r="Y187" s="195"/>
      <c r="Z187" s="203"/>
      <c r="AA187" s="173">
        <f>U187-7</f>
        <v>46288</v>
      </c>
      <c r="AB187" s="189">
        <v>1</v>
      </c>
      <c r="AC187" s="191" t="str">
        <f t="shared" ca="1" si="67"/>
        <v>Completed</v>
      </c>
      <c r="AD187" s="583">
        <v>46295</v>
      </c>
      <c r="AE187" s="189">
        <v>0</v>
      </c>
      <c r="AF187" s="191" t="str">
        <f t="shared" ca="1" si="68"/>
        <v>Late</v>
      </c>
      <c r="AG187" s="173">
        <v>46316</v>
      </c>
      <c r="AH187" s="189">
        <v>0</v>
      </c>
      <c r="AI187" s="191" t="str">
        <f t="shared" ca="1" si="69"/>
        <v>Late</v>
      </c>
      <c r="AJ187" s="110"/>
      <c r="AK187" s="202">
        <f t="shared" ca="1" si="70"/>
        <v>0.24705882352941178</v>
      </c>
      <c r="AL187" s="192" t="s">
        <v>1861</v>
      </c>
      <c r="AM187" s="535" t="s">
        <v>4774</v>
      </c>
      <c r="AN187" s="3">
        <f>_xlfn.XLOOKUP($E187,'00 MASTER WORK REGISTER'!B:B,'00 MASTER WORK REGISTER'!N:N,"")</f>
        <v>0</v>
      </c>
      <c r="AO187" s="854" t="s">
        <v>1674</v>
      </c>
      <c r="AP187" s="3" t="e">
        <f>_xlfn.XLOOKUP($F187,#REF!,#REF!,"")</f>
        <v>#REF!</v>
      </c>
      <c r="AQ187" s="33" t="s">
        <v>4388</v>
      </c>
      <c r="AS187" s="436" t="s">
        <v>403</v>
      </c>
      <c r="AT187" s="644" t="str">
        <f>_xlfn.XLOOKUP($AS187,'02 Design'!F:F,'02 Design'!AE:AE," ")</f>
        <v>MDW-69512</v>
      </c>
      <c r="AU187" s="644" t="str">
        <f>_xlfn.XLOOKUP($AS187,'02 Design'!F:F,'02 Design'!AF:AF," ")</f>
        <v>MDW-69513</v>
      </c>
    </row>
    <row r="188" spans="1:47" ht="35.1" customHeight="1" x14ac:dyDescent="0.2">
      <c r="A188" s="643">
        <v>185</v>
      </c>
      <c r="B188" s="491">
        <v>185</v>
      </c>
      <c r="C188" s="491" t="str">
        <f>_xlfn.XLOOKUP($E188,'00 MASTER WORK REGISTER'!B:B,'00 MASTER WORK REGISTER'!L:L)</f>
        <v>MDW-39507</v>
      </c>
      <c r="D188" s="491" t="s">
        <v>353</v>
      </c>
      <c r="E188" s="491" t="s">
        <v>690</v>
      </c>
      <c r="F188" s="491" t="s">
        <v>355</v>
      </c>
      <c r="G188" s="493" t="str">
        <f>_xlfn.XLOOKUP($E188,'00 MASTER WORK REGISTER'!B:B,'00 MASTER WORK REGISTER'!H:H)</f>
        <v>High Roof at Main Work Shop Entrance and Store</v>
      </c>
      <c r="H188" s="491" t="str">
        <f>_xlfn.XLOOKUP($E188,'00 MASTER WORK REGISTER'!B:B,'00 MASTER WORK REGISTER'!$I:$I,"")</f>
        <v>สหชาติ</v>
      </c>
      <c r="I188" s="491"/>
      <c r="J188" s="491" t="s">
        <v>1629</v>
      </c>
      <c r="K188" s="495">
        <f>_xlfn.XLOOKUP($E188,'00 MASTER WORK REGISTER'!$B:$B,'00 MASTER WORK REGISTER'!$M:$M,"")</f>
        <v>46235</v>
      </c>
      <c r="L188" s="173">
        <v>46066</v>
      </c>
      <c r="M188" s="189">
        <v>1</v>
      </c>
      <c r="N188" s="191" t="str">
        <f t="shared" ca="1" si="64"/>
        <v>Completed</v>
      </c>
      <c r="O188" s="173">
        <v>46112</v>
      </c>
      <c r="P188" s="189">
        <v>1</v>
      </c>
      <c r="Q188" s="191" t="str">
        <f t="shared" ca="1" si="65"/>
        <v>Completed</v>
      </c>
      <c r="R188" s="194"/>
      <c r="S188" s="195"/>
      <c r="T188" s="203"/>
      <c r="U188" s="173">
        <v>46234</v>
      </c>
      <c r="V188" s="189">
        <v>1</v>
      </c>
      <c r="W188" s="191" t="str">
        <f t="shared" ca="1" si="66"/>
        <v>Completed</v>
      </c>
      <c r="X188" s="194"/>
      <c r="Y188" s="195"/>
      <c r="Z188" s="203"/>
      <c r="AA188" s="173">
        <v>46204</v>
      </c>
      <c r="AB188" s="189">
        <v>1</v>
      </c>
      <c r="AC188" s="191" t="str">
        <f t="shared" ca="1" si="67"/>
        <v>Completed</v>
      </c>
      <c r="AD188" s="583">
        <v>46295</v>
      </c>
      <c r="AE188" s="189">
        <v>0</v>
      </c>
      <c r="AF188" s="191" t="str">
        <f t="shared" ca="1" si="68"/>
        <v>Late</v>
      </c>
      <c r="AG188" s="173">
        <f>AD188+21</f>
        <v>46316</v>
      </c>
      <c r="AH188" s="189">
        <v>0</v>
      </c>
      <c r="AI188" s="191" t="str">
        <f t="shared" ca="1" si="69"/>
        <v>Late</v>
      </c>
      <c r="AJ188" s="110"/>
      <c r="AK188" s="202">
        <f t="shared" ca="1" si="70"/>
        <v>0.95294117647058818</v>
      </c>
      <c r="AL188" s="192" t="s">
        <v>1861</v>
      </c>
      <c r="AM188" s="535" t="s">
        <v>4843</v>
      </c>
      <c r="AO188" s="860" t="s">
        <v>1679</v>
      </c>
      <c r="AP188" s="3"/>
      <c r="AQ188" s="33" t="s">
        <v>1676</v>
      </c>
      <c r="AS188" s="436" t="s">
        <v>405</v>
      </c>
      <c r="AT188" s="644" t="str">
        <f>_xlfn.XLOOKUP($AS188,'02 Design'!F:F,'02 Design'!AE:AE," ")</f>
        <v>MDW-69514</v>
      </c>
      <c r="AU188" s="644" t="str">
        <f>_xlfn.XLOOKUP($AS188,'02 Design'!F:F,'02 Design'!AF:AF," ")</f>
        <v>MDW-69515</v>
      </c>
    </row>
    <row r="189" spans="1:47" ht="30.75" customHeight="1" x14ac:dyDescent="0.2">
      <c r="A189" s="643">
        <v>186</v>
      </c>
      <c r="B189" s="491">
        <v>186</v>
      </c>
      <c r="C189" s="491" t="str">
        <f>_xlfn.XLOOKUP($E189,'00 MASTER WORK REGISTER'!B:B,'00 MASTER WORK REGISTER'!L:L)</f>
        <v>MDW-39509</v>
      </c>
      <c r="D189" s="491" t="s">
        <v>353</v>
      </c>
      <c r="E189" s="491" t="s">
        <v>691</v>
      </c>
      <c r="F189" s="491" t="s">
        <v>355</v>
      </c>
      <c r="G189" s="493" t="str">
        <f>_xlfn.XLOOKUP($E189,'00 MASTER WORK REGISTER'!B:B,'00 MASTER WORK REGISTER'!H:H)</f>
        <v>High Roof at the entrance and exit of the under floor wheel lathe</v>
      </c>
      <c r="H189" s="491" t="str">
        <f>_xlfn.XLOOKUP($E189,'00 MASTER WORK REGISTER'!B:B,'00 MASTER WORK REGISTER'!$I:$I,"")</f>
        <v>สหชาติ</v>
      </c>
      <c r="I189" s="491"/>
      <c r="J189" s="491" t="s">
        <v>1629</v>
      </c>
      <c r="K189" s="495">
        <f>_xlfn.XLOOKUP($E189,'00 MASTER WORK REGISTER'!$B:$B,'00 MASTER WORK REGISTER'!$M:$M,"")</f>
        <v>46238</v>
      </c>
      <c r="L189" s="173">
        <v>46066</v>
      </c>
      <c r="M189" s="189">
        <v>1</v>
      </c>
      <c r="N189" s="191" t="str">
        <f t="shared" ca="1" si="64"/>
        <v>Completed</v>
      </c>
      <c r="O189" s="173">
        <v>46112</v>
      </c>
      <c r="P189" s="189">
        <v>1</v>
      </c>
      <c r="Q189" s="191" t="str">
        <f t="shared" ca="1" si="65"/>
        <v>Completed</v>
      </c>
      <c r="R189" s="194"/>
      <c r="S189" s="195"/>
      <c r="T189" s="203"/>
      <c r="U189" s="173">
        <v>46234</v>
      </c>
      <c r="V189" s="189">
        <v>1</v>
      </c>
      <c r="W189" s="191" t="str">
        <f t="shared" ca="1" si="66"/>
        <v>Completed</v>
      </c>
      <c r="X189" s="194"/>
      <c r="Y189" s="195"/>
      <c r="Z189" s="203"/>
      <c r="AA189" s="173">
        <v>46204</v>
      </c>
      <c r="AB189" s="189">
        <v>1</v>
      </c>
      <c r="AC189" s="191" t="str">
        <f t="shared" ca="1" si="67"/>
        <v>Completed</v>
      </c>
      <c r="AD189" s="583">
        <v>46295</v>
      </c>
      <c r="AE189" s="189">
        <v>0</v>
      </c>
      <c r="AF189" s="191" t="str">
        <f t="shared" ca="1" si="68"/>
        <v>Late</v>
      </c>
      <c r="AG189" s="173">
        <f>AD189+21</f>
        <v>46316</v>
      </c>
      <c r="AH189" s="189">
        <v>0</v>
      </c>
      <c r="AI189" s="191" t="str">
        <f t="shared" ca="1" si="69"/>
        <v>Late</v>
      </c>
      <c r="AJ189" s="110"/>
      <c r="AK189" s="202">
        <f t="shared" ca="1" si="70"/>
        <v>0.95294117647058818</v>
      </c>
      <c r="AL189" s="192" t="s">
        <v>1861</v>
      </c>
      <c r="AM189" s="535" t="s">
        <v>4843</v>
      </c>
      <c r="AO189" s="860" t="s">
        <v>1682</v>
      </c>
      <c r="AP189" s="3"/>
      <c r="AQ189" s="33" t="s">
        <v>1676</v>
      </c>
      <c r="AS189" s="436" t="s">
        <v>406</v>
      </c>
      <c r="AT189" s="644" t="str">
        <f>_xlfn.XLOOKUP($AS189,'02 Design'!F:F,'02 Design'!AE:AE," ")</f>
        <v>MDW-69518</v>
      </c>
      <c r="AU189" s="644" t="str">
        <f>_xlfn.XLOOKUP($AS189,'02 Design'!F:F,'02 Design'!AF:AF," ")</f>
        <v/>
      </c>
    </row>
    <row r="190" spans="1:47" s="610" customFormat="1" ht="30" customHeight="1" x14ac:dyDescent="0.2">
      <c r="A190" s="643">
        <v>187</v>
      </c>
      <c r="B190" s="491">
        <v>187</v>
      </c>
      <c r="C190" s="685" t="str">
        <f>_xlfn.XLOOKUP($E190,'00 MASTER WORK REGISTER'!B:B,'00 MASTER WORK REGISTER'!L:L)</f>
        <v>MDW-39511</v>
      </c>
      <c r="D190" s="685" t="s">
        <v>353</v>
      </c>
      <c r="E190" s="685" t="s">
        <v>692</v>
      </c>
      <c r="F190" s="685" t="s">
        <v>355</v>
      </c>
      <c r="G190" s="687" t="str">
        <f>_xlfn.XLOOKUP($E190,'00 MASTER WORK REGISTER'!B:B,'00 MASTER WORK REGISTER'!H:H)</f>
        <v>Maintenance Office Rooms at Main Workshop - Civil &amp; AR</v>
      </c>
      <c r="H190" s="685" t="str">
        <f>_xlfn.XLOOKUP($E190,'00 MASTER WORK REGISTER'!B:B,'00 MASTER WORK REGISTER'!$I:$I,"")</f>
        <v>สหชาติ</v>
      </c>
      <c r="I190" s="685"/>
      <c r="J190" s="685" t="s">
        <v>1629</v>
      </c>
      <c r="K190" s="688">
        <f>_xlfn.XLOOKUP($E190,'00 MASTER WORK REGISTER'!$B:$B,'00 MASTER WORK REGISTER'!$M:$M,"")</f>
        <v>46206</v>
      </c>
      <c r="L190" s="193">
        <v>46125</v>
      </c>
      <c r="M190" s="531">
        <v>1</v>
      </c>
      <c r="N190" s="601" t="str">
        <f t="shared" ca="1" si="64"/>
        <v>Completed</v>
      </c>
      <c r="O190" s="193">
        <v>46156</v>
      </c>
      <c r="P190" s="531">
        <v>1</v>
      </c>
      <c r="Q190" s="601" t="str">
        <f t="shared" ca="1" si="65"/>
        <v>Completed</v>
      </c>
      <c r="R190" s="602"/>
      <c r="S190" s="603"/>
      <c r="T190" s="604"/>
      <c r="U190" s="193">
        <v>46203</v>
      </c>
      <c r="V190" s="531">
        <v>1</v>
      </c>
      <c r="W190" s="601" t="str">
        <f t="shared" ca="1" si="66"/>
        <v>Completed</v>
      </c>
      <c r="X190" s="602"/>
      <c r="Y190" s="603"/>
      <c r="Z190" s="604"/>
      <c r="AA190" s="193">
        <v>46173</v>
      </c>
      <c r="AB190" s="531">
        <v>1</v>
      </c>
      <c r="AC190" s="601" t="str">
        <f t="shared" ca="1" si="67"/>
        <v>Completed</v>
      </c>
      <c r="AD190" s="193">
        <v>46295</v>
      </c>
      <c r="AE190" s="531">
        <v>1</v>
      </c>
      <c r="AF190" s="601" t="str">
        <f t="shared" ca="1" si="68"/>
        <v>Completed</v>
      </c>
      <c r="AG190" s="193">
        <f>AD190+21</f>
        <v>46316</v>
      </c>
      <c r="AH190" s="531">
        <v>0</v>
      </c>
      <c r="AI190" s="601" t="str">
        <f t="shared" ca="1" si="69"/>
        <v>Late</v>
      </c>
      <c r="AJ190" s="606"/>
      <c r="AK190" s="607">
        <f t="shared" ca="1" si="70"/>
        <v>0.96470588235294119</v>
      </c>
      <c r="AL190" s="532" t="s">
        <v>1861</v>
      </c>
      <c r="AM190" s="608"/>
      <c r="AN190" s="3">
        <f>_xlfn.XLOOKUP($E190,'00 MASTER WORK REGISTER'!B:B,'00 MASTER WORK REGISTER'!N:N,"")</f>
        <v>0</v>
      </c>
      <c r="AO190" s="872" t="s">
        <v>1776</v>
      </c>
      <c r="AP190" s="609" t="e">
        <f>_xlfn.XLOOKUP($F190,#REF!,#REF!,"")</f>
        <v>#REF!</v>
      </c>
      <c r="AQ190" s="610" t="s">
        <v>4388</v>
      </c>
      <c r="AS190" s="711" t="s">
        <v>408</v>
      </c>
      <c r="AT190" s="711" t="str">
        <f>_xlfn.XLOOKUP($AS190,'02 Design'!F:F,'02 Design'!AE:AE," ")</f>
        <v>MDW-69522</v>
      </c>
      <c r="AU190" s="711" t="str">
        <f>_xlfn.XLOOKUP($AS190,'02 Design'!F:F,'02 Design'!AF:AF," ")</f>
        <v>MDW-69523</v>
      </c>
    </row>
    <row r="191" spans="1:47" ht="30.75" customHeight="1" x14ac:dyDescent="0.2">
      <c r="A191" s="643">
        <v>188</v>
      </c>
      <c r="B191" s="491">
        <v>188</v>
      </c>
      <c r="C191" s="491" t="str">
        <f>_xlfn.XLOOKUP($E191,'00 MASTER WORK REGISTER'!B:B,'00 MASTER WORK REGISTER'!L:L)</f>
        <v>MDW-39512</v>
      </c>
      <c r="D191" s="491" t="s">
        <v>353</v>
      </c>
      <c r="E191" s="491" t="s">
        <v>693</v>
      </c>
      <c r="F191" s="491" t="s">
        <v>355</v>
      </c>
      <c r="G191" s="493" t="str">
        <f>_xlfn.XLOOKUP($E191,'00 MASTER WORK REGISTER'!B:B,'00 MASTER WORK REGISTER'!H:H)</f>
        <v>Maintenance Office Rooms at Main Workshop - Building Services</v>
      </c>
      <c r="H191" s="491" t="str">
        <f>_xlfn.XLOOKUP($E191,'00 MASTER WORK REGISTER'!B:B,'00 MASTER WORK REGISTER'!$I:$I,"")</f>
        <v>ประธาน</v>
      </c>
      <c r="I191" s="491"/>
      <c r="J191" s="491" t="s">
        <v>1629</v>
      </c>
      <c r="K191" s="495">
        <f>_xlfn.XLOOKUP($E191,'00 MASTER WORK REGISTER'!$B:$B,'00 MASTER WORK REGISTER'!$M:$M,"")</f>
        <v>46207</v>
      </c>
      <c r="L191" s="173">
        <v>46125</v>
      </c>
      <c r="M191" s="189">
        <v>1</v>
      </c>
      <c r="N191" s="191" t="str">
        <f t="shared" ca="1" si="64"/>
        <v>Completed</v>
      </c>
      <c r="O191" s="173">
        <v>46156</v>
      </c>
      <c r="P191" s="189">
        <v>1</v>
      </c>
      <c r="Q191" s="191" t="str">
        <f t="shared" ca="1" si="65"/>
        <v>Completed</v>
      </c>
      <c r="R191" s="194"/>
      <c r="S191" s="195"/>
      <c r="T191" s="203"/>
      <c r="U191" s="173">
        <v>46203</v>
      </c>
      <c r="V191" s="189">
        <v>1</v>
      </c>
      <c r="W191" s="191" t="str">
        <f t="shared" ca="1" si="66"/>
        <v>Completed</v>
      </c>
      <c r="X191" s="194"/>
      <c r="Y191" s="195"/>
      <c r="Z191" s="203"/>
      <c r="AA191" s="173">
        <v>46288</v>
      </c>
      <c r="AB191" s="189">
        <v>1</v>
      </c>
      <c r="AC191" s="191" t="str">
        <f t="shared" ca="1" si="67"/>
        <v>Completed</v>
      </c>
      <c r="AD191" s="173">
        <v>46295</v>
      </c>
      <c r="AE191" s="189">
        <v>0</v>
      </c>
      <c r="AF191" s="191" t="str">
        <f t="shared" ca="1" si="68"/>
        <v>Late</v>
      </c>
      <c r="AG191" s="173">
        <v>46316</v>
      </c>
      <c r="AH191" s="189">
        <v>0</v>
      </c>
      <c r="AI191" s="191" t="str">
        <f t="shared" ca="1" si="69"/>
        <v>Late</v>
      </c>
      <c r="AJ191" s="110"/>
      <c r="AK191" s="202">
        <f t="shared" ca="1" si="70"/>
        <v>0.95294117647058818</v>
      </c>
      <c r="AL191" s="192" t="s">
        <v>1861</v>
      </c>
      <c r="AM191" s="535" t="s">
        <v>4775</v>
      </c>
      <c r="AN191" s="3">
        <f>_xlfn.XLOOKUP($E191,'00 MASTER WORK REGISTER'!B:B,'00 MASTER WORK REGISTER'!N:N,"")</f>
        <v>0</v>
      </c>
      <c r="AO191" s="860" t="s">
        <v>1775</v>
      </c>
      <c r="AP191" s="3" t="e">
        <f>_xlfn.XLOOKUP($F191,#REF!,#REF!,"")</f>
        <v>#REF!</v>
      </c>
      <c r="AQ191" s="33" t="s">
        <v>4388</v>
      </c>
      <c r="AS191" s="436" t="s">
        <v>407</v>
      </c>
      <c r="AT191" s="644" t="str">
        <f>_xlfn.XLOOKUP($AS191,'02 Design'!F:F,'02 Design'!AE:AE," ")</f>
        <v>MDW-69524</v>
      </c>
      <c r="AU191" s="644" t="str">
        <f>_xlfn.XLOOKUP($AS191,'02 Design'!F:F,'02 Design'!AF:AF," ")</f>
        <v>MDW-69525</v>
      </c>
    </row>
    <row r="192" spans="1:47" s="610" customFormat="1" ht="33" customHeight="1" x14ac:dyDescent="0.2">
      <c r="A192" s="643">
        <v>189</v>
      </c>
      <c r="B192" s="491">
        <v>189</v>
      </c>
      <c r="C192" s="685" t="str">
        <f>_xlfn.XLOOKUP($E192,'00 MASTER WORK REGISTER'!B:B,'00 MASTER WORK REGISTER'!L:L)</f>
        <v>MDW-39513</v>
      </c>
      <c r="D192" s="685" t="s">
        <v>353</v>
      </c>
      <c r="E192" s="685" t="s">
        <v>694</v>
      </c>
      <c r="F192" s="685" t="s">
        <v>355</v>
      </c>
      <c r="G192" s="687" t="str">
        <f>_xlfn.XLOOKUP($E192,'00 MASTER WORK REGISTER'!B:B,'00 MASTER WORK REGISTER'!H:H)</f>
        <v>Install Concrete car barrier along the walkway in front of  MWS building</v>
      </c>
      <c r="H192" s="685" t="str">
        <f>_xlfn.XLOOKUP($E192,'00 MASTER WORK REGISTER'!B:B,'00 MASTER WORK REGISTER'!$I:$I,"")</f>
        <v>สหชาติ</v>
      </c>
      <c r="I192" s="685"/>
      <c r="J192" s="685" t="s">
        <v>1629</v>
      </c>
      <c r="K192" s="688">
        <f>_xlfn.XLOOKUP($E192,'00 MASTER WORK REGISTER'!$B:$B,'00 MASTER WORK REGISTER'!$M:$M,"")</f>
        <v>46388</v>
      </c>
      <c r="L192" s="193">
        <v>46309</v>
      </c>
      <c r="M192" s="531">
        <v>1</v>
      </c>
      <c r="N192" s="601" t="str">
        <f t="shared" ca="1" si="64"/>
        <v>Completed</v>
      </c>
      <c r="O192" s="193">
        <v>46340</v>
      </c>
      <c r="P192" s="531">
        <v>1</v>
      </c>
      <c r="Q192" s="601" t="str">
        <f t="shared" ca="1" si="65"/>
        <v>Completed</v>
      </c>
      <c r="R192" s="602"/>
      <c r="S192" s="603"/>
      <c r="T192" s="604"/>
      <c r="U192" s="193">
        <v>46387</v>
      </c>
      <c r="V192" s="531">
        <v>1</v>
      </c>
      <c r="W192" s="601" t="str">
        <f t="shared" ca="1" si="66"/>
        <v>Completed</v>
      </c>
      <c r="X192" s="602"/>
      <c r="Y192" s="603"/>
      <c r="Z192" s="604"/>
      <c r="AA192" s="193">
        <v>46357</v>
      </c>
      <c r="AB192" s="531">
        <v>0.5</v>
      </c>
      <c r="AC192" s="601" t="str">
        <f t="shared" ca="1" si="67"/>
        <v>On Schedule</v>
      </c>
      <c r="AD192" s="193">
        <f>U192+7</f>
        <v>46394</v>
      </c>
      <c r="AE192" s="531">
        <v>1</v>
      </c>
      <c r="AF192" s="601" t="str">
        <f t="shared" ca="1" si="68"/>
        <v>Completed</v>
      </c>
      <c r="AG192" s="193">
        <v>46415</v>
      </c>
      <c r="AH192" s="531">
        <v>0</v>
      </c>
      <c r="AI192" s="601" t="str">
        <f t="shared" ca="1" si="69"/>
        <v>On Schedule</v>
      </c>
      <c r="AJ192" s="606"/>
      <c r="AK192" s="607">
        <f t="shared" ca="1" si="70"/>
        <v>0.95882352941176463</v>
      </c>
      <c r="AL192" s="532" t="s">
        <v>1860</v>
      </c>
      <c r="AM192" s="608"/>
      <c r="AN192" s="3">
        <f>_xlfn.XLOOKUP($E192,'00 MASTER WORK REGISTER'!B:B,'00 MASTER WORK REGISTER'!N:N,"")</f>
        <v>0</v>
      </c>
      <c r="AO192" s="872" t="s">
        <v>1685</v>
      </c>
      <c r="AP192" s="609" t="e">
        <f>_xlfn.XLOOKUP($F192,#REF!,#REF!,"")</f>
        <v>#REF!</v>
      </c>
      <c r="AQ192" s="610" t="s">
        <v>1676</v>
      </c>
      <c r="AS192" s="711" t="s">
        <v>409</v>
      </c>
      <c r="AT192" s="711" t="str">
        <f>_xlfn.XLOOKUP($AS192,'02 Design'!F:F,'02 Design'!AE:AE," ")</f>
        <v>MDW-69526</v>
      </c>
      <c r="AU192" s="711" t="str">
        <f>_xlfn.XLOOKUP($AS192,'02 Design'!F:F,'02 Design'!AF:AF," ")</f>
        <v>MDW-69527</v>
      </c>
    </row>
    <row r="193" spans="1:49" ht="33" customHeight="1" x14ac:dyDescent="0.2">
      <c r="A193" s="643">
        <v>190</v>
      </c>
      <c r="B193" s="491">
        <v>190</v>
      </c>
      <c r="C193" s="494">
        <f>_xlfn.XLOOKUP($E193,'00 MASTER WORK REGISTER'!B:B,'00 MASTER WORK REGISTER'!L:L)</f>
        <v>0</v>
      </c>
      <c r="D193" s="491" t="s">
        <v>353</v>
      </c>
      <c r="E193" s="491" t="s">
        <v>695</v>
      </c>
      <c r="F193" s="491" t="s">
        <v>355</v>
      </c>
      <c r="G193" s="493" t="str">
        <f>_xlfn.XLOOKUP($E193,'00 MASTER WORK REGISTER'!B:B,'00 MASTER WORK REGISTER'!H:H)</f>
        <v>Handrail on top of the water tank on the rooftop of the Admin Building</v>
      </c>
      <c r="H193" s="491" t="str">
        <f>_xlfn.XLOOKUP($E193,'00 MASTER WORK REGISTER'!B:B,'00 MASTER WORK REGISTER'!$I:$I,"")</f>
        <v>สหชาติ</v>
      </c>
      <c r="I193" s="491"/>
      <c r="J193" s="491" t="s">
        <v>1629</v>
      </c>
      <c r="K193" s="495">
        <f>_xlfn.XLOOKUP($E193,'00 MASTER WORK REGISTER'!$B:$B,'00 MASTER WORK REGISTER'!$M:$M,"")</f>
        <v>46388</v>
      </c>
      <c r="L193" s="173">
        <v>46314</v>
      </c>
      <c r="M193" s="189">
        <v>1</v>
      </c>
      <c r="N193" s="191" t="str">
        <f t="shared" ca="1" si="64"/>
        <v>Completed</v>
      </c>
      <c r="O193" s="173">
        <v>46345</v>
      </c>
      <c r="P193" s="189">
        <v>1</v>
      </c>
      <c r="Q193" s="191" t="str">
        <f t="shared" ca="1" si="65"/>
        <v>Completed</v>
      </c>
      <c r="R193" s="194"/>
      <c r="S193" s="195"/>
      <c r="T193" s="203"/>
      <c r="U193" s="193">
        <v>46387</v>
      </c>
      <c r="V193" s="189">
        <v>0</v>
      </c>
      <c r="W193" s="191" t="str">
        <f t="shared" ca="1" si="66"/>
        <v>On Schedule</v>
      </c>
      <c r="X193" s="194"/>
      <c r="Y193" s="195"/>
      <c r="Z193" s="203"/>
      <c r="AA193" s="173">
        <v>46356</v>
      </c>
      <c r="AB193" s="189">
        <v>0</v>
      </c>
      <c r="AC193" s="191" t="str">
        <f t="shared" ca="1" si="67"/>
        <v>On Schedule</v>
      </c>
      <c r="AD193" s="173">
        <v>46394</v>
      </c>
      <c r="AE193" s="189">
        <v>0</v>
      </c>
      <c r="AF193" s="191" t="str">
        <f t="shared" ca="1" si="68"/>
        <v>On Schedule</v>
      </c>
      <c r="AG193" s="173">
        <v>46415</v>
      </c>
      <c r="AH193" s="189">
        <v>0</v>
      </c>
      <c r="AI193" s="191" t="str">
        <f t="shared" ca="1" si="69"/>
        <v>On Schedule</v>
      </c>
      <c r="AJ193" s="110"/>
      <c r="AK193" s="202">
        <f t="shared" ca="1" si="70"/>
        <v>0.23529411764705882</v>
      </c>
      <c r="AL193" s="192" t="s">
        <v>1860</v>
      </c>
      <c r="AM193" s="535"/>
      <c r="AN193" s="3">
        <f>_xlfn.XLOOKUP($E193,'00 MASTER WORK REGISTER'!B:B,'00 MASTER WORK REGISTER'!N:N,"")</f>
        <v>0</v>
      </c>
      <c r="AO193" s="872" t="s">
        <v>1778</v>
      </c>
      <c r="AP193" s="3" t="e">
        <f>_xlfn.XLOOKUP($F193,#REF!,#REF!,"")</f>
        <v>#REF!</v>
      </c>
      <c r="AQ193" s="33" t="s">
        <v>1676</v>
      </c>
      <c r="AT193" s="644">
        <f>_xlfn.XLOOKUP($AS193,'02 Design'!F:F,'02 Design'!AE:AE," ")</f>
        <v>0</v>
      </c>
      <c r="AU193" s="644">
        <f>_xlfn.XLOOKUP($AS193,'02 Design'!F:F,'02 Design'!AF:AF," ")</f>
        <v>0</v>
      </c>
    </row>
    <row r="194" spans="1:49" ht="33" customHeight="1" x14ac:dyDescent="0.2">
      <c r="A194" s="643">
        <v>191</v>
      </c>
      <c r="B194" s="491">
        <v>191</v>
      </c>
      <c r="C194" s="494">
        <f>_xlfn.XLOOKUP($E194,'00 MASTER WORK REGISTER'!B:B,'00 MASTER WORK REGISTER'!L:L)</f>
        <v>0</v>
      </c>
      <c r="D194" s="491" t="s">
        <v>353</v>
      </c>
      <c r="E194" s="491" t="s">
        <v>696</v>
      </c>
      <c r="F194" s="491" t="s">
        <v>355</v>
      </c>
      <c r="G194" s="493" t="str">
        <f>_xlfn.XLOOKUP($E194,'00 MASTER WORK REGISTER'!B:B,'00 MASTER WORK REGISTER'!H:H)</f>
        <v>Modify maintenance service door to the roof building to easier access while maintaining safe operational standards</v>
      </c>
      <c r="H194" s="491" t="str">
        <f>_xlfn.XLOOKUP($E194,'00 MASTER WORK REGISTER'!B:B,'00 MASTER WORK REGISTER'!$I:$I,"")</f>
        <v>สหชาติ</v>
      </c>
      <c r="I194" s="491"/>
      <c r="J194" s="491" t="s">
        <v>1629</v>
      </c>
      <c r="K194" s="495">
        <f>_xlfn.XLOOKUP($E194,'00 MASTER WORK REGISTER'!$B:$B,'00 MASTER WORK REGISTER'!$M:$M,"")</f>
        <v>46388</v>
      </c>
      <c r="L194" s="597">
        <v>46314</v>
      </c>
      <c r="M194" s="189">
        <v>0.5</v>
      </c>
      <c r="N194" s="191" t="str">
        <f t="shared" ca="1" si="64"/>
        <v>Late</v>
      </c>
      <c r="O194" s="173">
        <v>46345</v>
      </c>
      <c r="P194" s="189">
        <v>0</v>
      </c>
      <c r="Q194" s="191" t="str">
        <f t="shared" ca="1" si="65"/>
        <v>On Schedule</v>
      </c>
      <c r="R194" s="194"/>
      <c r="S194" s="195"/>
      <c r="T194" s="203"/>
      <c r="U194" s="193">
        <v>46387</v>
      </c>
      <c r="V194" s="189">
        <v>0</v>
      </c>
      <c r="W194" s="191" t="str">
        <f t="shared" ca="1" si="66"/>
        <v>On Schedule</v>
      </c>
      <c r="X194" s="194"/>
      <c r="Y194" s="195"/>
      <c r="Z194" s="203"/>
      <c r="AA194" s="173">
        <v>46356</v>
      </c>
      <c r="AB194" s="189">
        <v>0</v>
      </c>
      <c r="AC194" s="191" t="str">
        <f t="shared" ca="1" si="67"/>
        <v>On Schedule</v>
      </c>
      <c r="AD194" s="173">
        <v>46394</v>
      </c>
      <c r="AE194" s="189">
        <v>0</v>
      </c>
      <c r="AF194" s="191" t="str">
        <f t="shared" ca="1" si="68"/>
        <v>On Schedule</v>
      </c>
      <c r="AG194" s="173">
        <v>46415</v>
      </c>
      <c r="AH194" s="189">
        <v>0</v>
      </c>
      <c r="AI194" s="191" t="str">
        <f t="shared" ca="1" si="69"/>
        <v>On Schedule</v>
      </c>
      <c r="AJ194" s="110"/>
      <c r="AK194" s="202">
        <f t="shared" ca="1" si="70"/>
        <v>5.8823529411764705E-2</v>
      </c>
      <c r="AL194" s="192" t="s">
        <v>1860</v>
      </c>
      <c r="AM194" s="535"/>
      <c r="AN194" s="3">
        <f>_xlfn.XLOOKUP($E194,'00 MASTER WORK REGISTER'!B:B,'00 MASTER WORK REGISTER'!N:N,"")</f>
        <v>0</v>
      </c>
      <c r="AO194" s="877" t="s">
        <v>1780</v>
      </c>
      <c r="AP194" s="3" t="e">
        <f>_xlfn.XLOOKUP($F194,#REF!,#REF!,"")</f>
        <v>#REF!</v>
      </c>
      <c r="AQ194" s="33" t="s">
        <v>1676</v>
      </c>
      <c r="AT194" s="644">
        <f>_xlfn.XLOOKUP($AS194,'02 Design'!F:F,'02 Design'!AE:AE," ")</f>
        <v>0</v>
      </c>
      <c r="AU194" s="644">
        <f>_xlfn.XLOOKUP($AS194,'02 Design'!F:F,'02 Design'!AF:AF," ")</f>
        <v>0</v>
      </c>
    </row>
    <row r="195" spans="1:49" ht="35.1" customHeight="1" x14ac:dyDescent="0.2">
      <c r="A195" s="643">
        <v>192</v>
      </c>
      <c r="B195" s="491">
        <v>192</v>
      </c>
      <c r="C195" s="491" t="str">
        <f>_xlfn.XLOOKUP($E195,'00 MASTER WORK REGISTER'!B:B,'00 MASTER WORK REGISTER'!L:L)</f>
        <v>MDW-39536</v>
      </c>
      <c r="D195" s="491" t="s">
        <v>353</v>
      </c>
      <c r="E195" s="491" t="s">
        <v>697</v>
      </c>
      <c r="F195" s="491" t="s">
        <v>355</v>
      </c>
      <c r="G195" s="493" t="str">
        <f>_xlfn.XLOOKUP($E195,'00 MASTER WORK REGISTER'!B:B,'00 MASTER WORK REGISTER'!H:H)</f>
        <v>Company logo and Central Control Room sign in CCR room.</v>
      </c>
      <c r="H195" s="491" t="str">
        <f>_xlfn.XLOOKUP($E195,'00 MASTER WORK REGISTER'!B:B,'00 MASTER WORK REGISTER'!$I:$I,"")</f>
        <v>สหชาติ</v>
      </c>
      <c r="I195" s="491"/>
      <c r="J195" s="491" t="s">
        <v>1629</v>
      </c>
      <c r="K195" s="495">
        <f>_xlfn.XLOOKUP($E195,'00 MASTER WORK REGISTER'!$B:$B,'00 MASTER WORK REGISTER'!$M:$M,"")</f>
        <v>46143</v>
      </c>
      <c r="L195" s="173">
        <v>46049</v>
      </c>
      <c r="M195" s="189">
        <v>1</v>
      </c>
      <c r="N195" s="191" t="str">
        <f t="shared" ca="1" si="64"/>
        <v>Completed</v>
      </c>
      <c r="O195" s="173">
        <v>46095</v>
      </c>
      <c r="P195" s="189">
        <v>1</v>
      </c>
      <c r="Q195" s="191" t="str">
        <f t="shared" ca="1" si="65"/>
        <v>Completed</v>
      </c>
      <c r="R195" s="194"/>
      <c r="S195" s="195"/>
      <c r="T195" s="203"/>
      <c r="U195" s="173">
        <v>46142</v>
      </c>
      <c r="V195" s="189">
        <v>1</v>
      </c>
      <c r="W195" s="191" t="str">
        <f t="shared" ca="1" si="66"/>
        <v>Completed</v>
      </c>
      <c r="X195" s="194"/>
      <c r="Y195" s="195"/>
      <c r="Z195" s="203"/>
      <c r="AA195" s="173">
        <v>46295</v>
      </c>
      <c r="AB195" s="189">
        <v>0.5</v>
      </c>
      <c r="AC195" s="191" t="str">
        <f t="shared" ca="1" si="67"/>
        <v>Late</v>
      </c>
      <c r="AD195" s="583">
        <v>46302</v>
      </c>
      <c r="AE195" s="189">
        <v>0</v>
      </c>
      <c r="AF195" s="191" t="str">
        <f t="shared" ca="1" si="68"/>
        <v>Late</v>
      </c>
      <c r="AG195" s="173">
        <v>46325</v>
      </c>
      <c r="AH195" s="189">
        <v>0</v>
      </c>
      <c r="AI195" s="191" t="str">
        <f t="shared" ca="1" si="69"/>
        <v>On Schedule</v>
      </c>
      <c r="AJ195" s="110"/>
      <c r="AK195" s="202">
        <f t="shared" ca="1" si="70"/>
        <v>0.94705882352941173</v>
      </c>
      <c r="AL195" s="192" t="s">
        <v>1861</v>
      </c>
      <c r="AM195" s="535"/>
      <c r="AN195" s="3">
        <f>_xlfn.XLOOKUP($E195,'00 MASTER WORK REGISTER'!B:B,'00 MASTER WORK REGISTER'!N:N,"")</f>
        <v>0</v>
      </c>
      <c r="AO195" s="872" t="s">
        <v>1782</v>
      </c>
      <c r="AP195" s="3" t="e">
        <f>_xlfn.XLOOKUP($F195,#REF!,#REF!,"")</f>
        <v>#REF!</v>
      </c>
      <c r="AQ195" s="33" t="s">
        <v>1676</v>
      </c>
      <c r="AS195" s="436" t="s">
        <v>410</v>
      </c>
      <c r="AT195" s="644" t="str">
        <f>_xlfn.XLOOKUP($AS195,'02 Design'!F:F,'02 Design'!AE:AE," ")</f>
        <v>MDW-69572</v>
      </c>
      <c r="AU195" s="644" t="str">
        <f>_xlfn.XLOOKUP($AS195,'02 Design'!F:F,'02 Design'!AF:AF," ")</f>
        <v>MDW-69573</v>
      </c>
    </row>
    <row r="196" spans="1:49" ht="35.1" customHeight="1" x14ac:dyDescent="0.2">
      <c r="A196" s="643">
        <v>193</v>
      </c>
      <c r="B196" s="491">
        <v>193</v>
      </c>
      <c r="C196" s="491" t="str">
        <f>_xlfn.XLOOKUP($E196,'00 MASTER WORK REGISTER'!B:B,'00 MASTER WORK REGISTER'!L:L)</f>
        <v>MDW-39536</v>
      </c>
      <c r="D196" s="491" t="s">
        <v>353</v>
      </c>
      <c r="E196" s="491" t="s">
        <v>698</v>
      </c>
      <c r="F196" s="491" t="s">
        <v>355</v>
      </c>
      <c r="G196" s="493" t="str">
        <f>_xlfn.XLOOKUP($E196,'00 MASTER WORK REGISTER'!B:B,'00 MASTER WORK REGISTER'!H:H)</f>
        <v>Soundproof insulation on the wall and structure and equipment in the CCR room.</v>
      </c>
      <c r="H196" s="491" t="str">
        <f>_xlfn.XLOOKUP($E196,'00 MASTER WORK REGISTER'!B:B,'00 MASTER WORK REGISTER'!$I:$I,"")</f>
        <v>สหชาติ</v>
      </c>
      <c r="I196" s="491"/>
      <c r="J196" s="491" t="s">
        <v>1629</v>
      </c>
      <c r="K196" s="495">
        <f>_xlfn.XLOOKUP($E196,'00 MASTER WORK REGISTER'!$B:$B,'00 MASTER WORK REGISTER'!$M:$M,"")</f>
        <v>46143</v>
      </c>
      <c r="L196" s="173">
        <v>46034</v>
      </c>
      <c r="M196" s="189">
        <v>1</v>
      </c>
      <c r="N196" s="191" t="str">
        <f t="shared" ca="1" si="64"/>
        <v>Completed</v>
      </c>
      <c r="O196" s="173">
        <v>46080</v>
      </c>
      <c r="P196" s="189">
        <v>1</v>
      </c>
      <c r="Q196" s="191" t="str">
        <f t="shared" ca="1" si="65"/>
        <v>Completed</v>
      </c>
      <c r="R196" s="194"/>
      <c r="S196" s="195"/>
      <c r="T196" s="203"/>
      <c r="U196" s="173">
        <v>46142</v>
      </c>
      <c r="V196" s="189">
        <v>1</v>
      </c>
      <c r="W196" s="191" t="str">
        <f t="shared" ca="1" si="66"/>
        <v>Completed</v>
      </c>
      <c r="X196" s="194"/>
      <c r="Y196" s="195"/>
      <c r="Z196" s="203"/>
      <c r="AA196" s="173">
        <v>46295</v>
      </c>
      <c r="AB196" s="189">
        <v>0.5</v>
      </c>
      <c r="AC196" s="191" t="str">
        <f t="shared" ca="1" si="67"/>
        <v>Late</v>
      </c>
      <c r="AD196" s="583">
        <f>AA196+7</f>
        <v>46302</v>
      </c>
      <c r="AE196" s="189">
        <v>0</v>
      </c>
      <c r="AF196" s="191" t="str">
        <f t="shared" ca="1" si="68"/>
        <v>Late</v>
      </c>
      <c r="AG196" s="173">
        <v>46325</v>
      </c>
      <c r="AH196" s="189">
        <v>0</v>
      </c>
      <c r="AI196" s="191" t="str">
        <f t="shared" ca="1" si="69"/>
        <v>On Schedule</v>
      </c>
      <c r="AJ196" s="110"/>
      <c r="AK196" s="202">
        <f t="shared" ca="1" si="70"/>
        <v>0.94705882352941173</v>
      </c>
      <c r="AL196" s="192" t="s">
        <v>1861</v>
      </c>
      <c r="AM196" s="535"/>
      <c r="AN196" s="3">
        <f>_xlfn.XLOOKUP($E196,'00 MASTER WORK REGISTER'!B:B,'00 MASTER WORK REGISTER'!N:N,"")</f>
        <v>0</v>
      </c>
      <c r="AO196" s="872" t="s">
        <v>1784</v>
      </c>
      <c r="AP196" s="3" t="e">
        <f>_xlfn.XLOOKUP($F196,#REF!,#REF!,"")</f>
        <v>#REF!</v>
      </c>
      <c r="AQ196" s="33" t="s">
        <v>1676</v>
      </c>
      <c r="AR196" s="33"/>
      <c r="AS196" s="644" t="s">
        <v>410</v>
      </c>
      <c r="AT196" s="644" t="str">
        <f>_xlfn.XLOOKUP($AS196,'02 Design'!F:F,'02 Design'!AE:AE," ")</f>
        <v>MDW-69572</v>
      </c>
      <c r="AU196" s="644" t="str">
        <f>_xlfn.XLOOKUP($AS196,'02 Design'!F:F,'02 Design'!AF:AF," ")</f>
        <v>MDW-69573</v>
      </c>
    </row>
    <row r="197" spans="1:49" ht="35.1" customHeight="1" x14ac:dyDescent="0.2">
      <c r="A197" s="643">
        <v>194</v>
      </c>
      <c r="B197" s="491">
        <v>194</v>
      </c>
      <c r="C197" s="491" t="str">
        <f>_xlfn.XLOOKUP($E197,'00 MASTER WORK REGISTER'!B:B,'00 MASTER WORK REGISTER'!L:L)</f>
        <v>MDW-39526</v>
      </c>
      <c r="D197" s="491" t="s">
        <v>353</v>
      </c>
      <c r="E197" s="491" t="s">
        <v>699</v>
      </c>
      <c r="F197" s="491" t="s">
        <v>355</v>
      </c>
      <c r="G197" s="493" t="str">
        <f>_xlfn.XLOOKUP($E197,'00 MASTER WORK REGISTER'!B:B,'00 MASTER WORK REGISTER'!H:H)</f>
        <v>Relocate Fire Hose Cabinet to be outside of the clearance gauge zone 17 set</v>
      </c>
      <c r="H197" s="491" t="str">
        <f>_xlfn.XLOOKUP($E197,'00 MASTER WORK REGISTER'!B:B,'00 MASTER WORK REGISTER'!$I:$I,"")</f>
        <v>ประธาน</v>
      </c>
      <c r="I197" s="491"/>
      <c r="J197" s="491" t="s">
        <v>1629</v>
      </c>
      <c r="K197" s="495">
        <f>_xlfn.XLOOKUP($E197,'00 MASTER WORK REGISTER'!$B:$B,'00 MASTER WORK REGISTER'!$M:$M,"")</f>
        <v>46143</v>
      </c>
      <c r="L197" s="173">
        <v>46034</v>
      </c>
      <c r="M197" s="189">
        <v>1</v>
      </c>
      <c r="N197" s="192" t="s">
        <v>1859</v>
      </c>
      <c r="O197" s="173">
        <v>46080</v>
      </c>
      <c r="P197" s="189">
        <v>1</v>
      </c>
      <c r="Q197" s="192" t="s">
        <v>1859</v>
      </c>
      <c r="R197" s="194"/>
      <c r="S197" s="195"/>
      <c r="T197" s="203"/>
      <c r="U197" s="173">
        <v>46142</v>
      </c>
      <c r="V197" s="189">
        <v>1</v>
      </c>
      <c r="W197" s="191" t="str">
        <f t="shared" ca="1" si="66"/>
        <v>Completed</v>
      </c>
      <c r="X197" s="194"/>
      <c r="Y197" s="195"/>
      <c r="Z197" s="203"/>
      <c r="AA197" s="173">
        <v>46099</v>
      </c>
      <c r="AB197" s="189">
        <v>1</v>
      </c>
      <c r="AC197" s="191" t="str">
        <f t="shared" ca="1" si="67"/>
        <v>Completed</v>
      </c>
      <c r="AD197" s="583">
        <v>46295</v>
      </c>
      <c r="AE197" s="189">
        <v>1</v>
      </c>
      <c r="AF197" s="191" t="str">
        <f t="shared" ca="1" si="68"/>
        <v>Completed</v>
      </c>
      <c r="AG197" s="173">
        <v>46157</v>
      </c>
      <c r="AH197" s="189">
        <v>1</v>
      </c>
      <c r="AI197" s="191" t="str">
        <f t="shared" ca="1" si="69"/>
        <v>Completed</v>
      </c>
      <c r="AJ197" s="110"/>
      <c r="AK197" s="202">
        <f t="shared" ca="1" si="70"/>
        <v>1</v>
      </c>
      <c r="AL197" s="192" t="s">
        <v>1861</v>
      </c>
      <c r="AM197" s="535"/>
      <c r="AN197" s="3">
        <f>_xlfn.XLOOKUP($E197,'00 MASTER WORK REGISTER'!B:B,'00 MASTER WORK REGISTER'!N:N,"")</f>
        <v>0</v>
      </c>
      <c r="AO197" s="872" t="s">
        <v>1787</v>
      </c>
      <c r="AP197" s="3" t="e">
        <f>_xlfn.XLOOKUP($F197,#REF!,#REF!,"")</f>
        <v>#REF!</v>
      </c>
      <c r="AQ197" s="33"/>
      <c r="AS197" s="436" t="s">
        <v>411</v>
      </c>
      <c r="AT197" s="644" t="str">
        <f>_xlfn.XLOOKUP($AS197,'02 Design'!F:F,'02 Design'!AE:AE," ")</f>
        <v>MDW-69552</v>
      </c>
      <c r="AU197" s="644" t="str">
        <f>_xlfn.XLOOKUP($AS197,'02 Design'!F:F,'02 Design'!AF:AF," ")</f>
        <v>MDW-69553</v>
      </c>
    </row>
    <row r="198" spans="1:49" ht="35.1" customHeight="1" x14ac:dyDescent="0.2">
      <c r="A198" s="643">
        <v>195</v>
      </c>
      <c r="B198" s="491">
        <v>195</v>
      </c>
      <c r="C198" s="491" t="str">
        <f>_xlfn.XLOOKUP($E198,'00 MASTER WORK REGISTER'!B:B,'00 MASTER WORK REGISTER'!L:L)</f>
        <v>MDW-39528</v>
      </c>
      <c r="D198" s="491" t="s">
        <v>353</v>
      </c>
      <c r="E198" s="491" t="s">
        <v>700</v>
      </c>
      <c r="F198" s="491" t="s">
        <v>355</v>
      </c>
      <c r="G198" s="493" t="str">
        <f>_xlfn.XLOOKUP($E198,'00 MASTER WORK REGISTER'!B:B,'00 MASTER WORK REGISTER'!H:H)</f>
        <v>Washing Area in Cleaning Staff Room at Stabling Yard - Civil &amp; AR</v>
      </c>
      <c r="H198" s="491" t="str">
        <f>_xlfn.XLOOKUP($E198,'00 MASTER WORK REGISTER'!B:B,'00 MASTER WORK REGISTER'!$I:$I,"")</f>
        <v>สหชาติ</v>
      </c>
      <c r="I198" s="491"/>
      <c r="J198" s="491" t="s">
        <v>1629</v>
      </c>
      <c r="K198" s="495">
        <f>_xlfn.XLOOKUP($E198,'00 MASTER WORK REGISTER'!$B:$B,'00 MASTER WORK REGISTER'!$M:$M,"")</f>
        <v>46237</v>
      </c>
      <c r="L198" s="173">
        <v>46176</v>
      </c>
      <c r="M198" s="189">
        <v>1</v>
      </c>
      <c r="N198" s="191" t="str">
        <f ca="1">IF($M198=1, "Completed", IF($L198&lt;TODAY(), "Late", "On Schedule"))</f>
        <v>Completed</v>
      </c>
      <c r="O198" s="173">
        <v>46207</v>
      </c>
      <c r="P198" s="189">
        <v>1</v>
      </c>
      <c r="Q198" s="191" t="str">
        <f ca="1">IF($P198=1, "Completed", IF($O198&lt;TODAY(), "Late", "On Schedule"))</f>
        <v>Completed</v>
      </c>
      <c r="R198" s="194"/>
      <c r="S198" s="195"/>
      <c r="T198" s="203"/>
      <c r="U198" s="173">
        <v>46234</v>
      </c>
      <c r="V198" s="189">
        <v>1</v>
      </c>
      <c r="W198" s="191" t="str">
        <f t="shared" ca="1" si="66"/>
        <v>Completed</v>
      </c>
      <c r="X198" s="194"/>
      <c r="Y198" s="195"/>
      <c r="Z198" s="203"/>
      <c r="AA198" s="173">
        <v>46204</v>
      </c>
      <c r="AB198" s="189">
        <v>1</v>
      </c>
      <c r="AC198" s="191" t="str">
        <f t="shared" ca="1" si="67"/>
        <v>Completed</v>
      </c>
      <c r="AD198" s="583">
        <v>46295</v>
      </c>
      <c r="AE198" s="189">
        <v>0.5</v>
      </c>
      <c r="AF198" s="191" t="str">
        <f t="shared" ca="1" si="68"/>
        <v>Late</v>
      </c>
      <c r="AG198" s="173">
        <v>46310</v>
      </c>
      <c r="AH198" s="189">
        <v>0</v>
      </c>
      <c r="AI198" s="191" t="str">
        <f t="shared" ca="1" si="69"/>
        <v>Late</v>
      </c>
      <c r="AJ198" s="110"/>
      <c r="AK198" s="202">
        <f t="shared" ca="1" si="70"/>
        <v>0.95882352941176463</v>
      </c>
      <c r="AL198" s="192" t="s">
        <v>1861</v>
      </c>
      <c r="AM198" s="535"/>
      <c r="AN198" s="3">
        <f>_xlfn.XLOOKUP($E198,'00 MASTER WORK REGISTER'!B:B,'00 MASTER WORK REGISTER'!N:N,"")</f>
        <v>0</v>
      </c>
      <c r="AO198" s="879" t="s">
        <v>1789</v>
      </c>
      <c r="AP198" s="3" t="e">
        <f>_xlfn.XLOOKUP($F198,#REF!,#REF!,"")</f>
        <v>#REF!</v>
      </c>
      <c r="AQ198" s="33" t="s">
        <v>4388</v>
      </c>
      <c r="AR198" s="33"/>
      <c r="AS198" s="644" t="s">
        <v>413</v>
      </c>
      <c r="AT198" s="644" t="str">
        <f>_xlfn.XLOOKUP($AS198,'02 Design'!F:F,'02 Design'!AE:AE," ")</f>
        <v>MDW-69556</v>
      </c>
      <c r="AU198" s="644" t="str">
        <f>_xlfn.XLOOKUP($AS198,'02 Design'!F:F,'02 Design'!AF:AF," ")</f>
        <v>MDW-69557</v>
      </c>
    </row>
    <row r="199" spans="1:49" ht="35.1" customHeight="1" x14ac:dyDescent="0.2">
      <c r="A199" s="643">
        <v>196</v>
      </c>
      <c r="B199" s="491">
        <v>196</v>
      </c>
      <c r="C199" s="491" t="str">
        <f>_xlfn.XLOOKUP($E199,'00 MASTER WORK REGISTER'!B:B,'00 MASTER WORK REGISTER'!L:L)</f>
        <v>MDW-39529</v>
      </c>
      <c r="D199" s="491" t="s">
        <v>353</v>
      </c>
      <c r="E199" s="491" t="s">
        <v>701</v>
      </c>
      <c r="F199" s="491" t="s">
        <v>355</v>
      </c>
      <c r="G199" s="493" t="str">
        <f>_xlfn.XLOOKUP($E199,'00 MASTER WORK REGISTER'!B:B,'00 MASTER WORK REGISTER'!H:H)</f>
        <v>Washing Area in Cleaning Staff Room at Stabling Yard - Building Services</v>
      </c>
      <c r="H199" s="491" t="str">
        <f>_xlfn.XLOOKUP($E199,'00 MASTER WORK REGISTER'!B:B,'00 MASTER WORK REGISTER'!$I:$I,"")</f>
        <v>ประธาน</v>
      </c>
      <c r="I199" s="491"/>
      <c r="J199" s="491" t="s">
        <v>1629</v>
      </c>
      <c r="K199" s="495">
        <f>_xlfn.XLOOKUP($E199,'00 MASTER WORK REGISTER'!$B:$B,'00 MASTER WORK REGISTER'!$M:$M,"")</f>
        <v>46238</v>
      </c>
      <c r="L199" s="173">
        <v>46126</v>
      </c>
      <c r="M199" s="189">
        <v>1</v>
      </c>
      <c r="N199" s="192" t="s">
        <v>1859</v>
      </c>
      <c r="O199" s="173">
        <v>46172</v>
      </c>
      <c r="P199" s="189">
        <v>1</v>
      </c>
      <c r="Q199" s="192" t="s">
        <v>1859</v>
      </c>
      <c r="R199" s="194"/>
      <c r="S199" s="195"/>
      <c r="T199" s="203"/>
      <c r="U199" s="173">
        <v>46234</v>
      </c>
      <c r="V199" s="189">
        <v>1</v>
      </c>
      <c r="W199" s="191" t="str">
        <f t="shared" ca="1" si="66"/>
        <v>Completed</v>
      </c>
      <c r="X199" s="194"/>
      <c r="Y199" s="195"/>
      <c r="Z199" s="203"/>
      <c r="AA199" s="173">
        <v>46112</v>
      </c>
      <c r="AB199" s="189">
        <v>1</v>
      </c>
      <c r="AC199" s="191" t="str">
        <f t="shared" ca="1" si="67"/>
        <v>Completed</v>
      </c>
      <c r="AD199" s="583">
        <v>46204</v>
      </c>
      <c r="AE199" s="189">
        <v>1</v>
      </c>
      <c r="AF199" s="191" t="str">
        <f t="shared" ca="1" si="68"/>
        <v>Completed</v>
      </c>
      <c r="AG199" s="173">
        <v>46213</v>
      </c>
      <c r="AH199" s="189">
        <v>1</v>
      </c>
      <c r="AI199" s="191" t="str">
        <f t="shared" ca="1" si="69"/>
        <v>Completed</v>
      </c>
      <c r="AJ199" s="110"/>
      <c r="AK199" s="202">
        <f t="shared" ca="1" si="70"/>
        <v>1</v>
      </c>
      <c r="AL199" s="192" t="s">
        <v>1859</v>
      </c>
      <c r="AM199" s="535"/>
      <c r="AN199" s="3">
        <f>_xlfn.XLOOKUP($E199,'00 MASTER WORK REGISTER'!B:B,'00 MASTER WORK REGISTER'!N:N,"")</f>
        <v>0</v>
      </c>
      <c r="AO199" s="879" t="s">
        <v>1789</v>
      </c>
      <c r="AP199" s="3" t="e">
        <f>_xlfn.XLOOKUP($F199,#REF!,#REF!,"")</f>
        <v>#REF!</v>
      </c>
      <c r="AQ199" s="33" t="s">
        <v>4388</v>
      </c>
      <c r="AS199" s="436" t="s">
        <v>412</v>
      </c>
      <c r="AT199" s="644" t="str">
        <f>_xlfn.XLOOKUP($AS199,'02 Design'!F:F,'02 Design'!AE:AE," ")</f>
        <v>MDW-69558</v>
      </c>
      <c r="AU199" s="644" t="str">
        <f>_xlfn.XLOOKUP($AS199,'02 Design'!F:F,'02 Design'!AF:AF," ")</f>
        <v>MDW-69559</v>
      </c>
    </row>
    <row r="200" spans="1:49" ht="35.1" customHeight="1" x14ac:dyDescent="0.2">
      <c r="A200" s="643">
        <v>197</v>
      </c>
      <c r="B200" s="491">
        <v>197</v>
      </c>
      <c r="C200" s="491" t="str">
        <f>_xlfn.XLOOKUP($E200,'00 MASTER WORK REGISTER'!B:B,'00 MASTER WORK REGISTER'!L:L)</f>
        <v>MDW-39522</v>
      </c>
      <c r="D200" s="491" t="s">
        <v>353</v>
      </c>
      <c r="E200" s="491" t="s">
        <v>702</v>
      </c>
      <c r="F200" s="491" t="s">
        <v>355</v>
      </c>
      <c r="G200" s="493" t="str">
        <f>_xlfn.XLOOKUP($E200,'00 MASTER WORK REGISTER'!B:B,'00 MASTER WORK REGISTER'!H:H)</f>
        <v>Rain protection for Water treatment Building</v>
      </c>
      <c r="H200" s="491" t="str">
        <f>_xlfn.XLOOKUP($E200,'00 MASTER WORK REGISTER'!B:B,'00 MASTER WORK REGISTER'!$I:$I,"")</f>
        <v>สหชาติ</v>
      </c>
      <c r="I200" s="492"/>
      <c r="J200" s="491" t="s">
        <v>1629</v>
      </c>
      <c r="K200" s="495">
        <f>_xlfn.XLOOKUP($E200,'00 MASTER WORK REGISTER'!$B:$B,'00 MASTER WORK REGISTER'!$M:$M,"")</f>
        <v>46239</v>
      </c>
      <c r="L200" s="173">
        <v>46141</v>
      </c>
      <c r="M200" s="189">
        <v>1</v>
      </c>
      <c r="N200" s="191" t="str">
        <f ca="1">IF($M200=1, "Completed", IF($L200&lt;TODAY(), "Late", "On Schedule"))</f>
        <v>Completed</v>
      </c>
      <c r="O200" s="173">
        <v>46172</v>
      </c>
      <c r="P200" s="189">
        <v>1</v>
      </c>
      <c r="Q200" s="191" t="str">
        <f t="shared" ref="Q200:Q210" ca="1" si="71">IF($P200=1, "Completed", IF($O200&lt;TODAY(), "Late", "On Schedule"))</f>
        <v>Completed</v>
      </c>
      <c r="R200" s="194"/>
      <c r="S200" s="195"/>
      <c r="T200" s="203"/>
      <c r="U200" s="173">
        <v>46234</v>
      </c>
      <c r="V200" s="189">
        <v>1</v>
      </c>
      <c r="W200" s="191" t="str">
        <f t="shared" ca="1" si="66"/>
        <v>Completed</v>
      </c>
      <c r="X200" s="194"/>
      <c r="Y200" s="195"/>
      <c r="Z200" s="203"/>
      <c r="AA200" s="173">
        <v>46204</v>
      </c>
      <c r="AB200" s="189">
        <v>1</v>
      </c>
      <c r="AC200" s="191" t="str">
        <f t="shared" ca="1" si="67"/>
        <v>Completed</v>
      </c>
      <c r="AD200" s="583">
        <v>46295</v>
      </c>
      <c r="AE200" s="189">
        <v>0</v>
      </c>
      <c r="AF200" s="191" t="str">
        <f t="shared" ca="1" si="68"/>
        <v>Late</v>
      </c>
      <c r="AG200" s="173">
        <f>AD200+21</f>
        <v>46316</v>
      </c>
      <c r="AH200" s="189">
        <v>0</v>
      </c>
      <c r="AI200" s="191" t="str">
        <f t="shared" ca="1" si="69"/>
        <v>Late</v>
      </c>
      <c r="AJ200" s="110"/>
      <c r="AK200" s="202">
        <f t="shared" ca="1" si="70"/>
        <v>0.95294117647058818</v>
      </c>
      <c r="AL200" s="192" t="s">
        <v>1861</v>
      </c>
      <c r="AM200" s="776"/>
      <c r="AN200" s="3">
        <f>_xlfn.XLOOKUP($E200,'00 MASTER WORK REGISTER'!B:B,'00 MASTER WORK REGISTER'!N:N,"")</f>
        <v>0</v>
      </c>
      <c r="AO200" s="872" t="s">
        <v>1792</v>
      </c>
      <c r="AP200" s="3" t="e">
        <f>_xlfn.XLOOKUP($F200,#REF!,#REF!,"")</f>
        <v>#REF!</v>
      </c>
      <c r="AQ200" s="33" t="s">
        <v>1676</v>
      </c>
      <c r="AS200" s="436" t="s">
        <v>1512</v>
      </c>
      <c r="AT200" s="644" t="str">
        <f>_xlfn.XLOOKUP($AS200,'02 Design'!F:F,'02 Design'!AE:AE," ")</f>
        <v>MDW-69544</v>
      </c>
      <c r="AU200" s="644" t="str">
        <f>_xlfn.XLOOKUP($AS200,'02 Design'!F:F,'02 Design'!AF:AF," ")</f>
        <v>MDW-69545</v>
      </c>
    </row>
    <row r="201" spans="1:49" s="610" customFormat="1" ht="35.1" customHeight="1" x14ac:dyDescent="0.2">
      <c r="A201" s="757">
        <v>198</v>
      </c>
      <c r="B201" s="685">
        <v>198</v>
      </c>
      <c r="C201" s="685" t="str">
        <f>_xlfn.XLOOKUP($E201,'00 MASTER WORK REGISTER'!B:B,'00 MASTER WORK REGISTER'!L:L)</f>
        <v>MDW-39522</v>
      </c>
      <c r="D201" s="685" t="s">
        <v>353</v>
      </c>
      <c r="E201" s="685" t="s">
        <v>1905</v>
      </c>
      <c r="F201" s="491" t="s">
        <v>355</v>
      </c>
      <c r="G201" s="687" t="str">
        <f>_xlfn.XLOOKUP($E201,'00 MASTER WORK REGISTER'!B:B,'00 MASTER WORK REGISTER'!H:H)</f>
        <v>Zero Discharge Water treatment in Depot - Civil &amp; AR</v>
      </c>
      <c r="H201" s="685" t="str">
        <f>_xlfn.XLOOKUP($E201,'00 MASTER WORK REGISTER'!B:B,'00 MASTER WORK REGISTER'!$I:$I,"")</f>
        <v>สหชาติ</v>
      </c>
      <c r="I201" s="492"/>
      <c r="J201" s="491" t="s">
        <v>1629</v>
      </c>
      <c r="K201" s="688">
        <f>_xlfn.XLOOKUP($E201,'00 MASTER WORK REGISTER'!$B:$B,'00 MASTER WORK REGISTER'!$M:$M,"")</f>
        <v>46388</v>
      </c>
      <c r="L201" s="173">
        <v>46249</v>
      </c>
      <c r="M201" s="189">
        <v>1</v>
      </c>
      <c r="N201" s="532" t="s">
        <v>1859</v>
      </c>
      <c r="O201" s="597">
        <v>46295</v>
      </c>
      <c r="P201" s="189">
        <v>0.75</v>
      </c>
      <c r="Q201" s="601" t="str">
        <f t="shared" ca="1" si="71"/>
        <v>Late</v>
      </c>
      <c r="R201" s="194"/>
      <c r="S201" s="195"/>
      <c r="T201" s="604"/>
      <c r="U201" s="193">
        <v>46387</v>
      </c>
      <c r="V201" s="531">
        <v>0.63</v>
      </c>
      <c r="W201" s="601" t="str">
        <f t="shared" ca="1" si="66"/>
        <v>On Schedule</v>
      </c>
      <c r="X201" s="602"/>
      <c r="Y201" s="603"/>
      <c r="Z201" s="604"/>
      <c r="AA201" s="663"/>
      <c r="AB201" s="664"/>
      <c r="AC201" s="665"/>
      <c r="AD201" s="619">
        <v>46394</v>
      </c>
      <c r="AE201" s="531">
        <v>0</v>
      </c>
      <c r="AF201" s="601" t="str">
        <f t="shared" ca="1" si="68"/>
        <v>On Schedule</v>
      </c>
      <c r="AG201" s="663"/>
      <c r="AH201" s="664"/>
      <c r="AI201" s="665"/>
      <c r="AJ201" s="606"/>
      <c r="AK201" s="607">
        <f t="shared" ca="1" si="70"/>
        <v>0.68271604938271602</v>
      </c>
      <c r="AL201" s="775" t="s">
        <v>1860</v>
      </c>
      <c r="AM201" s="1" t="s">
        <v>4841</v>
      </c>
      <c r="AN201" s="609" t="str">
        <f>_xlfn.XLOOKUP($E201,'00 MASTER WORK REGISTER'!B:B,'00 MASTER WORK REGISTER'!N:N,"")</f>
        <v>@ เพิ่มใน MS Project</v>
      </c>
      <c r="AO201" s="872" t="s">
        <v>1705</v>
      </c>
      <c r="AP201" s="609" t="e">
        <f>_xlfn.XLOOKUP($F201,#REF!,#REF!,"")</f>
        <v>#REF!</v>
      </c>
      <c r="AQ201" s="610" t="s">
        <v>4388</v>
      </c>
      <c r="AS201" s="711" t="s">
        <v>1512</v>
      </c>
      <c r="AT201" s="711" t="str">
        <f>_xlfn.XLOOKUP($AS201,'02 Design'!F:F,'02 Design'!AE:AE," ")</f>
        <v>MDW-69544</v>
      </c>
      <c r="AU201" s="711" t="str">
        <f>_xlfn.XLOOKUP($AS201,'02 Design'!F:F,'02 Design'!AF:AF," ")</f>
        <v>MDW-69545</v>
      </c>
      <c r="AW201" s="610" t="s">
        <v>4833</v>
      </c>
    </row>
    <row r="202" spans="1:49" ht="35.1" customHeight="1" x14ac:dyDescent="0.2">
      <c r="A202" s="643">
        <v>199</v>
      </c>
      <c r="B202" s="491">
        <v>199</v>
      </c>
      <c r="C202" s="491" t="str">
        <f>_xlfn.XLOOKUP($E202,'00 MASTER WORK REGISTER'!B:B,'00 MASTER WORK REGISTER'!L:L)</f>
        <v>MDW-39530</v>
      </c>
      <c r="D202" s="491" t="s">
        <v>353</v>
      </c>
      <c r="E202" s="491" t="s">
        <v>1898</v>
      </c>
      <c r="F202" s="491" t="s">
        <v>355</v>
      </c>
      <c r="G202" s="493" t="str">
        <f>_xlfn.XLOOKUP($E202,'00 MASTER WORK REGISTER'!B:B,'00 MASTER WORK REGISTER'!H:H)</f>
        <v>Zero Discharge Water treatment in Depot - Building Services</v>
      </c>
      <c r="H202" s="491" t="str">
        <f>_xlfn.XLOOKUP($E202,'00 MASTER WORK REGISTER'!B:B,'00 MASTER WORK REGISTER'!$I:$I,"")</f>
        <v>ประธาน</v>
      </c>
      <c r="I202" s="491"/>
      <c r="J202" s="491" t="s">
        <v>1629</v>
      </c>
      <c r="K202" s="495">
        <f>_xlfn.XLOOKUP($E202,'00 MASTER WORK REGISTER'!$B:$B,'00 MASTER WORK REGISTER'!$M:$M,"")</f>
        <v>46388</v>
      </c>
      <c r="L202" s="173">
        <v>46249</v>
      </c>
      <c r="M202" s="189">
        <v>1</v>
      </c>
      <c r="N202" s="192" t="s">
        <v>1859</v>
      </c>
      <c r="O202" s="173">
        <v>46295</v>
      </c>
      <c r="P202" s="189">
        <v>1</v>
      </c>
      <c r="Q202" s="191" t="str">
        <f t="shared" ca="1" si="71"/>
        <v>Completed</v>
      </c>
      <c r="R202" s="194"/>
      <c r="S202" s="195"/>
      <c r="T202" s="203"/>
      <c r="U202" s="173">
        <v>46387</v>
      </c>
      <c r="V202" s="189">
        <v>0.5</v>
      </c>
      <c r="W202" s="191" t="str">
        <f t="shared" ca="1" si="66"/>
        <v>On Schedule</v>
      </c>
      <c r="X202" s="194"/>
      <c r="Y202" s="195"/>
      <c r="Z202" s="203"/>
      <c r="AA202" s="173">
        <v>46325</v>
      </c>
      <c r="AB202" s="189">
        <v>1</v>
      </c>
      <c r="AC202" s="191" t="str">
        <f t="shared" ca="1" si="67"/>
        <v>Completed</v>
      </c>
      <c r="AD202" s="583">
        <v>46394</v>
      </c>
      <c r="AE202" s="189">
        <v>0</v>
      </c>
      <c r="AF202" s="191" t="str">
        <f t="shared" ca="1" si="68"/>
        <v>On Schedule</v>
      </c>
      <c r="AG202" s="173">
        <f>AD202+21</f>
        <v>46415</v>
      </c>
      <c r="AH202" s="189">
        <v>0</v>
      </c>
      <c r="AI202" s="191" t="str">
        <f t="shared" ca="1" si="69"/>
        <v>On Schedule</v>
      </c>
      <c r="AJ202" s="110"/>
      <c r="AK202" s="202">
        <f t="shared" ca="1" si="70"/>
        <v>0.6</v>
      </c>
      <c r="AL202" s="192" t="s">
        <v>1860</v>
      </c>
      <c r="AM202" s="777"/>
      <c r="AN202" s="3" t="str">
        <f>_xlfn.XLOOKUP($E202,'00 MASTER WORK REGISTER'!B:B,'00 MASTER WORK REGISTER'!N:N,"")</f>
        <v>@ เพิ่มใน MS Project</v>
      </c>
      <c r="AO202" s="872" t="s">
        <v>1705</v>
      </c>
      <c r="AP202" s="3" t="e">
        <f>_xlfn.XLOOKUP($F202,#REF!,#REF!,"")</f>
        <v>#REF!</v>
      </c>
      <c r="AQ202" s="33" t="s">
        <v>4388</v>
      </c>
      <c r="AS202" s="436" t="s">
        <v>414</v>
      </c>
      <c r="AT202" s="644" t="str">
        <f>_xlfn.XLOOKUP($AS202,'02 Design'!F:F,'02 Design'!AE:AE," ")</f>
        <v>MDW-69560</v>
      </c>
      <c r="AU202" s="644" t="str">
        <f>_xlfn.XLOOKUP($AS202,'02 Design'!F:F,'02 Design'!AF:AF," ")</f>
        <v>MDW-69561</v>
      </c>
    </row>
    <row r="203" spans="1:49" s="610" customFormat="1" ht="35.1" customHeight="1" x14ac:dyDescent="0.2">
      <c r="A203" s="757">
        <v>200</v>
      </c>
      <c r="B203" s="685">
        <v>200</v>
      </c>
      <c r="C203" s="685" t="str">
        <f>_xlfn.XLOOKUP($E203,'00 MASTER WORK REGISTER'!B:B,'00 MASTER WORK REGISTER'!L:L)</f>
        <v>MDW-39516</v>
      </c>
      <c r="D203" s="685" t="s">
        <v>353</v>
      </c>
      <c r="E203" s="685" t="s">
        <v>704</v>
      </c>
      <c r="F203" s="685" t="s">
        <v>355</v>
      </c>
      <c r="G203" s="687" t="str">
        <f>_xlfn.XLOOKUP($E203,'00 MASTER WORK REGISTER'!B:B,'00 MASTER WORK REGISTER'!H:H)</f>
        <v>Modification Works : Walkway Bridge between BL Depot and ORL Depot - Civil &amp; AR</v>
      </c>
      <c r="H203" s="685" t="str">
        <f>_xlfn.XLOOKUP($E203,'00 MASTER WORK REGISTER'!B:B,'00 MASTER WORK REGISTER'!$I:$I,"")</f>
        <v>สหชาติ</v>
      </c>
      <c r="I203" s="685"/>
      <c r="J203" s="685" t="s">
        <v>1629</v>
      </c>
      <c r="K203" s="688">
        <f>_xlfn.XLOOKUP($E203,'00 MASTER WORK REGISTER'!$B:$B,'00 MASTER WORK REGISTER'!$M:$M,"")</f>
        <v>46236</v>
      </c>
      <c r="L203" s="193">
        <v>46081</v>
      </c>
      <c r="M203" s="531">
        <v>1</v>
      </c>
      <c r="N203" s="601" t="str">
        <f t="shared" ref="N203:N210" ca="1" si="72">IF($M203=1, "Completed", IF($L203&lt;TODAY(), "Late", "On Schedule"))</f>
        <v>Completed</v>
      </c>
      <c r="O203" s="193">
        <v>46188</v>
      </c>
      <c r="P203" s="531">
        <v>1</v>
      </c>
      <c r="Q203" s="601" t="str">
        <f t="shared" ca="1" si="71"/>
        <v>Completed</v>
      </c>
      <c r="R203" s="602"/>
      <c r="S203" s="603"/>
      <c r="T203" s="604"/>
      <c r="U203" s="597">
        <v>46295</v>
      </c>
      <c r="V203" s="531">
        <v>0.95</v>
      </c>
      <c r="W203" s="601" t="str">
        <f t="shared" ca="1" si="66"/>
        <v>Late</v>
      </c>
      <c r="X203" s="602"/>
      <c r="Y203" s="603"/>
      <c r="Z203" s="604"/>
      <c r="AA203" s="193">
        <v>46265</v>
      </c>
      <c r="AB203" s="531">
        <v>1</v>
      </c>
      <c r="AC203" s="601" t="str">
        <f t="shared" ref="AC203:AC225" ca="1" si="73">IF($AB203=1, "Completed", IF($AA203&lt;TODAY(), "Late", "On Schedule"))</f>
        <v>Completed</v>
      </c>
      <c r="AD203" s="619">
        <v>46302</v>
      </c>
      <c r="AE203" s="531">
        <v>0</v>
      </c>
      <c r="AF203" s="601" t="str">
        <f t="shared" ca="1" si="68"/>
        <v>Late</v>
      </c>
      <c r="AG203" s="193">
        <v>46316</v>
      </c>
      <c r="AH203" s="531">
        <v>0</v>
      </c>
      <c r="AI203" s="601" t="str">
        <f t="shared" ref="AI203:AI225" ca="1" si="74">IF($AH203=1, "Completed", IF($AG203&lt;TODAY(), "Late", "On Schedule"))</f>
        <v>Late</v>
      </c>
      <c r="AJ203" s="606"/>
      <c r="AK203" s="607">
        <f t="shared" ca="1" si="70"/>
        <v>0.91764705882352937</v>
      </c>
      <c r="AL203" s="532" t="s">
        <v>1861</v>
      </c>
      <c r="AM203" s="608" t="s">
        <v>4776</v>
      </c>
      <c r="AN203" s="609">
        <f>_xlfn.XLOOKUP($E203,'00 MASTER WORK REGISTER'!B:B,'00 MASTER WORK REGISTER'!N:N,"")</f>
        <v>0</v>
      </c>
      <c r="AO203" s="872" t="s">
        <v>1708</v>
      </c>
      <c r="AP203" s="609" t="e">
        <f>_xlfn.XLOOKUP($F203,#REF!,#REF!,"")</f>
        <v>#REF!</v>
      </c>
      <c r="AQ203" s="610" t="s">
        <v>4388</v>
      </c>
      <c r="AS203" s="711" t="s">
        <v>416</v>
      </c>
      <c r="AT203" s="711" t="str">
        <f>_xlfn.XLOOKUP($AS203,'02 Design'!F:F,'02 Design'!AE:AE," ")</f>
        <v>MDW-69532</v>
      </c>
      <c r="AU203" s="711" t="str">
        <f>_xlfn.XLOOKUP($AS203,'02 Design'!F:F,'02 Design'!AF:AF," ")</f>
        <v>MDW-69533</v>
      </c>
    </row>
    <row r="204" spans="1:49" ht="35.1" customHeight="1" x14ac:dyDescent="0.2">
      <c r="A204" s="643">
        <v>201</v>
      </c>
      <c r="B204" s="491">
        <v>201</v>
      </c>
      <c r="C204" s="491" t="str">
        <f>_xlfn.XLOOKUP($E204,'00 MASTER WORK REGISTER'!B:B,'00 MASTER WORK REGISTER'!L:L)</f>
        <v>MDW-39517</v>
      </c>
      <c r="D204" s="491" t="s">
        <v>353</v>
      </c>
      <c r="E204" s="491" t="s">
        <v>705</v>
      </c>
      <c r="F204" s="491" t="s">
        <v>355</v>
      </c>
      <c r="G204" s="493" t="str">
        <f>_xlfn.XLOOKUP($E204,'00 MASTER WORK REGISTER'!B:B,'00 MASTER WORK REGISTER'!H:H)</f>
        <v>Modification Works : Walkway Bridge between BL Depot and ORL Depot - Building Services</v>
      </c>
      <c r="H204" s="491" t="str">
        <f>_xlfn.XLOOKUP($E204,'00 MASTER WORK REGISTER'!B:B,'00 MASTER WORK REGISTER'!$I:$I,"")</f>
        <v>ประธาน</v>
      </c>
      <c r="I204" s="491"/>
      <c r="J204" s="491" t="s">
        <v>1629</v>
      </c>
      <c r="K204" s="495">
        <f>_xlfn.XLOOKUP($E204,'00 MASTER WORK REGISTER'!$B:$B,'00 MASTER WORK REGISTER'!$M:$M,"")</f>
        <v>46237</v>
      </c>
      <c r="L204" s="173">
        <v>46036</v>
      </c>
      <c r="M204" s="189">
        <v>1</v>
      </c>
      <c r="N204" s="191" t="str">
        <f t="shared" ca="1" si="72"/>
        <v>Completed</v>
      </c>
      <c r="O204" s="173">
        <v>46082</v>
      </c>
      <c r="P204" s="189">
        <v>1</v>
      </c>
      <c r="Q204" s="191" t="str">
        <f t="shared" ca="1" si="71"/>
        <v>Completed</v>
      </c>
      <c r="R204" s="194"/>
      <c r="S204" s="195"/>
      <c r="T204" s="203"/>
      <c r="U204" s="173">
        <v>46295</v>
      </c>
      <c r="V204" s="189">
        <v>0.1</v>
      </c>
      <c r="W204" s="191" t="str">
        <f t="shared" ca="1" si="66"/>
        <v>Late</v>
      </c>
      <c r="X204" s="194"/>
      <c r="Y204" s="195"/>
      <c r="Z204" s="203"/>
      <c r="AA204" s="173">
        <v>46265</v>
      </c>
      <c r="AB204" s="189">
        <v>1</v>
      </c>
      <c r="AC204" s="191" t="str">
        <f t="shared" ca="1" si="73"/>
        <v>Completed</v>
      </c>
      <c r="AD204" s="583">
        <v>46302</v>
      </c>
      <c r="AE204" s="189">
        <v>0</v>
      </c>
      <c r="AF204" s="191" t="str">
        <f t="shared" ca="1" si="68"/>
        <v>Late</v>
      </c>
      <c r="AG204" s="173">
        <v>46316</v>
      </c>
      <c r="AH204" s="189">
        <v>0</v>
      </c>
      <c r="AI204" s="191" t="str">
        <f t="shared" ca="1" si="74"/>
        <v>Late</v>
      </c>
      <c r="AJ204" s="110"/>
      <c r="AK204" s="202">
        <f t="shared" ca="1" si="70"/>
        <v>0.31764705882352939</v>
      </c>
      <c r="AL204" s="192" t="s">
        <v>1861</v>
      </c>
      <c r="AM204" s="535" t="s">
        <v>4774</v>
      </c>
      <c r="AN204" s="3">
        <f>_xlfn.XLOOKUP($E204,'00 MASTER WORK REGISTER'!B:B,'00 MASTER WORK REGISTER'!N:N,"")</f>
        <v>0</v>
      </c>
      <c r="AO204" s="860" t="s">
        <v>1708</v>
      </c>
      <c r="AP204" s="3" t="e">
        <f>_xlfn.XLOOKUP($F204,#REF!,#REF!,"")</f>
        <v>#REF!</v>
      </c>
      <c r="AQ204" s="33" t="s">
        <v>4388</v>
      </c>
      <c r="AS204" s="436" t="s">
        <v>415</v>
      </c>
      <c r="AT204" s="644" t="str">
        <f>_xlfn.XLOOKUP($AS204,'02 Design'!F:F,'02 Design'!AE:AE," ")</f>
        <v>MDW-69534</v>
      </c>
      <c r="AU204" s="644" t="str">
        <f>_xlfn.XLOOKUP($AS204,'02 Design'!F:F,'02 Design'!AF:AF," ")</f>
        <v>MDW-69535</v>
      </c>
    </row>
    <row r="205" spans="1:49" ht="35.1" customHeight="1" x14ac:dyDescent="0.2">
      <c r="A205" s="643">
        <v>202</v>
      </c>
      <c r="B205" s="491">
        <v>202</v>
      </c>
      <c r="C205" s="491" t="str">
        <f>_xlfn.XLOOKUP($E205,'00 MASTER WORK REGISTER'!B:B,'00 MASTER WORK REGISTER'!L:L)</f>
        <v>MDW-39514</v>
      </c>
      <c r="D205" s="491" t="s">
        <v>353</v>
      </c>
      <c r="E205" s="491" t="s">
        <v>706</v>
      </c>
      <c r="F205" s="491" t="s">
        <v>355</v>
      </c>
      <c r="G205" s="493" t="str">
        <f>_xlfn.XLOOKUP($E205,'00 MASTER WORK REGISTER'!B:B,'00 MASTER WORK REGISTER'!H:H)</f>
        <v>Roof for cars parking lots area (184 car)t - Civil &amp; AR</v>
      </c>
      <c r="H205" s="491" t="str">
        <f>_xlfn.XLOOKUP($E205,'00 MASTER WORK REGISTER'!B:B,'00 MASTER WORK REGISTER'!$I:$I,"")</f>
        <v>สหชาติ</v>
      </c>
      <c r="I205" s="491"/>
      <c r="J205" s="491" t="s">
        <v>1629</v>
      </c>
      <c r="K205" s="495">
        <f>_xlfn.XLOOKUP($E205,'00 MASTER WORK REGISTER'!$B:$B,'00 MASTER WORK REGISTER'!$M:$M,"")</f>
        <v>46237</v>
      </c>
      <c r="L205" s="173">
        <v>46081</v>
      </c>
      <c r="M205" s="189">
        <v>1</v>
      </c>
      <c r="N205" s="191" t="str">
        <f t="shared" ca="1" si="72"/>
        <v>Completed</v>
      </c>
      <c r="O205" s="173">
        <v>46112</v>
      </c>
      <c r="P205" s="189">
        <v>1</v>
      </c>
      <c r="Q205" s="191" t="str">
        <f t="shared" ca="1" si="71"/>
        <v>Completed</v>
      </c>
      <c r="R205" s="194"/>
      <c r="S205" s="195"/>
      <c r="T205" s="203"/>
      <c r="U205" s="173">
        <v>46234</v>
      </c>
      <c r="V205" s="189">
        <v>1</v>
      </c>
      <c r="W205" s="191" t="str">
        <f t="shared" ca="1" si="66"/>
        <v>Completed</v>
      </c>
      <c r="X205" s="194"/>
      <c r="Y205" s="195"/>
      <c r="Z205" s="203"/>
      <c r="AA205" s="173">
        <v>46227</v>
      </c>
      <c r="AB205" s="189">
        <v>1</v>
      </c>
      <c r="AC205" s="191" t="str">
        <f t="shared" ca="1" si="73"/>
        <v>Completed</v>
      </c>
      <c r="AD205" s="583">
        <v>46295</v>
      </c>
      <c r="AE205" s="189">
        <v>0</v>
      </c>
      <c r="AF205" s="191" t="str">
        <f t="shared" ca="1" si="68"/>
        <v>Late</v>
      </c>
      <c r="AG205" s="173">
        <f>AD205+21</f>
        <v>46316</v>
      </c>
      <c r="AH205" s="189">
        <v>0</v>
      </c>
      <c r="AI205" s="191" t="str">
        <f t="shared" ca="1" si="74"/>
        <v>Late</v>
      </c>
      <c r="AJ205" s="110"/>
      <c r="AK205" s="202">
        <f t="shared" ca="1" si="70"/>
        <v>0.95294117647058818</v>
      </c>
      <c r="AL205" s="192" t="s">
        <v>1861</v>
      </c>
      <c r="AM205" s="535" t="s">
        <v>4843</v>
      </c>
      <c r="AO205" s="860" t="s">
        <v>1710</v>
      </c>
      <c r="AP205" s="3"/>
      <c r="AQ205" s="33" t="s">
        <v>1676</v>
      </c>
      <c r="AR205" s="33"/>
      <c r="AS205" s="644" t="s">
        <v>418</v>
      </c>
      <c r="AT205" s="644" t="str">
        <f>_xlfn.XLOOKUP($AS205,'02 Design'!F:F,'02 Design'!AE:AE," ")</f>
        <v>MDW-69528</v>
      </c>
      <c r="AU205" s="644" t="str">
        <f>_xlfn.XLOOKUP($AS205,'02 Design'!F:F,'02 Design'!AF:AF," ")</f>
        <v>MDW-69529</v>
      </c>
    </row>
    <row r="206" spans="1:49" s="400" customFormat="1" ht="35.1" customHeight="1" x14ac:dyDescent="0.2">
      <c r="A206" s="643">
        <v>203</v>
      </c>
      <c r="B206" s="491">
        <v>203</v>
      </c>
      <c r="C206" s="502" t="str">
        <f>_xlfn.XLOOKUP($E206,'00 MASTER WORK REGISTER'!B:B,'00 MASTER WORK REGISTER'!L:L)</f>
        <v>MDW-39515</v>
      </c>
      <c r="D206" s="491" t="s">
        <v>353</v>
      </c>
      <c r="E206" s="491" t="s">
        <v>707</v>
      </c>
      <c r="F206" s="491" t="s">
        <v>355</v>
      </c>
      <c r="G206" s="504" t="str">
        <f>_xlfn.XLOOKUP($E206,'00 MASTER WORK REGISTER'!B:B,'00 MASTER WORK REGISTER'!H:H)</f>
        <v>Roof for cars parking lots area (184 car) - Building Services</v>
      </c>
      <c r="H206" s="502" t="str">
        <f>_xlfn.XLOOKUP($E206,'00 MASTER WORK REGISTER'!B:B,'00 MASTER WORK REGISTER'!$I:$I,"")</f>
        <v>ประธาน</v>
      </c>
      <c r="I206" s="502"/>
      <c r="J206" s="502" t="s">
        <v>1629</v>
      </c>
      <c r="K206" s="506">
        <f>_xlfn.XLOOKUP($E206,'00 MASTER WORK REGISTER'!$B:$B,'00 MASTER WORK REGISTER'!$M:$M,"")</f>
        <v>46237</v>
      </c>
      <c r="L206" s="173">
        <v>46081</v>
      </c>
      <c r="M206" s="189">
        <v>1</v>
      </c>
      <c r="N206" s="191" t="str">
        <f t="shared" ca="1" si="72"/>
        <v>Completed</v>
      </c>
      <c r="O206" s="583">
        <v>46112</v>
      </c>
      <c r="P206" s="189">
        <v>1</v>
      </c>
      <c r="Q206" s="435" t="str">
        <f t="shared" ca="1" si="71"/>
        <v>Completed</v>
      </c>
      <c r="R206" s="194"/>
      <c r="S206" s="195"/>
      <c r="T206" s="203"/>
      <c r="U206" s="173">
        <v>46234</v>
      </c>
      <c r="V206" s="189">
        <v>1</v>
      </c>
      <c r="W206" s="191" t="str">
        <f t="shared" ca="1" si="66"/>
        <v>Completed</v>
      </c>
      <c r="X206" s="194"/>
      <c r="Y206" s="195"/>
      <c r="Z206" s="203"/>
      <c r="AA206" s="173">
        <f>AD206-7</f>
        <v>46288</v>
      </c>
      <c r="AB206" s="189">
        <v>0</v>
      </c>
      <c r="AC206" s="191" t="str">
        <f t="shared" ca="1" si="73"/>
        <v>Late</v>
      </c>
      <c r="AD206" s="583">
        <v>46295</v>
      </c>
      <c r="AE206" s="189">
        <v>0</v>
      </c>
      <c r="AF206" s="191" t="str">
        <f t="shared" ca="1" si="68"/>
        <v>Late</v>
      </c>
      <c r="AG206" s="173">
        <f>AD206+21</f>
        <v>46316</v>
      </c>
      <c r="AH206" s="189">
        <v>0</v>
      </c>
      <c r="AI206" s="191" t="str">
        <f t="shared" ca="1" si="74"/>
        <v>Late</v>
      </c>
      <c r="AJ206" s="115"/>
      <c r="AK206" s="202">
        <f t="shared" ca="1" si="70"/>
        <v>0.94117647058823528</v>
      </c>
      <c r="AL206" s="192" t="s">
        <v>1861</v>
      </c>
      <c r="AM206" s="535" t="s">
        <v>4775</v>
      </c>
      <c r="AN206" s="3">
        <f>_xlfn.XLOOKUP($E206,'00 MASTER WORK REGISTER'!B:B,'00 MASTER WORK REGISTER'!N:N,"")</f>
        <v>0</v>
      </c>
      <c r="AO206" s="860" t="s">
        <v>1710</v>
      </c>
      <c r="AP206" s="3" t="e">
        <f>_xlfn.XLOOKUP($F206,#REF!,#REF!,"")</f>
        <v>#REF!</v>
      </c>
      <c r="AQ206" s="33"/>
      <c r="AS206" s="436" t="s">
        <v>417</v>
      </c>
      <c r="AT206" s="644" t="str">
        <f>_xlfn.XLOOKUP($AS206,'02 Design'!F:F,'02 Design'!AE:AE," ")</f>
        <v>MDW-69530</v>
      </c>
      <c r="AU206" s="644" t="str">
        <f>_xlfn.XLOOKUP($AS206,'02 Design'!F:F,'02 Design'!AF:AF," ")</f>
        <v>MDW-69531</v>
      </c>
    </row>
    <row r="207" spans="1:49" s="610" customFormat="1" ht="35.1" customHeight="1" x14ac:dyDescent="0.2">
      <c r="A207" s="757">
        <v>204</v>
      </c>
      <c r="B207" s="685">
        <v>204</v>
      </c>
      <c r="C207" s="685" t="str">
        <f>_xlfn.XLOOKUP($E207,'00 MASTER WORK REGISTER'!B:B,'00 MASTER WORK REGISTER'!L:L)</f>
        <v>MDW-39519</v>
      </c>
      <c r="D207" s="685" t="s">
        <v>353</v>
      </c>
      <c r="E207" s="685" t="s">
        <v>708</v>
      </c>
      <c r="F207" s="685" t="s">
        <v>355</v>
      </c>
      <c r="G207" s="687" t="str">
        <f>_xlfn.XLOOKUP($E207,'00 MASTER WORK REGISTER'!B:B,'00 MASTER WORK REGISTER'!H:H)</f>
        <v>Walkway roof and High roof across the road from Admin ORL to Depot slap</v>
      </c>
      <c r="H207" s="685" t="str">
        <f>_xlfn.XLOOKUP($E207,'00 MASTER WORK REGISTER'!B:B,'00 MASTER WORK REGISTER'!$I:$I,"")</f>
        <v>สหชาติ</v>
      </c>
      <c r="I207" s="685"/>
      <c r="J207" s="685" t="s">
        <v>1629</v>
      </c>
      <c r="K207" s="688">
        <f>_xlfn.XLOOKUP($E207,'00 MASTER WORK REGISTER'!$B:$B,'00 MASTER WORK REGISTER'!$M:$M,"")</f>
        <v>46235</v>
      </c>
      <c r="L207" s="193">
        <v>46188</v>
      </c>
      <c r="M207" s="531">
        <v>1</v>
      </c>
      <c r="N207" s="601" t="str">
        <f t="shared" ca="1" si="72"/>
        <v>Completed</v>
      </c>
      <c r="O207" s="193">
        <v>46203</v>
      </c>
      <c r="P207" s="531">
        <v>1</v>
      </c>
      <c r="Q207" s="601" t="str">
        <f t="shared" ca="1" si="71"/>
        <v>Completed</v>
      </c>
      <c r="R207" s="602"/>
      <c r="S207" s="603"/>
      <c r="T207" s="604"/>
      <c r="U207" s="597">
        <v>46326</v>
      </c>
      <c r="V207" s="531">
        <v>0.56999999999999995</v>
      </c>
      <c r="W207" s="601" t="str">
        <f t="shared" ca="1" si="66"/>
        <v>On Schedule</v>
      </c>
      <c r="X207" s="602"/>
      <c r="Y207" s="603"/>
      <c r="Z207" s="604"/>
      <c r="AA207" s="193">
        <v>46265</v>
      </c>
      <c r="AB207" s="531">
        <v>1</v>
      </c>
      <c r="AC207" s="601" t="str">
        <f t="shared" ca="1" si="73"/>
        <v>Completed</v>
      </c>
      <c r="AD207" s="193">
        <f>U207+7</f>
        <v>46333</v>
      </c>
      <c r="AE207" s="531">
        <v>0</v>
      </c>
      <c r="AF207" s="601" t="str">
        <f t="shared" ca="1" si="68"/>
        <v>On Schedule</v>
      </c>
      <c r="AG207" s="193">
        <v>46354</v>
      </c>
      <c r="AH207" s="531">
        <v>0</v>
      </c>
      <c r="AI207" s="601" t="str">
        <f t="shared" ca="1" si="74"/>
        <v>On Schedule</v>
      </c>
      <c r="AJ207" s="606"/>
      <c r="AK207" s="607">
        <f t="shared" ca="1" si="70"/>
        <v>0.64941176470588236</v>
      </c>
      <c r="AL207" s="532" t="s">
        <v>1861</v>
      </c>
      <c r="AM207" s="608" t="s">
        <v>4777</v>
      </c>
      <c r="AN207" s="609">
        <f>_xlfn.XLOOKUP($E207,'00 MASTER WORK REGISTER'!B:B,'00 MASTER WORK REGISTER'!N:N,"")</f>
        <v>0</v>
      </c>
      <c r="AO207" s="872" t="s">
        <v>1712</v>
      </c>
      <c r="AP207" s="609" t="e">
        <f>_xlfn.XLOOKUP($F207,#REF!,#REF!,"")</f>
        <v>#REF!</v>
      </c>
      <c r="AQ207" s="610" t="s">
        <v>1676</v>
      </c>
      <c r="AS207" s="711" t="s">
        <v>423</v>
      </c>
      <c r="AT207" s="711" t="str">
        <f>_xlfn.XLOOKUP($AS207,'02 Design'!F:F,'02 Design'!AE:AE," ")</f>
        <v>MDW-69538</v>
      </c>
      <c r="AU207" s="711" t="str">
        <f>_xlfn.XLOOKUP($AS207,'02 Design'!F:F,'02 Design'!AF:AF," ")</f>
        <v>MDW-69539</v>
      </c>
      <c r="AW207" s="610" t="s">
        <v>4832</v>
      </c>
    </row>
    <row r="208" spans="1:49" s="610" customFormat="1" ht="35.1" customHeight="1" x14ac:dyDescent="0.2">
      <c r="A208" s="757">
        <v>205</v>
      </c>
      <c r="B208" s="685">
        <v>205</v>
      </c>
      <c r="C208" s="685" t="str">
        <f>_xlfn.XLOOKUP($E208,'00 MASTER WORK REGISTER'!B:B,'00 MASTER WORK REGISTER'!L:L)</f>
        <v>MDW-39519</v>
      </c>
      <c r="D208" s="685" t="s">
        <v>353</v>
      </c>
      <c r="E208" s="685" t="s">
        <v>709</v>
      </c>
      <c r="F208" s="491" t="s">
        <v>355</v>
      </c>
      <c r="G208" s="687" t="str">
        <f>_xlfn.XLOOKUP($E208,'00 MASTER WORK REGISTER'!B:B,'00 MASTER WORK REGISTER'!H:H)</f>
        <v>Walkway roof to car park in front of admin ORL(3x5m.)</v>
      </c>
      <c r="H208" s="685" t="str">
        <f>_xlfn.XLOOKUP($E208,'00 MASTER WORK REGISTER'!B:B,'00 MASTER WORK REGISTER'!$I:$I,"")</f>
        <v>สหชาติ</v>
      </c>
      <c r="I208" s="502"/>
      <c r="J208" s="502" t="s">
        <v>1629</v>
      </c>
      <c r="K208" s="688">
        <f>_xlfn.XLOOKUP($E208,'00 MASTER WORK REGISTER'!$B:$B,'00 MASTER WORK REGISTER'!$M:$M,"")</f>
        <v>46235</v>
      </c>
      <c r="L208" s="173">
        <v>46188</v>
      </c>
      <c r="M208" s="189">
        <v>1</v>
      </c>
      <c r="N208" s="601" t="str">
        <f t="shared" ca="1" si="72"/>
        <v>Completed</v>
      </c>
      <c r="O208" s="583">
        <v>46203</v>
      </c>
      <c r="P208" s="189">
        <v>1</v>
      </c>
      <c r="Q208" s="601" t="str">
        <f t="shared" ca="1" si="71"/>
        <v>Completed</v>
      </c>
      <c r="R208" s="194"/>
      <c r="S208" s="195"/>
      <c r="T208" s="604"/>
      <c r="U208" s="193">
        <v>46326</v>
      </c>
      <c r="V208" s="531">
        <v>0.7</v>
      </c>
      <c r="W208" s="601" t="str">
        <f t="shared" ca="1" si="66"/>
        <v>On Schedule</v>
      </c>
      <c r="X208" s="602"/>
      <c r="Y208" s="603"/>
      <c r="Z208" s="604"/>
      <c r="AA208" s="193">
        <v>46265</v>
      </c>
      <c r="AB208" s="531">
        <v>1</v>
      </c>
      <c r="AC208" s="601" t="str">
        <f t="shared" ca="1" si="73"/>
        <v>Completed</v>
      </c>
      <c r="AD208" s="193">
        <f>U208+7</f>
        <v>46333</v>
      </c>
      <c r="AE208" s="531">
        <v>0</v>
      </c>
      <c r="AF208" s="601" t="str">
        <f t="shared" ca="1" si="68"/>
        <v>On Schedule</v>
      </c>
      <c r="AG208" s="193">
        <v>46354</v>
      </c>
      <c r="AH208" s="531">
        <v>0</v>
      </c>
      <c r="AI208" s="601" t="str">
        <f t="shared" ca="1" si="74"/>
        <v>On Schedule</v>
      </c>
      <c r="AJ208" s="606"/>
      <c r="AK208" s="607">
        <f t="shared" ca="1" si="70"/>
        <v>0.74117647058823521</v>
      </c>
      <c r="AL208" s="532" t="s">
        <v>1861</v>
      </c>
      <c r="AM208" s="608" t="s">
        <v>4778</v>
      </c>
      <c r="AN208" s="609" t="str">
        <f>_xlfn.XLOOKUP($E208,'00 MASTER WORK REGISTER'!B:B,'00 MASTER WORK REGISTER'!N:N,"")</f>
        <v>Includeed under Item MO-BEM16</v>
      </c>
      <c r="AO208" s="872" t="s">
        <v>1714</v>
      </c>
      <c r="AP208" s="609" t="e">
        <f>_xlfn.XLOOKUP($F208,#REF!,#REF!,"")</f>
        <v>#REF!</v>
      </c>
      <c r="AQ208" s="610" t="s">
        <v>1676</v>
      </c>
      <c r="AS208" s="711" t="s">
        <v>423</v>
      </c>
      <c r="AT208" s="711" t="str">
        <f>_xlfn.XLOOKUP($AS208,'02 Design'!F:F,'02 Design'!AE:AE," ")</f>
        <v>MDW-69538</v>
      </c>
      <c r="AU208" s="711" t="str">
        <f>_xlfn.XLOOKUP($AS208,'02 Design'!F:F,'02 Design'!AF:AF," ")</f>
        <v>MDW-69539</v>
      </c>
      <c r="AW208" s="610" t="s">
        <v>4831</v>
      </c>
    </row>
    <row r="209" spans="1:47" s="610" customFormat="1" ht="35.1" customHeight="1" x14ac:dyDescent="0.2">
      <c r="A209" s="758">
        <v>206</v>
      </c>
      <c r="B209" s="685">
        <v>206</v>
      </c>
      <c r="C209" s="685" t="str">
        <f>_xlfn.XLOOKUP($E209,'00 MASTER WORK REGISTER'!B:B,'00 MASTER WORK REGISTER'!L:L)</f>
        <v>MDW-39519</v>
      </c>
      <c r="D209" s="685" t="s">
        <v>353</v>
      </c>
      <c r="E209" s="685" t="s">
        <v>710</v>
      </c>
      <c r="F209" s="491" t="s">
        <v>355</v>
      </c>
      <c r="G209" s="687" t="str">
        <f>_xlfn.XLOOKUP($E209,'00 MASTER WORK REGISTER'!B:B,'00 MASTER WORK REGISTER'!H:H)</f>
        <v>Walkway roof over the footpath near depot slab (1.50 m. x 290 m.) and stair up to depot slap.</v>
      </c>
      <c r="H209" s="685" t="str">
        <f>_xlfn.XLOOKUP($E209,'00 MASTER WORK REGISTER'!B:B,'00 MASTER WORK REGISTER'!$I:$I,"")</f>
        <v>สหชาติ</v>
      </c>
      <c r="I209" s="491"/>
      <c r="J209" s="491" t="s">
        <v>1629</v>
      </c>
      <c r="K209" s="688">
        <f>_xlfn.XLOOKUP($E209,'00 MASTER WORK REGISTER'!$B:$B,'00 MASTER WORK REGISTER'!$M:$M,"")</f>
        <v>46235</v>
      </c>
      <c r="L209" s="173">
        <v>46188</v>
      </c>
      <c r="M209" s="189">
        <v>1</v>
      </c>
      <c r="N209" s="601" t="str">
        <f t="shared" ca="1" si="72"/>
        <v>Completed</v>
      </c>
      <c r="O209" s="583">
        <v>46203</v>
      </c>
      <c r="P209" s="189">
        <v>1</v>
      </c>
      <c r="Q209" s="601" t="str">
        <f t="shared" ca="1" si="71"/>
        <v>Completed</v>
      </c>
      <c r="R209" s="194"/>
      <c r="S209" s="195"/>
      <c r="T209" s="604"/>
      <c r="U209" s="193">
        <v>46326</v>
      </c>
      <c r="V209" s="531">
        <v>0</v>
      </c>
      <c r="W209" s="601" t="str">
        <f t="shared" ca="1" si="66"/>
        <v>On Schedule</v>
      </c>
      <c r="X209" s="602"/>
      <c r="Y209" s="603"/>
      <c r="Z209" s="604"/>
      <c r="AA209" s="193">
        <v>46265</v>
      </c>
      <c r="AB209" s="531">
        <v>1</v>
      </c>
      <c r="AC209" s="601" t="str">
        <f t="shared" ca="1" si="73"/>
        <v>Completed</v>
      </c>
      <c r="AD209" s="193">
        <f>U209+7</f>
        <v>46333</v>
      </c>
      <c r="AE209" s="531">
        <v>0</v>
      </c>
      <c r="AF209" s="601" t="str">
        <f t="shared" ca="1" si="68"/>
        <v>On Schedule</v>
      </c>
      <c r="AG209" s="193">
        <v>46354</v>
      </c>
      <c r="AH209" s="531">
        <v>0</v>
      </c>
      <c r="AI209" s="601" t="str">
        <f t="shared" ca="1" si="74"/>
        <v>On Schedule</v>
      </c>
      <c r="AJ209" s="606"/>
      <c r="AK209" s="607">
        <f t="shared" ca="1" si="70"/>
        <v>0.24705882352941178</v>
      </c>
      <c r="AL209" s="532" t="s">
        <v>1861</v>
      </c>
      <c r="AM209" s="608" t="s">
        <v>4779</v>
      </c>
      <c r="AN209" s="609" t="str">
        <f>_xlfn.XLOOKUP($E209,'00 MASTER WORK REGISTER'!B:B,'00 MASTER WORK REGISTER'!N:N,"")</f>
        <v>Includeed under Item MO-BEM16</v>
      </c>
      <c r="AO209" s="872" t="s">
        <v>1689</v>
      </c>
      <c r="AP209" s="609" t="e">
        <f>_xlfn.XLOOKUP($F209,#REF!,#REF!,"")</f>
        <v>#REF!</v>
      </c>
      <c r="AQ209" s="610" t="s">
        <v>1676</v>
      </c>
      <c r="AS209" s="711" t="s">
        <v>423</v>
      </c>
      <c r="AT209" s="711" t="str">
        <f>_xlfn.XLOOKUP($AS209,'02 Design'!F:F,'02 Design'!AE:AE," ")</f>
        <v>MDW-69538</v>
      </c>
      <c r="AU209" s="711" t="str">
        <f>_xlfn.XLOOKUP($AS209,'02 Design'!F:F,'02 Design'!AF:AF," ")</f>
        <v>MDW-69539</v>
      </c>
    </row>
    <row r="210" spans="1:47" ht="35.1" customHeight="1" x14ac:dyDescent="0.2">
      <c r="A210" s="643">
        <v>207</v>
      </c>
      <c r="B210" s="491">
        <v>207</v>
      </c>
      <c r="C210" s="491" t="str">
        <f>_xlfn.XLOOKUP($E210,'00 MASTER WORK REGISTER'!B:B,'00 MASTER WORK REGISTER'!L:L)</f>
        <v>MDW-39557</v>
      </c>
      <c r="D210" s="491" t="s">
        <v>353</v>
      </c>
      <c r="E210" s="491" t="s">
        <v>711</v>
      </c>
      <c r="F210" s="491" t="s">
        <v>355</v>
      </c>
      <c r="G210" s="493" t="str">
        <f>_xlfn.XLOOKUP($E210,'00 MASTER WORK REGISTER'!B:B,'00 MASTER WORK REGISTER'!H:H)</f>
        <v>Install Chain Link fence to enclose parking area</v>
      </c>
      <c r="H210" s="491" t="str">
        <f>_xlfn.XLOOKUP($E210,'00 MASTER WORK REGISTER'!B:B,'00 MASTER WORK REGISTER'!$I:$I,"")</f>
        <v>สหชาติ</v>
      </c>
      <c r="I210" s="491"/>
      <c r="J210" s="491" t="s">
        <v>1629</v>
      </c>
      <c r="K210" s="495">
        <f>_xlfn.XLOOKUP($E210,'00 MASTER WORK REGISTER'!$B:$B,'00 MASTER WORK REGISTER'!$M:$M,"")</f>
        <v>46296</v>
      </c>
      <c r="L210" s="173">
        <v>46202</v>
      </c>
      <c r="M210" s="189">
        <v>1</v>
      </c>
      <c r="N210" s="191" t="str">
        <f t="shared" ca="1" si="72"/>
        <v>Completed</v>
      </c>
      <c r="O210" s="173">
        <v>46233</v>
      </c>
      <c r="P210" s="189">
        <v>1</v>
      </c>
      <c r="Q210" s="191" t="str">
        <f t="shared" ca="1" si="71"/>
        <v>Completed</v>
      </c>
      <c r="R210" s="194"/>
      <c r="S210" s="195"/>
      <c r="T210" s="203"/>
      <c r="U210" s="193">
        <v>46295</v>
      </c>
      <c r="V210" s="189">
        <v>0</v>
      </c>
      <c r="W210" s="191" t="str">
        <f t="shared" ca="1" si="66"/>
        <v>Late</v>
      </c>
      <c r="X210" s="194"/>
      <c r="Y210" s="195"/>
      <c r="Z210" s="203"/>
      <c r="AA210" s="173">
        <v>46295</v>
      </c>
      <c r="AB210" s="189">
        <v>0.9</v>
      </c>
      <c r="AC210" s="191" t="str">
        <f t="shared" ca="1" si="73"/>
        <v>Late</v>
      </c>
      <c r="AD210" s="173">
        <f>U210+7</f>
        <v>46302</v>
      </c>
      <c r="AE210" s="189">
        <v>0</v>
      </c>
      <c r="AF210" s="191" t="str">
        <f t="shared" ca="1" si="68"/>
        <v>Late</v>
      </c>
      <c r="AG210" s="173">
        <f>AD210+21</f>
        <v>46323</v>
      </c>
      <c r="AH210" s="189">
        <v>0</v>
      </c>
      <c r="AI210" s="191" t="str">
        <f t="shared" ca="1" si="74"/>
        <v>Late</v>
      </c>
      <c r="AJ210" s="110"/>
      <c r="AK210" s="202">
        <f t="shared" ca="1" si="70"/>
        <v>0.24588235294117647</v>
      </c>
      <c r="AL210" s="192" t="s">
        <v>1860</v>
      </c>
      <c r="AM210" s="535"/>
      <c r="AN210" s="3" t="str">
        <f>_xlfn.XLOOKUP($E210,'00 MASTER WORK REGISTER'!B:B,'00 MASTER WORK REGISTER'!N:N,"")</f>
        <v>Includeed under Item MO-BEM25.1</v>
      </c>
      <c r="AO210" s="872" t="s">
        <v>1795</v>
      </c>
      <c r="AP210" s="3" t="e">
        <f>_xlfn.XLOOKUP($F210,#REF!,#REF!,"")</f>
        <v>#REF!</v>
      </c>
      <c r="AQ210" s="33" t="s">
        <v>1676</v>
      </c>
      <c r="AR210" s="33"/>
      <c r="AS210" s="644" t="s">
        <v>1581</v>
      </c>
      <c r="AT210" s="644" t="str">
        <f>_xlfn.XLOOKUP($AS210,'02 Design'!F:F,'02 Design'!AE:AE," ")</f>
        <v>MDW-69614</v>
      </c>
      <c r="AU210" s="644" t="str">
        <f>_xlfn.XLOOKUP($AS210,'02 Design'!F:F,'02 Design'!AF:AF," ")</f>
        <v>MDW-69615</v>
      </c>
    </row>
    <row r="211" spans="1:47" ht="35.1" customHeight="1" x14ac:dyDescent="0.2">
      <c r="A211" s="643">
        <v>208</v>
      </c>
      <c r="B211" s="491">
        <v>208</v>
      </c>
      <c r="C211" s="491" t="str">
        <f>_xlfn.XLOOKUP($E211,'00 MASTER WORK REGISTER'!B:B,'00 MASTER WORK REGISTER'!L:L)</f>
        <v>MDW-39523</v>
      </c>
      <c r="D211" s="491" t="s">
        <v>353</v>
      </c>
      <c r="E211" s="491" t="s">
        <v>712</v>
      </c>
      <c r="F211" s="491" t="s">
        <v>355</v>
      </c>
      <c r="G211" s="493" t="str">
        <f>_xlfn.XLOOKUP($E211,'00 MASTER WORK REGISTER'!B:B,'00 MASTER WORK REGISTER'!H:H)</f>
        <v>Hose bib 1/2" 4 sets for Tree around Admin area</v>
      </c>
      <c r="H211" s="491" t="str">
        <f>_xlfn.XLOOKUP($E211,'00 MASTER WORK REGISTER'!B:B,'00 MASTER WORK REGISTER'!$I:$I,"")</f>
        <v>ประธาน</v>
      </c>
      <c r="I211" s="491"/>
      <c r="J211" s="491" t="s">
        <v>1629</v>
      </c>
      <c r="K211" s="495">
        <f>_xlfn.XLOOKUP($E211,'00 MASTER WORK REGISTER'!$B:$B,'00 MASTER WORK REGISTER'!$M:$M,"")</f>
        <v>46174</v>
      </c>
      <c r="L211" s="173">
        <v>46135</v>
      </c>
      <c r="M211" s="189">
        <v>1</v>
      </c>
      <c r="N211" s="192" t="s">
        <v>1859</v>
      </c>
      <c r="O211" s="173">
        <v>46181</v>
      </c>
      <c r="P211" s="189">
        <v>1</v>
      </c>
      <c r="Q211" s="192" t="s">
        <v>1859</v>
      </c>
      <c r="R211" s="194"/>
      <c r="S211" s="195"/>
      <c r="T211" s="203"/>
      <c r="U211" s="173">
        <v>46234</v>
      </c>
      <c r="V211" s="189">
        <v>1</v>
      </c>
      <c r="W211" s="191" t="str">
        <f t="shared" ca="1" si="66"/>
        <v>Completed</v>
      </c>
      <c r="X211" s="194"/>
      <c r="Y211" s="195"/>
      <c r="Z211" s="203"/>
      <c r="AA211" s="173">
        <v>46112</v>
      </c>
      <c r="AB211" s="189">
        <v>1</v>
      </c>
      <c r="AC211" s="191" t="str">
        <f t="shared" ca="1" si="73"/>
        <v>Completed</v>
      </c>
      <c r="AD211" s="173">
        <v>46295</v>
      </c>
      <c r="AE211" s="189">
        <v>1</v>
      </c>
      <c r="AF211" s="191" t="str">
        <f t="shared" ca="1" si="68"/>
        <v>Completed</v>
      </c>
      <c r="AG211" s="173">
        <v>46213</v>
      </c>
      <c r="AH211" s="189">
        <v>1</v>
      </c>
      <c r="AI211" s="191" t="str">
        <f t="shared" ca="1" si="74"/>
        <v>Completed</v>
      </c>
      <c r="AJ211" s="110"/>
      <c r="AK211" s="202">
        <f t="shared" ca="1" si="70"/>
        <v>1</v>
      </c>
      <c r="AL211" s="192" t="s">
        <v>1861</v>
      </c>
      <c r="AN211" s="3">
        <f>_xlfn.XLOOKUP($E211,'00 MASTER WORK REGISTER'!B:B,'00 MASTER WORK REGISTER'!N:N,"")</f>
        <v>0</v>
      </c>
      <c r="AO211" s="870"/>
      <c r="AP211" s="3" t="e">
        <f>_xlfn.XLOOKUP($F211,#REF!,#REF!,"")</f>
        <v>#REF!</v>
      </c>
      <c r="AQ211" s="33"/>
      <c r="AS211" s="436" t="s">
        <v>419</v>
      </c>
      <c r="AT211" s="644" t="str">
        <f>_xlfn.XLOOKUP($AS211,'02 Design'!F:F,'02 Design'!AE:AE," ")</f>
        <v>MDW-69546</v>
      </c>
      <c r="AU211" s="644" t="str">
        <f>_xlfn.XLOOKUP($AS211,'02 Design'!F:F,'02 Design'!AF:AF," ")</f>
        <v>MDW-69547</v>
      </c>
    </row>
    <row r="212" spans="1:47" ht="35.1" customHeight="1" x14ac:dyDescent="0.2">
      <c r="A212" s="643">
        <v>209</v>
      </c>
      <c r="B212" s="491">
        <v>209</v>
      </c>
      <c r="C212" s="491" t="str">
        <f>_xlfn.XLOOKUP($E212,'00 MASTER WORK REGISTER'!B:B,'00 MASTER WORK REGISTER'!L:L)</f>
        <v>-</v>
      </c>
      <c r="D212" s="491" t="s">
        <v>353</v>
      </c>
      <c r="E212" s="491" t="s">
        <v>713</v>
      </c>
      <c r="F212" s="491" t="s">
        <v>355</v>
      </c>
      <c r="G212" s="493" t="str">
        <f>_xlfn.XLOOKUP($E212,'00 MASTER WORK REGISTER'!B:B,'00 MASTER WORK REGISTER'!H:H)</f>
        <v>Relocate Security Guard Box at Front Gate and Install Roof 3x5m.</v>
      </c>
      <c r="H212" s="491" t="str">
        <f>_xlfn.XLOOKUP($E212,'00 MASTER WORK REGISTER'!B:B,'00 MASTER WORK REGISTER'!$I:$I,"")</f>
        <v>สหชาติ</v>
      </c>
      <c r="I212" s="492"/>
      <c r="J212" s="491" t="s">
        <v>1629</v>
      </c>
      <c r="K212" s="495">
        <f>_xlfn.XLOOKUP($E212,'00 MASTER WORK REGISTER'!$B:$B,'00 MASTER WORK REGISTER'!$M:$M,"")</f>
        <v>46390</v>
      </c>
      <c r="L212" s="173">
        <v>46234</v>
      </c>
      <c r="M212" s="189">
        <v>1</v>
      </c>
      <c r="N212" s="191" t="str">
        <f t="shared" ref="N212:N225" ca="1" si="75">IF($M212=1, "Completed", IF($L212&lt;TODAY(), "Late", "On Schedule"))</f>
        <v>Completed</v>
      </c>
      <c r="O212" s="597">
        <v>46295</v>
      </c>
      <c r="P212" s="189">
        <v>0.75</v>
      </c>
      <c r="Q212" s="191" t="str">
        <f t="shared" ref="Q212:Q225" ca="1" si="76">IF($P212=1, "Completed", IF($O212&lt;TODAY(), "Late", "On Schedule"))</f>
        <v>Late</v>
      </c>
      <c r="R212" s="194"/>
      <c r="S212" s="195"/>
      <c r="T212" s="203"/>
      <c r="U212" s="193">
        <v>46387</v>
      </c>
      <c r="V212" s="189">
        <v>0</v>
      </c>
      <c r="W212" s="191" t="str">
        <f t="shared" ca="1" si="66"/>
        <v>On Schedule</v>
      </c>
      <c r="X212" s="194"/>
      <c r="Y212" s="195"/>
      <c r="Z212" s="203"/>
      <c r="AA212" s="173">
        <v>46357</v>
      </c>
      <c r="AB212" s="189">
        <v>0</v>
      </c>
      <c r="AC212" s="191" t="str">
        <f t="shared" ca="1" si="73"/>
        <v>On Schedule</v>
      </c>
      <c r="AD212" s="173">
        <v>46394</v>
      </c>
      <c r="AE212" s="189">
        <v>0</v>
      </c>
      <c r="AF212" s="191" t="str">
        <f t="shared" ca="1" si="68"/>
        <v>On Schedule</v>
      </c>
      <c r="AG212" s="173">
        <v>46415</v>
      </c>
      <c r="AH212" s="189">
        <v>0</v>
      </c>
      <c r="AI212" s="191" t="str">
        <f t="shared" ca="1" si="74"/>
        <v>On Schedule</v>
      </c>
      <c r="AJ212" s="110"/>
      <c r="AK212" s="202">
        <f t="shared" ca="1" si="70"/>
        <v>0.20588235294117646</v>
      </c>
      <c r="AL212" s="192" t="s">
        <v>1860</v>
      </c>
      <c r="AM212" s="535"/>
      <c r="AN212" s="3" t="str">
        <f>_xlfn.XLOOKUP($E212,'00 MASTER WORK REGISTER'!B:B,'00 MASTER WORK REGISTER'!N:N,"")</f>
        <v>รวมกับ MO-BEM52</v>
      </c>
      <c r="AO212" s="872" t="s">
        <v>1718</v>
      </c>
      <c r="AP212" s="3" t="e">
        <f>_xlfn.XLOOKUP($F212,#REF!,#REF!,"")</f>
        <v>#REF!</v>
      </c>
      <c r="AQ212" s="33" t="s">
        <v>1676</v>
      </c>
      <c r="AT212" s="644">
        <f>_xlfn.XLOOKUP($AS212,'02 Design'!F:F,'02 Design'!AE:AE," ")</f>
        <v>0</v>
      </c>
      <c r="AU212" s="644">
        <f>_xlfn.XLOOKUP($AS212,'02 Design'!F:F,'02 Design'!AF:AF," ")</f>
        <v>0</v>
      </c>
    </row>
    <row r="213" spans="1:47" s="610" customFormat="1" ht="35.1" customHeight="1" x14ac:dyDescent="0.2">
      <c r="A213" s="757">
        <v>210</v>
      </c>
      <c r="B213" s="685">
        <v>210</v>
      </c>
      <c r="C213" s="685" t="str">
        <f>_xlfn.XLOOKUP($E213,'00 MASTER WORK REGISTER'!B:B,'00 MASTER WORK REGISTER'!L:L)</f>
        <v>MDW-39534</v>
      </c>
      <c r="D213" s="685" t="s">
        <v>353</v>
      </c>
      <c r="E213" s="685" t="s">
        <v>1906</v>
      </c>
      <c r="F213" s="685" t="s">
        <v>355</v>
      </c>
      <c r="G213" s="687" t="str">
        <f>_xlfn.XLOOKUP($E213,'00 MASTER WORK REGISTER'!B:B,'00 MASTER WORK REGISTER'!H:H)</f>
        <v>Modification Works : Security Guard Box at ORL Depot Entrance - Civil &amp; AR</v>
      </c>
      <c r="H213" s="685" t="str">
        <f>_xlfn.XLOOKUP($E213,'00 MASTER WORK REGISTER'!B:B,'00 MASTER WORK REGISTER'!$I:$I,"")</f>
        <v>สหชาติ</v>
      </c>
      <c r="I213" s="686"/>
      <c r="J213" s="685" t="s">
        <v>1629</v>
      </c>
      <c r="K213" s="688">
        <f>_xlfn.XLOOKUP($E213,'00 MASTER WORK REGISTER'!$B:$B,'00 MASTER WORK REGISTER'!$M:$M,"")</f>
        <v>46389</v>
      </c>
      <c r="L213" s="193">
        <v>46234</v>
      </c>
      <c r="M213" s="531">
        <v>1</v>
      </c>
      <c r="N213" s="601" t="str">
        <f t="shared" ca="1" si="75"/>
        <v>Completed</v>
      </c>
      <c r="O213" s="597">
        <v>46295</v>
      </c>
      <c r="P213" s="531">
        <v>0.67</v>
      </c>
      <c r="Q213" s="601" t="str">
        <f t="shared" ca="1" si="76"/>
        <v>Late</v>
      </c>
      <c r="R213" s="602"/>
      <c r="S213" s="603"/>
      <c r="T213" s="604"/>
      <c r="U213" s="193">
        <v>46387</v>
      </c>
      <c r="V213" s="531">
        <v>1</v>
      </c>
      <c r="W213" s="601" t="str">
        <f t="shared" ca="1" si="66"/>
        <v>Completed</v>
      </c>
      <c r="X213" s="602"/>
      <c r="Y213" s="603"/>
      <c r="Z213" s="604"/>
      <c r="AA213" s="193">
        <v>46357</v>
      </c>
      <c r="AB213" s="531">
        <v>0.5</v>
      </c>
      <c r="AC213" s="601" t="str">
        <f t="shared" ca="1" si="73"/>
        <v>On Schedule</v>
      </c>
      <c r="AD213" s="193">
        <v>46394</v>
      </c>
      <c r="AE213" s="531">
        <v>0</v>
      </c>
      <c r="AF213" s="601" t="str">
        <f t="shared" ca="1" si="68"/>
        <v>On Schedule</v>
      </c>
      <c r="AG213" s="193">
        <v>46415</v>
      </c>
      <c r="AH213" s="531">
        <v>0</v>
      </c>
      <c r="AI213" s="601" t="str">
        <f t="shared" ca="1" si="74"/>
        <v>On Schedule</v>
      </c>
      <c r="AJ213" s="606"/>
      <c r="AK213" s="607">
        <f t="shared" ca="1" si="70"/>
        <v>0.90823529411764703</v>
      </c>
      <c r="AL213" s="532" t="s">
        <v>1860</v>
      </c>
      <c r="AM213" s="608"/>
      <c r="AN213" s="609" t="str">
        <f>_xlfn.XLOOKUP($E213,'00 MASTER WORK REGISTER'!B:B,'00 MASTER WORK REGISTER'!N:N,"")</f>
        <v>@ เพิ่มใน MS Project</v>
      </c>
      <c r="AO213" s="880"/>
      <c r="AP213" s="609" t="e">
        <f>_xlfn.XLOOKUP($F213,#REF!,#REF!,"")</f>
        <v>#REF!</v>
      </c>
      <c r="AQ213" s="610" t="s">
        <v>4388</v>
      </c>
      <c r="AS213" s="711" t="s">
        <v>438</v>
      </c>
      <c r="AT213" s="711" t="str">
        <f>_xlfn.XLOOKUP($AS213,'02 Design'!F:F,'02 Design'!AE:AE," ")</f>
        <v>MDW-69568</v>
      </c>
      <c r="AU213" s="711" t="str">
        <f>_xlfn.XLOOKUP($AS213,'02 Design'!F:F,'02 Design'!AF:AF," ")</f>
        <v>MDW-69569</v>
      </c>
    </row>
    <row r="214" spans="1:47" ht="35.1" customHeight="1" x14ac:dyDescent="0.2">
      <c r="A214" s="756">
        <v>211</v>
      </c>
      <c r="B214" s="491">
        <v>211</v>
      </c>
      <c r="C214" s="491" t="str">
        <f>_xlfn.XLOOKUP($E214,'00 MASTER WORK REGISTER'!B:B,'00 MASTER WORK REGISTER'!L:L)</f>
        <v>MDW-39535</v>
      </c>
      <c r="D214" s="491" t="s">
        <v>353</v>
      </c>
      <c r="E214" s="491" t="s">
        <v>1907</v>
      </c>
      <c r="F214" s="491" t="s">
        <v>355</v>
      </c>
      <c r="G214" s="493" t="str">
        <f>_xlfn.XLOOKUP($E214,'00 MASTER WORK REGISTER'!B:B,'00 MASTER WORK REGISTER'!H:H)</f>
        <v>Modification Works : Security Guard Box at ORL Depot Entrance - Building Services</v>
      </c>
      <c r="H214" s="491" t="str">
        <f>_xlfn.XLOOKUP($E214,'00 MASTER WORK REGISTER'!B:B,'00 MASTER WORK REGISTER'!$I:$I,"")</f>
        <v>ประธาน</v>
      </c>
      <c r="I214" s="491"/>
      <c r="J214" s="491" t="s">
        <v>1629</v>
      </c>
      <c r="K214" s="495">
        <f>_xlfn.XLOOKUP($E214,'00 MASTER WORK REGISTER'!$B:$B,'00 MASTER WORK REGISTER'!$M:$M,"")</f>
        <v>46390</v>
      </c>
      <c r="L214" s="173">
        <v>46234</v>
      </c>
      <c r="M214" s="189">
        <v>1</v>
      </c>
      <c r="N214" s="191" t="str">
        <f t="shared" ca="1" si="75"/>
        <v>Completed</v>
      </c>
      <c r="O214" s="173">
        <v>46295</v>
      </c>
      <c r="P214" s="189">
        <v>1</v>
      </c>
      <c r="Q214" s="191" t="str">
        <f t="shared" ca="1" si="76"/>
        <v>Completed</v>
      </c>
      <c r="R214" s="194"/>
      <c r="S214" s="195"/>
      <c r="T214" s="203"/>
      <c r="U214" s="173">
        <v>46387</v>
      </c>
      <c r="V214" s="189">
        <v>0.5</v>
      </c>
      <c r="W214" s="191" t="str">
        <f t="shared" ca="1" si="66"/>
        <v>On Schedule</v>
      </c>
      <c r="X214" s="194"/>
      <c r="Y214" s="195"/>
      <c r="Z214" s="203"/>
      <c r="AA214" s="173">
        <v>46357</v>
      </c>
      <c r="AB214" s="189">
        <v>0</v>
      </c>
      <c r="AC214" s="191" t="str">
        <f t="shared" ca="1" si="73"/>
        <v>On Schedule</v>
      </c>
      <c r="AD214" s="173">
        <v>46394</v>
      </c>
      <c r="AE214" s="189">
        <v>0</v>
      </c>
      <c r="AF214" s="191" t="str">
        <f t="shared" ca="1" si="68"/>
        <v>On Schedule</v>
      </c>
      <c r="AG214" s="173">
        <v>46415</v>
      </c>
      <c r="AH214" s="189">
        <v>0</v>
      </c>
      <c r="AI214" s="191" t="str">
        <f t="shared" ca="1" si="74"/>
        <v>On Schedule</v>
      </c>
      <c r="AJ214" s="110"/>
      <c r="AK214" s="202">
        <f t="shared" ca="1" si="70"/>
        <v>0.58823529411764697</v>
      </c>
      <c r="AL214" s="192" t="s">
        <v>1860</v>
      </c>
      <c r="AM214" s="535"/>
      <c r="AN214" s="3" t="str">
        <f>_xlfn.XLOOKUP($E214,'00 MASTER WORK REGISTER'!B:B,'00 MASTER WORK REGISTER'!N:N,"")</f>
        <v>@ เพิ่มใน MS Project</v>
      </c>
      <c r="AO214" s="870"/>
      <c r="AP214" s="3" t="e">
        <f>_xlfn.XLOOKUP($F214,#REF!,#REF!,"")</f>
        <v>#REF!</v>
      </c>
      <c r="AQ214" s="33" t="s">
        <v>4388</v>
      </c>
      <c r="AR214" s="33"/>
      <c r="AS214" s="644" t="s">
        <v>1541</v>
      </c>
      <c r="AT214" s="644" t="str">
        <f>_xlfn.XLOOKUP($AS214,'02 Design'!F:F,'02 Design'!AE:AE," ")</f>
        <v>MDW-69570</v>
      </c>
      <c r="AU214" s="644" t="str">
        <f>_xlfn.XLOOKUP($AS214,'02 Design'!F:F,'02 Design'!AF:AF," ")</f>
        <v>MDW-69571</v>
      </c>
    </row>
    <row r="215" spans="1:47" ht="35.1" customHeight="1" x14ac:dyDescent="0.2">
      <c r="A215" s="643">
        <v>212</v>
      </c>
      <c r="B215" s="491">
        <v>212</v>
      </c>
      <c r="C215" s="491" t="str">
        <f>_xlfn.XLOOKUP($E215,'00 MASTER WORK REGISTER'!B:B,'00 MASTER WORK REGISTER'!L:L)</f>
        <v>MDW-39532</v>
      </c>
      <c r="D215" s="491" t="s">
        <v>353</v>
      </c>
      <c r="E215" s="491" t="s">
        <v>714</v>
      </c>
      <c r="F215" s="491" t="s">
        <v>355</v>
      </c>
      <c r="G215" s="493" t="str">
        <f>_xlfn.XLOOKUP($E215,'00 MASTER WORK REGISTER'!B:B,'00 MASTER WORK REGISTER'!H:H)</f>
        <v>Addition Spike fence for MRTA fence and Chain link at Klong Chourdyai 400m.</v>
      </c>
      <c r="H215" s="491" t="str">
        <f>_xlfn.XLOOKUP($E215,'00 MASTER WORK REGISTER'!B:B,'00 MASTER WORK REGISTER'!$I:$I,"")</f>
        <v>สหชาติ</v>
      </c>
      <c r="I215" s="491"/>
      <c r="J215" s="491" t="s">
        <v>1629</v>
      </c>
      <c r="K215" s="495">
        <f>_xlfn.XLOOKUP($E215,'00 MASTER WORK REGISTER'!$B:$B,'00 MASTER WORK REGISTER'!$M:$M,"")</f>
        <v>46388</v>
      </c>
      <c r="L215" s="597">
        <v>46264</v>
      </c>
      <c r="M215" s="189">
        <v>0.7</v>
      </c>
      <c r="N215" s="191" t="str">
        <f t="shared" ca="1" si="75"/>
        <v>Late</v>
      </c>
      <c r="O215" s="173">
        <v>46295</v>
      </c>
      <c r="P215" s="189">
        <v>0</v>
      </c>
      <c r="Q215" s="191" t="str">
        <f t="shared" ca="1" si="76"/>
        <v>Late</v>
      </c>
      <c r="R215" s="194"/>
      <c r="S215" s="195"/>
      <c r="T215" s="203"/>
      <c r="U215" s="193">
        <v>46387</v>
      </c>
      <c r="V215" s="189">
        <v>0</v>
      </c>
      <c r="W215" s="191" t="str">
        <f t="shared" ca="1" si="66"/>
        <v>On Schedule</v>
      </c>
      <c r="X215" s="194"/>
      <c r="Y215" s="195"/>
      <c r="Z215" s="203"/>
      <c r="AA215" s="173">
        <v>46357</v>
      </c>
      <c r="AB215" s="189">
        <v>0</v>
      </c>
      <c r="AC215" s="191" t="str">
        <f t="shared" ca="1" si="73"/>
        <v>On Schedule</v>
      </c>
      <c r="AD215" s="173">
        <f>U215+7</f>
        <v>46394</v>
      </c>
      <c r="AE215" s="189">
        <v>0</v>
      </c>
      <c r="AF215" s="191" t="str">
        <f t="shared" ca="1" si="68"/>
        <v>On Schedule</v>
      </c>
      <c r="AG215" s="173">
        <f>AD215+21</f>
        <v>46415</v>
      </c>
      <c r="AH215" s="189">
        <v>0</v>
      </c>
      <c r="AI215" s="191" t="str">
        <f t="shared" ca="1" si="74"/>
        <v>On Schedule</v>
      </c>
      <c r="AJ215" s="110"/>
      <c r="AK215" s="202">
        <f t="shared" ca="1" si="70"/>
        <v>8.2352941176470573E-2</v>
      </c>
      <c r="AL215" s="192" t="s">
        <v>1860</v>
      </c>
      <c r="AM215" s="816" t="s">
        <v>4844</v>
      </c>
      <c r="AN215" s="3">
        <f>_xlfn.XLOOKUP($E215,'00 MASTER WORK REGISTER'!B:B,'00 MASTER WORK REGISTER'!N:N,"")</f>
        <v>0</v>
      </c>
      <c r="AO215" s="881" t="s">
        <v>4941</v>
      </c>
      <c r="AP215" s="3" t="e">
        <f>_xlfn.XLOOKUP($F215,#REF!,#REF!,"")</f>
        <v>#REF!</v>
      </c>
      <c r="AQ215" s="33"/>
      <c r="AR215" s="33"/>
      <c r="AS215" s="644" t="s">
        <v>401</v>
      </c>
      <c r="AT215" s="644" t="str">
        <f>_xlfn.XLOOKUP($AS215,'02 Design'!F:F,'02 Design'!AE:AE," ")</f>
        <v>MDW-69564</v>
      </c>
      <c r="AU215" s="644" t="str">
        <f>_xlfn.XLOOKUP($AS215,'02 Design'!F:F,'02 Design'!AF:AF," ")</f>
        <v>MDW-69565</v>
      </c>
    </row>
    <row r="216" spans="1:47" ht="29.25" customHeight="1" x14ac:dyDescent="0.2">
      <c r="A216" s="643">
        <v>213</v>
      </c>
      <c r="B216" s="491">
        <v>213</v>
      </c>
      <c r="C216" s="491" t="str">
        <f>_xlfn.XLOOKUP($E216,'00 MASTER WORK REGISTER'!B:B,'00 MASTER WORK REGISTER'!L:L)</f>
        <v>MDW-39527</v>
      </c>
      <c r="D216" s="491" t="s">
        <v>353</v>
      </c>
      <c r="E216" s="491" t="s">
        <v>715</v>
      </c>
      <c r="F216" s="491" t="s">
        <v>355</v>
      </c>
      <c r="G216" s="493" t="str">
        <f>_xlfn.XLOOKUP($E216,'00 MASTER WORK REGISTER'!B:B,'00 MASTER WORK REGISTER'!H:H)</f>
        <v>Hand sink with eye wash station</v>
      </c>
      <c r="H216" s="491" t="str">
        <f>_xlfn.XLOOKUP($E216,'00 MASTER WORK REGISTER'!B:B,'00 MASTER WORK REGISTER'!$I:$I,"")</f>
        <v>ประธาน</v>
      </c>
      <c r="I216" s="491" t="s">
        <v>4374</v>
      </c>
      <c r="J216" s="491" t="s">
        <v>1629</v>
      </c>
      <c r="K216" s="495">
        <f>_xlfn.XLOOKUP($E216,'00 MASTER WORK REGISTER'!$B:$B,'00 MASTER WORK REGISTER'!$M:$M,"")</f>
        <v>46388</v>
      </c>
      <c r="L216" s="173">
        <v>46264</v>
      </c>
      <c r="M216" s="189">
        <v>1</v>
      </c>
      <c r="N216" s="191" t="str">
        <f t="shared" ca="1" si="75"/>
        <v>Completed</v>
      </c>
      <c r="O216" s="173">
        <v>46310</v>
      </c>
      <c r="P216" s="189">
        <v>1</v>
      </c>
      <c r="Q216" s="191" t="str">
        <f t="shared" ca="1" si="76"/>
        <v>Completed</v>
      </c>
      <c r="R216" s="194"/>
      <c r="S216" s="195"/>
      <c r="T216" s="203"/>
      <c r="U216" s="173">
        <v>46387</v>
      </c>
      <c r="V216" s="189">
        <v>1</v>
      </c>
      <c r="W216" s="191" t="str">
        <f t="shared" ca="1" si="66"/>
        <v>Completed</v>
      </c>
      <c r="X216" s="194"/>
      <c r="Y216" s="195"/>
      <c r="Z216" s="203"/>
      <c r="AA216" s="173">
        <v>46357</v>
      </c>
      <c r="AB216" s="189">
        <v>1</v>
      </c>
      <c r="AC216" s="191" t="str">
        <f t="shared" ca="1" si="73"/>
        <v>Completed</v>
      </c>
      <c r="AD216" s="173">
        <v>46394</v>
      </c>
      <c r="AE216" s="189">
        <v>0</v>
      </c>
      <c r="AF216" s="191" t="str">
        <f t="shared" ca="1" si="68"/>
        <v>On Schedule</v>
      </c>
      <c r="AG216" s="173">
        <v>46415</v>
      </c>
      <c r="AH216" s="189">
        <v>0</v>
      </c>
      <c r="AI216" s="191" t="str">
        <f t="shared" ca="1" si="74"/>
        <v>On Schedule</v>
      </c>
      <c r="AJ216" s="110"/>
      <c r="AK216" s="202">
        <f t="shared" ca="1" si="70"/>
        <v>0.95294117647058818</v>
      </c>
      <c r="AL216" s="192" t="s">
        <v>1860</v>
      </c>
      <c r="AM216" s="535"/>
      <c r="AN216" s="3">
        <f>_xlfn.XLOOKUP($E216,'00 MASTER WORK REGISTER'!B:B,'00 MASTER WORK REGISTER'!N:N,"")</f>
        <v>0</v>
      </c>
      <c r="AO216" s="872" t="s">
        <v>1798</v>
      </c>
      <c r="AP216" s="3" t="e">
        <f>_xlfn.XLOOKUP($F216,#REF!,#REF!,"")</f>
        <v>#REF!</v>
      </c>
      <c r="AQ216" s="33"/>
      <c r="AS216" s="436" t="s">
        <v>420</v>
      </c>
      <c r="AT216" s="644" t="str">
        <f>_xlfn.XLOOKUP($AS216,'02 Design'!F:F,'02 Design'!AE:AE," ")</f>
        <v>MDW-69554</v>
      </c>
      <c r="AU216" s="644" t="str">
        <f>_xlfn.XLOOKUP($AS216,'02 Design'!F:F,'02 Design'!AF:AF," ")</f>
        <v>MDW-69555</v>
      </c>
    </row>
    <row r="217" spans="1:47" s="610" customFormat="1" ht="42.75" customHeight="1" x14ac:dyDescent="0.2">
      <c r="A217" s="643">
        <v>214</v>
      </c>
      <c r="B217" s="491">
        <v>214</v>
      </c>
      <c r="C217" s="685" t="str">
        <f>_xlfn.XLOOKUP($E217,'00 MASTER WORK REGISTER'!B:B,'00 MASTER WORK REGISTER'!L:L)</f>
        <v>MDW-39531</v>
      </c>
      <c r="D217" s="685" t="s">
        <v>353</v>
      </c>
      <c r="E217" s="685" t="s">
        <v>716</v>
      </c>
      <c r="F217" s="685" t="s">
        <v>355</v>
      </c>
      <c r="G217" s="687" t="str">
        <f>_xlfn.XLOOKUP($E217,'00 MASTER WORK REGISTER'!B:B,'00 MASTER WORK REGISTER'!H:H)</f>
        <v>Guard rail protection for Fire Hose Cabinet 8 set</v>
      </c>
      <c r="H217" s="685" t="str">
        <f>_xlfn.XLOOKUP($E217,'00 MASTER WORK REGISTER'!B:B,'00 MASTER WORK REGISTER'!$I:$I,"")</f>
        <v>สหชาติ</v>
      </c>
      <c r="I217" s="685"/>
      <c r="J217" s="685" t="s">
        <v>1629</v>
      </c>
      <c r="K217" s="688">
        <f>_xlfn.XLOOKUP($E217,'00 MASTER WORK REGISTER'!$B:$B,'00 MASTER WORK REGISTER'!$M:$M,"")</f>
        <v>46174</v>
      </c>
      <c r="L217" s="193">
        <v>46095</v>
      </c>
      <c r="M217" s="531">
        <v>1</v>
      </c>
      <c r="N217" s="601" t="str">
        <f t="shared" ca="1" si="75"/>
        <v>Completed</v>
      </c>
      <c r="O217" s="193">
        <v>46126</v>
      </c>
      <c r="P217" s="531">
        <v>1</v>
      </c>
      <c r="Q217" s="601" t="str">
        <f t="shared" ca="1" si="76"/>
        <v>Completed</v>
      </c>
      <c r="R217" s="602"/>
      <c r="S217" s="603"/>
      <c r="T217" s="604"/>
      <c r="U217" s="193">
        <v>46249</v>
      </c>
      <c r="V217" s="531">
        <v>1</v>
      </c>
      <c r="W217" s="601" t="str">
        <f t="shared" ca="1" si="66"/>
        <v>Completed</v>
      </c>
      <c r="X217" s="602"/>
      <c r="Y217" s="603"/>
      <c r="Z217" s="604"/>
      <c r="AA217" s="193">
        <v>46219</v>
      </c>
      <c r="AB217" s="531">
        <v>1</v>
      </c>
      <c r="AC217" s="601" t="str">
        <f t="shared" ca="1" si="73"/>
        <v>Completed</v>
      </c>
      <c r="AD217" s="193">
        <v>46295</v>
      </c>
      <c r="AE217" s="531">
        <v>1</v>
      </c>
      <c r="AF217" s="601" t="str">
        <f t="shared" ca="1" si="68"/>
        <v>Completed</v>
      </c>
      <c r="AG217" s="193">
        <f>AD217+21</f>
        <v>46316</v>
      </c>
      <c r="AH217" s="531">
        <v>0</v>
      </c>
      <c r="AI217" s="601" t="str">
        <f t="shared" ca="1" si="74"/>
        <v>Late</v>
      </c>
      <c r="AJ217" s="606"/>
      <c r="AK217" s="607">
        <f t="shared" ca="1" si="70"/>
        <v>0.96470588235294119</v>
      </c>
      <c r="AL217" s="532" t="s">
        <v>1861</v>
      </c>
      <c r="AM217" s="608"/>
      <c r="AN217" s="3">
        <f>_xlfn.XLOOKUP($E217,'00 MASTER WORK REGISTER'!B:B,'00 MASTER WORK REGISTER'!N:N,"")</f>
        <v>0</v>
      </c>
      <c r="AO217" s="881" t="s">
        <v>1691</v>
      </c>
      <c r="AP217" s="609" t="e">
        <f>_xlfn.XLOOKUP($F217,#REF!,#REF!,"")</f>
        <v>#REF!</v>
      </c>
      <c r="AQ217" s="610" t="s">
        <v>1676</v>
      </c>
      <c r="AS217" s="711" t="s">
        <v>421</v>
      </c>
      <c r="AT217" s="711" t="str">
        <f>_xlfn.XLOOKUP($AS217,'02 Design'!F:F,'02 Design'!AE:AE," ")</f>
        <v>MDW-69562</v>
      </c>
      <c r="AU217" s="711" t="str">
        <f>_xlfn.XLOOKUP($AS217,'02 Design'!F:F,'02 Design'!AF:AF," ")</f>
        <v>MDW-69563</v>
      </c>
    </row>
    <row r="218" spans="1:47" ht="35.1" customHeight="1" x14ac:dyDescent="0.2">
      <c r="A218" s="643">
        <v>215</v>
      </c>
      <c r="B218" s="491">
        <v>215</v>
      </c>
      <c r="C218" s="491" t="str">
        <f>_xlfn.XLOOKUP($E218,'00 MASTER WORK REGISTER'!B:B,'00 MASTER WORK REGISTER'!L:L)</f>
        <v>MDW-39557</v>
      </c>
      <c r="D218" s="491" t="s">
        <v>353</v>
      </c>
      <c r="E218" s="491" t="s">
        <v>717</v>
      </c>
      <c r="F218" s="491" t="s">
        <v>355</v>
      </c>
      <c r="G218" s="493" t="str">
        <f>_xlfn.XLOOKUP($E218,'00 MASTER WORK REGISTER'!B:B,'00 MASTER WORK REGISTER'!H:H)</f>
        <v>Chain Link Fence to divide controlled areas on Depot slab 3 m.x 485 m. - Civil &amp; AR</v>
      </c>
      <c r="H218" s="491" t="str">
        <f>_xlfn.XLOOKUP($E218,'00 MASTER WORK REGISTER'!B:B,'00 MASTER WORK REGISTER'!$I:$I,"")</f>
        <v>สหชาติ</v>
      </c>
      <c r="I218" s="491"/>
      <c r="J218" s="491" t="s">
        <v>1629</v>
      </c>
      <c r="K218" s="495">
        <f>_xlfn.XLOOKUP($E218,'00 MASTER WORK REGISTER'!$B:$B,'00 MASTER WORK REGISTER'!$M:$M,"")</f>
        <v>46296</v>
      </c>
      <c r="L218" s="173">
        <v>46187</v>
      </c>
      <c r="M218" s="189">
        <v>1</v>
      </c>
      <c r="N218" s="191" t="str">
        <f t="shared" ca="1" si="75"/>
        <v>Completed</v>
      </c>
      <c r="O218" s="173">
        <v>46233</v>
      </c>
      <c r="P218" s="189">
        <v>1</v>
      </c>
      <c r="Q218" s="191" t="str">
        <f t="shared" ca="1" si="76"/>
        <v>Completed</v>
      </c>
      <c r="R218" s="194"/>
      <c r="S218" s="195"/>
      <c r="T218" s="203"/>
      <c r="U218" s="193">
        <v>46295</v>
      </c>
      <c r="V218" s="189">
        <v>0</v>
      </c>
      <c r="W218" s="191" t="str">
        <f t="shared" ca="1" si="66"/>
        <v>Late</v>
      </c>
      <c r="X218" s="194"/>
      <c r="Y218" s="195"/>
      <c r="Z218" s="203"/>
      <c r="AA218" s="173">
        <v>46295</v>
      </c>
      <c r="AB218" s="189">
        <v>0.5</v>
      </c>
      <c r="AC218" s="191" t="str">
        <f t="shared" ca="1" si="73"/>
        <v>Late</v>
      </c>
      <c r="AD218" s="173">
        <f>U218+7</f>
        <v>46302</v>
      </c>
      <c r="AE218" s="189">
        <v>0</v>
      </c>
      <c r="AF218" s="191" t="str">
        <f t="shared" ca="1" si="68"/>
        <v>Late</v>
      </c>
      <c r="AG218" s="173">
        <f>AD218+21</f>
        <v>46323</v>
      </c>
      <c r="AH218" s="189">
        <v>0</v>
      </c>
      <c r="AI218" s="191" t="str">
        <f t="shared" ca="1" si="74"/>
        <v>Late</v>
      </c>
      <c r="AJ218" s="110"/>
      <c r="AK218" s="202">
        <f ca="1">IFERROR(SUMPRODUCT(($M$1:$AH$1),(M218:AH218))/SUMIF((M218:AH218),"&lt;&gt;",($M$1:$AH$1)),"")</f>
        <v>0.2411764705882353</v>
      </c>
      <c r="AL218" s="192" t="s">
        <v>1860</v>
      </c>
      <c r="AM218" s="535"/>
      <c r="AN218" s="3">
        <f>_xlfn.XLOOKUP($E218,'00 MASTER WORK REGISTER'!B:B,'00 MASTER WORK REGISTER'!N:N,"")</f>
        <v>0</v>
      </c>
      <c r="AO218" s="872" t="s">
        <v>1694</v>
      </c>
      <c r="AP218" s="3" t="e">
        <f>_xlfn.XLOOKUP($F218,#REF!,#REF!,"")</f>
        <v>#REF!</v>
      </c>
      <c r="AQ218" s="33" t="s">
        <v>4388</v>
      </c>
      <c r="AR218" s="33"/>
      <c r="AS218" s="644" t="s">
        <v>1581</v>
      </c>
      <c r="AT218" s="644" t="str">
        <f>_xlfn.XLOOKUP($AS218,'02 Design'!F:F,'02 Design'!AE:AE," ")</f>
        <v>MDW-69614</v>
      </c>
      <c r="AU218" s="644" t="str">
        <f>_xlfn.XLOOKUP($AS218,'02 Design'!F:F,'02 Design'!AF:AF," ")</f>
        <v>MDW-69615</v>
      </c>
    </row>
    <row r="219" spans="1:47" ht="35.1" customHeight="1" x14ac:dyDescent="0.2">
      <c r="A219" s="643">
        <v>216</v>
      </c>
      <c r="B219" s="491">
        <v>216</v>
      </c>
      <c r="C219" s="491" t="str">
        <f>_xlfn.XLOOKUP($E219,'00 MASTER WORK REGISTER'!B:B,'00 MASTER WORK REGISTER'!L:L)</f>
        <v>MDW-39520</v>
      </c>
      <c r="D219" s="491" t="s">
        <v>353</v>
      </c>
      <c r="E219" s="491" t="s">
        <v>718</v>
      </c>
      <c r="F219" s="491" t="s">
        <v>355</v>
      </c>
      <c r="G219" s="493" t="str">
        <f>_xlfn.XLOOKUP($E219,'00 MASTER WORK REGISTER'!B:B,'00 MASTER WORK REGISTER'!H:H)</f>
        <v>Chain Link Fence to divide controlled areas on Depot slab 3 m.x 485 m.- Building Services</v>
      </c>
      <c r="H219" s="491" t="str">
        <f>_xlfn.XLOOKUP($E219,'00 MASTER WORK REGISTER'!B:B,'00 MASTER WORK REGISTER'!$I:$I,"")</f>
        <v>ประธาน</v>
      </c>
      <c r="I219" s="491"/>
      <c r="J219" s="491" t="s">
        <v>1629</v>
      </c>
      <c r="K219" s="495">
        <f>_xlfn.XLOOKUP($E219,'00 MASTER WORK REGISTER'!$B:$B,'00 MASTER WORK REGISTER'!$M:$M,"")</f>
        <v>46296</v>
      </c>
      <c r="L219" s="173">
        <v>46187</v>
      </c>
      <c r="M219" s="189">
        <v>1</v>
      </c>
      <c r="N219" s="191" t="str">
        <f t="shared" ca="1" si="75"/>
        <v>Completed</v>
      </c>
      <c r="O219" s="173">
        <v>46233</v>
      </c>
      <c r="P219" s="189">
        <v>1</v>
      </c>
      <c r="Q219" s="191" t="str">
        <f t="shared" ca="1" si="76"/>
        <v>Completed</v>
      </c>
      <c r="R219" s="194"/>
      <c r="S219" s="195"/>
      <c r="T219" s="203"/>
      <c r="U219" s="173">
        <v>46295</v>
      </c>
      <c r="V219" s="189">
        <v>0</v>
      </c>
      <c r="W219" s="191" t="str">
        <f t="shared" ca="1" si="66"/>
        <v>Late</v>
      </c>
      <c r="X219" s="194"/>
      <c r="Y219" s="195"/>
      <c r="Z219" s="203"/>
      <c r="AA219" s="173">
        <v>46295</v>
      </c>
      <c r="AB219" s="189">
        <v>0</v>
      </c>
      <c r="AC219" s="191" t="str">
        <f t="shared" ca="1" si="73"/>
        <v>Late</v>
      </c>
      <c r="AD219" s="173">
        <v>46302</v>
      </c>
      <c r="AE219" s="189">
        <v>0</v>
      </c>
      <c r="AF219" s="191" t="str">
        <f t="shared" ca="1" si="68"/>
        <v>Late</v>
      </c>
      <c r="AG219" s="173">
        <v>46323</v>
      </c>
      <c r="AH219" s="189">
        <v>0</v>
      </c>
      <c r="AI219" s="191" t="str">
        <f t="shared" ca="1" si="74"/>
        <v>Late</v>
      </c>
      <c r="AJ219" s="110"/>
      <c r="AK219" s="202">
        <f t="shared" ca="1" si="70"/>
        <v>0.23529411764705882</v>
      </c>
      <c r="AL219" s="192" t="s">
        <v>1860</v>
      </c>
      <c r="AM219" s="535" t="s">
        <v>4768</v>
      </c>
      <c r="AN219" s="3">
        <f>_xlfn.XLOOKUP($E219,'00 MASTER WORK REGISTER'!B:B,'00 MASTER WORK REGISTER'!N:N,"")</f>
        <v>0</v>
      </c>
      <c r="AO219" s="3" t="s">
        <v>1694</v>
      </c>
      <c r="AP219" s="3" t="e">
        <f>_xlfn.XLOOKUP($F219,#REF!,#REF!,"")</f>
        <v>#REF!</v>
      </c>
      <c r="AQ219" s="33" t="s">
        <v>4388</v>
      </c>
      <c r="AR219" s="33"/>
      <c r="AS219" s="644" t="s">
        <v>422</v>
      </c>
      <c r="AT219" s="644" t="str">
        <f>_xlfn.XLOOKUP($AS219,'02 Design'!F:F,'02 Design'!AE:AE," ")</f>
        <v>MDW-69540</v>
      </c>
      <c r="AU219" s="644" t="str">
        <f>_xlfn.XLOOKUP($AS219,'02 Design'!F:F,'02 Design'!AF:AF," ")</f>
        <v>MDW-69541</v>
      </c>
    </row>
    <row r="220" spans="1:47" ht="35.1" customHeight="1" x14ac:dyDescent="0.2">
      <c r="A220" s="643">
        <v>217</v>
      </c>
      <c r="B220" s="491">
        <v>217</v>
      </c>
      <c r="C220" s="491" t="str">
        <f>_xlfn.XLOOKUP($E220,'00 MASTER WORK REGISTER'!B:B,'00 MASTER WORK REGISTER'!L:L)</f>
        <v>MDW-39518</v>
      </c>
      <c r="D220" s="491" t="s">
        <v>353</v>
      </c>
      <c r="E220" s="491" t="s">
        <v>719</v>
      </c>
      <c r="F220" s="491" t="s">
        <v>355</v>
      </c>
      <c r="G220" s="493" t="str">
        <f>_xlfn.XLOOKUP($E220,'00 MASTER WORK REGISTER'!B:B,'00 MASTER WORK REGISTER'!H:H)</f>
        <v>Street Lighting system area between MRTA Fence and Depot slab</v>
      </c>
      <c r="H220" s="491" t="str">
        <f>_xlfn.XLOOKUP($E220,'00 MASTER WORK REGISTER'!B:B,'00 MASTER WORK REGISTER'!$I:$I,"")</f>
        <v>ประธาน</v>
      </c>
      <c r="I220" s="491"/>
      <c r="J220" s="491" t="s">
        <v>1629</v>
      </c>
      <c r="K220" s="495">
        <f>_xlfn.XLOOKUP($E220,'00 MASTER WORK REGISTER'!$B:$B,'00 MASTER WORK REGISTER'!$M:$M,"")</f>
        <v>46235</v>
      </c>
      <c r="L220" s="173">
        <v>46126</v>
      </c>
      <c r="M220" s="189">
        <v>0.5</v>
      </c>
      <c r="N220" s="191" t="str">
        <f t="shared" ca="1" si="75"/>
        <v>Late</v>
      </c>
      <c r="O220" s="173">
        <v>46157</v>
      </c>
      <c r="P220" s="189">
        <v>0</v>
      </c>
      <c r="Q220" s="191" t="str">
        <f t="shared" ca="1" si="76"/>
        <v>Late</v>
      </c>
      <c r="R220" s="194"/>
      <c r="S220" s="195"/>
      <c r="T220" s="203"/>
      <c r="U220" s="173">
        <v>46234</v>
      </c>
      <c r="V220" s="189">
        <v>0</v>
      </c>
      <c r="W220" s="191" t="str">
        <f t="shared" ca="1" si="66"/>
        <v>Late</v>
      </c>
      <c r="X220" s="194"/>
      <c r="Y220" s="195"/>
      <c r="Z220" s="203"/>
      <c r="AA220" s="173">
        <v>46295</v>
      </c>
      <c r="AB220" s="189">
        <v>0</v>
      </c>
      <c r="AC220" s="191" t="str">
        <f t="shared" ca="1" si="73"/>
        <v>Late</v>
      </c>
      <c r="AD220" s="173">
        <v>46302</v>
      </c>
      <c r="AE220" s="189">
        <v>0</v>
      </c>
      <c r="AF220" s="191" t="str">
        <f t="shared" ca="1" si="68"/>
        <v>Late</v>
      </c>
      <c r="AG220" s="173">
        <v>46323</v>
      </c>
      <c r="AH220" s="189">
        <v>0</v>
      </c>
      <c r="AI220" s="191" t="str">
        <f t="shared" ca="1" si="74"/>
        <v>Late</v>
      </c>
      <c r="AJ220" s="110"/>
      <c r="AK220" s="202">
        <f t="shared" ca="1" si="70"/>
        <v>5.8823529411764705E-2</v>
      </c>
      <c r="AL220" s="192" t="s">
        <v>1861</v>
      </c>
      <c r="AM220" s="537" t="s">
        <v>4781</v>
      </c>
      <c r="AN220" s="3">
        <f>_xlfn.XLOOKUP($E220,'00 MASTER WORK REGISTER'!B:B,'00 MASTER WORK REGISTER'!N:N,"")</f>
        <v>0</v>
      </c>
      <c r="AO220" s="860" t="s">
        <v>1722</v>
      </c>
      <c r="AP220" s="3" t="e">
        <f>_xlfn.XLOOKUP($F220,#REF!,#REF!,"")</f>
        <v>#REF!</v>
      </c>
      <c r="AQ220" s="33"/>
      <c r="AS220" s="436" t="s">
        <v>424</v>
      </c>
      <c r="AT220" s="644" t="str">
        <f>_xlfn.XLOOKUP($AS220,'02 Design'!F:F,'02 Design'!AE:AE," ")</f>
        <v>MDW-69536</v>
      </c>
      <c r="AU220" s="644" t="str">
        <f>_xlfn.XLOOKUP($AS220,'02 Design'!F:F,'02 Design'!AF:AF," ")</f>
        <v>MDW-69537</v>
      </c>
    </row>
    <row r="221" spans="1:47" ht="35.1" customHeight="1" x14ac:dyDescent="0.2">
      <c r="A221" s="643">
        <v>218</v>
      </c>
      <c r="B221" s="491">
        <v>218</v>
      </c>
      <c r="C221" s="491" t="str">
        <f>_xlfn.XLOOKUP($E221,'00 MASTER WORK REGISTER'!B:B,'00 MASTER WORK REGISTER'!L:L)</f>
        <v>-</v>
      </c>
      <c r="D221" s="491" t="s">
        <v>353</v>
      </c>
      <c r="E221" s="491" t="s">
        <v>720</v>
      </c>
      <c r="F221" s="491" t="s">
        <v>355</v>
      </c>
      <c r="G221" s="493" t="str">
        <f>_xlfn.XLOOKUP($E221,'00 MASTER WORK REGISTER'!B:B,'00 MASTER WORK REGISTER'!H:H)</f>
        <v>Compacted gravel walkway along the Test Track OR-BL 1.2 m.</v>
      </c>
      <c r="H221" s="491" t="str">
        <f>_xlfn.XLOOKUP($E221,'00 MASTER WORK REGISTER'!B:B,'00 MASTER WORK REGISTER'!$I:$I,"")</f>
        <v>สหชาติ</v>
      </c>
      <c r="I221" s="491" t="s">
        <v>4373</v>
      </c>
      <c r="J221" s="491" t="s">
        <v>1629</v>
      </c>
      <c r="K221" s="495">
        <f>_xlfn.XLOOKUP($E221,'00 MASTER WORK REGISTER'!$B:$B,'00 MASTER WORK REGISTER'!$M:$M,"")</f>
        <v>46388</v>
      </c>
      <c r="L221" s="173">
        <v>46264</v>
      </c>
      <c r="M221" s="189">
        <v>1</v>
      </c>
      <c r="N221" s="191" t="str">
        <f t="shared" ca="1" si="75"/>
        <v>Completed</v>
      </c>
      <c r="O221" s="597">
        <v>46295</v>
      </c>
      <c r="P221" s="189">
        <v>0</v>
      </c>
      <c r="Q221" s="191" t="str">
        <f t="shared" ca="1" si="76"/>
        <v>Late</v>
      </c>
      <c r="R221" s="194"/>
      <c r="S221" s="195"/>
      <c r="T221" s="203"/>
      <c r="U221" s="193">
        <v>46387</v>
      </c>
      <c r="V221" s="189">
        <v>0</v>
      </c>
      <c r="W221" s="191" t="str">
        <f t="shared" ca="1" si="66"/>
        <v>On Schedule</v>
      </c>
      <c r="X221" s="194"/>
      <c r="Y221" s="195"/>
      <c r="Z221" s="203"/>
      <c r="AA221" s="173">
        <v>46357</v>
      </c>
      <c r="AB221" s="189">
        <v>0</v>
      </c>
      <c r="AC221" s="191" t="str">
        <f t="shared" ca="1" si="73"/>
        <v>On Schedule</v>
      </c>
      <c r="AD221" s="173">
        <v>46394</v>
      </c>
      <c r="AE221" s="189">
        <v>0</v>
      </c>
      <c r="AF221" s="191" t="str">
        <f t="shared" ca="1" si="68"/>
        <v>On Schedule</v>
      </c>
      <c r="AG221" s="173">
        <v>46415</v>
      </c>
      <c r="AH221" s="189">
        <v>0</v>
      </c>
      <c r="AI221" s="191" t="str">
        <f t="shared" ca="1" si="74"/>
        <v>On Schedule</v>
      </c>
      <c r="AJ221" s="110"/>
      <c r="AK221" s="202">
        <f t="shared" ca="1" si="70"/>
        <v>0.11764705882352941</v>
      </c>
      <c r="AL221" s="192" t="s">
        <v>1860</v>
      </c>
      <c r="AM221" s="535"/>
      <c r="AN221" s="3">
        <f>_xlfn.XLOOKUP($E221,'00 MASTER WORK REGISTER'!B:B,'00 MASTER WORK REGISTER'!N:N,"")</f>
        <v>0</v>
      </c>
      <c r="AO221" s="872" t="s">
        <v>1726</v>
      </c>
      <c r="AP221" s="3" t="e">
        <f>_xlfn.XLOOKUP($F221,#REF!,#REF!,"")</f>
        <v>#REF!</v>
      </c>
      <c r="AQ221" s="33" t="s">
        <v>1676</v>
      </c>
      <c r="AT221" s="644">
        <f>_xlfn.XLOOKUP($AS221,'02 Design'!F:F,'02 Design'!AE:AE," ")</f>
        <v>0</v>
      </c>
      <c r="AU221" s="644">
        <f>_xlfn.XLOOKUP($AS221,'02 Design'!F:F,'02 Design'!AF:AF," ")</f>
        <v>0</v>
      </c>
    </row>
    <row r="222" spans="1:47" s="610" customFormat="1" ht="35.1" customHeight="1" x14ac:dyDescent="0.2">
      <c r="A222" s="643">
        <v>219</v>
      </c>
      <c r="B222" s="491">
        <v>219</v>
      </c>
      <c r="C222" s="685" t="str">
        <f>_xlfn.XLOOKUP($E222,'00 MASTER WORK REGISTER'!B:B,'00 MASTER WORK REGISTER'!L:L)</f>
        <v>MDW-39524</v>
      </c>
      <c r="D222" s="685" t="s">
        <v>353</v>
      </c>
      <c r="E222" s="685" t="s">
        <v>721</v>
      </c>
      <c r="F222" s="685" t="s">
        <v>355</v>
      </c>
      <c r="G222" s="687" t="str">
        <f>_xlfn.XLOOKUP($E222,'00 MASTER WORK REGISTER'!B:B,'00 MASTER WORK REGISTER'!H:H)</f>
        <v>Walkway under Depot Slab for Maintenance Service - Civil &amp; AR</v>
      </c>
      <c r="H222" s="685" t="str">
        <f>_xlfn.XLOOKUP($E222,'00 MASTER WORK REGISTER'!B:B,'00 MASTER WORK REGISTER'!$I:$I,"")</f>
        <v>สหชาติ</v>
      </c>
      <c r="I222" s="685"/>
      <c r="J222" s="685" t="s">
        <v>1629</v>
      </c>
      <c r="K222" s="688">
        <f>_xlfn.XLOOKUP($E222,'00 MASTER WORK REGISTER'!$B:$B,'00 MASTER WORK REGISTER'!$M:$M,"")</f>
        <v>46389</v>
      </c>
      <c r="L222" s="193">
        <v>46279</v>
      </c>
      <c r="M222" s="531">
        <v>1</v>
      </c>
      <c r="N222" s="601" t="str">
        <f t="shared" ca="1" si="75"/>
        <v>Completed</v>
      </c>
      <c r="O222" s="193">
        <v>46325</v>
      </c>
      <c r="P222" s="531">
        <v>1</v>
      </c>
      <c r="Q222" s="601" t="str">
        <f t="shared" ca="1" si="76"/>
        <v>Completed</v>
      </c>
      <c r="R222" s="602"/>
      <c r="S222" s="603"/>
      <c r="T222" s="604"/>
      <c r="U222" s="619">
        <v>46387</v>
      </c>
      <c r="V222" s="531">
        <v>1</v>
      </c>
      <c r="W222" s="601" t="str">
        <f t="shared" ca="1" si="66"/>
        <v>Completed</v>
      </c>
      <c r="X222" s="602"/>
      <c r="Y222" s="603"/>
      <c r="Z222" s="604"/>
      <c r="AA222" s="193">
        <v>46357</v>
      </c>
      <c r="AB222" s="531">
        <v>0.5</v>
      </c>
      <c r="AC222" s="601" t="str">
        <f t="shared" ca="1" si="73"/>
        <v>On Schedule</v>
      </c>
      <c r="AD222" s="193">
        <f>U222+7</f>
        <v>46394</v>
      </c>
      <c r="AE222" s="531">
        <v>0</v>
      </c>
      <c r="AF222" s="601" t="str">
        <f t="shared" ca="1" si="68"/>
        <v>On Schedule</v>
      </c>
      <c r="AG222" s="193">
        <f>AD222+21</f>
        <v>46415</v>
      </c>
      <c r="AH222" s="531">
        <v>0</v>
      </c>
      <c r="AI222" s="601" t="str">
        <f t="shared" ca="1" si="74"/>
        <v>On Schedule</v>
      </c>
      <c r="AJ222" s="606"/>
      <c r="AK222" s="607">
        <f t="shared" ca="1" si="70"/>
        <v>0.94705882352941173</v>
      </c>
      <c r="AL222" s="532" t="s">
        <v>1860</v>
      </c>
      <c r="AM222" s="608"/>
      <c r="AN222" s="3">
        <f>_xlfn.XLOOKUP($E222,'00 MASTER WORK REGISTER'!B:B,'00 MASTER WORK REGISTER'!N:N,"")</f>
        <v>0</v>
      </c>
      <c r="AO222" s="877" t="s">
        <v>1728</v>
      </c>
      <c r="AP222" s="609" t="e">
        <f>_xlfn.XLOOKUP($F222,#REF!,#REF!,"")</f>
        <v>#REF!</v>
      </c>
      <c r="AQ222" s="610" t="s">
        <v>4388</v>
      </c>
      <c r="AS222" s="711" t="s">
        <v>426</v>
      </c>
      <c r="AT222" s="711" t="str">
        <f>_xlfn.XLOOKUP($AS222,'02 Design'!F:F,'02 Design'!AE:AE," ")</f>
        <v>MDW-69548</v>
      </c>
      <c r="AU222" s="711" t="str">
        <f>_xlfn.XLOOKUP($AS222,'02 Design'!F:F,'02 Design'!AF:AF," ")</f>
        <v>MDW-69549</v>
      </c>
    </row>
    <row r="223" spans="1:47" s="98" customFormat="1" ht="35.1" customHeight="1" x14ac:dyDescent="0.2">
      <c r="A223" s="643">
        <v>220</v>
      </c>
      <c r="B223" s="491">
        <v>220</v>
      </c>
      <c r="C223" s="502" t="str">
        <f>_xlfn.XLOOKUP($E223,'00 MASTER WORK REGISTER'!B:B,'00 MASTER WORK REGISTER'!L:L)</f>
        <v>MDW-39525</v>
      </c>
      <c r="D223" s="491" t="s">
        <v>353</v>
      </c>
      <c r="E223" s="491" t="s">
        <v>722</v>
      </c>
      <c r="F223" s="491" t="s">
        <v>355</v>
      </c>
      <c r="G223" s="504" t="str">
        <f>_xlfn.XLOOKUP($E223,'00 MASTER WORK REGISTER'!B:B,'00 MASTER WORK REGISTER'!H:H)</f>
        <v>Walkway under Depot Slab for Maintenance Service - Building Services</v>
      </c>
      <c r="H223" s="502" t="str">
        <f>_xlfn.XLOOKUP($E223,'00 MASTER WORK REGISTER'!B:B,'00 MASTER WORK REGISTER'!$I:$I,"")</f>
        <v>ประธาน</v>
      </c>
      <c r="I223" s="502"/>
      <c r="J223" s="502" t="s">
        <v>1629</v>
      </c>
      <c r="K223" s="506">
        <f>_xlfn.XLOOKUP($E223,'00 MASTER WORK REGISTER'!$B:$B,'00 MASTER WORK REGISTER'!$M:$M,"")</f>
        <v>46390</v>
      </c>
      <c r="L223" s="173">
        <v>46279</v>
      </c>
      <c r="M223" s="189">
        <v>1</v>
      </c>
      <c r="N223" s="191" t="str">
        <f t="shared" ca="1" si="75"/>
        <v>Completed</v>
      </c>
      <c r="O223" s="173">
        <v>46325</v>
      </c>
      <c r="P223" s="189">
        <v>1</v>
      </c>
      <c r="Q223" s="191" t="str">
        <f t="shared" ca="1" si="76"/>
        <v>Completed</v>
      </c>
      <c r="R223" s="194"/>
      <c r="S223" s="195"/>
      <c r="T223" s="203"/>
      <c r="U223" s="173">
        <v>46387</v>
      </c>
      <c r="V223" s="189">
        <v>0.5</v>
      </c>
      <c r="W223" s="191" t="str">
        <f t="shared" ca="1" si="66"/>
        <v>On Schedule</v>
      </c>
      <c r="X223" s="194"/>
      <c r="Y223" s="195"/>
      <c r="Z223" s="203"/>
      <c r="AA223" s="173">
        <v>46357</v>
      </c>
      <c r="AB223" s="189">
        <v>0</v>
      </c>
      <c r="AC223" s="191" t="str">
        <f t="shared" ca="1" si="73"/>
        <v>On Schedule</v>
      </c>
      <c r="AD223" s="173">
        <v>46394</v>
      </c>
      <c r="AE223" s="189">
        <v>0</v>
      </c>
      <c r="AF223" s="191" t="str">
        <f t="shared" ca="1" si="68"/>
        <v>On Schedule</v>
      </c>
      <c r="AG223" s="173">
        <v>46415</v>
      </c>
      <c r="AH223" s="189">
        <v>0</v>
      </c>
      <c r="AI223" s="191" t="str">
        <f t="shared" ca="1" si="74"/>
        <v>On Schedule</v>
      </c>
      <c r="AJ223" s="115"/>
      <c r="AK223" s="202">
        <f t="shared" ca="1" si="70"/>
        <v>0.58823529411764697</v>
      </c>
      <c r="AL223" s="192" t="s">
        <v>1860</v>
      </c>
      <c r="AM223" s="535"/>
      <c r="AN223" s="3">
        <f>_xlfn.XLOOKUP($E223,'00 MASTER WORK REGISTER'!B:B,'00 MASTER WORK REGISTER'!N:N,"")</f>
        <v>0</v>
      </c>
      <c r="AO223" s="877" t="s">
        <v>1727</v>
      </c>
      <c r="AP223" s="3" t="e">
        <f>_xlfn.XLOOKUP($F223,#REF!,#REF!,"")</f>
        <v>#REF!</v>
      </c>
      <c r="AQ223" s="33" t="s">
        <v>4388</v>
      </c>
      <c r="AR223" s="400"/>
      <c r="AS223" s="436" t="s">
        <v>425</v>
      </c>
      <c r="AT223" s="644" t="str">
        <f>_xlfn.XLOOKUP($AS223,'02 Design'!F:F,'02 Design'!AE:AE," ")</f>
        <v>MDW-69550</v>
      </c>
      <c r="AU223" s="644" t="str">
        <f>_xlfn.XLOOKUP($AS223,'02 Design'!F:F,'02 Design'!AF:AF," ")</f>
        <v>MDW-69551</v>
      </c>
    </row>
    <row r="224" spans="1:47" s="611" customFormat="1" ht="35.1" customHeight="1" x14ac:dyDescent="0.2">
      <c r="A224" s="757">
        <v>221</v>
      </c>
      <c r="B224" s="685">
        <v>221</v>
      </c>
      <c r="C224" s="685" t="str">
        <f>_xlfn.XLOOKUP($E224,'00 MASTER WORK REGISTER'!B:B,'00 MASTER WORK REGISTER'!L:L)</f>
        <v>MDW-39521</v>
      </c>
      <c r="D224" s="685" t="s">
        <v>353</v>
      </c>
      <c r="E224" s="685" t="s">
        <v>723</v>
      </c>
      <c r="F224" s="685" t="s">
        <v>355</v>
      </c>
      <c r="G224" s="687" t="str">
        <f>_xlfn.XLOOKUP($E224,'00 MASTER WORK REGISTER'!B:B,'00 MASTER WORK REGISTER'!H:H)</f>
        <v>Walkway Bridge across the canal for Depot area inspection patrols 3 location</v>
      </c>
      <c r="H224" s="685" t="str">
        <f>_xlfn.XLOOKUP($E224,'00 MASTER WORK REGISTER'!B:B,'00 MASTER WORK REGISTER'!$I:$I,"")</f>
        <v>สหชาติ</v>
      </c>
      <c r="I224" s="685"/>
      <c r="J224" s="685" t="s">
        <v>1629</v>
      </c>
      <c r="K224" s="688">
        <f>_xlfn.XLOOKUP($E224,'00 MASTER WORK REGISTER'!$B:$B,'00 MASTER WORK REGISTER'!$M:$M,"")</f>
        <v>46388</v>
      </c>
      <c r="L224" s="193">
        <v>46249</v>
      </c>
      <c r="M224" s="531">
        <v>1</v>
      </c>
      <c r="N224" s="601" t="str">
        <f t="shared" ca="1" si="75"/>
        <v>Completed</v>
      </c>
      <c r="O224" s="597">
        <v>46295</v>
      </c>
      <c r="P224" s="531">
        <v>0.67</v>
      </c>
      <c r="Q224" s="601" t="str">
        <f t="shared" ca="1" si="76"/>
        <v>Late</v>
      </c>
      <c r="R224" s="602"/>
      <c r="S224" s="603"/>
      <c r="T224" s="604"/>
      <c r="U224" s="193">
        <v>46387</v>
      </c>
      <c r="V224" s="531">
        <v>0.95</v>
      </c>
      <c r="W224" s="601" t="str">
        <f t="shared" ca="1" si="66"/>
        <v>On Schedule</v>
      </c>
      <c r="X224" s="602"/>
      <c r="Y224" s="603"/>
      <c r="Z224" s="604"/>
      <c r="AA224" s="193">
        <v>46357</v>
      </c>
      <c r="AB224" s="531">
        <v>1</v>
      </c>
      <c r="AC224" s="601" t="str">
        <f t="shared" ca="1" si="73"/>
        <v>Completed</v>
      </c>
      <c r="AD224" s="193">
        <f>U224+7</f>
        <v>46394</v>
      </c>
      <c r="AE224" s="531">
        <v>0</v>
      </c>
      <c r="AF224" s="601" t="str">
        <f t="shared" ca="1" si="68"/>
        <v>On Schedule</v>
      </c>
      <c r="AG224" s="193">
        <f>AD224+21</f>
        <v>46415</v>
      </c>
      <c r="AH224" s="531">
        <v>0</v>
      </c>
      <c r="AI224" s="601" t="str">
        <f t="shared" ca="1" si="74"/>
        <v>On Schedule</v>
      </c>
      <c r="AJ224" s="606"/>
      <c r="AK224" s="607">
        <f t="shared" ca="1" si="70"/>
        <v>0.87882352941176456</v>
      </c>
      <c r="AL224" s="532" t="s">
        <v>1860</v>
      </c>
      <c r="AM224" s="1" t="s">
        <v>4842</v>
      </c>
      <c r="AN224" s="609">
        <f>_xlfn.XLOOKUP($E224,'00 MASTER WORK REGISTER'!B:B,'00 MASTER WORK REGISTER'!N:N,"")</f>
        <v>0</v>
      </c>
      <c r="AO224" s="872" t="s">
        <v>1730</v>
      </c>
      <c r="AP224" s="609" t="e">
        <f>_xlfn.XLOOKUP($F224,#REF!,#REF!,"")</f>
        <v>#REF!</v>
      </c>
      <c r="AQ224" s="610" t="s">
        <v>1676</v>
      </c>
      <c r="AR224" s="610"/>
      <c r="AS224" s="711" t="s">
        <v>427</v>
      </c>
      <c r="AT224" s="711" t="str">
        <f>_xlfn.XLOOKUP($AS224,'02 Design'!F:F,'02 Design'!AE:AE," ")</f>
        <v>MDW-69542</v>
      </c>
      <c r="AU224" s="711" t="str">
        <f>_xlfn.XLOOKUP($AS224,'02 Design'!F:F,'02 Design'!AF:AF," ")</f>
        <v>MDW-69543</v>
      </c>
    </row>
    <row r="225" spans="1:47" ht="35.1" customHeight="1" x14ac:dyDescent="0.2">
      <c r="A225" s="643">
        <v>222</v>
      </c>
      <c r="B225" s="491">
        <v>222</v>
      </c>
      <c r="C225" s="491" t="str">
        <f>_xlfn.XLOOKUP($E225,'00 MASTER WORK REGISTER'!B:B,'00 MASTER WORK REGISTER'!L:L)</f>
        <v>-</v>
      </c>
      <c r="D225" s="491" t="s">
        <v>353</v>
      </c>
      <c r="E225" s="491" t="s">
        <v>724</v>
      </c>
      <c r="F225" s="491" t="s">
        <v>355</v>
      </c>
      <c r="G225" s="493" t="str">
        <f>_xlfn.XLOOKUP($E225,'00 MASTER WORK REGISTER'!B:B,'00 MASTER WORK REGISTER'!H:H)</f>
        <v>Cut down trees between Depot BL+ORL and MRTA Fence</v>
      </c>
      <c r="H225" s="491" t="str">
        <f>_xlfn.XLOOKUP($E225,'00 MASTER WORK REGISTER'!B:B,'00 MASTER WORK REGISTER'!$I:$I,"")</f>
        <v>สหชาติ</v>
      </c>
      <c r="I225" s="491"/>
      <c r="J225" s="491" t="s">
        <v>1629</v>
      </c>
      <c r="K225" s="495">
        <f>_xlfn.XLOOKUP($E225,'00 MASTER WORK REGISTER'!$B:$B,'00 MASTER WORK REGISTER'!$M:$M,"")</f>
        <v>46388</v>
      </c>
      <c r="L225" s="173">
        <v>46324</v>
      </c>
      <c r="M225" s="189">
        <v>0</v>
      </c>
      <c r="N225" s="191" t="str">
        <f t="shared" ca="1" si="75"/>
        <v>Late</v>
      </c>
      <c r="O225" s="173">
        <v>46355</v>
      </c>
      <c r="P225" s="189">
        <v>0</v>
      </c>
      <c r="Q225" s="191" t="str">
        <f t="shared" ca="1" si="76"/>
        <v>On Schedule</v>
      </c>
      <c r="R225" s="194"/>
      <c r="S225" s="195"/>
      <c r="T225" s="203"/>
      <c r="U225" s="193">
        <v>46387</v>
      </c>
      <c r="V225" s="189">
        <v>0</v>
      </c>
      <c r="W225" s="191" t="str">
        <f t="shared" ca="1" si="66"/>
        <v>On Schedule</v>
      </c>
      <c r="X225" s="194"/>
      <c r="Y225" s="195"/>
      <c r="Z225" s="203"/>
      <c r="AA225" s="173">
        <v>46357</v>
      </c>
      <c r="AB225" s="189">
        <v>0</v>
      </c>
      <c r="AC225" s="191" t="str">
        <f t="shared" ca="1" si="73"/>
        <v>On Schedule</v>
      </c>
      <c r="AD225" s="173">
        <v>46394</v>
      </c>
      <c r="AE225" s="189">
        <v>0</v>
      </c>
      <c r="AF225" s="191" t="str">
        <f t="shared" ca="1" si="68"/>
        <v>On Schedule</v>
      </c>
      <c r="AG225" s="173">
        <v>46415</v>
      </c>
      <c r="AH225" s="189">
        <v>0</v>
      </c>
      <c r="AI225" s="191" t="str">
        <f t="shared" ca="1" si="74"/>
        <v>On Schedule</v>
      </c>
      <c r="AJ225" s="110"/>
      <c r="AK225" s="202">
        <f t="shared" ca="1" si="70"/>
        <v>0</v>
      </c>
      <c r="AL225" s="192" t="s">
        <v>1860</v>
      </c>
      <c r="AM225" s="535"/>
      <c r="AN225" s="3">
        <f>_xlfn.XLOOKUP($E225,'00 MASTER WORK REGISTER'!B:B,'00 MASTER WORK REGISTER'!N:N,"")</f>
        <v>0</v>
      </c>
      <c r="AO225" s="870" t="s">
        <v>1732</v>
      </c>
      <c r="AP225" s="3" t="e">
        <f>_xlfn.XLOOKUP($F225,#REF!,#REF!,"")</f>
        <v>#REF!</v>
      </c>
      <c r="AQ225" s="33" t="s">
        <v>1676</v>
      </c>
      <c r="AR225" s="33"/>
      <c r="AS225" s="644"/>
      <c r="AT225" s="644">
        <f>_xlfn.XLOOKUP($AS225,'02 Design'!F:F,'02 Design'!AE:AE," ")</f>
        <v>0</v>
      </c>
      <c r="AU225" s="644">
        <f>_xlfn.XLOOKUP($AS225,'02 Design'!F:F,'02 Design'!AF:AF," ")</f>
        <v>0</v>
      </c>
    </row>
    <row r="226" spans="1:47" s="98" customFormat="1" ht="35.1" customHeight="1" x14ac:dyDescent="0.2">
      <c r="A226" s="643">
        <v>223</v>
      </c>
      <c r="B226" s="491">
        <v>223</v>
      </c>
      <c r="C226" s="496">
        <f>_xlfn.XLOOKUP($E226,'00 MASTER WORK REGISTER'!B:B,'00 MASTER WORK REGISTER'!L:L)</f>
        <v>0</v>
      </c>
      <c r="D226" s="496" t="s">
        <v>353</v>
      </c>
      <c r="E226" s="496" t="s">
        <v>725</v>
      </c>
      <c r="F226" s="496" t="s">
        <v>355</v>
      </c>
      <c r="G226" s="498" t="str">
        <f>_xlfn.XLOOKUP($E226,'00 MASTER WORK REGISTER'!B:B,'00 MASTER WORK REGISTER'!H:H)</f>
        <v>Provide facility system and interface to MMC room (Fire Alarm / CCTV / VMS / TEL / CASS / Radio / PA)</v>
      </c>
      <c r="H226" s="496" t="str">
        <f>_xlfn.XLOOKUP($E226,'00 MASTER WORK REGISTER'!B:B,'00 MASTER WORK REGISTER'!$I:$I,"")</f>
        <v>บัณฑิต</v>
      </c>
      <c r="I226" s="497"/>
      <c r="J226" s="496" t="s">
        <v>1629</v>
      </c>
      <c r="K226" s="500">
        <f>_xlfn.XLOOKUP($E226,'00 MASTER WORK REGISTER'!$B:$B,'00 MASTER WORK REGISTER'!$M:$M,"")</f>
        <v>46296</v>
      </c>
      <c r="L226" s="205"/>
      <c r="M226" s="206"/>
      <c r="N226" s="463"/>
      <c r="O226" s="205"/>
      <c r="P226" s="206"/>
      <c r="Q226" s="463"/>
      <c r="R226" s="205"/>
      <c r="S226" s="206"/>
      <c r="T226" s="463"/>
      <c r="U226" s="205"/>
      <c r="V226" s="206"/>
      <c r="W226" s="463"/>
      <c r="X226" s="205"/>
      <c r="Y226" s="206"/>
      <c r="Z226" s="463"/>
      <c r="AA226" s="205"/>
      <c r="AB226" s="206"/>
      <c r="AC226" s="463"/>
      <c r="AD226" s="205"/>
      <c r="AE226" s="206"/>
      <c r="AF226" s="463"/>
      <c r="AG226" s="205"/>
      <c r="AH226" s="206"/>
      <c r="AI226" s="463"/>
      <c r="AJ226" s="99"/>
      <c r="AK226" s="208" t="str">
        <f t="shared" si="70"/>
        <v/>
      </c>
      <c r="AL226" s="463"/>
      <c r="AM226" s="538"/>
      <c r="AN226" s="3" t="str">
        <f>_xlfn.XLOOKUP($E226,'00 MASTER WORK REGISTER'!B:B,'00 MASTER WORK REGISTER'!N:N,"")</f>
        <v>ยกเลิก</v>
      </c>
      <c r="AO226" s="861" t="s">
        <v>1801</v>
      </c>
      <c r="AP226" s="28" t="e">
        <f>_xlfn.XLOOKUP($F226,#REF!,#REF!,"")</f>
        <v>#REF!</v>
      </c>
      <c r="AS226" s="710"/>
      <c r="AT226" s="644">
        <f>_xlfn.XLOOKUP($AS226,'02 Design'!F:F,'02 Design'!AE:AE," ")</f>
        <v>0</v>
      </c>
      <c r="AU226" s="644">
        <f>_xlfn.XLOOKUP($AS226,'02 Design'!F:F,'02 Design'!AF:AF," ")</f>
        <v>0</v>
      </c>
    </row>
    <row r="227" spans="1:47" s="98" customFormat="1" ht="35.1" customHeight="1" x14ac:dyDescent="0.2">
      <c r="A227" s="643">
        <v>224</v>
      </c>
      <c r="B227" s="491">
        <v>224</v>
      </c>
      <c r="C227" s="496" t="str">
        <f>_xlfn.XLOOKUP($E227,'00 MASTER WORK REGISTER'!B:B,'00 MASTER WORK REGISTER'!L:L)</f>
        <v>-</v>
      </c>
      <c r="D227" s="496" t="s">
        <v>353</v>
      </c>
      <c r="E227" s="496" t="s">
        <v>726</v>
      </c>
      <c r="F227" s="496" t="s">
        <v>355</v>
      </c>
      <c r="G227" s="498" t="str">
        <f>_xlfn.XLOOKUP($E227,'00 MASTER WORK REGISTER'!B:B,'00 MASTER WORK REGISTER'!H:H)</f>
        <v>Stainless Guard rail balustrade for waiting area</v>
      </c>
      <c r="H227" s="496" t="str">
        <f>_xlfn.XLOOKUP($E227,'00 MASTER WORK REGISTER'!B:B,'00 MASTER WORK REGISTER'!$I:$I,"")</f>
        <v>สหชาติ</v>
      </c>
      <c r="I227" s="497"/>
      <c r="J227" s="496" t="s">
        <v>1629</v>
      </c>
      <c r="K227" s="500">
        <f>_xlfn.XLOOKUP($E227,'00 MASTER WORK REGISTER'!$B:$B,'00 MASTER WORK REGISTER'!$M:$M,"")</f>
        <v>46143</v>
      </c>
      <c r="L227" s="205" t="s">
        <v>380</v>
      </c>
      <c r="M227" s="206" t="s">
        <v>380</v>
      </c>
      <c r="N227" s="207"/>
      <c r="O227" s="205" t="s">
        <v>380</v>
      </c>
      <c r="P227" s="206" t="s">
        <v>380</v>
      </c>
      <c r="Q227" s="207"/>
      <c r="R227" s="205"/>
      <c r="S227" s="206"/>
      <c r="T227" s="207"/>
      <c r="U227" s="205" t="s">
        <v>380</v>
      </c>
      <c r="V227" s="206" t="s">
        <v>380</v>
      </c>
      <c r="W227" s="207"/>
      <c r="X227" s="205"/>
      <c r="Y227" s="206"/>
      <c r="Z227" s="207"/>
      <c r="AA227" s="205"/>
      <c r="AB227" s="206"/>
      <c r="AC227" s="207"/>
      <c r="AD227" s="205"/>
      <c r="AE227" s="206"/>
      <c r="AF227" s="207"/>
      <c r="AG227" s="205"/>
      <c r="AH227" s="206"/>
      <c r="AI227" s="207"/>
      <c r="AJ227" s="99"/>
      <c r="AK227" s="208"/>
      <c r="AL227" s="207"/>
      <c r="AM227" s="501"/>
      <c r="AN227" s="3" t="str">
        <f>_xlfn.XLOOKUP($E227,'00 MASTER WORK REGISTER'!B:B,'00 MASTER WORK REGISTER'!N:N,"")</f>
        <v>ยกเลิก</v>
      </c>
      <c r="AO227" s="3"/>
      <c r="AP227" s="28" t="e">
        <f>_xlfn.XLOOKUP($F227,#REF!,#REF!,"")</f>
        <v>#REF!</v>
      </c>
      <c r="AQ227" s="98" t="s">
        <v>1676</v>
      </c>
      <c r="AS227" s="710"/>
      <c r="AT227" s="644">
        <f>_xlfn.XLOOKUP($AS227,'02 Design'!F:F,'02 Design'!AE:AE," ")</f>
        <v>0</v>
      </c>
      <c r="AU227" s="644">
        <f>_xlfn.XLOOKUP($AS227,'02 Design'!F:F,'02 Design'!AF:AF," ")</f>
        <v>0</v>
      </c>
    </row>
    <row r="228" spans="1:47" s="98" customFormat="1" ht="35.1" customHeight="1" x14ac:dyDescent="0.2">
      <c r="A228" s="643">
        <v>225</v>
      </c>
      <c r="B228" s="491">
        <v>225</v>
      </c>
      <c r="C228" s="496" t="str">
        <f>_xlfn.XLOOKUP($E228,'00 MASTER WORK REGISTER'!B:B,'00 MASTER WORK REGISTER'!L:L)</f>
        <v>-</v>
      </c>
      <c r="D228" s="496" t="s">
        <v>353</v>
      </c>
      <c r="E228" s="496" t="s">
        <v>727</v>
      </c>
      <c r="F228" s="496" t="s">
        <v>355</v>
      </c>
      <c r="G228" s="498" t="str">
        <f>_xlfn.XLOOKUP($E228,'00 MASTER WORK REGISTER'!B:B,'00 MASTER WORK REGISTER'!H:H)</f>
        <v>Concrete walkway 2 x 80 m. For fire escape route</v>
      </c>
      <c r="H228" s="496" t="str">
        <f>_xlfn.XLOOKUP($E228,'00 MASTER WORK REGISTER'!B:B,'00 MASTER WORK REGISTER'!$I:$I,"")</f>
        <v>สหชาติ</v>
      </c>
      <c r="I228" s="496"/>
      <c r="J228" s="496" t="s">
        <v>1629</v>
      </c>
      <c r="K228" s="500">
        <f>_xlfn.XLOOKUP($E228,'00 MASTER WORK REGISTER'!$B:$B,'00 MASTER WORK REGISTER'!$M:$M,"")</f>
        <v>46143</v>
      </c>
      <c r="L228" s="205" t="s">
        <v>380</v>
      </c>
      <c r="M228" s="206" t="s">
        <v>380</v>
      </c>
      <c r="N228" s="207"/>
      <c r="O228" s="205" t="s">
        <v>380</v>
      </c>
      <c r="P228" s="206" t="s">
        <v>380</v>
      </c>
      <c r="Q228" s="207"/>
      <c r="R228" s="205"/>
      <c r="S228" s="206"/>
      <c r="T228" s="207"/>
      <c r="U228" s="205" t="s">
        <v>380</v>
      </c>
      <c r="V228" s="206" t="s">
        <v>380</v>
      </c>
      <c r="W228" s="207"/>
      <c r="X228" s="205"/>
      <c r="Y228" s="206"/>
      <c r="Z228" s="207"/>
      <c r="AA228" s="205"/>
      <c r="AB228" s="206"/>
      <c r="AC228" s="207"/>
      <c r="AD228" s="205"/>
      <c r="AE228" s="206"/>
      <c r="AF228" s="207"/>
      <c r="AG228" s="205"/>
      <c r="AH228" s="206"/>
      <c r="AI228" s="207"/>
      <c r="AJ228" s="99"/>
      <c r="AK228" s="208"/>
      <c r="AL228" s="207"/>
      <c r="AM228" s="501"/>
      <c r="AN228" s="3" t="str">
        <f>_xlfn.XLOOKUP($E228,'00 MASTER WORK REGISTER'!B:B,'00 MASTER WORK REGISTER'!N:N,"")</f>
        <v>ยกเลิก</v>
      </c>
      <c r="AO228" s="3"/>
      <c r="AP228" s="28" t="e">
        <f>_xlfn.XLOOKUP($F228,#REF!,#REF!,"")</f>
        <v>#REF!</v>
      </c>
      <c r="AQ228" s="98" t="s">
        <v>1676</v>
      </c>
      <c r="AS228" s="710"/>
      <c r="AT228" s="644">
        <f>_xlfn.XLOOKUP($AS228,'02 Design'!F:F,'02 Design'!AE:AE," ")</f>
        <v>0</v>
      </c>
      <c r="AU228" s="644">
        <f>_xlfn.XLOOKUP($AS228,'02 Design'!F:F,'02 Design'!AF:AF," ")</f>
        <v>0</v>
      </c>
    </row>
    <row r="229" spans="1:47" ht="35.1" customHeight="1" x14ac:dyDescent="0.2">
      <c r="A229" s="643">
        <v>226</v>
      </c>
      <c r="B229" s="491">
        <v>226</v>
      </c>
      <c r="C229" s="491" t="str">
        <f>_xlfn.XLOOKUP($E229,'00 MASTER WORK REGISTER'!B:B,'00 MASTER WORK REGISTER'!L:L)</f>
        <v>-</v>
      </c>
      <c r="D229" s="491" t="s">
        <v>353</v>
      </c>
      <c r="E229" s="491" t="s">
        <v>728</v>
      </c>
      <c r="F229" s="491" t="s">
        <v>355</v>
      </c>
      <c r="G229" s="493" t="str">
        <f>_xlfn.XLOOKUP($E229,'00 MASTER WORK REGISTER'!B:B,'00 MASTER WORK REGISTER'!H:H)</f>
        <v>Access Gate (Full Height Turnstile) at 1st floor admin ORL</v>
      </c>
      <c r="H229" s="491" t="str">
        <f>_xlfn.XLOOKUP($E229,'00 MASTER WORK REGISTER'!B:B,'00 MASTER WORK REGISTER'!$I:$I,"")</f>
        <v>บัณฑิต</v>
      </c>
      <c r="I229" s="491"/>
      <c r="J229" s="491" t="s">
        <v>1629</v>
      </c>
      <c r="K229" s="495">
        <f>_xlfn.XLOOKUP($E229,'00 MASTER WORK REGISTER'!$B:$B,'00 MASTER WORK REGISTER'!$M:$M,"")</f>
        <v>46388</v>
      </c>
      <c r="L229" s="173">
        <v>46354</v>
      </c>
      <c r="M229" s="189">
        <v>1</v>
      </c>
      <c r="N229" s="191" t="str">
        <f t="shared" ref="N229:N236" ca="1" si="77">IF($M229=1, "Completed", IF($L229&lt;TODAY(), "Late", "On Schedule"))</f>
        <v>Completed</v>
      </c>
      <c r="O229" s="173">
        <v>46355</v>
      </c>
      <c r="P229" s="189">
        <v>1</v>
      </c>
      <c r="Q229" s="191" t="str">
        <f t="shared" ref="Q229:Q236" ca="1" si="78">IF($P229=1, "Completed", IF($O229&lt;TODAY(), "Late", "On Schedule"))</f>
        <v>Completed</v>
      </c>
      <c r="R229" s="194"/>
      <c r="S229" s="195"/>
      <c r="T229" s="203"/>
      <c r="U229" s="173">
        <v>46387</v>
      </c>
      <c r="V229" s="189">
        <v>0</v>
      </c>
      <c r="W229" s="191" t="str">
        <f t="shared" ref="W229:W236" ca="1" si="79">IF($V229=1, "Completed", IF($U229&lt;TODAY(), "Late", "On Schedule"))</f>
        <v>On Schedule</v>
      </c>
      <c r="X229" s="194"/>
      <c r="Y229" s="195"/>
      <c r="Z229" s="203"/>
      <c r="AA229" s="173">
        <f t="shared" ref="AA229:AA236" si="80">U229-31</f>
        <v>46356</v>
      </c>
      <c r="AB229" s="189">
        <v>0</v>
      </c>
      <c r="AC229" s="191" t="str">
        <f t="shared" ref="AC229:AC236" ca="1" si="81">IF($AB229=1, "Completed", IF($AA229&lt;TODAY(), "Late", "On Schedule"))</f>
        <v>On Schedule</v>
      </c>
      <c r="AD229" s="173">
        <f t="shared" ref="AD229:AD236" si="82">U229+7</f>
        <v>46394</v>
      </c>
      <c r="AE229" s="189">
        <v>0</v>
      </c>
      <c r="AF229" s="191" t="str">
        <f t="shared" ref="AF229:AF236" ca="1" si="83">IF($AE229=1, "Completed", IF($AD229&lt;TODAY(), "Late", "On Schedule"))</f>
        <v>On Schedule</v>
      </c>
      <c r="AG229" s="173">
        <f t="shared" ref="AG229:AG236" si="84">AD229+21</f>
        <v>46415</v>
      </c>
      <c r="AH229" s="189">
        <v>0</v>
      </c>
      <c r="AI229" s="191" t="str">
        <f t="shared" ref="AI229:AI236" ca="1" si="85">IF($AH229=1, "Completed", IF($AG229&lt;TODAY(), "Late", "On Schedule"))</f>
        <v>On Schedule</v>
      </c>
      <c r="AJ229" s="110"/>
      <c r="AK229" s="202">
        <f t="shared" ref="AK229:AK236" ca="1" si="86">IFERROR(SUMPRODUCT(($M$1:$AH$1),(M229:AH229))/SUMIF((M229:AH229),"&lt;&gt;",($M$1:$AH$1)),"")</f>
        <v>0.23529411764705882</v>
      </c>
      <c r="AL229" s="192" t="s">
        <v>1860</v>
      </c>
      <c r="AM229" s="535"/>
      <c r="AN229" s="3">
        <f>_xlfn.XLOOKUP($E229,'00 MASTER WORK REGISTER'!B:B,'00 MASTER WORK REGISTER'!N:N,"")</f>
        <v>0</v>
      </c>
      <c r="AO229" s="881" t="s">
        <v>1736</v>
      </c>
      <c r="AP229" s="3" t="e">
        <f>_xlfn.XLOOKUP($F229,#REF!,#REF!,"")</f>
        <v>#REF!</v>
      </c>
      <c r="AQ229" s="33" t="s">
        <v>1676</v>
      </c>
      <c r="AR229" s="33"/>
      <c r="AS229" s="644"/>
      <c r="AT229" s="644">
        <f>_xlfn.XLOOKUP($AS229,'02 Design'!F:F,'02 Design'!AE:AE," ")</f>
        <v>0</v>
      </c>
      <c r="AU229" s="644">
        <f>_xlfn.XLOOKUP($AS229,'02 Design'!F:F,'02 Design'!AF:AF," ")</f>
        <v>0</v>
      </c>
    </row>
    <row r="230" spans="1:47" ht="35.1" customHeight="1" x14ac:dyDescent="0.2">
      <c r="A230" s="643">
        <v>227</v>
      </c>
      <c r="B230" s="491">
        <v>227</v>
      </c>
      <c r="C230" s="491" t="str">
        <f>_xlfn.XLOOKUP($E230,'00 MASTER WORK REGISTER'!B:B,'00 MASTER WORK REGISTER'!L:L)</f>
        <v>-</v>
      </c>
      <c r="D230" s="491" t="s">
        <v>353</v>
      </c>
      <c r="E230" s="491" t="s">
        <v>729</v>
      </c>
      <c r="F230" s="491" t="s">
        <v>355</v>
      </c>
      <c r="G230" s="493" t="str">
        <f>_xlfn.XLOOKUP($E230,'00 MASTER WORK REGISTER'!B:B,'00 MASTER WORK REGISTER'!H:H)</f>
        <v>Access Gate (Tripod with Swing Gate) at MWS Entrance</v>
      </c>
      <c r="H230" s="491" t="str">
        <f>_xlfn.XLOOKUP($E230,'00 MASTER WORK REGISTER'!B:B,'00 MASTER WORK REGISTER'!$I:$I,"")</f>
        <v>บัณฑิต</v>
      </c>
      <c r="I230" s="491"/>
      <c r="J230" s="491" t="s">
        <v>1629</v>
      </c>
      <c r="K230" s="495">
        <f>_xlfn.XLOOKUP($E230,'00 MASTER WORK REGISTER'!$B:$B,'00 MASTER WORK REGISTER'!$M:$M,"")</f>
        <v>46388</v>
      </c>
      <c r="L230" s="173">
        <v>46354</v>
      </c>
      <c r="M230" s="189">
        <v>1</v>
      </c>
      <c r="N230" s="191" t="str">
        <f t="shared" ca="1" si="77"/>
        <v>Completed</v>
      </c>
      <c r="O230" s="173">
        <v>46355</v>
      </c>
      <c r="P230" s="189">
        <v>1</v>
      </c>
      <c r="Q230" s="191" t="str">
        <f t="shared" ca="1" si="78"/>
        <v>Completed</v>
      </c>
      <c r="R230" s="194"/>
      <c r="S230" s="195"/>
      <c r="T230" s="203"/>
      <c r="U230" s="173">
        <v>46387</v>
      </c>
      <c r="V230" s="189">
        <v>0</v>
      </c>
      <c r="W230" s="191" t="str">
        <f t="shared" ca="1" si="79"/>
        <v>On Schedule</v>
      </c>
      <c r="X230" s="194"/>
      <c r="Y230" s="195"/>
      <c r="Z230" s="203"/>
      <c r="AA230" s="173">
        <f t="shared" si="80"/>
        <v>46356</v>
      </c>
      <c r="AB230" s="189">
        <v>0</v>
      </c>
      <c r="AC230" s="191" t="str">
        <f t="shared" ca="1" si="81"/>
        <v>On Schedule</v>
      </c>
      <c r="AD230" s="173">
        <f t="shared" si="82"/>
        <v>46394</v>
      </c>
      <c r="AE230" s="189">
        <v>0</v>
      </c>
      <c r="AF230" s="191" t="str">
        <f t="shared" ca="1" si="83"/>
        <v>On Schedule</v>
      </c>
      <c r="AG230" s="173">
        <f t="shared" si="84"/>
        <v>46415</v>
      </c>
      <c r="AH230" s="189">
        <v>0</v>
      </c>
      <c r="AI230" s="191" t="str">
        <f t="shared" ca="1" si="85"/>
        <v>On Schedule</v>
      </c>
      <c r="AJ230" s="110"/>
      <c r="AK230" s="202">
        <f t="shared" ca="1" si="86"/>
        <v>0.23529411764705882</v>
      </c>
      <c r="AL230" s="192" t="s">
        <v>1860</v>
      </c>
      <c r="AM230" s="535" t="s">
        <v>4782</v>
      </c>
      <c r="AN230" s="3">
        <f>_xlfn.XLOOKUP($E230,'00 MASTER WORK REGISTER'!B:B,'00 MASTER WORK REGISTER'!N:N,"")</f>
        <v>0</v>
      </c>
      <c r="AO230" s="861" t="s">
        <v>1738</v>
      </c>
      <c r="AP230" s="3" t="e">
        <f>_xlfn.XLOOKUP($F230,#REF!,#REF!,"")</f>
        <v>#REF!</v>
      </c>
      <c r="AQ230" s="33"/>
      <c r="AR230" s="33"/>
      <c r="AS230" s="644"/>
      <c r="AT230" s="644">
        <f>_xlfn.XLOOKUP($AS230,'02 Design'!F:F,'02 Design'!AE:AE," ")</f>
        <v>0</v>
      </c>
      <c r="AU230" s="644">
        <f>_xlfn.XLOOKUP($AS230,'02 Design'!F:F,'02 Design'!AF:AF," ")</f>
        <v>0</v>
      </c>
    </row>
    <row r="231" spans="1:47" ht="35.1" customHeight="1" x14ac:dyDescent="0.2">
      <c r="A231" s="643">
        <v>228</v>
      </c>
      <c r="B231" s="491">
        <v>228</v>
      </c>
      <c r="C231" s="491" t="str">
        <f>_xlfn.XLOOKUP($E231,'00 MASTER WORK REGISTER'!B:B,'00 MASTER WORK REGISTER'!L:L)</f>
        <v>-</v>
      </c>
      <c r="D231" s="491" t="s">
        <v>353</v>
      </c>
      <c r="E231" s="491" t="s">
        <v>730</v>
      </c>
      <c r="F231" s="491" t="s">
        <v>355</v>
      </c>
      <c r="G231" s="493" t="str">
        <f>_xlfn.XLOOKUP($E231,'00 MASTER WORK REGISTER'!B:B,'00 MASTER WORK REGISTER'!H:H)</f>
        <v>Access Gate (Tripod with Swing Gate) at Admin 2nd floor connect to OCC</v>
      </c>
      <c r="H231" s="491" t="str">
        <f>_xlfn.XLOOKUP($E231,'00 MASTER WORK REGISTER'!B:B,'00 MASTER WORK REGISTER'!$I:$I,"")</f>
        <v>บัณฑิต</v>
      </c>
      <c r="I231" s="491"/>
      <c r="J231" s="491" t="s">
        <v>1629</v>
      </c>
      <c r="K231" s="495">
        <f>_xlfn.XLOOKUP($E231,'00 MASTER WORK REGISTER'!$B:$B,'00 MASTER WORK REGISTER'!$M:$M,"")</f>
        <v>46388</v>
      </c>
      <c r="L231" s="173">
        <v>46354</v>
      </c>
      <c r="M231" s="189">
        <v>1</v>
      </c>
      <c r="N231" s="191" t="str">
        <f t="shared" ca="1" si="77"/>
        <v>Completed</v>
      </c>
      <c r="O231" s="173">
        <v>46355</v>
      </c>
      <c r="P231" s="189">
        <v>1</v>
      </c>
      <c r="Q231" s="191" t="str">
        <f t="shared" ca="1" si="78"/>
        <v>Completed</v>
      </c>
      <c r="R231" s="194"/>
      <c r="S231" s="195"/>
      <c r="T231" s="203"/>
      <c r="U231" s="173">
        <v>46387</v>
      </c>
      <c r="V231" s="189">
        <v>0</v>
      </c>
      <c r="W231" s="191" t="str">
        <f t="shared" ca="1" si="79"/>
        <v>On Schedule</v>
      </c>
      <c r="X231" s="194"/>
      <c r="Y231" s="195"/>
      <c r="Z231" s="203"/>
      <c r="AA231" s="173">
        <f t="shared" si="80"/>
        <v>46356</v>
      </c>
      <c r="AB231" s="189">
        <v>0</v>
      </c>
      <c r="AC231" s="191" t="str">
        <f t="shared" ca="1" si="81"/>
        <v>On Schedule</v>
      </c>
      <c r="AD231" s="173">
        <f t="shared" si="82"/>
        <v>46394</v>
      </c>
      <c r="AE231" s="189">
        <v>0</v>
      </c>
      <c r="AF231" s="191" t="str">
        <f t="shared" ca="1" si="83"/>
        <v>On Schedule</v>
      </c>
      <c r="AG231" s="173">
        <f t="shared" si="84"/>
        <v>46415</v>
      </c>
      <c r="AH231" s="189">
        <v>0</v>
      </c>
      <c r="AI231" s="191" t="str">
        <f t="shared" ca="1" si="85"/>
        <v>On Schedule</v>
      </c>
      <c r="AJ231" s="110"/>
      <c r="AK231" s="202">
        <f t="shared" ca="1" si="86"/>
        <v>0.23529411764705882</v>
      </c>
      <c r="AL231" s="192" t="s">
        <v>1860</v>
      </c>
      <c r="AM231" s="535" t="s">
        <v>4782</v>
      </c>
      <c r="AN231" s="3">
        <f>_xlfn.XLOOKUP($E231,'00 MASTER WORK REGISTER'!B:B,'00 MASTER WORK REGISTER'!N:N,"")</f>
        <v>0</v>
      </c>
      <c r="AO231" s="861" t="s">
        <v>1739</v>
      </c>
      <c r="AP231" s="3" t="e">
        <f>_xlfn.XLOOKUP($F231,#REF!,#REF!,"")</f>
        <v>#REF!</v>
      </c>
      <c r="AQ231" s="33"/>
      <c r="AR231" s="33"/>
      <c r="AS231" s="644"/>
      <c r="AT231" s="644">
        <f>_xlfn.XLOOKUP($AS231,'02 Design'!F:F,'02 Design'!AE:AE," ")</f>
        <v>0</v>
      </c>
      <c r="AU231" s="644">
        <f>_xlfn.XLOOKUP($AS231,'02 Design'!F:F,'02 Design'!AF:AF," ")</f>
        <v>0</v>
      </c>
    </row>
    <row r="232" spans="1:47" ht="35.1" customHeight="1" x14ac:dyDescent="0.2">
      <c r="A232" s="643">
        <v>229</v>
      </c>
      <c r="B232" s="491">
        <v>229</v>
      </c>
      <c r="C232" s="491" t="str">
        <f>_xlfn.XLOOKUP($E232,'00 MASTER WORK REGISTER'!B:B,'00 MASTER WORK REGISTER'!L:L)</f>
        <v>-</v>
      </c>
      <c r="D232" s="491" t="s">
        <v>353</v>
      </c>
      <c r="E232" s="491" t="s">
        <v>731</v>
      </c>
      <c r="F232" s="491" t="s">
        <v>355</v>
      </c>
      <c r="G232" s="493" t="str">
        <f>_xlfn.XLOOKUP($E232,'00 MASTER WORK REGISTER'!B:B,'00 MASTER WORK REGISTER'!H:H)</f>
        <v>Access Gate (Tripod with Swing Gate) on Klong Chourdyai bridge</v>
      </c>
      <c r="H232" s="491" t="str">
        <f>_xlfn.XLOOKUP($E232,'00 MASTER WORK REGISTER'!B:B,'00 MASTER WORK REGISTER'!$I:$I,"")</f>
        <v>บัณฑิต</v>
      </c>
      <c r="I232" s="491"/>
      <c r="J232" s="491" t="s">
        <v>1629</v>
      </c>
      <c r="K232" s="495">
        <f>_xlfn.XLOOKUP($E232,'00 MASTER WORK REGISTER'!$B:$B,'00 MASTER WORK REGISTER'!$M:$M,"")</f>
        <v>46388</v>
      </c>
      <c r="L232" s="173">
        <v>46354</v>
      </c>
      <c r="M232" s="189">
        <v>1</v>
      </c>
      <c r="N232" s="191" t="str">
        <f t="shared" ca="1" si="77"/>
        <v>Completed</v>
      </c>
      <c r="O232" s="173">
        <v>46355</v>
      </c>
      <c r="P232" s="189">
        <v>1</v>
      </c>
      <c r="Q232" s="191" t="str">
        <f t="shared" ca="1" si="78"/>
        <v>Completed</v>
      </c>
      <c r="R232" s="194"/>
      <c r="S232" s="195"/>
      <c r="T232" s="203"/>
      <c r="U232" s="173">
        <v>46387</v>
      </c>
      <c r="V232" s="189">
        <v>0</v>
      </c>
      <c r="W232" s="191" t="str">
        <f t="shared" ca="1" si="79"/>
        <v>On Schedule</v>
      </c>
      <c r="X232" s="194"/>
      <c r="Y232" s="195"/>
      <c r="Z232" s="203"/>
      <c r="AA232" s="173">
        <f t="shared" si="80"/>
        <v>46356</v>
      </c>
      <c r="AB232" s="189">
        <v>0</v>
      </c>
      <c r="AC232" s="191" t="str">
        <f t="shared" ca="1" si="81"/>
        <v>On Schedule</v>
      </c>
      <c r="AD232" s="173">
        <f t="shared" si="82"/>
        <v>46394</v>
      </c>
      <c r="AE232" s="189">
        <v>0</v>
      </c>
      <c r="AF232" s="191" t="str">
        <f t="shared" ca="1" si="83"/>
        <v>On Schedule</v>
      </c>
      <c r="AG232" s="173">
        <f t="shared" si="84"/>
        <v>46415</v>
      </c>
      <c r="AH232" s="189">
        <v>0</v>
      </c>
      <c r="AI232" s="191" t="str">
        <f t="shared" ca="1" si="85"/>
        <v>On Schedule</v>
      </c>
      <c r="AJ232" s="110"/>
      <c r="AK232" s="202">
        <f t="shared" ca="1" si="86"/>
        <v>0.23529411764705882</v>
      </c>
      <c r="AL232" s="192" t="s">
        <v>1860</v>
      </c>
      <c r="AM232" s="535" t="s">
        <v>4782</v>
      </c>
      <c r="AN232" s="3">
        <f>_xlfn.XLOOKUP($E232,'00 MASTER WORK REGISTER'!B:B,'00 MASTER WORK REGISTER'!N:N,"")</f>
        <v>0</v>
      </c>
      <c r="AO232" s="861" t="s">
        <v>1740</v>
      </c>
      <c r="AP232" s="3" t="e">
        <f>_xlfn.XLOOKUP($F232,#REF!,#REF!,"")</f>
        <v>#REF!</v>
      </c>
      <c r="AQ232" s="33"/>
      <c r="AR232" s="33"/>
      <c r="AS232" s="644"/>
      <c r="AT232" s="644">
        <f>_xlfn.XLOOKUP($AS232,'02 Design'!F:F,'02 Design'!AE:AE," ")</f>
        <v>0</v>
      </c>
      <c r="AU232" s="644">
        <f>_xlfn.XLOOKUP($AS232,'02 Design'!F:F,'02 Design'!AF:AF," ")</f>
        <v>0</v>
      </c>
    </row>
    <row r="233" spans="1:47" s="98" customFormat="1" ht="35.1" customHeight="1" x14ac:dyDescent="0.2">
      <c r="A233" s="643">
        <v>230</v>
      </c>
      <c r="B233" s="491">
        <v>230</v>
      </c>
      <c r="C233" s="502" t="str">
        <f>_xlfn.XLOOKUP($E233,'00 MASTER WORK REGISTER'!B:B,'00 MASTER WORK REGISTER'!L:L)</f>
        <v>-</v>
      </c>
      <c r="D233" s="491" t="s">
        <v>353</v>
      </c>
      <c r="E233" s="491" t="s">
        <v>732</v>
      </c>
      <c r="F233" s="491" t="s">
        <v>355</v>
      </c>
      <c r="G233" s="504" t="str">
        <f>_xlfn.XLOOKUP($E233,'00 MASTER WORK REGISTER'!B:B,'00 MASTER WORK REGISTER'!H:H)</f>
        <v>Access Gate (Tripod with roof covering) at parking lot OCC</v>
      </c>
      <c r="H233" s="502" t="str">
        <f>_xlfn.XLOOKUP($E233,'00 MASTER WORK REGISTER'!B:B,'00 MASTER WORK REGISTER'!$I:$I,"")</f>
        <v>บัณฑิต</v>
      </c>
      <c r="I233" s="502"/>
      <c r="J233" s="502" t="s">
        <v>1629</v>
      </c>
      <c r="K233" s="506">
        <f>_xlfn.XLOOKUP($E233,'00 MASTER WORK REGISTER'!$B:$B,'00 MASTER WORK REGISTER'!$M:$M,"")</f>
        <v>46388</v>
      </c>
      <c r="L233" s="173">
        <v>46354</v>
      </c>
      <c r="M233" s="189">
        <v>1</v>
      </c>
      <c r="N233" s="191" t="str">
        <f t="shared" ca="1" si="77"/>
        <v>Completed</v>
      </c>
      <c r="O233" s="173">
        <v>46355</v>
      </c>
      <c r="P233" s="189">
        <v>1</v>
      </c>
      <c r="Q233" s="191" t="str">
        <f t="shared" ca="1" si="78"/>
        <v>Completed</v>
      </c>
      <c r="R233" s="194"/>
      <c r="S233" s="195"/>
      <c r="T233" s="203"/>
      <c r="U233" s="173">
        <v>46387</v>
      </c>
      <c r="V233" s="189">
        <v>0</v>
      </c>
      <c r="W233" s="191" t="str">
        <f t="shared" ca="1" si="79"/>
        <v>On Schedule</v>
      </c>
      <c r="X233" s="194"/>
      <c r="Y233" s="195"/>
      <c r="Z233" s="203"/>
      <c r="AA233" s="173">
        <f t="shared" si="80"/>
        <v>46356</v>
      </c>
      <c r="AB233" s="189">
        <v>0</v>
      </c>
      <c r="AC233" s="191" t="str">
        <f t="shared" ca="1" si="81"/>
        <v>On Schedule</v>
      </c>
      <c r="AD233" s="173">
        <f t="shared" si="82"/>
        <v>46394</v>
      </c>
      <c r="AE233" s="189">
        <v>0</v>
      </c>
      <c r="AF233" s="191" t="str">
        <f t="shared" ca="1" si="83"/>
        <v>On Schedule</v>
      </c>
      <c r="AG233" s="173">
        <f t="shared" si="84"/>
        <v>46415</v>
      </c>
      <c r="AH233" s="189">
        <v>0</v>
      </c>
      <c r="AI233" s="191" t="str">
        <f t="shared" ca="1" si="85"/>
        <v>On Schedule</v>
      </c>
      <c r="AJ233" s="115"/>
      <c r="AK233" s="202">
        <f t="shared" ca="1" si="86"/>
        <v>0.23529411764705882</v>
      </c>
      <c r="AL233" s="192" t="s">
        <v>1860</v>
      </c>
      <c r="AM233" s="535" t="s">
        <v>4782</v>
      </c>
      <c r="AN233" s="3">
        <f>_xlfn.XLOOKUP($E233,'00 MASTER WORK REGISTER'!B:B,'00 MASTER WORK REGISTER'!N:N,"")</f>
        <v>0</v>
      </c>
      <c r="AO233" s="861" t="s">
        <v>1741</v>
      </c>
      <c r="AP233" s="3" t="e">
        <f>_xlfn.XLOOKUP($F233,#REF!,#REF!,"")</f>
        <v>#REF!</v>
      </c>
      <c r="AQ233" s="33"/>
      <c r="AS233" s="710"/>
      <c r="AT233" s="644">
        <f>_xlfn.XLOOKUP($AS233,'02 Design'!F:F,'02 Design'!AE:AE," ")</f>
        <v>0</v>
      </c>
      <c r="AU233" s="644">
        <f>_xlfn.XLOOKUP($AS233,'02 Design'!F:F,'02 Design'!AF:AF," ")</f>
        <v>0</v>
      </c>
    </row>
    <row r="234" spans="1:47" ht="35.1" customHeight="1" x14ac:dyDescent="0.2">
      <c r="A234" s="643">
        <v>231</v>
      </c>
      <c r="B234" s="491">
        <v>231</v>
      </c>
      <c r="C234" s="491" t="str">
        <f>_xlfn.XLOOKUP($E234,'00 MASTER WORK REGISTER'!B:B,'00 MASTER WORK REGISTER'!L:L)</f>
        <v>-</v>
      </c>
      <c r="D234" s="491" t="s">
        <v>353</v>
      </c>
      <c r="E234" s="491" t="s">
        <v>733</v>
      </c>
      <c r="F234" s="491" t="s">
        <v>355</v>
      </c>
      <c r="G234" s="493" t="str">
        <f>_xlfn.XLOOKUP($E234,'00 MASTER WORK REGISTER'!B:B,'00 MASTER WORK REGISTER'!H:H)</f>
        <v>Access Gate (Tripod with roof covering) at Stair up to  Depot slab</v>
      </c>
      <c r="H234" s="491" t="str">
        <f>_xlfn.XLOOKUP($E234,'00 MASTER WORK REGISTER'!B:B,'00 MASTER WORK REGISTER'!$I:$I,"")</f>
        <v>บัณฑิต</v>
      </c>
      <c r="I234" s="491"/>
      <c r="J234" s="491" t="s">
        <v>1629</v>
      </c>
      <c r="K234" s="495">
        <f>_xlfn.XLOOKUP($E234,'00 MASTER WORK REGISTER'!$B:$B,'00 MASTER WORK REGISTER'!$M:$M,"")</f>
        <v>46388</v>
      </c>
      <c r="L234" s="173">
        <v>46354</v>
      </c>
      <c r="M234" s="189">
        <v>1</v>
      </c>
      <c r="N234" s="191" t="str">
        <f t="shared" ca="1" si="77"/>
        <v>Completed</v>
      </c>
      <c r="O234" s="173">
        <v>46355</v>
      </c>
      <c r="P234" s="189">
        <v>1</v>
      </c>
      <c r="Q234" s="191" t="str">
        <f t="shared" ca="1" si="78"/>
        <v>Completed</v>
      </c>
      <c r="R234" s="194"/>
      <c r="S234" s="195"/>
      <c r="T234" s="203"/>
      <c r="U234" s="173">
        <v>46387</v>
      </c>
      <c r="V234" s="189">
        <v>0</v>
      </c>
      <c r="W234" s="191" t="str">
        <f t="shared" ca="1" si="79"/>
        <v>On Schedule</v>
      </c>
      <c r="X234" s="194"/>
      <c r="Y234" s="195"/>
      <c r="Z234" s="203"/>
      <c r="AA234" s="173">
        <f t="shared" si="80"/>
        <v>46356</v>
      </c>
      <c r="AB234" s="189">
        <v>0</v>
      </c>
      <c r="AC234" s="191" t="str">
        <f t="shared" ca="1" si="81"/>
        <v>On Schedule</v>
      </c>
      <c r="AD234" s="173">
        <f t="shared" si="82"/>
        <v>46394</v>
      </c>
      <c r="AE234" s="189">
        <v>0</v>
      </c>
      <c r="AF234" s="191" t="str">
        <f t="shared" ca="1" si="83"/>
        <v>On Schedule</v>
      </c>
      <c r="AG234" s="173">
        <f t="shared" si="84"/>
        <v>46415</v>
      </c>
      <c r="AH234" s="189">
        <v>0</v>
      </c>
      <c r="AI234" s="191" t="str">
        <f t="shared" ca="1" si="85"/>
        <v>On Schedule</v>
      </c>
      <c r="AJ234" s="110"/>
      <c r="AK234" s="202">
        <f t="shared" ca="1" si="86"/>
        <v>0.23529411764705882</v>
      </c>
      <c r="AL234" s="192" t="s">
        <v>1860</v>
      </c>
      <c r="AM234" s="535" t="s">
        <v>4782</v>
      </c>
      <c r="AN234" s="3">
        <f>_xlfn.XLOOKUP($E234,'00 MASTER WORK REGISTER'!B:B,'00 MASTER WORK REGISTER'!N:N,"")</f>
        <v>0</v>
      </c>
      <c r="AO234" s="861" t="s">
        <v>1742</v>
      </c>
      <c r="AP234" s="3" t="e">
        <f>_xlfn.XLOOKUP($F234,#REF!,#REF!,"")</f>
        <v>#REF!</v>
      </c>
      <c r="AQ234" s="98"/>
      <c r="AR234" s="33"/>
      <c r="AS234" s="644"/>
      <c r="AT234" s="644">
        <f>_xlfn.XLOOKUP($AS234,'02 Design'!F:F,'02 Design'!AE:AE," ")</f>
        <v>0</v>
      </c>
      <c r="AU234" s="644">
        <f>_xlfn.XLOOKUP($AS234,'02 Design'!F:F,'02 Design'!AF:AF," ")</f>
        <v>0</v>
      </c>
    </row>
    <row r="235" spans="1:47" ht="35.1" customHeight="1" x14ac:dyDescent="0.2">
      <c r="A235" s="643">
        <v>232</v>
      </c>
      <c r="B235" s="491">
        <v>232</v>
      </c>
      <c r="C235" s="491" t="str">
        <f>_xlfn.XLOOKUP($E235,'00 MASTER WORK REGISTER'!B:B,'00 MASTER WORK REGISTER'!L:L)</f>
        <v>-</v>
      </c>
      <c r="D235" s="491" t="s">
        <v>353</v>
      </c>
      <c r="E235" s="491" t="s">
        <v>734</v>
      </c>
      <c r="F235" s="491" t="s">
        <v>355</v>
      </c>
      <c r="G235" s="493" t="str">
        <f>_xlfn.XLOOKUP($E235,'00 MASTER WORK REGISTER'!B:B,'00 MASTER WORK REGISTER'!H:H)</f>
        <v>Access Control (2 Factors, Card + Finger Print) at High Security rooms - CCR/PTR/Store</v>
      </c>
      <c r="H235" s="491" t="str">
        <f>_xlfn.XLOOKUP($E235,'00 MASTER WORK REGISTER'!B:B,'00 MASTER WORK REGISTER'!$I:$I,"")</f>
        <v>บัณฑิต</v>
      </c>
      <c r="I235" s="491"/>
      <c r="J235" s="491" t="s">
        <v>1629</v>
      </c>
      <c r="K235" s="495">
        <f>_xlfn.XLOOKUP($E235,'00 MASTER WORK REGISTER'!$B:$B,'00 MASTER WORK REGISTER'!$M:$M,"")</f>
        <v>46388</v>
      </c>
      <c r="L235" s="173">
        <v>46354</v>
      </c>
      <c r="M235" s="189">
        <v>1</v>
      </c>
      <c r="N235" s="191" t="str">
        <f t="shared" ca="1" si="77"/>
        <v>Completed</v>
      </c>
      <c r="O235" s="173">
        <v>46355</v>
      </c>
      <c r="P235" s="189">
        <v>1</v>
      </c>
      <c r="Q235" s="191" t="str">
        <f t="shared" ca="1" si="78"/>
        <v>Completed</v>
      </c>
      <c r="R235" s="194"/>
      <c r="S235" s="195"/>
      <c r="T235" s="203"/>
      <c r="U235" s="173">
        <v>46387</v>
      </c>
      <c r="V235" s="189">
        <v>0</v>
      </c>
      <c r="W235" s="191" t="str">
        <f t="shared" ca="1" si="79"/>
        <v>On Schedule</v>
      </c>
      <c r="X235" s="194"/>
      <c r="Y235" s="195"/>
      <c r="Z235" s="203"/>
      <c r="AA235" s="173">
        <f t="shared" si="80"/>
        <v>46356</v>
      </c>
      <c r="AB235" s="189">
        <v>0</v>
      </c>
      <c r="AC235" s="191" t="str">
        <f t="shared" ca="1" si="81"/>
        <v>On Schedule</v>
      </c>
      <c r="AD235" s="173">
        <f t="shared" si="82"/>
        <v>46394</v>
      </c>
      <c r="AE235" s="189">
        <v>0</v>
      </c>
      <c r="AF235" s="191" t="str">
        <f t="shared" ca="1" si="83"/>
        <v>On Schedule</v>
      </c>
      <c r="AG235" s="173">
        <f t="shared" si="84"/>
        <v>46415</v>
      </c>
      <c r="AH235" s="189">
        <v>0</v>
      </c>
      <c r="AI235" s="191" t="str">
        <f t="shared" ca="1" si="85"/>
        <v>On Schedule</v>
      </c>
      <c r="AJ235" s="110"/>
      <c r="AK235" s="202">
        <f t="shared" ca="1" si="86"/>
        <v>0.23529411764705882</v>
      </c>
      <c r="AL235" s="192" t="s">
        <v>1860</v>
      </c>
      <c r="AM235" s="535" t="s">
        <v>4783</v>
      </c>
      <c r="AN235" s="3">
        <f>_xlfn.XLOOKUP($E235,'00 MASTER WORK REGISTER'!B:B,'00 MASTER WORK REGISTER'!N:N,"")</f>
        <v>0</v>
      </c>
      <c r="AO235" s="861" t="s">
        <v>1804</v>
      </c>
      <c r="AP235" s="3" t="e">
        <f>_xlfn.XLOOKUP($F235,#REF!,#REF!,"")</f>
        <v>#REF!</v>
      </c>
      <c r="AQ235" s="33"/>
      <c r="AR235" s="33"/>
      <c r="AS235" s="644"/>
      <c r="AT235" s="644">
        <f>_xlfn.XLOOKUP($AS235,'02 Design'!F:F,'02 Design'!AE:AE," ")</f>
        <v>0</v>
      </c>
      <c r="AU235" s="644">
        <f>_xlfn.XLOOKUP($AS235,'02 Design'!F:F,'02 Design'!AF:AF," ")</f>
        <v>0</v>
      </c>
    </row>
    <row r="236" spans="1:47" s="400" customFormat="1" ht="35.1" customHeight="1" x14ac:dyDescent="0.2">
      <c r="A236" s="643">
        <v>233</v>
      </c>
      <c r="B236" s="491">
        <v>233</v>
      </c>
      <c r="C236" s="502" t="str">
        <f>_xlfn.XLOOKUP($E236,'00 MASTER WORK REGISTER'!B:B,'00 MASTER WORK REGISTER'!L:L)</f>
        <v>-</v>
      </c>
      <c r="D236" s="502" t="s">
        <v>353</v>
      </c>
      <c r="E236" s="502" t="s">
        <v>735</v>
      </c>
      <c r="F236" s="502" t="s">
        <v>355</v>
      </c>
      <c r="G236" s="504" t="str">
        <f>_xlfn.XLOOKUP($E236,'00 MASTER WORK REGISTER'!B:B,'00 MASTER WORK REGISTER'!H:H)</f>
        <v>Link CCTV Landscape of all depot ORL area for MMC BL monitoring.</v>
      </c>
      <c r="H236" s="502" t="str">
        <f>_xlfn.XLOOKUP($E236,'00 MASTER WORK REGISTER'!B:B,'00 MASTER WORK REGISTER'!$I:$I,"")</f>
        <v>บัณฑิต</v>
      </c>
      <c r="I236" s="503"/>
      <c r="J236" s="502"/>
      <c r="K236" s="506">
        <f>_xlfn.XLOOKUP($E236,'00 MASTER WORK REGISTER'!$B:$B,'00 MASTER WORK REGISTER'!$M:$M,"")</f>
        <v>46388</v>
      </c>
      <c r="L236" s="530">
        <v>46354</v>
      </c>
      <c r="M236" s="189">
        <v>0</v>
      </c>
      <c r="N236" s="191" t="str">
        <f t="shared" ca="1" si="77"/>
        <v>On Schedule</v>
      </c>
      <c r="O236" s="530">
        <v>46355</v>
      </c>
      <c r="P236" s="189">
        <v>0</v>
      </c>
      <c r="Q236" s="191" t="str">
        <f t="shared" ca="1" si="78"/>
        <v>On Schedule</v>
      </c>
      <c r="R236" s="209"/>
      <c r="S236" s="195"/>
      <c r="T236" s="203"/>
      <c r="U236" s="530">
        <v>46387</v>
      </c>
      <c r="V236" s="189">
        <v>0</v>
      </c>
      <c r="W236" s="191" t="str">
        <f t="shared" ca="1" si="79"/>
        <v>On Schedule</v>
      </c>
      <c r="X236" s="209"/>
      <c r="Y236" s="195"/>
      <c r="Z236" s="203"/>
      <c r="AA236" s="530">
        <f t="shared" si="80"/>
        <v>46356</v>
      </c>
      <c r="AB236" s="189">
        <v>0</v>
      </c>
      <c r="AC236" s="191" t="str">
        <f t="shared" ca="1" si="81"/>
        <v>On Schedule</v>
      </c>
      <c r="AD236" s="530">
        <f t="shared" si="82"/>
        <v>46394</v>
      </c>
      <c r="AE236" s="189">
        <v>0</v>
      </c>
      <c r="AF236" s="191" t="str">
        <f t="shared" ca="1" si="83"/>
        <v>On Schedule</v>
      </c>
      <c r="AG236" s="530">
        <f t="shared" si="84"/>
        <v>46415</v>
      </c>
      <c r="AH236" s="189">
        <v>0</v>
      </c>
      <c r="AI236" s="191" t="str">
        <f t="shared" ca="1" si="85"/>
        <v>On Schedule</v>
      </c>
      <c r="AJ236" s="115"/>
      <c r="AK236" s="202">
        <f t="shared" ca="1" si="86"/>
        <v>0</v>
      </c>
      <c r="AL236" s="192" t="s">
        <v>1860</v>
      </c>
      <c r="AM236" s="535" t="s">
        <v>4744</v>
      </c>
      <c r="AN236" s="3" t="str">
        <f>_xlfn.XLOOKUP($E236,'00 MASTER WORK REGISTER'!B:B,'00 MASTER WORK REGISTER'!N:N,"")</f>
        <v>จัดจ้าง STE</v>
      </c>
      <c r="AO236" s="863" t="s">
        <v>4942</v>
      </c>
      <c r="AP236" s="121" t="e">
        <f>_xlfn.XLOOKUP($F236,#REF!,#REF!,"")</f>
        <v>#REF!</v>
      </c>
      <c r="AS236" s="436"/>
      <c r="AT236" s="644">
        <f>_xlfn.XLOOKUP($AS236,'02 Design'!F:F,'02 Design'!AE:AE," ")</f>
        <v>0</v>
      </c>
      <c r="AU236" s="644">
        <f>_xlfn.XLOOKUP($AS236,'02 Design'!F:F,'02 Design'!AF:AF," ")</f>
        <v>0</v>
      </c>
    </row>
    <row r="237" spans="1:47" s="98" customFormat="1" ht="35.1" customHeight="1" x14ac:dyDescent="0.2">
      <c r="A237" s="643">
        <v>234</v>
      </c>
      <c r="B237" s="491">
        <v>234</v>
      </c>
      <c r="C237" s="496" t="str">
        <f>_xlfn.XLOOKUP($E237,'00 MASTER WORK REGISTER'!B:B,'00 MASTER WORK REGISTER'!L:L)</f>
        <v>-</v>
      </c>
      <c r="D237" s="496" t="s">
        <v>353</v>
      </c>
      <c r="E237" s="496" t="s">
        <v>736</v>
      </c>
      <c r="F237" s="496" t="s">
        <v>355</v>
      </c>
      <c r="G237" s="498" t="str">
        <f>_xlfn.XLOOKUP($E237,'00 MASTER WORK REGISTER'!B:B,'00 MASTER WORK REGISTER'!H:H)</f>
        <v>Fire Suppression Control Panel Cover which located in tunnel</v>
      </c>
      <c r="H237" s="496" t="str">
        <f>_xlfn.XLOOKUP($E237,'00 MASTER WORK REGISTER'!B:B,'00 MASTER WORK REGISTER'!$I:$I,"")</f>
        <v>สู่โชค</v>
      </c>
      <c r="I237" s="496"/>
      <c r="J237" s="496"/>
      <c r="K237" s="500">
        <f>_xlfn.XLOOKUP($E237,'00 MASTER WORK REGISTER'!$B:$B,'00 MASTER WORK REGISTER'!$M:$M,"")</f>
        <v>46388</v>
      </c>
      <c r="L237" s="205" t="s">
        <v>380</v>
      </c>
      <c r="M237" s="206" t="s">
        <v>380</v>
      </c>
      <c r="N237" s="207"/>
      <c r="O237" s="205" t="s">
        <v>380</v>
      </c>
      <c r="P237" s="206" t="s">
        <v>380</v>
      </c>
      <c r="Q237" s="207"/>
      <c r="R237" s="205"/>
      <c r="S237" s="206"/>
      <c r="T237" s="207"/>
      <c r="U237" s="205" t="s">
        <v>380</v>
      </c>
      <c r="V237" s="206" t="s">
        <v>380</v>
      </c>
      <c r="W237" s="207"/>
      <c r="X237" s="205"/>
      <c r="Y237" s="206"/>
      <c r="Z237" s="207"/>
      <c r="AA237" s="205"/>
      <c r="AB237" s="206"/>
      <c r="AC237" s="207"/>
      <c r="AD237" s="205"/>
      <c r="AE237" s="206"/>
      <c r="AF237" s="207"/>
      <c r="AG237" s="205"/>
      <c r="AH237" s="206"/>
      <c r="AI237" s="207"/>
      <c r="AJ237" s="99"/>
      <c r="AK237" s="208"/>
      <c r="AL237" s="207"/>
      <c r="AM237" s="501"/>
      <c r="AN237" s="3" t="str">
        <f>_xlfn.XLOOKUP($E237,'00 MASTER WORK REGISTER'!B:B,'00 MASTER WORK REGISTER'!N:N,"")</f>
        <v>ยกเลิก</v>
      </c>
      <c r="AO237" s="3"/>
      <c r="AP237" s="28" t="e">
        <f>_xlfn.XLOOKUP($F237,#REF!,#REF!,"")</f>
        <v>#REF!</v>
      </c>
      <c r="AS237" s="710"/>
      <c r="AT237" s="644">
        <f>_xlfn.XLOOKUP($AS237,'02 Design'!F:F,'02 Design'!AE:AE," ")</f>
        <v>0</v>
      </c>
      <c r="AU237" s="644">
        <f>_xlfn.XLOOKUP($AS237,'02 Design'!F:F,'02 Design'!AF:AF," ")</f>
        <v>0</v>
      </c>
    </row>
    <row r="238" spans="1:47" ht="35.1" customHeight="1" x14ac:dyDescent="0.2">
      <c r="A238" s="643">
        <v>235</v>
      </c>
      <c r="B238" s="491">
        <v>235</v>
      </c>
      <c r="C238" s="491" t="str">
        <f>_xlfn.XLOOKUP($E238,'00 MASTER WORK REGISTER'!B:B,'00 MASTER WORK REGISTER'!L:L)</f>
        <v>MDW-39537</v>
      </c>
      <c r="D238" s="491" t="s">
        <v>353</v>
      </c>
      <c r="E238" s="491" t="s">
        <v>737</v>
      </c>
      <c r="F238" s="491" t="s">
        <v>355</v>
      </c>
      <c r="G238" s="493" t="str">
        <f>_xlfn.XLOOKUP($E238,'00 MASTER WORK REGISTER'!B:B,'00 MASTER WORK REGISTER'!H:H)</f>
        <v>Handrails for ladder at IVS and Vent buildings</v>
      </c>
      <c r="H238" s="491" t="str">
        <f>_xlfn.XLOOKUP($E238,'00 MASTER WORK REGISTER'!B:B,'00 MASTER WORK REGISTER'!$I:$I,"")</f>
        <v>สหชาติ</v>
      </c>
      <c r="I238" s="491"/>
      <c r="J238" s="491"/>
      <c r="K238" s="495">
        <f>_xlfn.XLOOKUP($E238,'00 MASTER WORK REGISTER'!$B:$B,'00 MASTER WORK REGISTER'!$M:$M,"")</f>
        <v>46266</v>
      </c>
      <c r="L238" s="597">
        <v>46112</v>
      </c>
      <c r="M238" s="189">
        <v>0.7</v>
      </c>
      <c r="N238" s="191" t="str">
        <f t="shared" ref="N238:N250" ca="1" si="87">IF($M238=1, "Completed", IF($L238&lt;TODAY(), "Late", "On Schedule"))</f>
        <v>Late</v>
      </c>
      <c r="O238" s="173">
        <v>46143</v>
      </c>
      <c r="P238" s="189">
        <v>0</v>
      </c>
      <c r="Q238" s="191" t="str">
        <f t="shared" ref="Q238:Q250" ca="1" si="88">IF($P238=1, "Completed", IF($O238&lt;TODAY(), "Late", "On Schedule"))</f>
        <v>Late</v>
      </c>
      <c r="R238" s="194"/>
      <c r="S238" s="195"/>
      <c r="T238" s="203"/>
      <c r="U238" s="193">
        <v>46265</v>
      </c>
      <c r="V238" s="189">
        <v>0</v>
      </c>
      <c r="W238" s="191" t="str">
        <f t="shared" ref="W238:W250" ca="1" si="89">IF($V238=1, "Completed", IF($U238&lt;TODAY(), "Late", "On Schedule"))</f>
        <v>Late</v>
      </c>
      <c r="X238" s="194"/>
      <c r="Y238" s="195"/>
      <c r="Z238" s="203"/>
      <c r="AA238" s="173">
        <v>46326</v>
      </c>
      <c r="AB238" s="189">
        <v>0</v>
      </c>
      <c r="AC238" s="191" t="str">
        <f t="shared" ref="AC238:AC250" ca="1" si="90">IF($AB238=1, "Completed", IF($AA238&lt;TODAY(), "Late", "On Schedule"))</f>
        <v>On Schedule</v>
      </c>
      <c r="AD238" s="173">
        <f>AA238+15</f>
        <v>46341</v>
      </c>
      <c r="AE238" s="189">
        <v>0</v>
      </c>
      <c r="AF238" s="191" t="str">
        <f t="shared" ref="AF238:AF250" ca="1" si="91">IF($AE238=1, "Completed", IF($AD238&lt;TODAY(), "Late", "On Schedule"))</f>
        <v>On Schedule</v>
      </c>
      <c r="AG238" s="173">
        <v>46356</v>
      </c>
      <c r="AH238" s="189">
        <v>0</v>
      </c>
      <c r="AI238" s="191" t="str">
        <f t="shared" ref="AI238:AI250" ca="1" si="92">IF($AH238=1, "Completed", IF($AG238&lt;TODAY(), "Late", "On Schedule"))</f>
        <v>On Schedule</v>
      </c>
      <c r="AJ238" s="110"/>
      <c r="AK238" s="202">
        <f t="shared" ref="AK238:AK250" ca="1" si="93">IFERROR(SUMPRODUCT(($M$1:$AH$1),(M238:AH238))/SUMIF((M238:AH238),"&lt;&gt;",($M$1:$AH$1)),"")</f>
        <v>8.2352941176470573E-2</v>
      </c>
      <c r="AL238" s="192" t="s">
        <v>1861</v>
      </c>
      <c r="AM238" s="816" t="s">
        <v>4844</v>
      </c>
      <c r="AN238" s="3">
        <f>_xlfn.XLOOKUP($E238,'00 MASTER WORK REGISTER'!B:B,'00 MASTER WORK REGISTER'!N:N,"")</f>
        <v>0</v>
      </c>
      <c r="AO238" s="872" t="s">
        <v>1821</v>
      </c>
      <c r="AP238" s="3" t="e">
        <f>_xlfn.XLOOKUP($F238,#REF!,#REF!,"")</f>
        <v>#REF!</v>
      </c>
      <c r="AQ238" s="33" t="s">
        <v>1676</v>
      </c>
      <c r="AS238" s="436" t="s">
        <v>429</v>
      </c>
      <c r="AT238" s="644" t="str">
        <f>_xlfn.XLOOKUP($AS238,'02 Design'!F:F,'02 Design'!AE:AE," ")</f>
        <v>MDW-69574</v>
      </c>
      <c r="AU238" s="644" t="str">
        <f>_xlfn.XLOOKUP($AS238,'02 Design'!F:F,'02 Design'!AF:AF," ")</f>
        <v>MDW-69575</v>
      </c>
    </row>
    <row r="239" spans="1:47" ht="35.1" customHeight="1" x14ac:dyDescent="0.2">
      <c r="A239" s="643">
        <v>236</v>
      </c>
      <c r="B239" s="491">
        <v>236</v>
      </c>
      <c r="C239" s="491" t="str">
        <f>_xlfn.XLOOKUP($E239,'00 MASTER WORK REGISTER'!B:B,'00 MASTER WORK REGISTER'!L:L)</f>
        <v>MDW-39538</v>
      </c>
      <c r="D239" s="491" t="s">
        <v>353</v>
      </c>
      <c r="E239" s="491" t="s">
        <v>738</v>
      </c>
      <c r="F239" s="491" t="s">
        <v>355</v>
      </c>
      <c r="G239" s="493" t="str">
        <f>_xlfn.XLOOKUP($E239,'00 MASTER WORK REGISTER'!B:B,'00 MASTER WORK REGISTER'!H:H)</f>
        <v>Escalator Anti-Slide device for all station.</v>
      </c>
      <c r="H239" s="491" t="str">
        <f>_xlfn.XLOOKUP($E239,'00 MASTER WORK REGISTER'!B:B,'00 MASTER WORK REGISTER'!$I:$I,"")</f>
        <v>สหชาติ</v>
      </c>
      <c r="I239" s="491"/>
      <c r="J239" s="491"/>
      <c r="K239" s="495">
        <f>_xlfn.XLOOKUP($E239,'00 MASTER WORK REGISTER'!$B:$B,'00 MASTER WORK REGISTER'!$M:$M,"")</f>
        <v>46266</v>
      </c>
      <c r="L239" s="619">
        <v>46172</v>
      </c>
      <c r="M239" s="189">
        <v>1</v>
      </c>
      <c r="N239" s="191" t="str">
        <f t="shared" ca="1" si="87"/>
        <v>Completed</v>
      </c>
      <c r="O239" s="173">
        <v>46203</v>
      </c>
      <c r="P239" s="189">
        <v>1</v>
      </c>
      <c r="Q239" s="191" t="str">
        <f t="shared" ca="1" si="88"/>
        <v>Completed</v>
      </c>
      <c r="R239" s="173">
        <v>46418</v>
      </c>
      <c r="S239" s="189">
        <v>1</v>
      </c>
      <c r="T239" s="191" t="str">
        <f ca="1">IF($S239=1, "Completed", IF($R239&lt;TODAY(), "Late", "On Schedule"))</f>
        <v>Completed</v>
      </c>
      <c r="U239" s="193">
        <v>46446</v>
      </c>
      <c r="V239" s="189">
        <v>0.7</v>
      </c>
      <c r="W239" s="191" t="str">
        <f t="shared" ca="1" si="89"/>
        <v>On Schedule</v>
      </c>
      <c r="X239" s="194"/>
      <c r="Y239" s="195"/>
      <c r="Z239" s="203"/>
      <c r="AA239" s="173">
        <v>46416</v>
      </c>
      <c r="AB239" s="189">
        <v>0</v>
      </c>
      <c r="AC239" s="191" t="str">
        <f t="shared" ca="1" si="90"/>
        <v>On Schedule</v>
      </c>
      <c r="AD239" s="173">
        <f>AA239+30</f>
        <v>46446</v>
      </c>
      <c r="AE239" s="189">
        <v>0</v>
      </c>
      <c r="AF239" s="191" t="str">
        <f t="shared" ca="1" si="91"/>
        <v>On Schedule</v>
      </c>
      <c r="AG239" s="173">
        <v>46461</v>
      </c>
      <c r="AH239" s="189">
        <v>0</v>
      </c>
      <c r="AI239" s="191" t="str">
        <f t="shared" ca="1" si="92"/>
        <v>On Schedule</v>
      </c>
      <c r="AJ239" s="110"/>
      <c r="AK239" s="202">
        <f t="shared" ca="1" si="93"/>
        <v>0.75789473684210518</v>
      </c>
      <c r="AL239" s="192" t="s">
        <v>1860</v>
      </c>
      <c r="AM239" s="535" t="s">
        <v>1611</v>
      </c>
      <c r="AN239" s="3">
        <f>_xlfn.XLOOKUP($E239,'00 MASTER WORK REGISTER'!B:B,'00 MASTER WORK REGISTER'!N:N,"")</f>
        <v>0</v>
      </c>
      <c r="AO239" s="860" t="s">
        <v>1823</v>
      </c>
      <c r="AP239" s="3" t="e">
        <f>_xlfn.XLOOKUP($F239,#REF!,#REF!,"")</f>
        <v>#REF!</v>
      </c>
      <c r="AQ239" s="33" t="s">
        <v>1676</v>
      </c>
      <c r="AS239" s="436" t="s">
        <v>430</v>
      </c>
      <c r="AT239" s="644" t="str">
        <f>_xlfn.XLOOKUP($AS239,'02 Design'!F:F,'02 Design'!AE:AE," ")</f>
        <v>MDW-69576</v>
      </c>
      <c r="AU239" s="644" t="str">
        <f>_xlfn.XLOOKUP($AS239,'02 Design'!F:F,'02 Design'!AF:AF," ")</f>
        <v>MDW-69577</v>
      </c>
    </row>
    <row r="240" spans="1:47" ht="35.1" customHeight="1" x14ac:dyDescent="0.2">
      <c r="A240" s="643">
        <v>237</v>
      </c>
      <c r="B240" s="491">
        <v>237</v>
      </c>
      <c r="C240" s="491" t="str">
        <f>_xlfn.XLOOKUP($E240,'00 MASTER WORK REGISTER'!B:B,'00 MASTER WORK REGISTER'!L:L)</f>
        <v>MDW-39539</v>
      </c>
      <c r="D240" s="491" t="s">
        <v>353</v>
      </c>
      <c r="E240" s="491" t="s">
        <v>739</v>
      </c>
      <c r="F240" s="491" t="s">
        <v>355</v>
      </c>
      <c r="G240" s="493" t="str">
        <f>_xlfn.XLOOKUP($E240,'00 MASTER WORK REGISTER'!B:B,'00 MASTER WORK REGISTER'!H:H)</f>
        <v>Roof for control panel on vent building</v>
      </c>
      <c r="H240" s="491" t="str">
        <f>_xlfn.XLOOKUP($E240,'00 MASTER WORK REGISTER'!B:B,'00 MASTER WORK REGISTER'!$I:$I,"")</f>
        <v>สหชาติ</v>
      </c>
      <c r="I240" s="491"/>
      <c r="J240" s="491"/>
      <c r="K240" s="495">
        <f>_xlfn.XLOOKUP($E240,'00 MASTER WORK REGISTER'!$B:$B,'00 MASTER WORK REGISTER'!$M:$M,"")</f>
        <v>46388</v>
      </c>
      <c r="L240" s="597">
        <v>46279</v>
      </c>
      <c r="M240" s="189">
        <v>0.7</v>
      </c>
      <c r="N240" s="191" t="str">
        <f t="shared" ca="1" si="87"/>
        <v>Late</v>
      </c>
      <c r="O240" s="173">
        <v>46325</v>
      </c>
      <c r="P240" s="189">
        <v>0</v>
      </c>
      <c r="Q240" s="191" t="str">
        <f t="shared" ca="1" si="88"/>
        <v>On Schedule</v>
      </c>
      <c r="R240" s="194"/>
      <c r="S240" s="195"/>
      <c r="T240" s="203"/>
      <c r="U240" s="193">
        <v>46387</v>
      </c>
      <c r="V240" s="189">
        <v>0</v>
      </c>
      <c r="W240" s="191" t="str">
        <f t="shared" ca="1" si="89"/>
        <v>On Schedule</v>
      </c>
      <c r="X240" s="194"/>
      <c r="Y240" s="195"/>
      <c r="Z240" s="203"/>
      <c r="AA240" s="173">
        <v>46357</v>
      </c>
      <c r="AB240" s="189">
        <v>0</v>
      </c>
      <c r="AC240" s="191" t="str">
        <f t="shared" ca="1" si="90"/>
        <v>On Schedule</v>
      </c>
      <c r="AD240" s="173">
        <f>U240+7</f>
        <v>46394</v>
      </c>
      <c r="AE240" s="189">
        <v>0</v>
      </c>
      <c r="AF240" s="191" t="str">
        <f t="shared" ca="1" si="91"/>
        <v>On Schedule</v>
      </c>
      <c r="AG240" s="173">
        <f>AD240+21</f>
        <v>46415</v>
      </c>
      <c r="AH240" s="189">
        <v>0</v>
      </c>
      <c r="AI240" s="191" t="str">
        <f t="shared" ca="1" si="92"/>
        <v>On Schedule</v>
      </c>
      <c r="AJ240" s="110"/>
      <c r="AK240" s="202">
        <f t="shared" ca="1" si="93"/>
        <v>8.2352941176470573E-2</v>
      </c>
      <c r="AL240" s="192" t="s">
        <v>1860</v>
      </c>
      <c r="AM240" s="816" t="s">
        <v>4844</v>
      </c>
      <c r="AN240" s="3">
        <f>_xlfn.XLOOKUP($E240,'00 MASTER WORK REGISTER'!B:B,'00 MASTER WORK REGISTER'!N:N,"")</f>
        <v>0</v>
      </c>
      <c r="AO240" s="870"/>
      <c r="AP240" s="3" t="e">
        <f>_xlfn.XLOOKUP($F240,#REF!,#REF!,"")</f>
        <v>#REF!</v>
      </c>
      <c r="AQ240" s="33" t="s">
        <v>1676</v>
      </c>
      <c r="AS240" s="436" t="s">
        <v>434</v>
      </c>
      <c r="AT240" s="644" t="str">
        <f>_xlfn.XLOOKUP($AS240,'02 Design'!F:F,'02 Design'!AE:AE," ")</f>
        <v>MDW-69578</v>
      </c>
      <c r="AU240" s="644" t="str">
        <f>_xlfn.XLOOKUP($AS240,'02 Design'!F:F,'02 Design'!AF:AF," ")</f>
        <v>MDW-69579</v>
      </c>
    </row>
    <row r="241" spans="1:47" s="400" customFormat="1" ht="35.1" customHeight="1" x14ac:dyDescent="0.2">
      <c r="A241" s="643">
        <v>238</v>
      </c>
      <c r="B241" s="491">
        <v>238</v>
      </c>
      <c r="C241" s="502" t="str">
        <f>_xlfn.XLOOKUP($E241,'00 MASTER WORK REGISTER'!B:B,'00 MASTER WORK REGISTER'!L:L)</f>
        <v>MDW-39553</v>
      </c>
      <c r="D241" s="491" t="s">
        <v>353</v>
      </c>
      <c r="E241" s="491" t="s">
        <v>740</v>
      </c>
      <c r="F241" s="491" t="s">
        <v>355</v>
      </c>
      <c r="G241" s="504" t="str">
        <f>_xlfn.XLOOKUP($E241,'00 MASTER WORK REGISTER'!B:B,'00 MASTER WORK REGISTER'!H:H)</f>
        <v>Provide Standing plate or ladder to access the Fire Valve in at Omega points for all underground stations.</v>
      </c>
      <c r="H241" s="502" t="str">
        <f>_xlfn.XLOOKUP($E241,'00 MASTER WORK REGISTER'!B:B,'00 MASTER WORK REGISTER'!$I:$I,"")</f>
        <v>สหชาติ</v>
      </c>
      <c r="I241" s="502"/>
      <c r="J241" s="502" t="s">
        <v>1629</v>
      </c>
      <c r="K241" s="506">
        <f>_xlfn.XLOOKUP($E241,'00 MASTER WORK REGISTER'!$B:$B,'00 MASTER WORK REGISTER'!$M:$M,"")</f>
        <v>46388</v>
      </c>
      <c r="L241" s="173">
        <v>46279</v>
      </c>
      <c r="M241" s="189">
        <v>0</v>
      </c>
      <c r="N241" s="191" t="str">
        <f t="shared" ca="1" si="87"/>
        <v>Late</v>
      </c>
      <c r="O241" s="173">
        <v>46325</v>
      </c>
      <c r="P241" s="189">
        <v>0</v>
      </c>
      <c r="Q241" s="191" t="str">
        <f t="shared" ca="1" si="88"/>
        <v>On Schedule</v>
      </c>
      <c r="R241" s="194"/>
      <c r="S241" s="195"/>
      <c r="T241" s="203"/>
      <c r="U241" s="193">
        <v>46387</v>
      </c>
      <c r="V241" s="189">
        <v>0</v>
      </c>
      <c r="W241" s="191" t="str">
        <f t="shared" ca="1" si="89"/>
        <v>On Schedule</v>
      </c>
      <c r="X241" s="194"/>
      <c r="Y241" s="195"/>
      <c r="Z241" s="203"/>
      <c r="AA241" s="173">
        <v>46357</v>
      </c>
      <c r="AB241" s="189">
        <v>0</v>
      </c>
      <c r="AC241" s="191" t="str">
        <f t="shared" ca="1" si="90"/>
        <v>On Schedule</v>
      </c>
      <c r="AD241" s="173">
        <f>U241+7</f>
        <v>46394</v>
      </c>
      <c r="AE241" s="189">
        <v>0</v>
      </c>
      <c r="AF241" s="191" t="str">
        <f t="shared" ca="1" si="91"/>
        <v>On Schedule</v>
      </c>
      <c r="AG241" s="173">
        <f>AD241+21</f>
        <v>46415</v>
      </c>
      <c r="AH241" s="189">
        <v>0</v>
      </c>
      <c r="AI241" s="191" t="str">
        <f t="shared" ca="1" si="92"/>
        <v>On Schedule</v>
      </c>
      <c r="AJ241" s="115"/>
      <c r="AK241" s="202">
        <f t="shared" ca="1" si="93"/>
        <v>0</v>
      </c>
      <c r="AL241" s="192" t="s">
        <v>1860</v>
      </c>
      <c r="AM241" s="535"/>
      <c r="AN241" s="3">
        <f>_xlfn.XLOOKUP($E241,'00 MASTER WORK REGISTER'!B:B,'00 MASTER WORK REGISTER'!N:N,"")</f>
        <v>0</v>
      </c>
      <c r="AO241" s="872" t="s">
        <v>1826</v>
      </c>
      <c r="AP241" s="3" t="e">
        <f>_xlfn.XLOOKUP($F241,#REF!,#REF!,"")</f>
        <v>#REF!</v>
      </c>
      <c r="AQ241" s="33" t="s">
        <v>1676</v>
      </c>
      <c r="AS241" s="436" t="s">
        <v>431</v>
      </c>
      <c r="AT241" s="644" t="str">
        <f>_xlfn.XLOOKUP($AS241,'02 Design'!F:F,'02 Design'!AE:AE," ")</f>
        <v>MDW-69606</v>
      </c>
      <c r="AU241" s="644" t="str">
        <f>_xlfn.XLOOKUP($AS241,'02 Design'!F:F,'02 Design'!AF:AF," ")</f>
        <v>MDW-69607</v>
      </c>
    </row>
    <row r="242" spans="1:47" ht="35.1" customHeight="1" x14ac:dyDescent="0.2">
      <c r="A242" s="643">
        <v>239</v>
      </c>
      <c r="B242" s="491">
        <v>239</v>
      </c>
      <c r="C242" s="491" t="str">
        <f>_xlfn.XLOOKUP($E242,'00 MASTER WORK REGISTER'!B:B,'00 MASTER WORK REGISTER'!L:L)</f>
        <v>MDW-39540</v>
      </c>
      <c r="D242" s="491" t="s">
        <v>353</v>
      </c>
      <c r="E242" s="491" t="s">
        <v>741</v>
      </c>
      <c r="F242" s="491" t="s">
        <v>355</v>
      </c>
      <c r="G242" s="493" t="str">
        <f>_xlfn.XLOOKUP($E242,'00 MASTER WORK REGISTER'!B:B,'00 MASTER WORK REGISTER'!H:H)</f>
        <v>Water drop protection above UPS cabinet at station and Depot</v>
      </c>
      <c r="H242" s="491" t="str">
        <f>_xlfn.XLOOKUP($E242,'00 MASTER WORK REGISTER'!B:B,'00 MASTER WORK REGISTER'!$I:$I,"")</f>
        <v>สหชาติ</v>
      </c>
      <c r="I242" s="491"/>
      <c r="J242" s="491"/>
      <c r="K242" s="495">
        <f>_xlfn.XLOOKUP($E242,'00 MASTER WORK REGISTER'!$B:$B,'00 MASTER WORK REGISTER'!$M:$M,"")</f>
        <v>46388</v>
      </c>
      <c r="L242" s="173">
        <v>46279</v>
      </c>
      <c r="M242" s="189">
        <v>0</v>
      </c>
      <c r="N242" s="191" t="str">
        <f t="shared" ca="1" si="87"/>
        <v>Late</v>
      </c>
      <c r="O242" s="173">
        <v>46325</v>
      </c>
      <c r="P242" s="189">
        <v>0</v>
      </c>
      <c r="Q242" s="191" t="str">
        <f t="shared" ca="1" si="88"/>
        <v>On Schedule</v>
      </c>
      <c r="R242" s="194"/>
      <c r="S242" s="195"/>
      <c r="T242" s="203"/>
      <c r="U242" s="193">
        <v>46387</v>
      </c>
      <c r="V242" s="189">
        <v>0</v>
      </c>
      <c r="W242" s="191" t="str">
        <f t="shared" ca="1" si="89"/>
        <v>On Schedule</v>
      </c>
      <c r="X242" s="194"/>
      <c r="Y242" s="195"/>
      <c r="Z242" s="203"/>
      <c r="AA242" s="173">
        <v>46357</v>
      </c>
      <c r="AB242" s="189">
        <v>0</v>
      </c>
      <c r="AC242" s="191" t="str">
        <f t="shared" ca="1" si="90"/>
        <v>On Schedule</v>
      </c>
      <c r="AD242" s="173">
        <f>U242+7</f>
        <v>46394</v>
      </c>
      <c r="AE242" s="189">
        <v>0</v>
      </c>
      <c r="AF242" s="191" t="str">
        <f t="shared" ca="1" si="91"/>
        <v>On Schedule</v>
      </c>
      <c r="AG242" s="173">
        <f>AD242+21</f>
        <v>46415</v>
      </c>
      <c r="AH242" s="189">
        <v>0</v>
      </c>
      <c r="AI242" s="191" t="str">
        <f t="shared" ca="1" si="92"/>
        <v>On Schedule</v>
      </c>
      <c r="AJ242" s="110"/>
      <c r="AK242" s="202">
        <f t="shared" ca="1" si="93"/>
        <v>0</v>
      </c>
      <c r="AL242" s="192" t="s">
        <v>1860</v>
      </c>
      <c r="AM242" s="535"/>
      <c r="AN242" s="3">
        <f>_xlfn.XLOOKUP($E242,'00 MASTER WORK REGISTER'!B:B,'00 MASTER WORK REGISTER'!N:N,"")</f>
        <v>0</v>
      </c>
      <c r="AO242" s="872" t="s">
        <v>1828</v>
      </c>
      <c r="AP242" s="3" t="e">
        <f>_xlfn.XLOOKUP($F242,#REF!,#REF!,"")</f>
        <v>#REF!</v>
      </c>
      <c r="AQ242" s="33" t="s">
        <v>1676</v>
      </c>
      <c r="AR242" s="33"/>
      <c r="AS242" s="644" t="s">
        <v>432</v>
      </c>
      <c r="AT242" s="644" t="str">
        <f>_xlfn.XLOOKUP($AS242,'02 Design'!F:F,'02 Design'!AE:AE," ")</f>
        <v>MDW-69580</v>
      </c>
      <c r="AU242" s="644" t="str">
        <f>_xlfn.XLOOKUP($AS242,'02 Design'!F:F,'02 Design'!AF:AF," ")</f>
        <v>MDW-69581</v>
      </c>
    </row>
    <row r="243" spans="1:47" ht="35.1" customHeight="1" x14ac:dyDescent="0.2">
      <c r="A243" s="643">
        <v>240</v>
      </c>
      <c r="B243" s="491">
        <v>240</v>
      </c>
      <c r="C243" s="491" t="str">
        <f>_xlfn.XLOOKUP($E243,'00 MASTER WORK REGISTER'!B:B,'00 MASTER WORK REGISTER'!L:L)</f>
        <v>MDW-39541</v>
      </c>
      <c r="D243" s="491" t="s">
        <v>353</v>
      </c>
      <c r="E243" s="491" t="s">
        <v>742</v>
      </c>
      <c r="F243" s="491" t="s">
        <v>355</v>
      </c>
      <c r="G243" s="493" t="str">
        <f>_xlfn.XLOOKUP($E243,'00 MASTER WORK REGISTER'!B:B,'00 MASTER WORK REGISTER'!H:H)</f>
        <v>Fire alarm manual call point cover in public area at all station</v>
      </c>
      <c r="H243" s="491" t="str">
        <f>_xlfn.XLOOKUP($E243,'00 MASTER WORK REGISTER'!B:B,'00 MASTER WORK REGISTER'!$I:$I,"")</f>
        <v>ประธาน</v>
      </c>
      <c r="I243" s="491"/>
      <c r="J243" s="491"/>
      <c r="K243" s="495">
        <f>_xlfn.XLOOKUP($E243,'00 MASTER WORK REGISTER'!$B:$B,'00 MASTER WORK REGISTER'!$M:$M,"")</f>
        <v>46388</v>
      </c>
      <c r="L243" s="173">
        <v>46279</v>
      </c>
      <c r="M243" s="189">
        <v>0.5</v>
      </c>
      <c r="N243" s="191" t="str">
        <f t="shared" ca="1" si="87"/>
        <v>Late</v>
      </c>
      <c r="O243" s="173">
        <v>46325</v>
      </c>
      <c r="P243" s="189">
        <v>0</v>
      </c>
      <c r="Q243" s="191" t="str">
        <f t="shared" ca="1" si="88"/>
        <v>On Schedule</v>
      </c>
      <c r="R243" s="194"/>
      <c r="S243" s="195"/>
      <c r="T243" s="203"/>
      <c r="U243" s="173">
        <v>46387</v>
      </c>
      <c r="V243" s="189">
        <v>0</v>
      </c>
      <c r="W243" s="191" t="str">
        <f t="shared" ca="1" si="89"/>
        <v>On Schedule</v>
      </c>
      <c r="X243" s="194"/>
      <c r="Y243" s="195"/>
      <c r="Z243" s="203"/>
      <c r="AA243" s="173">
        <v>46357</v>
      </c>
      <c r="AB243" s="189">
        <v>0</v>
      </c>
      <c r="AC243" s="191" t="str">
        <f t="shared" ca="1" si="90"/>
        <v>On Schedule</v>
      </c>
      <c r="AD243" s="173">
        <f>U243+7</f>
        <v>46394</v>
      </c>
      <c r="AE243" s="189">
        <v>0</v>
      </c>
      <c r="AF243" s="191" t="str">
        <f t="shared" ca="1" si="91"/>
        <v>On Schedule</v>
      </c>
      <c r="AG243" s="173">
        <f>AD243+21</f>
        <v>46415</v>
      </c>
      <c r="AH243" s="189">
        <v>0</v>
      </c>
      <c r="AI243" s="191" t="str">
        <f t="shared" ca="1" si="92"/>
        <v>On Schedule</v>
      </c>
      <c r="AJ243" s="110"/>
      <c r="AK243" s="202">
        <f t="shared" ca="1" si="93"/>
        <v>5.8823529411764705E-2</v>
      </c>
      <c r="AL243" s="192" t="s">
        <v>1860</v>
      </c>
      <c r="AM243" s="535" t="s">
        <v>4784</v>
      </c>
      <c r="AN243" s="3">
        <f>_xlfn.XLOOKUP($E243,'00 MASTER WORK REGISTER'!B:B,'00 MASTER WORK REGISTER'!N:N,"")</f>
        <v>0</v>
      </c>
      <c r="AO243" s="860" t="s">
        <v>1831</v>
      </c>
      <c r="AP243" s="3" t="e">
        <f>_xlfn.XLOOKUP($F243,#REF!,#REF!,"")</f>
        <v>#REF!</v>
      </c>
      <c r="AQ243" s="33"/>
      <c r="AS243" s="436" t="s">
        <v>402</v>
      </c>
      <c r="AT243" s="644" t="str">
        <f>_xlfn.XLOOKUP($AS243,'02 Design'!F:F,'02 Design'!AE:AE," ")</f>
        <v>MDW-69582</v>
      </c>
      <c r="AU243" s="644" t="str">
        <f>_xlfn.XLOOKUP($AS243,'02 Design'!F:F,'02 Design'!AF:AF," ")</f>
        <v>MDW-69583</v>
      </c>
    </row>
    <row r="244" spans="1:47" s="400" customFormat="1" ht="35.1" customHeight="1" x14ac:dyDescent="0.2">
      <c r="A244" s="643">
        <v>241</v>
      </c>
      <c r="B244" s="491">
        <v>241</v>
      </c>
      <c r="C244" s="502" t="str">
        <f>_xlfn.XLOOKUP($E244,'00 MASTER WORK REGISTER'!B:B,'00 MASTER WORK REGISTER'!L:L)</f>
        <v>MDW-39542</v>
      </c>
      <c r="D244" s="491" t="s">
        <v>353</v>
      </c>
      <c r="E244" s="491" t="s">
        <v>743</v>
      </c>
      <c r="F244" s="491" t="s">
        <v>355</v>
      </c>
      <c r="G244" s="504" t="str">
        <f>_xlfn.XLOOKUP($E244,'00 MASTER WORK REGISTER'!B:B,'00 MASTER WORK REGISTER'!H:H)</f>
        <v>Emergency stop button cover for escalator at all station.</v>
      </c>
      <c r="H244" s="502" t="str">
        <f>_xlfn.XLOOKUP($E244,'00 MASTER WORK REGISTER'!B:B,'00 MASTER WORK REGISTER'!$I:$I,"")</f>
        <v>สหชาติ</v>
      </c>
      <c r="I244" s="502"/>
      <c r="J244" s="502"/>
      <c r="K244" s="506">
        <f>_xlfn.XLOOKUP($E244,'00 MASTER WORK REGISTER'!$B:$B,'00 MASTER WORK REGISTER'!$M:$M,"")</f>
        <v>46388</v>
      </c>
      <c r="L244" s="173">
        <v>46279</v>
      </c>
      <c r="M244" s="189">
        <v>0</v>
      </c>
      <c r="N244" s="191" t="str">
        <f t="shared" ca="1" si="87"/>
        <v>Late</v>
      </c>
      <c r="O244" s="173">
        <v>46325</v>
      </c>
      <c r="P244" s="189">
        <v>0</v>
      </c>
      <c r="Q244" s="191" t="str">
        <f t="shared" ca="1" si="88"/>
        <v>On Schedule</v>
      </c>
      <c r="R244" s="194"/>
      <c r="S244" s="195"/>
      <c r="T244" s="203"/>
      <c r="U244" s="193">
        <v>46387</v>
      </c>
      <c r="V244" s="189">
        <v>0</v>
      </c>
      <c r="W244" s="191" t="str">
        <f t="shared" ca="1" si="89"/>
        <v>On Schedule</v>
      </c>
      <c r="X244" s="194"/>
      <c r="Y244" s="195"/>
      <c r="Z244" s="203"/>
      <c r="AA244" s="173">
        <v>46357</v>
      </c>
      <c r="AB244" s="189">
        <v>0</v>
      </c>
      <c r="AC244" s="191" t="str">
        <f t="shared" ca="1" si="90"/>
        <v>On Schedule</v>
      </c>
      <c r="AD244" s="173">
        <f>U244+7</f>
        <v>46394</v>
      </c>
      <c r="AE244" s="189">
        <v>0</v>
      </c>
      <c r="AF244" s="191" t="str">
        <f t="shared" ca="1" si="91"/>
        <v>On Schedule</v>
      </c>
      <c r="AG244" s="173">
        <f>AD244+21</f>
        <v>46415</v>
      </c>
      <c r="AH244" s="189">
        <v>0</v>
      </c>
      <c r="AI244" s="191" t="str">
        <f t="shared" ca="1" si="92"/>
        <v>On Schedule</v>
      </c>
      <c r="AJ244" s="110"/>
      <c r="AK244" s="202">
        <f t="shared" ca="1" si="93"/>
        <v>0</v>
      </c>
      <c r="AL244" s="192" t="s">
        <v>1860</v>
      </c>
      <c r="AM244" s="535"/>
      <c r="AN244" s="3">
        <f>_xlfn.XLOOKUP($E244,'00 MASTER WORK REGISTER'!B:B,'00 MASTER WORK REGISTER'!N:N,"")</f>
        <v>0</v>
      </c>
      <c r="AO244" s="872" t="s">
        <v>1833</v>
      </c>
      <c r="AP244" s="3" t="e">
        <f>_xlfn.XLOOKUP($F244,#REF!,#REF!,"")</f>
        <v>#REF!</v>
      </c>
      <c r="AQ244" s="33" t="s">
        <v>1676</v>
      </c>
      <c r="AS244" s="436" t="s">
        <v>433</v>
      </c>
      <c r="AT244" s="644" t="str">
        <f>_xlfn.XLOOKUP($AS244,'02 Design'!F:F,'02 Design'!AE:AE," ")</f>
        <v>MDW-69584</v>
      </c>
      <c r="AU244" s="644" t="str">
        <f>_xlfn.XLOOKUP($AS244,'02 Design'!F:F,'02 Design'!AF:AF," ")</f>
        <v>MDW-69585</v>
      </c>
    </row>
    <row r="245" spans="1:47" ht="35.1" customHeight="1" x14ac:dyDescent="0.2">
      <c r="A245" s="643">
        <v>242</v>
      </c>
      <c r="B245" s="491">
        <v>242</v>
      </c>
      <c r="C245" s="494">
        <f>_xlfn.XLOOKUP($E245,'00 MASTER WORK REGISTER'!B:B,'00 MASTER WORK REGISTER'!L:L)</f>
        <v>0</v>
      </c>
      <c r="D245" s="491" t="s">
        <v>353</v>
      </c>
      <c r="E245" s="491" t="s">
        <v>744</v>
      </c>
      <c r="F245" s="491" t="s">
        <v>355</v>
      </c>
      <c r="G245" s="493" t="str">
        <f>_xlfn.XLOOKUP($E245,'00 MASTER WORK REGISTER'!B:B,'00 MASTER WORK REGISTER'!H:H)</f>
        <v>Modify maintenance service door to the roof of OR13 vent building to easier access while maintaining safe operational standards</v>
      </c>
      <c r="H245" s="491" t="str">
        <f>_xlfn.XLOOKUP($E245,'00 MASTER WORK REGISTER'!B:B,'00 MASTER WORK REGISTER'!$I:$I,"")</f>
        <v>สู่โชค</v>
      </c>
      <c r="I245" s="491"/>
      <c r="J245" s="491" t="s">
        <v>1629</v>
      </c>
      <c r="K245" s="495">
        <f>_xlfn.XLOOKUP($E245,'00 MASTER WORK REGISTER'!$B:$B,'00 MASTER WORK REGISTER'!$M:$M,"")</f>
        <v>46388</v>
      </c>
      <c r="L245" s="173">
        <v>46324</v>
      </c>
      <c r="M245" s="189">
        <v>0</v>
      </c>
      <c r="N245" s="191" t="str">
        <f t="shared" ca="1" si="87"/>
        <v>Late</v>
      </c>
      <c r="O245" s="173">
        <v>46325</v>
      </c>
      <c r="P245" s="189">
        <v>1</v>
      </c>
      <c r="Q245" s="191" t="str">
        <f t="shared" ca="1" si="88"/>
        <v>Completed</v>
      </c>
      <c r="R245" s="194"/>
      <c r="S245" s="195"/>
      <c r="T245" s="203"/>
      <c r="U245" s="173">
        <v>46387</v>
      </c>
      <c r="V245" s="189">
        <v>0</v>
      </c>
      <c r="W245" s="191" t="str">
        <f t="shared" ca="1" si="89"/>
        <v>On Schedule</v>
      </c>
      <c r="X245" s="194"/>
      <c r="Y245" s="195"/>
      <c r="Z245" s="203"/>
      <c r="AA245" s="173">
        <v>46357</v>
      </c>
      <c r="AB245" s="189">
        <v>0</v>
      </c>
      <c r="AC245" s="191" t="str">
        <f t="shared" ca="1" si="90"/>
        <v>On Schedule</v>
      </c>
      <c r="AD245" s="173">
        <v>46394</v>
      </c>
      <c r="AE245" s="189">
        <v>0</v>
      </c>
      <c r="AF245" s="191" t="str">
        <f t="shared" ca="1" si="91"/>
        <v>On Schedule</v>
      </c>
      <c r="AG245" s="173">
        <v>46415</v>
      </c>
      <c r="AH245" s="189">
        <v>0</v>
      </c>
      <c r="AI245" s="191" t="str">
        <f t="shared" ca="1" si="92"/>
        <v>On Schedule</v>
      </c>
      <c r="AJ245" s="110"/>
      <c r="AK245" s="202">
        <f t="shared" ca="1" si="93"/>
        <v>0.11764705882352941</v>
      </c>
      <c r="AL245" s="192" t="s">
        <v>1860</v>
      </c>
      <c r="AM245" s="539"/>
      <c r="AN245" s="3">
        <f>_xlfn.XLOOKUP($E245,'00 MASTER WORK REGISTER'!B:B,'00 MASTER WORK REGISTER'!N:N,"")</f>
        <v>0</v>
      </c>
      <c r="AO245" s="539" t="s">
        <v>4785</v>
      </c>
      <c r="AP245" s="3" t="e">
        <f>_xlfn.XLOOKUP($F245,#REF!,#REF!,"")</f>
        <v>#REF!</v>
      </c>
      <c r="AQ245" s="33"/>
      <c r="AT245" s="644">
        <f>_xlfn.XLOOKUP($AS245,'02 Design'!F:F,'02 Design'!AE:AE," ")</f>
        <v>0</v>
      </c>
      <c r="AU245" s="644">
        <f>_xlfn.XLOOKUP($AS245,'02 Design'!F:F,'02 Design'!AF:AF," ")</f>
        <v>0</v>
      </c>
    </row>
    <row r="246" spans="1:47" ht="35.1" customHeight="1" x14ac:dyDescent="0.2">
      <c r="A246" s="643">
        <v>243</v>
      </c>
      <c r="B246" s="491">
        <v>243</v>
      </c>
      <c r="C246" s="491" t="str">
        <f>_xlfn.XLOOKUP($E246,'00 MASTER WORK REGISTER'!B:B,'00 MASTER WORK REGISTER'!L:L)</f>
        <v>MDW-39514</v>
      </c>
      <c r="D246" s="491" t="s">
        <v>353</v>
      </c>
      <c r="E246" s="491" t="s">
        <v>745</v>
      </c>
      <c r="F246" s="491" t="s">
        <v>355</v>
      </c>
      <c r="G246" s="493" t="str">
        <f>_xlfn.XLOOKUP($E246,'00 MASTER WORK REGISTER'!B:B,'00 MASTER WORK REGISTER'!H:H)</f>
        <v>Modify existing car park to be 220 motorcycle parking lots including floor painting and parking roof</v>
      </c>
      <c r="H246" s="491" t="str">
        <f>_xlfn.XLOOKUP($E246,'00 MASTER WORK REGISTER'!B:B,'00 MASTER WORK REGISTER'!$I:$I,"")</f>
        <v>สหชาติ</v>
      </c>
      <c r="I246" s="492"/>
      <c r="J246" s="491" t="s">
        <v>1629</v>
      </c>
      <c r="K246" s="495">
        <f>_xlfn.XLOOKUP($E246,'00 MASTER WORK REGISTER'!$B:$B,'00 MASTER WORK REGISTER'!$M:$M,"")</f>
        <v>46235</v>
      </c>
      <c r="L246" s="173">
        <v>46051</v>
      </c>
      <c r="M246" s="189">
        <v>1</v>
      </c>
      <c r="N246" s="191" t="str">
        <f t="shared" ca="1" si="87"/>
        <v>Completed</v>
      </c>
      <c r="O246" s="173">
        <v>46097</v>
      </c>
      <c r="P246" s="189">
        <v>1</v>
      </c>
      <c r="Q246" s="191" t="str">
        <f t="shared" ca="1" si="88"/>
        <v>Completed</v>
      </c>
      <c r="R246" s="194"/>
      <c r="S246" s="195"/>
      <c r="T246" s="203"/>
      <c r="U246" s="173">
        <v>46234</v>
      </c>
      <c r="V246" s="189">
        <v>1</v>
      </c>
      <c r="W246" s="191" t="str">
        <f t="shared" ca="1" si="89"/>
        <v>Completed</v>
      </c>
      <c r="X246" s="194"/>
      <c r="Y246" s="195"/>
      <c r="Z246" s="203"/>
      <c r="AA246" s="173">
        <v>46204</v>
      </c>
      <c r="AB246" s="189">
        <v>1</v>
      </c>
      <c r="AC246" s="191" t="str">
        <f t="shared" ca="1" si="90"/>
        <v>Completed</v>
      </c>
      <c r="AD246" s="583">
        <v>46295</v>
      </c>
      <c r="AE246" s="189">
        <v>0</v>
      </c>
      <c r="AF246" s="191" t="str">
        <f t="shared" ca="1" si="91"/>
        <v>Late</v>
      </c>
      <c r="AG246" s="173">
        <f>AD246+21</f>
        <v>46316</v>
      </c>
      <c r="AH246" s="189">
        <v>0</v>
      </c>
      <c r="AI246" s="191" t="str">
        <f t="shared" ca="1" si="92"/>
        <v>Late</v>
      </c>
      <c r="AJ246" s="110"/>
      <c r="AK246" s="202">
        <f t="shared" ca="1" si="93"/>
        <v>0.95294117647058818</v>
      </c>
      <c r="AL246" s="192" t="s">
        <v>1861</v>
      </c>
      <c r="AM246" s="535" t="s">
        <v>4843</v>
      </c>
      <c r="AO246" s="864" t="s">
        <v>1745</v>
      </c>
      <c r="AP246" s="3"/>
      <c r="AQ246" s="33" t="s">
        <v>1676</v>
      </c>
      <c r="AS246" s="436" t="s">
        <v>418</v>
      </c>
      <c r="AT246" s="644" t="str">
        <f>_xlfn.XLOOKUP($AS246,'02 Design'!F:F,'02 Design'!AE:AE," ")</f>
        <v>MDW-69528</v>
      </c>
      <c r="AU246" s="644" t="str">
        <f>_xlfn.XLOOKUP($AS246,'02 Design'!F:F,'02 Design'!AF:AF," ")</f>
        <v>MDW-69529</v>
      </c>
    </row>
    <row r="247" spans="1:47" s="400" customFormat="1" ht="35.1" customHeight="1" x14ac:dyDescent="0.2">
      <c r="A247" s="643">
        <v>244</v>
      </c>
      <c r="B247" s="491">
        <v>244</v>
      </c>
      <c r="C247" s="502" t="str">
        <f>_xlfn.XLOOKUP($E247,'00 MASTER WORK REGISTER'!B:B,'00 MASTER WORK REGISTER'!L:L)</f>
        <v>MDW-39534</v>
      </c>
      <c r="D247" s="491" t="s">
        <v>353</v>
      </c>
      <c r="E247" s="491" t="s">
        <v>746</v>
      </c>
      <c r="F247" s="491" t="s">
        <v>355</v>
      </c>
      <c r="G247" s="504" t="str">
        <f>_xlfn.XLOOKUP($E247,'00 MASTER WORK REGISTER'!B:B,'00 MASTER WORK REGISTER'!H:H)</f>
        <v>Modify the sidewalk for temporary parking at entrance</v>
      </c>
      <c r="H247" s="502" t="str">
        <f>_xlfn.XLOOKUP($E247,'00 MASTER WORK REGISTER'!B:B,'00 MASTER WORK REGISTER'!$I:$I,"")</f>
        <v>สหชาติ</v>
      </c>
      <c r="I247" s="503"/>
      <c r="J247" s="502" t="s">
        <v>1629</v>
      </c>
      <c r="K247" s="506">
        <f>_xlfn.XLOOKUP($E247,'00 MASTER WORK REGISTER'!$B:$B,'00 MASTER WORK REGISTER'!$M:$M,"")</f>
        <v>46388</v>
      </c>
      <c r="L247" s="173">
        <v>46234</v>
      </c>
      <c r="M247" s="189">
        <f>M213</f>
        <v>1</v>
      </c>
      <c r="N247" s="191" t="str">
        <f t="shared" ca="1" si="87"/>
        <v>Completed</v>
      </c>
      <c r="O247" s="597">
        <v>46295</v>
      </c>
      <c r="P247" s="189">
        <v>1</v>
      </c>
      <c r="Q247" s="191" t="str">
        <f t="shared" ca="1" si="88"/>
        <v>Completed</v>
      </c>
      <c r="R247" s="194"/>
      <c r="S247" s="195"/>
      <c r="T247" s="203"/>
      <c r="U247" s="173">
        <v>46387</v>
      </c>
      <c r="V247" s="189">
        <f>V213</f>
        <v>1</v>
      </c>
      <c r="W247" s="191" t="str">
        <f t="shared" ca="1" si="89"/>
        <v>Completed</v>
      </c>
      <c r="X247" s="194"/>
      <c r="Y247" s="195"/>
      <c r="Z247" s="203"/>
      <c r="AA247" s="173">
        <v>46357</v>
      </c>
      <c r="AB247" s="189">
        <f>AB213</f>
        <v>0.5</v>
      </c>
      <c r="AC247" s="191" t="str">
        <f t="shared" ca="1" si="90"/>
        <v>On Schedule</v>
      </c>
      <c r="AD247" s="173">
        <v>46394</v>
      </c>
      <c r="AE247" s="189">
        <f>AE213</f>
        <v>0</v>
      </c>
      <c r="AF247" s="191" t="str">
        <f t="shared" ca="1" si="91"/>
        <v>On Schedule</v>
      </c>
      <c r="AG247" s="173">
        <v>46415</v>
      </c>
      <c r="AH247" s="189">
        <f>AH213</f>
        <v>0</v>
      </c>
      <c r="AI247" s="191" t="str">
        <f t="shared" ca="1" si="92"/>
        <v>On Schedule</v>
      </c>
      <c r="AJ247" s="110"/>
      <c r="AK247" s="202">
        <f t="shared" ca="1" si="93"/>
        <v>0.94705882352941173</v>
      </c>
      <c r="AL247" s="192" t="str">
        <f>AL213</f>
        <v>On Schedule</v>
      </c>
      <c r="AM247" s="535"/>
      <c r="AN247" s="3" t="str">
        <f>_xlfn.XLOOKUP($E247,'00 MASTER WORK REGISTER'!B:B,'00 MASTER WORK REGISTER'!N:N,"")</f>
        <v>รวมกับ MO-BEM21.1</v>
      </c>
      <c r="AO247" s="881" t="s">
        <v>4943</v>
      </c>
      <c r="AP247" s="3" t="e">
        <f>_xlfn.XLOOKUP($F247,#REF!,#REF!,"")</f>
        <v>#REF!</v>
      </c>
      <c r="AQ247" s="33" t="s">
        <v>1676</v>
      </c>
      <c r="AS247" s="436" t="s">
        <v>438</v>
      </c>
      <c r="AT247" s="644" t="str">
        <f>_xlfn.XLOOKUP($AS247,'02 Design'!F:F,'02 Design'!AE:AE," ")</f>
        <v>MDW-69568</v>
      </c>
      <c r="AU247" s="644" t="str">
        <f>_xlfn.XLOOKUP($AS247,'02 Design'!F:F,'02 Design'!AF:AF," ")</f>
        <v>MDW-69569</v>
      </c>
    </row>
    <row r="248" spans="1:47" ht="35.1" customHeight="1" x14ac:dyDescent="0.2">
      <c r="A248" s="643">
        <v>245</v>
      </c>
      <c r="B248" s="491">
        <v>245</v>
      </c>
      <c r="C248" s="491" t="str">
        <f>_xlfn.XLOOKUP($E248,'00 MASTER WORK REGISTER'!B:B,'00 MASTER WORK REGISTER'!L:L)</f>
        <v>MDW-39554</v>
      </c>
      <c r="D248" s="491" t="s">
        <v>353</v>
      </c>
      <c r="E248" s="491" t="s">
        <v>747</v>
      </c>
      <c r="F248" s="491" t="s">
        <v>355</v>
      </c>
      <c r="G248" s="493" t="str">
        <f>_xlfn.XLOOKUP($E248,'00 MASTER WORK REGISTER'!B:B,'00 MASTER WORK REGISTER'!H:H)</f>
        <v xml:space="preserve">Modification Works : Security Guard Box at OCC Parking Area - Civil &amp; AR </v>
      </c>
      <c r="H248" s="491" t="str">
        <f>_xlfn.XLOOKUP($E248,'00 MASTER WORK REGISTER'!B:B,'00 MASTER WORK REGISTER'!$I:$I,"")</f>
        <v>สหชาติ</v>
      </c>
      <c r="I248" s="492"/>
      <c r="J248" s="491" t="s">
        <v>1629</v>
      </c>
      <c r="K248" s="495">
        <f>_xlfn.XLOOKUP($E248,'00 MASTER WORK REGISTER'!$B:$B,'00 MASTER WORK REGISTER'!$M:$M,"")</f>
        <v>46389</v>
      </c>
      <c r="L248" s="173">
        <v>46279</v>
      </c>
      <c r="M248" s="189">
        <v>1</v>
      </c>
      <c r="N248" s="191" t="str">
        <f t="shared" ca="1" si="87"/>
        <v>Completed</v>
      </c>
      <c r="O248" s="583">
        <v>46326</v>
      </c>
      <c r="P248" s="189">
        <v>1</v>
      </c>
      <c r="Q248" s="191" t="str">
        <f t="shared" ca="1" si="88"/>
        <v>Completed</v>
      </c>
      <c r="R248" s="194"/>
      <c r="S248" s="195"/>
      <c r="T248" s="203"/>
      <c r="U248" s="193">
        <v>46387</v>
      </c>
      <c r="V248" s="189">
        <v>0</v>
      </c>
      <c r="W248" s="191" t="str">
        <f t="shared" ca="1" si="89"/>
        <v>On Schedule</v>
      </c>
      <c r="X248" s="194"/>
      <c r="Y248" s="195"/>
      <c r="Z248" s="203"/>
      <c r="AA248" s="173">
        <v>46357</v>
      </c>
      <c r="AB248" s="189">
        <v>0.5</v>
      </c>
      <c r="AC248" s="191" t="str">
        <f t="shared" ca="1" si="90"/>
        <v>On Schedule</v>
      </c>
      <c r="AD248" s="173">
        <f>U248+7</f>
        <v>46394</v>
      </c>
      <c r="AE248" s="189">
        <v>0</v>
      </c>
      <c r="AF248" s="191" t="str">
        <f t="shared" ca="1" si="91"/>
        <v>On Schedule</v>
      </c>
      <c r="AG248" s="173">
        <v>46415</v>
      </c>
      <c r="AH248" s="189">
        <v>0</v>
      </c>
      <c r="AI248" s="191" t="str">
        <f t="shared" ca="1" si="92"/>
        <v>On Schedule</v>
      </c>
      <c r="AJ248" s="110"/>
      <c r="AK248" s="202">
        <f t="shared" ca="1" si="93"/>
        <v>0.2411764705882353</v>
      </c>
      <c r="AL248" s="192" t="s">
        <v>1860</v>
      </c>
      <c r="AM248" s="535"/>
      <c r="AN248" s="3" t="str">
        <f>_xlfn.XLOOKUP($E248,'00 MASTER WORK REGISTER'!B:B,'00 MASTER WORK REGISTER'!N:N,"")</f>
        <v>@ เพิ่มใน MS Project</v>
      </c>
      <c r="AO248" s="872" t="s">
        <v>1747</v>
      </c>
      <c r="AP248" s="3" t="e">
        <f>_xlfn.XLOOKUP($F248,#REF!,#REF!,"")</f>
        <v>#REF!</v>
      </c>
      <c r="AQ248" s="33" t="s">
        <v>4388</v>
      </c>
      <c r="AR248" s="33"/>
      <c r="AS248" s="644" t="s">
        <v>437</v>
      </c>
      <c r="AT248" s="644" t="str">
        <f>_xlfn.XLOOKUP($AS248,'02 Design'!F:F,'02 Design'!AE:AE," ")</f>
        <v>MDW-69608</v>
      </c>
      <c r="AU248" s="644" t="str">
        <f>_xlfn.XLOOKUP($AS248,'02 Design'!F:F,'02 Design'!AF:AF," ")</f>
        <v>MDW-69609</v>
      </c>
    </row>
    <row r="249" spans="1:47" s="400" customFormat="1" ht="34.5" customHeight="1" x14ac:dyDescent="0.2">
      <c r="A249" s="643">
        <v>246</v>
      </c>
      <c r="B249" s="491">
        <v>246</v>
      </c>
      <c r="C249" s="502" t="str">
        <f>_xlfn.XLOOKUP($E249,'00 MASTER WORK REGISTER'!B:B,'00 MASTER WORK REGISTER'!L:L)</f>
        <v>MDW-39555</v>
      </c>
      <c r="D249" s="491" t="s">
        <v>353</v>
      </c>
      <c r="E249" s="502" t="s">
        <v>748</v>
      </c>
      <c r="F249" s="502" t="s">
        <v>355</v>
      </c>
      <c r="G249" s="504" t="str">
        <f>_xlfn.XLOOKUP($E249,'00 MASTER WORK REGISTER'!B:B,'00 MASTER WORK REGISTER'!H:H)</f>
        <v>Modification Works : Security Guard Box at OCC Parking Area - Building Services</v>
      </c>
      <c r="H249" s="502" t="str">
        <f>_xlfn.XLOOKUP($E249,'00 MASTER WORK REGISTER'!B:B,'00 MASTER WORK REGISTER'!$I:$I,"")</f>
        <v>ประธาน</v>
      </c>
      <c r="I249" s="502"/>
      <c r="J249" s="502"/>
      <c r="K249" s="506">
        <f>_xlfn.XLOOKUP($E249,'00 MASTER WORK REGISTER'!$B:$B,'00 MASTER WORK REGISTER'!$M:$M,"")</f>
        <v>46389</v>
      </c>
      <c r="L249" s="173">
        <v>46279</v>
      </c>
      <c r="M249" s="189">
        <v>1</v>
      </c>
      <c r="N249" s="191" t="str">
        <f t="shared" ca="1" si="87"/>
        <v>Completed</v>
      </c>
      <c r="O249" s="173">
        <v>46326</v>
      </c>
      <c r="P249" s="189">
        <v>1</v>
      </c>
      <c r="Q249" s="191" t="str">
        <f t="shared" ca="1" si="88"/>
        <v>Completed</v>
      </c>
      <c r="R249" s="194"/>
      <c r="S249" s="195"/>
      <c r="T249" s="203"/>
      <c r="U249" s="173">
        <v>46387</v>
      </c>
      <c r="V249" s="189">
        <v>0.5</v>
      </c>
      <c r="W249" s="191" t="str">
        <f t="shared" ca="1" si="89"/>
        <v>On Schedule</v>
      </c>
      <c r="X249" s="194"/>
      <c r="Y249" s="195"/>
      <c r="Z249" s="203"/>
      <c r="AA249" s="173">
        <v>46357</v>
      </c>
      <c r="AB249" s="189">
        <v>0</v>
      </c>
      <c r="AC249" s="191" t="str">
        <f t="shared" ca="1" si="90"/>
        <v>On Schedule</v>
      </c>
      <c r="AD249" s="173">
        <v>46394</v>
      </c>
      <c r="AE249" s="189">
        <v>0</v>
      </c>
      <c r="AF249" s="191" t="str">
        <f t="shared" ca="1" si="91"/>
        <v>On Schedule</v>
      </c>
      <c r="AG249" s="173">
        <v>46415</v>
      </c>
      <c r="AH249" s="189">
        <v>0</v>
      </c>
      <c r="AI249" s="191" t="str">
        <f t="shared" ca="1" si="92"/>
        <v>On Schedule</v>
      </c>
      <c r="AJ249" s="115"/>
      <c r="AK249" s="202">
        <f t="shared" ca="1" si="93"/>
        <v>0.58823529411764697</v>
      </c>
      <c r="AL249" s="192" t="s">
        <v>1860</v>
      </c>
      <c r="AM249" s="535"/>
      <c r="AN249" s="3" t="str">
        <f>_xlfn.XLOOKUP($E249,'00 MASTER WORK REGISTER'!B:B,'00 MASTER WORK REGISTER'!N:N,"")</f>
        <v>@ เพิ่มใน MS Project</v>
      </c>
      <c r="AO249" s="872" t="s">
        <v>1747</v>
      </c>
      <c r="AP249" s="3" t="e">
        <f>_xlfn.XLOOKUP($F249,#REF!,#REF!,"")</f>
        <v>#REF!</v>
      </c>
      <c r="AQ249" s="33" t="s">
        <v>4388</v>
      </c>
      <c r="AS249" s="436" t="s">
        <v>436</v>
      </c>
      <c r="AT249" s="644" t="str">
        <f>_xlfn.XLOOKUP($AS249,'02 Design'!F:F,'02 Design'!AE:AE," ")</f>
        <v>MDW-69610</v>
      </c>
      <c r="AU249" s="644" t="str">
        <f>_xlfn.XLOOKUP($AS249,'02 Design'!F:F,'02 Design'!AF:AF," ")</f>
        <v>MDW-69611</v>
      </c>
    </row>
    <row r="250" spans="1:47" s="400" customFormat="1" ht="34.5" customHeight="1" x14ac:dyDescent="0.2">
      <c r="A250" s="643">
        <v>247</v>
      </c>
      <c r="B250" s="491">
        <v>247</v>
      </c>
      <c r="C250" s="502" t="str">
        <f>_xlfn.XLOOKUP($E250,'00 MASTER WORK REGISTER'!B:B,'00 MASTER WORK REGISTER'!L:L)</f>
        <v>NoDrawing</v>
      </c>
      <c r="D250" s="502" t="s">
        <v>353</v>
      </c>
      <c r="E250" s="502" t="s">
        <v>749</v>
      </c>
      <c r="F250" s="502" t="s">
        <v>355</v>
      </c>
      <c r="G250" s="504" t="str">
        <f>_xlfn.XLOOKUP($E250,'00 MASTER WORK REGISTER'!B:B,'00 MASTER WORK REGISTER'!H:H)</f>
        <v>Strengthen the Maintenance Walkway of the TEF fan</v>
      </c>
      <c r="H250" s="502" t="str">
        <f>_xlfn.XLOOKUP($E250,'00 MASTER WORK REGISTER'!B:B,'00 MASTER WORK REGISTER'!$I:$I,"")</f>
        <v>สหชาติ</v>
      </c>
      <c r="I250" s="502"/>
      <c r="J250" s="502"/>
      <c r="K250" s="506">
        <f>_xlfn.XLOOKUP($E250,'00 MASTER WORK REGISTER'!$B:$B,'00 MASTER WORK REGISTER'!$M:$M,"")</f>
        <v>46388</v>
      </c>
      <c r="L250" s="530">
        <v>46219</v>
      </c>
      <c r="M250" s="189">
        <v>1</v>
      </c>
      <c r="N250" s="191" t="str">
        <f t="shared" ca="1" si="87"/>
        <v>Completed</v>
      </c>
      <c r="O250" s="623">
        <v>46250</v>
      </c>
      <c r="P250" s="189">
        <v>1</v>
      </c>
      <c r="Q250" s="191" t="str">
        <f t="shared" ca="1" si="88"/>
        <v>Completed</v>
      </c>
      <c r="R250" s="209"/>
      <c r="S250" s="195"/>
      <c r="T250" s="203"/>
      <c r="U250" s="193">
        <v>46387</v>
      </c>
      <c r="V250" s="189">
        <v>0</v>
      </c>
      <c r="W250" s="191" t="str">
        <f t="shared" ca="1" si="89"/>
        <v>On Schedule</v>
      </c>
      <c r="X250" s="209"/>
      <c r="Y250" s="195"/>
      <c r="Z250" s="203"/>
      <c r="AA250" s="530">
        <v>46357</v>
      </c>
      <c r="AB250" s="189">
        <v>0</v>
      </c>
      <c r="AC250" s="191" t="str">
        <f t="shared" ca="1" si="90"/>
        <v>On Schedule</v>
      </c>
      <c r="AD250" s="530">
        <v>46394</v>
      </c>
      <c r="AE250" s="189">
        <v>0</v>
      </c>
      <c r="AF250" s="191" t="str">
        <f t="shared" ca="1" si="91"/>
        <v>On Schedule</v>
      </c>
      <c r="AG250" s="530">
        <v>46415</v>
      </c>
      <c r="AH250" s="189">
        <v>0</v>
      </c>
      <c r="AI250" s="191" t="str">
        <f t="shared" ca="1" si="92"/>
        <v>On Schedule</v>
      </c>
      <c r="AJ250" s="658"/>
      <c r="AK250" s="202">
        <f t="shared" ca="1" si="93"/>
        <v>0.23529411764705882</v>
      </c>
      <c r="AL250" s="192" t="s">
        <v>1860</v>
      </c>
      <c r="AM250" s="535"/>
      <c r="AN250" s="3">
        <f>_xlfn.XLOOKUP($E250,'00 MASTER WORK REGISTER'!B:B,'00 MASTER WORK REGISTER'!N:N,"")</f>
        <v>0</v>
      </c>
      <c r="AO250" s="882" t="s">
        <v>1835</v>
      </c>
      <c r="AP250" s="121" t="e">
        <f>_xlfn.XLOOKUP($F250,#REF!,#REF!,"")</f>
        <v>#REF!</v>
      </c>
      <c r="AQ250" s="400" t="s">
        <v>1676</v>
      </c>
      <c r="AS250" s="436"/>
      <c r="AT250" s="644">
        <f>_xlfn.XLOOKUP($AS250,'02 Design'!F:F,'02 Design'!AE:AE," ")</f>
        <v>0</v>
      </c>
      <c r="AU250" s="644">
        <f>_xlfn.XLOOKUP($AS250,'02 Design'!F:F,'02 Design'!AF:AF," ")</f>
        <v>0</v>
      </c>
    </row>
  </sheetData>
  <autoFilter ref="B3:AN250" xr:uid="{5FF4C03A-DFB8-4082-BB65-7521340C1283}"/>
  <mergeCells count="8">
    <mergeCell ref="L2:N2"/>
    <mergeCell ref="AG2:AH2"/>
    <mergeCell ref="O2:P2"/>
    <mergeCell ref="U2:V2"/>
    <mergeCell ref="X2:Y2"/>
    <mergeCell ref="AD2:AE2"/>
    <mergeCell ref="R2:S2"/>
    <mergeCell ref="AA2:AB2"/>
  </mergeCells>
  <phoneticPr fontId="3" type="noConversion"/>
  <conditionalFormatting sqref="M5:M23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{2C5D6CFB-8B72-4D9C-8E44-AC8DE820C4FB}</x14:id>
        </ext>
      </extLst>
    </cfRule>
  </conditionalFormatting>
  <conditionalFormatting sqref="M25:M41 M4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{DEC9D536-3BC8-4D76-8A77-FD5CA3C18BBF}</x14:id>
        </ext>
      </extLst>
    </cfRule>
  </conditionalFormatting>
  <conditionalFormatting sqref="M42:M43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{CA75DAF8-7B63-421C-9D7F-F7E1695B1422}</x14:id>
        </ext>
      </extLst>
    </cfRule>
  </conditionalFormatting>
  <conditionalFormatting sqref="M82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{8CD86688-5763-4A7F-89EB-B3F1E9004066}</x14:id>
        </ext>
      </extLst>
    </cfRule>
  </conditionalFormatting>
  <conditionalFormatting sqref="M83:M183 M4 M24 M45:M81 M185:M250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{FA5D6E33-2606-44B9-BDD4-B9F739B543E1}</x14:id>
        </ext>
      </extLst>
    </cfRule>
  </conditionalFormatting>
  <conditionalFormatting sqref="P247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{20D6FA5E-3759-4328-8389-8218D26F6C9C}</x14:id>
        </ext>
      </extLst>
    </cfRule>
  </conditionalFormatting>
  <conditionalFormatting sqref="P248:P250 P4 P24 P45:P139 P141:P246 Q184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{571EEF5F-9948-4E8F-BD42-8A2F6B501D5A}</x14:id>
        </ext>
      </extLst>
    </cfRule>
  </conditionalFormatting>
  <conditionalFormatting sqref="S4 S24 S45:S250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{185CE9F6-87E2-44F0-9C6D-E18D02C357F0}</x14:id>
        </ext>
      </extLst>
    </cfRule>
  </conditionalFormatting>
  <conditionalFormatting sqref="S5:S21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{C6923160-DBC9-48B9-AF36-235EAA39EE9C}</x14:id>
        </ext>
      </extLst>
    </cfRule>
  </conditionalFormatting>
  <conditionalFormatting sqref="S22:S23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{11282890-2D5C-4B44-A039-F56A87C7FF65}</x14:id>
        </ext>
      </extLst>
    </cfRule>
  </conditionalFormatting>
  <conditionalFormatting sqref="S25:S4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{2F18380A-0E62-40E6-8163-7309A0AC0D5E}</x14:id>
        </ext>
      </extLst>
    </cfRule>
  </conditionalFormatting>
  <conditionalFormatting sqref="T4:T23">
    <cfRule type="expression" dxfId="335" priority="50">
      <formula>T4="Late"</formula>
    </cfRule>
    <cfRule type="expression" dxfId="334" priority="51">
      <formula>T4="On Schedule"</formula>
    </cfRule>
    <cfRule type="expression" dxfId="333" priority="52">
      <formula>T4="Completed"</formula>
    </cfRule>
  </conditionalFormatting>
  <conditionalFormatting sqref="T22:T24 Z22:Z24">
    <cfRule type="expression" dxfId="332" priority="56">
      <formula>T22="Completed"</formula>
    </cfRule>
    <cfRule type="expression" dxfId="331" priority="55">
      <formula>T22="On Schedule"</formula>
    </cfRule>
    <cfRule type="expression" dxfId="330" priority="54">
      <formula>T22="Late"</formula>
    </cfRule>
  </conditionalFormatting>
  <conditionalFormatting sqref="T25:T250 Z25:Z250 X66:Y66 AG138:AI138">
    <cfRule type="expression" dxfId="329" priority="41">
      <formula>T25="Completed"</formula>
    </cfRule>
    <cfRule type="expression" dxfId="328" priority="40">
      <formula>T25="On Schedule"</formula>
    </cfRule>
    <cfRule type="expression" dxfId="327" priority="39">
      <formula>T25="Late"</formula>
    </cfRule>
  </conditionalFormatting>
  <conditionalFormatting sqref="V4 V24 V45:V250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{FFEBB2DE-1887-4094-8A26-982B64CEB9A0}</x14:id>
        </ext>
      </extLst>
    </cfRule>
  </conditionalFormatting>
  <conditionalFormatting sqref="V5:V23 P5:P23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{6DBCA54A-CFFE-43D7-A37D-91E9613F14A6}</x14:id>
        </ext>
      </extLst>
    </cfRule>
  </conditionalFormatting>
  <conditionalFormatting sqref="V25:V41 P25:P44 V4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{6875A84F-2835-4D66-9564-6E334FDC5055}</x14:id>
        </ext>
      </extLst>
    </cfRule>
  </conditionalFormatting>
  <conditionalFormatting sqref="V42:V4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{C66B603C-EB97-4E75-B011-CC884CCEFCAC}</x14:id>
        </ext>
      </extLst>
    </cfRule>
  </conditionalFormatting>
  <conditionalFormatting sqref="W4:W250">
    <cfRule type="expression" dxfId="326" priority="91">
      <formula>W4="Late"</formula>
    </cfRule>
    <cfRule type="expression" dxfId="325" priority="92">
      <formula>W4="On Schedule"</formula>
    </cfRule>
    <cfRule type="expression" dxfId="324" priority="93">
      <formula>W4="Completed"</formula>
    </cfRule>
  </conditionalFormatting>
  <conditionalFormatting sqref="Y4 Y24 Y45:Y65 Y67:Y250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{AB950686-8E0E-4C17-8CD7-103351E1D8F6}</x14:id>
        </ext>
      </extLst>
    </cfRule>
  </conditionalFormatting>
  <conditionalFormatting sqref="Y5:Y2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{A68CFCEA-B5C3-4815-BBDE-92785E50C8C4}</x14:id>
        </ext>
      </extLst>
    </cfRule>
  </conditionalFormatting>
  <conditionalFormatting sqref="Y25:Y4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{9C8717CE-C466-46C2-8551-903975CA0ADA}</x14:id>
        </ext>
      </extLst>
    </cfRule>
  </conditionalFormatting>
  <conditionalFormatting sqref="Z4:Z23">
    <cfRule type="expression" dxfId="323" priority="46">
      <formula>Z4="On Schedule"</formula>
    </cfRule>
    <cfRule type="expression" dxfId="322" priority="47">
      <formula>Z4="Completed"</formula>
    </cfRule>
    <cfRule type="expression" dxfId="321" priority="45">
      <formula>Z4="Late"</formula>
    </cfRule>
  </conditionalFormatting>
  <conditionalFormatting sqref="AB4 AB24 AB45:AB250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{1D535278-2EF2-4E99-AB80-B0527F84C229}</x14:id>
        </ext>
      </extLst>
    </cfRule>
  </conditionalFormatting>
  <conditionalFormatting sqref="AB5:AB23 AH5:AH23 AE5:AE23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{461EFAA8-78CD-444E-8784-7EFDD6913B91}</x14:id>
        </ext>
      </extLst>
    </cfRule>
  </conditionalFormatting>
  <conditionalFormatting sqref="AB25:AB44 AH25:AH44 AE38:AE42 AE4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{93E1DA58-5C0E-42D7-873D-D6F72DE55F38}</x14:id>
        </ext>
      </extLst>
    </cfRule>
  </conditionalFormatting>
  <conditionalFormatting sqref="AC4:AC250">
    <cfRule type="expression" dxfId="320" priority="88">
      <formula>AC4="On Schedule"</formula>
    </cfRule>
    <cfRule type="expression" dxfId="319" priority="89">
      <formula>AC4="Completed"</formula>
    </cfRule>
    <cfRule type="expression" dxfId="318" priority="87">
      <formula>AC4="Late"</formula>
    </cfRule>
  </conditionalFormatting>
  <conditionalFormatting sqref="AE4 AE24 AE45:AE250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{30FBC9A0-2630-44A9-BF4C-04A363CF9CDD}</x14:id>
        </ext>
      </extLst>
    </cfRule>
  </conditionalFormatting>
  <conditionalFormatting sqref="AE5:AE24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{DA1208D9-7895-482C-9B1E-7A2AF748311D}</x14:id>
        </ext>
      </extLst>
    </cfRule>
  </conditionalFormatting>
  <conditionalFormatting sqref="AE2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{7A0E92C2-6B5C-4EE0-8A2C-A58CAD325139}</x14:id>
        </ext>
      </extLst>
    </cfRule>
  </conditionalFormatting>
  <conditionalFormatting sqref="AE2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{9BEAA47E-9737-48FA-91ED-728659B7FE88}</x14:id>
        </ext>
      </extLst>
    </cfRule>
  </conditionalFormatting>
  <conditionalFormatting sqref="AE27:AE37 AE4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{1652AD44-3FEA-4F08-9B0C-0F743EF892C5}</x14:id>
        </ext>
      </extLst>
    </cfRule>
  </conditionalFormatting>
  <conditionalFormatting sqref="AF4:AF250">
    <cfRule type="expression" dxfId="317" priority="11">
      <formula>AF4="On Schedule"</formula>
    </cfRule>
    <cfRule type="expression" dxfId="316" priority="10">
      <formula>AF4="Late"</formula>
    </cfRule>
    <cfRule type="expression" dxfId="315" priority="12">
      <formula>AF4="Completed"</formula>
    </cfRule>
  </conditionalFormatting>
  <conditionalFormatting sqref="AH4 AH24 AH45:AH137 AH139:AH250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{1B15C77D-D3A9-4086-97D5-DB400CB523CE}</x14:id>
        </ext>
      </extLst>
    </cfRule>
  </conditionalFormatting>
  <conditionalFormatting sqref="AI4:AI137 AJ46 AJ52:AJ54 AJ57 AJ74 AJ76 AJ79 AJ83 AJ87 AJ114 AJ122:AJ124 AJ128:AJ132 AJ136 AI139:AI250 AJ140">
    <cfRule type="expression" dxfId="314" priority="71">
      <formula>AI4="Late"</formula>
    </cfRule>
    <cfRule type="expression" dxfId="313" priority="72">
      <formula>AI4="On Schedule"</formula>
    </cfRule>
    <cfRule type="expression" dxfId="312" priority="73">
      <formula>AI4="Completed"</formula>
    </cfRule>
  </conditionalFormatting>
  <conditionalFormatting sqref="AK4:AK45 AK47:AK250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{63F54E61-A0E1-4E66-AEBC-A4A249BE45BF}</x14:id>
        </ext>
      </extLst>
    </cfRule>
  </conditionalFormatting>
  <conditionalFormatting sqref="AL211 AL224">
    <cfRule type="expression" dxfId="311" priority="104">
      <formula>AL211="Late"</formula>
    </cfRule>
    <cfRule type="expression" dxfId="310" priority="105">
      <formula>AL211="On Schedule"</formula>
    </cfRule>
    <cfRule type="expression" dxfId="309" priority="106">
      <formula>AL211="Completed"</formula>
    </cfRule>
  </conditionalFormatting>
  <conditionalFormatting sqref="AL4:AM23 AN4:AN47 Q4:Q139 N4:N250 AM24 AL25:AM44 AM45:AM46 AL47:AM47 AL48:AN48 AL49:AM200 AN49:AN250 O140:Q140 Q141:Q183 L184:M184 Q185:Q250 AL201 AL202:AM210 AN251:AO251">
    <cfRule type="expression" dxfId="308" priority="99">
      <formula>L4="Late"</formula>
    </cfRule>
    <cfRule type="expression" dxfId="307" priority="101">
      <formula>L4="Completed"</formula>
    </cfRule>
    <cfRule type="expression" dxfId="306" priority="100">
      <formula>L4="On Schedule"</formula>
    </cfRule>
  </conditionalFormatting>
  <conditionalFormatting sqref="AL212:AM223">
    <cfRule type="expression" dxfId="305" priority="34">
      <formula>AL212="Completed"</formula>
    </cfRule>
    <cfRule type="expression" dxfId="304" priority="33">
      <formula>AL212="On Schedule"</formula>
    </cfRule>
    <cfRule type="expression" dxfId="303" priority="32">
      <formula>AL212="Late"</formula>
    </cfRule>
  </conditionalFormatting>
  <conditionalFormatting sqref="AL225:AM250">
    <cfRule type="expression" dxfId="302" priority="28">
      <formula>AL225="Completed"</formula>
    </cfRule>
    <cfRule type="expression" dxfId="301" priority="27">
      <formula>AL225="On Schedule"</formula>
    </cfRule>
    <cfRule type="expression" dxfId="300" priority="26">
      <formula>AL225="Late"</formula>
    </cfRule>
  </conditionalFormatting>
  <conditionalFormatting sqref="AO4:AO68 AO70:AO124 AO131:AO144 AO155 AO158:AO160 AO163 AO170 AO175:AO179 AO182:AO185 AO210 AO213:AO214 AO219 AO225 AO227:AO228 AO237:AO245 AO250">
    <cfRule type="expression" dxfId="299" priority="1">
      <formula>AO4="Late"</formula>
    </cfRule>
    <cfRule type="expression" dxfId="298" priority="3">
      <formula>AO4="Completed"</formula>
    </cfRule>
    <cfRule type="expression" dxfId="297" priority="2">
      <formula>AO4="On Schedule"</formula>
    </cfRule>
  </conditionalFormatting>
  <conditionalFormatting sqref="AS139">
    <cfRule type="expression" dxfId="296" priority="60">
      <formula>$X139="submitted"</formula>
    </cfRule>
    <cfRule type="expression" dxfId="295" priority="61">
      <formula>$X139="CANCLE"</formula>
    </cfRule>
  </conditionalFormatting>
  <pageMargins left="0.19685039370078741" right="0.19685039370078741" top="0.19685039370078741" bottom="0" header="0" footer="0"/>
  <pageSetup paperSize="8" scale="34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5D6CFB-8B72-4D9C-8E44-AC8DE820C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M5:M23</xm:sqref>
        </x14:conditionalFormatting>
        <x14:conditionalFormatting xmlns:xm="http://schemas.microsoft.com/office/excel/2006/main">
          <x14:cfRule type="dataBar" id="{DEC9D536-3BC8-4D76-8A77-FD5CA3C18B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M25:M41 M44</xm:sqref>
        </x14:conditionalFormatting>
        <x14:conditionalFormatting xmlns:xm="http://schemas.microsoft.com/office/excel/2006/main">
          <x14:cfRule type="dataBar" id="{CA75DAF8-7B63-421C-9D7F-F7E1695B14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M42:M43</xm:sqref>
        </x14:conditionalFormatting>
        <x14:conditionalFormatting xmlns:xm="http://schemas.microsoft.com/office/excel/2006/main">
          <x14:cfRule type="dataBar" id="{8CD86688-5763-4A7F-89EB-B3F1E90040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M82</xm:sqref>
        </x14:conditionalFormatting>
        <x14:conditionalFormatting xmlns:xm="http://schemas.microsoft.com/office/excel/2006/main">
          <x14:cfRule type="dataBar" id="{FA5D6E33-2606-44B9-BDD4-B9F739B543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M83:M183 M4 M24 M45:M81 M185:M250</xm:sqref>
        </x14:conditionalFormatting>
        <x14:conditionalFormatting xmlns:xm="http://schemas.microsoft.com/office/excel/2006/main">
          <x14:cfRule type="dataBar" id="{20D6FA5E-3759-4328-8389-8218D26F6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P247</xm:sqref>
        </x14:conditionalFormatting>
        <x14:conditionalFormatting xmlns:xm="http://schemas.microsoft.com/office/excel/2006/main">
          <x14:cfRule type="dataBar" id="{571EEF5F-9948-4E8F-BD42-8A2F6B501D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P248:P250 P4 P24 P45:P139 P141:P246 Q184</xm:sqref>
        </x14:conditionalFormatting>
        <x14:conditionalFormatting xmlns:xm="http://schemas.microsoft.com/office/excel/2006/main">
          <x14:cfRule type="dataBar" id="{185CE9F6-87E2-44F0-9C6D-E18D02C35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S4 S24 S45:S250</xm:sqref>
        </x14:conditionalFormatting>
        <x14:conditionalFormatting xmlns:xm="http://schemas.microsoft.com/office/excel/2006/main">
          <x14:cfRule type="dataBar" id="{C6923160-DBC9-48B9-AF36-235EAA39E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S5:S21</xm:sqref>
        </x14:conditionalFormatting>
        <x14:conditionalFormatting xmlns:xm="http://schemas.microsoft.com/office/excel/2006/main">
          <x14:cfRule type="dataBar" id="{11282890-2D5C-4B44-A039-F56A87C7F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S22:S23</xm:sqref>
        </x14:conditionalFormatting>
        <x14:conditionalFormatting xmlns:xm="http://schemas.microsoft.com/office/excel/2006/main">
          <x14:cfRule type="dataBar" id="{2F18380A-0E62-40E6-8163-7309A0AC0D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S25:S44</xm:sqref>
        </x14:conditionalFormatting>
        <x14:conditionalFormatting xmlns:xm="http://schemas.microsoft.com/office/excel/2006/main">
          <x14:cfRule type="dataBar" id="{FFEBB2DE-1887-4094-8A26-982B64CEB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 V24 V45:V250</xm:sqref>
        </x14:conditionalFormatting>
        <x14:conditionalFormatting xmlns:xm="http://schemas.microsoft.com/office/excel/2006/main">
          <x14:cfRule type="dataBar" id="{6DBCA54A-CFFE-43D7-A37D-91E9613F1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V5:V23 P5:P23</xm:sqref>
        </x14:conditionalFormatting>
        <x14:conditionalFormatting xmlns:xm="http://schemas.microsoft.com/office/excel/2006/main">
          <x14:cfRule type="dataBar" id="{6875A84F-2835-4D66-9564-6E334FDC5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V25:V41 P25:P44 V44</xm:sqref>
        </x14:conditionalFormatting>
        <x14:conditionalFormatting xmlns:xm="http://schemas.microsoft.com/office/excel/2006/main">
          <x14:cfRule type="dataBar" id="{C66B603C-EB97-4E75-B011-CC884CCEFC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V42:V43</xm:sqref>
        </x14:conditionalFormatting>
        <x14:conditionalFormatting xmlns:xm="http://schemas.microsoft.com/office/excel/2006/main">
          <x14:cfRule type="dataBar" id="{AB950686-8E0E-4C17-8CD7-103351E1D8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 Y24 Y45:Y65 Y67:Y250</xm:sqref>
        </x14:conditionalFormatting>
        <x14:conditionalFormatting xmlns:xm="http://schemas.microsoft.com/office/excel/2006/main">
          <x14:cfRule type="dataBar" id="{A68CFCEA-B5C3-4815-BBDE-92785E50C8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Y5:Y23</xm:sqref>
        </x14:conditionalFormatting>
        <x14:conditionalFormatting xmlns:xm="http://schemas.microsoft.com/office/excel/2006/main">
          <x14:cfRule type="dataBar" id="{9C8717CE-C466-46C2-8551-903975CA0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Y25:Y44</xm:sqref>
        </x14:conditionalFormatting>
        <x14:conditionalFormatting xmlns:xm="http://schemas.microsoft.com/office/excel/2006/main">
          <x14:cfRule type="dataBar" id="{1D535278-2EF2-4E99-AB80-B0527F84C2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AB4 AB24 AB45:AB250</xm:sqref>
        </x14:conditionalFormatting>
        <x14:conditionalFormatting xmlns:xm="http://schemas.microsoft.com/office/excel/2006/main">
          <x14:cfRule type="dataBar" id="{461EFAA8-78CD-444E-8784-7EFDD6913B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AB5:AB23 AH5:AH23 AE5:AE23</xm:sqref>
        </x14:conditionalFormatting>
        <x14:conditionalFormatting xmlns:xm="http://schemas.microsoft.com/office/excel/2006/main">
          <x14:cfRule type="dataBar" id="{93E1DA58-5C0E-42D7-873D-D6F72DE55F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AB25:AB44 AH25:AH44 AE38:AE42 AE44</xm:sqref>
        </x14:conditionalFormatting>
        <x14:conditionalFormatting xmlns:xm="http://schemas.microsoft.com/office/excel/2006/main">
          <x14:cfRule type="dataBar" id="{30FBC9A0-2630-44A9-BF4C-04A363CF9C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 AE24 AE45:AE250</xm:sqref>
        </x14:conditionalFormatting>
        <x14:conditionalFormatting xmlns:xm="http://schemas.microsoft.com/office/excel/2006/main">
          <x14:cfRule type="dataBar" id="{DA1208D9-7895-482C-9B1E-7A2AF74831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AE5:AE249</xm:sqref>
        </x14:conditionalFormatting>
        <x14:conditionalFormatting xmlns:xm="http://schemas.microsoft.com/office/excel/2006/main">
          <x14:cfRule type="dataBar" id="{7A0E92C2-6B5C-4EE0-8A2C-A58CAD3251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AE25</xm:sqref>
        </x14:conditionalFormatting>
        <x14:conditionalFormatting xmlns:xm="http://schemas.microsoft.com/office/excel/2006/main">
          <x14:cfRule type="dataBar" id="{9BEAA47E-9737-48FA-91ED-728659B7FE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AE26</xm:sqref>
        </x14:conditionalFormatting>
        <x14:conditionalFormatting xmlns:xm="http://schemas.microsoft.com/office/excel/2006/main">
          <x14:cfRule type="dataBar" id="{1652AD44-3FEA-4F08-9B0C-0F743EF892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AE27:AE37 AE43</xm:sqref>
        </x14:conditionalFormatting>
        <x14:conditionalFormatting xmlns:xm="http://schemas.microsoft.com/office/excel/2006/main">
          <x14:cfRule type="dataBar" id="{1B15C77D-D3A9-4086-97D5-DB400CB523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 AH24 AH45:AH137 AH139:AH250</xm:sqref>
        </x14:conditionalFormatting>
        <x14:conditionalFormatting xmlns:xm="http://schemas.microsoft.com/office/excel/2006/main">
          <x14:cfRule type="dataBar" id="{63F54E61-A0E1-4E66-AEBC-A4A249BE45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AK4:AK45 AK47:AK250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A091-D70B-482A-9A1D-14BF2EB08617}">
  <sheetPr codeName="Sheet4">
    <pageSetUpPr fitToPage="1"/>
  </sheetPr>
  <dimension ref="B2:V216"/>
  <sheetViews>
    <sheetView view="pageBreakPreview" topLeftCell="A47" zoomScale="70" zoomScaleNormal="70" zoomScaleSheetLayoutView="70" workbookViewId="0">
      <selection activeCell="P71" sqref="P71"/>
    </sheetView>
  </sheetViews>
  <sheetFormatPr defaultRowHeight="14.25" x14ac:dyDescent="0.2"/>
  <cols>
    <col min="2" max="2" width="5.375" style="488" hidden="1" customWidth="1"/>
    <col min="3" max="3" width="14.125" style="488" bestFit="1" customWidth="1"/>
    <col min="4" max="4" width="7.125" style="488" customWidth="1"/>
    <col min="5" max="5" width="13.25" style="488" bestFit="1" customWidth="1"/>
    <col min="6" max="6" width="69.375" style="778" customWidth="1"/>
    <col min="7" max="7" width="12.125" style="488" customWidth="1"/>
    <col min="8" max="8" width="11.375" style="488" customWidth="1"/>
    <col min="9" max="9" width="14.75" style="488" customWidth="1"/>
    <col min="10" max="10" width="14.75" style="810" customWidth="1"/>
    <col min="11" max="12" width="14.75" style="488" customWidth="1"/>
    <col min="13" max="13" width="14.75" style="810" customWidth="1"/>
    <col min="14" max="14" width="14.75" style="488" customWidth="1"/>
    <col min="15" max="15" width="15.75" style="488" customWidth="1"/>
    <col min="16" max="16" width="15.75" style="810" customWidth="1"/>
    <col min="17" max="17" width="15.125" style="488" customWidth="1"/>
    <col min="18" max="18" width="14.75" style="488" customWidth="1"/>
    <col min="19" max="19" width="14.75" style="810" customWidth="1"/>
    <col min="20" max="20" width="14.75" style="488" customWidth="1"/>
    <col min="21" max="21" width="41.25" style="488" customWidth="1"/>
    <col min="22" max="22" width="8" style="488" customWidth="1"/>
  </cols>
  <sheetData>
    <row r="2" spans="2:22" s="792" customFormat="1" ht="30" customHeight="1" x14ac:dyDescent="0.55000000000000004">
      <c r="B2" s="781"/>
      <c r="C2" s="780" t="s">
        <v>428</v>
      </c>
      <c r="D2" s="780"/>
      <c r="E2" s="780"/>
      <c r="F2" s="783"/>
      <c r="G2" s="780"/>
      <c r="H2" s="780"/>
      <c r="I2" s="780"/>
      <c r="J2" s="804"/>
      <c r="K2" s="780"/>
      <c r="L2" s="780"/>
      <c r="M2" s="804"/>
      <c r="N2" s="780"/>
      <c r="O2" s="780"/>
      <c r="P2" s="804"/>
      <c r="Q2" s="780"/>
      <c r="R2" s="780"/>
      <c r="S2" s="804"/>
      <c r="T2" s="780"/>
      <c r="U2" s="780"/>
      <c r="V2" s="781"/>
    </row>
    <row r="4" spans="2:22" ht="45" customHeight="1" x14ac:dyDescent="0.2">
      <c r="B4" s="441" t="s">
        <v>1858</v>
      </c>
      <c r="C4" s="442" t="s">
        <v>4389</v>
      </c>
      <c r="D4" s="442" t="s">
        <v>548</v>
      </c>
      <c r="E4" s="441" t="s">
        <v>15</v>
      </c>
      <c r="F4" s="442" t="s">
        <v>18</v>
      </c>
      <c r="G4" s="442" t="s">
        <v>1655</v>
      </c>
      <c r="H4" s="442" t="s">
        <v>1654</v>
      </c>
      <c r="I4" s="442" t="s">
        <v>1645</v>
      </c>
      <c r="J4" s="815" t="s">
        <v>1644</v>
      </c>
      <c r="K4" s="443" t="s">
        <v>1935</v>
      </c>
      <c r="L4" s="442" t="s">
        <v>1646</v>
      </c>
      <c r="M4" s="815" t="s">
        <v>1647</v>
      </c>
      <c r="N4" s="443" t="s">
        <v>1936</v>
      </c>
      <c r="O4" s="442" t="s">
        <v>1648</v>
      </c>
      <c r="P4" s="815" t="s">
        <v>1649</v>
      </c>
      <c r="Q4" s="443" t="s">
        <v>1938</v>
      </c>
      <c r="R4" s="896" t="s">
        <v>1910</v>
      </c>
      <c r="S4" s="896"/>
      <c r="T4" s="896"/>
      <c r="U4" s="896"/>
      <c r="V4"/>
    </row>
    <row r="5" spans="2:22" ht="30" customHeight="1" x14ac:dyDescent="0.2">
      <c r="B5" s="508">
        <v>113</v>
      </c>
      <c r="C5" s="544" t="s">
        <v>477</v>
      </c>
      <c r="D5" s="544" t="s">
        <v>352</v>
      </c>
      <c r="E5" s="544" t="s">
        <v>582</v>
      </c>
      <c r="F5" s="689" t="s">
        <v>66</v>
      </c>
      <c r="G5" s="544" t="s">
        <v>428</v>
      </c>
      <c r="H5" s="546">
        <v>46255</v>
      </c>
      <c r="I5" s="784">
        <v>46142</v>
      </c>
      <c r="J5" s="787">
        <v>0</v>
      </c>
      <c r="K5" s="511" t="s">
        <v>1861</v>
      </c>
      <c r="L5" s="784">
        <v>46203</v>
      </c>
      <c r="M5" s="787">
        <v>0</v>
      </c>
      <c r="N5" s="511" t="s">
        <v>1861</v>
      </c>
      <c r="O5" s="784">
        <v>46249</v>
      </c>
      <c r="P5" s="787">
        <v>0</v>
      </c>
      <c r="Q5" s="511" t="s">
        <v>1861</v>
      </c>
      <c r="R5" s="889" t="s">
        <v>4752</v>
      </c>
      <c r="S5" s="889"/>
      <c r="T5" s="889"/>
      <c r="U5" s="889"/>
      <c r="V5"/>
    </row>
    <row r="6" spans="2:22" ht="30" customHeight="1" x14ac:dyDescent="0.2">
      <c r="B6" s="508"/>
      <c r="C6" s="544" t="s">
        <v>526</v>
      </c>
      <c r="D6" s="544" t="s">
        <v>352</v>
      </c>
      <c r="E6" s="544" t="s">
        <v>635</v>
      </c>
      <c r="F6" s="689" t="s">
        <v>157</v>
      </c>
      <c r="G6" s="544" t="s">
        <v>428</v>
      </c>
      <c r="H6" s="546">
        <v>46375</v>
      </c>
      <c r="I6" s="784">
        <v>45930</v>
      </c>
      <c r="J6" s="787">
        <v>1</v>
      </c>
      <c r="K6" s="787" t="s">
        <v>1859</v>
      </c>
      <c r="L6" s="784">
        <v>46203</v>
      </c>
      <c r="M6" s="787">
        <v>0.5</v>
      </c>
      <c r="N6" s="511" t="s">
        <v>1861</v>
      </c>
      <c r="O6" s="784">
        <v>46326</v>
      </c>
      <c r="P6" s="787">
        <v>0</v>
      </c>
      <c r="Q6" s="511" t="s">
        <v>1860</v>
      </c>
      <c r="R6" s="889" t="s">
        <v>4765</v>
      </c>
      <c r="S6" s="889"/>
      <c r="T6" s="889"/>
      <c r="U6" s="889"/>
      <c r="V6"/>
    </row>
    <row r="7" spans="2:22" ht="30" customHeight="1" x14ac:dyDescent="0.2">
      <c r="B7" s="508"/>
      <c r="C7" s="508" t="s">
        <v>524</v>
      </c>
      <c r="D7" s="508" t="s">
        <v>352</v>
      </c>
      <c r="E7" s="508" t="s">
        <v>640</v>
      </c>
      <c r="F7" s="542" t="s">
        <v>168</v>
      </c>
      <c r="G7" s="508" t="s">
        <v>428</v>
      </c>
      <c r="H7" s="510">
        <v>46375</v>
      </c>
      <c r="I7" s="784">
        <v>45910</v>
      </c>
      <c r="J7" s="787">
        <v>1</v>
      </c>
      <c r="K7" s="787" t="s">
        <v>1859</v>
      </c>
      <c r="L7" s="784">
        <v>46203</v>
      </c>
      <c r="M7" s="787">
        <v>1</v>
      </c>
      <c r="N7" s="787" t="s">
        <v>1859</v>
      </c>
      <c r="O7" s="784">
        <v>46295</v>
      </c>
      <c r="P7" s="787">
        <v>0</v>
      </c>
      <c r="Q7" s="511" t="s">
        <v>1861</v>
      </c>
      <c r="R7" s="889" t="s">
        <v>4769</v>
      </c>
      <c r="S7" s="889"/>
      <c r="T7" s="889"/>
      <c r="U7" s="889"/>
      <c r="V7"/>
    </row>
    <row r="8" spans="2:22" ht="30" customHeight="1" x14ac:dyDescent="0.2">
      <c r="B8" s="508"/>
      <c r="C8" s="491" t="s">
        <v>533</v>
      </c>
      <c r="D8" s="491" t="s">
        <v>353</v>
      </c>
      <c r="E8" s="491" t="s">
        <v>728</v>
      </c>
      <c r="F8" s="493" t="s">
        <v>278</v>
      </c>
      <c r="G8" s="491" t="s">
        <v>428</v>
      </c>
      <c r="H8" s="495">
        <v>46388</v>
      </c>
      <c r="I8" s="784">
        <v>46354</v>
      </c>
      <c r="J8" s="788">
        <v>1</v>
      </c>
      <c r="K8" s="787" t="s">
        <v>1859</v>
      </c>
      <c r="L8" s="784">
        <v>46355</v>
      </c>
      <c r="M8" s="788">
        <v>1</v>
      </c>
      <c r="N8" s="787" t="s">
        <v>1859</v>
      </c>
      <c r="O8" s="784">
        <v>46387</v>
      </c>
      <c r="P8" s="788">
        <v>0</v>
      </c>
      <c r="Q8" s="511" t="s">
        <v>1860</v>
      </c>
      <c r="R8" s="890"/>
      <c r="S8" s="890"/>
      <c r="T8" s="890"/>
      <c r="U8" s="890"/>
      <c r="V8"/>
    </row>
    <row r="9" spans="2:22" ht="30" customHeight="1" x14ac:dyDescent="0.2">
      <c r="B9" s="508"/>
      <c r="C9" s="491" t="s">
        <v>533</v>
      </c>
      <c r="D9" s="491" t="s">
        <v>353</v>
      </c>
      <c r="E9" s="491" t="s">
        <v>729</v>
      </c>
      <c r="F9" s="493" t="s">
        <v>279</v>
      </c>
      <c r="G9" s="491" t="s">
        <v>428</v>
      </c>
      <c r="H9" s="495">
        <v>46388</v>
      </c>
      <c r="I9" s="784">
        <v>46354</v>
      </c>
      <c r="J9" s="788">
        <v>1</v>
      </c>
      <c r="K9" s="787" t="s">
        <v>1859</v>
      </c>
      <c r="L9" s="784">
        <v>46355</v>
      </c>
      <c r="M9" s="788">
        <v>1</v>
      </c>
      <c r="N9" s="787" t="s">
        <v>1859</v>
      </c>
      <c r="O9" s="784">
        <v>46387</v>
      </c>
      <c r="P9" s="788">
        <v>0</v>
      </c>
      <c r="Q9" s="511" t="s">
        <v>1860</v>
      </c>
      <c r="R9" s="890" t="s">
        <v>4782</v>
      </c>
      <c r="S9" s="890"/>
      <c r="T9" s="890"/>
      <c r="U9" s="890"/>
      <c r="V9"/>
    </row>
    <row r="10" spans="2:22" ht="30" customHeight="1" x14ac:dyDescent="0.2">
      <c r="B10" s="508"/>
      <c r="C10" s="491" t="s">
        <v>533</v>
      </c>
      <c r="D10" s="491" t="s">
        <v>353</v>
      </c>
      <c r="E10" s="491" t="s">
        <v>730</v>
      </c>
      <c r="F10" s="493" t="s">
        <v>280</v>
      </c>
      <c r="G10" s="491" t="s">
        <v>428</v>
      </c>
      <c r="H10" s="495">
        <v>46388</v>
      </c>
      <c r="I10" s="784">
        <v>46354</v>
      </c>
      <c r="J10" s="788">
        <v>1</v>
      </c>
      <c r="K10" s="787" t="s">
        <v>1859</v>
      </c>
      <c r="L10" s="784">
        <v>46355</v>
      </c>
      <c r="M10" s="788">
        <v>1</v>
      </c>
      <c r="N10" s="787" t="s">
        <v>1859</v>
      </c>
      <c r="O10" s="784">
        <v>46387</v>
      </c>
      <c r="P10" s="788">
        <v>0</v>
      </c>
      <c r="Q10" s="511" t="s">
        <v>1860</v>
      </c>
      <c r="R10" s="890" t="s">
        <v>4782</v>
      </c>
      <c r="S10" s="890"/>
      <c r="T10" s="890"/>
      <c r="U10" s="890"/>
      <c r="V10"/>
    </row>
    <row r="11" spans="2:22" ht="30" customHeight="1" x14ac:dyDescent="0.2">
      <c r="B11" s="508"/>
      <c r="C11" s="491" t="s">
        <v>533</v>
      </c>
      <c r="D11" s="491" t="s">
        <v>353</v>
      </c>
      <c r="E11" s="491" t="s">
        <v>731</v>
      </c>
      <c r="F11" s="493" t="s">
        <v>281</v>
      </c>
      <c r="G11" s="491" t="s">
        <v>428</v>
      </c>
      <c r="H11" s="495">
        <v>46388</v>
      </c>
      <c r="I11" s="784">
        <v>46354</v>
      </c>
      <c r="J11" s="788">
        <v>1</v>
      </c>
      <c r="K11" s="787" t="s">
        <v>1859</v>
      </c>
      <c r="L11" s="784">
        <v>46355</v>
      </c>
      <c r="M11" s="788">
        <v>1</v>
      </c>
      <c r="N11" s="787" t="s">
        <v>1859</v>
      </c>
      <c r="O11" s="784">
        <v>46387</v>
      </c>
      <c r="P11" s="788">
        <v>0</v>
      </c>
      <c r="Q11" s="511" t="s">
        <v>1860</v>
      </c>
      <c r="R11" s="890" t="s">
        <v>4782</v>
      </c>
      <c r="S11" s="890"/>
      <c r="T11" s="890"/>
      <c r="U11" s="890"/>
      <c r="V11"/>
    </row>
    <row r="12" spans="2:22" ht="30" customHeight="1" x14ac:dyDescent="0.2">
      <c r="B12" s="508"/>
      <c r="C12" s="502" t="s">
        <v>533</v>
      </c>
      <c r="D12" s="491" t="s">
        <v>353</v>
      </c>
      <c r="E12" s="491" t="s">
        <v>732</v>
      </c>
      <c r="F12" s="504" t="s">
        <v>282</v>
      </c>
      <c r="G12" s="502" t="s">
        <v>428</v>
      </c>
      <c r="H12" s="506">
        <v>46388</v>
      </c>
      <c r="I12" s="784">
        <v>46354</v>
      </c>
      <c r="J12" s="788">
        <v>1</v>
      </c>
      <c r="K12" s="787" t="s">
        <v>1859</v>
      </c>
      <c r="L12" s="784">
        <v>46355</v>
      </c>
      <c r="M12" s="788">
        <v>1</v>
      </c>
      <c r="N12" s="787" t="s">
        <v>1859</v>
      </c>
      <c r="O12" s="784">
        <v>46387</v>
      </c>
      <c r="P12" s="788">
        <v>0</v>
      </c>
      <c r="Q12" s="511" t="s">
        <v>1860</v>
      </c>
      <c r="R12" s="890" t="s">
        <v>4782</v>
      </c>
      <c r="S12" s="890"/>
      <c r="T12" s="890"/>
      <c r="U12" s="890"/>
      <c r="V12"/>
    </row>
    <row r="13" spans="2:22" ht="30" customHeight="1" x14ac:dyDescent="0.2">
      <c r="B13" s="508"/>
      <c r="C13" s="491" t="s">
        <v>533</v>
      </c>
      <c r="D13" s="491" t="s">
        <v>353</v>
      </c>
      <c r="E13" s="491" t="s">
        <v>733</v>
      </c>
      <c r="F13" s="493" t="s">
        <v>283</v>
      </c>
      <c r="G13" s="491" t="s">
        <v>428</v>
      </c>
      <c r="H13" s="495">
        <v>46388</v>
      </c>
      <c r="I13" s="784">
        <v>46354</v>
      </c>
      <c r="J13" s="788">
        <v>1</v>
      </c>
      <c r="K13" s="787" t="s">
        <v>1859</v>
      </c>
      <c r="L13" s="784">
        <v>46355</v>
      </c>
      <c r="M13" s="788">
        <v>1</v>
      </c>
      <c r="N13" s="787" t="s">
        <v>1859</v>
      </c>
      <c r="O13" s="784">
        <v>46387</v>
      </c>
      <c r="P13" s="788">
        <v>0</v>
      </c>
      <c r="Q13" s="511" t="s">
        <v>1860</v>
      </c>
      <c r="R13" s="890" t="s">
        <v>4782</v>
      </c>
      <c r="S13" s="890"/>
      <c r="T13" s="890"/>
      <c r="U13" s="890"/>
      <c r="V13"/>
    </row>
    <row r="14" spans="2:22" ht="30" customHeight="1" x14ac:dyDescent="0.2">
      <c r="B14" s="508"/>
      <c r="C14" s="491" t="s">
        <v>533</v>
      </c>
      <c r="D14" s="491" t="s">
        <v>353</v>
      </c>
      <c r="E14" s="491" t="s">
        <v>734</v>
      </c>
      <c r="F14" s="493" t="s">
        <v>284</v>
      </c>
      <c r="G14" s="491" t="s">
        <v>428</v>
      </c>
      <c r="H14" s="495">
        <v>46388</v>
      </c>
      <c r="I14" s="784">
        <v>46354</v>
      </c>
      <c r="J14" s="788">
        <v>1</v>
      </c>
      <c r="K14" s="787" t="s">
        <v>1859</v>
      </c>
      <c r="L14" s="784">
        <v>46355</v>
      </c>
      <c r="M14" s="788">
        <v>1</v>
      </c>
      <c r="N14" s="787" t="s">
        <v>1859</v>
      </c>
      <c r="O14" s="784">
        <v>46387</v>
      </c>
      <c r="P14" s="788">
        <v>0</v>
      </c>
      <c r="Q14" s="511" t="s">
        <v>1860</v>
      </c>
      <c r="R14" s="890" t="s">
        <v>4783</v>
      </c>
      <c r="S14" s="890"/>
      <c r="T14" s="890"/>
      <c r="U14" s="890"/>
      <c r="V14"/>
    </row>
    <row r="15" spans="2:22" ht="30" customHeight="1" x14ac:dyDescent="0.2">
      <c r="B15" s="508"/>
      <c r="C15" s="502" t="s">
        <v>533</v>
      </c>
      <c r="D15" s="502" t="s">
        <v>353</v>
      </c>
      <c r="E15" s="502" t="s">
        <v>735</v>
      </c>
      <c r="F15" s="504" t="s">
        <v>285</v>
      </c>
      <c r="G15" s="502" t="s">
        <v>428</v>
      </c>
      <c r="H15" s="506">
        <v>46388</v>
      </c>
      <c r="I15" s="784">
        <v>46354</v>
      </c>
      <c r="J15" s="788">
        <v>0</v>
      </c>
      <c r="K15" s="511" t="s">
        <v>1860</v>
      </c>
      <c r="L15" s="784">
        <v>46355</v>
      </c>
      <c r="M15" s="788">
        <v>0</v>
      </c>
      <c r="N15" s="511" t="s">
        <v>1860</v>
      </c>
      <c r="O15" s="784">
        <v>46387</v>
      </c>
      <c r="P15" s="788">
        <v>0</v>
      </c>
      <c r="Q15" s="511" t="s">
        <v>1860</v>
      </c>
      <c r="R15" s="890" t="s">
        <v>4744</v>
      </c>
      <c r="S15" s="890"/>
      <c r="T15" s="890"/>
      <c r="U15" s="890"/>
      <c r="V15"/>
    </row>
    <row r="16" spans="2:22" x14ac:dyDescent="0.2">
      <c r="B16" s="508"/>
      <c r="C16"/>
      <c r="D16"/>
      <c r="E16"/>
      <c r="G16"/>
      <c r="H16"/>
      <c r="I16"/>
      <c r="J16" s="806"/>
      <c r="K16"/>
      <c r="L16"/>
      <c r="M16" s="806"/>
      <c r="N16"/>
      <c r="O16"/>
      <c r="P16" s="806"/>
      <c r="Q16"/>
      <c r="R16"/>
      <c r="S16" s="806"/>
      <c r="T16"/>
      <c r="U16"/>
      <c r="V16"/>
    </row>
    <row r="17" spans="2:22" x14ac:dyDescent="0.2">
      <c r="B17" s="508"/>
      <c r="C17"/>
      <c r="D17"/>
      <c r="E17"/>
      <c r="G17"/>
      <c r="H17"/>
      <c r="I17"/>
      <c r="J17" s="806"/>
      <c r="K17"/>
      <c r="L17"/>
      <c r="M17" s="806"/>
      <c r="N17"/>
      <c r="O17"/>
      <c r="P17" s="806"/>
      <c r="Q17"/>
      <c r="R17"/>
      <c r="S17" s="806"/>
      <c r="T17"/>
      <c r="U17"/>
      <c r="V17"/>
    </row>
    <row r="18" spans="2:22" ht="42.75" x14ac:dyDescent="0.2">
      <c r="B18" s="508"/>
      <c r="C18" s="795" t="s">
        <v>4389</v>
      </c>
      <c r="D18" s="795" t="s">
        <v>548</v>
      </c>
      <c r="E18" s="796" t="s">
        <v>15</v>
      </c>
      <c r="F18" s="795" t="s">
        <v>18</v>
      </c>
      <c r="G18" s="795" t="s">
        <v>1655</v>
      </c>
      <c r="H18" s="795" t="s">
        <v>1654</v>
      </c>
      <c r="I18" s="795" t="s">
        <v>1650</v>
      </c>
      <c r="J18" s="815" t="s">
        <v>1651</v>
      </c>
      <c r="K18" s="443" t="s">
        <v>1939</v>
      </c>
      <c r="L18" s="795" t="s">
        <v>1944</v>
      </c>
      <c r="M18" s="815" t="s">
        <v>1653</v>
      </c>
      <c r="N18" s="443" t="s">
        <v>1946</v>
      </c>
      <c r="O18" s="795" t="s">
        <v>1652</v>
      </c>
      <c r="P18" s="815" t="s">
        <v>1653</v>
      </c>
      <c r="Q18" s="443" t="s">
        <v>1940</v>
      </c>
      <c r="R18" s="795" t="s">
        <v>1941</v>
      </c>
      <c r="S18" s="815" t="s">
        <v>1942</v>
      </c>
      <c r="T18" s="443" t="s">
        <v>1943</v>
      </c>
      <c r="U18" s="801" t="s">
        <v>1910</v>
      </c>
      <c r="V18"/>
    </row>
    <row r="19" spans="2:22" ht="30" customHeight="1" x14ac:dyDescent="0.2">
      <c r="B19" s="508"/>
      <c r="C19" s="508" t="s">
        <v>380</v>
      </c>
      <c r="D19" s="508" t="s">
        <v>352</v>
      </c>
      <c r="E19" s="508" t="s">
        <v>581</v>
      </c>
      <c r="F19" s="542" t="s">
        <v>65</v>
      </c>
      <c r="G19" s="508" t="s">
        <v>428</v>
      </c>
      <c r="H19" s="510">
        <v>45565</v>
      </c>
      <c r="I19" s="784">
        <v>45549</v>
      </c>
      <c r="J19" s="805">
        <v>1</v>
      </c>
      <c r="K19" s="787" t="s">
        <v>1859</v>
      </c>
      <c r="L19" s="785">
        <f>O19-7</f>
        <v>46288</v>
      </c>
      <c r="M19" s="811">
        <v>0</v>
      </c>
      <c r="N19" s="511" t="str">
        <f ca="1">IF($AB19=1, "Completed", IF($AA19&lt;TODAY(), "Late", "On Schedule"))</f>
        <v>Late</v>
      </c>
      <c r="O19" s="785">
        <v>46295</v>
      </c>
      <c r="P19" s="511">
        <v>0</v>
      </c>
      <c r="Q19" s="511" t="str">
        <f ca="1">IF($AE19=1, "Completed", IF($AD19&lt;TODAY(), "Late", "On Schedule"))</f>
        <v>Late</v>
      </c>
      <c r="R19" s="785">
        <f>O19+21</f>
        <v>46316</v>
      </c>
      <c r="S19" s="511">
        <v>0</v>
      </c>
      <c r="T19" s="511" t="str">
        <f ca="1">IF($AH19=1, "Completed", IF($AG19&lt;TODAY(), "Late", "On Schedule"))</f>
        <v>Late</v>
      </c>
      <c r="U19" s="803" t="s">
        <v>4748</v>
      </c>
      <c r="V19"/>
    </row>
    <row r="20" spans="2:22" x14ac:dyDescent="0.2">
      <c r="B20" s="508"/>
      <c r="C20"/>
      <c r="D20"/>
      <c r="E20"/>
      <c r="G20"/>
      <c r="H20"/>
      <c r="I20"/>
      <c r="J20" s="806"/>
      <c r="K20"/>
      <c r="L20"/>
      <c r="M20" s="806"/>
      <c r="N20"/>
      <c r="O20"/>
      <c r="P20" s="806"/>
      <c r="Q20"/>
      <c r="R20"/>
      <c r="S20" s="806"/>
      <c r="T20"/>
      <c r="U20"/>
      <c r="V20"/>
    </row>
    <row r="21" spans="2:22" x14ac:dyDescent="0.2">
      <c r="B21" s="508"/>
      <c r="C21"/>
      <c r="D21"/>
      <c r="E21"/>
      <c r="G21"/>
      <c r="H21"/>
      <c r="I21"/>
      <c r="J21" s="806"/>
      <c r="K21"/>
      <c r="L21"/>
      <c r="M21" s="806"/>
      <c r="N21"/>
      <c r="O21"/>
      <c r="P21" s="806"/>
      <c r="Q21"/>
      <c r="R21"/>
      <c r="S21" s="806"/>
      <c r="T21"/>
      <c r="U21"/>
      <c r="V21"/>
    </row>
    <row r="22" spans="2:22" s="792" customFormat="1" ht="30" customHeight="1" x14ac:dyDescent="0.55000000000000004">
      <c r="B22" s="793"/>
      <c r="C22" s="780" t="s">
        <v>382</v>
      </c>
      <c r="J22" s="807"/>
      <c r="M22" s="807"/>
      <c r="P22" s="807"/>
      <c r="S22" s="807"/>
    </row>
    <row r="23" spans="2:22" x14ac:dyDescent="0.2">
      <c r="B23" s="508">
        <v>118</v>
      </c>
      <c r="C23"/>
      <c r="D23"/>
      <c r="E23"/>
      <c r="F23"/>
      <c r="G23"/>
      <c r="H23"/>
      <c r="I23"/>
      <c r="J23" s="806"/>
      <c r="K23"/>
      <c r="L23"/>
      <c r="M23" s="806"/>
      <c r="N23"/>
      <c r="O23"/>
      <c r="P23" s="806"/>
      <c r="Q23"/>
      <c r="R23"/>
      <c r="S23" s="806"/>
      <c r="T23"/>
      <c r="U23"/>
      <c r="V23"/>
    </row>
    <row r="24" spans="2:22" ht="45" customHeight="1" x14ac:dyDescent="0.2">
      <c r="B24" s="779"/>
      <c r="C24" s="442" t="s">
        <v>4389</v>
      </c>
      <c r="D24" s="442" t="s">
        <v>548</v>
      </c>
      <c r="E24" s="441" t="s">
        <v>15</v>
      </c>
      <c r="F24" s="442" t="s">
        <v>18</v>
      </c>
      <c r="G24" s="442" t="s">
        <v>1655</v>
      </c>
      <c r="H24" s="442" t="s">
        <v>1654</v>
      </c>
      <c r="I24" s="442" t="s">
        <v>1645</v>
      </c>
      <c r="J24" s="815" t="s">
        <v>1644</v>
      </c>
      <c r="K24" s="443" t="s">
        <v>1935</v>
      </c>
      <c r="L24" s="442" t="s">
        <v>1646</v>
      </c>
      <c r="M24" s="815" t="s">
        <v>1647</v>
      </c>
      <c r="N24" s="443" t="s">
        <v>1936</v>
      </c>
      <c r="O24" s="442" t="s">
        <v>1648</v>
      </c>
      <c r="P24" s="815" t="s">
        <v>1649</v>
      </c>
      <c r="Q24" s="443" t="s">
        <v>1938</v>
      </c>
      <c r="R24" s="896" t="s">
        <v>1910</v>
      </c>
      <c r="S24" s="896"/>
      <c r="T24" s="896"/>
      <c r="U24" s="896"/>
      <c r="V24"/>
    </row>
    <row r="25" spans="2:22" ht="30" customHeight="1" x14ac:dyDescent="0.2">
      <c r="B25" s="779"/>
      <c r="C25" s="494">
        <v>0</v>
      </c>
      <c r="D25" s="491" t="s">
        <v>353</v>
      </c>
      <c r="E25" s="491" t="s">
        <v>679</v>
      </c>
      <c r="F25" s="493" t="s">
        <v>206</v>
      </c>
      <c r="G25" s="491" t="s">
        <v>382</v>
      </c>
      <c r="H25" s="495">
        <v>46388</v>
      </c>
      <c r="I25" s="785">
        <v>46309</v>
      </c>
      <c r="J25" s="811">
        <v>0</v>
      </c>
      <c r="K25" s="511" t="s">
        <v>1861</v>
      </c>
      <c r="L25" s="785">
        <v>46340</v>
      </c>
      <c r="M25" s="811">
        <v>0</v>
      </c>
      <c r="N25" s="511" t="s">
        <v>1860</v>
      </c>
      <c r="O25" s="785">
        <v>46387</v>
      </c>
      <c r="P25" s="811">
        <v>0</v>
      </c>
      <c r="Q25" s="511" t="s">
        <v>1860</v>
      </c>
      <c r="R25" s="894" t="s">
        <v>1815</v>
      </c>
      <c r="S25" s="894"/>
      <c r="T25" s="894"/>
      <c r="U25" s="894"/>
      <c r="V25"/>
    </row>
    <row r="26" spans="2:22" ht="30" customHeight="1" x14ac:dyDescent="0.2">
      <c r="B26" s="779"/>
      <c r="C26" s="491" t="s">
        <v>424</v>
      </c>
      <c r="D26" s="491" t="s">
        <v>353</v>
      </c>
      <c r="E26" s="491" t="s">
        <v>719</v>
      </c>
      <c r="F26" s="493" t="s">
        <v>271</v>
      </c>
      <c r="G26" s="491" t="s">
        <v>382</v>
      </c>
      <c r="H26" s="495">
        <v>46235</v>
      </c>
      <c r="I26" s="785">
        <v>46126</v>
      </c>
      <c r="J26" s="805">
        <v>0.5</v>
      </c>
      <c r="K26" s="511" t="s">
        <v>1861</v>
      </c>
      <c r="L26" s="785">
        <v>46157</v>
      </c>
      <c r="M26" s="811">
        <v>0</v>
      </c>
      <c r="N26" s="511" t="s">
        <v>1861</v>
      </c>
      <c r="O26" s="785">
        <v>46234</v>
      </c>
      <c r="P26" s="811">
        <v>0</v>
      </c>
      <c r="Q26" s="511" t="s">
        <v>1861</v>
      </c>
      <c r="R26" s="892" t="s">
        <v>4781</v>
      </c>
      <c r="S26" s="892"/>
      <c r="T26" s="892"/>
      <c r="U26" s="892"/>
      <c r="V26"/>
    </row>
    <row r="27" spans="2:22" ht="30" customHeight="1" x14ac:dyDescent="0.2">
      <c r="B27" s="779"/>
      <c r="C27" s="491" t="s">
        <v>402</v>
      </c>
      <c r="D27" s="491" t="s">
        <v>353</v>
      </c>
      <c r="E27" s="491" t="s">
        <v>742</v>
      </c>
      <c r="F27" s="493" t="s">
        <v>292</v>
      </c>
      <c r="G27" s="491" t="s">
        <v>382</v>
      </c>
      <c r="H27" s="495">
        <v>46388</v>
      </c>
      <c r="I27" s="785">
        <v>46279</v>
      </c>
      <c r="J27" s="805">
        <v>0</v>
      </c>
      <c r="K27" s="511" t="s">
        <v>1861</v>
      </c>
      <c r="L27" s="785">
        <v>46325</v>
      </c>
      <c r="M27" s="811">
        <v>0</v>
      </c>
      <c r="N27" s="511" t="s">
        <v>1860</v>
      </c>
      <c r="O27" s="785">
        <v>46387</v>
      </c>
      <c r="P27" s="811">
        <v>0</v>
      </c>
      <c r="Q27" s="511" t="s">
        <v>1860</v>
      </c>
      <c r="R27" s="892" t="s">
        <v>4784</v>
      </c>
      <c r="S27" s="892"/>
      <c r="T27" s="892"/>
      <c r="U27" s="892"/>
      <c r="V27"/>
    </row>
    <row r="28" spans="2:22" ht="30" customHeight="1" x14ac:dyDescent="0.2">
      <c r="B28" s="779"/>
      <c r="C28" s="508" t="s">
        <v>1388</v>
      </c>
      <c r="D28" s="508" t="s">
        <v>352</v>
      </c>
      <c r="E28" s="508" t="s">
        <v>565</v>
      </c>
      <c r="F28" s="542" t="s">
        <v>48</v>
      </c>
      <c r="G28" s="508" t="s">
        <v>382</v>
      </c>
      <c r="H28" s="510">
        <v>46082</v>
      </c>
      <c r="I28" s="785">
        <v>45688</v>
      </c>
      <c r="J28" s="511">
        <v>1</v>
      </c>
      <c r="K28" s="511" t="s">
        <v>1859</v>
      </c>
      <c r="L28" s="817">
        <v>45930</v>
      </c>
      <c r="M28" s="511">
        <v>0.67</v>
      </c>
      <c r="N28" s="511" t="s">
        <v>1861</v>
      </c>
      <c r="O28" s="785">
        <v>46081</v>
      </c>
      <c r="P28" s="511">
        <v>1</v>
      </c>
      <c r="Q28" s="511" t="s">
        <v>1859</v>
      </c>
      <c r="R28" s="891"/>
      <c r="S28" s="891"/>
      <c r="T28" s="891"/>
      <c r="U28" s="891"/>
      <c r="V28"/>
    </row>
    <row r="29" spans="2:22" ht="30" customHeight="1" x14ac:dyDescent="0.2">
      <c r="B29" s="779"/>
      <c r="C29" s="491" t="s">
        <v>399</v>
      </c>
      <c r="D29" s="491" t="s">
        <v>353</v>
      </c>
      <c r="E29" s="491" t="s">
        <v>664</v>
      </c>
      <c r="F29" s="493" t="s">
        <v>378</v>
      </c>
      <c r="G29" s="491" t="s">
        <v>382</v>
      </c>
      <c r="H29" s="495">
        <v>46143</v>
      </c>
      <c r="I29" s="785">
        <v>46004</v>
      </c>
      <c r="J29" s="811">
        <v>1</v>
      </c>
      <c r="K29" s="511" t="s">
        <v>1859</v>
      </c>
      <c r="L29" s="785">
        <v>46050</v>
      </c>
      <c r="M29" s="811">
        <v>0.5</v>
      </c>
      <c r="N29" s="511" t="s">
        <v>1861</v>
      </c>
      <c r="O29" s="785">
        <v>46142</v>
      </c>
      <c r="P29" s="811">
        <v>0.9</v>
      </c>
      <c r="Q29" s="511" t="s">
        <v>1861</v>
      </c>
      <c r="R29" s="892" t="s">
        <v>4772</v>
      </c>
      <c r="S29" s="892"/>
      <c r="T29" s="892"/>
      <c r="U29" s="892"/>
      <c r="V29"/>
    </row>
    <row r="30" spans="2:22" ht="30" customHeight="1" x14ac:dyDescent="0.2">
      <c r="B30" s="779"/>
      <c r="C30" s="508" t="s">
        <v>1311</v>
      </c>
      <c r="D30" s="508" t="s">
        <v>352</v>
      </c>
      <c r="E30" s="508" t="s">
        <v>1870</v>
      </c>
      <c r="F30" s="542" t="s">
        <v>1893</v>
      </c>
      <c r="G30" s="508" t="s">
        <v>382</v>
      </c>
      <c r="H30" s="510">
        <v>46235</v>
      </c>
      <c r="I30" s="785">
        <v>46235</v>
      </c>
      <c r="J30" s="511">
        <v>1</v>
      </c>
      <c r="K30" s="511" t="s">
        <v>1859</v>
      </c>
      <c r="L30" s="785">
        <v>46265</v>
      </c>
      <c r="M30" s="511">
        <v>1</v>
      </c>
      <c r="N30" s="511" t="s">
        <v>1859</v>
      </c>
      <c r="O30" s="785">
        <v>46295</v>
      </c>
      <c r="P30" s="511">
        <v>0.8</v>
      </c>
      <c r="Q30" s="511" t="s">
        <v>1861</v>
      </c>
      <c r="R30" s="891"/>
      <c r="S30" s="891"/>
      <c r="T30" s="891"/>
      <c r="U30" s="891"/>
      <c r="V30"/>
    </row>
    <row r="31" spans="2:22" ht="30" customHeight="1" x14ac:dyDescent="0.2">
      <c r="B31" s="779"/>
      <c r="C31" s="508" t="s">
        <v>1314</v>
      </c>
      <c r="D31" s="508" t="s">
        <v>352</v>
      </c>
      <c r="E31" s="508" t="s">
        <v>1871</v>
      </c>
      <c r="F31" s="542" t="s">
        <v>1894</v>
      </c>
      <c r="G31" s="508" t="s">
        <v>382</v>
      </c>
      <c r="H31" s="510">
        <v>46235</v>
      </c>
      <c r="I31" s="785">
        <v>46235</v>
      </c>
      <c r="J31" s="511">
        <v>1</v>
      </c>
      <c r="K31" s="511" t="s">
        <v>1859</v>
      </c>
      <c r="L31" s="785">
        <v>46265</v>
      </c>
      <c r="M31" s="511">
        <v>1</v>
      </c>
      <c r="N31" s="511" t="s">
        <v>1859</v>
      </c>
      <c r="O31" s="785">
        <v>46295</v>
      </c>
      <c r="P31" s="511">
        <v>0.99</v>
      </c>
      <c r="Q31" s="511" t="s">
        <v>1861</v>
      </c>
      <c r="R31" s="891"/>
      <c r="S31" s="891"/>
      <c r="T31" s="891"/>
      <c r="U31" s="891"/>
      <c r="V31"/>
    </row>
    <row r="32" spans="2:22" ht="30" customHeight="1" x14ac:dyDescent="0.2">
      <c r="C32" s="508" t="s">
        <v>1317</v>
      </c>
      <c r="D32" s="508" t="s">
        <v>352</v>
      </c>
      <c r="E32" s="508" t="s">
        <v>1872</v>
      </c>
      <c r="F32" s="542" t="s">
        <v>1895</v>
      </c>
      <c r="G32" s="508" t="s">
        <v>382</v>
      </c>
      <c r="H32" s="510">
        <v>46235</v>
      </c>
      <c r="I32" s="785">
        <v>46235</v>
      </c>
      <c r="J32" s="511">
        <v>1</v>
      </c>
      <c r="K32" s="511" t="s">
        <v>1859</v>
      </c>
      <c r="L32" s="785">
        <v>46265</v>
      </c>
      <c r="M32" s="511">
        <v>1</v>
      </c>
      <c r="N32" s="511" t="s">
        <v>1859</v>
      </c>
      <c r="O32" s="785">
        <v>46295</v>
      </c>
      <c r="P32" s="511">
        <v>0.99</v>
      </c>
      <c r="Q32" s="511" t="s">
        <v>1861</v>
      </c>
      <c r="R32" s="891"/>
      <c r="S32" s="891"/>
      <c r="T32" s="891"/>
      <c r="U32" s="891"/>
      <c r="V32"/>
    </row>
    <row r="33" spans="3:22" ht="30" customHeight="1" x14ac:dyDescent="0.2">
      <c r="C33" s="508" t="s">
        <v>1320</v>
      </c>
      <c r="D33" s="508" t="s">
        <v>352</v>
      </c>
      <c r="E33" s="508" t="s">
        <v>1873</v>
      </c>
      <c r="F33" s="542" t="s">
        <v>1896</v>
      </c>
      <c r="G33" s="508" t="s">
        <v>382</v>
      </c>
      <c r="H33" s="510">
        <v>46235</v>
      </c>
      <c r="I33" s="785">
        <v>46235</v>
      </c>
      <c r="J33" s="511">
        <v>1</v>
      </c>
      <c r="K33" s="511" t="s">
        <v>1859</v>
      </c>
      <c r="L33" s="785">
        <v>46265</v>
      </c>
      <c r="M33" s="511">
        <v>1</v>
      </c>
      <c r="N33" s="511" t="s">
        <v>1859</v>
      </c>
      <c r="O33" s="785">
        <v>46295</v>
      </c>
      <c r="P33" s="511">
        <v>0.99</v>
      </c>
      <c r="Q33" s="511" t="s">
        <v>1861</v>
      </c>
      <c r="R33" s="891"/>
      <c r="S33" s="891"/>
      <c r="T33" s="891"/>
      <c r="U33" s="891"/>
      <c r="V33"/>
    </row>
    <row r="34" spans="3:22" ht="30" customHeight="1" x14ac:dyDescent="0.2">
      <c r="C34" s="508" t="s">
        <v>1349</v>
      </c>
      <c r="D34" s="508" t="s">
        <v>352</v>
      </c>
      <c r="E34" s="508" t="s">
        <v>1875</v>
      </c>
      <c r="F34" s="542" t="s">
        <v>4527</v>
      </c>
      <c r="G34" s="508" t="s">
        <v>382</v>
      </c>
      <c r="H34" s="510">
        <v>46235</v>
      </c>
      <c r="I34" s="785">
        <v>46235</v>
      </c>
      <c r="J34" s="511">
        <v>1</v>
      </c>
      <c r="K34" s="511" t="s">
        <v>1859</v>
      </c>
      <c r="L34" s="785">
        <v>46265</v>
      </c>
      <c r="M34" s="511">
        <v>1</v>
      </c>
      <c r="N34" s="511" t="s">
        <v>1859</v>
      </c>
      <c r="O34" s="785">
        <v>46295</v>
      </c>
      <c r="P34" s="511">
        <v>0.99</v>
      </c>
      <c r="Q34" s="511" t="s">
        <v>1861</v>
      </c>
      <c r="R34" s="891"/>
      <c r="S34" s="891"/>
      <c r="T34" s="891"/>
      <c r="U34" s="891"/>
      <c r="V34"/>
    </row>
    <row r="35" spans="3:22" ht="30" customHeight="1" x14ac:dyDescent="0.2">
      <c r="C35" s="508" t="s">
        <v>1414</v>
      </c>
      <c r="D35" s="508" t="s">
        <v>352</v>
      </c>
      <c r="E35" s="508" t="s">
        <v>1877</v>
      </c>
      <c r="F35" s="542" t="s">
        <v>4550</v>
      </c>
      <c r="G35" s="508" t="s">
        <v>382</v>
      </c>
      <c r="H35" s="510">
        <v>46235</v>
      </c>
      <c r="I35" s="785">
        <v>46235</v>
      </c>
      <c r="J35" s="511">
        <v>1</v>
      </c>
      <c r="K35" s="511" t="s">
        <v>1859</v>
      </c>
      <c r="L35" s="785">
        <v>46265</v>
      </c>
      <c r="M35" s="511">
        <v>1</v>
      </c>
      <c r="N35" s="511" t="s">
        <v>1859</v>
      </c>
      <c r="O35" s="785">
        <v>46295</v>
      </c>
      <c r="P35" s="511">
        <v>0.98</v>
      </c>
      <c r="Q35" s="511" t="s">
        <v>1861</v>
      </c>
      <c r="R35" s="891"/>
      <c r="S35" s="891"/>
      <c r="T35" s="891"/>
      <c r="U35" s="891"/>
      <c r="V35"/>
    </row>
    <row r="36" spans="3:22" ht="30" customHeight="1" x14ac:dyDescent="0.2">
      <c r="C36" s="508" t="s">
        <v>399</v>
      </c>
      <c r="D36" s="508" t="s">
        <v>352</v>
      </c>
      <c r="E36" s="508" t="s">
        <v>4827</v>
      </c>
      <c r="F36" s="542" t="s">
        <v>4547</v>
      </c>
      <c r="G36" s="508" t="s">
        <v>382</v>
      </c>
      <c r="H36" s="510">
        <v>46235</v>
      </c>
      <c r="I36" s="785">
        <v>46004</v>
      </c>
      <c r="J36" s="511">
        <v>1</v>
      </c>
      <c r="K36" s="511" t="s">
        <v>1859</v>
      </c>
      <c r="L36" s="785">
        <v>46050</v>
      </c>
      <c r="M36" s="511">
        <v>1</v>
      </c>
      <c r="N36" s="511" t="s">
        <v>1859</v>
      </c>
      <c r="O36" s="785">
        <v>46142</v>
      </c>
      <c r="P36" s="511">
        <v>0.9</v>
      </c>
      <c r="Q36" s="511" t="s">
        <v>1861</v>
      </c>
      <c r="R36" s="891"/>
      <c r="S36" s="891"/>
      <c r="T36" s="891"/>
      <c r="U36" s="891"/>
      <c r="V36"/>
    </row>
    <row r="37" spans="3:22" ht="30" customHeight="1" x14ac:dyDescent="0.2">
      <c r="C37" s="508" t="s">
        <v>447</v>
      </c>
      <c r="D37" s="508" t="s">
        <v>352</v>
      </c>
      <c r="E37" s="508" t="s">
        <v>576</v>
      </c>
      <c r="F37" s="542" t="s">
        <v>62</v>
      </c>
      <c r="G37" s="508" t="s">
        <v>382</v>
      </c>
      <c r="H37" s="510">
        <v>46345</v>
      </c>
      <c r="I37" s="785">
        <v>45930</v>
      </c>
      <c r="J37" s="511">
        <v>1</v>
      </c>
      <c r="K37" s="511" t="s">
        <v>1859</v>
      </c>
      <c r="L37" s="785">
        <v>45960</v>
      </c>
      <c r="M37" s="511">
        <v>1</v>
      </c>
      <c r="N37" s="511" t="s">
        <v>1859</v>
      </c>
      <c r="O37" s="785">
        <v>46125</v>
      </c>
      <c r="P37" s="511">
        <v>0.9</v>
      </c>
      <c r="Q37" s="511" t="s">
        <v>1861</v>
      </c>
      <c r="R37" s="893" t="s">
        <v>4749</v>
      </c>
      <c r="S37" s="893"/>
      <c r="T37" s="893"/>
      <c r="U37" s="893"/>
      <c r="V37"/>
    </row>
    <row r="38" spans="3:22" ht="30" customHeight="1" x14ac:dyDescent="0.2">
      <c r="C38" s="508" t="s">
        <v>523</v>
      </c>
      <c r="D38" s="508" t="s">
        <v>352</v>
      </c>
      <c r="E38" s="508" t="s">
        <v>638</v>
      </c>
      <c r="F38" s="542" t="s">
        <v>160</v>
      </c>
      <c r="G38" s="508" t="s">
        <v>382</v>
      </c>
      <c r="H38" s="510">
        <v>46285</v>
      </c>
      <c r="I38" s="785">
        <v>46052</v>
      </c>
      <c r="J38" s="511">
        <v>1</v>
      </c>
      <c r="K38" s="511" t="s">
        <v>1859</v>
      </c>
      <c r="L38" s="785">
        <v>46142</v>
      </c>
      <c r="M38" s="511">
        <v>1</v>
      </c>
      <c r="N38" s="511" t="s">
        <v>1859</v>
      </c>
      <c r="O38" s="785">
        <v>46203</v>
      </c>
      <c r="P38" s="511">
        <v>0.9</v>
      </c>
      <c r="Q38" s="511" t="s">
        <v>1861</v>
      </c>
      <c r="R38" s="891" t="s">
        <v>4767</v>
      </c>
      <c r="S38" s="891"/>
      <c r="T38" s="891"/>
      <c r="U38" s="891"/>
      <c r="V38"/>
    </row>
    <row r="39" spans="3:22" ht="30" customHeight="1" x14ac:dyDescent="0.2">
      <c r="C39" s="491" t="s">
        <v>381</v>
      </c>
      <c r="D39" s="491" t="s">
        <v>353</v>
      </c>
      <c r="E39" s="491" t="s">
        <v>647</v>
      </c>
      <c r="F39" s="493" t="s">
        <v>372</v>
      </c>
      <c r="G39" s="491" t="s">
        <v>382</v>
      </c>
      <c r="H39" s="495">
        <v>46177</v>
      </c>
      <c r="I39" s="785">
        <v>46065</v>
      </c>
      <c r="J39" s="811">
        <v>1</v>
      </c>
      <c r="K39" s="511" t="s">
        <v>1859</v>
      </c>
      <c r="L39" s="785">
        <v>46111</v>
      </c>
      <c r="M39" s="811">
        <v>1</v>
      </c>
      <c r="N39" s="511" t="s">
        <v>1859</v>
      </c>
      <c r="O39" s="785">
        <v>46170</v>
      </c>
      <c r="P39" s="811">
        <v>0.95</v>
      </c>
      <c r="Q39" s="511" t="s">
        <v>1861</v>
      </c>
      <c r="R39" s="894" t="s">
        <v>4770</v>
      </c>
      <c r="S39" s="894"/>
      <c r="T39" s="894"/>
      <c r="U39" s="894"/>
      <c r="V39"/>
    </row>
    <row r="40" spans="3:22" ht="30" customHeight="1" x14ac:dyDescent="0.2">
      <c r="C40" s="491" t="s">
        <v>385</v>
      </c>
      <c r="D40" s="491" t="s">
        <v>353</v>
      </c>
      <c r="E40" s="491" t="s">
        <v>650</v>
      </c>
      <c r="F40" s="493" t="s">
        <v>182</v>
      </c>
      <c r="G40" s="491" t="s">
        <v>382</v>
      </c>
      <c r="H40" s="495">
        <v>46236</v>
      </c>
      <c r="I40" s="785">
        <v>46081</v>
      </c>
      <c r="J40" s="811">
        <v>1</v>
      </c>
      <c r="K40" s="511" t="s">
        <v>1859</v>
      </c>
      <c r="L40" s="785">
        <v>46127</v>
      </c>
      <c r="M40" s="811">
        <v>1</v>
      </c>
      <c r="N40" s="511" t="s">
        <v>1859</v>
      </c>
      <c r="O40" s="785">
        <v>46265</v>
      </c>
      <c r="P40" s="811">
        <v>0.88</v>
      </c>
      <c r="Q40" s="511" t="s">
        <v>1861</v>
      </c>
      <c r="R40" s="892" t="s">
        <v>4768</v>
      </c>
      <c r="S40" s="892"/>
      <c r="T40" s="892"/>
      <c r="U40" s="892"/>
      <c r="V40"/>
    </row>
    <row r="41" spans="3:22" ht="30" customHeight="1" x14ac:dyDescent="0.2">
      <c r="C41" s="491" t="s">
        <v>403</v>
      </c>
      <c r="D41" s="491" t="s">
        <v>353</v>
      </c>
      <c r="E41" s="491" t="s">
        <v>689</v>
      </c>
      <c r="F41" s="493" t="s">
        <v>356</v>
      </c>
      <c r="G41" s="491" t="s">
        <v>382</v>
      </c>
      <c r="H41" s="495">
        <v>46236</v>
      </c>
      <c r="I41" s="785">
        <v>46140</v>
      </c>
      <c r="J41" s="811">
        <v>1</v>
      </c>
      <c r="K41" s="511" t="s">
        <v>1859</v>
      </c>
      <c r="L41" s="785">
        <v>46171</v>
      </c>
      <c r="M41" s="811">
        <v>1</v>
      </c>
      <c r="N41" s="511" t="s">
        <v>1859</v>
      </c>
      <c r="O41" s="785">
        <v>46295</v>
      </c>
      <c r="P41" s="811">
        <v>0</v>
      </c>
      <c r="Q41" s="511" t="s">
        <v>1861</v>
      </c>
      <c r="R41" s="892" t="s">
        <v>4774</v>
      </c>
      <c r="S41" s="892"/>
      <c r="T41" s="892"/>
      <c r="U41" s="892"/>
      <c r="V41"/>
    </row>
    <row r="42" spans="3:22" ht="30" customHeight="1" x14ac:dyDescent="0.2">
      <c r="C42" s="491" t="s">
        <v>415</v>
      </c>
      <c r="D42" s="491" t="s">
        <v>353</v>
      </c>
      <c r="E42" s="491" t="s">
        <v>705</v>
      </c>
      <c r="F42" s="493" t="s">
        <v>362</v>
      </c>
      <c r="G42" s="491" t="s">
        <v>382</v>
      </c>
      <c r="H42" s="495">
        <v>46237</v>
      </c>
      <c r="I42" s="785">
        <v>46036</v>
      </c>
      <c r="J42" s="811">
        <v>1</v>
      </c>
      <c r="K42" s="511" t="s">
        <v>1859</v>
      </c>
      <c r="L42" s="785">
        <v>46082</v>
      </c>
      <c r="M42" s="811">
        <v>1</v>
      </c>
      <c r="N42" s="511" t="s">
        <v>1859</v>
      </c>
      <c r="O42" s="785">
        <v>46295</v>
      </c>
      <c r="P42" s="811">
        <v>0.1</v>
      </c>
      <c r="Q42" s="511" t="s">
        <v>1861</v>
      </c>
      <c r="R42" s="892" t="s">
        <v>4774</v>
      </c>
      <c r="S42" s="892"/>
      <c r="T42" s="892"/>
      <c r="U42" s="892"/>
      <c r="V42"/>
    </row>
    <row r="43" spans="3:22" ht="30" customHeight="1" x14ac:dyDescent="0.2">
      <c r="C43" s="491" t="s">
        <v>422</v>
      </c>
      <c r="D43" s="491" t="s">
        <v>353</v>
      </c>
      <c r="E43" s="491" t="s">
        <v>718</v>
      </c>
      <c r="F43" s="493" t="s">
        <v>366</v>
      </c>
      <c r="G43" s="491" t="s">
        <v>382</v>
      </c>
      <c r="H43" s="495">
        <v>46296</v>
      </c>
      <c r="I43" s="785">
        <v>46187</v>
      </c>
      <c r="J43" s="811">
        <v>1</v>
      </c>
      <c r="K43" s="511" t="s">
        <v>1859</v>
      </c>
      <c r="L43" s="785">
        <v>46233</v>
      </c>
      <c r="M43" s="811">
        <v>1</v>
      </c>
      <c r="N43" s="511" t="s">
        <v>1859</v>
      </c>
      <c r="O43" s="785">
        <v>46295</v>
      </c>
      <c r="P43" s="811">
        <v>0</v>
      </c>
      <c r="Q43" s="511" t="s">
        <v>1861</v>
      </c>
      <c r="R43" s="892" t="s">
        <v>4768</v>
      </c>
      <c r="S43" s="892"/>
      <c r="T43" s="892"/>
      <c r="U43" s="892"/>
      <c r="V43"/>
    </row>
    <row r="44" spans="3:22" ht="16.5" customHeight="1" x14ac:dyDescent="0.2">
      <c r="D44"/>
      <c r="E44"/>
      <c r="F44"/>
      <c r="G44"/>
      <c r="H44"/>
      <c r="I44"/>
      <c r="J44" s="806"/>
      <c r="K44"/>
      <c r="L44"/>
      <c r="M44" s="806"/>
      <c r="N44"/>
      <c r="O44"/>
      <c r="P44" s="806"/>
      <c r="Q44"/>
      <c r="R44"/>
      <c r="S44" s="806"/>
      <c r="T44"/>
      <c r="U44"/>
      <c r="V44"/>
    </row>
    <row r="45" spans="3:22" ht="45" customHeight="1" x14ac:dyDescent="0.2">
      <c r="C45" s="795" t="s">
        <v>4389</v>
      </c>
      <c r="D45" s="795" t="s">
        <v>548</v>
      </c>
      <c r="E45" s="796" t="s">
        <v>15</v>
      </c>
      <c r="F45" s="795" t="s">
        <v>18</v>
      </c>
      <c r="G45" s="795" t="s">
        <v>1655</v>
      </c>
      <c r="H45" s="795" t="s">
        <v>1654</v>
      </c>
      <c r="I45" s="795" t="s">
        <v>1944</v>
      </c>
      <c r="J45" s="815" t="s">
        <v>1945</v>
      </c>
      <c r="K45" s="443" t="s">
        <v>1946</v>
      </c>
      <c r="L45" s="795" t="s">
        <v>1652</v>
      </c>
      <c r="M45" s="815" t="s">
        <v>1653</v>
      </c>
      <c r="N45" s="443" t="s">
        <v>1940</v>
      </c>
      <c r="O45" s="795" t="s">
        <v>1941</v>
      </c>
      <c r="P45" s="815" t="s">
        <v>1942</v>
      </c>
      <c r="Q45" s="443" t="s">
        <v>1943</v>
      </c>
      <c r="R45" s="895" t="s">
        <v>1910</v>
      </c>
      <c r="S45" s="895"/>
      <c r="T45" s="895"/>
      <c r="U45" s="895"/>
      <c r="V45"/>
    </row>
    <row r="46" spans="3:22" ht="30" customHeight="1" x14ac:dyDescent="0.2">
      <c r="C46" s="508" t="s">
        <v>1266</v>
      </c>
      <c r="D46" s="508" t="s">
        <v>352</v>
      </c>
      <c r="E46" s="508" t="s">
        <v>1930</v>
      </c>
      <c r="F46" s="542" t="s">
        <v>1923</v>
      </c>
      <c r="G46" s="508" t="s">
        <v>382</v>
      </c>
      <c r="H46" s="510">
        <v>46113</v>
      </c>
      <c r="I46" s="785">
        <v>46097</v>
      </c>
      <c r="J46" s="511">
        <v>0.5</v>
      </c>
      <c r="K46" s="511" t="s">
        <v>1861</v>
      </c>
      <c r="L46" s="785">
        <v>46295</v>
      </c>
      <c r="M46" s="511">
        <v>0</v>
      </c>
      <c r="N46" s="511" t="s">
        <v>1861</v>
      </c>
      <c r="O46" s="785">
        <v>46316</v>
      </c>
      <c r="P46" s="511">
        <v>0</v>
      </c>
      <c r="Q46" s="511" t="s">
        <v>1861</v>
      </c>
      <c r="R46" s="889"/>
      <c r="S46" s="889"/>
      <c r="T46" s="889"/>
      <c r="U46" s="889"/>
      <c r="V46"/>
    </row>
    <row r="47" spans="3:22" ht="30" customHeight="1" x14ac:dyDescent="0.2">
      <c r="C47" s="508" t="s">
        <v>476</v>
      </c>
      <c r="D47" s="508" t="s">
        <v>352</v>
      </c>
      <c r="E47" s="508" t="s">
        <v>1932</v>
      </c>
      <c r="F47" s="542" t="s">
        <v>474</v>
      </c>
      <c r="G47" s="508" t="s">
        <v>382</v>
      </c>
      <c r="H47" s="510">
        <v>46255</v>
      </c>
      <c r="I47" s="785">
        <v>46105</v>
      </c>
      <c r="J47" s="511">
        <v>1</v>
      </c>
      <c r="K47" s="511" t="s">
        <v>1859</v>
      </c>
      <c r="L47" s="785">
        <v>46241</v>
      </c>
      <c r="M47" s="511">
        <v>1</v>
      </c>
      <c r="N47" s="511" t="s">
        <v>1859</v>
      </c>
      <c r="O47" s="785">
        <v>46295</v>
      </c>
      <c r="P47" s="511">
        <v>0</v>
      </c>
      <c r="Q47" s="511" t="s">
        <v>1861</v>
      </c>
      <c r="R47" s="889"/>
      <c r="S47" s="889"/>
      <c r="T47" s="889"/>
      <c r="U47" s="889"/>
      <c r="V47"/>
    </row>
    <row r="48" spans="3:22" ht="30" customHeight="1" x14ac:dyDescent="0.2">
      <c r="C48" s="508" t="s">
        <v>490</v>
      </c>
      <c r="D48" s="508" t="s">
        <v>352</v>
      </c>
      <c r="E48" s="508" t="s">
        <v>559</v>
      </c>
      <c r="F48" s="542" t="s">
        <v>445</v>
      </c>
      <c r="G48" s="508" t="s">
        <v>382</v>
      </c>
      <c r="H48" s="510">
        <v>46285</v>
      </c>
      <c r="I48" s="785">
        <v>46132</v>
      </c>
      <c r="J48" s="511">
        <v>1</v>
      </c>
      <c r="K48" s="511" t="s">
        <v>1859</v>
      </c>
      <c r="L48" s="785">
        <v>46181</v>
      </c>
      <c r="M48" s="511">
        <v>1</v>
      </c>
      <c r="N48" s="511" t="s">
        <v>1859</v>
      </c>
      <c r="O48" s="785">
        <v>46295</v>
      </c>
      <c r="P48" s="811">
        <v>0</v>
      </c>
      <c r="Q48" s="511" t="s">
        <v>1861</v>
      </c>
      <c r="R48" s="889"/>
      <c r="S48" s="889"/>
      <c r="T48" s="889"/>
      <c r="U48" s="889"/>
      <c r="V48"/>
    </row>
    <row r="49" spans="2:22" ht="30" customHeight="1" x14ac:dyDescent="0.2">
      <c r="C49" s="508" t="s">
        <v>490</v>
      </c>
      <c r="D49" s="508" t="s">
        <v>352</v>
      </c>
      <c r="E49" s="508" t="s">
        <v>562</v>
      </c>
      <c r="F49" s="542" t="s">
        <v>460</v>
      </c>
      <c r="G49" s="508" t="s">
        <v>382</v>
      </c>
      <c r="H49" s="510">
        <v>46285</v>
      </c>
      <c r="I49" s="785">
        <v>46132</v>
      </c>
      <c r="J49" s="511">
        <v>1</v>
      </c>
      <c r="K49" s="511" t="s">
        <v>1859</v>
      </c>
      <c r="L49" s="785">
        <v>46181</v>
      </c>
      <c r="M49" s="511">
        <v>1</v>
      </c>
      <c r="N49" s="511" t="s">
        <v>1859</v>
      </c>
      <c r="O49" s="785">
        <v>46295</v>
      </c>
      <c r="P49" s="811">
        <v>0</v>
      </c>
      <c r="Q49" s="511" t="s">
        <v>1861</v>
      </c>
      <c r="R49" s="889"/>
      <c r="S49" s="889"/>
      <c r="T49" s="889"/>
      <c r="U49" s="889"/>
      <c r="V49"/>
    </row>
    <row r="50" spans="2:22" ht="30" customHeight="1" x14ac:dyDescent="0.2">
      <c r="C50" s="508" t="s">
        <v>1388</v>
      </c>
      <c r="D50" s="508" t="s">
        <v>352</v>
      </c>
      <c r="E50" s="508" t="s">
        <v>565</v>
      </c>
      <c r="F50" s="542" t="s">
        <v>48</v>
      </c>
      <c r="G50" s="508" t="s">
        <v>382</v>
      </c>
      <c r="H50" s="510">
        <v>46082</v>
      </c>
      <c r="I50" s="785">
        <v>46288</v>
      </c>
      <c r="J50" s="811">
        <v>0</v>
      </c>
      <c r="K50" s="511" t="s">
        <v>1861</v>
      </c>
      <c r="L50" s="785">
        <v>46295</v>
      </c>
      <c r="M50" s="511">
        <v>0</v>
      </c>
      <c r="N50" s="511" t="s">
        <v>1861</v>
      </c>
      <c r="O50" s="785">
        <v>46316</v>
      </c>
      <c r="P50" s="511">
        <v>0</v>
      </c>
      <c r="Q50" s="511" t="s">
        <v>1861</v>
      </c>
      <c r="R50" s="889"/>
      <c r="S50" s="889"/>
      <c r="T50" s="889"/>
      <c r="U50" s="889"/>
      <c r="V50"/>
    </row>
    <row r="51" spans="2:22" ht="30" customHeight="1" x14ac:dyDescent="0.2">
      <c r="C51" s="544" t="s">
        <v>451</v>
      </c>
      <c r="D51" s="544" t="s">
        <v>352</v>
      </c>
      <c r="E51" s="544" t="s">
        <v>572</v>
      </c>
      <c r="F51" s="689" t="s">
        <v>1922</v>
      </c>
      <c r="G51" s="544" t="s">
        <v>382</v>
      </c>
      <c r="H51" s="546">
        <v>46255</v>
      </c>
      <c r="I51" s="782">
        <v>46093</v>
      </c>
      <c r="J51" s="511">
        <v>1</v>
      </c>
      <c r="K51" s="511" t="s">
        <v>1859</v>
      </c>
      <c r="L51" s="782">
        <v>46241</v>
      </c>
      <c r="M51" s="511">
        <v>1</v>
      </c>
      <c r="N51" s="511" t="s">
        <v>1859</v>
      </c>
      <c r="O51" s="782">
        <v>46295</v>
      </c>
      <c r="P51" s="811">
        <v>0</v>
      </c>
      <c r="Q51" s="511" t="s">
        <v>1861</v>
      </c>
      <c r="R51" s="889"/>
      <c r="S51" s="889"/>
      <c r="T51" s="889"/>
      <c r="U51" s="889"/>
      <c r="V51"/>
    </row>
    <row r="52" spans="2:22" ht="30" customHeight="1" x14ac:dyDescent="0.2">
      <c r="C52" s="508" t="s">
        <v>1382</v>
      </c>
      <c r="D52" s="508" t="s">
        <v>352</v>
      </c>
      <c r="E52" s="508" t="s">
        <v>596</v>
      </c>
      <c r="F52" s="542" t="s">
        <v>96</v>
      </c>
      <c r="G52" s="508" t="s">
        <v>382</v>
      </c>
      <c r="H52" s="510">
        <v>46255</v>
      </c>
      <c r="I52" s="785">
        <v>46095</v>
      </c>
      <c r="J52" s="511">
        <v>1</v>
      </c>
      <c r="K52" s="511" t="s">
        <v>1859</v>
      </c>
      <c r="L52" s="785">
        <v>46203</v>
      </c>
      <c r="M52" s="511">
        <v>1</v>
      </c>
      <c r="N52" s="511" t="s">
        <v>1859</v>
      </c>
      <c r="O52" s="785">
        <v>46295</v>
      </c>
      <c r="P52" s="511">
        <v>0</v>
      </c>
      <c r="Q52" s="511" t="s">
        <v>1861</v>
      </c>
      <c r="R52" s="889"/>
      <c r="S52" s="889"/>
      <c r="T52" s="889"/>
      <c r="U52" s="889"/>
      <c r="V52"/>
    </row>
    <row r="53" spans="2:22" ht="30" customHeight="1" x14ac:dyDescent="0.2">
      <c r="C53" s="491" t="s">
        <v>389</v>
      </c>
      <c r="D53" s="491" t="s">
        <v>353</v>
      </c>
      <c r="E53" s="491" t="s">
        <v>654</v>
      </c>
      <c r="F53" s="493" t="s">
        <v>186</v>
      </c>
      <c r="G53" s="491" t="s">
        <v>382</v>
      </c>
      <c r="H53" s="495">
        <v>46238</v>
      </c>
      <c r="I53" s="785">
        <v>46147</v>
      </c>
      <c r="J53" s="811">
        <v>1</v>
      </c>
      <c r="K53" s="511" t="s">
        <v>1859</v>
      </c>
      <c r="L53" s="818">
        <v>46295</v>
      </c>
      <c r="M53" s="811">
        <v>0.5</v>
      </c>
      <c r="N53" s="511" t="s">
        <v>1861</v>
      </c>
      <c r="O53" s="785">
        <v>46316</v>
      </c>
      <c r="P53" s="811">
        <v>0</v>
      </c>
      <c r="Q53" s="511" t="s">
        <v>1861</v>
      </c>
      <c r="R53" s="890"/>
      <c r="S53" s="890"/>
      <c r="T53" s="890"/>
      <c r="U53" s="890"/>
      <c r="V53"/>
    </row>
    <row r="54" spans="2:22" ht="30" customHeight="1" x14ac:dyDescent="0.2">
      <c r="C54" s="491" t="s">
        <v>390</v>
      </c>
      <c r="D54" s="491" t="s">
        <v>353</v>
      </c>
      <c r="E54" s="491" t="s">
        <v>655</v>
      </c>
      <c r="F54" s="493" t="s">
        <v>187</v>
      </c>
      <c r="G54" s="491" t="s">
        <v>382</v>
      </c>
      <c r="H54" s="495">
        <v>46239</v>
      </c>
      <c r="I54" s="785">
        <v>46105</v>
      </c>
      <c r="J54" s="811">
        <v>1</v>
      </c>
      <c r="K54" s="511" t="s">
        <v>1859</v>
      </c>
      <c r="L54" s="785">
        <v>46295</v>
      </c>
      <c r="M54" s="811">
        <v>0.5</v>
      </c>
      <c r="N54" s="511" t="s">
        <v>1861</v>
      </c>
      <c r="O54" s="785">
        <v>46213</v>
      </c>
      <c r="P54" s="811">
        <v>1</v>
      </c>
      <c r="Q54" s="511" t="s">
        <v>1859</v>
      </c>
      <c r="R54" s="890"/>
      <c r="S54" s="890"/>
      <c r="T54" s="890"/>
      <c r="U54" s="890"/>
      <c r="V54"/>
    </row>
    <row r="55" spans="2:22" ht="30" customHeight="1" x14ac:dyDescent="0.2">
      <c r="C55" s="491" t="s">
        <v>398</v>
      </c>
      <c r="D55" s="491" t="s">
        <v>353</v>
      </c>
      <c r="E55" s="491" t="s">
        <v>662</v>
      </c>
      <c r="F55" s="493" t="s">
        <v>192</v>
      </c>
      <c r="G55" s="491" t="s">
        <v>382</v>
      </c>
      <c r="H55" s="495">
        <v>46204</v>
      </c>
      <c r="I55" s="785">
        <v>46295</v>
      </c>
      <c r="J55" s="811">
        <v>0</v>
      </c>
      <c r="K55" s="511" t="s">
        <v>1861</v>
      </c>
      <c r="L55" s="785">
        <v>46302</v>
      </c>
      <c r="M55" s="811">
        <v>0</v>
      </c>
      <c r="N55" s="511" t="s">
        <v>1861</v>
      </c>
      <c r="O55" s="785">
        <v>46325</v>
      </c>
      <c r="P55" s="811">
        <v>0</v>
      </c>
      <c r="Q55" s="511" t="s">
        <v>1860</v>
      </c>
      <c r="R55" s="890"/>
      <c r="S55" s="890"/>
      <c r="T55" s="890"/>
      <c r="U55" s="890"/>
      <c r="V55"/>
    </row>
    <row r="56" spans="2:22" ht="30" customHeight="1" x14ac:dyDescent="0.2">
      <c r="C56" s="491" t="s">
        <v>407</v>
      </c>
      <c r="D56" s="491" t="s">
        <v>353</v>
      </c>
      <c r="E56" s="491" t="s">
        <v>693</v>
      </c>
      <c r="F56" s="493" t="s">
        <v>358</v>
      </c>
      <c r="G56" s="491" t="s">
        <v>382</v>
      </c>
      <c r="H56" s="495">
        <v>46207</v>
      </c>
      <c r="I56" s="785">
        <v>46288</v>
      </c>
      <c r="J56" s="811">
        <v>0</v>
      </c>
      <c r="K56" s="511" t="s">
        <v>1861</v>
      </c>
      <c r="L56" s="785">
        <v>46295</v>
      </c>
      <c r="M56" s="811">
        <v>0</v>
      </c>
      <c r="N56" s="511" t="s">
        <v>1861</v>
      </c>
      <c r="O56" s="785">
        <v>46316</v>
      </c>
      <c r="P56" s="811">
        <v>0</v>
      </c>
      <c r="Q56" s="511" t="s">
        <v>1861</v>
      </c>
      <c r="R56" s="901"/>
      <c r="S56" s="901"/>
      <c r="T56" s="901"/>
      <c r="U56" s="901"/>
      <c r="V56"/>
    </row>
    <row r="57" spans="2:22" ht="30" customHeight="1" x14ac:dyDescent="0.2">
      <c r="C57" s="491" t="s">
        <v>411</v>
      </c>
      <c r="D57" s="491" t="s">
        <v>353</v>
      </c>
      <c r="E57" s="491" t="s">
        <v>699</v>
      </c>
      <c r="F57" s="493" t="s">
        <v>259</v>
      </c>
      <c r="G57" s="491" t="s">
        <v>382</v>
      </c>
      <c r="H57" s="495">
        <v>46143</v>
      </c>
      <c r="I57" s="785">
        <v>46099</v>
      </c>
      <c r="J57" s="811">
        <v>1</v>
      </c>
      <c r="K57" s="511" t="s">
        <v>1859</v>
      </c>
      <c r="L57" s="818">
        <v>46295</v>
      </c>
      <c r="M57" s="811">
        <v>0.5</v>
      </c>
      <c r="N57" s="511" t="s">
        <v>1861</v>
      </c>
      <c r="O57" s="785">
        <v>46157</v>
      </c>
      <c r="P57" s="811">
        <v>1</v>
      </c>
      <c r="Q57" s="511" t="s">
        <v>1859</v>
      </c>
      <c r="R57" s="890" t="s">
        <v>4775</v>
      </c>
      <c r="S57" s="890"/>
      <c r="T57" s="890"/>
      <c r="U57" s="890"/>
      <c r="V57"/>
    </row>
    <row r="58" spans="2:22" ht="30" customHeight="1" x14ac:dyDescent="0.2">
      <c r="C58" s="491" t="s">
        <v>412</v>
      </c>
      <c r="D58" s="491" t="s">
        <v>353</v>
      </c>
      <c r="E58" s="491" t="s">
        <v>701</v>
      </c>
      <c r="F58" s="493" t="s">
        <v>360</v>
      </c>
      <c r="G58" s="491" t="s">
        <v>382</v>
      </c>
      <c r="H58" s="495">
        <v>46238</v>
      </c>
      <c r="I58" s="785">
        <v>46112</v>
      </c>
      <c r="J58" s="811">
        <v>1</v>
      </c>
      <c r="K58" s="511" t="s">
        <v>1859</v>
      </c>
      <c r="L58" s="818">
        <v>46204</v>
      </c>
      <c r="M58" s="811">
        <v>1</v>
      </c>
      <c r="N58" s="511" t="s">
        <v>1859</v>
      </c>
      <c r="O58" s="785">
        <v>46213</v>
      </c>
      <c r="P58" s="811">
        <v>1</v>
      </c>
      <c r="Q58" s="511" t="s">
        <v>1859</v>
      </c>
      <c r="R58" s="901"/>
      <c r="S58" s="901"/>
      <c r="T58" s="901"/>
      <c r="U58" s="901"/>
      <c r="V58"/>
    </row>
    <row r="59" spans="2:22" ht="30" customHeight="1" x14ac:dyDescent="0.2">
      <c r="C59" s="502" t="s">
        <v>417</v>
      </c>
      <c r="D59" s="491" t="s">
        <v>353</v>
      </c>
      <c r="E59" s="491" t="s">
        <v>707</v>
      </c>
      <c r="F59" s="504" t="s">
        <v>364</v>
      </c>
      <c r="G59" s="502" t="s">
        <v>382</v>
      </c>
      <c r="H59" s="506">
        <v>46237</v>
      </c>
      <c r="I59" s="785">
        <v>46288</v>
      </c>
      <c r="J59" s="811">
        <v>0</v>
      </c>
      <c r="K59" s="511" t="s">
        <v>1861</v>
      </c>
      <c r="L59" s="818">
        <v>46295</v>
      </c>
      <c r="M59" s="811">
        <v>0</v>
      </c>
      <c r="N59" s="511" t="s">
        <v>1861</v>
      </c>
      <c r="O59" s="785">
        <v>46316</v>
      </c>
      <c r="P59" s="811">
        <v>0</v>
      </c>
      <c r="Q59" s="511" t="s">
        <v>1861</v>
      </c>
      <c r="R59" s="890" t="s">
        <v>4775</v>
      </c>
      <c r="S59" s="890"/>
      <c r="T59" s="890"/>
      <c r="U59" s="890"/>
      <c r="V59"/>
    </row>
    <row r="60" spans="2:22" ht="30" customHeight="1" x14ac:dyDescent="0.2">
      <c r="C60" s="491" t="s">
        <v>419</v>
      </c>
      <c r="D60" s="491" t="s">
        <v>353</v>
      </c>
      <c r="E60" s="491" t="s">
        <v>712</v>
      </c>
      <c r="F60" s="493" t="s">
        <v>266</v>
      </c>
      <c r="G60" s="491" t="s">
        <v>382</v>
      </c>
      <c r="H60" s="495">
        <v>46174</v>
      </c>
      <c r="I60" s="785">
        <v>46112</v>
      </c>
      <c r="J60" s="811">
        <v>1</v>
      </c>
      <c r="K60" s="511" t="s">
        <v>1859</v>
      </c>
      <c r="L60" s="785">
        <v>46295</v>
      </c>
      <c r="M60" s="811">
        <v>0.5</v>
      </c>
      <c r="N60" s="511" t="s">
        <v>1861</v>
      </c>
      <c r="O60" s="785">
        <v>46213</v>
      </c>
      <c r="P60" s="811">
        <v>1</v>
      </c>
      <c r="Q60" s="511" t="s">
        <v>1859</v>
      </c>
      <c r="R60" s="902"/>
      <c r="S60" s="902"/>
      <c r="T60" s="902"/>
      <c r="U60" s="902"/>
      <c r="V60"/>
    </row>
    <row r="61" spans="2:22" x14ac:dyDescent="0.2">
      <c r="C61"/>
      <c r="D61"/>
      <c r="E61"/>
      <c r="F61"/>
      <c r="G61"/>
      <c r="H61"/>
      <c r="I61" s="797"/>
      <c r="J61" s="808"/>
      <c r="K61" s="798"/>
      <c r="L61" s="797"/>
      <c r="M61" s="808"/>
      <c r="N61" s="798"/>
      <c r="O61" s="797"/>
      <c r="P61" s="808"/>
      <c r="Q61" s="798"/>
      <c r="R61" s="799"/>
      <c r="S61" s="808"/>
      <c r="T61" s="799"/>
      <c r="U61" s="799"/>
      <c r="V61"/>
    </row>
    <row r="62" spans="2:22" x14ac:dyDescent="0.2">
      <c r="C62"/>
      <c r="D62"/>
      <c r="E62"/>
      <c r="F62"/>
      <c r="G62"/>
      <c r="H62"/>
      <c r="I62" s="797"/>
      <c r="J62" s="808"/>
      <c r="K62" s="798"/>
      <c r="L62" s="797"/>
      <c r="M62" s="808"/>
      <c r="N62" s="798"/>
      <c r="O62" s="797"/>
      <c r="P62" s="808"/>
      <c r="Q62" s="798"/>
      <c r="R62" s="799"/>
      <c r="S62" s="808"/>
      <c r="T62" s="799"/>
      <c r="U62" s="799"/>
      <c r="V62"/>
    </row>
    <row r="63" spans="2:22" s="792" customFormat="1" ht="30" customHeight="1" x14ac:dyDescent="0.55000000000000004">
      <c r="B63" s="781"/>
      <c r="C63" s="780" t="s">
        <v>463</v>
      </c>
      <c r="F63" s="794"/>
      <c r="J63" s="807"/>
      <c r="M63" s="807"/>
      <c r="P63" s="807"/>
      <c r="S63" s="807"/>
      <c r="V63" s="781"/>
    </row>
    <row r="64" spans="2:22" x14ac:dyDescent="0.2">
      <c r="C64"/>
      <c r="D64"/>
      <c r="E64"/>
      <c r="G64"/>
      <c r="H64"/>
      <c r="I64"/>
      <c r="J64" s="806"/>
      <c r="K64"/>
      <c r="L64"/>
      <c r="M64" s="806"/>
      <c r="N64"/>
      <c r="O64"/>
      <c r="P64" s="806"/>
      <c r="Q64"/>
      <c r="R64"/>
      <c r="S64" s="806"/>
      <c r="T64"/>
      <c r="U64"/>
    </row>
    <row r="65" spans="3:22" ht="45" customHeight="1" x14ac:dyDescent="0.2">
      <c r="C65" s="442" t="s">
        <v>4389</v>
      </c>
      <c r="D65" s="442" t="s">
        <v>548</v>
      </c>
      <c r="E65" s="441" t="s">
        <v>15</v>
      </c>
      <c r="F65" s="442" t="s">
        <v>18</v>
      </c>
      <c r="G65" s="442" t="s">
        <v>1655</v>
      </c>
      <c r="H65" s="442" t="s">
        <v>1654</v>
      </c>
      <c r="I65" s="821" t="s">
        <v>1645</v>
      </c>
      <c r="J65" s="822" t="s">
        <v>1644</v>
      </c>
      <c r="K65" s="823" t="s">
        <v>1935</v>
      </c>
      <c r="L65" s="821" t="s">
        <v>1646</v>
      </c>
      <c r="M65" s="822" t="s">
        <v>1647</v>
      </c>
      <c r="N65" s="823" t="s">
        <v>1936</v>
      </c>
      <c r="O65" s="821" t="s">
        <v>1915</v>
      </c>
      <c r="P65" s="822" t="s">
        <v>1914</v>
      </c>
      <c r="Q65" s="823" t="s">
        <v>1937</v>
      </c>
      <c r="R65" s="821" t="s">
        <v>1648</v>
      </c>
      <c r="S65" s="822" t="s">
        <v>1649</v>
      </c>
      <c r="T65" s="823" t="s">
        <v>1938</v>
      </c>
      <c r="U65" s="824" t="s">
        <v>1910</v>
      </c>
      <c r="V65"/>
    </row>
    <row r="66" spans="3:22" ht="30" customHeight="1" x14ac:dyDescent="0.2">
      <c r="C66" s="508" t="s">
        <v>512</v>
      </c>
      <c r="D66" s="508" t="s">
        <v>352</v>
      </c>
      <c r="E66" s="508" t="s">
        <v>617</v>
      </c>
      <c r="F66" s="542" t="s">
        <v>503</v>
      </c>
      <c r="G66" s="508" t="s">
        <v>463</v>
      </c>
      <c r="H66" s="510">
        <v>46285</v>
      </c>
      <c r="I66" s="784">
        <v>45900</v>
      </c>
      <c r="J66" s="788">
        <v>0</v>
      </c>
      <c r="K66" s="787" t="s">
        <v>1861</v>
      </c>
      <c r="L66" s="784">
        <v>46009</v>
      </c>
      <c r="M66" s="788">
        <v>1</v>
      </c>
      <c r="N66" s="787" t="s">
        <v>1859</v>
      </c>
      <c r="O66" s="790"/>
      <c r="P66" s="791"/>
      <c r="Q66" s="791"/>
      <c r="R66" s="784">
        <v>46306</v>
      </c>
      <c r="S66" s="788">
        <v>0</v>
      </c>
      <c r="T66" s="787" t="s">
        <v>1861</v>
      </c>
      <c r="U66" s="802" t="s">
        <v>4762</v>
      </c>
      <c r="V66"/>
    </row>
    <row r="67" spans="3:22" ht="30" customHeight="1" x14ac:dyDescent="0.2">
      <c r="C67" s="544" t="s">
        <v>517</v>
      </c>
      <c r="D67" s="544" t="s">
        <v>352</v>
      </c>
      <c r="E67" s="544" t="s">
        <v>622</v>
      </c>
      <c r="F67" s="689" t="s">
        <v>507</v>
      </c>
      <c r="G67" s="544" t="s">
        <v>463</v>
      </c>
      <c r="H67" s="546">
        <v>46285</v>
      </c>
      <c r="I67" s="784">
        <v>45900</v>
      </c>
      <c r="J67" s="788">
        <v>0</v>
      </c>
      <c r="K67" s="787" t="s">
        <v>1861</v>
      </c>
      <c r="L67" s="789">
        <v>46009</v>
      </c>
      <c r="M67" s="788">
        <v>1</v>
      </c>
      <c r="N67" s="787" t="s">
        <v>1859</v>
      </c>
      <c r="O67" s="790"/>
      <c r="P67" s="791"/>
      <c r="Q67" s="791"/>
      <c r="R67" s="784">
        <v>46630</v>
      </c>
      <c r="S67" s="788">
        <v>0</v>
      </c>
      <c r="T67" s="787" t="s">
        <v>1860</v>
      </c>
      <c r="U67" s="802"/>
      <c r="V67"/>
    </row>
    <row r="68" spans="3:22" ht="30" customHeight="1" x14ac:dyDescent="0.2">
      <c r="C68" s="508" t="s">
        <v>485</v>
      </c>
      <c r="D68" s="508" t="s">
        <v>352</v>
      </c>
      <c r="E68" s="508" t="s">
        <v>605</v>
      </c>
      <c r="F68" s="542" t="s">
        <v>106</v>
      </c>
      <c r="G68" s="508" t="s">
        <v>463</v>
      </c>
      <c r="H68" s="510">
        <v>46285</v>
      </c>
      <c r="I68" s="784">
        <v>46008</v>
      </c>
      <c r="J68" s="787">
        <v>1</v>
      </c>
      <c r="K68" s="787" t="str">
        <f t="shared" ref="K68" ca="1" si="0">IF($M68=1, "Completed", IF($L68&lt;TODAY(), "Late", "On Schedule"))</f>
        <v>Late</v>
      </c>
      <c r="L68" s="784">
        <v>46234</v>
      </c>
      <c r="M68" s="788">
        <v>0.5</v>
      </c>
      <c r="N68" s="787" t="str">
        <f t="shared" ref="N68" ca="1" si="1">IF($P68=1, "Completed", IF($O68&lt;TODAY(), "Late", "On Schedule"))</f>
        <v>On Schedule</v>
      </c>
      <c r="O68" s="784">
        <v>46325</v>
      </c>
      <c r="P68" s="788">
        <v>0.7</v>
      </c>
      <c r="Q68" s="787" t="str">
        <f t="shared" ref="Q68" ca="1" si="2">IF($S68=1, "Completed", IF($R68&lt;TODAY(), "Late", "On Schedule"))</f>
        <v>On Schedule</v>
      </c>
      <c r="R68" s="784">
        <v>46449</v>
      </c>
      <c r="S68" s="788">
        <v>0</v>
      </c>
      <c r="T68" s="787" t="str">
        <f t="shared" ref="T68" ca="1" si="3">IF($V68=1, "Completed", IF($U68&lt;TODAY(), "Late", "On Schedule"))</f>
        <v>On Schedule</v>
      </c>
      <c r="U68" s="802" t="s">
        <v>4760</v>
      </c>
    </row>
    <row r="69" spans="3:22" ht="30" customHeight="1" x14ac:dyDescent="0.2">
      <c r="C69" s="508" t="s">
        <v>839</v>
      </c>
      <c r="D69" s="508" t="s">
        <v>352</v>
      </c>
      <c r="E69" s="508" t="s">
        <v>597</v>
      </c>
      <c r="F69" s="542" t="s">
        <v>98</v>
      </c>
      <c r="G69" s="508" t="s">
        <v>463</v>
      </c>
      <c r="H69" s="510">
        <v>46285</v>
      </c>
      <c r="I69" s="784">
        <v>46008</v>
      </c>
      <c r="J69" s="787">
        <v>1</v>
      </c>
      <c r="K69" s="787" t="s">
        <v>1859</v>
      </c>
      <c r="L69" s="784">
        <v>46038</v>
      </c>
      <c r="M69" s="788">
        <v>1</v>
      </c>
      <c r="N69" s="788" t="s">
        <v>1859</v>
      </c>
      <c r="O69" s="784">
        <v>46203</v>
      </c>
      <c r="P69" s="788">
        <v>1</v>
      </c>
      <c r="Q69" s="787" t="s">
        <v>1859</v>
      </c>
      <c r="R69" s="784">
        <v>46234</v>
      </c>
      <c r="S69" s="788">
        <v>0.99</v>
      </c>
      <c r="T69" s="787" t="s">
        <v>1861</v>
      </c>
      <c r="U69" s="802" t="s">
        <v>4758</v>
      </c>
    </row>
    <row r="70" spans="3:22" ht="30" customHeight="1" x14ac:dyDescent="0.2">
      <c r="C70" s="508" t="s">
        <v>483</v>
      </c>
      <c r="D70" s="508" t="s">
        <v>352</v>
      </c>
      <c r="E70" s="508" t="s">
        <v>600</v>
      </c>
      <c r="F70" s="542" t="s">
        <v>101</v>
      </c>
      <c r="G70" s="508" t="s">
        <v>463</v>
      </c>
      <c r="H70" s="510">
        <v>46285</v>
      </c>
      <c r="I70" s="784">
        <v>46008</v>
      </c>
      <c r="J70" s="787">
        <v>1</v>
      </c>
      <c r="K70" s="787" t="s">
        <v>1859</v>
      </c>
      <c r="L70" s="784">
        <v>46032</v>
      </c>
      <c r="M70" s="788">
        <v>1</v>
      </c>
      <c r="N70" s="788" t="s">
        <v>1859</v>
      </c>
      <c r="O70" s="784">
        <v>46068</v>
      </c>
      <c r="P70" s="788">
        <v>1</v>
      </c>
      <c r="Q70" s="787" t="s">
        <v>1859</v>
      </c>
      <c r="R70" s="784">
        <v>46284</v>
      </c>
      <c r="S70" s="788">
        <v>0</v>
      </c>
      <c r="T70" s="787" t="s">
        <v>1861</v>
      </c>
      <c r="U70" s="802" t="s">
        <v>4759</v>
      </c>
    </row>
    <row r="71" spans="3:22" ht="30" customHeight="1" x14ac:dyDescent="0.2">
      <c r="C71" s="508" t="s">
        <v>531</v>
      </c>
      <c r="D71" s="508" t="s">
        <v>352</v>
      </c>
      <c r="E71" s="508" t="s">
        <v>626</v>
      </c>
      <c r="F71" s="542" t="s">
        <v>139</v>
      </c>
      <c r="G71" s="508" t="s">
        <v>463</v>
      </c>
      <c r="H71" s="510">
        <v>46105</v>
      </c>
      <c r="I71" s="784">
        <v>46038</v>
      </c>
      <c r="J71" s="787">
        <v>1</v>
      </c>
      <c r="K71" s="787" t="s">
        <v>1859</v>
      </c>
      <c r="L71" s="784">
        <v>46112</v>
      </c>
      <c r="M71" s="787">
        <v>1</v>
      </c>
      <c r="N71" s="787" t="s">
        <v>1859</v>
      </c>
      <c r="O71" s="784">
        <v>46112</v>
      </c>
      <c r="P71" s="787">
        <v>1</v>
      </c>
      <c r="Q71" s="787" t="s">
        <v>1859</v>
      </c>
      <c r="R71" s="784">
        <v>46203</v>
      </c>
      <c r="S71" s="787">
        <v>0.75</v>
      </c>
      <c r="T71" s="787" t="s">
        <v>1861</v>
      </c>
      <c r="U71" s="803" t="s">
        <v>4763</v>
      </c>
    </row>
    <row r="72" spans="3:22" x14ac:dyDescent="0.2">
      <c r="C72"/>
      <c r="D72"/>
      <c r="E72"/>
      <c r="F72"/>
      <c r="G72"/>
      <c r="H72"/>
      <c r="I72" s="800"/>
      <c r="J72" s="820"/>
      <c r="K72" s="800"/>
      <c r="L72" s="800"/>
      <c r="M72" s="820"/>
      <c r="N72" s="800"/>
      <c r="O72" s="800"/>
      <c r="P72" s="820"/>
      <c r="Q72" s="800"/>
      <c r="R72" s="800"/>
      <c r="S72" s="820"/>
      <c r="T72" s="800"/>
      <c r="U72" s="800"/>
    </row>
    <row r="73" spans="3:22" ht="42.75" x14ac:dyDescent="0.2">
      <c r="C73" s="795" t="s">
        <v>4389</v>
      </c>
      <c r="D73" s="795" t="s">
        <v>548</v>
      </c>
      <c r="E73" s="796" t="s">
        <v>15</v>
      </c>
      <c r="F73" s="795" t="s">
        <v>18</v>
      </c>
      <c r="G73" s="795" t="s">
        <v>1655</v>
      </c>
      <c r="H73" s="795" t="s">
        <v>1654</v>
      </c>
      <c r="I73" s="821" t="s">
        <v>1650</v>
      </c>
      <c r="J73" s="822" t="s">
        <v>1651</v>
      </c>
      <c r="K73" s="823" t="s">
        <v>1939</v>
      </c>
      <c r="L73" s="821" t="s">
        <v>1944</v>
      </c>
      <c r="M73" s="822" t="s">
        <v>1945</v>
      </c>
      <c r="N73" s="823" t="s">
        <v>1946</v>
      </c>
      <c r="O73" s="821" t="s">
        <v>1652</v>
      </c>
      <c r="P73" s="822" t="s">
        <v>1653</v>
      </c>
      <c r="Q73" s="823" t="s">
        <v>1940</v>
      </c>
      <c r="R73" s="821" t="s">
        <v>1941</v>
      </c>
      <c r="S73" s="822" t="s">
        <v>1942</v>
      </c>
      <c r="T73" s="823" t="s">
        <v>1943</v>
      </c>
      <c r="U73" s="824" t="s">
        <v>1910</v>
      </c>
    </row>
    <row r="74" spans="3:22" ht="30" customHeight="1" x14ac:dyDescent="0.2">
      <c r="C74" s="508" t="s">
        <v>481</v>
      </c>
      <c r="D74" s="508" t="s">
        <v>352</v>
      </c>
      <c r="E74" s="508" t="s">
        <v>598</v>
      </c>
      <c r="F74" s="542" t="s">
        <v>99</v>
      </c>
      <c r="G74" s="508" t="s">
        <v>463</v>
      </c>
      <c r="H74" s="510">
        <v>46285</v>
      </c>
      <c r="I74" s="784">
        <v>46212</v>
      </c>
      <c r="J74" s="788">
        <v>0</v>
      </c>
      <c r="K74" s="787" t="s">
        <v>1861</v>
      </c>
      <c r="L74" s="784">
        <v>46164</v>
      </c>
      <c r="M74" s="788">
        <v>1</v>
      </c>
      <c r="N74" s="787" t="s">
        <v>1859</v>
      </c>
      <c r="O74" s="784">
        <v>46295</v>
      </c>
      <c r="P74" s="788">
        <v>0</v>
      </c>
      <c r="Q74" s="787" t="s">
        <v>1861</v>
      </c>
      <c r="R74" s="784">
        <v>46316</v>
      </c>
      <c r="S74" s="788">
        <v>0</v>
      </c>
      <c r="T74" s="787" t="s">
        <v>1861</v>
      </c>
      <c r="U74" s="802"/>
    </row>
    <row r="75" spans="3:22" ht="30" customHeight="1" x14ac:dyDescent="0.2">
      <c r="C75" s="508" t="s">
        <v>482</v>
      </c>
      <c r="D75" s="508" t="s">
        <v>352</v>
      </c>
      <c r="E75" s="508" t="s">
        <v>599</v>
      </c>
      <c r="F75" s="542" t="s">
        <v>100</v>
      </c>
      <c r="G75" s="508" t="s">
        <v>463</v>
      </c>
      <c r="H75" s="510">
        <v>46285</v>
      </c>
      <c r="I75" s="784">
        <v>46233</v>
      </c>
      <c r="J75" s="788">
        <v>0</v>
      </c>
      <c r="K75" s="787" t="s">
        <v>1861</v>
      </c>
      <c r="L75" s="784">
        <v>46295</v>
      </c>
      <c r="M75" s="788">
        <v>0</v>
      </c>
      <c r="N75" s="787" t="s">
        <v>1861</v>
      </c>
      <c r="O75" s="784">
        <v>46302</v>
      </c>
      <c r="P75" s="788">
        <v>0</v>
      </c>
      <c r="Q75" s="787" t="s">
        <v>1861</v>
      </c>
      <c r="R75" s="784">
        <v>46323</v>
      </c>
      <c r="S75" s="788">
        <v>0</v>
      </c>
      <c r="T75" s="787" t="s">
        <v>1860</v>
      </c>
      <c r="U75" s="802"/>
    </row>
    <row r="76" spans="3:22" ht="30" customHeight="1" x14ac:dyDescent="0.2">
      <c r="C76" s="508" t="s">
        <v>480</v>
      </c>
      <c r="D76" s="508" t="s">
        <v>352</v>
      </c>
      <c r="E76" s="508" t="s">
        <v>601</v>
      </c>
      <c r="F76" s="542" t="s">
        <v>102</v>
      </c>
      <c r="G76" s="508" t="s">
        <v>463</v>
      </c>
      <c r="H76" s="510">
        <v>46285</v>
      </c>
      <c r="I76" s="784">
        <v>46178</v>
      </c>
      <c r="J76" s="788">
        <v>0</v>
      </c>
      <c r="K76" s="787" t="s">
        <v>1861</v>
      </c>
      <c r="L76" s="784">
        <v>46220</v>
      </c>
      <c r="M76" s="788">
        <v>1</v>
      </c>
      <c r="N76" s="787" t="s">
        <v>1859</v>
      </c>
      <c r="O76" s="784">
        <v>46295</v>
      </c>
      <c r="P76" s="788">
        <v>0</v>
      </c>
      <c r="Q76" s="787" t="s">
        <v>1861</v>
      </c>
      <c r="R76" s="784">
        <v>46316</v>
      </c>
      <c r="S76" s="788">
        <v>0</v>
      </c>
      <c r="T76" s="787" t="s">
        <v>1861</v>
      </c>
      <c r="U76" s="802"/>
    </row>
    <row r="77" spans="3:22" ht="30" customHeight="1" x14ac:dyDescent="0.2">
      <c r="C77" s="508" t="s">
        <v>480</v>
      </c>
      <c r="D77" s="508" t="s">
        <v>352</v>
      </c>
      <c r="E77" s="508" t="s">
        <v>602</v>
      </c>
      <c r="F77" s="542" t="s">
        <v>103</v>
      </c>
      <c r="G77" s="508" t="s">
        <v>463</v>
      </c>
      <c r="H77" s="510">
        <v>46285</v>
      </c>
      <c r="I77" s="784">
        <v>46178</v>
      </c>
      <c r="J77" s="788">
        <v>0</v>
      </c>
      <c r="K77" s="787" t="s">
        <v>1861</v>
      </c>
      <c r="L77" s="784">
        <v>46220</v>
      </c>
      <c r="M77" s="788">
        <v>1</v>
      </c>
      <c r="N77" s="787" t="s">
        <v>1859</v>
      </c>
      <c r="O77" s="784">
        <v>46295</v>
      </c>
      <c r="P77" s="788">
        <v>0</v>
      </c>
      <c r="Q77" s="787" t="s">
        <v>1861</v>
      </c>
      <c r="R77" s="784">
        <v>46316</v>
      </c>
      <c r="S77" s="788">
        <v>0</v>
      </c>
      <c r="T77" s="787" t="s">
        <v>1861</v>
      </c>
      <c r="U77" s="802"/>
    </row>
    <row r="78" spans="3:22" ht="30" customHeight="1" x14ac:dyDescent="0.2">
      <c r="C78" s="508" t="s">
        <v>480</v>
      </c>
      <c r="D78" s="508" t="s">
        <v>352</v>
      </c>
      <c r="E78" s="508" t="s">
        <v>603</v>
      </c>
      <c r="F78" s="542" t="s">
        <v>104</v>
      </c>
      <c r="G78" s="508" t="s">
        <v>463</v>
      </c>
      <c r="H78" s="510">
        <v>46285</v>
      </c>
      <c r="I78" s="784">
        <v>46178</v>
      </c>
      <c r="J78" s="788">
        <v>0</v>
      </c>
      <c r="K78" s="787" t="s">
        <v>1861</v>
      </c>
      <c r="L78" s="784">
        <v>46220</v>
      </c>
      <c r="M78" s="788">
        <v>1</v>
      </c>
      <c r="N78" s="787" t="s">
        <v>1859</v>
      </c>
      <c r="O78" s="784">
        <v>46295</v>
      </c>
      <c r="P78" s="788">
        <v>0</v>
      </c>
      <c r="Q78" s="787" t="s">
        <v>1861</v>
      </c>
      <c r="R78" s="784">
        <v>46316</v>
      </c>
      <c r="S78" s="788">
        <v>0</v>
      </c>
      <c r="T78" s="787" t="s">
        <v>1861</v>
      </c>
      <c r="U78" s="802"/>
    </row>
    <row r="79" spans="3:22" ht="30" customHeight="1" x14ac:dyDescent="0.2">
      <c r="C79" s="508" t="s">
        <v>480</v>
      </c>
      <c r="D79" s="508" t="s">
        <v>352</v>
      </c>
      <c r="E79" s="508" t="s">
        <v>604</v>
      </c>
      <c r="F79" s="542" t="s">
        <v>105</v>
      </c>
      <c r="G79" s="508" t="s">
        <v>463</v>
      </c>
      <c r="H79" s="510">
        <v>46285</v>
      </c>
      <c r="I79" s="784">
        <v>46178</v>
      </c>
      <c r="J79" s="788">
        <v>0</v>
      </c>
      <c r="K79" s="787" t="s">
        <v>1861</v>
      </c>
      <c r="L79" s="784">
        <v>46220</v>
      </c>
      <c r="M79" s="788">
        <v>1</v>
      </c>
      <c r="N79" s="787" t="s">
        <v>1859</v>
      </c>
      <c r="O79" s="784">
        <v>46295</v>
      </c>
      <c r="P79" s="788">
        <v>0</v>
      </c>
      <c r="Q79" s="787" t="s">
        <v>1861</v>
      </c>
      <c r="R79" s="784">
        <v>46316</v>
      </c>
      <c r="S79" s="788">
        <v>0</v>
      </c>
      <c r="T79" s="787" t="s">
        <v>1861</v>
      </c>
      <c r="U79" s="802"/>
    </row>
    <row r="80" spans="3:22" ht="30" customHeight="1" x14ac:dyDescent="0.2">
      <c r="C80" s="508" t="s">
        <v>486</v>
      </c>
      <c r="D80" s="508" t="s">
        <v>352</v>
      </c>
      <c r="E80" s="508" t="s">
        <v>606</v>
      </c>
      <c r="F80" s="542" t="s">
        <v>107</v>
      </c>
      <c r="G80" s="508" t="s">
        <v>463</v>
      </c>
      <c r="H80" s="510">
        <v>46285</v>
      </c>
      <c r="I80" s="784">
        <v>46208</v>
      </c>
      <c r="J80" s="788">
        <v>0</v>
      </c>
      <c r="K80" s="787" t="s">
        <v>1861</v>
      </c>
      <c r="L80" s="784">
        <v>46295</v>
      </c>
      <c r="M80" s="788">
        <v>0</v>
      </c>
      <c r="N80" s="787" t="s">
        <v>1861</v>
      </c>
      <c r="O80" s="784">
        <v>46302</v>
      </c>
      <c r="P80" s="788">
        <v>0</v>
      </c>
      <c r="Q80" s="787" t="s">
        <v>1861</v>
      </c>
      <c r="R80" s="784">
        <v>46323</v>
      </c>
      <c r="S80" s="788">
        <v>0</v>
      </c>
      <c r="T80" s="787" t="s">
        <v>1860</v>
      </c>
      <c r="U80" s="802"/>
    </row>
    <row r="81" spans="2:22" ht="30" customHeight="1" x14ac:dyDescent="0.2">
      <c r="C81" s="508" t="s">
        <v>486</v>
      </c>
      <c r="D81" s="508" t="s">
        <v>352</v>
      </c>
      <c r="E81" s="508" t="s">
        <v>607</v>
      </c>
      <c r="F81" s="542" t="s">
        <v>108</v>
      </c>
      <c r="G81" s="508" t="s">
        <v>463</v>
      </c>
      <c r="H81" s="510">
        <v>46285</v>
      </c>
      <c r="I81" s="784">
        <v>46208</v>
      </c>
      <c r="J81" s="788">
        <v>0</v>
      </c>
      <c r="K81" s="787" t="s">
        <v>1861</v>
      </c>
      <c r="L81" s="784">
        <v>46295</v>
      </c>
      <c r="M81" s="788">
        <v>0</v>
      </c>
      <c r="N81" s="787" t="s">
        <v>1861</v>
      </c>
      <c r="O81" s="784">
        <v>46302</v>
      </c>
      <c r="P81" s="788">
        <v>0</v>
      </c>
      <c r="Q81" s="787" t="s">
        <v>1861</v>
      </c>
      <c r="R81" s="784">
        <v>46323</v>
      </c>
      <c r="S81" s="788">
        <v>0</v>
      </c>
      <c r="T81" s="787" t="s">
        <v>1860</v>
      </c>
      <c r="U81" s="802"/>
    </row>
    <row r="82" spans="2:22" ht="30" customHeight="1" x14ac:dyDescent="0.2">
      <c r="C82" s="508" t="s">
        <v>486</v>
      </c>
      <c r="D82" s="508" t="s">
        <v>352</v>
      </c>
      <c r="E82" s="508" t="s">
        <v>608</v>
      </c>
      <c r="F82" s="542" t="s">
        <v>109</v>
      </c>
      <c r="G82" s="508" t="s">
        <v>463</v>
      </c>
      <c r="H82" s="510">
        <v>46285</v>
      </c>
      <c r="I82" s="784">
        <v>46208</v>
      </c>
      <c r="J82" s="788">
        <v>0</v>
      </c>
      <c r="K82" s="787" t="s">
        <v>1861</v>
      </c>
      <c r="L82" s="784">
        <v>46295</v>
      </c>
      <c r="M82" s="788">
        <v>0</v>
      </c>
      <c r="N82" s="787" t="s">
        <v>1861</v>
      </c>
      <c r="O82" s="784">
        <v>46302</v>
      </c>
      <c r="P82" s="788">
        <v>0</v>
      </c>
      <c r="Q82" s="787" t="s">
        <v>1861</v>
      </c>
      <c r="R82" s="784">
        <v>46323</v>
      </c>
      <c r="S82" s="788">
        <v>0</v>
      </c>
      <c r="T82" s="787" t="s">
        <v>1860</v>
      </c>
      <c r="U82" s="802"/>
    </row>
    <row r="83" spans="2:22" x14ac:dyDescent="0.2">
      <c r="C83"/>
      <c r="D83"/>
      <c r="E83"/>
      <c r="F83"/>
      <c r="G83"/>
      <c r="H83"/>
      <c r="I83"/>
      <c r="J83" s="806"/>
      <c r="K83"/>
      <c r="L83"/>
      <c r="M83" s="806"/>
      <c r="N83"/>
      <c r="O83"/>
      <c r="P83" s="806"/>
      <c r="Q83"/>
      <c r="R83"/>
      <c r="S83" s="806"/>
      <c r="T83"/>
      <c r="U83"/>
    </row>
    <row r="84" spans="2:22" x14ac:dyDescent="0.2">
      <c r="C84"/>
      <c r="D84"/>
      <c r="E84"/>
      <c r="F84"/>
      <c r="G84"/>
      <c r="H84"/>
      <c r="I84"/>
      <c r="J84" s="806"/>
      <c r="K84"/>
      <c r="L84"/>
      <c r="M84" s="806"/>
      <c r="N84"/>
      <c r="O84"/>
      <c r="P84" s="806"/>
      <c r="Q84"/>
      <c r="R84"/>
      <c r="S84" s="806"/>
      <c r="T84"/>
      <c r="U84"/>
    </row>
    <row r="85" spans="2:22" s="792" customFormat="1" ht="30" customHeight="1" x14ac:dyDescent="0.55000000000000004">
      <c r="B85" s="781"/>
      <c r="C85" s="780" t="s">
        <v>384</v>
      </c>
      <c r="D85" s="781"/>
      <c r="E85" s="781"/>
      <c r="F85" s="794"/>
      <c r="G85" s="781"/>
      <c r="H85" s="781"/>
      <c r="I85" s="781"/>
      <c r="J85" s="809"/>
      <c r="K85" s="781"/>
      <c r="L85" s="781"/>
      <c r="M85" s="809"/>
      <c r="N85" s="781"/>
      <c r="O85" s="781"/>
      <c r="P85" s="809"/>
      <c r="Q85" s="781"/>
      <c r="R85" s="781"/>
      <c r="S85" s="809"/>
      <c r="T85" s="781"/>
      <c r="U85" s="781"/>
      <c r="V85" s="781"/>
    </row>
    <row r="87" spans="2:22" ht="45" customHeight="1" x14ac:dyDescent="0.2">
      <c r="C87" s="442" t="s">
        <v>4389</v>
      </c>
      <c r="D87" s="442" t="s">
        <v>548</v>
      </c>
      <c r="E87" s="441" t="s">
        <v>15</v>
      </c>
      <c r="F87" s="442" t="s">
        <v>18</v>
      </c>
      <c r="G87" s="442" t="s">
        <v>1655</v>
      </c>
      <c r="H87" s="442" t="s">
        <v>1654</v>
      </c>
      <c r="I87" s="821" t="s">
        <v>1645</v>
      </c>
      <c r="J87" s="822" t="s">
        <v>1644</v>
      </c>
      <c r="K87" s="823" t="s">
        <v>1935</v>
      </c>
      <c r="L87" s="821" t="s">
        <v>1646</v>
      </c>
      <c r="M87" s="822" t="s">
        <v>1647</v>
      </c>
      <c r="N87" s="823" t="s">
        <v>1936</v>
      </c>
      <c r="O87" s="821" t="s">
        <v>1915</v>
      </c>
      <c r="P87" s="822" t="s">
        <v>1914</v>
      </c>
      <c r="Q87" s="823" t="s">
        <v>1937</v>
      </c>
      <c r="R87" s="821" t="s">
        <v>1648</v>
      </c>
      <c r="S87" s="822" t="s">
        <v>1649</v>
      </c>
      <c r="T87" s="823" t="s">
        <v>1938</v>
      </c>
      <c r="U87" s="824" t="s">
        <v>1910</v>
      </c>
    </row>
    <row r="88" spans="2:22" ht="30" customHeight="1" x14ac:dyDescent="0.2">
      <c r="C88" s="508" t="s">
        <v>536</v>
      </c>
      <c r="D88" s="508" t="s">
        <v>352</v>
      </c>
      <c r="E88" s="508" t="s">
        <v>4823</v>
      </c>
      <c r="F88" s="542" t="s">
        <v>4548</v>
      </c>
      <c r="G88" s="508" t="s">
        <v>384</v>
      </c>
      <c r="H88" s="510">
        <v>46235</v>
      </c>
      <c r="I88" s="785">
        <v>46235</v>
      </c>
      <c r="J88" s="511">
        <v>0</v>
      </c>
      <c r="K88" s="511" t="s">
        <v>1861</v>
      </c>
      <c r="L88" s="785">
        <v>46265</v>
      </c>
      <c r="M88" s="511">
        <v>1</v>
      </c>
      <c r="N88" s="511" t="s">
        <v>1859</v>
      </c>
      <c r="O88" s="836"/>
      <c r="P88" s="834"/>
      <c r="Q88" s="834"/>
      <c r="R88" s="785">
        <v>46295</v>
      </c>
      <c r="S88" s="511">
        <v>1</v>
      </c>
      <c r="T88" s="511" t="s">
        <v>1859</v>
      </c>
      <c r="U88" s="813"/>
    </row>
    <row r="89" spans="2:22" ht="30" customHeight="1" x14ac:dyDescent="0.2">
      <c r="C89" s="508" t="s">
        <v>475</v>
      </c>
      <c r="D89" s="508" t="s">
        <v>352</v>
      </c>
      <c r="E89" s="508" t="s">
        <v>1931</v>
      </c>
      <c r="F89" s="542" t="s">
        <v>473</v>
      </c>
      <c r="G89" s="508" t="s">
        <v>384</v>
      </c>
      <c r="H89" s="510">
        <v>46255</v>
      </c>
      <c r="I89" s="785">
        <v>46295</v>
      </c>
      <c r="J89" s="511">
        <v>0.1</v>
      </c>
      <c r="K89" s="511" t="s">
        <v>1861</v>
      </c>
      <c r="L89" s="818">
        <v>46310</v>
      </c>
      <c r="M89" s="511">
        <v>1</v>
      </c>
      <c r="N89" s="511" t="s">
        <v>1859</v>
      </c>
      <c r="O89" s="836"/>
      <c r="P89" s="834"/>
      <c r="Q89" s="834"/>
      <c r="R89" s="785">
        <v>46341</v>
      </c>
      <c r="S89" s="511">
        <v>0</v>
      </c>
      <c r="T89" s="511" t="s">
        <v>1860</v>
      </c>
      <c r="U89" s="816" t="s">
        <v>4747</v>
      </c>
    </row>
    <row r="90" spans="2:22" ht="30" customHeight="1" x14ac:dyDescent="0.2">
      <c r="C90" s="508" t="s">
        <v>534</v>
      </c>
      <c r="D90" s="508" t="s">
        <v>352</v>
      </c>
      <c r="E90" s="508" t="s">
        <v>1973</v>
      </c>
      <c r="F90" s="542" t="s">
        <v>4740</v>
      </c>
      <c r="G90" s="508" t="s">
        <v>384</v>
      </c>
      <c r="H90" s="510">
        <v>46255</v>
      </c>
      <c r="I90" s="817">
        <v>46188</v>
      </c>
      <c r="J90" s="511">
        <v>0.79</v>
      </c>
      <c r="K90" s="511" t="s">
        <v>1861</v>
      </c>
      <c r="L90" s="837">
        <v>46173</v>
      </c>
      <c r="M90" s="511">
        <v>0.95</v>
      </c>
      <c r="N90" s="511" t="s">
        <v>1861</v>
      </c>
      <c r="O90" s="785">
        <v>46234</v>
      </c>
      <c r="P90" s="511">
        <v>0</v>
      </c>
      <c r="Q90" s="511" t="s">
        <v>1861</v>
      </c>
      <c r="R90" s="785">
        <v>46234</v>
      </c>
      <c r="S90" s="511">
        <v>0</v>
      </c>
      <c r="T90" s="511" t="s">
        <v>1861</v>
      </c>
      <c r="U90" s="813" t="s">
        <v>1611</v>
      </c>
    </row>
    <row r="91" spans="2:22" ht="30" customHeight="1" x14ac:dyDescent="0.2">
      <c r="C91" s="508" t="s">
        <v>534</v>
      </c>
      <c r="D91" s="508" t="s">
        <v>352</v>
      </c>
      <c r="E91" s="508" t="s">
        <v>4745</v>
      </c>
      <c r="F91" s="542" t="s">
        <v>4741</v>
      </c>
      <c r="G91" s="508" t="s">
        <v>384</v>
      </c>
      <c r="H91" s="510">
        <v>46255</v>
      </c>
      <c r="I91" s="817">
        <v>46249</v>
      </c>
      <c r="J91" s="511">
        <v>0.9</v>
      </c>
      <c r="K91" s="511" t="s">
        <v>1861</v>
      </c>
      <c r="L91" s="837">
        <v>46234</v>
      </c>
      <c r="M91" s="511">
        <v>0.93</v>
      </c>
      <c r="N91" s="511" t="s">
        <v>1861</v>
      </c>
      <c r="O91" s="785">
        <v>46203</v>
      </c>
      <c r="P91" s="511">
        <v>0.56000000000000005</v>
      </c>
      <c r="Q91" s="511" t="s">
        <v>1861</v>
      </c>
      <c r="R91" s="785">
        <v>46203</v>
      </c>
      <c r="S91" s="511">
        <v>0.19</v>
      </c>
      <c r="T91" s="511" t="s">
        <v>1861</v>
      </c>
      <c r="U91" s="813" t="s">
        <v>1611</v>
      </c>
    </row>
    <row r="92" spans="2:22" ht="30" customHeight="1" x14ac:dyDescent="0.2">
      <c r="C92" s="508" t="s">
        <v>1365</v>
      </c>
      <c r="D92" s="508" t="s">
        <v>352</v>
      </c>
      <c r="E92" s="508" t="s">
        <v>590</v>
      </c>
      <c r="F92" s="542" t="s">
        <v>84</v>
      </c>
      <c r="G92" s="508" t="s">
        <v>384</v>
      </c>
      <c r="H92" s="510">
        <v>46285</v>
      </c>
      <c r="I92" s="789">
        <v>46203</v>
      </c>
      <c r="J92" s="511">
        <v>0.1</v>
      </c>
      <c r="K92" s="511" t="s">
        <v>1861</v>
      </c>
      <c r="L92" s="817">
        <v>46249</v>
      </c>
      <c r="M92" s="511">
        <v>0.5</v>
      </c>
      <c r="N92" s="511" t="s">
        <v>1861</v>
      </c>
      <c r="O92" s="838"/>
      <c r="P92" s="834"/>
      <c r="Q92" s="834"/>
      <c r="R92" s="785">
        <v>46332</v>
      </c>
      <c r="S92" s="511">
        <v>0</v>
      </c>
      <c r="T92" s="511" t="s">
        <v>1860</v>
      </c>
      <c r="U92" s="813" t="s">
        <v>4756</v>
      </c>
    </row>
    <row r="93" spans="2:22" ht="30" customHeight="1" x14ac:dyDescent="0.2">
      <c r="C93" s="494">
        <v>0</v>
      </c>
      <c r="D93" s="491" t="s">
        <v>353</v>
      </c>
      <c r="E93" s="491" t="s">
        <v>667</v>
      </c>
      <c r="F93" s="493" t="s">
        <v>195</v>
      </c>
      <c r="G93" s="491" t="s">
        <v>384</v>
      </c>
      <c r="H93" s="495">
        <v>46388</v>
      </c>
      <c r="I93" s="785">
        <v>46295</v>
      </c>
      <c r="J93" s="811">
        <v>0</v>
      </c>
      <c r="K93" s="511" t="s">
        <v>1861</v>
      </c>
      <c r="L93" s="817">
        <v>46325</v>
      </c>
      <c r="M93" s="811">
        <v>0.5</v>
      </c>
      <c r="N93" s="511" t="s">
        <v>1860</v>
      </c>
      <c r="O93" s="785">
        <v>46387</v>
      </c>
      <c r="P93" s="811">
        <v>0</v>
      </c>
      <c r="Q93" s="511" t="s">
        <v>1860</v>
      </c>
      <c r="R93" s="785">
        <v>46387</v>
      </c>
      <c r="S93" s="811">
        <v>0</v>
      </c>
      <c r="T93" s="511" t="s">
        <v>1860</v>
      </c>
      <c r="U93" s="816" t="s">
        <v>1611</v>
      </c>
    </row>
    <row r="94" spans="2:22" ht="30" customHeight="1" x14ac:dyDescent="0.2">
      <c r="C94" s="494">
        <v>0</v>
      </c>
      <c r="D94" s="491" t="s">
        <v>353</v>
      </c>
      <c r="E94" s="491" t="s">
        <v>671</v>
      </c>
      <c r="F94" s="493" t="s">
        <v>199</v>
      </c>
      <c r="G94" s="491" t="s">
        <v>384</v>
      </c>
      <c r="H94" s="495">
        <v>46388</v>
      </c>
      <c r="I94" s="817">
        <v>46295</v>
      </c>
      <c r="J94" s="811">
        <v>0.5</v>
      </c>
      <c r="K94" s="511" t="s">
        <v>1861</v>
      </c>
      <c r="L94" s="784">
        <v>46326</v>
      </c>
      <c r="M94" s="811">
        <v>0</v>
      </c>
      <c r="N94" s="511" t="s">
        <v>1860</v>
      </c>
      <c r="O94" s="785">
        <v>46315</v>
      </c>
      <c r="P94" s="811">
        <v>0</v>
      </c>
      <c r="Q94" s="511" t="s">
        <v>1861</v>
      </c>
      <c r="R94" s="785">
        <v>46387</v>
      </c>
      <c r="S94" s="811">
        <v>0</v>
      </c>
      <c r="T94" s="511" t="s">
        <v>1860</v>
      </c>
      <c r="U94" s="816" t="s">
        <v>1611</v>
      </c>
    </row>
    <row r="95" spans="2:22" ht="30" customHeight="1" x14ac:dyDescent="0.2">
      <c r="C95" s="494">
        <v>0</v>
      </c>
      <c r="D95" s="491" t="s">
        <v>353</v>
      </c>
      <c r="E95" s="491" t="s">
        <v>674</v>
      </c>
      <c r="F95" s="493" t="s">
        <v>201</v>
      </c>
      <c r="G95" s="491" t="s">
        <v>384</v>
      </c>
      <c r="H95" s="495">
        <v>46143</v>
      </c>
      <c r="I95" s="817">
        <v>46188</v>
      </c>
      <c r="J95" s="811">
        <v>0.8</v>
      </c>
      <c r="K95" s="511" t="s">
        <v>1861</v>
      </c>
      <c r="L95" s="818">
        <v>46203</v>
      </c>
      <c r="M95" s="811">
        <v>1</v>
      </c>
      <c r="N95" s="511" t="s">
        <v>1859</v>
      </c>
      <c r="O95" s="785">
        <v>46295</v>
      </c>
      <c r="P95" s="811">
        <v>0</v>
      </c>
      <c r="Q95" s="511" t="s">
        <v>1861</v>
      </c>
      <c r="R95" s="785">
        <v>46376</v>
      </c>
      <c r="S95" s="811">
        <v>0</v>
      </c>
      <c r="T95" s="511" t="s">
        <v>1860</v>
      </c>
      <c r="U95" s="816" t="s">
        <v>1611</v>
      </c>
      <c r="V95"/>
    </row>
    <row r="96" spans="2:22" ht="30" customHeight="1" x14ac:dyDescent="0.2">
      <c r="C96" s="491" t="s">
        <v>401</v>
      </c>
      <c r="D96" s="491" t="s">
        <v>353</v>
      </c>
      <c r="E96" s="491" t="s">
        <v>676</v>
      </c>
      <c r="F96" s="493" t="s">
        <v>203</v>
      </c>
      <c r="G96" s="491" t="s">
        <v>384</v>
      </c>
      <c r="H96" s="495">
        <v>46388</v>
      </c>
      <c r="I96" s="817">
        <v>46234</v>
      </c>
      <c r="J96" s="811">
        <v>0.7</v>
      </c>
      <c r="K96" s="511" t="s">
        <v>1861</v>
      </c>
      <c r="L96" s="785">
        <v>46265</v>
      </c>
      <c r="M96" s="811">
        <v>0</v>
      </c>
      <c r="N96" s="511" t="s">
        <v>1861</v>
      </c>
      <c r="O96" s="836"/>
      <c r="P96" s="834"/>
      <c r="Q96" s="834"/>
      <c r="R96" s="785">
        <v>46387</v>
      </c>
      <c r="S96" s="811">
        <v>0</v>
      </c>
      <c r="T96" s="511" t="s">
        <v>1860</v>
      </c>
      <c r="U96" s="816" t="s">
        <v>4844</v>
      </c>
      <c r="V96"/>
    </row>
    <row r="97" spans="3:22" ht="30" customHeight="1" x14ac:dyDescent="0.2">
      <c r="C97" s="494">
        <v>0</v>
      </c>
      <c r="D97" s="491" t="s">
        <v>353</v>
      </c>
      <c r="E97" s="491" t="s">
        <v>680</v>
      </c>
      <c r="F97" s="493" t="s">
        <v>207</v>
      </c>
      <c r="G97" s="491" t="s">
        <v>384</v>
      </c>
      <c r="H97" s="495">
        <v>46388</v>
      </c>
      <c r="I97" s="785">
        <v>46219</v>
      </c>
      <c r="J97" s="811">
        <v>0</v>
      </c>
      <c r="K97" s="511" t="s">
        <v>1861</v>
      </c>
      <c r="L97" s="785">
        <v>46250</v>
      </c>
      <c r="M97" s="811">
        <v>0</v>
      </c>
      <c r="N97" s="511" t="s">
        <v>1861</v>
      </c>
      <c r="O97" s="836"/>
      <c r="P97" s="834"/>
      <c r="Q97" s="834"/>
      <c r="R97" s="785">
        <v>46387</v>
      </c>
      <c r="S97" s="811">
        <v>0</v>
      </c>
      <c r="T97" s="511" t="s">
        <v>1860</v>
      </c>
      <c r="U97" s="816"/>
      <c r="V97"/>
    </row>
    <row r="98" spans="3:22" ht="30" customHeight="1" x14ac:dyDescent="0.2">
      <c r="C98" s="494">
        <v>0</v>
      </c>
      <c r="D98" s="491" t="s">
        <v>353</v>
      </c>
      <c r="E98" s="491" t="s">
        <v>696</v>
      </c>
      <c r="F98" s="493" t="s">
        <v>256</v>
      </c>
      <c r="G98" s="491" t="s">
        <v>384</v>
      </c>
      <c r="H98" s="495">
        <v>46388</v>
      </c>
      <c r="I98" s="817">
        <v>46314</v>
      </c>
      <c r="J98" s="811">
        <v>0.5</v>
      </c>
      <c r="K98" s="511" t="s">
        <v>1861</v>
      </c>
      <c r="L98" s="785">
        <v>46345</v>
      </c>
      <c r="M98" s="811">
        <v>0</v>
      </c>
      <c r="N98" s="511" t="s">
        <v>1860</v>
      </c>
      <c r="O98" s="836"/>
      <c r="P98" s="834"/>
      <c r="Q98" s="834"/>
      <c r="R98" s="785">
        <v>46387</v>
      </c>
      <c r="S98" s="811">
        <v>0</v>
      </c>
      <c r="T98" s="511" t="s">
        <v>1860</v>
      </c>
      <c r="U98" s="816"/>
      <c r="V98"/>
    </row>
    <row r="99" spans="3:22" ht="30" customHeight="1" x14ac:dyDescent="0.2">
      <c r="C99" s="491" t="s">
        <v>401</v>
      </c>
      <c r="D99" s="491" t="s">
        <v>353</v>
      </c>
      <c r="E99" s="491" t="s">
        <v>714</v>
      </c>
      <c r="F99" s="493" t="s">
        <v>268</v>
      </c>
      <c r="G99" s="491" t="s">
        <v>384</v>
      </c>
      <c r="H99" s="495">
        <v>46388</v>
      </c>
      <c r="I99" s="817">
        <v>46264</v>
      </c>
      <c r="J99" s="811">
        <v>0.7</v>
      </c>
      <c r="K99" s="511" t="s">
        <v>1861</v>
      </c>
      <c r="L99" s="785">
        <v>46295</v>
      </c>
      <c r="M99" s="811">
        <v>0</v>
      </c>
      <c r="N99" s="511" t="s">
        <v>1861</v>
      </c>
      <c r="O99" s="836"/>
      <c r="P99" s="834"/>
      <c r="Q99" s="834"/>
      <c r="R99" s="785">
        <v>46387</v>
      </c>
      <c r="S99" s="811">
        <v>0</v>
      </c>
      <c r="T99" s="511" t="s">
        <v>1860</v>
      </c>
      <c r="U99" s="816" t="s">
        <v>4844</v>
      </c>
      <c r="V99"/>
    </row>
    <row r="100" spans="3:22" ht="30" customHeight="1" x14ac:dyDescent="0.2">
      <c r="C100" s="491" t="s">
        <v>429</v>
      </c>
      <c r="D100" s="491" t="s">
        <v>353</v>
      </c>
      <c r="E100" s="491" t="s">
        <v>737</v>
      </c>
      <c r="F100" s="493" t="s">
        <v>287</v>
      </c>
      <c r="G100" s="491" t="s">
        <v>384</v>
      </c>
      <c r="H100" s="495">
        <v>46266</v>
      </c>
      <c r="I100" s="817">
        <v>46112</v>
      </c>
      <c r="J100" s="811">
        <v>0.7</v>
      </c>
      <c r="K100" s="511" t="s">
        <v>1861</v>
      </c>
      <c r="L100" s="785">
        <v>46143</v>
      </c>
      <c r="M100" s="811">
        <v>0</v>
      </c>
      <c r="N100" s="511" t="s">
        <v>1861</v>
      </c>
      <c r="O100" s="836"/>
      <c r="P100" s="834"/>
      <c r="Q100" s="834"/>
      <c r="R100" s="785">
        <v>46265</v>
      </c>
      <c r="S100" s="811">
        <v>0</v>
      </c>
      <c r="T100" s="511" t="s">
        <v>1861</v>
      </c>
      <c r="U100" s="816" t="s">
        <v>4844</v>
      </c>
      <c r="V100"/>
    </row>
    <row r="101" spans="3:22" ht="30" customHeight="1" x14ac:dyDescent="0.2">
      <c r="C101" s="491" t="s">
        <v>434</v>
      </c>
      <c r="D101" s="491" t="s">
        <v>353</v>
      </c>
      <c r="E101" s="491" t="s">
        <v>739</v>
      </c>
      <c r="F101" s="493" t="s">
        <v>289</v>
      </c>
      <c r="G101" s="491" t="s">
        <v>384</v>
      </c>
      <c r="H101" s="495">
        <v>46388</v>
      </c>
      <c r="I101" s="817">
        <v>46279</v>
      </c>
      <c r="J101" s="811">
        <v>0.7</v>
      </c>
      <c r="K101" s="511" t="s">
        <v>1861</v>
      </c>
      <c r="L101" s="785">
        <v>46325</v>
      </c>
      <c r="M101" s="811">
        <v>0</v>
      </c>
      <c r="N101" s="511" t="s">
        <v>1860</v>
      </c>
      <c r="O101" s="836"/>
      <c r="P101" s="834"/>
      <c r="Q101" s="834"/>
      <c r="R101" s="785">
        <v>46387</v>
      </c>
      <c r="S101" s="811">
        <v>0</v>
      </c>
      <c r="T101" s="511" t="s">
        <v>1860</v>
      </c>
      <c r="U101" s="816" t="s">
        <v>4844</v>
      </c>
      <c r="V101"/>
    </row>
    <row r="102" spans="3:22" ht="30" customHeight="1" x14ac:dyDescent="0.2">
      <c r="C102" s="502" t="s">
        <v>431</v>
      </c>
      <c r="D102" s="491" t="s">
        <v>353</v>
      </c>
      <c r="E102" s="491" t="s">
        <v>740</v>
      </c>
      <c r="F102" s="504" t="s">
        <v>290</v>
      </c>
      <c r="G102" s="502" t="s">
        <v>384</v>
      </c>
      <c r="H102" s="506">
        <v>46388</v>
      </c>
      <c r="I102" s="785">
        <v>46279</v>
      </c>
      <c r="J102" s="811">
        <v>0</v>
      </c>
      <c r="K102" s="511" t="s">
        <v>1861</v>
      </c>
      <c r="L102" s="785">
        <v>46325</v>
      </c>
      <c r="M102" s="811">
        <v>0</v>
      </c>
      <c r="N102" s="511" t="s">
        <v>1860</v>
      </c>
      <c r="O102" s="836"/>
      <c r="P102" s="834"/>
      <c r="Q102" s="834"/>
      <c r="R102" s="785">
        <v>46387</v>
      </c>
      <c r="S102" s="811">
        <v>0</v>
      </c>
      <c r="T102" s="511" t="s">
        <v>1860</v>
      </c>
      <c r="U102" s="816"/>
      <c r="V102"/>
    </row>
    <row r="103" spans="3:22" ht="30" customHeight="1" x14ac:dyDescent="0.2">
      <c r="C103" s="491" t="s">
        <v>432</v>
      </c>
      <c r="D103" s="491" t="s">
        <v>353</v>
      </c>
      <c r="E103" s="491" t="s">
        <v>741</v>
      </c>
      <c r="F103" s="493" t="s">
        <v>291</v>
      </c>
      <c r="G103" s="491" t="s">
        <v>384</v>
      </c>
      <c r="H103" s="495">
        <v>46388</v>
      </c>
      <c r="I103" s="785">
        <v>46279</v>
      </c>
      <c r="J103" s="811">
        <v>0</v>
      </c>
      <c r="K103" s="511" t="s">
        <v>1861</v>
      </c>
      <c r="L103" s="785">
        <v>46325</v>
      </c>
      <c r="M103" s="811">
        <v>0</v>
      </c>
      <c r="N103" s="511" t="s">
        <v>1860</v>
      </c>
      <c r="O103" s="836"/>
      <c r="P103" s="834"/>
      <c r="Q103" s="834"/>
      <c r="R103" s="785">
        <v>46387</v>
      </c>
      <c r="S103" s="811">
        <v>0</v>
      </c>
      <c r="T103" s="511" t="s">
        <v>1860</v>
      </c>
      <c r="U103" s="816"/>
      <c r="V103"/>
    </row>
    <row r="104" spans="3:22" ht="30" customHeight="1" x14ac:dyDescent="0.2">
      <c r="C104" s="502" t="s">
        <v>433</v>
      </c>
      <c r="D104" s="491" t="s">
        <v>353</v>
      </c>
      <c r="E104" s="491" t="s">
        <v>743</v>
      </c>
      <c r="F104" s="504" t="s">
        <v>293</v>
      </c>
      <c r="G104" s="502" t="s">
        <v>384</v>
      </c>
      <c r="H104" s="506">
        <v>46388</v>
      </c>
      <c r="I104" s="785">
        <v>46279</v>
      </c>
      <c r="J104" s="811">
        <v>0</v>
      </c>
      <c r="K104" s="511" t="s">
        <v>1861</v>
      </c>
      <c r="L104" s="785">
        <v>46325</v>
      </c>
      <c r="M104" s="811">
        <v>0</v>
      </c>
      <c r="N104" s="511" t="s">
        <v>1860</v>
      </c>
      <c r="O104" s="836"/>
      <c r="P104" s="834"/>
      <c r="Q104" s="834"/>
      <c r="R104" s="785">
        <v>46387</v>
      </c>
      <c r="S104" s="811">
        <v>0</v>
      </c>
      <c r="T104" s="511" t="s">
        <v>1860</v>
      </c>
      <c r="U104" s="816"/>
      <c r="V104"/>
    </row>
    <row r="105" spans="3:22" ht="30" customHeight="1" x14ac:dyDescent="0.2">
      <c r="C105" s="674" t="s">
        <v>534</v>
      </c>
      <c r="D105" s="674" t="s">
        <v>352</v>
      </c>
      <c r="E105" s="674" t="s">
        <v>1972</v>
      </c>
      <c r="F105" s="676" t="s">
        <v>4739</v>
      </c>
      <c r="G105" s="674" t="s">
        <v>384</v>
      </c>
      <c r="H105" s="677">
        <v>46255</v>
      </c>
      <c r="I105" s="817">
        <v>46203</v>
      </c>
      <c r="J105" s="787">
        <v>1</v>
      </c>
      <c r="K105" s="787" t="s">
        <v>1859</v>
      </c>
      <c r="L105" s="837">
        <v>46173</v>
      </c>
      <c r="M105" s="787">
        <v>0.95</v>
      </c>
      <c r="N105" s="787" t="s">
        <v>1861</v>
      </c>
      <c r="O105" s="784">
        <v>46418</v>
      </c>
      <c r="P105" s="787">
        <v>0.76</v>
      </c>
      <c r="Q105" s="787" t="s">
        <v>1860</v>
      </c>
      <c r="R105" s="784">
        <v>46446</v>
      </c>
      <c r="S105" s="787">
        <v>0.34</v>
      </c>
      <c r="T105" s="787" t="s">
        <v>1860</v>
      </c>
      <c r="U105" s="812" t="s">
        <v>1611</v>
      </c>
    </row>
    <row r="106" spans="3:22" ht="30" customHeight="1" x14ac:dyDescent="0.2">
      <c r="C106" s="508" t="s">
        <v>1357</v>
      </c>
      <c r="D106" s="508" t="s">
        <v>352</v>
      </c>
      <c r="E106" s="508" t="s">
        <v>589</v>
      </c>
      <c r="F106" s="542" t="s">
        <v>83</v>
      </c>
      <c r="G106" s="508" t="s">
        <v>384</v>
      </c>
      <c r="H106" s="510">
        <v>46285</v>
      </c>
      <c r="I106" s="785">
        <v>46052</v>
      </c>
      <c r="J106" s="511">
        <v>1</v>
      </c>
      <c r="K106" s="511" t="s">
        <v>1859</v>
      </c>
      <c r="L106" s="817">
        <v>46096</v>
      </c>
      <c r="M106" s="511">
        <v>0.5</v>
      </c>
      <c r="N106" s="511" t="s">
        <v>1861</v>
      </c>
      <c r="O106" s="836"/>
      <c r="P106" s="834"/>
      <c r="Q106" s="834"/>
      <c r="R106" s="785">
        <v>46216</v>
      </c>
      <c r="S106" s="511">
        <v>1</v>
      </c>
      <c r="T106" s="511" t="s">
        <v>1859</v>
      </c>
      <c r="U106" s="813" t="s">
        <v>4755</v>
      </c>
    </row>
    <row r="107" spans="3:22" ht="30" customHeight="1" x14ac:dyDescent="0.2">
      <c r="C107" s="508" t="s">
        <v>1363</v>
      </c>
      <c r="D107" s="508" t="s">
        <v>352</v>
      </c>
      <c r="E107" s="508" t="s">
        <v>591</v>
      </c>
      <c r="F107" s="542" t="s">
        <v>85</v>
      </c>
      <c r="G107" s="508" t="s">
        <v>384</v>
      </c>
      <c r="H107" s="510">
        <v>46285</v>
      </c>
      <c r="I107" s="785">
        <v>46052</v>
      </c>
      <c r="J107" s="511">
        <v>1</v>
      </c>
      <c r="K107" s="511" t="s">
        <v>1859</v>
      </c>
      <c r="L107" s="817">
        <v>46114</v>
      </c>
      <c r="M107" s="511">
        <v>0.67</v>
      </c>
      <c r="N107" s="511" t="s">
        <v>1861</v>
      </c>
      <c r="O107" s="838"/>
      <c r="P107" s="834"/>
      <c r="Q107" s="834"/>
      <c r="R107" s="785">
        <v>46304</v>
      </c>
      <c r="S107" s="511">
        <v>0.81</v>
      </c>
      <c r="T107" s="511" t="s">
        <v>1861</v>
      </c>
      <c r="U107" s="813"/>
    </row>
    <row r="108" spans="3:22" ht="30" customHeight="1" x14ac:dyDescent="0.2">
      <c r="C108" s="544" t="s">
        <v>529</v>
      </c>
      <c r="D108" s="544" t="s">
        <v>352</v>
      </c>
      <c r="E108" s="544" t="s">
        <v>627</v>
      </c>
      <c r="F108" s="689" t="s">
        <v>140</v>
      </c>
      <c r="G108" s="544" t="s">
        <v>384</v>
      </c>
      <c r="H108" s="546">
        <v>46105</v>
      </c>
      <c r="I108" s="782">
        <v>45533</v>
      </c>
      <c r="J108" s="511">
        <v>1</v>
      </c>
      <c r="K108" s="511" t="s">
        <v>1859</v>
      </c>
      <c r="L108" s="817">
        <v>45563</v>
      </c>
      <c r="M108" s="511">
        <v>0.69</v>
      </c>
      <c r="N108" s="511" t="s">
        <v>1861</v>
      </c>
      <c r="O108" s="839"/>
      <c r="P108" s="834"/>
      <c r="Q108" s="834"/>
      <c r="R108" s="782">
        <v>45995</v>
      </c>
      <c r="S108" s="511">
        <v>1</v>
      </c>
      <c r="T108" s="511" t="s">
        <v>1859</v>
      </c>
      <c r="U108" s="813"/>
    </row>
    <row r="109" spans="3:22" ht="30" customHeight="1" x14ac:dyDescent="0.2">
      <c r="C109" s="508" t="s">
        <v>530</v>
      </c>
      <c r="D109" s="508" t="s">
        <v>352</v>
      </c>
      <c r="E109" s="508" t="s">
        <v>628</v>
      </c>
      <c r="F109" s="542" t="s">
        <v>141</v>
      </c>
      <c r="G109" s="508" t="s">
        <v>384</v>
      </c>
      <c r="H109" s="510">
        <v>46105</v>
      </c>
      <c r="I109" s="785">
        <v>45565</v>
      </c>
      <c r="J109" s="511">
        <v>1</v>
      </c>
      <c r="K109" s="511" t="s">
        <v>1859</v>
      </c>
      <c r="L109" s="817">
        <v>45595</v>
      </c>
      <c r="M109" s="511">
        <v>0.75</v>
      </c>
      <c r="N109" s="511" t="s">
        <v>1861</v>
      </c>
      <c r="O109" s="836"/>
      <c r="P109" s="834"/>
      <c r="Q109" s="834"/>
      <c r="R109" s="785">
        <v>45852</v>
      </c>
      <c r="S109" s="511">
        <v>1</v>
      </c>
      <c r="T109" s="511" t="s">
        <v>1859</v>
      </c>
      <c r="U109" s="813"/>
    </row>
    <row r="110" spans="3:22" ht="30" customHeight="1" x14ac:dyDescent="0.2">
      <c r="C110" s="491" t="s">
        <v>397</v>
      </c>
      <c r="D110" s="491" t="s">
        <v>353</v>
      </c>
      <c r="E110" s="491" t="s">
        <v>660</v>
      </c>
      <c r="F110" s="493" t="s">
        <v>377</v>
      </c>
      <c r="G110" s="491" t="s">
        <v>384</v>
      </c>
      <c r="H110" s="495">
        <v>46389</v>
      </c>
      <c r="I110" s="837">
        <v>46264</v>
      </c>
      <c r="J110" s="811">
        <v>1</v>
      </c>
      <c r="K110" s="811" t="s">
        <v>1859</v>
      </c>
      <c r="L110" s="818">
        <v>46310</v>
      </c>
      <c r="M110" s="811">
        <v>0</v>
      </c>
      <c r="N110" s="811" t="s">
        <v>1861</v>
      </c>
      <c r="O110" s="840"/>
      <c r="P110" s="835"/>
      <c r="Q110" s="835"/>
      <c r="R110" s="818">
        <v>46387</v>
      </c>
      <c r="S110" s="811">
        <v>0</v>
      </c>
      <c r="T110" s="811" t="s">
        <v>1860</v>
      </c>
      <c r="U110" s="816"/>
    </row>
    <row r="111" spans="3:22" ht="30" customHeight="1" x14ac:dyDescent="0.2">
      <c r="C111" s="491" t="s">
        <v>404</v>
      </c>
      <c r="D111" s="491" t="s">
        <v>353</v>
      </c>
      <c r="E111" s="491" t="s">
        <v>688</v>
      </c>
      <c r="F111" s="493" t="s">
        <v>357</v>
      </c>
      <c r="G111" s="491" t="s">
        <v>384</v>
      </c>
      <c r="H111" s="495">
        <v>46236</v>
      </c>
      <c r="I111" s="785">
        <v>46140</v>
      </c>
      <c r="J111" s="811">
        <v>1</v>
      </c>
      <c r="K111" s="511" t="s">
        <v>1859</v>
      </c>
      <c r="L111" s="817">
        <v>46171</v>
      </c>
      <c r="M111" s="811">
        <v>0.92</v>
      </c>
      <c r="N111" s="511" t="s">
        <v>1861</v>
      </c>
      <c r="O111" s="836"/>
      <c r="P111" s="834"/>
      <c r="Q111" s="834"/>
      <c r="R111" s="785">
        <v>46295</v>
      </c>
      <c r="S111" s="811">
        <v>0.85</v>
      </c>
      <c r="T111" s="511" t="s">
        <v>1861</v>
      </c>
      <c r="U111" s="816" t="s">
        <v>4773</v>
      </c>
    </row>
    <row r="112" spans="3:22" ht="30" customHeight="1" x14ac:dyDescent="0.2">
      <c r="C112" s="685" t="s">
        <v>1512</v>
      </c>
      <c r="D112" s="685" t="s">
        <v>353</v>
      </c>
      <c r="E112" s="685" t="s">
        <v>1905</v>
      </c>
      <c r="F112" s="687" t="s">
        <v>1900</v>
      </c>
      <c r="G112" s="685" t="s">
        <v>384</v>
      </c>
      <c r="H112" s="688">
        <v>46388</v>
      </c>
      <c r="I112" s="785">
        <v>46249</v>
      </c>
      <c r="J112" s="811">
        <v>1</v>
      </c>
      <c r="K112" s="788" t="s">
        <v>1859</v>
      </c>
      <c r="L112" s="817">
        <v>46295</v>
      </c>
      <c r="M112" s="811">
        <v>0.75</v>
      </c>
      <c r="N112" s="787" t="s">
        <v>1861</v>
      </c>
      <c r="O112" s="836"/>
      <c r="P112" s="834"/>
      <c r="Q112" s="791"/>
      <c r="R112" s="784">
        <v>46387</v>
      </c>
      <c r="S112" s="788">
        <v>0.63</v>
      </c>
      <c r="T112" s="787" t="s">
        <v>1860</v>
      </c>
      <c r="U112" s="819" t="s">
        <v>4841</v>
      </c>
    </row>
    <row r="113" spans="3:21" ht="30" customHeight="1" x14ac:dyDescent="0.2">
      <c r="C113" s="491" t="s">
        <v>533</v>
      </c>
      <c r="D113" s="491" t="s">
        <v>353</v>
      </c>
      <c r="E113" s="491" t="s">
        <v>713</v>
      </c>
      <c r="F113" s="493" t="s">
        <v>267</v>
      </c>
      <c r="G113" s="491" t="s">
        <v>384</v>
      </c>
      <c r="H113" s="495">
        <v>46390</v>
      </c>
      <c r="I113" s="785">
        <v>46234</v>
      </c>
      <c r="J113" s="811">
        <v>1</v>
      </c>
      <c r="K113" s="511" t="s">
        <v>1859</v>
      </c>
      <c r="L113" s="817">
        <v>46295</v>
      </c>
      <c r="M113" s="811">
        <v>0.75</v>
      </c>
      <c r="N113" s="511" t="s">
        <v>1861</v>
      </c>
      <c r="O113" s="836"/>
      <c r="P113" s="834"/>
      <c r="Q113" s="834"/>
      <c r="R113" s="785">
        <v>46387</v>
      </c>
      <c r="S113" s="811">
        <v>0</v>
      </c>
      <c r="T113" s="511" t="s">
        <v>1860</v>
      </c>
      <c r="U113" s="816"/>
    </row>
    <row r="114" spans="3:21" ht="30" customHeight="1" x14ac:dyDescent="0.2">
      <c r="C114" s="685" t="s">
        <v>438</v>
      </c>
      <c r="D114" s="685" t="s">
        <v>353</v>
      </c>
      <c r="E114" s="685" t="s">
        <v>1906</v>
      </c>
      <c r="F114" s="687" t="s">
        <v>1904</v>
      </c>
      <c r="G114" s="685" t="s">
        <v>384</v>
      </c>
      <c r="H114" s="688">
        <v>46389</v>
      </c>
      <c r="I114" s="784">
        <v>46234</v>
      </c>
      <c r="J114" s="788">
        <v>1</v>
      </c>
      <c r="K114" s="787" t="s">
        <v>1859</v>
      </c>
      <c r="L114" s="817">
        <v>46295</v>
      </c>
      <c r="M114" s="788">
        <v>0.67</v>
      </c>
      <c r="N114" s="787" t="s">
        <v>1861</v>
      </c>
      <c r="O114" s="790"/>
      <c r="P114" s="791"/>
      <c r="Q114" s="791"/>
      <c r="R114" s="784">
        <v>46387</v>
      </c>
      <c r="S114" s="788">
        <v>1</v>
      </c>
      <c r="T114" s="787" t="s">
        <v>1859</v>
      </c>
      <c r="U114" s="814"/>
    </row>
    <row r="115" spans="3:21" ht="30" customHeight="1" x14ac:dyDescent="0.2">
      <c r="C115" s="491" t="s">
        <v>533</v>
      </c>
      <c r="D115" s="491" t="s">
        <v>353</v>
      </c>
      <c r="E115" s="491" t="s">
        <v>720</v>
      </c>
      <c r="F115" s="493" t="s">
        <v>272</v>
      </c>
      <c r="G115" s="491" t="s">
        <v>384</v>
      </c>
      <c r="H115" s="495">
        <v>46388</v>
      </c>
      <c r="I115" s="785">
        <v>46264</v>
      </c>
      <c r="J115" s="811">
        <v>1</v>
      </c>
      <c r="K115" s="511" t="s">
        <v>1859</v>
      </c>
      <c r="L115" s="817">
        <v>46295</v>
      </c>
      <c r="M115" s="811">
        <v>0</v>
      </c>
      <c r="N115" s="511" t="s">
        <v>1861</v>
      </c>
      <c r="O115" s="836"/>
      <c r="P115" s="834"/>
      <c r="Q115" s="834"/>
      <c r="R115" s="785">
        <v>46387</v>
      </c>
      <c r="S115" s="811">
        <v>0</v>
      </c>
      <c r="T115" s="511" t="s">
        <v>1860</v>
      </c>
      <c r="U115" s="816"/>
    </row>
    <row r="116" spans="3:21" ht="30" customHeight="1" x14ac:dyDescent="0.2">
      <c r="C116" s="685" t="s">
        <v>427</v>
      </c>
      <c r="D116" s="685" t="s">
        <v>353</v>
      </c>
      <c r="E116" s="685" t="s">
        <v>723</v>
      </c>
      <c r="F116" s="687" t="s">
        <v>273</v>
      </c>
      <c r="G116" s="685" t="s">
        <v>384</v>
      </c>
      <c r="H116" s="688">
        <v>46388</v>
      </c>
      <c r="I116" s="784">
        <v>46249</v>
      </c>
      <c r="J116" s="788">
        <v>1</v>
      </c>
      <c r="K116" s="787" t="s">
        <v>1859</v>
      </c>
      <c r="L116" s="817">
        <v>46295</v>
      </c>
      <c r="M116" s="788">
        <v>0.67</v>
      </c>
      <c r="N116" s="787" t="s">
        <v>1861</v>
      </c>
      <c r="O116" s="790"/>
      <c r="P116" s="791"/>
      <c r="Q116" s="791"/>
      <c r="R116" s="784">
        <v>46387</v>
      </c>
      <c r="S116" s="788">
        <v>0.95</v>
      </c>
      <c r="T116" s="787" t="s">
        <v>1860</v>
      </c>
      <c r="U116" s="833" t="s">
        <v>4842</v>
      </c>
    </row>
    <row r="117" spans="3:21" ht="30" customHeight="1" x14ac:dyDescent="0.2">
      <c r="C117" s="508" t="s">
        <v>1431</v>
      </c>
      <c r="D117" s="508" t="s">
        <v>352</v>
      </c>
      <c r="E117" s="508" t="s">
        <v>609</v>
      </c>
      <c r="F117" s="542" t="s">
        <v>110</v>
      </c>
      <c r="G117" s="508" t="s">
        <v>384</v>
      </c>
      <c r="H117" s="510">
        <v>46285</v>
      </c>
      <c r="I117" s="784">
        <v>45991</v>
      </c>
      <c r="J117" s="788">
        <v>1</v>
      </c>
      <c r="K117" s="511" t="s">
        <v>1859</v>
      </c>
      <c r="L117" s="784">
        <v>46141</v>
      </c>
      <c r="M117" s="788">
        <v>1</v>
      </c>
      <c r="N117" s="511" t="s">
        <v>1859</v>
      </c>
      <c r="O117" s="836"/>
      <c r="P117" s="834"/>
      <c r="Q117" s="834"/>
      <c r="R117" s="785">
        <v>46232</v>
      </c>
      <c r="S117" s="511">
        <v>0</v>
      </c>
      <c r="T117" s="511" t="s">
        <v>1861</v>
      </c>
      <c r="U117" s="816" t="s">
        <v>4761</v>
      </c>
    </row>
    <row r="118" spans="3:21" ht="30" customHeight="1" x14ac:dyDescent="0.2">
      <c r="C118" s="685" t="s">
        <v>391</v>
      </c>
      <c r="D118" s="685" t="s">
        <v>353</v>
      </c>
      <c r="E118" s="685" t="s">
        <v>656</v>
      </c>
      <c r="F118" s="687" t="s">
        <v>188</v>
      </c>
      <c r="G118" s="685" t="s">
        <v>384</v>
      </c>
      <c r="H118" s="688">
        <v>46296</v>
      </c>
      <c r="I118" s="784">
        <v>46172</v>
      </c>
      <c r="J118" s="788">
        <v>1</v>
      </c>
      <c r="K118" s="787" t="s">
        <v>1859</v>
      </c>
      <c r="L118" s="784">
        <v>46203</v>
      </c>
      <c r="M118" s="788">
        <v>1</v>
      </c>
      <c r="N118" s="787" t="s">
        <v>1859</v>
      </c>
      <c r="O118" s="790"/>
      <c r="P118" s="791"/>
      <c r="Q118" s="791"/>
      <c r="R118" s="784">
        <v>46295</v>
      </c>
      <c r="S118" s="788">
        <v>0.98499999999999999</v>
      </c>
      <c r="T118" s="787" t="s">
        <v>1861</v>
      </c>
      <c r="U118" s="814" t="s">
        <v>4771</v>
      </c>
    </row>
    <row r="119" spans="3:21" ht="30" customHeight="1" x14ac:dyDescent="0.2">
      <c r="C119" s="494">
        <v>0</v>
      </c>
      <c r="D119" s="491" t="s">
        <v>353</v>
      </c>
      <c r="E119" s="491" t="s">
        <v>666</v>
      </c>
      <c r="F119" s="493" t="s">
        <v>194</v>
      </c>
      <c r="G119" s="491" t="s">
        <v>384</v>
      </c>
      <c r="H119" s="495">
        <v>46143</v>
      </c>
      <c r="I119" s="817">
        <v>45989</v>
      </c>
      <c r="J119" s="811">
        <v>1</v>
      </c>
      <c r="K119" s="511" t="s">
        <v>1859</v>
      </c>
      <c r="L119" s="817">
        <v>46188</v>
      </c>
      <c r="M119" s="811">
        <v>1</v>
      </c>
      <c r="N119" s="811" t="s">
        <v>1859</v>
      </c>
      <c r="O119" s="817">
        <v>46285</v>
      </c>
      <c r="P119" s="811">
        <v>0.27</v>
      </c>
      <c r="Q119" s="511" t="s">
        <v>1861</v>
      </c>
      <c r="R119" s="785">
        <v>46310</v>
      </c>
      <c r="S119" s="811">
        <v>0</v>
      </c>
      <c r="T119" s="511" t="s">
        <v>1861</v>
      </c>
      <c r="U119" s="816" t="s">
        <v>1611</v>
      </c>
    </row>
    <row r="120" spans="3:21" ht="30" customHeight="1" x14ac:dyDescent="0.2">
      <c r="C120" s="494">
        <v>0</v>
      </c>
      <c r="D120" s="491" t="s">
        <v>353</v>
      </c>
      <c r="E120" s="491" t="s">
        <v>668</v>
      </c>
      <c r="F120" s="493" t="s">
        <v>196</v>
      </c>
      <c r="G120" s="491" t="s">
        <v>384</v>
      </c>
      <c r="H120" s="495">
        <v>46143</v>
      </c>
      <c r="I120" s="817">
        <v>46142</v>
      </c>
      <c r="J120" s="811">
        <v>1</v>
      </c>
      <c r="K120" s="511" t="s">
        <v>1859</v>
      </c>
      <c r="L120" s="785">
        <v>46188</v>
      </c>
      <c r="M120" s="811">
        <v>1</v>
      </c>
      <c r="N120" s="511" t="s">
        <v>1859</v>
      </c>
      <c r="O120" s="817">
        <v>46310</v>
      </c>
      <c r="P120" s="811">
        <v>1</v>
      </c>
      <c r="Q120" s="511" t="s">
        <v>1859</v>
      </c>
      <c r="R120" s="817">
        <v>46310</v>
      </c>
      <c r="S120" s="811">
        <v>0.25</v>
      </c>
      <c r="T120" s="511" t="s">
        <v>1861</v>
      </c>
      <c r="U120" s="816" t="s">
        <v>1611</v>
      </c>
    </row>
    <row r="121" spans="3:21" ht="30" customHeight="1" x14ac:dyDescent="0.2">
      <c r="C121" s="494">
        <v>0</v>
      </c>
      <c r="D121" s="491" t="s">
        <v>353</v>
      </c>
      <c r="E121" s="491" t="s">
        <v>669</v>
      </c>
      <c r="F121" s="493" t="s">
        <v>197</v>
      </c>
      <c r="G121" s="491" t="s">
        <v>384</v>
      </c>
      <c r="H121" s="495">
        <v>46143</v>
      </c>
      <c r="I121" s="785">
        <v>46142</v>
      </c>
      <c r="J121" s="811">
        <v>1</v>
      </c>
      <c r="K121" s="511" t="s">
        <v>1859</v>
      </c>
      <c r="L121" s="785">
        <v>46188</v>
      </c>
      <c r="M121" s="811">
        <v>1</v>
      </c>
      <c r="N121" s="511" t="s">
        <v>1859</v>
      </c>
      <c r="O121" s="785">
        <v>46310</v>
      </c>
      <c r="P121" s="811">
        <v>0</v>
      </c>
      <c r="Q121" s="511" t="s">
        <v>1861</v>
      </c>
      <c r="R121" s="785">
        <v>46310</v>
      </c>
      <c r="S121" s="811">
        <v>0</v>
      </c>
      <c r="T121" s="511" t="s">
        <v>1861</v>
      </c>
      <c r="U121" s="816" t="s">
        <v>1611</v>
      </c>
    </row>
    <row r="122" spans="3:21" ht="30" customHeight="1" x14ac:dyDescent="0.2">
      <c r="C122" s="494">
        <v>0</v>
      </c>
      <c r="D122" s="491" t="s">
        <v>353</v>
      </c>
      <c r="E122" s="491" t="s">
        <v>673</v>
      </c>
      <c r="F122" s="493" t="s">
        <v>200</v>
      </c>
      <c r="G122" s="491" t="s">
        <v>384</v>
      </c>
      <c r="H122" s="495">
        <v>46143</v>
      </c>
      <c r="I122" s="817">
        <v>46142</v>
      </c>
      <c r="J122" s="811">
        <v>1</v>
      </c>
      <c r="K122" s="511" t="s">
        <v>1859</v>
      </c>
      <c r="L122" s="785">
        <v>46188</v>
      </c>
      <c r="M122" s="811">
        <v>1</v>
      </c>
      <c r="N122" s="511" t="s">
        <v>1859</v>
      </c>
      <c r="O122" s="817">
        <v>46310</v>
      </c>
      <c r="P122" s="811">
        <v>0.64</v>
      </c>
      <c r="Q122" s="511" t="s">
        <v>1861</v>
      </c>
      <c r="R122" s="817">
        <v>46310</v>
      </c>
      <c r="S122" s="811">
        <v>0.13</v>
      </c>
      <c r="T122" s="511" t="s">
        <v>1861</v>
      </c>
      <c r="U122" s="816" t="s">
        <v>1611</v>
      </c>
    </row>
    <row r="123" spans="3:21" ht="30" customHeight="1" x14ac:dyDescent="0.2">
      <c r="C123" s="685" t="s">
        <v>416</v>
      </c>
      <c r="D123" s="685" t="s">
        <v>353</v>
      </c>
      <c r="E123" s="685" t="s">
        <v>704</v>
      </c>
      <c r="F123" s="687" t="s">
        <v>363</v>
      </c>
      <c r="G123" s="685" t="s">
        <v>384</v>
      </c>
      <c r="H123" s="688">
        <v>46236</v>
      </c>
      <c r="I123" s="784">
        <v>46081</v>
      </c>
      <c r="J123" s="788">
        <v>1</v>
      </c>
      <c r="K123" s="787" t="s">
        <v>1859</v>
      </c>
      <c r="L123" s="784">
        <v>46188</v>
      </c>
      <c r="M123" s="788">
        <v>1</v>
      </c>
      <c r="N123" s="787" t="s">
        <v>1859</v>
      </c>
      <c r="O123" s="790"/>
      <c r="P123" s="791"/>
      <c r="Q123" s="791"/>
      <c r="R123" s="817">
        <v>46295</v>
      </c>
      <c r="S123" s="788">
        <v>0.95</v>
      </c>
      <c r="T123" s="787" t="s">
        <v>1861</v>
      </c>
      <c r="U123" s="814" t="s">
        <v>4776</v>
      </c>
    </row>
    <row r="124" spans="3:21" ht="30" customHeight="1" x14ac:dyDescent="0.2">
      <c r="C124" s="491" t="s">
        <v>1581</v>
      </c>
      <c r="D124" s="491" t="s">
        <v>353</v>
      </c>
      <c r="E124" s="491" t="s">
        <v>711</v>
      </c>
      <c r="F124" s="493" t="s">
        <v>265</v>
      </c>
      <c r="G124" s="491" t="s">
        <v>384</v>
      </c>
      <c r="H124" s="495">
        <v>46296</v>
      </c>
      <c r="I124" s="785">
        <v>46202</v>
      </c>
      <c r="J124" s="811">
        <v>1</v>
      </c>
      <c r="K124" s="511" t="s">
        <v>1859</v>
      </c>
      <c r="L124" s="785">
        <v>46233</v>
      </c>
      <c r="M124" s="811">
        <v>1</v>
      </c>
      <c r="N124" s="511" t="s">
        <v>1859</v>
      </c>
      <c r="O124" s="836"/>
      <c r="P124" s="834"/>
      <c r="Q124" s="834"/>
      <c r="R124" s="785">
        <v>46295</v>
      </c>
      <c r="S124" s="811">
        <v>0</v>
      </c>
      <c r="T124" s="511" t="s">
        <v>1861</v>
      </c>
      <c r="U124" s="816" t="s">
        <v>4780</v>
      </c>
    </row>
    <row r="125" spans="3:21" ht="30" customHeight="1" x14ac:dyDescent="0.2">
      <c r="C125" s="491" t="s">
        <v>1581</v>
      </c>
      <c r="D125" s="491" t="s">
        <v>353</v>
      </c>
      <c r="E125" s="491" t="s">
        <v>717</v>
      </c>
      <c r="F125" s="493" t="s">
        <v>367</v>
      </c>
      <c r="G125" s="491" t="s">
        <v>384</v>
      </c>
      <c r="H125" s="495">
        <v>46296</v>
      </c>
      <c r="I125" s="785">
        <v>46187</v>
      </c>
      <c r="J125" s="811">
        <v>1</v>
      </c>
      <c r="K125" s="511" t="s">
        <v>1859</v>
      </c>
      <c r="L125" s="785">
        <v>46233</v>
      </c>
      <c r="M125" s="811">
        <v>1</v>
      </c>
      <c r="N125" s="511" t="s">
        <v>1859</v>
      </c>
      <c r="O125" s="836"/>
      <c r="P125" s="834"/>
      <c r="Q125" s="834"/>
      <c r="R125" s="785">
        <v>46295</v>
      </c>
      <c r="S125" s="811">
        <v>0</v>
      </c>
      <c r="T125" s="511" t="s">
        <v>1861</v>
      </c>
      <c r="U125" s="816" t="s">
        <v>4780</v>
      </c>
    </row>
    <row r="128" spans="3:21" ht="36" x14ac:dyDescent="0.55000000000000004">
      <c r="C128" s="780" t="s">
        <v>384</v>
      </c>
    </row>
    <row r="129" spans="3:21" ht="15" customHeight="1" x14ac:dyDescent="0.55000000000000004">
      <c r="C129" s="780"/>
    </row>
    <row r="130" spans="3:21" ht="42.75" x14ac:dyDescent="0.2">
      <c r="C130" s="795" t="s">
        <v>4389</v>
      </c>
      <c r="D130" s="795" t="s">
        <v>548</v>
      </c>
      <c r="E130" s="796" t="s">
        <v>15</v>
      </c>
      <c r="F130" s="795" t="s">
        <v>18</v>
      </c>
      <c r="G130" s="795" t="s">
        <v>1655</v>
      </c>
      <c r="H130" s="795" t="s">
        <v>1654</v>
      </c>
      <c r="I130" s="821" t="s">
        <v>1944</v>
      </c>
      <c r="J130" s="822" t="s">
        <v>1945</v>
      </c>
      <c r="K130" s="823" t="s">
        <v>1946</v>
      </c>
      <c r="L130" s="821" t="s">
        <v>1652</v>
      </c>
      <c r="M130" s="822" t="s">
        <v>1653</v>
      </c>
      <c r="N130" s="823" t="s">
        <v>1940</v>
      </c>
      <c r="O130" s="821" t="s">
        <v>1941</v>
      </c>
      <c r="P130" s="822" t="s">
        <v>1942</v>
      </c>
      <c r="Q130" s="823" t="s">
        <v>1943</v>
      </c>
      <c r="R130" s="888" t="s">
        <v>1910</v>
      </c>
      <c r="S130" s="888"/>
      <c r="T130" s="888"/>
      <c r="U130" s="888"/>
    </row>
    <row r="131" spans="3:21" ht="30" customHeight="1" x14ac:dyDescent="0.2">
      <c r="C131" s="508" t="s">
        <v>453</v>
      </c>
      <c r="D131" s="508" t="s">
        <v>352</v>
      </c>
      <c r="E131" s="508" t="s">
        <v>553</v>
      </c>
      <c r="F131" s="542" t="s">
        <v>34</v>
      </c>
      <c r="G131" s="508" t="s">
        <v>384</v>
      </c>
      <c r="H131" s="510">
        <v>46174</v>
      </c>
      <c r="I131" s="784">
        <v>45989</v>
      </c>
      <c r="J131" s="788">
        <v>1</v>
      </c>
      <c r="K131" s="787" t="s">
        <v>1859</v>
      </c>
      <c r="L131" s="789">
        <v>46295</v>
      </c>
      <c r="M131" s="787">
        <v>0</v>
      </c>
      <c r="N131" s="787" t="s">
        <v>1861</v>
      </c>
      <c r="O131" s="784">
        <v>46316</v>
      </c>
      <c r="P131" s="787">
        <v>0</v>
      </c>
      <c r="Q131" s="787" t="s">
        <v>1861</v>
      </c>
      <c r="R131" s="889"/>
      <c r="S131" s="889"/>
      <c r="T131" s="889"/>
      <c r="U131" s="889"/>
    </row>
    <row r="132" spans="3:21" ht="30" customHeight="1" x14ac:dyDescent="0.2">
      <c r="C132" s="508" t="s">
        <v>489</v>
      </c>
      <c r="D132" s="508" t="s">
        <v>352</v>
      </c>
      <c r="E132" s="508" t="s">
        <v>558</v>
      </c>
      <c r="F132" s="542" t="s">
        <v>444</v>
      </c>
      <c r="G132" s="508" t="s">
        <v>384</v>
      </c>
      <c r="H132" s="510">
        <v>46285</v>
      </c>
      <c r="I132" s="784">
        <v>46218</v>
      </c>
      <c r="J132" s="787">
        <v>1</v>
      </c>
      <c r="K132" s="787" t="s">
        <v>1859</v>
      </c>
      <c r="L132" s="784">
        <v>46181</v>
      </c>
      <c r="M132" s="787">
        <v>1</v>
      </c>
      <c r="N132" s="787" t="s">
        <v>1859</v>
      </c>
      <c r="O132" s="784">
        <v>46295</v>
      </c>
      <c r="P132" s="787">
        <v>0</v>
      </c>
      <c r="Q132" s="787" t="s">
        <v>1861</v>
      </c>
      <c r="R132" s="889"/>
      <c r="S132" s="889"/>
      <c r="T132" s="889"/>
      <c r="U132" s="889"/>
    </row>
    <row r="133" spans="3:21" ht="30" customHeight="1" x14ac:dyDescent="0.2">
      <c r="C133" s="508" t="s">
        <v>491</v>
      </c>
      <c r="D133" s="508" t="s">
        <v>352</v>
      </c>
      <c r="E133" s="508" t="s">
        <v>561</v>
      </c>
      <c r="F133" s="542" t="s">
        <v>459</v>
      </c>
      <c r="G133" s="508" t="s">
        <v>384</v>
      </c>
      <c r="H133" s="510">
        <v>46285</v>
      </c>
      <c r="I133" s="784">
        <v>46218</v>
      </c>
      <c r="J133" s="787">
        <v>1</v>
      </c>
      <c r="K133" s="787" t="s">
        <v>1859</v>
      </c>
      <c r="L133" s="784">
        <v>46181</v>
      </c>
      <c r="M133" s="787">
        <v>1</v>
      </c>
      <c r="N133" s="787" t="s">
        <v>1859</v>
      </c>
      <c r="O133" s="784">
        <v>46295</v>
      </c>
      <c r="P133" s="787">
        <v>0</v>
      </c>
      <c r="Q133" s="787" t="s">
        <v>1861</v>
      </c>
      <c r="R133" s="889"/>
      <c r="S133" s="889"/>
      <c r="T133" s="889"/>
      <c r="U133" s="889"/>
    </row>
    <row r="134" spans="3:21" ht="30" customHeight="1" x14ac:dyDescent="0.2">
      <c r="C134" s="508" t="s">
        <v>452</v>
      </c>
      <c r="D134" s="508" t="s">
        <v>352</v>
      </c>
      <c r="E134" s="508" t="s">
        <v>569</v>
      </c>
      <c r="F134" s="542" t="s">
        <v>50</v>
      </c>
      <c r="G134" s="508" t="s">
        <v>384</v>
      </c>
      <c r="H134" s="510">
        <v>46345</v>
      </c>
      <c r="I134" s="784">
        <v>46218</v>
      </c>
      <c r="J134" s="787">
        <v>1</v>
      </c>
      <c r="K134" s="787" t="s">
        <v>1859</v>
      </c>
      <c r="L134" s="784">
        <v>46295</v>
      </c>
      <c r="M134" s="787">
        <v>1</v>
      </c>
      <c r="N134" s="787" t="s">
        <v>1859</v>
      </c>
      <c r="O134" s="784">
        <v>46316</v>
      </c>
      <c r="P134" s="787">
        <v>0</v>
      </c>
      <c r="Q134" s="787" t="s">
        <v>1861</v>
      </c>
      <c r="R134" s="889"/>
      <c r="S134" s="889"/>
      <c r="T134" s="889"/>
      <c r="U134" s="889"/>
    </row>
    <row r="135" spans="3:21" ht="30" customHeight="1" x14ac:dyDescent="0.2">
      <c r="C135" s="508" t="s">
        <v>533</v>
      </c>
      <c r="D135" s="508" t="s">
        <v>352</v>
      </c>
      <c r="E135" s="508" t="s">
        <v>570</v>
      </c>
      <c r="F135" s="542" t="s">
        <v>51</v>
      </c>
      <c r="G135" s="508" t="s">
        <v>384</v>
      </c>
      <c r="H135" s="510">
        <v>46255</v>
      </c>
      <c r="I135" s="784">
        <v>46288</v>
      </c>
      <c r="J135" s="788">
        <v>0</v>
      </c>
      <c r="K135" s="787" t="s">
        <v>1861</v>
      </c>
      <c r="L135" s="784">
        <v>46295</v>
      </c>
      <c r="M135" s="787">
        <v>0</v>
      </c>
      <c r="N135" s="787" t="s">
        <v>1861</v>
      </c>
      <c r="O135" s="784">
        <v>46316</v>
      </c>
      <c r="P135" s="787">
        <v>0</v>
      </c>
      <c r="Q135" s="787" t="s">
        <v>1861</v>
      </c>
      <c r="R135" s="889"/>
      <c r="S135" s="889"/>
      <c r="T135" s="889"/>
      <c r="U135" s="889"/>
    </row>
    <row r="136" spans="3:21" ht="30" customHeight="1" x14ac:dyDescent="0.2">
      <c r="C136" s="674" t="s">
        <v>450</v>
      </c>
      <c r="D136" s="674" t="s">
        <v>352</v>
      </c>
      <c r="E136" s="674" t="s">
        <v>571</v>
      </c>
      <c r="F136" s="676" t="s">
        <v>1921</v>
      </c>
      <c r="G136" s="674" t="s">
        <v>384</v>
      </c>
      <c r="H136" s="677">
        <v>46255</v>
      </c>
      <c r="I136" s="784">
        <v>46218</v>
      </c>
      <c r="J136" s="787">
        <v>1</v>
      </c>
      <c r="K136" s="787" t="s">
        <v>1859</v>
      </c>
      <c r="L136" s="784">
        <v>46241</v>
      </c>
      <c r="M136" s="787">
        <v>1</v>
      </c>
      <c r="N136" s="787" t="s">
        <v>1859</v>
      </c>
      <c r="O136" s="784">
        <v>46295</v>
      </c>
      <c r="P136" s="787">
        <v>0</v>
      </c>
      <c r="Q136" s="787" t="s">
        <v>1861</v>
      </c>
      <c r="R136" s="889"/>
      <c r="S136" s="889"/>
      <c r="T136" s="889"/>
      <c r="U136" s="889"/>
    </row>
    <row r="137" spans="3:21" ht="30" customHeight="1" x14ac:dyDescent="0.2">
      <c r="C137" s="674" t="s">
        <v>449</v>
      </c>
      <c r="D137" s="674" t="s">
        <v>352</v>
      </c>
      <c r="E137" s="674" t="s">
        <v>573</v>
      </c>
      <c r="F137" s="676" t="s">
        <v>52</v>
      </c>
      <c r="G137" s="674" t="s">
        <v>384</v>
      </c>
      <c r="H137" s="677">
        <v>46105</v>
      </c>
      <c r="I137" s="784">
        <v>46218</v>
      </c>
      <c r="J137" s="787">
        <v>1</v>
      </c>
      <c r="K137" s="787" t="s">
        <v>1859</v>
      </c>
      <c r="L137" s="784">
        <v>46295</v>
      </c>
      <c r="M137" s="787">
        <v>1</v>
      </c>
      <c r="N137" s="787" t="s">
        <v>1859</v>
      </c>
      <c r="O137" s="784">
        <v>46316</v>
      </c>
      <c r="P137" s="787">
        <v>0</v>
      </c>
      <c r="Q137" s="787" t="s">
        <v>1861</v>
      </c>
      <c r="R137" s="889"/>
      <c r="S137" s="889"/>
      <c r="T137" s="889"/>
      <c r="U137" s="889"/>
    </row>
    <row r="138" spans="3:21" ht="30" customHeight="1" x14ac:dyDescent="0.2">
      <c r="C138" s="674" t="s">
        <v>1109</v>
      </c>
      <c r="D138" s="674" t="s">
        <v>352</v>
      </c>
      <c r="E138" s="674" t="s">
        <v>592</v>
      </c>
      <c r="F138" s="676" t="s">
        <v>87</v>
      </c>
      <c r="G138" s="674" t="s">
        <v>384</v>
      </c>
      <c r="H138" s="677">
        <v>46195</v>
      </c>
      <c r="I138" s="784">
        <v>46157</v>
      </c>
      <c r="J138" s="787">
        <v>1</v>
      </c>
      <c r="K138" s="787" t="s">
        <v>1859</v>
      </c>
      <c r="L138" s="784">
        <v>46181</v>
      </c>
      <c r="M138" s="787">
        <v>1</v>
      </c>
      <c r="N138" s="787" t="s">
        <v>1859</v>
      </c>
      <c r="O138" s="784">
        <v>46295</v>
      </c>
      <c r="P138" s="787">
        <v>0</v>
      </c>
      <c r="Q138" s="787" t="s">
        <v>1861</v>
      </c>
      <c r="R138" s="889"/>
      <c r="S138" s="889"/>
      <c r="T138" s="889"/>
      <c r="U138" s="889"/>
    </row>
    <row r="139" spans="3:21" ht="30" customHeight="1" x14ac:dyDescent="0.2">
      <c r="C139" s="674" t="s">
        <v>876</v>
      </c>
      <c r="D139" s="674" t="s">
        <v>352</v>
      </c>
      <c r="E139" s="674" t="s">
        <v>611</v>
      </c>
      <c r="F139" s="676" t="s">
        <v>112</v>
      </c>
      <c r="G139" s="674" t="s">
        <v>384</v>
      </c>
      <c r="H139" s="677">
        <v>46235</v>
      </c>
      <c r="I139" s="784">
        <v>46265</v>
      </c>
      <c r="J139" s="787">
        <v>1</v>
      </c>
      <c r="K139" s="787" t="s">
        <v>1859</v>
      </c>
      <c r="L139" s="784">
        <v>46295</v>
      </c>
      <c r="M139" s="787">
        <v>0</v>
      </c>
      <c r="N139" s="787" t="s">
        <v>1861</v>
      </c>
      <c r="O139" s="784">
        <v>46310</v>
      </c>
      <c r="P139" s="787">
        <v>0</v>
      </c>
      <c r="Q139" s="787" t="s">
        <v>1861</v>
      </c>
      <c r="R139" s="890"/>
      <c r="S139" s="890"/>
      <c r="T139" s="890"/>
      <c r="U139" s="890"/>
    </row>
    <row r="140" spans="3:21" ht="30" customHeight="1" x14ac:dyDescent="0.2">
      <c r="C140" s="685" t="s">
        <v>383</v>
      </c>
      <c r="D140" s="685" t="s">
        <v>353</v>
      </c>
      <c r="E140" s="685" t="s">
        <v>646</v>
      </c>
      <c r="F140" s="687" t="s">
        <v>373</v>
      </c>
      <c r="G140" s="685" t="s">
        <v>384</v>
      </c>
      <c r="H140" s="688">
        <v>46176</v>
      </c>
      <c r="I140" s="784">
        <v>46295</v>
      </c>
      <c r="J140" s="788">
        <v>0.5</v>
      </c>
      <c r="K140" s="787" t="s">
        <v>1861</v>
      </c>
      <c r="L140" s="784">
        <v>46302</v>
      </c>
      <c r="M140" s="788">
        <v>1</v>
      </c>
      <c r="N140" s="787" t="s">
        <v>1859</v>
      </c>
      <c r="O140" s="784">
        <v>46325</v>
      </c>
      <c r="P140" s="788">
        <v>0</v>
      </c>
      <c r="Q140" s="787" t="s">
        <v>1860</v>
      </c>
      <c r="R140" s="890"/>
      <c r="S140" s="890"/>
      <c r="T140" s="890"/>
      <c r="U140" s="890"/>
    </row>
    <row r="141" spans="3:21" ht="30" customHeight="1" x14ac:dyDescent="0.2">
      <c r="C141" s="491" t="s">
        <v>386</v>
      </c>
      <c r="D141" s="491" t="s">
        <v>353</v>
      </c>
      <c r="E141" s="491" t="s">
        <v>2002</v>
      </c>
      <c r="F141" s="493" t="s">
        <v>4802</v>
      </c>
      <c r="G141" s="491" t="s">
        <v>384</v>
      </c>
      <c r="H141" s="495">
        <v>46237</v>
      </c>
      <c r="I141" s="784">
        <v>46295</v>
      </c>
      <c r="J141" s="788">
        <v>0.5</v>
      </c>
      <c r="K141" s="787" t="s">
        <v>1861</v>
      </c>
      <c r="L141" s="784">
        <v>46295</v>
      </c>
      <c r="M141" s="788">
        <v>0</v>
      </c>
      <c r="N141" s="787" t="s">
        <v>1861</v>
      </c>
      <c r="O141" s="784">
        <v>46325</v>
      </c>
      <c r="P141" s="788">
        <v>0</v>
      </c>
      <c r="Q141" s="787" t="s">
        <v>1860</v>
      </c>
      <c r="R141" s="890" t="s">
        <v>4843</v>
      </c>
      <c r="S141" s="890"/>
      <c r="T141" s="890"/>
      <c r="U141" s="890"/>
    </row>
    <row r="142" spans="3:21" ht="30" customHeight="1" x14ac:dyDescent="0.2">
      <c r="C142" s="491" t="s">
        <v>387</v>
      </c>
      <c r="D142" s="491" t="s">
        <v>353</v>
      </c>
      <c r="E142" s="491" t="s">
        <v>651</v>
      </c>
      <c r="F142" s="493" t="s">
        <v>183</v>
      </c>
      <c r="G142" s="491" t="s">
        <v>384</v>
      </c>
      <c r="H142" s="495">
        <v>46235</v>
      </c>
      <c r="I142" s="784">
        <v>46295</v>
      </c>
      <c r="J142" s="788">
        <v>0.5</v>
      </c>
      <c r="K142" s="787" t="s">
        <v>1861</v>
      </c>
      <c r="L142" s="789">
        <v>46295</v>
      </c>
      <c r="M142" s="788">
        <v>0</v>
      </c>
      <c r="N142" s="787" t="s">
        <v>1861</v>
      </c>
      <c r="O142" s="784">
        <v>46325</v>
      </c>
      <c r="P142" s="788">
        <v>0</v>
      </c>
      <c r="Q142" s="787" t="s">
        <v>1860</v>
      </c>
      <c r="R142" s="890"/>
      <c r="S142" s="890"/>
      <c r="T142" s="890"/>
      <c r="U142" s="890"/>
    </row>
    <row r="143" spans="3:21" ht="30" customHeight="1" x14ac:dyDescent="0.2">
      <c r="C143" s="491" t="s">
        <v>388</v>
      </c>
      <c r="D143" s="491" t="s">
        <v>353</v>
      </c>
      <c r="E143" s="491" t="s">
        <v>652</v>
      </c>
      <c r="F143" s="493" t="s">
        <v>184</v>
      </c>
      <c r="G143" s="491" t="s">
        <v>384</v>
      </c>
      <c r="H143" s="495">
        <v>46236</v>
      </c>
      <c r="I143" s="784">
        <v>46218</v>
      </c>
      <c r="J143" s="788">
        <v>1</v>
      </c>
      <c r="K143" s="787" t="s">
        <v>1859</v>
      </c>
      <c r="L143" s="789">
        <v>46302</v>
      </c>
      <c r="M143" s="788">
        <v>0</v>
      </c>
      <c r="N143" s="787" t="s">
        <v>1861</v>
      </c>
      <c r="O143" s="784">
        <v>46325</v>
      </c>
      <c r="P143" s="788">
        <v>0</v>
      </c>
      <c r="Q143" s="787" t="s">
        <v>1860</v>
      </c>
      <c r="R143" s="890"/>
      <c r="S143" s="890"/>
      <c r="T143" s="890"/>
      <c r="U143" s="890"/>
    </row>
    <row r="144" spans="3:21" ht="30" customHeight="1" x14ac:dyDescent="0.2">
      <c r="C144" s="491" t="s">
        <v>388</v>
      </c>
      <c r="D144" s="491" t="s">
        <v>353</v>
      </c>
      <c r="E144" s="491" t="s">
        <v>653</v>
      </c>
      <c r="F144" s="493" t="s">
        <v>185</v>
      </c>
      <c r="G144" s="491" t="s">
        <v>384</v>
      </c>
      <c r="H144" s="495">
        <v>46237</v>
      </c>
      <c r="I144" s="784">
        <v>46204</v>
      </c>
      <c r="J144" s="788">
        <v>1</v>
      </c>
      <c r="K144" s="787" t="s">
        <v>1859</v>
      </c>
      <c r="L144" s="789">
        <v>46295</v>
      </c>
      <c r="M144" s="788">
        <v>0</v>
      </c>
      <c r="N144" s="787" t="s">
        <v>1861</v>
      </c>
      <c r="O144" s="784">
        <v>46316</v>
      </c>
      <c r="P144" s="788">
        <v>0</v>
      </c>
      <c r="Q144" s="787" t="s">
        <v>1861</v>
      </c>
      <c r="R144" s="890"/>
      <c r="S144" s="890"/>
      <c r="T144" s="890"/>
      <c r="U144" s="890"/>
    </row>
    <row r="145" spans="3:21" ht="30" customHeight="1" x14ac:dyDescent="0.2">
      <c r="C145" s="491" t="s">
        <v>394</v>
      </c>
      <c r="D145" s="491" t="s">
        <v>353</v>
      </c>
      <c r="E145" s="491" t="s">
        <v>658</v>
      </c>
      <c r="F145" s="493" t="s">
        <v>190</v>
      </c>
      <c r="G145" s="491" t="s">
        <v>384</v>
      </c>
      <c r="H145" s="495">
        <v>46174</v>
      </c>
      <c r="I145" s="784">
        <v>46235</v>
      </c>
      <c r="J145" s="788">
        <v>1</v>
      </c>
      <c r="K145" s="787" t="s">
        <v>1859</v>
      </c>
      <c r="L145" s="784">
        <v>46295</v>
      </c>
      <c r="M145" s="788">
        <v>0</v>
      </c>
      <c r="N145" s="787" t="s">
        <v>1861</v>
      </c>
      <c r="O145" s="784">
        <v>46316</v>
      </c>
      <c r="P145" s="788">
        <v>0</v>
      </c>
      <c r="Q145" s="787" t="s">
        <v>1861</v>
      </c>
      <c r="R145" s="890" t="s">
        <v>4839</v>
      </c>
      <c r="S145" s="890"/>
      <c r="T145" s="890"/>
      <c r="U145" s="890"/>
    </row>
    <row r="146" spans="3:21" ht="30" customHeight="1" x14ac:dyDescent="0.2">
      <c r="C146" s="685" t="s">
        <v>400</v>
      </c>
      <c r="D146" s="685" t="s">
        <v>353</v>
      </c>
      <c r="E146" s="685" t="s">
        <v>663</v>
      </c>
      <c r="F146" s="687" t="s">
        <v>379</v>
      </c>
      <c r="G146" s="685" t="s">
        <v>384</v>
      </c>
      <c r="H146" s="688">
        <v>46143</v>
      </c>
      <c r="I146" s="784">
        <v>46295</v>
      </c>
      <c r="J146" s="788">
        <v>0.5</v>
      </c>
      <c r="K146" s="787" t="s">
        <v>1861</v>
      </c>
      <c r="L146" s="784">
        <v>46302</v>
      </c>
      <c r="M146" s="788">
        <v>1</v>
      </c>
      <c r="N146" s="787" t="s">
        <v>1859</v>
      </c>
      <c r="O146" s="784">
        <v>46325</v>
      </c>
      <c r="P146" s="788">
        <v>0</v>
      </c>
      <c r="Q146" s="787" t="s">
        <v>1860</v>
      </c>
      <c r="R146" s="890"/>
      <c r="S146" s="890"/>
      <c r="T146" s="890"/>
      <c r="U146" s="890"/>
    </row>
    <row r="147" spans="3:21" ht="30" customHeight="1" x14ac:dyDescent="0.2">
      <c r="C147" s="491" t="s">
        <v>489</v>
      </c>
      <c r="D147" s="491" t="s">
        <v>353</v>
      </c>
      <c r="E147" s="491" t="s">
        <v>665</v>
      </c>
      <c r="F147" s="493" t="s">
        <v>193</v>
      </c>
      <c r="G147" s="491" t="s">
        <v>384</v>
      </c>
      <c r="H147" s="495">
        <v>46143</v>
      </c>
      <c r="I147" s="784">
        <v>46218</v>
      </c>
      <c r="J147" s="788">
        <v>1</v>
      </c>
      <c r="K147" s="787" t="s">
        <v>1859</v>
      </c>
      <c r="L147" s="784">
        <v>46181</v>
      </c>
      <c r="M147" s="788">
        <v>1</v>
      </c>
      <c r="N147" s="787" t="s">
        <v>1859</v>
      </c>
      <c r="O147" s="784">
        <v>46295</v>
      </c>
      <c r="P147" s="788">
        <v>0</v>
      </c>
      <c r="Q147" s="787" t="s">
        <v>1861</v>
      </c>
      <c r="R147" s="890"/>
      <c r="S147" s="890"/>
      <c r="T147" s="890"/>
      <c r="U147" s="890"/>
    </row>
    <row r="148" spans="3:21" ht="30" customHeight="1" x14ac:dyDescent="0.2">
      <c r="C148" s="491" t="s">
        <v>491</v>
      </c>
      <c r="D148" s="491" t="s">
        <v>353</v>
      </c>
      <c r="E148" s="491" t="s">
        <v>672</v>
      </c>
      <c r="F148" s="493" t="s">
        <v>1632</v>
      </c>
      <c r="G148" s="491" t="s">
        <v>384</v>
      </c>
      <c r="H148" s="495">
        <v>46143</v>
      </c>
      <c r="I148" s="784">
        <v>46218</v>
      </c>
      <c r="J148" s="788">
        <v>1</v>
      </c>
      <c r="K148" s="787" t="s">
        <v>1859</v>
      </c>
      <c r="L148" s="784">
        <v>46181</v>
      </c>
      <c r="M148" s="788">
        <v>1</v>
      </c>
      <c r="N148" s="787" t="s">
        <v>1859</v>
      </c>
      <c r="O148" s="784">
        <v>46295</v>
      </c>
      <c r="P148" s="788">
        <v>0</v>
      </c>
      <c r="Q148" s="787" t="s">
        <v>1861</v>
      </c>
      <c r="R148" s="890"/>
      <c r="S148" s="890"/>
      <c r="T148" s="890"/>
      <c r="U148" s="890"/>
    </row>
    <row r="149" spans="3:21" ht="30" customHeight="1" x14ac:dyDescent="0.2">
      <c r="C149" s="491" t="s">
        <v>405</v>
      </c>
      <c r="D149" s="491" t="s">
        <v>353</v>
      </c>
      <c r="E149" s="491" t="s">
        <v>690</v>
      </c>
      <c r="F149" s="493" t="s">
        <v>252</v>
      </c>
      <c r="G149" s="491" t="s">
        <v>384</v>
      </c>
      <c r="H149" s="495">
        <v>46235</v>
      </c>
      <c r="I149" s="784">
        <v>46204</v>
      </c>
      <c r="J149" s="788">
        <v>1</v>
      </c>
      <c r="K149" s="787" t="s">
        <v>1859</v>
      </c>
      <c r="L149" s="789">
        <v>46295</v>
      </c>
      <c r="M149" s="788">
        <v>0</v>
      </c>
      <c r="N149" s="787" t="s">
        <v>1861</v>
      </c>
      <c r="O149" s="784">
        <v>46316</v>
      </c>
      <c r="P149" s="788">
        <v>0</v>
      </c>
      <c r="Q149" s="787" t="s">
        <v>1861</v>
      </c>
      <c r="R149" s="890" t="s">
        <v>4843</v>
      </c>
      <c r="S149" s="890"/>
      <c r="T149" s="890"/>
      <c r="U149" s="890"/>
    </row>
    <row r="150" spans="3:21" ht="30" customHeight="1" x14ac:dyDescent="0.2">
      <c r="C150" s="491" t="s">
        <v>406</v>
      </c>
      <c r="D150" s="491" t="s">
        <v>353</v>
      </c>
      <c r="E150" s="491" t="s">
        <v>691</v>
      </c>
      <c r="F150" s="493" t="s">
        <v>253</v>
      </c>
      <c r="G150" s="491" t="s">
        <v>384</v>
      </c>
      <c r="H150" s="495">
        <v>46238</v>
      </c>
      <c r="I150" s="784">
        <v>46204</v>
      </c>
      <c r="J150" s="788">
        <v>1</v>
      </c>
      <c r="K150" s="787" t="s">
        <v>1859</v>
      </c>
      <c r="L150" s="789">
        <v>46295</v>
      </c>
      <c r="M150" s="788">
        <v>0</v>
      </c>
      <c r="N150" s="787" t="s">
        <v>1861</v>
      </c>
      <c r="O150" s="784">
        <v>46316</v>
      </c>
      <c r="P150" s="788">
        <v>0</v>
      </c>
      <c r="Q150" s="787" t="s">
        <v>1861</v>
      </c>
      <c r="R150" s="890" t="s">
        <v>4843</v>
      </c>
      <c r="S150" s="890"/>
      <c r="T150" s="890"/>
      <c r="U150" s="890"/>
    </row>
    <row r="151" spans="3:21" ht="30" customHeight="1" x14ac:dyDescent="0.2">
      <c r="C151" s="685" t="s">
        <v>408</v>
      </c>
      <c r="D151" s="685" t="s">
        <v>353</v>
      </c>
      <c r="E151" s="685" t="s">
        <v>692</v>
      </c>
      <c r="F151" s="687" t="s">
        <v>359</v>
      </c>
      <c r="G151" s="685" t="s">
        <v>384</v>
      </c>
      <c r="H151" s="688">
        <v>46206</v>
      </c>
      <c r="I151" s="784">
        <v>46173</v>
      </c>
      <c r="J151" s="788">
        <v>1</v>
      </c>
      <c r="K151" s="787" t="s">
        <v>1859</v>
      </c>
      <c r="L151" s="784">
        <v>46295</v>
      </c>
      <c r="M151" s="788">
        <v>1</v>
      </c>
      <c r="N151" s="787" t="s">
        <v>1859</v>
      </c>
      <c r="O151" s="784">
        <v>46316</v>
      </c>
      <c r="P151" s="788">
        <v>0</v>
      </c>
      <c r="Q151" s="787" t="s">
        <v>1861</v>
      </c>
      <c r="R151" s="890"/>
      <c r="S151" s="890"/>
      <c r="T151" s="890"/>
      <c r="U151" s="890"/>
    </row>
    <row r="152" spans="3:21" ht="30" customHeight="1" x14ac:dyDescent="0.2">
      <c r="C152" s="491" t="s">
        <v>410</v>
      </c>
      <c r="D152" s="491" t="s">
        <v>353</v>
      </c>
      <c r="E152" s="491" t="s">
        <v>697</v>
      </c>
      <c r="F152" s="493" t="s">
        <v>257</v>
      </c>
      <c r="G152" s="491" t="s">
        <v>384</v>
      </c>
      <c r="H152" s="495">
        <v>46143</v>
      </c>
      <c r="I152" s="784">
        <v>46295</v>
      </c>
      <c r="J152" s="788">
        <v>0.5</v>
      </c>
      <c r="K152" s="787" t="s">
        <v>1861</v>
      </c>
      <c r="L152" s="789">
        <v>46302</v>
      </c>
      <c r="M152" s="788">
        <v>0</v>
      </c>
      <c r="N152" s="787" t="s">
        <v>1861</v>
      </c>
      <c r="O152" s="784">
        <v>46325</v>
      </c>
      <c r="P152" s="788">
        <v>0</v>
      </c>
      <c r="Q152" s="787" t="s">
        <v>1860</v>
      </c>
      <c r="R152" s="890"/>
      <c r="S152" s="890"/>
      <c r="T152" s="890"/>
      <c r="U152" s="890"/>
    </row>
    <row r="153" spans="3:21" ht="30" customHeight="1" x14ac:dyDescent="0.2">
      <c r="C153" s="491" t="s">
        <v>410</v>
      </c>
      <c r="D153" s="491" t="s">
        <v>353</v>
      </c>
      <c r="E153" s="491" t="s">
        <v>698</v>
      </c>
      <c r="F153" s="493" t="s">
        <v>258</v>
      </c>
      <c r="G153" s="491" t="s">
        <v>384</v>
      </c>
      <c r="H153" s="495">
        <v>46143</v>
      </c>
      <c r="I153" s="784">
        <v>46295</v>
      </c>
      <c r="J153" s="788">
        <v>0.5</v>
      </c>
      <c r="K153" s="787" t="s">
        <v>1861</v>
      </c>
      <c r="L153" s="789">
        <v>46302</v>
      </c>
      <c r="M153" s="788">
        <v>0</v>
      </c>
      <c r="N153" s="787" t="s">
        <v>1861</v>
      </c>
      <c r="O153" s="784">
        <v>46325</v>
      </c>
      <c r="P153" s="788">
        <v>0</v>
      </c>
      <c r="Q153" s="787" t="s">
        <v>1860</v>
      </c>
      <c r="R153" s="890"/>
      <c r="S153" s="890"/>
      <c r="T153" s="890"/>
      <c r="U153" s="890"/>
    </row>
    <row r="154" spans="3:21" ht="30" customHeight="1" x14ac:dyDescent="0.2">
      <c r="C154" s="491" t="s">
        <v>413</v>
      </c>
      <c r="D154" s="491" t="s">
        <v>353</v>
      </c>
      <c r="E154" s="491" t="s">
        <v>700</v>
      </c>
      <c r="F154" s="493" t="s">
        <v>361</v>
      </c>
      <c r="G154" s="491" t="s">
        <v>384</v>
      </c>
      <c r="H154" s="495">
        <v>46237</v>
      </c>
      <c r="I154" s="784">
        <v>46204</v>
      </c>
      <c r="J154" s="788">
        <v>1</v>
      </c>
      <c r="K154" s="787" t="s">
        <v>1859</v>
      </c>
      <c r="L154" s="789">
        <v>46295</v>
      </c>
      <c r="M154" s="788">
        <v>0.5</v>
      </c>
      <c r="N154" s="787" t="s">
        <v>1861</v>
      </c>
      <c r="O154" s="784">
        <v>46310</v>
      </c>
      <c r="P154" s="788">
        <v>0</v>
      </c>
      <c r="Q154" s="787" t="s">
        <v>1861</v>
      </c>
      <c r="R154" s="890"/>
      <c r="S154" s="890"/>
      <c r="T154" s="890"/>
      <c r="U154" s="890"/>
    </row>
    <row r="155" spans="3:21" ht="30" customHeight="1" x14ac:dyDescent="0.2">
      <c r="C155" s="491" t="s">
        <v>1512</v>
      </c>
      <c r="D155" s="491" t="s">
        <v>353</v>
      </c>
      <c r="E155" s="491" t="s">
        <v>702</v>
      </c>
      <c r="F155" s="493" t="s">
        <v>260</v>
      </c>
      <c r="G155" s="491" t="s">
        <v>384</v>
      </c>
      <c r="H155" s="495">
        <v>46239</v>
      </c>
      <c r="I155" s="784">
        <v>46204</v>
      </c>
      <c r="J155" s="788">
        <v>1</v>
      </c>
      <c r="K155" s="787" t="s">
        <v>1859</v>
      </c>
      <c r="L155" s="789">
        <v>46295</v>
      </c>
      <c r="M155" s="788">
        <v>0</v>
      </c>
      <c r="N155" s="787" t="s">
        <v>1861</v>
      </c>
      <c r="O155" s="784">
        <v>46316</v>
      </c>
      <c r="P155" s="788">
        <v>0</v>
      </c>
      <c r="Q155" s="787" t="s">
        <v>1861</v>
      </c>
      <c r="R155" s="890"/>
      <c r="S155" s="890"/>
      <c r="T155" s="890"/>
      <c r="U155" s="890"/>
    </row>
    <row r="156" spans="3:21" ht="30" customHeight="1" x14ac:dyDescent="0.2">
      <c r="C156" s="491" t="s">
        <v>418</v>
      </c>
      <c r="D156" s="491" t="s">
        <v>353</v>
      </c>
      <c r="E156" s="491" t="s">
        <v>706</v>
      </c>
      <c r="F156" s="493" t="s">
        <v>365</v>
      </c>
      <c r="G156" s="491" t="s">
        <v>384</v>
      </c>
      <c r="H156" s="495">
        <v>46237</v>
      </c>
      <c r="I156" s="784">
        <v>46227</v>
      </c>
      <c r="J156" s="788">
        <v>1</v>
      </c>
      <c r="K156" s="787" t="s">
        <v>1859</v>
      </c>
      <c r="L156" s="789">
        <v>46295</v>
      </c>
      <c r="M156" s="788">
        <v>0</v>
      </c>
      <c r="N156" s="787" t="s">
        <v>1861</v>
      </c>
      <c r="O156" s="784">
        <v>46316</v>
      </c>
      <c r="P156" s="788">
        <v>0</v>
      </c>
      <c r="Q156" s="787" t="s">
        <v>1861</v>
      </c>
      <c r="R156" s="890" t="s">
        <v>4843</v>
      </c>
      <c r="S156" s="890"/>
      <c r="T156" s="890"/>
      <c r="U156" s="890"/>
    </row>
    <row r="157" spans="3:21" ht="30" customHeight="1" x14ac:dyDescent="0.2">
      <c r="C157" s="685" t="s">
        <v>421</v>
      </c>
      <c r="D157" s="685" t="s">
        <v>353</v>
      </c>
      <c r="E157" s="685" t="s">
        <v>716</v>
      </c>
      <c r="F157" s="687" t="s">
        <v>270</v>
      </c>
      <c r="G157" s="685" t="s">
        <v>384</v>
      </c>
      <c r="H157" s="688">
        <v>46174</v>
      </c>
      <c r="I157" s="784">
        <v>46219</v>
      </c>
      <c r="J157" s="788">
        <v>1</v>
      </c>
      <c r="K157" s="787" t="s">
        <v>1859</v>
      </c>
      <c r="L157" s="784">
        <v>46295</v>
      </c>
      <c r="M157" s="788">
        <v>1</v>
      </c>
      <c r="N157" s="787" t="s">
        <v>1859</v>
      </c>
      <c r="O157" s="784">
        <v>46316</v>
      </c>
      <c r="P157" s="788">
        <v>0</v>
      </c>
      <c r="Q157" s="787" t="s">
        <v>1861</v>
      </c>
      <c r="R157" s="890"/>
      <c r="S157" s="890"/>
      <c r="T157" s="890"/>
      <c r="U157" s="890"/>
    </row>
    <row r="158" spans="3:21" ht="30" customHeight="1" x14ac:dyDescent="0.2">
      <c r="C158" s="491" t="s">
        <v>418</v>
      </c>
      <c r="D158" s="491" t="s">
        <v>353</v>
      </c>
      <c r="E158" s="491" t="s">
        <v>745</v>
      </c>
      <c r="F158" s="493" t="s">
        <v>295</v>
      </c>
      <c r="G158" s="491" t="s">
        <v>384</v>
      </c>
      <c r="H158" s="495">
        <v>46235</v>
      </c>
      <c r="I158" s="784">
        <v>46204</v>
      </c>
      <c r="J158" s="788">
        <v>1</v>
      </c>
      <c r="K158" s="787" t="s">
        <v>1859</v>
      </c>
      <c r="L158" s="789">
        <v>46295</v>
      </c>
      <c r="M158" s="788">
        <v>0</v>
      </c>
      <c r="N158" s="787" t="str">
        <f t="shared" ref="N158" ca="1" si="4">IF($AE158=1, "Completed", IF($AD158&lt;TODAY(), "Late", "On Schedule"))</f>
        <v>Late</v>
      </c>
      <c r="O158" s="784">
        <f>L158+21</f>
        <v>46316</v>
      </c>
      <c r="P158" s="788">
        <v>0</v>
      </c>
      <c r="Q158" s="787" t="str">
        <f t="shared" ref="Q158" ca="1" si="5">IF($AH158=1, "Completed", IF($AG158&lt;TODAY(), "Late", "On Schedule"))</f>
        <v>Late</v>
      </c>
      <c r="R158" s="890" t="s">
        <v>4843</v>
      </c>
      <c r="S158" s="890"/>
      <c r="T158" s="890"/>
      <c r="U158" s="890"/>
    </row>
    <row r="161" spans="2:22" ht="36" x14ac:dyDescent="0.55000000000000004">
      <c r="C161" s="780" t="s">
        <v>468</v>
      </c>
    </row>
    <row r="163" spans="2:22" ht="42.75" x14ac:dyDescent="0.2">
      <c r="C163" s="442" t="s">
        <v>4389</v>
      </c>
      <c r="D163" s="442" t="s">
        <v>548</v>
      </c>
      <c r="E163" s="441" t="s">
        <v>15</v>
      </c>
      <c r="F163" s="442" t="s">
        <v>18</v>
      </c>
      <c r="G163" s="442" t="s">
        <v>1655</v>
      </c>
      <c r="H163" s="442" t="s">
        <v>1654</v>
      </c>
      <c r="I163" s="821" t="s">
        <v>1645</v>
      </c>
      <c r="J163" s="822" t="s">
        <v>1644</v>
      </c>
      <c r="K163" s="823" t="s">
        <v>1935</v>
      </c>
      <c r="L163" s="821" t="s">
        <v>1646</v>
      </c>
      <c r="M163" s="822" t="s">
        <v>1647</v>
      </c>
      <c r="N163" s="823" t="s">
        <v>1936</v>
      </c>
      <c r="O163" s="821" t="s">
        <v>1648</v>
      </c>
      <c r="P163" s="822" t="s">
        <v>1649</v>
      </c>
      <c r="Q163" s="823" t="s">
        <v>1938</v>
      </c>
      <c r="R163" s="888" t="s">
        <v>1910</v>
      </c>
      <c r="S163" s="888"/>
      <c r="T163" s="888"/>
      <c r="U163" s="888"/>
    </row>
    <row r="164" spans="2:22" ht="30" customHeight="1" x14ac:dyDescent="0.2">
      <c r="C164" s="508" t="s">
        <v>522</v>
      </c>
      <c r="D164" s="508" t="s">
        <v>352</v>
      </c>
      <c r="E164" s="508" t="s">
        <v>636</v>
      </c>
      <c r="F164" s="542" t="s">
        <v>158</v>
      </c>
      <c r="G164" s="508" t="s">
        <v>468</v>
      </c>
      <c r="H164" s="510">
        <v>46345</v>
      </c>
      <c r="I164" s="784">
        <v>45838</v>
      </c>
      <c r="J164" s="787">
        <v>1</v>
      </c>
      <c r="K164" s="787" t="s">
        <v>1859</v>
      </c>
      <c r="L164" s="784">
        <v>46157</v>
      </c>
      <c r="M164" s="787">
        <v>1</v>
      </c>
      <c r="N164" s="787" t="s">
        <v>1859</v>
      </c>
      <c r="O164" s="784">
        <v>46387</v>
      </c>
      <c r="P164" s="787">
        <v>0.1797</v>
      </c>
      <c r="Q164" s="787" t="s">
        <v>1860</v>
      </c>
      <c r="R164" s="889" t="s">
        <v>4766</v>
      </c>
      <c r="S164" s="889"/>
      <c r="T164" s="889"/>
      <c r="U164" s="889"/>
    </row>
    <row r="165" spans="2:22" ht="30" customHeight="1" x14ac:dyDescent="0.2">
      <c r="C165" s="508" t="s">
        <v>498</v>
      </c>
      <c r="D165" s="508" t="s">
        <v>352</v>
      </c>
      <c r="E165" s="508" t="s">
        <v>639</v>
      </c>
      <c r="F165" s="542" t="s">
        <v>161</v>
      </c>
      <c r="G165" s="508" t="s">
        <v>468</v>
      </c>
      <c r="H165" s="510">
        <v>46285</v>
      </c>
      <c r="I165" s="784">
        <v>45900</v>
      </c>
      <c r="J165" s="787">
        <v>1</v>
      </c>
      <c r="K165" s="787" t="s">
        <v>1859</v>
      </c>
      <c r="L165" s="784">
        <v>46203</v>
      </c>
      <c r="M165" s="787">
        <v>0</v>
      </c>
      <c r="N165" s="787" t="s">
        <v>1861</v>
      </c>
      <c r="O165" s="784">
        <v>46446</v>
      </c>
      <c r="P165" s="787">
        <v>0</v>
      </c>
      <c r="Q165" s="787" t="s">
        <v>1860</v>
      </c>
      <c r="R165" s="889" t="s">
        <v>4768</v>
      </c>
      <c r="S165" s="889"/>
      <c r="T165" s="889"/>
      <c r="U165" s="889"/>
    </row>
    <row r="166" spans="2:22" ht="30" customHeight="1" x14ac:dyDescent="0.2">
      <c r="C166" s="674" t="s">
        <v>521</v>
      </c>
      <c r="D166" s="674" t="s">
        <v>352</v>
      </c>
      <c r="E166" s="674" t="s">
        <v>634</v>
      </c>
      <c r="F166" s="676" t="s">
        <v>156</v>
      </c>
      <c r="G166" s="674" t="s">
        <v>468</v>
      </c>
      <c r="H166" s="677">
        <v>46255</v>
      </c>
      <c r="I166" s="784">
        <v>46053</v>
      </c>
      <c r="J166" s="787">
        <v>1</v>
      </c>
      <c r="K166" s="787" t="s">
        <v>1859</v>
      </c>
      <c r="L166" s="784">
        <v>46081</v>
      </c>
      <c r="M166" s="787">
        <v>1</v>
      </c>
      <c r="N166" s="787" t="s">
        <v>1859</v>
      </c>
      <c r="O166" s="784">
        <v>46265</v>
      </c>
      <c r="P166" s="787">
        <v>0.75</v>
      </c>
      <c r="Q166" s="787" t="s">
        <v>1861</v>
      </c>
      <c r="R166" s="889" t="s">
        <v>4764</v>
      </c>
      <c r="S166" s="889"/>
      <c r="T166" s="889"/>
      <c r="U166" s="889"/>
    </row>
    <row r="167" spans="2:22" x14ac:dyDescent="0.2">
      <c r="I167" s="800"/>
      <c r="J167" s="820"/>
      <c r="K167" s="800"/>
      <c r="L167" s="800"/>
      <c r="M167" s="820"/>
      <c r="N167" s="800"/>
      <c r="O167" s="800"/>
      <c r="P167" s="820"/>
      <c r="Q167" s="800"/>
      <c r="R167" s="800"/>
      <c r="S167" s="820"/>
      <c r="T167" s="800"/>
      <c r="U167" s="800"/>
    </row>
    <row r="168" spans="2:22" ht="42.75" x14ac:dyDescent="0.2">
      <c r="C168" s="795" t="s">
        <v>4389</v>
      </c>
      <c r="D168" s="795" t="s">
        <v>548</v>
      </c>
      <c r="E168" s="796" t="s">
        <v>15</v>
      </c>
      <c r="F168" s="795" t="s">
        <v>18</v>
      </c>
      <c r="G168" s="795" t="s">
        <v>1655</v>
      </c>
      <c r="H168" s="795" t="s">
        <v>1654</v>
      </c>
      <c r="I168" s="825" t="s">
        <v>1944</v>
      </c>
      <c r="J168" s="827" t="s">
        <v>1945</v>
      </c>
      <c r="K168" s="826" t="s">
        <v>1946</v>
      </c>
      <c r="L168" s="825" t="s">
        <v>1652</v>
      </c>
      <c r="M168" s="827" t="s">
        <v>1653</v>
      </c>
      <c r="N168" s="826" t="s">
        <v>1940</v>
      </c>
      <c r="O168" s="825" t="s">
        <v>1941</v>
      </c>
      <c r="P168" s="827" t="s">
        <v>1942</v>
      </c>
      <c r="Q168" s="826" t="s">
        <v>1943</v>
      </c>
      <c r="R168" s="899" t="s">
        <v>1910</v>
      </c>
      <c r="S168" s="899"/>
      <c r="T168" s="899"/>
      <c r="U168" s="899"/>
      <c r="V168"/>
    </row>
    <row r="169" spans="2:22" ht="30" customHeight="1" x14ac:dyDescent="0.2">
      <c r="C169" s="508" t="s">
        <v>470</v>
      </c>
      <c r="D169" s="508" t="s">
        <v>352</v>
      </c>
      <c r="E169" s="508" t="s">
        <v>568</v>
      </c>
      <c r="F169" s="542" t="s">
        <v>466</v>
      </c>
      <c r="G169" s="508" t="s">
        <v>468</v>
      </c>
      <c r="H169" s="510">
        <v>46195</v>
      </c>
      <c r="I169" s="828">
        <v>46295</v>
      </c>
      <c r="J169" s="829">
        <v>0.8</v>
      </c>
      <c r="K169" s="830" t="str">
        <f t="shared" ref="K169" ca="1" si="6">IF($AB169=1, "Completed", IF($AA169&lt;TODAY(), "Late", "On Schedule"))</f>
        <v>Late</v>
      </c>
      <c r="L169" s="828">
        <f>I169+7</f>
        <v>46302</v>
      </c>
      <c r="M169" s="830">
        <v>0</v>
      </c>
      <c r="N169" s="830" t="str">
        <f t="shared" ref="N169" ca="1" si="7">IF($AE169=1, "Completed", IF($AD169&lt;TODAY(), "Late", "On Schedule"))</f>
        <v>Late</v>
      </c>
      <c r="O169" s="828">
        <v>46325</v>
      </c>
      <c r="P169" s="830">
        <v>0</v>
      </c>
      <c r="Q169" s="830" t="str">
        <f t="shared" ref="Q169" ca="1" si="8">IF($AH169=1, "Completed", IF($AG169&lt;TODAY(), "Late", "On Schedule"))</f>
        <v>Late</v>
      </c>
      <c r="R169" s="900" t="s">
        <v>4748</v>
      </c>
      <c r="S169" s="900"/>
      <c r="T169" s="900"/>
      <c r="U169" s="900"/>
      <c r="V169"/>
    </row>
    <row r="172" spans="2:22" ht="36" x14ac:dyDescent="0.55000000000000004">
      <c r="C172" s="780" t="s">
        <v>471</v>
      </c>
    </row>
    <row r="173" spans="2:22" s="792" customFormat="1" ht="15" x14ac:dyDescent="0.25">
      <c r="B173" s="781"/>
      <c r="D173" s="781"/>
      <c r="E173" s="781"/>
      <c r="F173" s="794"/>
      <c r="G173" s="781"/>
      <c r="H173" s="781"/>
      <c r="I173" s="781"/>
      <c r="J173" s="809"/>
      <c r="K173" s="781"/>
      <c r="L173" s="781"/>
      <c r="M173" s="809"/>
      <c r="N173" s="781"/>
      <c r="O173" s="781"/>
      <c r="P173" s="809"/>
      <c r="Q173" s="781"/>
      <c r="R173" s="781"/>
      <c r="S173" s="809"/>
      <c r="T173" s="781"/>
      <c r="U173" s="781"/>
      <c r="V173" s="781"/>
    </row>
    <row r="174" spans="2:22" ht="42.75" x14ac:dyDescent="0.2">
      <c r="C174" s="442" t="s">
        <v>4389</v>
      </c>
      <c r="D174" s="442" t="s">
        <v>548</v>
      </c>
      <c r="E174" s="786" t="s">
        <v>15</v>
      </c>
      <c r="F174" s="442" t="s">
        <v>18</v>
      </c>
      <c r="G174" s="442" t="s">
        <v>1655</v>
      </c>
      <c r="H174" s="442" t="s">
        <v>1654</v>
      </c>
      <c r="I174" s="821" t="s">
        <v>1645</v>
      </c>
      <c r="J174" s="822" t="s">
        <v>1644</v>
      </c>
      <c r="K174" s="823" t="s">
        <v>1935</v>
      </c>
      <c r="L174" s="821" t="s">
        <v>1646</v>
      </c>
      <c r="M174" s="822" t="s">
        <v>1647</v>
      </c>
      <c r="N174" s="823" t="s">
        <v>1936</v>
      </c>
      <c r="O174" s="821" t="s">
        <v>1648</v>
      </c>
      <c r="P174" s="822" t="s">
        <v>1649</v>
      </c>
      <c r="Q174" s="823" t="s">
        <v>1938</v>
      </c>
      <c r="R174" s="888" t="s">
        <v>1910</v>
      </c>
      <c r="S174" s="888"/>
      <c r="T174" s="888"/>
      <c r="U174" s="888"/>
    </row>
    <row r="175" spans="2:22" ht="30" customHeight="1" x14ac:dyDescent="0.2">
      <c r="C175" s="508" t="s">
        <v>1119</v>
      </c>
      <c r="D175" s="508" t="s">
        <v>352</v>
      </c>
      <c r="E175" s="508" t="s">
        <v>585</v>
      </c>
      <c r="F175" s="542" t="s">
        <v>73</v>
      </c>
      <c r="G175" s="508" t="s">
        <v>471</v>
      </c>
      <c r="H175" s="510">
        <v>46255</v>
      </c>
      <c r="I175" s="784">
        <v>45868</v>
      </c>
      <c r="J175" s="787">
        <v>1</v>
      </c>
      <c r="K175" s="787" t="s">
        <v>1859</v>
      </c>
      <c r="L175" s="784">
        <v>46053</v>
      </c>
      <c r="M175" s="787">
        <v>1</v>
      </c>
      <c r="N175" s="787" t="s">
        <v>1859</v>
      </c>
      <c r="O175" s="784">
        <v>46265</v>
      </c>
      <c r="P175" s="787">
        <v>0</v>
      </c>
      <c r="Q175" s="787" t="s">
        <v>1861</v>
      </c>
      <c r="R175" s="889" t="s">
        <v>4754</v>
      </c>
      <c r="S175" s="889"/>
      <c r="T175" s="889"/>
      <c r="U175" s="889"/>
      <c r="V175"/>
    </row>
    <row r="176" spans="2:22" ht="30" customHeight="1" x14ac:dyDescent="0.2">
      <c r="C176" s="508" t="s">
        <v>1393</v>
      </c>
      <c r="D176" s="508" t="s">
        <v>352</v>
      </c>
      <c r="E176" s="508" t="s">
        <v>4824</v>
      </c>
      <c r="F176" s="542" t="s">
        <v>4810</v>
      </c>
      <c r="G176" s="508" t="s">
        <v>471</v>
      </c>
      <c r="H176" s="510">
        <v>46235</v>
      </c>
      <c r="I176" s="784">
        <v>46295</v>
      </c>
      <c r="J176" s="787">
        <v>1</v>
      </c>
      <c r="K176" s="787" t="s">
        <v>1859</v>
      </c>
      <c r="L176" s="784">
        <v>46295</v>
      </c>
      <c r="M176" s="787">
        <v>1</v>
      </c>
      <c r="N176" s="787" t="s">
        <v>1859</v>
      </c>
      <c r="O176" s="784">
        <v>46387</v>
      </c>
      <c r="P176" s="787">
        <v>0.9</v>
      </c>
      <c r="Q176" s="787" t="s">
        <v>1860</v>
      </c>
      <c r="R176" s="889"/>
      <c r="S176" s="889"/>
      <c r="T176" s="889"/>
      <c r="U176" s="889"/>
      <c r="V176"/>
    </row>
    <row r="177" spans="3:22" ht="30" customHeight="1" x14ac:dyDescent="0.2">
      <c r="C177" s="508" t="s">
        <v>1396</v>
      </c>
      <c r="D177" s="508" t="s">
        <v>352</v>
      </c>
      <c r="E177" s="508" t="s">
        <v>4825</v>
      </c>
      <c r="F177" s="542" t="s">
        <v>4811</v>
      </c>
      <c r="G177" s="508" t="s">
        <v>471</v>
      </c>
      <c r="H177" s="510">
        <v>46235</v>
      </c>
      <c r="I177" s="784">
        <v>46295</v>
      </c>
      <c r="J177" s="787">
        <v>1</v>
      </c>
      <c r="K177" s="787" t="s">
        <v>1859</v>
      </c>
      <c r="L177" s="784">
        <v>46295</v>
      </c>
      <c r="M177" s="787">
        <v>1</v>
      </c>
      <c r="N177" s="787" t="s">
        <v>1859</v>
      </c>
      <c r="O177" s="784">
        <v>46387</v>
      </c>
      <c r="P177" s="787">
        <v>0.9</v>
      </c>
      <c r="Q177" s="787" t="s">
        <v>1860</v>
      </c>
      <c r="R177" s="889"/>
      <c r="S177" s="889"/>
      <c r="T177" s="889"/>
      <c r="U177" s="889"/>
      <c r="V177"/>
    </row>
    <row r="178" spans="3:22" ht="30" customHeight="1" x14ac:dyDescent="0.2">
      <c r="C178" s="508" t="s">
        <v>1439</v>
      </c>
      <c r="D178" s="508" t="s">
        <v>352</v>
      </c>
      <c r="E178" s="508" t="s">
        <v>4828</v>
      </c>
      <c r="F178" s="542" t="s">
        <v>4557</v>
      </c>
      <c r="G178" s="508" t="s">
        <v>471</v>
      </c>
      <c r="H178" s="510">
        <v>46235</v>
      </c>
      <c r="I178" s="784">
        <v>46356</v>
      </c>
      <c r="J178" s="787">
        <v>0.5</v>
      </c>
      <c r="K178" s="787" t="s">
        <v>1860</v>
      </c>
      <c r="L178" s="784">
        <v>46295</v>
      </c>
      <c r="M178" s="787">
        <v>1</v>
      </c>
      <c r="N178" s="787" t="s">
        <v>1859</v>
      </c>
      <c r="O178" s="784">
        <v>46387</v>
      </c>
      <c r="P178" s="787">
        <v>0</v>
      </c>
      <c r="Q178" s="787" t="s">
        <v>1860</v>
      </c>
      <c r="R178" s="889"/>
      <c r="S178" s="889"/>
      <c r="T178" s="889"/>
      <c r="U178" s="889"/>
      <c r="V178"/>
    </row>
    <row r="179" spans="3:22" ht="30" customHeight="1" x14ac:dyDescent="0.2">
      <c r="C179" s="674" t="s">
        <v>448</v>
      </c>
      <c r="D179" s="674" t="s">
        <v>352</v>
      </c>
      <c r="E179" s="674" t="s">
        <v>574</v>
      </c>
      <c r="F179" s="676" t="s">
        <v>53</v>
      </c>
      <c r="G179" s="674" t="s">
        <v>471</v>
      </c>
      <c r="H179" s="677">
        <v>46255</v>
      </c>
      <c r="I179" s="832" t="s">
        <v>4800</v>
      </c>
      <c r="J179" s="787">
        <v>0</v>
      </c>
      <c r="K179" s="787" t="s">
        <v>1860</v>
      </c>
      <c r="L179" s="832" t="s">
        <v>4800</v>
      </c>
      <c r="M179" s="787">
        <v>1</v>
      </c>
      <c r="N179" s="787" t="s">
        <v>1859</v>
      </c>
      <c r="O179" s="832" t="s">
        <v>4800</v>
      </c>
      <c r="P179" s="787">
        <v>0</v>
      </c>
      <c r="Q179" s="787" t="s">
        <v>1860</v>
      </c>
      <c r="R179" s="889"/>
      <c r="S179" s="889"/>
      <c r="T179" s="889"/>
      <c r="U179" s="889"/>
      <c r="V179"/>
    </row>
    <row r="180" spans="3:22" x14ac:dyDescent="0.2">
      <c r="C180"/>
      <c r="D180"/>
      <c r="E180"/>
      <c r="F180"/>
      <c r="G180"/>
      <c r="H180"/>
      <c r="I180" s="711"/>
      <c r="J180" s="831"/>
      <c r="K180" s="711"/>
      <c r="L180" s="711"/>
      <c r="M180" s="831"/>
      <c r="N180" s="711"/>
      <c r="O180" s="711"/>
      <c r="P180" s="831"/>
      <c r="Q180" s="711"/>
      <c r="R180" s="711"/>
      <c r="S180" s="831"/>
      <c r="T180" s="711"/>
      <c r="U180" s="711"/>
      <c r="V180"/>
    </row>
    <row r="181" spans="3:22" ht="45" customHeight="1" x14ac:dyDescent="0.2">
      <c r="C181" s="795" t="s">
        <v>4389</v>
      </c>
      <c r="D181" s="795" t="s">
        <v>548</v>
      </c>
      <c r="E181" s="796" t="s">
        <v>15</v>
      </c>
      <c r="F181" s="795" t="s">
        <v>18</v>
      </c>
      <c r="G181" s="795" t="s">
        <v>1655</v>
      </c>
      <c r="H181" s="795" t="s">
        <v>1654</v>
      </c>
      <c r="I181" s="821" t="s">
        <v>1944</v>
      </c>
      <c r="J181" s="822" t="s">
        <v>1945</v>
      </c>
      <c r="K181" s="823" t="s">
        <v>1946</v>
      </c>
      <c r="L181" s="821" t="s">
        <v>1652</v>
      </c>
      <c r="M181" s="822" t="s">
        <v>1653</v>
      </c>
      <c r="N181" s="823" t="s">
        <v>1940</v>
      </c>
      <c r="O181" s="821" t="s">
        <v>1941</v>
      </c>
      <c r="P181" s="822" t="s">
        <v>1942</v>
      </c>
      <c r="Q181" s="823" t="s">
        <v>1943</v>
      </c>
      <c r="R181" s="888" t="s">
        <v>1910</v>
      </c>
      <c r="S181" s="888"/>
      <c r="T181" s="888"/>
      <c r="U181" s="888"/>
      <c r="V181"/>
    </row>
    <row r="182" spans="3:22" ht="30" customHeight="1" x14ac:dyDescent="0.2">
      <c r="C182" s="544" t="s">
        <v>1367</v>
      </c>
      <c r="D182" s="544" t="s">
        <v>352</v>
      </c>
      <c r="E182" s="544" t="s">
        <v>586</v>
      </c>
      <c r="F182" s="545" t="s">
        <v>74</v>
      </c>
      <c r="G182" s="544" t="s">
        <v>471</v>
      </c>
      <c r="H182" s="546">
        <v>46255</v>
      </c>
      <c r="I182" s="784">
        <v>46251</v>
      </c>
      <c r="J182" s="788">
        <v>1</v>
      </c>
      <c r="K182" s="787" t="s">
        <v>1859</v>
      </c>
      <c r="L182" s="784">
        <v>46295</v>
      </c>
      <c r="M182" s="787">
        <v>0</v>
      </c>
      <c r="N182" s="787" t="s">
        <v>1861</v>
      </c>
      <c r="O182" s="784">
        <v>46316</v>
      </c>
      <c r="P182" s="787">
        <v>0</v>
      </c>
      <c r="Q182" s="787" t="s">
        <v>1861</v>
      </c>
      <c r="R182" s="889"/>
      <c r="S182" s="889"/>
      <c r="T182" s="889"/>
      <c r="U182" s="889"/>
      <c r="V182"/>
    </row>
    <row r="183" spans="3:22" ht="30" customHeight="1" x14ac:dyDescent="0.2">
      <c r="C183" s="544" t="s">
        <v>1370</v>
      </c>
      <c r="D183" s="544" t="s">
        <v>352</v>
      </c>
      <c r="E183" s="544" t="s">
        <v>587</v>
      </c>
      <c r="F183" s="545" t="s">
        <v>75</v>
      </c>
      <c r="G183" s="544" t="s">
        <v>471</v>
      </c>
      <c r="H183" s="546">
        <v>46255</v>
      </c>
      <c r="I183" s="784">
        <v>46288</v>
      </c>
      <c r="J183" s="788">
        <v>0</v>
      </c>
      <c r="K183" s="787" t="s">
        <v>1861</v>
      </c>
      <c r="L183" s="784">
        <v>46295</v>
      </c>
      <c r="M183" s="787">
        <v>0</v>
      </c>
      <c r="N183" s="787" t="s">
        <v>1861</v>
      </c>
      <c r="O183" s="784">
        <v>46316</v>
      </c>
      <c r="P183" s="787">
        <v>0</v>
      </c>
      <c r="Q183" s="787" t="s">
        <v>1861</v>
      </c>
      <c r="R183" s="889"/>
      <c r="S183" s="889"/>
      <c r="T183" s="889"/>
      <c r="U183" s="889"/>
      <c r="V183"/>
    </row>
    <row r="184" spans="3:22" ht="30" customHeight="1" x14ac:dyDescent="0.2">
      <c r="C184" s="544" t="s">
        <v>1399</v>
      </c>
      <c r="D184" s="544" t="s">
        <v>352</v>
      </c>
      <c r="E184" s="544" t="s">
        <v>593</v>
      </c>
      <c r="F184" s="689" t="s">
        <v>93</v>
      </c>
      <c r="G184" s="544" t="s">
        <v>471</v>
      </c>
      <c r="H184" s="546">
        <v>46195</v>
      </c>
      <c r="I184" s="784">
        <v>46295</v>
      </c>
      <c r="J184" s="788">
        <v>0.5</v>
      </c>
      <c r="K184" s="787" t="s">
        <v>1861</v>
      </c>
      <c r="L184" s="784">
        <v>46302</v>
      </c>
      <c r="M184" s="787">
        <v>0</v>
      </c>
      <c r="N184" s="787" t="s">
        <v>1861</v>
      </c>
      <c r="O184" s="784">
        <v>46325</v>
      </c>
      <c r="P184" s="787">
        <v>0</v>
      </c>
      <c r="Q184" s="787" t="s">
        <v>1860</v>
      </c>
      <c r="R184" s="889"/>
      <c r="S184" s="889"/>
      <c r="T184" s="889"/>
      <c r="U184" s="889"/>
      <c r="V184"/>
    </row>
    <row r="185" spans="3:22" ht="30" customHeight="1" x14ac:dyDescent="0.2">
      <c r="C185" s="544" t="s">
        <v>1385</v>
      </c>
      <c r="D185" s="544" t="s">
        <v>352</v>
      </c>
      <c r="E185" s="544" t="s">
        <v>594</v>
      </c>
      <c r="F185" s="545" t="s">
        <v>94</v>
      </c>
      <c r="G185" s="544" t="s">
        <v>471</v>
      </c>
      <c r="H185" s="546">
        <v>46255</v>
      </c>
      <c r="I185" s="784">
        <v>46288</v>
      </c>
      <c r="J185" s="788">
        <v>0.25</v>
      </c>
      <c r="K185" s="787" t="s">
        <v>1861</v>
      </c>
      <c r="L185" s="784">
        <v>46295</v>
      </c>
      <c r="M185" s="787">
        <v>0</v>
      </c>
      <c r="N185" s="787" t="s">
        <v>1861</v>
      </c>
      <c r="O185" s="784">
        <v>46316</v>
      </c>
      <c r="P185" s="787">
        <v>0</v>
      </c>
      <c r="Q185" s="787" t="s">
        <v>1861</v>
      </c>
      <c r="R185" s="889"/>
      <c r="S185" s="889"/>
      <c r="T185" s="889"/>
      <c r="U185" s="889"/>
      <c r="V185"/>
    </row>
    <row r="186" spans="3:22" x14ac:dyDescent="0.2">
      <c r="C186"/>
      <c r="D186"/>
      <c r="E186"/>
      <c r="F186"/>
      <c r="G186"/>
      <c r="H186"/>
      <c r="I186"/>
      <c r="J186" s="806"/>
      <c r="K186"/>
      <c r="L186"/>
      <c r="M186" s="806"/>
      <c r="N186"/>
      <c r="O186"/>
      <c r="P186" s="806"/>
      <c r="Q186"/>
      <c r="R186"/>
      <c r="S186" s="806"/>
      <c r="T186"/>
      <c r="U186"/>
      <c r="V186"/>
    </row>
    <row r="187" spans="3:22" x14ac:dyDescent="0.2">
      <c r="C187"/>
      <c r="D187"/>
      <c r="E187"/>
      <c r="F187"/>
      <c r="G187"/>
      <c r="H187"/>
      <c r="I187"/>
      <c r="J187" s="806"/>
      <c r="K187"/>
      <c r="L187"/>
      <c r="M187" s="806"/>
      <c r="N187"/>
      <c r="O187"/>
      <c r="P187" s="806"/>
      <c r="Q187"/>
      <c r="R187"/>
      <c r="S187" s="806"/>
      <c r="T187"/>
      <c r="U187"/>
      <c r="V187"/>
    </row>
    <row r="188" spans="3:22" ht="36" x14ac:dyDescent="0.55000000000000004">
      <c r="C188" s="780" t="s">
        <v>435</v>
      </c>
      <c r="D188"/>
      <c r="E188"/>
      <c r="F188"/>
      <c r="G188"/>
      <c r="H188"/>
      <c r="I188"/>
      <c r="J188" s="806"/>
      <c r="K188"/>
      <c r="L188"/>
      <c r="M188" s="806"/>
      <c r="N188"/>
      <c r="O188"/>
      <c r="P188" s="806"/>
      <c r="Q188"/>
      <c r="R188"/>
      <c r="S188" s="806"/>
      <c r="T188"/>
      <c r="U188"/>
      <c r="V188"/>
    </row>
    <row r="189" spans="3:22" ht="15" customHeight="1" x14ac:dyDescent="0.55000000000000004">
      <c r="C189" s="780"/>
      <c r="D189"/>
      <c r="E189"/>
      <c r="F189"/>
      <c r="G189"/>
      <c r="H189"/>
      <c r="I189"/>
      <c r="J189" s="806"/>
      <c r="K189"/>
      <c r="L189"/>
      <c r="M189" s="806"/>
      <c r="N189"/>
      <c r="O189"/>
      <c r="P189" s="806"/>
      <c r="Q189"/>
      <c r="R189"/>
      <c r="S189" s="806"/>
      <c r="T189"/>
      <c r="U189"/>
      <c r="V189"/>
    </row>
    <row r="190" spans="3:22" ht="45" customHeight="1" x14ac:dyDescent="0.2">
      <c r="C190" s="442" t="s">
        <v>4389</v>
      </c>
      <c r="D190" s="442" t="s">
        <v>548</v>
      </c>
      <c r="E190" s="786" t="s">
        <v>15</v>
      </c>
      <c r="F190" s="442" t="s">
        <v>18</v>
      </c>
      <c r="G190" s="442" t="s">
        <v>1655</v>
      </c>
      <c r="H190" s="442" t="s">
        <v>1654</v>
      </c>
      <c r="I190" s="821" t="s">
        <v>1645</v>
      </c>
      <c r="J190" s="822" t="s">
        <v>1644</v>
      </c>
      <c r="K190" s="823" t="s">
        <v>1935</v>
      </c>
      <c r="L190" s="821" t="s">
        <v>1646</v>
      </c>
      <c r="M190" s="822" t="s">
        <v>1647</v>
      </c>
      <c r="N190" s="823" t="s">
        <v>1936</v>
      </c>
      <c r="O190" s="821" t="s">
        <v>1648</v>
      </c>
      <c r="P190" s="822" t="s">
        <v>1649</v>
      </c>
      <c r="Q190" s="823" t="s">
        <v>1938</v>
      </c>
      <c r="R190" s="888" t="s">
        <v>1910</v>
      </c>
      <c r="S190" s="888"/>
      <c r="T190" s="888"/>
      <c r="U190" s="888"/>
      <c r="V190"/>
    </row>
    <row r="191" spans="3:22" ht="42.75" customHeight="1" x14ac:dyDescent="0.2">
      <c r="C191" s="508" t="s">
        <v>1101</v>
      </c>
      <c r="D191" s="508" t="s">
        <v>352</v>
      </c>
      <c r="E191" s="508" t="s">
        <v>595</v>
      </c>
      <c r="F191" s="542" t="s">
        <v>95</v>
      </c>
      <c r="G191" s="508" t="s">
        <v>435</v>
      </c>
      <c r="H191" s="510">
        <v>46195</v>
      </c>
      <c r="I191" s="784">
        <v>45960</v>
      </c>
      <c r="J191" s="787">
        <v>1</v>
      </c>
      <c r="K191" s="787" t="s">
        <v>1859</v>
      </c>
      <c r="L191" s="784">
        <v>45990</v>
      </c>
      <c r="M191" s="787">
        <v>1</v>
      </c>
      <c r="N191" s="787" t="s">
        <v>1859</v>
      </c>
      <c r="O191" s="784">
        <v>46170</v>
      </c>
      <c r="P191" s="787">
        <v>0.95</v>
      </c>
      <c r="Q191" s="787" t="s">
        <v>1861</v>
      </c>
      <c r="R191" s="887" t="s">
        <v>4757</v>
      </c>
      <c r="S191" s="887"/>
      <c r="T191" s="887"/>
      <c r="U191" s="887"/>
      <c r="V191"/>
    </row>
    <row r="192" spans="3:22" s="33" customFormat="1" ht="75" customHeight="1" x14ac:dyDescent="0.2">
      <c r="C192" s="494">
        <v>0</v>
      </c>
      <c r="D192" s="491" t="s">
        <v>353</v>
      </c>
      <c r="E192" s="491" t="s">
        <v>744</v>
      </c>
      <c r="F192" s="493" t="s">
        <v>294</v>
      </c>
      <c r="G192" s="491" t="s">
        <v>435</v>
      </c>
      <c r="H192" s="495">
        <v>46388</v>
      </c>
      <c r="I192" s="784">
        <v>46324</v>
      </c>
      <c r="J192" s="788">
        <v>0</v>
      </c>
      <c r="K192" s="787" t="s">
        <v>1860</v>
      </c>
      <c r="L192" s="784">
        <v>46325</v>
      </c>
      <c r="M192" s="788">
        <v>1</v>
      </c>
      <c r="N192" s="787" t="s">
        <v>1859</v>
      </c>
      <c r="O192" s="784">
        <v>46387</v>
      </c>
      <c r="P192" s="788">
        <v>0</v>
      </c>
      <c r="Q192" s="787" t="s">
        <v>1860</v>
      </c>
      <c r="R192" s="898" t="s">
        <v>4785</v>
      </c>
      <c r="S192" s="898"/>
      <c r="T192" s="898"/>
      <c r="U192" s="898"/>
    </row>
    <row r="193" spans="3:22" x14ac:dyDescent="0.2">
      <c r="D193"/>
      <c r="E193"/>
      <c r="F193"/>
      <c r="G193"/>
      <c r="H193"/>
      <c r="I193"/>
      <c r="J193" s="806"/>
      <c r="K193"/>
      <c r="L193"/>
      <c r="M193" s="806"/>
      <c r="N193"/>
      <c r="O193"/>
      <c r="P193" s="806"/>
      <c r="Q193"/>
      <c r="R193"/>
      <c r="S193" s="806"/>
      <c r="T193"/>
      <c r="U193"/>
      <c r="V193"/>
    </row>
    <row r="194" spans="3:22" ht="36" x14ac:dyDescent="0.55000000000000004">
      <c r="C194" s="780" t="s">
        <v>467</v>
      </c>
      <c r="D194"/>
      <c r="E194"/>
      <c r="F194"/>
      <c r="G194"/>
      <c r="H194"/>
      <c r="I194"/>
      <c r="J194" s="806"/>
      <c r="K194"/>
      <c r="L194"/>
      <c r="M194" s="806"/>
      <c r="N194"/>
      <c r="O194"/>
      <c r="P194" s="806"/>
      <c r="Q194"/>
      <c r="R194"/>
      <c r="S194" s="806"/>
      <c r="T194"/>
      <c r="U194"/>
      <c r="V194"/>
    </row>
    <row r="195" spans="3:22" ht="15" customHeight="1" x14ac:dyDescent="0.55000000000000004">
      <c r="C195" s="780"/>
      <c r="D195"/>
      <c r="E195"/>
      <c r="F195"/>
      <c r="G195"/>
      <c r="H195"/>
      <c r="I195"/>
      <c r="J195" s="806"/>
      <c r="K195"/>
      <c r="L195"/>
      <c r="M195" s="806"/>
      <c r="N195"/>
      <c r="O195"/>
      <c r="P195" s="806"/>
      <c r="Q195"/>
      <c r="R195"/>
      <c r="S195" s="806"/>
      <c r="T195"/>
      <c r="U195"/>
      <c r="V195"/>
    </row>
    <row r="196" spans="3:22" ht="42.75" x14ac:dyDescent="0.2">
      <c r="C196" s="795" t="s">
        <v>4389</v>
      </c>
      <c r="D196" s="795" t="s">
        <v>548</v>
      </c>
      <c r="E196" s="796" t="s">
        <v>15</v>
      </c>
      <c r="F196" s="795" t="s">
        <v>18</v>
      </c>
      <c r="G196" s="795" t="s">
        <v>1655</v>
      </c>
      <c r="H196" s="795" t="s">
        <v>1654</v>
      </c>
      <c r="I196" s="821" t="s">
        <v>1944</v>
      </c>
      <c r="J196" s="822" t="s">
        <v>1945</v>
      </c>
      <c r="K196" s="823" t="s">
        <v>1946</v>
      </c>
      <c r="L196" s="821" t="s">
        <v>1652</v>
      </c>
      <c r="M196" s="822" t="s">
        <v>1653</v>
      </c>
      <c r="N196" s="823" t="s">
        <v>1940</v>
      </c>
      <c r="O196" s="821" t="s">
        <v>1941</v>
      </c>
      <c r="P196" s="822" t="s">
        <v>1942</v>
      </c>
      <c r="Q196" s="823" t="s">
        <v>1943</v>
      </c>
      <c r="R196" s="888" t="s">
        <v>1910</v>
      </c>
      <c r="S196" s="888"/>
      <c r="T196" s="888"/>
      <c r="U196" s="888"/>
      <c r="V196"/>
    </row>
    <row r="197" spans="3:22" ht="30" customHeight="1" x14ac:dyDescent="0.2">
      <c r="C197" s="508" t="s">
        <v>469</v>
      </c>
      <c r="D197" s="508" t="s">
        <v>352</v>
      </c>
      <c r="E197" s="508" t="s">
        <v>567</v>
      </c>
      <c r="F197" s="542" t="s">
        <v>465</v>
      </c>
      <c r="G197" s="508" t="s">
        <v>467</v>
      </c>
      <c r="H197" s="510">
        <v>46195</v>
      </c>
      <c r="I197" s="784">
        <v>46295</v>
      </c>
      <c r="J197" s="788">
        <v>0.8</v>
      </c>
      <c r="K197" s="787" t="str">
        <f t="shared" ref="K197" ca="1" si="9">IF($AB197=1, "Completed", IF($AA197&lt;TODAY(), "Late", "On Schedule"))</f>
        <v>Late</v>
      </c>
      <c r="L197" s="784">
        <f>I197+7</f>
        <v>46302</v>
      </c>
      <c r="M197" s="787">
        <v>0</v>
      </c>
      <c r="N197" s="787" t="str">
        <f t="shared" ref="N197" ca="1" si="10">IF($AE197=1, "Completed", IF($AD197&lt;TODAY(), "Late", "On Schedule"))</f>
        <v>Late</v>
      </c>
      <c r="O197" s="784">
        <v>46325</v>
      </c>
      <c r="P197" s="787">
        <v>0</v>
      </c>
      <c r="Q197" s="787" t="str">
        <f t="shared" ref="Q197" ca="1" si="11">IF($AH197=1, "Completed", IF($AG197&lt;TODAY(), "Late", "On Schedule"))</f>
        <v>Late</v>
      </c>
      <c r="R197" s="897"/>
      <c r="S197" s="897"/>
      <c r="T197" s="897"/>
      <c r="U197" s="897"/>
      <c r="V197"/>
    </row>
    <row r="198" spans="3:22" ht="30" customHeight="1" x14ac:dyDescent="0.2">
      <c r="U198"/>
      <c r="V198"/>
    </row>
    <row r="199" spans="3:22" ht="30" customHeight="1" x14ac:dyDescent="0.2">
      <c r="U199"/>
      <c r="V199"/>
    </row>
    <row r="200" spans="3:22" ht="30" customHeight="1" x14ac:dyDescent="0.2">
      <c r="U200"/>
      <c r="V200"/>
    </row>
    <row r="201" spans="3:22" ht="30" customHeight="1" x14ac:dyDescent="0.2">
      <c r="U201"/>
      <c r="V201"/>
    </row>
    <row r="202" spans="3:22" ht="30" customHeight="1" x14ac:dyDescent="0.2">
      <c r="D202"/>
      <c r="E202"/>
      <c r="F202"/>
      <c r="G202"/>
      <c r="H202"/>
      <c r="I202"/>
      <c r="J202" s="806"/>
      <c r="K202"/>
      <c r="L202"/>
      <c r="M202" s="806"/>
      <c r="N202"/>
      <c r="O202"/>
      <c r="P202" s="806"/>
      <c r="Q202"/>
      <c r="R202"/>
      <c r="S202" s="806"/>
      <c r="T202"/>
      <c r="U202"/>
      <c r="V202"/>
    </row>
    <row r="203" spans="3:22" ht="30" customHeight="1" x14ac:dyDescent="0.2">
      <c r="D203"/>
      <c r="E203"/>
      <c r="F203"/>
      <c r="G203"/>
      <c r="H203"/>
      <c r="I203"/>
      <c r="J203" s="806"/>
      <c r="K203"/>
      <c r="L203"/>
      <c r="M203" s="806"/>
      <c r="N203"/>
      <c r="O203"/>
      <c r="P203" s="806"/>
      <c r="Q203"/>
      <c r="R203"/>
      <c r="S203" s="806"/>
      <c r="T203"/>
      <c r="U203"/>
      <c r="V203"/>
    </row>
    <row r="204" spans="3:22" ht="30" customHeight="1" x14ac:dyDescent="0.2">
      <c r="D204"/>
      <c r="E204"/>
      <c r="F204"/>
      <c r="G204"/>
      <c r="H204"/>
      <c r="I204"/>
      <c r="J204" s="806"/>
      <c r="K204"/>
      <c r="L204"/>
      <c r="M204" s="806"/>
      <c r="N204"/>
      <c r="O204"/>
      <c r="P204" s="806"/>
      <c r="Q204"/>
      <c r="R204"/>
      <c r="S204" s="806"/>
      <c r="T204"/>
      <c r="U204"/>
      <c r="V204"/>
    </row>
    <row r="205" spans="3:22" ht="30" customHeight="1" x14ac:dyDescent="0.2">
      <c r="D205"/>
      <c r="E205"/>
      <c r="F205"/>
      <c r="G205"/>
      <c r="H205"/>
      <c r="I205"/>
      <c r="J205" s="806"/>
      <c r="K205"/>
      <c r="L205"/>
      <c r="M205" s="806"/>
      <c r="N205"/>
      <c r="O205"/>
      <c r="P205" s="806"/>
      <c r="Q205"/>
      <c r="R205"/>
      <c r="S205" s="806"/>
      <c r="T205"/>
      <c r="U205"/>
      <c r="V205"/>
    </row>
    <row r="206" spans="3:22" ht="30" customHeight="1" x14ac:dyDescent="0.2">
      <c r="D206"/>
      <c r="E206"/>
      <c r="F206"/>
      <c r="G206"/>
      <c r="H206"/>
      <c r="I206"/>
      <c r="J206" s="806"/>
      <c r="K206"/>
      <c r="L206"/>
      <c r="M206" s="806"/>
      <c r="N206"/>
      <c r="O206"/>
      <c r="P206" s="806"/>
      <c r="Q206"/>
      <c r="R206"/>
      <c r="S206" s="806"/>
      <c r="T206"/>
      <c r="U206"/>
      <c r="V206"/>
    </row>
    <row r="207" spans="3:22" x14ac:dyDescent="0.2">
      <c r="D207"/>
      <c r="E207"/>
      <c r="F207"/>
      <c r="G207"/>
      <c r="H207"/>
      <c r="I207"/>
      <c r="J207" s="806"/>
      <c r="K207"/>
      <c r="L207"/>
      <c r="M207" s="806"/>
      <c r="N207"/>
      <c r="O207"/>
      <c r="P207" s="806"/>
      <c r="Q207"/>
      <c r="R207"/>
      <c r="S207" s="806"/>
      <c r="T207"/>
      <c r="U207"/>
      <c r="V207"/>
    </row>
    <row r="208" spans="3:22" x14ac:dyDescent="0.2">
      <c r="D208"/>
      <c r="E208"/>
      <c r="F208"/>
      <c r="G208"/>
      <c r="H208"/>
      <c r="I208"/>
      <c r="J208" s="806"/>
      <c r="K208"/>
      <c r="L208"/>
      <c r="M208" s="806"/>
      <c r="N208"/>
      <c r="O208"/>
      <c r="P208" s="806"/>
      <c r="Q208"/>
      <c r="R208"/>
      <c r="S208" s="806"/>
      <c r="T208"/>
      <c r="U208"/>
      <c r="V208"/>
    </row>
    <row r="209" spans="4:22" x14ac:dyDescent="0.2">
      <c r="D209"/>
      <c r="E209"/>
      <c r="F209"/>
      <c r="G209"/>
      <c r="H209"/>
      <c r="I209"/>
      <c r="J209" s="806"/>
      <c r="K209"/>
      <c r="L209"/>
      <c r="M209" s="806"/>
      <c r="N209"/>
      <c r="O209"/>
      <c r="P209" s="806"/>
      <c r="Q209"/>
      <c r="R209"/>
      <c r="S209" s="806"/>
      <c r="T209"/>
      <c r="U209"/>
      <c r="V209"/>
    </row>
    <row r="210" spans="4:22" x14ac:dyDescent="0.2">
      <c r="D210"/>
      <c r="E210"/>
      <c r="F210"/>
      <c r="G210"/>
      <c r="H210"/>
      <c r="I210"/>
      <c r="J210" s="806"/>
      <c r="K210"/>
      <c r="L210"/>
      <c r="M210" s="806"/>
      <c r="N210"/>
      <c r="O210"/>
      <c r="P210" s="806"/>
      <c r="Q210"/>
      <c r="R210"/>
      <c r="S210" s="806"/>
      <c r="T210"/>
      <c r="U210"/>
      <c r="V210"/>
    </row>
    <row r="211" spans="4:22" ht="30" customHeight="1" x14ac:dyDescent="0.2"/>
    <row r="212" spans="4:22" ht="30" customHeight="1" x14ac:dyDescent="0.2"/>
    <row r="213" spans="4:22" ht="30" customHeight="1" x14ac:dyDescent="0.2"/>
    <row r="214" spans="4:22" ht="30" customHeight="1" x14ac:dyDescent="0.2"/>
    <row r="215" spans="4:22" ht="30" customHeight="1" x14ac:dyDescent="0.2"/>
    <row r="216" spans="4:22" ht="30" customHeight="1" x14ac:dyDescent="0.2"/>
  </sheetData>
  <autoFilter ref="C87:U125" xr:uid="{3DB8A091-D70B-482A-9A1D-14BF2EB08617}"/>
  <mergeCells count="99">
    <mergeCell ref="R51:U51"/>
    <mergeCell ref="R56:U56"/>
    <mergeCell ref="R58:U58"/>
    <mergeCell ref="R60:U60"/>
    <mergeCell ref="R196:U196"/>
    <mergeCell ref="R150:U150"/>
    <mergeCell ref="R151:U151"/>
    <mergeCell ref="R152:U152"/>
    <mergeCell ref="R166:U166"/>
    <mergeCell ref="R153:U153"/>
    <mergeCell ref="R154:U154"/>
    <mergeCell ref="R155:U155"/>
    <mergeCell ref="R156:U156"/>
    <mergeCell ref="R157:U157"/>
    <mergeCell ref="R144:U144"/>
    <mergeCell ref="R145:U145"/>
    <mergeCell ref="R197:U197"/>
    <mergeCell ref="R192:U192"/>
    <mergeCell ref="R190:U190"/>
    <mergeCell ref="R8:U8"/>
    <mergeCell ref="R9:U9"/>
    <mergeCell ref="R10:U10"/>
    <mergeCell ref="R11:U11"/>
    <mergeCell ref="R12:U12"/>
    <mergeCell ref="R13:U13"/>
    <mergeCell ref="R14:U14"/>
    <mergeCell ref="R15:U15"/>
    <mergeCell ref="R158:U158"/>
    <mergeCell ref="R168:U168"/>
    <mergeCell ref="R169:U169"/>
    <mergeCell ref="R174:U174"/>
    <mergeCell ref="R149:U149"/>
    <mergeCell ref="R148:U148"/>
    <mergeCell ref="R139:U139"/>
    <mergeCell ref="R140:U140"/>
    <mergeCell ref="R141:U141"/>
    <mergeCell ref="R142:U142"/>
    <mergeCell ref="R143:U143"/>
    <mergeCell ref="R136:U136"/>
    <mergeCell ref="R137:U137"/>
    <mergeCell ref="R138:U138"/>
    <mergeCell ref="R146:U146"/>
    <mergeCell ref="R147:U147"/>
    <mergeCell ref="R4:U4"/>
    <mergeCell ref="R5:U5"/>
    <mergeCell ref="R6:U6"/>
    <mergeCell ref="R7:U7"/>
    <mergeCell ref="R36:U36"/>
    <mergeCell ref="R24:U24"/>
    <mergeCell ref="R25:U25"/>
    <mergeCell ref="R27:U27"/>
    <mergeCell ref="R28:U28"/>
    <mergeCell ref="R29:U29"/>
    <mergeCell ref="R30:U30"/>
    <mergeCell ref="R26:U26"/>
    <mergeCell ref="R31:U31"/>
    <mergeCell ref="R32:U32"/>
    <mergeCell ref="R33:U33"/>
    <mergeCell ref="R34:U34"/>
    <mergeCell ref="R35:U35"/>
    <mergeCell ref="R43:U43"/>
    <mergeCell ref="R163:U163"/>
    <mergeCell ref="R164:U164"/>
    <mergeCell ref="R37:U37"/>
    <mergeCell ref="R38:U38"/>
    <mergeCell ref="R39:U39"/>
    <mergeCell ref="R40:U40"/>
    <mergeCell ref="R41:U41"/>
    <mergeCell ref="R42:U42"/>
    <mergeCell ref="R45:U45"/>
    <mergeCell ref="R46:U46"/>
    <mergeCell ref="R47:U47"/>
    <mergeCell ref="R48:U48"/>
    <mergeCell ref="R49:U49"/>
    <mergeCell ref="R50:U50"/>
    <mergeCell ref="R52:U52"/>
    <mergeCell ref="R165:U165"/>
    <mergeCell ref="R183:U183"/>
    <mergeCell ref="R175:U175"/>
    <mergeCell ref="R185:U185"/>
    <mergeCell ref="R53:U53"/>
    <mergeCell ref="R54:U54"/>
    <mergeCell ref="R55:U55"/>
    <mergeCell ref="R57:U57"/>
    <mergeCell ref="R59:U59"/>
    <mergeCell ref="R130:U130"/>
    <mergeCell ref="R131:U131"/>
    <mergeCell ref="R132:U132"/>
    <mergeCell ref="R133:U133"/>
    <mergeCell ref="R134:U134"/>
    <mergeCell ref="R135:U135"/>
    <mergeCell ref="R191:U191"/>
    <mergeCell ref="R181:U181"/>
    <mergeCell ref="R182:U182"/>
    <mergeCell ref="R184:U184"/>
    <mergeCell ref="R176:U176"/>
    <mergeCell ref="R177:U177"/>
    <mergeCell ref="R178:U178"/>
    <mergeCell ref="R179:U179"/>
  </mergeCells>
  <conditionalFormatting sqref="J1:J87 J126:J1048576">
    <cfRule type="dataBar" priority="110">
      <dataBar>
        <cfvo type="min"/>
        <cfvo type="max"/>
        <color rgb="FF00D25F"/>
      </dataBar>
      <extLst>
        <ext xmlns:x14="http://schemas.microsoft.com/office/spreadsheetml/2009/9/main" uri="{B025F937-C7B1-47D3-B67F-A62EFF666E3E}">
          <x14:id>{B2FDFB16-A8AE-41E0-83DE-800AC257DE81}</x14:id>
        </ext>
      </extLst>
    </cfRule>
  </conditionalFormatting>
  <conditionalFormatting sqref="J88:J125">
    <cfRule type="dataBar" priority="4">
      <dataBar>
        <cfvo type="min"/>
        <cfvo type="max"/>
        <color rgb="FF00D25F"/>
      </dataBar>
      <extLst>
        <ext xmlns:x14="http://schemas.microsoft.com/office/spreadsheetml/2009/9/main" uri="{B025F937-C7B1-47D3-B67F-A62EFF666E3E}">
          <x14:id>{7179B4EB-CFF5-410A-B6AC-17C557B9AB19}</x14:id>
        </ext>
      </extLst>
    </cfRule>
  </conditionalFormatting>
  <conditionalFormatting sqref="K5:K15">
    <cfRule type="expression" dxfId="294" priority="98">
      <formula>K5="Late"</formula>
    </cfRule>
    <cfRule type="expression" dxfId="293" priority="99">
      <formula>K5="On Schedule"</formula>
    </cfRule>
    <cfRule type="expression" dxfId="292" priority="100">
      <formula>K5="Completed"</formula>
    </cfRule>
  </conditionalFormatting>
  <conditionalFormatting sqref="K19">
    <cfRule type="expression" dxfId="291" priority="537">
      <formula>K19="Completed"</formula>
    </cfRule>
    <cfRule type="expression" dxfId="290" priority="536">
      <formula>K19="On Schedule"</formula>
    </cfRule>
    <cfRule type="expression" dxfId="289" priority="535">
      <formula>K19="Late"</formula>
    </cfRule>
  </conditionalFormatting>
  <conditionalFormatting sqref="K25:K43 N25:N43">
    <cfRule type="expression" dxfId="288" priority="365">
      <formula>K25="Completed"</formula>
    </cfRule>
    <cfRule type="expression" dxfId="287" priority="364">
      <formula>K25="On Schedule"</formula>
    </cfRule>
    <cfRule type="expression" dxfId="286" priority="363">
      <formula>K25="Late"</formula>
    </cfRule>
  </conditionalFormatting>
  <conditionalFormatting sqref="K46:K60">
    <cfRule type="expression" dxfId="285" priority="356">
      <formula>K46="Completed"</formula>
    </cfRule>
    <cfRule type="expression" dxfId="284" priority="355">
      <formula>K46="On Schedule"</formula>
    </cfRule>
    <cfRule type="expression" dxfId="283" priority="354">
      <formula>K46="Late"</formula>
    </cfRule>
  </conditionalFormatting>
  <conditionalFormatting sqref="K66:K71 N66:N71">
    <cfRule type="expression" dxfId="282" priority="294">
      <formula>K66="On Schedule"</formula>
    </cfRule>
    <cfRule type="expression" dxfId="281" priority="293">
      <formula>K66="Late"</formula>
    </cfRule>
    <cfRule type="expression" dxfId="280" priority="295">
      <formula>K66="Completed"</formula>
    </cfRule>
  </conditionalFormatting>
  <conditionalFormatting sqref="K74:K82 Q74:Q82">
    <cfRule type="expression" dxfId="279" priority="274">
      <formula>K74="Completed"</formula>
    </cfRule>
    <cfRule type="expression" dxfId="278" priority="273">
      <formula>K74="On Schedule"</formula>
    </cfRule>
    <cfRule type="expression" dxfId="277" priority="272">
      <formula>K74="Late"</formula>
    </cfRule>
  </conditionalFormatting>
  <conditionalFormatting sqref="K88:K125 N88:N125">
    <cfRule type="expression" dxfId="276" priority="16">
      <formula>K88="Late"</formula>
    </cfRule>
    <cfRule type="expression" dxfId="275" priority="17">
      <formula>K88="On Schedule"</formula>
    </cfRule>
    <cfRule type="expression" dxfId="274" priority="18">
      <formula>K88="Completed"</formula>
    </cfRule>
  </conditionalFormatting>
  <conditionalFormatting sqref="K131:K158">
    <cfRule type="expression" dxfId="273" priority="216">
      <formula>K131="Completed"</formula>
    </cfRule>
    <cfRule type="expression" dxfId="272" priority="214">
      <formula>K131="Late"</formula>
    </cfRule>
    <cfRule type="expression" dxfId="271" priority="215">
      <formula>K131="On Schedule"</formula>
    </cfRule>
  </conditionalFormatting>
  <conditionalFormatting sqref="K164:K166 N164:N166">
    <cfRule type="expression" dxfId="270" priority="177">
      <formula>K164="Late"</formula>
    </cfRule>
    <cfRule type="expression" dxfId="269" priority="178">
      <formula>K164="On Schedule"</formula>
    </cfRule>
    <cfRule type="expression" dxfId="268" priority="179">
      <formula>K164="Completed"</formula>
    </cfRule>
  </conditionalFormatting>
  <conditionalFormatting sqref="K169">
    <cfRule type="expression" dxfId="267" priority="192">
      <formula>K169="Completed"</formula>
    </cfRule>
    <cfRule type="expression" dxfId="266" priority="191">
      <formula>K169="On Schedule"</formula>
    </cfRule>
    <cfRule type="expression" dxfId="265" priority="190">
      <formula>K169="Late"</formula>
    </cfRule>
  </conditionalFormatting>
  <conditionalFormatting sqref="K175:K179 N175:N179">
    <cfRule type="expression" dxfId="264" priority="161">
      <formula>K175="Late"</formula>
    </cfRule>
    <cfRule type="expression" dxfId="263" priority="162">
      <formula>K175="On Schedule"</formula>
    </cfRule>
    <cfRule type="expression" dxfId="262" priority="163">
      <formula>K175="Completed"</formula>
    </cfRule>
  </conditionalFormatting>
  <conditionalFormatting sqref="K182:K185">
    <cfRule type="expression" dxfId="261" priority="150">
      <formula>K182="On Schedule"</formula>
    </cfRule>
    <cfRule type="expression" dxfId="260" priority="151">
      <formula>K182="Completed"</formula>
    </cfRule>
    <cfRule type="expression" dxfId="259" priority="149">
      <formula>K182="Late"</formula>
    </cfRule>
  </conditionalFormatting>
  <conditionalFormatting sqref="K191:K192 N191:N192">
    <cfRule type="expression" dxfId="258" priority="127">
      <formula>K191="Late"</formula>
    </cfRule>
    <cfRule type="expression" dxfId="257" priority="128">
      <formula>K191="On Schedule"</formula>
    </cfRule>
    <cfRule type="expression" dxfId="256" priority="129">
      <formula>K191="Completed"</formula>
    </cfRule>
  </conditionalFormatting>
  <conditionalFormatting sqref="K197">
    <cfRule type="expression" dxfId="255" priority="119">
      <formula>K197="Late"</formula>
    </cfRule>
    <cfRule type="expression" dxfId="254" priority="120">
      <formula>K197="On Schedule"</formula>
    </cfRule>
    <cfRule type="expression" dxfId="253" priority="121">
      <formula>K197="Completed"</formula>
    </cfRule>
  </conditionalFormatting>
  <conditionalFormatting sqref="M1:M87 M126:M1048576">
    <cfRule type="dataBar" priority="109">
      <dataBar>
        <cfvo type="min"/>
        <cfvo type="max"/>
        <color rgb="FF00D25F"/>
      </dataBar>
      <extLst>
        <ext xmlns:x14="http://schemas.microsoft.com/office/spreadsheetml/2009/9/main" uri="{B025F937-C7B1-47D3-B67F-A62EFF666E3E}">
          <x14:id>{E77F2D87-481B-4C7B-A86D-35E3FE049131}</x14:id>
        </ext>
      </extLst>
    </cfRule>
  </conditionalFormatting>
  <conditionalFormatting sqref="M88:M125">
    <cfRule type="dataBar" priority="1">
      <dataBar>
        <cfvo type="min"/>
        <cfvo type="max"/>
        <color rgb="FF00D25F"/>
      </dataBar>
      <extLst>
        <ext xmlns:x14="http://schemas.microsoft.com/office/spreadsheetml/2009/9/main" uri="{B025F937-C7B1-47D3-B67F-A62EFF666E3E}">
          <x14:id>{BD0C642D-CA42-45F8-8E13-F48B7A966DDA}</x14:id>
        </ext>
      </extLst>
    </cfRule>
  </conditionalFormatting>
  <conditionalFormatting sqref="N5:N15">
    <cfRule type="expression" dxfId="252" priority="89">
      <formula>N5="Late"</formula>
    </cfRule>
    <cfRule type="expression" dxfId="251" priority="90">
      <formula>N5="On Schedule"</formula>
    </cfRule>
    <cfRule type="expression" dxfId="250" priority="91">
      <formula>N5="Completed"</formula>
    </cfRule>
  </conditionalFormatting>
  <conditionalFormatting sqref="N19">
    <cfRule type="expression" dxfId="249" priority="429">
      <formula>N19="Completed"</formula>
    </cfRule>
    <cfRule type="expression" dxfId="248" priority="428">
      <formula>N19="On Schedule"</formula>
    </cfRule>
    <cfRule type="expression" dxfId="247" priority="427">
      <formula>N19="Late"</formula>
    </cfRule>
  </conditionalFormatting>
  <conditionalFormatting sqref="N46:N62">
    <cfRule type="expression" dxfId="246" priority="348">
      <formula>N46="Completed"</formula>
    </cfRule>
    <cfRule type="expression" dxfId="245" priority="347">
      <formula>N46="On Schedule"</formula>
    </cfRule>
    <cfRule type="expression" dxfId="244" priority="346">
      <formula>N46="Late"</formula>
    </cfRule>
  </conditionalFormatting>
  <conditionalFormatting sqref="N74:N82">
    <cfRule type="expression" dxfId="243" priority="282">
      <formula>N74="On Schedule"</formula>
    </cfRule>
    <cfRule type="expression" dxfId="242" priority="281">
      <formula>N74="Late"</formula>
    </cfRule>
    <cfRule type="expression" dxfId="241" priority="283">
      <formula>N74="Completed"</formula>
    </cfRule>
  </conditionalFormatting>
  <conditionalFormatting sqref="N131:N158">
    <cfRule type="expression" dxfId="240" priority="195">
      <formula>N131="On Schedule"</formula>
    </cfRule>
    <cfRule type="expression" dxfId="239" priority="196">
      <formula>N131="Completed"</formula>
    </cfRule>
    <cfRule type="expression" dxfId="238" priority="194">
      <formula>N131="Late"</formula>
    </cfRule>
  </conditionalFormatting>
  <conditionalFormatting sqref="N169">
    <cfRule type="expression" dxfId="237" priority="184">
      <formula>N169="Completed"</formula>
    </cfRule>
    <cfRule type="expression" dxfId="236" priority="182">
      <formula>N169="Late"</formula>
    </cfRule>
    <cfRule type="expression" dxfId="235" priority="183">
      <formula>N169="On Schedule"</formula>
    </cfRule>
  </conditionalFormatting>
  <conditionalFormatting sqref="N182:N185">
    <cfRule type="expression" dxfId="234" priority="142">
      <formula>N182="On Schedule"</formula>
    </cfRule>
    <cfRule type="expression" dxfId="233" priority="143">
      <formula>N182="Completed"</formula>
    </cfRule>
    <cfRule type="expression" dxfId="232" priority="141">
      <formula>N182="Late"</formula>
    </cfRule>
  </conditionalFormatting>
  <conditionalFormatting sqref="N197">
    <cfRule type="expression" dxfId="231" priority="111">
      <formula>N197="Late"</formula>
    </cfRule>
    <cfRule type="expression" dxfId="230" priority="112">
      <formula>N197="On Schedule"</formula>
    </cfRule>
    <cfRule type="expression" dxfId="229" priority="113">
      <formula>N197="Completed"</formula>
    </cfRule>
  </conditionalFormatting>
  <conditionalFormatting sqref="P1:P87 P126:P1048576">
    <cfRule type="dataBar" priority="108">
      <dataBar>
        <cfvo type="min"/>
        <cfvo type="max"/>
        <color rgb="FF00D25F"/>
      </dataBar>
      <extLst>
        <ext xmlns:x14="http://schemas.microsoft.com/office/spreadsheetml/2009/9/main" uri="{B025F937-C7B1-47D3-B67F-A62EFF666E3E}">
          <x14:id>{CF8AB6E8-8008-4FE2-9F2C-824C58D57577}</x14:id>
        </ext>
      </extLst>
    </cfRule>
  </conditionalFormatting>
  <conditionalFormatting sqref="P88:P125">
    <cfRule type="dataBar" priority="3">
      <dataBar>
        <cfvo type="min"/>
        <cfvo type="max"/>
        <color rgb="FF00D25F"/>
      </dataBar>
      <extLst>
        <ext xmlns:x14="http://schemas.microsoft.com/office/spreadsheetml/2009/9/main" uri="{B025F937-C7B1-47D3-B67F-A62EFF666E3E}">
          <x14:id>{BE511FA7-EA60-4C2A-88E9-49676FDCFDA3}</x14:id>
        </ext>
      </extLst>
    </cfRule>
  </conditionalFormatting>
  <conditionalFormatting sqref="Q5:Q15">
    <cfRule type="expression" dxfId="228" priority="77">
      <formula>Q5="Late"</formula>
    </cfRule>
    <cfRule type="expression" dxfId="227" priority="78">
      <formula>Q5="On Schedule"</formula>
    </cfRule>
    <cfRule type="expression" dxfId="226" priority="79">
      <formula>Q5="Completed"</formula>
    </cfRule>
  </conditionalFormatting>
  <conditionalFormatting sqref="Q19">
    <cfRule type="expression" dxfId="225" priority="420">
      <formula>Q19="On Schedule"</formula>
    </cfRule>
    <cfRule type="expression" dxfId="224" priority="419">
      <formula>Q19="Late"</formula>
    </cfRule>
    <cfRule type="expression" dxfId="223" priority="421">
      <formula>Q19="Completed"</formula>
    </cfRule>
  </conditionalFormatting>
  <conditionalFormatting sqref="Q25:Q27">
    <cfRule type="expression" dxfId="222" priority="358">
      <formula>Q25="Late"</formula>
    </cfRule>
  </conditionalFormatting>
  <conditionalFormatting sqref="Q25:Q43">
    <cfRule type="expression" dxfId="221" priority="360">
      <formula>Q25="On Schedule"</formula>
    </cfRule>
    <cfRule type="expression" dxfId="220" priority="361">
      <formula>Q25="Completed"</formula>
    </cfRule>
  </conditionalFormatting>
  <conditionalFormatting sqref="Q28:Q43">
    <cfRule type="expression" dxfId="219" priority="359">
      <formula>Q28="Late"</formula>
    </cfRule>
  </conditionalFormatting>
  <conditionalFormatting sqref="Q46:Q62">
    <cfRule type="expression" dxfId="218" priority="350">
      <formula>Q46="On Schedule"</formula>
    </cfRule>
    <cfRule type="expression" dxfId="217" priority="349">
      <formula>Q46="Late"</formula>
    </cfRule>
    <cfRule type="expression" dxfId="216" priority="351">
      <formula>Q46="Completed"</formula>
    </cfRule>
  </conditionalFormatting>
  <conditionalFormatting sqref="Q66:Q71">
    <cfRule type="expression" dxfId="215" priority="287">
      <formula>Q66="Completed"</formula>
    </cfRule>
    <cfRule type="expression" dxfId="214" priority="285">
      <formula>Q66="Late"</formula>
    </cfRule>
    <cfRule type="expression" dxfId="213" priority="286">
      <formula>Q66="On Schedule"</formula>
    </cfRule>
  </conditionalFormatting>
  <conditionalFormatting sqref="Q88:Q125">
    <cfRule type="expression" dxfId="212" priority="10">
      <formula>Q88="Completed"</formula>
    </cfRule>
    <cfRule type="expression" dxfId="211" priority="9">
      <formula>Q88="On Schedule"</formula>
    </cfRule>
    <cfRule type="expression" dxfId="210" priority="8">
      <formula>Q88="Late"</formula>
    </cfRule>
  </conditionalFormatting>
  <conditionalFormatting sqref="Q131:Q158">
    <cfRule type="expression" dxfId="209" priority="197">
      <formula>Q131="Late"</formula>
    </cfRule>
    <cfRule type="expression" dxfId="208" priority="198">
      <formula>Q131="On Schedule"</formula>
    </cfRule>
    <cfRule type="expression" dxfId="207" priority="199">
      <formula>Q131="Completed"</formula>
    </cfRule>
  </conditionalFormatting>
  <conditionalFormatting sqref="Q164:Q166">
    <cfRule type="expression" dxfId="206" priority="175">
      <formula>Q164="Completed"</formula>
    </cfRule>
    <cfRule type="expression" dxfId="205" priority="174">
      <formula>Q164="On Schedule"</formula>
    </cfRule>
    <cfRule type="expression" dxfId="204" priority="173">
      <formula>Q164="Late"</formula>
    </cfRule>
  </conditionalFormatting>
  <conditionalFormatting sqref="Q169">
    <cfRule type="expression" dxfId="203" priority="187">
      <formula>Q169="Completed"</formula>
    </cfRule>
    <cfRule type="expression" dxfId="202" priority="185">
      <formula>Q169="Late"</formula>
    </cfRule>
    <cfRule type="expression" dxfId="201" priority="186">
      <formula>Q169="On Schedule"</formula>
    </cfRule>
  </conditionalFormatting>
  <conditionalFormatting sqref="Q175:Q179">
    <cfRule type="expression" dxfId="200" priority="158">
      <formula>Q175="Completed"</formula>
    </cfRule>
    <cfRule type="expression" dxfId="199" priority="157">
      <formula>Q175="On Schedule"</formula>
    </cfRule>
    <cfRule type="expression" dxfId="198" priority="156">
      <formula>Q175="Late"</formula>
    </cfRule>
  </conditionalFormatting>
  <conditionalFormatting sqref="Q182:Q185">
    <cfRule type="expression" dxfId="197" priority="146">
      <formula>Q182="Completed"</formula>
    </cfRule>
    <cfRule type="expression" dxfId="196" priority="145">
      <formula>Q182="On Schedule"</formula>
    </cfRule>
    <cfRule type="expression" dxfId="195" priority="144">
      <formula>Q182="Late"</formula>
    </cfRule>
  </conditionalFormatting>
  <conditionalFormatting sqref="Q191:Q192">
    <cfRule type="expression" dxfId="194" priority="125">
      <formula>Q191="Completed"</formula>
    </cfRule>
    <cfRule type="expression" dxfId="193" priority="123">
      <formula>Q191="Late"</formula>
    </cfRule>
    <cfRule type="expression" dxfId="192" priority="124">
      <formula>Q191="On Schedule"</formula>
    </cfRule>
  </conditionalFormatting>
  <conditionalFormatting sqref="Q197">
    <cfRule type="expression" dxfId="191" priority="114">
      <formula>Q197="Late"</formula>
    </cfRule>
    <cfRule type="expression" dxfId="190" priority="116">
      <formula>Q197="Completed"</formula>
    </cfRule>
    <cfRule type="expression" dxfId="189" priority="115">
      <formula>Q197="On Schedule"</formula>
    </cfRule>
  </conditionalFormatting>
  <conditionalFormatting sqref="S1:S59 S61:S87 S126:S1048576">
    <cfRule type="dataBar" priority="107">
      <dataBar>
        <cfvo type="min"/>
        <cfvo type="max"/>
        <color rgb="FF00D25F"/>
      </dataBar>
      <extLst>
        <ext xmlns:x14="http://schemas.microsoft.com/office/spreadsheetml/2009/9/main" uri="{B025F937-C7B1-47D3-B67F-A62EFF666E3E}">
          <x14:id>{3B2404B8-69E8-4DBE-9FD0-B9DF05BD60D0}</x14:id>
        </ext>
      </extLst>
    </cfRule>
  </conditionalFormatting>
  <conditionalFormatting sqref="S88:S125">
    <cfRule type="dataBar" priority="2">
      <dataBar>
        <cfvo type="min"/>
        <cfvo type="max"/>
        <color rgb="FF00D25F"/>
      </dataBar>
      <extLst>
        <ext xmlns:x14="http://schemas.microsoft.com/office/spreadsheetml/2009/9/main" uri="{B025F937-C7B1-47D3-B67F-A62EFF666E3E}">
          <x14:id>{7B947E55-35A0-465B-9C3E-DE973C9DE5E6}</x14:id>
        </ext>
      </extLst>
    </cfRule>
  </conditionalFormatting>
  <conditionalFormatting sqref="T66:T71">
    <cfRule type="expression" dxfId="188" priority="290">
      <formula>T66="Completed"</formula>
    </cfRule>
    <cfRule type="expression" dxfId="187" priority="289">
      <formula>T66="On Schedule"</formula>
    </cfRule>
    <cfRule type="expression" dxfId="186" priority="288">
      <formula>T66="Late"</formula>
    </cfRule>
  </conditionalFormatting>
  <conditionalFormatting sqref="T105:T125">
    <cfRule type="expression" dxfId="185" priority="12">
      <formula>T105="On Schedule"</formula>
    </cfRule>
    <cfRule type="expression" dxfId="184" priority="13">
      <formula>T105="Completed"</formula>
    </cfRule>
    <cfRule type="expression" dxfId="183" priority="11">
      <formula>T105="Late"</formula>
    </cfRule>
  </conditionalFormatting>
  <conditionalFormatting sqref="T19:U19">
    <cfRule type="expression" dxfId="182" priority="422">
      <formula>T19="Late"</formula>
    </cfRule>
    <cfRule type="expression" dxfId="181" priority="423">
      <formula>T19="On Schedule"</formula>
    </cfRule>
    <cfRule type="expression" dxfId="180" priority="424">
      <formula>T19="Completed"</formula>
    </cfRule>
  </conditionalFormatting>
  <conditionalFormatting sqref="T74:U82">
    <cfRule type="expression" dxfId="179" priority="275">
      <formula>T74="Late"</formula>
    </cfRule>
    <cfRule type="expression" dxfId="178" priority="276">
      <formula>T74="On Schedule"</formula>
    </cfRule>
    <cfRule type="expression" dxfId="177" priority="277">
      <formula>T74="Completed"</formula>
    </cfRule>
  </conditionalFormatting>
  <conditionalFormatting sqref="T88:U104">
    <cfRule type="expression" dxfId="176" priority="39">
      <formula>T88="Completed"</formula>
    </cfRule>
    <cfRule type="expression" dxfId="175" priority="38">
      <formula>T88="On Schedule"</formula>
    </cfRule>
    <cfRule type="expression" dxfId="174" priority="37">
      <formula>T88="Late"</formula>
    </cfRule>
  </conditionalFormatting>
  <conditionalFormatting sqref="U66">
    <cfRule type="expression" dxfId="173" priority="823">
      <formula>U66="Late"</formula>
    </cfRule>
    <cfRule type="expression" dxfId="172" priority="824">
      <formula>U66="On Schedule"</formula>
    </cfRule>
    <cfRule type="expression" dxfId="171" priority="825">
      <formula>U66="Completed"</formula>
    </cfRule>
  </conditionalFormatting>
  <conditionalFormatting sqref="U68:U71">
    <cfRule type="expression" dxfId="170" priority="598">
      <formula>U68="Late"</formula>
    </cfRule>
    <cfRule type="expression" dxfId="169" priority="599">
      <formula>U68="On Schedule"</formula>
    </cfRule>
    <cfRule type="expression" dxfId="168" priority="600">
      <formula>U68="Completed"</formula>
    </cfRule>
  </conditionalFormatting>
  <conditionalFormatting sqref="U105:U111">
    <cfRule type="expression" dxfId="167" priority="32">
      <formula>U105="Late"</formula>
    </cfRule>
    <cfRule type="expression" dxfId="166" priority="34">
      <formula>U105="Completed"</formula>
    </cfRule>
    <cfRule type="expression" dxfId="165" priority="33">
      <formula>U105="On Schedule"</formula>
    </cfRule>
  </conditionalFormatting>
  <conditionalFormatting sqref="U113:U115">
    <cfRule type="expression" dxfId="164" priority="23">
      <formula>U113="Completed"</formula>
    </cfRule>
    <cfRule type="expression" dxfId="163" priority="22">
      <formula>U113="On Schedule"</formula>
    </cfRule>
    <cfRule type="expression" dxfId="162" priority="21">
      <formula>U113="Late"</formula>
    </cfRule>
  </conditionalFormatting>
  <conditionalFormatting sqref="U117:U125">
    <cfRule type="expression" dxfId="161" priority="7">
      <formula>U117="Completed"</formula>
    </cfRule>
    <cfRule type="expression" dxfId="160" priority="6">
      <formula>U117="On Schedule"</formula>
    </cfRule>
    <cfRule type="expression" dxfId="159" priority="5">
      <formula>U117="Late"</formula>
    </cfRule>
  </conditionalFormatting>
  <pageMargins left="0" right="0" top="0" bottom="0" header="0" footer="0"/>
  <pageSetup paperSize="8" scale="53" fitToHeight="0" orientation="landscape" r:id="rId1"/>
  <rowBreaks count="7" manualBreakCount="7">
    <brk id="20" max="17" man="1"/>
    <brk id="61" max="21" man="1"/>
    <brk id="83" max="17" man="1"/>
    <brk id="126" max="17" man="1"/>
    <brk id="159" max="17" man="1"/>
    <brk id="170" max="16383" man="1"/>
    <brk id="186" max="16383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FDFB16-A8AE-41E0-83DE-800AC257DE8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J1:J87 J126:J1048576</xm:sqref>
        </x14:conditionalFormatting>
        <x14:conditionalFormatting xmlns:xm="http://schemas.microsoft.com/office/excel/2006/main">
          <x14:cfRule type="dataBar" id="{7179B4EB-CFF5-410A-B6AC-17C557B9AB1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J88:J125</xm:sqref>
        </x14:conditionalFormatting>
        <x14:conditionalFormatting xmlns:xm="http://schemas.microsoft.com/office/excel/2006/main">
          <x14:cfRule type="dataBar" id="{E77F2D87-481B-4C7B-A86D-35E3FE04913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M1:M87 M126:M1048576</xm:sqref>
        </x14:conditionalFormatting>
        <x14:conditionalFormatting xmlns:xm="http://schemas.microsoft.com/office/excel/2006/main">
          <x14:cfRule type="dataBar" id="{BD0C642D-CA42-45F8-8E13-F48B7A966DD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M88:M125</xm:sqref>
        </x14:conditionalFormatting>
        <x14:conditionalFormatting xmlns:xm="http://schemas.microsoft.com/office/excel/2006/main">
          <x14:cfRule type="dataBar" id="{CF8AB6E8-8008-4FE2-9F2C-824C58D5757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P1:P87 P126:P1048576</xm:sqref>
        </x14:conditionalFormatting>
        <x14:conditionalFormatting xmlns:xm="http://schemas.microsoft.com/office/excel/2006/main">
          <x14:cfRule type="dataBar" id="{BE511FA7-EA60-4C2A-88E9-49676FDCFDA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P88:P125</xm:sqref>
        </x14:conditionalFormatting>
        <x14:conditionalFormatting xmlns:xm="http://schemas.microsoft.com/office/excel/2006/main">
          <x14:cfRule type="dataBar" id="{3B2404B8-69E8-4DBE-9FD0-B9DF05BD60D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S1:S59 S61:S87 S126:S1048576</xm:sqref>
        </x14:conditionalFormatting>
        <x14:conditionalFormatting xmlns:xm="http://schemas.microsoft.com/office/excel/2006/main">
          <x14:cfRule type="dataBar" id="{7B947E55-35A0-465B-9C3E-DE973C9DE5E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S88:S125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2782-0294-4C2B-89C7-4802F3C172E9}">
  <sheetPr codeName="Sheet5"/>
  <dimension ref="B10:R26"/>
  <sheetViews>
    <sheetView topLeftCell="A7" workbookViewId="0">
      <selection activeCell="N19" sqref="N19"/>
    </sheetView>
  </sheetViews>
  <sheetFormatPr defaultRowHeight="14.25" x14ac:dyDescent="0.2"/>
  <cols>
    <col min="3" max="3" width="11.875" customWidth="1"/>
    <col min="4" max="4" width="11.875" hidden="1" customWidth="1"/>
    <col min="5" max="5" width="3" hidden="1" customWidth="1"/>
    <col min="6" max="6" width="93.875" style="488" bestFit="1" customWidth="1"/>
    <col min="7" max="9" width="11.875" hidden="1" customWidth="1"/>
    <col min="10" max="12" width="11.875" customWidth="1"/>
    <col min="13" max="13" width="14.5" style="488" customWidth="1"/>
    <col min="14" max="14" width="7.5" style="488" customWidth="1"/>
    <col min="15" max="15" width="11.75" style="488" customWidth="1"/>
    <col min="16" max="16" width="36.25" style="488" customWidth="1"/>
    <col min="17" max="17" width="13" customWidth="1"/>
    <col min="18" max="18" width="16.5" customWidth="1"/>
  </cols>
  <sheetData>
    <row r="10" spans="2:11" ht="28.5" x14ac:dyDescent="0.2">
      <c r="J10" s="442" t="s">
        <v>1652</v>
      </c>
      <c r="K10" s="441" t="s">
        <v>4835</v>
      </c>
    </row>
    <row r="11" spans="2:11" ht="21" customHeight="1" x14ac:dyDescent="0.2">
      <c r="B11" s="544" t="s">
        <v>352</v>
      </c>
      <c r="C11" s="760" t="str">
        <f>'01 Summary'!$C$126</f>
        <v>PSY-39001-9</v>
      </c>
      <c r="D11" s="545" t="s">
        <v>627</v>
      </c>
      <c r="E11" s="544" t="s">
        <v>147</v>
      </c>
      <c r="F11" s="545" t="s">
        <v>4801</v>
      </c>
      <c r="G11" s="544" t="s">
        <v>384</v>
      </c>
      <c r="H11" s="544"/>
      <c r="I11" s="546">
        <v>46105</v>
      </c>
      <c r="J11" s="761">
        <v>46295</v>
      </c>
      <c r="K11" s="1" t="s">
        <v>4836</v>
      </c>
    </row>
    <row r="12" spans="2:11" ht="21" customHeight="1" x14ac:dyDescent="0.2">
      <c r="B12" s="491" t="s">
        <v>353</v>
      </c>
      <c r="C12" s="759" t="s">
        <v>386</v>
      </c>
      <c r="D12" s="491" t="s">
        <v>353</v>
      </c>
      <c r="E12" s="491" t="s">
        <v>2002</v>
      </c>
      <c r="F12" s="493" t="s">
        <v>4802</v>
      </c>
      <c r="G12" s="491" t="s">
        <v>384</v>
      </c>
      <c r="H12" s="495">
        <v>46237</v>
      </c>
      <c r="I12" s="173">
        <v>46295</v>
      </c>
      <c r="J12" s="762">
        <v>46295</v>
      </c>
      <c r="K12" s="1" t="s">
        <v>4836</v>
      </c>
    </row>
    <row r="13" spans="2:11" ht="21" customHeight="1" x14ac:dyDescent="0.2">
      <c r="B13" s="491" t="s">
        <v>353</v>
      </c>
      <c r="C13" s="760" t="str">
        <f>'01 Summary'!$C$149</f>
        <v>MDW-39543</v>
      </c>
      <c r="D13" s="492" t="s">
        <v>651</v>
      </c>
      <c r="E13" s="491" t="s">
        <v>354</v>
      </c>
      <c r="F13" s="492" t="s">
        <v>183</v>
      </c>
      <c r="G13" s="491" t="s">
        <v>384</v>
      </c>
      <c r="H13" s="491" t="s">
        <v>1629</v>
      </c>
      <c r="I13" s="495">
        <v>46235</v>
      </c>
      <c r="J13" s="762">
        <v>46295</v>
      </c>
      <c r="K13" s="1" t="s">
        <v>4836</v>
      </c>
    </row>
    <row r="14" spans="2:11" ht="21" customHeight="1" x14ac:dyDescent="0.2">
      <c r="B14" s="491" t="s">
        <v>353</v>
      </c>
      <c r="C14" s="760" t="str">
        <f>'01 Summary'!$C$151</f>
        <v>MDW-39547</v>
      </c>
      <c r="D14" s="492" t="s">
        <v>653</v>
      </c>
      <c r="E14" s="491" t="s">
        <v>354</v>
      </c>
      <c r="F14" s="492" t="s">
        <v>185</v>
      </c>
      <c r="G14" s="491" t="s">
        <v>384</v>
      </c>
      <c r="H14" s="491" t="s">
        <v>1629</v>
      </c>
      <c r="I14" s="495">
        <v>46237</v>
      </c>
      <c r="J14" s="762">
        <v>46295</v>
      </c>
      <c r="K14" s="1" t="s">
        <v>4836</v>
      </c>
    </row>
    <row r="15" spans="2:11" ht="21" customHeight="1" x14ac:dyDescent="0.2">
      <c r="B15" s="491" t="s">
        <v>353</v>
      </c>
      <c r="C15" s="760" t="str">
        <f>'01 Summary'!$C$188</f>
        <v>MDW-39507</v>
      </c>
      <c r="D15" s="492" t="s">
        <v>690</v>
      </c>
      <c r="E15" s="491" t="s">
        <v>355</v>
      </c>
      <c r="F15" s="492" t="s">
        <v>252</v>
      </c>
      <c r="G15" s="491" t="s">
        <v>384</v>
      </c>
      <c r="H15" s="491" t="s">
        <v>1629</v>
      </c>
      <c r="I15" s="495">
        <v>46235</v>
      </c>
      <c r="J15" s="762">
        <v>46295</v>
      </c>
      <c r="K15" s="1" t="s">
        <v>4836</v>
      </c>
    </row>
    <row r="16" spans="2:11" ht="21" customHeight="1" x14ac:dyDescent="0.2">
      <c r="B16" s="491" t="s">
        <v>353</v>
      </c>
      <c r="C16" s="760" t="str">
        <f>'01 Summary'!$C$189</f>
        <v>MDW-39509</v>
      </c>
      <c r="D16" s="492" t="s">
        <v>691</v>
      </c>
      <c r="E16" s="491" t="s">
        <v>355</v>
      </c>
      <c r="F16" s="492" t="s">
        <v>253</v>
      </c>
      <c r="G16" s="491" t="s">
        <v>384</v>
      </c>
      <c r="H16" s="491" t="s">
        <v>1629</v>
      </c>
      <c r="I16" s="495">
        <v>46238</v>
      </c>
      <c r="J16" s="762">
        <v>46295</v>
      </c>
      <c r="K16" s="1" t="s">
        <v>4836</v>
      </c>
    </row>
    <row r="17" spans="2:18" ht="21" customHeight="1" x14ac:dyDescent="0.2">
      <c r="B17" s="491" t="s">
        <v>353</v>
      </c>
      <c r="C17" s="459" t="s">
        <v>410</v>
      </c>
      <c r="D17" s="491" t="s">
        <v>353</v>
      </c>
      <c r="E17" s="491" t="s">
        <v>697</v>
      </c>
      <c r="F17" s="493" t="s">
        <v>257</v>
      </c>
      <c r="G17" s="491" t="s">
        <v>384</v>
      </c>
      <c r="H17" s="495">
        <v>46143</v>
      </c>
      <c r="I17" s="583">
        <v>46302</v>
      </c>
      <c r="J17" s="762">
        <v>46302</v>
      </c>
      <c r="K17" s="1" t="s">
        <v>4836</v>
      </c>
    </row>
    <row r="18" spans="2:18" ht="21" customHeight="1" x14ac:dyDescent="0.2">
      <c r="B18" s="491" t="s">
        <v>353</v>
      </c>
      <c r="C18" s="459" t="s">
        <v>410</v>
      </c>
      <c r="D18" s="491" t="s">
        <v>353</v>
      </c>
      <c r="E18" s="491" t="s">
        <v>698</v>
      </c>
      <c r="F18" s="493" t="s">
        <v>258</v>
      </c>
      <c r="G18" s="491" t="s">
        <v>384</v>
      </c>
      <c r="H18" s="495">
        <v>46143</v>
      </c>
      <c r="I18" s="583">
        <v>46302</v>
      </c>
      <c r="J18" s="762">
        <v>46302</v>
      </c>
      <c r="K18" s="1" t="s">
        <v>4836</v>
      </c>
    </row>
    <row r="19" spans="2:18" ht="21" customHeight="1" x14ac:dyDescent="0.2">
      <c r="B19" s="491" t="s">
        <v>353</v>
      </c>
      <c r="C19" s="459" t="s">
        <v>1512</v>
      </c>
      <c r="D19" s="491" t="s">
        <v>353</v>
      </c>
      <c r="E19" s="491" t="s">
        <v>702</v>
      </c>
      <c r="F19" s="493" t="s">
        <v>260</v>
      </c>
      <c r="G19" s="491" t="s">
        <v>384</v>
      </c>
      <c r="H19" s="495">
        <v>46239</v>
      </c>
      <c r="I19" s="583">
        <v>46295</v>
      </c>
      <c r="J19" s="762">
        <v>46295</v>
      </c>
      <c r="K19" s="1" t="s">
        <v>4836</v>
      </c>
    </row>
    <row r="20" spans="2:18" ht="21" customHeight="1" x14ac:dyDescent="0.2">
      <c r="B20" s="491" t="s">
        <v>353</v>
      </c>
      <c r="C20" s="459" t="s">
        <v>418</v>
      </c>
      <c r="D20" s="491" t="s">
        <v>353</v>
      </c>
      <c r="E20" s="491" t="s">
        <v>706</v>
      </c>
      <c r="F20" s="493" t="s">
        <v>365</v>
      </c>
      <c r="G20" s="491" t="s">
        <v>384</v>
      </c>
      <c r="H20" s="495">
        <v>46237</v>
      </c>
      <c r="I20" s="583">
        <v>46295</v>
      </c>
      <c r="J20" s="762">
        <v>46295</v>
      </c>
      <c r="K20" s="1" t="s">
        <v>4836</v>
      </c>
    </row>
    <row r="21" spans="2:18" ht="21" customHeight="1" x14ac:dyDescent="0.2">
      <c r="B21" s="491" t="s">
        <v>353</v>
      </c>
      <c r="C21" s="459" t="s">
        <v>418</v>
      </c>
      <c r="D21" s="491" t="s">
        <v>353</v>
      </c>
      <c r="E21" s="491" t="s">
        <v>745</v>
      </c>
      <c r="F21" s="493" t="s">
        <v>295</v>
      </c>
      <c r="J21" s="762">
        <v>46295</v>
      </c>
      <c r="K21" s="1" t="s">
        <v>4836</v>
      </c>
    </row>
    <row r="24" spans="2:18" ht="28.5" x14ac:dyDescent="0.2">
      <c r="Q24" s="442" t="s">
        <v>1652</v>
      </c>
      <c r="R24" s="441" t="s">
        <v>4835</v>
      </c>
    </row>
    <row r="25" spans="2:18" ht="22.5" customHeight="1" x14ac:dyDescent="0.2">
      <c r="M25" s="544" t="s">
        <v>529</v>
      </c>
      <c r="N25" s="544" t="s">
        <v>352</v>
      </c>
      <c r="O25" s="544" t="s">
        <v>627</v>
      </c>
      <c r="P25" s="545" t="s">
        <v>140</v>
      </c>
      <c r="Q25" s="762">
        <v>46295</v>
      </c>
      <c r="R25" s="544" t="s">
        <v>4837</v>
      </c>
    </row>
    <row r="26" spans="2:18" ht="22.5" customHeight="1" x14ac:dyDescent="0.2">
      <c r="M26" s="491" t="s">
        <v>394</v>
      </c>
      <c r="N26" s="491" t="s">
        <v>353</v>
      </c>
      <c r="O26" s="491" t="s">
        <v>658</v>
      </c>
      <c r="P26" s="493" t="s">
        <v>190</v>
      </c>
      <c r="Q26" s="762">
        <v>46295</v>
      </c>
      <c r="R26" s="544" t="s">
        <v>4838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5A5C-DBC0-4DAE-88EB-8E47E255B6F2}">
  <sheetPr codeName="Sheet7">
    <tabColor theme="9"/>
  </sheetPr>
  <dimension ref="B2:Z270"/>
  <sheetViews>
    <sheetView zoomScale="70" zoomScaleNormal="70" workbookViewId="0">
      <pane ySplit="4" topLeftCell="A233" activePane="bottomLeft" state="frozen"/>
      <selection activeCell="Q198" sqref="Q198"/>
      <selection pane="bottomLeft" activeCell="Q198" sqref="Q198"/>
    </sheetView>
  </sheetViews>
  <sheetFormatPr defaultRowHeight="30" customHeight="1" outlineLevelCol="1" x14ac:dyDescent="0.2"/>
  <cols>
    <col min="2" max="2" width="5.625" style="488" customWidth="1"/>
    <col min="3" max="3" width="15.25" style="4" customWidth="1"/>
    <col min="4" max="4" width="15.25" style="516" customWidth="1" outlineLevel="1"/>
    <col min="5" max="5" width="15.25" style="644" customWidth="1"/>
    <col min="6" max="6" width="4.875" style="488" hidden="1" customWidth="1" outlineLevel="1"/>
    <col min="7" max="7" width="91.375" style="488" bestFit="1" customWidth="1" collapsed="1"/>
    <col min="8" max="8" width="19.25" style="488" bestFit="1" customWidth="1"/>
    <col min="9" max="10" width="14.125" style="516" hidden="1" customWidth="1"/>
    <col min="11" max="11" width="14.125" style="488" hidden="1" customWidth="1" outlineLevel="1"/>
    <col min="12" max="12" width="14.125" style="516" customWidth="1" collapsed="1"/>
    <col min="13" max="13" width="14.125" style="488" customWidth="1"/>
    <col min="14" max="14" width="14.125" style="516" customWidth="1"/>
    <col min="15" max="15" width="19.375" hidden="1" customWidth="1"/>
    <col min="16" max="16" width="8.875" bestFit="1" customWidth="1"/>
    <col min="17" max="17" width="13.75" style="644" bestFit="1" customWidth="1"/>
    <col min="18" max="18" width="13.125" style="644" bestFit="1" customWidth="1"/>
    <col min="19" max="19" width="14.25" style="644" bestFit="1" customWidth="1"/>
    <col min="22" max="22" width="18.75" bestFit="1" customWidth="1"/>
    <col min="23" max="23" width="10.625" customWidth="1"/>
    <col min="24" max="24" width="11" bestFit="1" customWidth="1"/>
    <col min="25" max="25" width="10.75" customWidth="1"/>
    <col min="26" max="26" width="11.5" bestFit="1" customWidth="1"/>
  </cols>
  <sheetData>
    <row r="2" spans="2:19" ht="30" customHeight="1" x14ac:dyDescent="0.2">
      <c r="B2" s="903" t="s">
        <v>0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</row>
    <row r="3" spans="2:19" ht="14.25" x14ac:dyDescent="0.2"/>
    <row r="4" spans="2:19" ht="57" customHeight="1" x14ac:dyDescent="0.2">
      <c r="B4" s="441" t="s">
        <v>1858</v>
      </c>
      <c r="C4" s="442" t="s">
        <v>4389</v>
      </c>
      <c r="D4" s="441" t="s">
        <v>548</v>
      </c>
      <c r="E4" s="441" t="s">
        <v>15</v>
      </c>
      <c r="F4" s="441" t="s">
        <v>16</v>
      </c>
      <c r="G4" s="442" t="s">
        <v>18</v>
      </c>
      <c r="H4" s="442" t="s">
        <v>1655</v>
      </c>
      <c r="I4" s="442"/>
      <c r="J4" s="442" t="s">
        <v>1909</v>
      </c>
      <c r="K4" s="442" t="s">
        <v>1654</v>
      </c>
      <c r="L4" s="442" t="s">
        <v>1645</v>
      </c>
      <c r="M4" s="443" t="s">
        <v>1644</v>
      </c>
      <c r="N4" s="443" t="s">
        <v>1935</v>
      </c>
      <c r="O4" s="441" t="s">
        <v>1910</v>
      </c>
      <c r="Q4" s="88" t="s">
        <v>4389</v>
      </c>
      <c r="R4" s="644" t="s">
        <v>4803</v>
      </c>
      <c r="S4" s="644" t="s">
        <v>4804</v>
      </c>
    </row>
    <row r="5" spans="2:19" ht="30" customHeight="1" x14ac:dyDescent="0.2">
      <c r="B5" s="508" cm="1">
        <f t="array" aca="1" ref="B5:N251" ca="1">IF('01 Summary'!B4:N250=" "," ",'01 Summary'!B4:N250)</f>
        <v>1</v>
      </c>
      <c r="C5" s="508" t="str">
        <f ca="1"/>
        <v>MDW-39246-60</v>
      </c>
      <c r="D5" s="508" t="str">
        <f ca="1"/>
        <v>Lot01</v>
      </c>
      <c r="E5" s="508" t="str">
        <f ca="1"/>
        <v>GEN1</v>
      </c>
      <c r="F5" s="508" t="str">
        <f ca="1"/>
        <v>GEN</v>
      </c>
      <c r="G5" s="542" t="str">
        <f ca="1"/>
        <v>Rooms and Building Service Systems Modification in Stations Area</v>
      </c>
      <c r="H5" s="508" t="str">
        <f ca="1"/>
        <v>-</v>
      </c>
      <c r="I5" s="90">
        <f ca="1"/>
        <v>0</v>
      </c>
      <c r="J5" s="547">
        <f ca="1"/>
        <v>0</v>
      </c>
      <c r="K5" s="116">
        <f ca="1"/>
        <v>46235</v>
      </c>
      <c r="L5" s="672">
        <f ca="1"/>
        <v>0</v>
      </c>
      <c r="M5" s="673">
        <f ca="1"/>
        <v>0</v>
      </c>
      <c r="N5" s="655">
        <f ca="1"/>
        <v>0</v>
      </c>
      <c r="O5" s="667"/>
      <c r="Q5" t="s">
        <v>1276</v>
      </c>
      <c r="R5" t="s">
        <v>3529</v>
      </c>
      <c r="S5" t="s">
        <v>3802</v>
      </c>
    </row>
    <row r="6" spans="2:19" ht="30" customHeight="1" x14ac:dyDescent="0.2">
      <c r="B6" s="508">
        <f ca="1"/>
        <v>2</v>
      </c>
      <c r="C6" s="508" t="str">
        <f ca="1"/>
        <v>MDW-39246</v>
      </c>
      <c r="D6" s="508" t="str">
        <f ca="1"/>
        <v>Lot01</v>
      </c>
      <c r="E6" s="508" t="str">
        <f ca="1"/>
        <v>GEN1.1</v>
      </c>
      <c r="F6" s="508" t="str">
        <f ca="1"/>
        <v>GEN</v>
      </c>
      <c r="G6" s="509" t="str">
        <f ca="1"/>
        <v>Power Outlet Installation in SOR, Ticket Office and Cash Handling for OR13 - OR17</v>
      </c>
      <c r="H6" s="508" t="str">
        <f ca="1"/>
        <v>ประธาน</v>
      </c>
      <c r="I6" s="90">
        <f ca="1"/>
        <v>0</v>
      </c>
      <c r="J6" s="547">
        <f ca="1"/>
        <v>0</v>
      </c>
      <c r="K6" s="116">
        <f ca="1"/>
        <v>46235</v>
      </c>
      <c r="L6" s="173">
        <f ca="1"/>
        <v>46052</v>
      </c>
      <c r="M6" s="187">
        <f ca="1"/>
        <v>1</v>
      </c>
      <c r="N6" s="191" t="str">
        <f ca="1"/>
        <v>Completed</v>
      </c>
      <c r="O6" s="846"/>
      <c r="Q6" s="644" t="s">
        <v>1276</v>
      </c>
      <c r="R6" s="644" t="s">
        <v>3529</v>
      </c>
      <c r="S6" s="644" t="s">
        <v>3802</v>
      </c>
    </row>
    <row r="7" spans="2:19" ht="30" customHeight="1" x14ac:dyDescent="0.2">
      <c r="B7" s="508">
        <f ca="1"/>
        <v>3</v>
      </c>
      <c r="C7" s="508" t="str">
        <f ca="1"/>
        <v>MDW-39247</v>
      </c>
      <c r="D7" s="508" t="str">
        <f ca="1"/>
        <v>Lot01</v>
      </c>
      <c r="E7" s="508" t="str">
        <f ca="1"/>
        <v>GEN1.2</v>
      </c>
      <c r="F7" s="508" t="str">
        <f ca="1"/>
        <v>GEN</v>
      </c>
      <c r="G7" s="509" t="str">
        <f ca="1"/>
        <v>Power Outlet Installation in SOR, Ticket Office and Cash Handling for OR18 - OR22</v>
      </c>
      <c r="H7" s="508" t="str">
        <f ca="1"/>
        <v>ประธาน</v>
      </c>
      <c r="I7" s="90">
        <f ca="1"/>
        <v>0</v>
      </c>
      <c r="J7" s="547">
        <f ca="1"/>
        <v>0</v>
      </c>
      <c r="K7" s="116">
        <f ca="1"/>
        <v>46235</v>
      </c>
      <c r="L7" s="173">
        <f ca="1"/>
        <v>46021</v>
      </c>
      <c r="M7" s="187">
        <f ca="1"/>
        <v>1</v>
      </c>
      <c r="N7" s="191" t="str">
        <f ca="1"/>
        <v>Completed</v>
      </c>
      <c r="O7" s="846"/>
      <c r="Q7" s="644" t="s">
        <v>1280</v>
      </c>
      <c r="R7" s="644" t="s">
        <v>3529</v>
      </c>
      <c r="S7" s="644" t="s">
        <v>3804</v>
      </c>
    </row>
    <row r="8" spans="2:19" ht="30" customHeight="1" x14ac:dyDescent="0.2">
      <c r="B8" s="508">
        <f ca="1"/>
        <v>4</v>
      </c>
      <c r="C8" s="508" t="str">
        <f ca="1"/>
        <v>MDW-39248</v>
      </c>
      <c r="D8" s="508" t="str">
        <f ca="1"/>
        <v>Lot01</v>
      </c>
      <c r="E8" s="508" t="str">
        <f ca="1"/>
        <v>GEN1.3</v>
      </c>
      <c r="F8" s="508" t="str">
        <f ca="1"/>
        <v>GEN</v>
      </c>
      <c r="G8" s="509" t="str">
        <f ca="1"/>
        <v>Power Outlet Installation in SOR, Ticket Office and Cash Handling for OR23 - OR29</v>
      </c>
      <c r="H8" s="508" t="str">
        <f ca="1"/>
        <v>ประธาน</v>
      </c>
      <c r="I8" s="90">
        <f ca="1"/>
        <v>0</v>
      </c>
      <c r="J8" s="547">
        <f ca="1"/>
        <v>0</v>
      </c>
      <c r="K8" s="116">
        <f ca="1"/>
        <v>46235</v>
      </c>
      <c r="L8" s="173">
        <f ca="1"/>
        <v>46052</v>
      </c>
      <c r="M8" s="187">
        <f ca="1"/>
        <v>1</v>
      </c>
      <c r="N8" s="191" t="str">
        <f ca="1"/>
        <v>Completed</v>
      </c>
      <c r="O8" s="846"/>
      <c r="Q8" s="644" t="s">
        <v>1283</v>
      </c>
      <c r="R8" s="644" t="s">
        <v>3529</v>
      </c>
      <c r="S8" s="644" t="s">
        <v>3806</v>
      </c>
    </row>
    <row r="9" spans="2:19" ht="30" customHeight="1" x14ac:dyDescent="0.2">
      <c r="B9" s="508">
        <f ca="1"/>
        <v>5</v>
      </c>
      <c r="C9" s="508" t="str">
        <f ca="1"/>
        <v>MDW-39252</v>
      </c>
      <c r="D9" s="508" t="str">
        <f ca="1"/>
        <v>Lot01</v>
      </c>
      <c r="E9" s="508" t="str">
        <f ca="1"/>
        <v>GEN1.4</v>
      </c>
      <c r="F9" s="508" t="str">
        <f ca="1"/>
        <v>GEN</v>
      </c>
      <c r="G9" s="509" t="str">
        <f ca="1"/>
        <v>Modification of Fire Suppression System (N2) in Commerial Room at OR14</v>
      </c>
      <c r="H9" s="508" t="str">
        <f ca="1"/>
        <v>ประธาน</v>
      </c>
      <c r="I9" s="90">
        <f ca="1"/>
        <v>0</v>
      </c>
      <c r="J9" s="547">
        <f ca="1"/>
        <v>0</v>
      </c>
      <c r="K9" s="116">
        <f ca="1"/>
        <v>46235</v>
      </c>
      <c r="L9" s="173">
        <f ca="1"/>
        <v>46021</v>
      </c>
      <c r="M9" s="187">
        <f ca="1"/>
        <v>1</v>
      </c>
      <c r="N9" s="191" t="str">
        <f ca="1"/>
        <v>Completed</v>
      </c>
      <c r="O9" s="846"/>
      <c r="Q9" s="644" t="s">
        <v>1298</v>
      </c>
      <c r="R9" s="644" t="s">
        <v>3537</v>
      </c>
      <c r="S9" s="644" t="s">
        <v>3811</v>
      </c>
    </row>
    <row r="10" spans="2:19" ht="30" customHeight="1" x14ac:dyDescent="0.2">
      <c r="B10" s="508">
        <f ca="1"/>
        <v>6</v>
      </c>
      <c r="C10" s="508" t="str">
        <f ca="1"/>
        <v>MDW-39253</v>
      </c>
      <c r="D10" s="508" t="str">
        <f ca="1"/>
        <v>Lot01</v>
      </c>
      <c r="E10" s="508" t="str">
        <f ca="1"/>
        <v>GEN1.5</v>
      </c>
      <c r="F10" s="508" t="str">
        <f ca="1"/>
        <v>GEN</v>
      </c>
      <c r="G10" s="509" t="str">
        <f ca="1"/>
        <v>Modification of Civil Work in Telecommunication Room at OR14</v>
      </c>
      <c r="H10" s="508" t="str">
        <f ca="1"/>
        <v>สหชาติ</v>
      </c>
      <c r="I10" s="90">
        <f ca="1"/>
        <v>0</v>
      </c>
      <c r="J10" s="547">
        <f ca="1"/>
        <v>0</v>
      </c>
      <c r="K10" s="116">
        <f ca="1"/>
        <v>46235</v>
      </c>
      <c r="L10" s="173">
        <f ca="1"/>
        <v>46021</v>
      </c>
      <c r="M10" s="187">
        <f ca="1"/>
        <v>1</v>
      </c>
      <c r="N10" s="191" t="str">
        <f ca="1"/>
        <v>Completed</v>
      </c>
      <c r="O10" s="846"/>
      <c r="Q10" s="644" t="s">
        <v>1302</v>
      </c>
      <c r="R10" s="644" t="s">
        <v>2111</v>
      </c>
      <c r="S10" s="644" t="s">
        <v>2113</v>
      </c>
    </row>
    <row r="11" spans="2:19" ht="30" customHeight="1" x14ac:dyDescent="0.2">
      <c r="B11" s="508">
        <f ca="1"/>
        <v>7</v>
      </c>
      <c r="C11" s="508" t="str">
        <f ca="1"/>
        <v>MDW-39254</v>
      </c>
      <c r="D11" s="508" t="str">
        <f ca="1"/>
        <v>Lot01</v>
      </c>
      <c r="E11" s="508" t="str">
        <f ca="1"/>
        <v>GEN1.6</v>
      </c>
      <c r="F11" s="508" t="str">
        <f ca="1"/>
        <v>GEN</v>
      </c>
      <c r="G11" s="509" t="str">
        <f ca="1"/>
        <v>Modification in Staff Mess Room at OR13-OR17</v>
      </c>
      <c r="H11" s="508" t="str">
        <f ca="1"/>
        <v>ประธาน</v>
      </c>
      <c r="I11" s="90">
        <f ca="1"/>
        <v>0</v>
      </c>
      <c r="J11" s="547">
        <f ca="1"/>
        <v>0</v>
      </c>
      <c r="K11" s="116">
        <f ca="1"/>
        <v>46235</v>
      </c>
      <c r="L11" s="173">
        <f ca="1"/>
        <v>46052</v>
      </c>
      <c r="M11" s="187">
        <f ca="1"/>
        <v>1</v>
      </c>
      <c r="N11" s="191" t="str">
        <f ca="1"/>
        <v>Completed</v>
      </c>
      <c r="O11" s="846"/>
      <c r="Q11" s="644" t="s">
        <v>1305</v>
      </c>
      <c r="R11" s="644" t="s">
        <v>3541</v>
      </c>
      <c r="S11" s="644" t="s">
        <v>3813</v>
      </c>
    </row>
    <row r="12" spans="2:19" ht="30" customHeight="1" x14ac:dyDescent="0.2">
      <c r="B12" s="508">
        <f ca="1"/>
        <v>8</v>
      </c>
      <c r="C12" s="508" t="str">
        <f ca="1"/>
        <v>MDW-39255</v>
      </c>
      <c r="D12" s="508" t="str">
        <f ca="1"/>
        <v>Lot01</v>
      </c>
      <c r="E12" s="508" t="str">
        <f ca="1"/>
        <v>GEN1.7</v>
      </c>
      <c r="F12" s="508" t="str">
        <f ca="1"/>
        <v>GEN</v>
      </c>
      <c r="G12" s="509" t="str">
        <f ca="1"/>
        <v>Modification in Staff Mess Room at OR18-OR22</v>
      </c>
      <c r="H12" s="508" t="str">
        <f ca="1"/>
        <v>ประธาน</v>
      </c>
      <c r="I12" s="90">
        <f ca="1"/>
        <v>0</v>
      </c>
      <c r="J12" s="547">
        <f ca="1"/>
        <v>0</v>
      </c>
      <c r="K12" s="116">
        <f ca="1"/>
        <v>46235</v>
      </c>
      <c r="L12" s="173">
        <f ca="1"/>
        <v>46235</v>
      </c>
      <c r="M12" s="187">
        <f ca="1"/>
        <v>1</v>
      </c>
      <c r="N12" s="191" t="str">
        <f ca="1"/>
        <v>Completed</v>
      </c>
      <c r="O12" s="846"/>
      <c r="Q12" s="644" t="s">
        <v>1308</v>
      </c>
      <c r="R12" s="644" t="s">
        <v>3541</v>
      </c>
      <c r="S12" s="644" t="s">
        <v>3815</v>
      </c>
    </row>
    <row r="13" spans="2:19" ht="30" customHeight="1" x14ac:dyDescent="0.2">
      <c r="B13" s="508">
        <f ca="1"/>
        <v>9</v>
      </c>
      <c r="C13" s="508" t="str">
        <f ca="1"/>
        <v>MDW-39256</v>
      </c>
      <c r="D13" s="508" t="str">
        <f ca="1"/>
        <v>Lot01</v>
      </c>
      <c r="E13" s="508" t="str">
        <f ca="1"/>
        <v>GEN1.8</v>
      </c>
      <c r="F13" s="508" t="str">
        <f ca="1"/>
        <v>GEN</v>
      </c>
      <c r="G13" s="509" t="str">
        <f ca="1"/>
        <v>Modification in Staff Mess Room at OR23-OR29</v>
      </c>
      <c r="H13" s="508" t="str">
        <f ca="1"/>
        <v>ประธาน</v>
      </c>
      <c r="I13" s="90">
        <f ca="1"/>
        <v>0</v>
      </c>
      <c r="J13" s="547">
        <f ca="1"/>
        <v>0</v>
      </c>
      <c r="K13" s="116">
        <f ca="1"/>
        <v>46235</v>
      </c>
      <c r="L13" s="173">
        <f ca="1"/>
        <v>46235</v>
      </c>
      <c r="M13" s="187">
        <f ca="1"/>
        <v>1</v>
      </c>
      <c r="N13" s="191" t="str">
        <f ca="1"/>
        <v>Completed</v>
      </c>
      <c r="O13" s="846"/>
      <c r="Q13" s="644" t="s">
        <v>1311</v>
      </c>
      <c r="R13" s="644" t="s">
        <v>3541</v>
      </c>
      <c r="S13" s="644" t="s">
        <v>3817</v>
      </c>
    </row>
    <row r="14" spans="2:19" ht="30" customHeight="1" x14ac:dyDescent="0.2">
      <c r="B14" s="508">
        <f ca="1"/>
        <v>10</v>
      </c>
      <c r="C14" s="508" t="str">
        <f ca="1"/>
        <v>MDW-39257</v>
      </c>
      <c r="D14" s="508" t="str">
        <f ca="1"/>
        <v>Lot01</v>
      </c>
      <c r="E14" s="508" t="str">
        <f ca="1"/>
        <v>GEN1.9</v>
      </c>
      <c r="F14" s="508" t="str">
        <f ca="1"/>
        <v>GEN</v>
      </c>
      <c r="G14" s="509" t="str">
        <f ca="1"/>
        <v>Modification of Air Conditioning in CER and SER at OR13-OR19</v>
      </c>
      <c r="H14" s="508" t="str">
        <f ca="1"/>
        <v>ประธาน</v>
      </c>
      <c r="I14" s="90">
        <f ca="1"/>
        <v>0</v>
      </c>
      <c r="J14" s="547">
        <f ca="1"/>
        <v>0</v>
      </c>
      <c r="K14" s="116">
        <f ca="1"/>
        <v>46235</v>
      </c>
      <c r="L14" s="173">
        <f ca="1"/>
        <v>46235</v>
      </c>
      <c r="M14" s="187">
        <f ca="1"/>
        <v>1</v>
      </c>
      <c r="N14" s="191" t="str">
        <f ca="1"/>
        <v>Completed</v>
      </c>
      <c r="O14" s="846"/>
      <c r="Q14" s="644" t="s">
        <v>1314</v>
      </c>
      <c r="R14" s="644" t="s">
        <v>3544</v>
      </c>
      <c r="S14" s="644" t="s">
        <v>3819</v>
      </c>
    </row>
    <row r="15" spans="2:19" ht="30" customHeight="1" x14ac:dyDescent="0.2">
      <c r="B15" s="508">
        <f ca="1"/>
        <v>11</v>
      </c>
      <c r="C15" s="508" t="str">
        <f ca="1"/>
        <v>MDW-39258</v>
      </c>
      <c r="D15" s="508" t="str">
        <f ca="1"/>
        <v>Lot01</v>
      </c>
      <c r="E15" s="508" t="str">
        <f ca="1"/>
        <v>GEN1.10</v>
      </c>
      <c r="F15" s="508" t="str">
        <f ca="1"/>
        <v>GEN</v>
      </c>
      <c r="G15" s="509" t="str">
        <f ca="1"/>
        <v>Modification of Air Conditioning in CER and SER at OR20-OR22</v>
      </c>
      <c r="H15" s="508" t="str">
        <f ca="1"/>
        <v>ประธาน</v>
      </c>
      <c r="I15" s="90">
        <f ca="1"/>
        <v>0</v>
      </c>
      <c r="J15" s="547">
        <f ca="1"/>
        <v>0</v>
      </c>
      <c r="K15" s="116">
        <f ca="1"/>
        <v>46235</v>
      </c>
      <c r="L15" s="173">
        <f ca="1"/>
        <v>46235</v>
      </c>
      <c r="M15" s="187">
        <f ca="1"/>
        <v>1</v>
      </c>
      <c r="N15" s="191" t="str">
        <f ca="1"/>
        <v>Completed</v>
      </c>
      <c r="O15" s="846"/>
      <c r="Q15" s="644" t="s">
        <v>1317</v>
      </c>
      <c r="R15" s="644" t="s">
        <v>3544</v>
      </c>
      <c r="S15" s="644" t="s">
        <v>3821</v>
      </c>
    </row>
    <row r="16" spans="2:19" ht="30" customHeight="1" x14ac:dyDescent="0.2">
      <c r="B16" s="508">
        <f ca="1"/>
        <v>12</v>
      </c>
      <c r="C16" s="508" t="str">
        <f ca="1"/>
        <v>MDW-39259</v>
      </c>
      <c r="D16" s="508" t="str">
        <f ca="1"/>
        <v>Lot01</v>
      </c>
      <c r="E16" s="508" t="str">
        <f ca="1"/>
        <v>GEN1.11</v>
      </c>
      <c r="F16" s="508" t="str">
        <f ca="1"/>
        <v>GEN</v>
      </c>
      <c r="G16" s="509" t="str">
        <f ca="1"/>
        <v>Modification of Air Conditioning in CER and SER at OR23-OR29</v>
      </c>
      <c r="H16" s="508" t="str">
        <f ca="1"/>
        <v>ประธาน</v>
      </c>
      <c r="I16" s="90">
        <f ca="1"/>
        <v>0</v>
      </c>
      <c r="J16" s="547">
        <f ca="1"/>
        <v>0</v>
      </c>
      <c r="K16" s="116">
        <f ca="1"/>
        <v>46235</v>
      </c>
      <c r="L16" s="173">
        <f ca="1"/>
        <v>46235</v>
      </c>
      <c r="M16" s="187">
        <f ca="1"/>
        <v>1</v>
      </c>
      <c r="N16" s="191" t="str">
        <f ca="1"/>
        <v>Completed</v>
      </c>
      <c r="O16" s="846"/>
      <c r="Q16" s="644" t="s">
        <v>1320</v>
      </c>
      <c r="R16" s="644" t="s">
        <v>3544</v>
      </c>
      <c r="S16" s="644" t="s">
        <v>3823</v>
      </c>
    </row>
    <row r="17" spans="2:19" ht="30" customHeight="1" x14ac:dyDescent="0.2">
      <c r="B17" s="508">
        <f ca="1"/>
        <v>13</v>
      </c>
      <c r="C17" s="508" t="str">
        <f ca="1"/>
        <v>MDW-39272</v>
      </c>
      <c r="D17" s="508" t="str">
        <f ca="1"/>
        <v>Lot01</v>
      </c>
      <c r="E17" s="508" t="str">
        <f ca="1"/>
        <v>GEN1.12</v>
      </c>
      <c r="F17" s="508" t="str">
        <f ca="1"/>
        <v>GEN</v>
      </c>
      <c r="G17" s="509" t="str">
        <f ca="1"/>
        <v>Modification of New M&amp;E Room at IVS15 - IVS17 Civil &amp; AR</v>
      </c>
      <c r="H17" s="508" t="str">
        <f ca="1"/>
        <v>สหชาติ</v>
      </c>
      <c r="I17" s="90">
        <f ca="1"/>
        <v>0</v>
      </c>
      <c r="J17" s="547">
        <f ca="1"/>
        <v>0</v>
      </c>
      <c r="K17" s="116">
        <f ca="1"/>
        <v>46235</v>
      </c>
      <c r="L17" s="173">
        <f ca="1"/>
        <v>46235</v>
      </c>
      <c r="M17" s="187">
        <f ca="1"/>
        <v>1</v>
      </c>
      <c r="N17" s="191" t="str">
        <f ca="1"/>
        <v>Completed</v>
      </c>
      <c r="O17" s="846"/>
      <c r="Q17" s="644" t="s">
        <v>1345</v>
      </c>
      <c r="R17" s="644" t="s">
        <v>2123</v>
      </c>
      <c r="S17" s="644" t="s">
        <v>2125</v>
      </c>
    </row>
    <row r="18" spans="2:19" ht="30" customHeight="1" x14ac:dyDescent="0.2">
      <c r="B18" s="508">
        <f ca="1"/>
        <v>14</v>
      </c>
      <c r="C18" s="508" t="str">
        <f ca="1"/>
        <v>MDW-39273</v>
      </c>
      <c r="D18" s="508" t="str">
        <f ca="1"/>
        <v>Lot01</v>
      </c>
      <c r="E18" s="508" t="str">
        <f ca="1"/>
        <v>GEN1.13</v>
      </c>
      <c r="F18" s="508" t="str">
        <f ca="1"/>
        <v>GEN</v>
      </c>
      <c r="G18" s="509" t="str">
        <f ca="1"/>
        <v>Modification of New M&amp;E UPS Room at IVS15-IVS17 - Building Services</v>
      </c>
      <c r="H18" s="508" t="str">
        <f ca="1"/>
        <v>ประธาน</v>
      </c>
      <c r="I18" s="90">
        <f ca="1"/>
        <v>0</v>
      </c>
      <c r="J18" s="547">
        <f ca="1"/>
        <v>0</v>
      </c>
      <c r="K18" s="116">
        <f ca="1"/>
        <v>46235</v>
      </c>
      <c r="L18" s="173">
        <f ca="1"/>
        <v>46235</v>
      </c>
      <c r="M18" s="187">
        <f ca="1"/>
        <v>1</v>
      </c>
      <c r="N18" s="191" t="str">
        <f ca="1"/>
        <v>Completed</v>
      </c>
      <c r="O18" s="846"/>
      <c r="Q18" s="644" t="s">
        <v>1349</v>
      </c>
      <c r="R18" s="644" t="s">
        <v>3568</v>
      </c>
      <c r="S18" s="644" t="s">
        <v>3840</v>
      </c>
    </row>
    <row r="19" spans="2:19" ht="30" customHeight="1" x14ac:dyDescent="0.2">
      <c r="B19" s="508">
        <f ca="1"/>
        <v>15</v>
      </c>
      <c r="C19" s="508" t="str">
        <f ca="1"/>
        <v>MDW-39294</v>
      </c>
      <c r="D19" s="508" t="str">
        <f ca="1"/>
        <v>Lot01</v>
      </c>
      <c r="E19" s="508" t="str">
        <f ca="1"/>
        <v>GEN1.14</v>
      </c>
      <c r="F19" s="508" t="str">
        <f ca="1"/>
        <v>GEN</v>
      </c>
      <c r="G19" s="509" t="str">
        <f ca="1"/>
        <v>Provision of Architectural Work in new M&amp;E UPS room at OR23</v>
      </c>
      <c r="H19" s="508" t="str">
        <f ca="1"/>
        <v>สหชาติ</v>
      </c>
      <c r="I19" s="90">
        <f ca="1"/>
        <v>0</v>
      </c>
      <c r="J19" s="547">
        <f ca="1"/>
        <v>0</v>
      </c>
      <c r="K19" s="116">
        <f ca="1"/>
        <v>46235</v>
      </c>
      <c r="L19" s="173">
        <f ca="1"/>
        <v>46235</v>
      </c>
      <c r="M19" s="187">
        <f ca="1"/>
        <v>1</v>
      </c>
      <c r="N19" s="191" t="str">
        <f ca="1"/>
        <v>Completed</v>
      </c>
      <c r="O19" s="846"/>
      <c r="Q19" s="644" t="s">
        <v>1402</v>
      </c>
      <c r="R19" s="644" t="s">
        <v>2145</v>
      </c>
      <c r="S19" s="644" t="s">
        <v>2147</v>
      </c>
    </row>
    <row r="20" spans="2:19" ht="30" customHeight="1" x14ac:dyDescent="0.2">
      <c r="B20" s="508">
        <f ca="1"/>
        <v>16</v>
      </c>
      <c r="C20" s="508" t="str">
        <f ca="1"/>
        <v>MDW-39299</v>
      </c>
      <c r="D20" s="508" t="str">
        <f ca="1"/>
        <v>Lot01</v>
      </c>
      <c r="E20" s="508" t="str">
        <f ca="1"/>
        <v>GEN1.15</v>
      </c>
      <c r="F20" s="508" t="str">
        <f ca="1"/>
        <v>GEN</v>
      </c>
      <c r="G20" s="509" t="str">
        <f ca="1"/>
        <v>Provision of Air Conditioning System in Commercial Room at OR13-OR19</v>
      </c>
      <c r="H20" s="508" t="str">
        <f ca="1"/>
        <v>ประธาน</v>
      </c>
      <c r="I20" s="90">
        <f ca="1"/>
        <v>0</v>
      </c>
      <c r="J20" s="547">
        <f ca="1"/>
        <v>0</v>
      </c>
      <c r="K20" s="116">
        <f ca="1"/>
        <v>46235</v>
      </c>
      <c r="L20" s="173">
        <f ca="1"/>
        <v>46235</v>
      </c>
      <c r="M20" s="187">
        <f ca="1"/>
        <v>1</v>
      </c>
      <c r="N20" s="191" t="str">
        <f ca="1"/>
        <v>Completed</v>
      </c>
      <c r="O20" s="846"/>
      <c r="Q20" s="644" t="s">
        <v>1414</v>
      </c>
      <c r="R20" s="644" t="s">
        <v>3597</v>
      </c>
      <c r="S20" s="644" t="s">
        <v>3860</v>
      </c>
    </row>
    <row r="21" spans="2:19" ht="30" customHeight="1" x14ac:dyDescent="0.2">
      <c r="B21" s="508">
        <f ca="1"/>
        <v>17</v>
      </c>
      <c r="C21" s="508" t="str">
        <f ca="1"/>
        <v>MDW-39306</v>
      </c>
      <c r="D21" s="508" t="str">
        <f ca="1"/>
        <v>Lot01</v>
      </c>
      <c r="E21" s="508" t="str">
        <f ca="1"/>
        <v>GEN1.16</v>
      </c>
      <c r="F21" s="508" t="str">
        <f ca="1"/>
        <v>GEN</v>
      </c>
      <c r="G21" s="509" t="str">
        <f ca="1"/>
        <v>Modification CER and First Aid Room at OR14 - Building Services</v>
      </c>
      <c r="H21" s="508" t="str">
        <f ca="1"/>
        <v>ประธาน</v>
      </c>
      <c r="I21" s="90">
        <f ca="1"/>
        <v>0</v>
      </c>
      <c r="J21" s="547">
        <f ca="1"/>
        <v>0</v>
      </c>
      <c r="K21" s="116">
        <f ca="1"/>
        <v>46235</v>
      </c>
      <c r="L21" s="173">
        <f ca="1"/>
        <v>46235</v>
      </c>
      <c r="M21" s="187">
        <f ca="1"/>
        <v>1</v>
      </c>
      <c r="N21" s="191" t="str">
        <f ca="1"/>
        <v>Completed</v>
      </c>
      <c r="O21" s="846"/>
      <c r="Q21" s="644" t="s">
        <v>1433</v>
      </c>
      <c r="R21" s="644" t="s">
        <v>3615</v>
      </c>
      <c r="S21" s="644" t="s">
        <v>3872</v>
      </c>
    </row>
    <row r="22" spans="2:19" ht="30" customHeight="1" x14ac:dyDescent="0.2">
      <c r="B22" s="508">
        <f ca="1"/>
        <v>18</v>
      </c>
      <c r="C22" s="508" t="str">
        <f ca="1"/>
        <v>MDW-39307</v>
      </c>
      <c r="D22" s="508" t="str">
        <f ca="1"/>
        <v>Lot01</v>
      </c>
      <c r="E22" s="508" t="str">
        <f ca="1"/>
        <v>GEN1.17</v>
      </c>
      <c r="F22" s="508" t="str">
        <f ca="1"/>
        <v>GEN</v>
      </c>
      <c r="G22" s="509" t="str">
        <f ca="1"/>
        <v>Additional Fence at Back of House OR13 - OR22 and IVS East Section</v>
      </c>
      <c r="H22" s="508" t="str">
        <f ca="1"/>
        <v>สหชาติ</v>
      </c>
      <c r="I22" s="90">
        <f ca="1"/>
        <v>0</v>
      </c>
      <c r="J22" s="547">
        <f ca="1"/>
        <v>0</v>
      </c>
      <c r="K22" s="116">
        <f ca="1"/>
        <v>46235</v>
      </c>
      <c r="L22" s="173">
        <f ca="1"/>
        <v>46295</v>
      </c>
      <c r="M22" s="187">
        <f ca="1"/>
        <v>1</v>
      </c>
      <c r="N22" s="191" t="str">
        <f ca="1"/>
        <v>Completed</v>
      </c>
      <c r="O22" s="846"/>
      <c r="Q22" s="644" t="s">
        <v>1436</v>
      </c>
      <c r="R22" s="644" t="s">
        <v>2161</v>
      </c>
      <c r="S22" s="644" t="s">
        <v>2163</v>
      </c>
    </row>
    <row r="23" spans="2:19" ht="30" customHeight="1" x14ac:dyDescent="0.2">
      <c r="B23" s="508">
        <f ca="1"/>
        <v>19</v>
      </c>
      <c r="C23" s="508" t="str">
        <f ca="1"/>
        <v>MDW-39249</v>
      </c>
      <c r="D23" s="508" t="str">
        <f ca="1"/>
        <v>Lot01</v>
      </c>
      <c r="E23" s="508" t="str">
        <f ca="1"/>
        <v>GEN1.18</v>
      </c>
      <c r="F23" s="508" t="str">
        <f ca="1"/>
        <v>GEN</v>
      </c>
      <c r="G23" s="509" t="str">
        <f ca="1"/>
        <v>SOR Counter and Workstation Hanging Support Installation on East Section</v>
      </c>
      <c r="H23" s="508" t="str">
        <f ca="1"/>
        <v>สหชาติ</v>
      </c>
      <c r="I23" s="90">
        <f ca="1"/>
        <v>0</v>
      </c>
      <c r="J23" s="547">
        <f ca="1"/>
        <v>0</v>
      </c>
      <c r="K23" s="116">
        <f ca="1"/>
        <v>46235</v>
      </c>
      <c r="L23" s="173">
        <f ca="1"/>
        <v>46235</v>
      </c>
      <c r="M23" s="187">
        <f ca="1"/>
        <v>1</v>
      </c>
      <c r="N23" s="191" t="str">
        <f ca="1"/>
        <v>Completed</v>
      </c>
      <c r="O23" s="846"/>
      <c r="Q23" s="644" t="s">
        <v>1286</v>
      </c>
      <c r="R23" s="644" t="s">
        <v>2103</v>
      </c>
      <c r="S23" s="644" t="s">
        <v>2105</v>
      </c>
    </row>
    <row r="24" spans="2:19" ht="30" customHeight="1" x14ac:dyDescent="0.2">
      <c r="B24" s="508">
        <f ca="1"/>
        <v>20</v>
      </c>
      <c r="C24" s="508" t="str">
        <f ca="1"/>
        <v>MDW-39250</v>
      </c>
      <c r="D24" s="508" t="str">
        <f ca="1"/>
        <v>Lot01</v>
      </c>
      <c r="E24" s="508" t="str">
        <f ca="1"/>
        <v>GEN1.19</v>
      </c>
      <c r="F24" s="508" t="str">
        <f ca="1"/>
        <v>GEN</v>
      </c>
      <c r="G24" s="509" t="str">
        <f ca="1"/>
        <v xml:space="preserve">Ticket Office Modification on East Section </v>
      </c>
      <c r="H24" s="508" t="str">
        <f ca="1"/>
        <v>สหชาติ</v>
      </c>
      <c r="I24" s="90">
        <f ca="1"/>
        <v>0</v>
      </c>
      <c r="J24" s="547">
        <f ca="1"/>
        <v>0</v>
      </c>
      <c r="K24" s="116">
        <f ca="1"/>
        <v>46235</v>
      </c>
      <c r="L24" s="173">
        <f ca="1"/>
        <v>46235</v>
      </c>
      <c r="M24" s="187">
        <f ca="1"/>
        <v>1</v>
      </c>
      <c r="N24" s="191" t="str">
        <f ca="1"/>
        <v>Completed</v>
      </c>
      <c r="O24" s="846"/>
      <c r="Q24" s="644" t="s">
        <v>1290</v>
      </c>
      <c r="R24" s="644" t="s">
        <v>2107</v>
      </c>
      <c r="S24" s="644" t="s">
        <v>2109</v>
      </c>
    </row>
    <row r="25" spans="2:19" ht="30" customHeight="1" x14ac:dyDescent="0.2">
      <c r="B25" s="508">
        <f ca="1"/>
        <v>21</v>
      </c>
      <c r="C25" s="508" t="str">
        <f ca="1"/>
        <v>MDW-39261</v>
      </c>
      <c r="D25" s="508" t="str">
        <f ca="1"/>
        <v>Lot01</v>
      </c>
      <c r="E25" s="508" t="str">
        <f ca="1"/>
        <v>GEN2</v>
      </c>
      <c r="F25" s="508" t="str">
        <f ca="1"/>
        <v>GEN</v>
      </c>
      <c r="G25" s="542" t="str">
        <f ca="1"/>
        <v>Rooms and Building Service Systems Modification in Depot Area</v>
      </c>
      <c r="H25" s="508" t="str">
        <f ca="1"/>
        <v>-</v>
      </c>
      <c r="I25" s="90">
        <f ca="1"/>
        <v>0</v>
      </c>
      <c r="J25" s="91" t="str">
        <f ca="1"/>
        <v>Depot</v>
      </c>
      <c r="K25" s="116">
        <f ca="1"/>
        <v>46235</v>
      </c>
      <c r="L25" s="672">
        <f ca="1"/>
        <v>0</v>
      </c>
      <c r="M25" s="673">
        <f ca="1"/>
        <v>0</v>
      </c>
      <c r="N25" s="655">
        <f ca="1"/>
        <v>0</v>
      </c>
      <c r="O25" s="846"/>
      <c r="Q25" t="s">
        <v>539</v>
      </c>
      <c r="R25" t="s">
        <v>3550</v>
      </c>
      <c r="S25" t="s">
        <v>3827</v>
      </c>
    </row>
    <row r="26" spans="2:19" ht="30" customHeight="1" x14ac:dyDescent="0.2">
      <c r="B26" s="508">
        <f ca="1"/>
        <v>22</v>
      </c>
      <c r="C26" s="508" t="str">
        <f ca="1"/>
        <v>MDW-39260</v>
      </c>
      <c r="D26" s="508" t="str">
        <f ca="1"/>
        <v>Lot01</v>
      </c>
      <c r="E26" s="508" t="str">
        <f ca="1"/>
        <v>GEN2.1</v>
      </c>
      <c r="F26" s="508" t="str">
        <f ca="1"/>
        <v>GEN</v>
      </c>
      <c r="G26" s="542" t="str">
        <f ca="1"/>
        <v>Modification of Air Conditioning in M&amp;E Room at OCC Building</v>
      </c>
      <c r="H26" s="508" t="str">
        <f ca="1"/>
        <v>ประธาน</v>
      </c>
      <c r="I26" s="90">
        <f ca="1"/>
        <v>0</v>
      </c>
      <c r="J26" s="547">
        <f ca="1"/>
        <v>0</v>
      </c>
      <c r="K26" s="116">
        <f ca="1"/>
        <v>46235</v>
      </c>
      <c r="L26" s="173">
        <f ca="1"/>
        <v>46021</v>
      </c>
      <c r="M26" s="187">
        <f ca="1"/>
        <v>1</v>
      </c>
      <c r="N26" s="191" t="str">
        <f ca="1"/>
        <v>Completed</v>
      </c>
      <c r="O26" s="846"/>
      <c r="Q26" s="644" t="s">
        <v>1323</v>
      </c>
      <c r="R26" s="644" t="s">
        <v>3547</v>
      </c>
      <c r="S26" s="644" t="s">
        <v>3825</v>
      </c>
    </row>
    <row r="27" spans="2:19" ht="30" customHeight="1" x14ac:dyDescent="0.2">
      <c r="B27" s="508">
        <f ca="1"/>
        <v>23</v>
      </c>
      <c r="C27" s="508" t="str">
        <f ca="1"/>
        <v>MDW-39261</v>
      </c>
      <c r="D27" s="508" t="str">
        <f ca="1"/>
        <v>Lot01</v>
      </c>
      <c r="E27" s="508" t="str">
        <f ca="1"/>
        <v>GEN2.2</v>
      </c>
      <c r="F27" s="508" t="str">
        <f ca="1"/>
        <v>GEN</v>
      </c>
      <c r="G27" s="542" t="str">
        <f ca="1"/>
        <v>Provision of UPS for MDB Control at Main Workshop, OCC Building, Admin Building, Stabling Yard and Train Washing Plant</v>
      </c>
      <c r="H27" s="508" t="str">
        <f ca="1"/>
        <v>ประธาน</v>
      </c>
      <c r="I27" s="90">
        <f ca="1"/>
        <v>0</v>
      </c>
      <c r="J27" s="547">
        <f ca="1"/>
        <v>0</v>
      </c>
      <c r="K27" s="116">
        <f ca="1"/>
        <v>46235</v>
      </c>
      <c r="L27" s="173">
        <f ca="1"/>
        <v>46266</v>
      </c>
      <c r="M27" s="187">
        <f ca="1"/>
        <v>1</v>
      </c>
      <c r="N27" s="191" t="str">
        <f ca="1"/>
        <v>Completed</v>
      </c>
      <c r="O27" s="846"/>
      <c r="Q27" s="644" t="s">
        <v>539</v>
      </c>
      <c r="R27" s="644" t="s">
        <v>3550</v>
      </c>
      <c r="S27" s="644" t="s">
        <v>3827</v>
      </c>
    </row>
    <row r="28" spans="2:19" ht="30" customHeight="1" x14ac:dyDescent="0.2">
      <c r="B28" s="508">
        <f ca="1"/>
        <v>24</v>
      </c>
      <c r="C28" s="508" t="str">
        <f ca="1"/>
        <v>MDW-39262</v>
      </c>
      <c r="D28" s="508" t="str">
        <f ca="1"/>
        <v>Lot01</v>
      </c>
      <c r="E28" s="508" t="str">
        <f ca="1"/>
        <v>GEN2.3</v>
      </c>
      <c r="F28" s="508" t="str">
        <f ca="1"/>
        <v>GEN</v>
      </c>
      <c r="G28" s="542" t="str">
        <f ca="1"/>
        <v>Provision of Redundant MDB at OCC Building, Admin Building and Canteen</v>
      </c>
      <c r="H28" s="508" t="str">
        <f ca="1"/>
        <v>ประธาน</v>
      </c>
      <c r="I28" s="90">
        <f ca="1"/>
        <v>0</v>
      </c>
      <c r="J28" s="547">
        <f ca="1"/>
        <v>0</v>
      </c>
      <c r="K28" s="116">
        <f ca="1"/>
        <v>46235</v>
      </c>
      <c r="L28" s="173">
        <f ca="1"/>
        <v>46266</v>
      </c>
      <c r="M28" s="187">
        <f ca="1"/>
        <v>1</v>
      </c>
      <c r="N28" s="191" t="str">
        <f ca="1"/>
        <v>Completed</v>
      </c>
      <c r="O28" s="846"/>
      <c r="Q28" s="644" t="s">
        <v>1330</v>
      </c>
      <c r="R28" s="644" t="s">
        <v>3553</v>
      </c>
      <c r="S28" s="644" t="s">
        <v>3829</v>
      </c>
    </row>
    <row r="29" spans="2:19" ht="30" customHeight="1" x14ac:dyDescent="0.2">
      <c r="B29" s="508">
        <f ca="1"/>
        <v>25</v>
      </c>
      <c r="C29" s="508" t="str">
        <f ca="1"/>
        <v>MDW-39263</v>
      </c>
      <c r="D29" s="508" t="str">
        <f ca="1"/>
        <v>Lot01</v>
      </c>
      <c r="E29" s="508" t="str">
        <f ca="1"/>
        <v>GEN2.4</v>
      </c>
      <c r="F29" s="508" t="str">
        <f ca="1"/>
        <v>GEN</v>
      </c>
      <c r="G29" s="542" t="str">
        <f ca="1"/>
        <v>Additonal Lighting System at Depot Area</v>
      </c>
      <c r="H29" s="508" t="str">
        <f ca="1"/>
        <v>ประธาน</v>
      </c>
      <c r="I29" s="90">
        <f ca="1"/>
        <v>0</v>
      </c>
      <c r="J29" s="547">
        <f ca="1"/>
        <v>0</v>
      </c>
      <c r="K29" s="116">
        <f ca="1"/>
        <v>46235</v>
      </c>
      <c r="L29" s="173">
        <f ca="1"/>
        <v>46113</v>
      </c>
      <c r="M29" s="187">
        <f ca="1"/>
        <v>1</v>
      </c>
      <c r="N29" s="191" t="str">
        <f ca="1"/>
        <v>Completed</v>
      </c>
      <c r="O29" s="846"/>
      <c r="Q29" s="644" t="s">
        <v>1333</v>
      </c>
      <c r="R29" s="644" t="s">
        <v>3556</v>
      </c>
      <c r="S29" s="644" t="s">
        <v>3831</v>
      </c>
    </row>
    <row r="30" spans="2:19" ht="30" customHeight="1" x14ac:dyDescent="0.2">
      <c r="B30" s="508">
        <f ca="1"/>
        <v>26</v>
      </c>
      <c r="C30" s="508" t="str">
        <f ca="1"/>
        <v>MDW-39290</v>
      </c>
      <c r="D30" s="508" t="str">
        <f ca="1"/>
        <v>Lot01</v>
      </c>
      <c r="E30" s="508" t="str">
        <f ca="1"/>
        <v>GEN2.5</v>
      </c>
      <c r="F30" s="508" t="str">
        <f ca="1"/>
        <v>GEN</v>
      </c>
      <c r="G30" s="542" t="str">
        <f ca="1"/>
        <v>Modification Room for PSY at Depot Buildings - Building Services</v>
      </c>
      <c r="H30" s="508" t="str">
        <f ca="1"/>
        <v>ประธาน</v>
      </c>
      <c r="I30" s="90">
        <f ca="1"/>
        <v>0</v>
      </c>
      <c r="J30" s="547">
        <f ca="1"/>
        <v>0</v>
      </c>
      <c r="K30" s="116">
        <f ca="1"/>
        <v>46235</v>
      </c>
      <c r="L30" s="173">
        <f ca="1"/>
        <v>46235</v>
      </c>
      <c r="M30" s="187">
        <f ca="1"/>
        <v>1</v>
      </c>
      <c r="N30" s="191" t="str">
        <f ca="1"/>
        <v>Completed</v>
      </c>
      <c r="O30" s="846"/>
      <c r="Q30" s="644" t="s">
        <v>1390</v>
      </c>
      <c r="R30" s="644" t="s">
        <v>3585</v>
      </c>
      <c r="S30" s="644" t="s">
        <v>3853</v>
      </c>
    </row>
    <row r="31" spans="2:19" ht="30" customHeight="1" x14ac:dyDescent="0.2">
      <c r="B31" s="508">
        <f ca="1"/>
        <v>27</v>
      </c>
      <c r="C31" s="508" t="str">
        <f ca="1"/>
        <v>MDW-39300</v>
      </c>
      <c r="D31" s="508" t="str">
        <f ca="1"/>
        <v>Lot01</v>
      </c>
      <c r="E31" s="508" t="str">
        <f ca="1"/>
        <v>GEN2.6</v>
      </c>
      <c r="F31" s="508" t="str">
        <f ca="1"/>
        <v>GEN</v>
      </c>
      <c r="G31" s="542" t="str">
        <f ca="1"/>
        <v>Modification SIG-PSD Office at Main Workshop - Building Services</v>
      </c>
      <c r="H31" s="508" t="str">
        <f ca="1"/>
        <v>ประธาน</v>
      </c>
      <c r="I31" s="90">
        <f ca="1"/>
        <v>0</v>
      </c>
      <c r="J31" s="547">
        <f ca="1"/>
        <v>0</v>
      </c>
      <c r="K31" s="116">
        <f ca="1"/>
        <v>46235</v>
      </c>
      <c r="L31" s="173">
        <f ca="1"/>
        <v>46235</v>
      </c>
      <c r="M31" s="187">
        <f ca="1"/>
        <v>1</v>
      </c>
      <c r="N31" s="191" t="str">
        <f ca="1"/>
        <v>Completed</v>
      </c>
      <c r="O31" s="846"/>
      <c r="Q31" s="644" t="s">
        <v>1417</v>
      </c>
      <c r="R31" s="644" t="s">
        <v>3600</v>
      </c>
      <c r="S31" s="644" t="s">
        <v>3862</v>
      </c>
    </row>
    <row r="32" spans="2:19" ht="30" customHeight="1" x14ac:dyDescent="0.2">
      <c r="B32" s="508">
        <f ca="1"/>
        <v>28</v>
      </c>
      <c r="C32" s="508" t="str">
        <f ca="1"/>
        <v>MDW-39301</v>
      </c>
      <c r="D32" s="508" t="str">
        <f ca="1"/>
        <v>Lot01</v>
      </c>
      <c r="E32" s="508" t="str">
        <f ca="1"/>
        <v>GEN2.7</v>
      </c>
      <c r="F32" s="508" t="str">
        <f ca="1"/>
        <v>GEN</v>
      </c>
      <c r="G32" s="542" t="str">
        <f ca="1"/>
        <v>Modification Backup CCR Room at Main Workshop - Building Services</v>
      </c>
      <c r="H32" s="508" t="str">
        <f ca="1"/>
        <v>ประธาน</v>
      </c>
      <c r="I32" s="90">
        <f ca="1"/>
        <v>0</v>
      </c>
      <c r="J32" s="547">
        <f ca="1"/>
        <v>0</v>
      </c>
      <c r="K32" s="116">
        <f ca="1"/>
        <v>46235</v>
      </c>
      <c r="L32" s="173">
        <f ca="1"/>
        <v>46235</v>
      </c>
      <c r="M32" s="187">
        <f ca="1"/>
        <v>1</v>
      </c>
      <c r="N32" s="191" t="str">
        <f ca="1"/>
        <v>Completed</v>
      </c>
      <c r="O32" s="846"/>
      <c r="Q32" s="644" t="s">
        <v>1420</v>
      </c>
      <c r="R32" s="644" t="s">
        <v>3603</v>
      </c>
      <c r="S32" s="644" t="s">
        <v>3864</v>
      </c>
    </row>
    <row r="33" spans="2:19" ht="30" customHeight="1" x14ac:dyDescent="0.2">
      <c r="B33" s="508">
        <f ca="1"/>
        <v>29</v>
      </c>
      <c r="C33" s="508" t="str">
        <f ca="1"/>
        <v>MDW-39302</v>
      </c>
      <c r="D33" s="508" t="str">
        <f ca="1"/>
        <v>Lot01</v>
      </c>
      <c r="E33" s="508" t="str">
        <f ca="1"/>
        <v>GEN2.8</v>
      </c>
      <c r="F33" s="508" t="str">
        <f ca="1"/>
        <v>GEN</v>
      </c>
      <c r="G33" s="542" t="str">
        <f ca="1"/>
        <v>Modification SER at Main Workshop - Building Services</v>
      </c>
      <c r="H33" s="508" t="str">
        <f ca="1"/>
        <v>ประธาน</v>
      </c>
      <c r="I33" s="90">
        <f ca="1"/>
        <v>0</v>
      </c>
      <c r="J33" s="547">
        <f ca="1"/>
        <v>0</v>
      </c>
      <c r="K33" s="116">
        <f ca="1"/>
        <v>46235</v>
      </c>
      <c r="L33" s="173">
        <f ca="1"/>
        <v>46235</v>
      </c>
      <c r="M33" s="187">
        <f ca="1"/>
        <v>1</v>
      </c>
      <c r="N33" s="191" t="str">
        <f ca="1"/>
        <v>Completed</v>
      </c>
      <c r="O33" s="846"/>
      <c r="Q33" s="644" t="s">
        <v>1423</v>
      </c>
      <c r="R33" s="644" t="s">
        <v>3606</v>
      </c>
      <c r="S33" s="644" t="s">
        <v>3866</v>
      </c>
    </row>
    <row r="34" spans="2:19" ht="30" customHeight="1" x14ac:dyDescent="0.2">
      <c r="B34" s="508">
        <f ca="1"/>
        <v>30</v>
      </c>
      <c r="C34" s="508" t="str">
        <f ca="1"/>
        <v>MDW-39303</v>
      </c>
      <c r="D34" s="508" t="str">
        <f ca="1"/>
        <v>Lot01</v>
      </c>
      <c r="E34" s="508" t="str">
        <f ca="1"/>
        <v>GEN2.9</v>
      </c>
      <c r="F34" s="508" t="str">
        <f ca="1"/>
        <v>GEN</v>
      </c>
      <c r="G34" s="542" t="str">
        <f ca="1"/>
        <v>Modification CER &amp; SCADA Room at Main Workshop - Building Services</v>
      </c>
      <c r="H34" s="508" t="str">
        <f ca="1"/>
        <v>ประธาน</v>
      </c>
      <c r="I34" s="90">
        <f ca="1"/>
        <v>0</v>
      </c>
      <c r="J34" s="547">
        <f ca="1"/>
        <v>0</v>
      </c>
      <c r="K34" s="116">
        <f ca="1"/>
        <v>46235</v>
      </c>
      <c r="L34" s="173">
        <f ca="1"/>
        <v>46235</v>
      </c>
      <c r="M34" s="187">
        <f ca="1"/>
        <v>1</v>
      </c>
      <c r="N34" s="191" t="str">
        <f ca="1"/>
        <v>Completed</v>
      </c>
      <c r="O34" s="846"/>
      <c r="Q34" s="644" t="s">
        <v>1426</v>
      </c>
      <c r="R34" s="644" t="s">
        <v>3609</v>
      </c>
      <c r="S34" s="644" t="s">
        <v>3868</v>
      </c>
    </row>
    <row r="35" spans="2:19" s="541" customFormat="1" ht="30" customHeight="1" x14ac:dyDescent="0.2">
      <c r="B35" s="508">
        <f ca="1"/>
        <v>31</v>
      </c>
      <c r="C35" s="508" t="str">
        <f ca="1"/>
        <v>MDW-39309</v>
      </c>
      <c r="D35" s="508" t="str">
        <f ca="1"/>
        <v>Lot01</v>
      </c>
      <c r="E35" s="508" t="str">
        <f ca="1"/>
        <v>GEN2.10</v>
      </c>
      <c r="F35" s="508" t="str">
        <f ca="1"/>
        <v>GEN</v>
      </c>
      <c r="G35" s="542" t="str">
        <f ca="1"/>
        <v xml:space="preserve">Modification Air Conditioning System at CCR  </v>
      </c>
      <c r="H35" s="508" t="str">
        <f ca="1"/>
        <v>ประธาน</v>
      </c>
      <c r="I35" s="90">
        <f ca="1"/>
        <v>0</v>
      </c>
      <c r="J35" s="547">
        <f ca="1"/>
        <v>0</v>
      </c>
      <c r="K35" s="116">
        <f ca="1"/>
        <v>46235</v>
      </c>
      <c r="L35" s="173">
        <f ca="1"/>
        <v>46296</v>
      </c>
      <c r="M35" s="187">
        <f ca="1"/>
        <v>1</v>
      </c>
      <c r="N35" s="191" t="str">
        <f ca="1"/>
        <v>Completed</v>
      </c>
      <c r="O35" s="846"/>
      <c r="Q35" s="644" t="s">
        <v>1442</v>
      </c>
      <c r="R35" s="436" t="s">
        <v>3621</v>
      </c>
      <c r="S35" s="436" t="s">
        <v>3876</v>
      </c>
    </row>
    <row r="36" spans="2:19" ht="30" customHeight="1" x14ac:dyDescent="0.2">
      <c r="B36" s="508">
        <f ca="1"/>
        <v>32</v>
      </c>
      <c r="C36" s="508" t="str">
        <f ca="1"/>
        <v>MDW-39312</v>
      </c>
      <c r="D36" s="508" t="str">
        <f ca="1"/>
        <v>Lot01</v>
      </c>
      <c r="E36" s="508" t="str">
        <f ca="1"/>
        <v>GEN2.11</v>
      </c>
      <c r="F36" s="508" t="str">
        <f ca="1"/>
        <v>GEN</v>
      </c>
      <c r="G36" s="542" t="str">
        <f ca="1"/>
        <v xml:space="preserve">Modification Electronic Workshop at Main Workshop - Building Services  </v>
      </c>
      <c r="H36" s="508" t="str">
        <f ca="1"/>
        <v>ประธาน</v>
      </c>
      <c r="I36" s="90">
        <f ca="1"/>
        <v>0</v>
      </c>
      <c r="J36" s="547">
        <f ca="1"/>
        <v>0</v>
      </c>
      <c r="K36" s="116">
        <f ca="1"/>
        <v>46235</v>
      </c>
      <c r="L36" s="173">
        <f ca="1"/>
        <v>46326</v>
      </c>
      <c r="M36" s="187">
        <f ca="1"/>
        <v>1</v>
      </c>
      <c r="N36" s="191" t="str">
        <f ca="1"/>
        <v>Completed</v>
      </c>
      <c r="O36" s="846"/>
      <c r="Q36" s="644" t="s">
        <v>1448</v>
      </c>
      <c r="R36" s="644" t="s">
        <v>3627</v>
      </c>
      <c r="S36" s="644" t="s">
        <v>3882</v>
      </c>
    </row>
    <row r="37" spans="2:19" ht="30" customHeight="1" x14ac:dyDescent="0.2">
      <c r="B37" s="508">
        <f ca="1"/>
        <v>33</v>
      </c>
      <c r="C37" s="508" t="str">
        <f ca="1"/>
        <v>MDW-39313</v>
      </c>
      <c r="D37" s="508" t="str">
        <f ca="1"/>
        <v>Lot01</v>
      </c>
      <c r="E37" s="508" t="str">
        <f ca="1"/>
        <v>GEN2.12</v>
      </c>
      <c r="F37" s="508" t="str">
        <f ca="1"/>
        <v>GEN</v>
      </c>
      <c r="G37" s="542" t="str">
        <f ca="1"/>
        <v xml:space="preserve">Modification Battery Charger Room at Main Workshop - Building Services  </v>
      </c>
      <c r="H37" s="508" t="str">
        <f ca="1"/>
        <v>ประธาน</v>
      </c>
      <c r="I37" s="90">
        <f ca="1"/>
        <v>0</v>
      </c>
      <c r="J37" s="547">
        <f ca="1"/>
        <v>0</v>
      </c>
      <c r="K37" s="116">
        <f ca="1"/>
        <v>46235</v>
      </c>
      <c r="L37" s="173">
        <f ca="1"/>
        <v>46326</v>
      </c>
      <c r="M37" s="187">
        <f ca="1"/>
        <v>1</v>
      </c>
      <c r="N37" s="191" t="str">
        <f ca="1"/>
        <v>Completed</v>
      </c>
      <c r="O37" s="846"/>
      <c r="Q37" s="644" t="s">
        <v>1450</v>
      </c>
      <c r="R37" s="644" t="s">
        <v>3629</v>
      </c>
      <c r="S37" s="644" t="s">
        <v>3884</v>
      </c>
    </row>
    <row r="38" spans="2:19" ht="30" customHeight="1" x14ac:dyDescent="0.2">
      <c r="B38" s="508">
        <f ca="1"/>
        <v>34</v>
      </c>
      <c r="C38" s="508" t="str">
        <f ca="1"/>
        <v>MDW-39314</v>
      </c>
      <c r="D38" s="508" t="str">
        <f ca="1"/>
        <v>Lot01</v>
      </c>
      <c r="E38" s="508" t="str">
        <f ca="1"/>
        <v>GEN2.13</v>
      </c>
      <c r="F38" s="508" t="str">
        <f ca="1"/>
        <v>GEN</v>
      </c>
      <c r="G38" s="542" t="str">
        <f ca="1"/>
        <v xml:space="preserve">Modification Machining Room at Main Workshop - Building Services  </v>
      </c>
      <c r="H38" s="508" t="str">
        <f ca="1"/>
        <v>ประธาน</v>
      </c>
      <c r="I38" s="90">
        <f ca="1"/>
        <v>0</v>
      </c>
      <c r="J38" s="547">
        <f ca="1"/>
        <v>0</v>
      </c>
      <c r="K38" s="116">
        <f ca="1"/>
        <v>46235</v>
      </c>
      <c r="L38" s="173">
        <f ca="1"/>
        <v>46326</v>
      </c>
      <c r="M38" s="187">
        <f ca="1"/>
        <v>0.9</v>
      </c>
      <c r="N38" s="191" t="str">
        <f ca="1"/>
        <v>On Schedule</v>
      </c>
      <c r="O38" s="846"/>
      <c r="Q38" s="644" t="s">
        <v>1452</v>
      </c>
      <c r="R38" s="644" t="s">
        <v>3631</v>
      </c>
      <c r="S38" s="644" t="s">
        <v>3886</v>
      </c>
    </row>
    <row r="39" spans="2:19" ht="30" customHeight="1" x14ac:dyDescent="0.2">
      <c r="B39" s="508">
        <f ca="1"/>
        <v>35</v>
      </c>
      <c r="C39" s="508" t="str">
        <f ca="1"/>
        <v>MDW-39315</v>
      </c>
      <c r="D39" s="508" t="str">
        <f ca="1"/>
        <v>Lot01</v>
      </c>
      <c r="E39" s="508" t="str">
        <f ca="1"/>
        <v>GEN2.14</v>
      </c>
      <c r="F39" s="508" t="str">
        <f ca="1"/>
        <v>GEN</v>
      </c>
      <c r="G39" s="542" t="str">
        <f ca="1"/>
        <v xml:space="preserve">Modification Electronic Workshop, Battery Charger and Machining Room at Main Workshop - Civil &amp; AR  </v>
      </c>
      <c r="H39" s="508" t="str">
        <f ca="1"/>
        <v>สหชาติ</v>
      </c>
      <c r="I39" s="90">
        <f ca="1"/>
        <v>0</v>
      </c>
      <c r="J39" s="547">
        <f ca="1"/>
        <v>0</v>
      </c>
      <c r="K39" s="116">
        <f ca="1"/>
        <v>46235</v>
      </c>
      <c r="L39" s="173">
        <f ca="1"/>
        <v>46326</v>
      </c>
      <c r="M39" s="187">
        <f ca="1"/>
        <v>0.7</v>
      </c>
      <c r="N39" s="191" t="str">
        <f ca="1"/>
        <v>On Schedule</v>
      </c>
      <c r="O39" s="846"/>
      <c r="Q39" s="644" t="s">
        <v>1455</v>
      </c>
      <c r="R39" s="644" t="s">
        <v>3635</v>
      </c>
      <c r="S39" s="644" t="s">
        <v>3890</v>
      </c>
    </row>
    <row r="40" spans="2:19" ht="30" customHeight="1" x14ac:dyDescent="0.2">
      <c r="B40" s="508">
        <f ca="1"/>
        <v>36</v>
      </c>
      <c r="C40" s="508" t="str">
        <f ca="1"/>
        <v>MDW-39297</v>
      </c>
      <c r="D40" s="508" t="str">
        <f ca="1"/>
        <v>Lot01</v>
      </c>
      <c r="E40" s="508" t="str">
        <f ca="1"/>
        <v>GEN2.15</v>
      </c>
      <c r="F40" s="508" t="str">
        <f ca="1"/>
        <v>GEN</v>
      </c>
      <c r="G40" s="542" t="str">
        <f ca="1"/>
        <v>Training Room at Ratchada Station (Part 2)</v>
      </c>
      <c r="H40" s="508" t="str">
        <f ca="1"/>
        <v>สหชาติ</v>
      </c>
      <c r="I40" s="90">
        <f ca="1"/>
        <v>0</v>
      </c>
      <c r="J40" s="547">
        <f ca="1"/>
        <v>0</v>
      </c>
      <c r="K40" s="116">
        <f ca="1"/>
        <v>46235</v>
      </c>
      <c r="L40" s="173">
        <f ca="1"/>
        <v>46235</v>
      </c>
      <c r="M40" s="187">
        <f ca="1"/>
        <v>0</v>
      </c>
      <c r="N40" s="191" t="str">
        <f ca="1"/>
        <v>Late</v>
      </c>
      <c r="O40" s="846"/>
      <c r="Q40" s="644" t="s">
        <v>536</v>
      </c>
      <c r="R40" s="644" t="s">
        <v>2153</v>
      </c>
      <c r="S40" s="644" t="s">
        <v>2155</v>
      </c>
    </row>
    <row r="41" spans="2:19" ht="30" customHeight="1" x14ac:dyDescent="0.2">
      <c r="B41" s="508">
        <f ca="1"/>
        <v>37</v>
      </c>
      <c r="C41" s="508" t="str">
        <f ca="1"/>
        <v>MDW-39291</v>
      </c>
      <c r="D41" s="508" t="str">
        <f ca="1"/>
        <v>Lot01</v>
      </c>
      <c r="E41" s="508" t="str">
        <f ca="1"/>
        <v>GEN2.16</v>
      </c>
      <c r="F41" s="508" t="str">
        <f ca="1"/>
        <v>GEN</v>
      </c>
      <c r="G41" s="542" t="str">
        <f ca="1"/>
        <v xml:space="preserve">Conductor Rail Arrangement Modification at Main Line East Section </v>
      </c>
      <c r="H41" s="508" t="str">
        <f ca="1"/>
        <v>กำพล</v>
      </c>
      <c r="I41" s="90">
        <f ca="1"/>
        <v>0</v>
      </c>
      <c r="J41" s="547">
        <f ca="1"/>
        <v>0</v>
      </c>
      <c r="K41" s="116">
        <f ca="1"/>
        <v>46235</v>
      </c>
      <c r="L41" s="173">
        <f ca="1"/>
        <v>46295</v>
      </c>
      <c r="M41" s="187">
        <f ca="1"/>
        <v>1</v>
      </c>
      <c r="N41" s="191" t="str">
        <f ca="1"/>
        <v>Completed</v>
      </c>
      <c r="O41" s="846"/>
      <c r="Q41" s="644" t="s">
        <v>1393</v>
      </c>
      <c r="R41" s="644" t="s">
        <v>2370</v>
      </c>
      <c r="S41" s="644" t="s">
        <v>2372</v>
      </c>
    </row>
    <row r="42" spans="2:19" ht="30" customHeight="1" x14ac:dyDescent="0.2">
      <c r="B42" s="508">
        <f ca="1"/>
        <v>38</v>
      </c>
      <c r="C42" s="508" t="str">
        <f ca="1"/>
        <v>MDW-39292</v>
      </c>
      <c r="D42" s="508" t="str">
        <f ca="1"/>
        <v>Lot01</v>
      </c>
      <c r="E42" s="508" t="str">
        <f ca="1"/>
        <v>GEN2.17</v>
      </c>
      <c r="F42" s="508" t="str">
        <f ca="1"/>
        <v>GEN</v>
      </c>
      <c r="G42" s="542" t="str">
        <f ca="1"/>
        <v xml:space="preserve">Conductor Rail Arrangement Modification at Depot </v>
      </c>
      <c r="H42" s="508" t="str">
        <f ca="1"/>
        <v>กำพล</v>
      </c>
      <c r="I42" s="90">
        <f ca="1"/>
        <v>0</v>
      </c>
      <c r="J42" s="547">
        <f ca="1"/>
        <v>0</v>
      </c>
      <c r="K42" s="116">
        <f ca="1"/>
        <v>46235</v>
      </c>
      <c r="L42" s="173">
        <f ca="1"/>
        <v>46295</v>
      </c>
      <c r="M42" s="187">
        <f ca="1"/>
        <v>1</v>
      </c>
      <c r="N42" s="191" t="str">
        <f ca="1"/>
        <v>Completed</v>
      </c>
      <c r="O42" s="846"/>
      <c r="Q42" s="644" t="s">
        <v>1396</v>
      </c>
      <c r="R42" s="644" t="s">
        <v>2374</v>
      </c>
      <c r="S42" s="644" t="s">
        <v>2376</v>
      </c>
    </row>
    <row r="43" spans="2:19" s="541" customFormat="1" ht="30" customHeight="1" x14ac:dyDescent="0.2">
      <c r="B43" s="508">
        <f ca="1"/>
        <v>39</v>
      </c>
      <c r="C43" s="508" t="str">
        <f ca="1"/>
        <v>MDW-39295</v>
      </c>
      <c r="D43" s="508" t="str">
        <f ca="1"/>
        <v>Lot01</v>
      </c>
      <c r="E43" s="508" t="str">
        <f ca="1"/>
        <v>GEN2.18</v>
      </c>
      <c r="F43" s="508" t="str">
        <f ca="1"/>
        <v>GEN</v>
      </c>
      <c r="G43" s="542" t="str">
        <f ca="1"/>
        <v>Dangerous Goods Building in Depot - Civil &amp; AR</v>
      </c>
      <c r="H43" s="508" t="str">
        <f ca="1"/>
        <v>สหชาติ</v>
      </c>
      <c r="I43" s="90">
        <f ca="1"/>
        <v>0</v>
      </c>
      <c r="J43" s="547">
        <f ca="1"/>
        <v>0</v>
      </c>
      <c r="K43" s="116">
        <f ca="1"/>
        <v>46235</v>
      </c>
      <c r="L43" s="173">
        <f ca="1"/>
        <v>46049</v>
      </c>
      <c r="M43" s="187">
        <f ca="1"/>
        <v>1</v>
      </c>
      <c r="N43" s="191" t="str">
        <f ca="1"/>
        <v>Completed</v>
      </c>
      <c r="O43" s="846"/>
      <c r="Q43" s="644" t="s">
        <v>400</v>
      </c>
      <c r="R43" s="436" t="s">
        <v>2149</v>
      </c>
      <c r="S43" s="436" t="s">
        <v>2151</v>
      </c>
    </row>
    <row r="44" spans="2:19" ht="30" customHeight="1" x14ac:dyDescent="0.2">
      <c r="B44" s="508">
        <f ca="1"/>
        <v>40</v>
      </c>
      <c r="C44" s="508" t="str">
        <f ca="1"/>
        <v>MDW-39296</v>
      </c>
      <c r="D44" s="508" t="str">
        <f ca="1"/>
        <v>Lot01</v>
      </c>
      <c r="E44" s="508" t="str">
        <f ca="1"/>
        <v>GEN2.19</v>
      </c>
      <c r="F44" s="508" t="str">
        <f ca="1"/>
        <v>GEN</v>
      </c>
      <c r="G44" s="542" t="str">
        <f ca="1"/>
        <v>Dangerous Goods Building in Depot - Building Services</v>
      </c>
      <c r="H44" s="508" t="str">
        <f ca="1"/>
        <v>ประธาน</v>
      </c>
      <c r="I44" s="90">
        <f ca="1"/>
        <v>0</v>
      </c>
      <c r="J44" s="547">
        <f ca="1"/>
        <v>0</v>
      </c>
      <c r="K44" s="116">
        <f ca="1"/>
        <v>46235</v>
      </c>
      <c r="L44" s="173">
        <f ca="1"/>
        <v>46004</v>
      </c>
      <c r="M44" s="187">
        <f ca="1"/>
        <v>1</v>
      </c>
      <c r="N44" s="191" t="str">
        <f ca="1"/>
        <v>Completed</v>
      </c>
      <c r="O44" s="846"/>
      <c r="Q44" s="644" t="s">
        <v>399</v>
      </c>
      <c r="R44" s="644" t="s">
        <v>3591</v>
      </c>
      <c r="S44" s="644" t="s">
        <v>3856</v>
      </c>
    </row>
    <row r="45" spans="2:19" s="487" customFormat="1" ht="30" customHeight="1" x14ac:dyDescent="0.2">
      <c r="B45" s="508">
        <f ca="1"/>
        <v>41</v>
      </c>
      <c r="C45" s="508" t="str">
        <f ca="1"/>
        <v>MDW-39308</v>
      </c>
      <c r="D45" s="508" t="str">
        <f ca="1"/>
        <v>Lot01</v>
      </c>
      <c r="E45" s="508" t="str">
        <f ca="1"/>
        <v>GEN2.20</v>
      </c>
      <c r="F45" s="508" t="str">
        <f ca="1"/>
        <v>GEN</v>
      </c>
      <c r="G45" s="542" t="str">
        <f ca="1"/>
        <v>Additional Locking Devices for Main Line Tandem Turnouts 2007, 2010 &amp; 2013 and Depot Turnout D16</v>
      </c>
      <c r="H45" s="508" t="str">
        <f ca="1"/>
        <v>กำพล</v>
      </c>
      <c r="I45" s="90">
        <f ca="1"/>
        <v>0</v>
      </c>
      <c r="J45" s="547">
        <f ca="1"/>
        <v>0</v>
      </c>
      <c r="K45" s="116">
        <f ca="1"/>
        <v>46235</v>
      </c>
      <c r="L45" s="173">
        <f ca="1"/>
        <v>46356</v>
      </c>
      <c r="M45" s="187">
        <f ca="1"/>
        <v>0.5</v>
      </c>
      <c r="N45" s="191" t="str">
        <f ca="1"/>
        <v>On Schedule</v>
      </c>
      <c r="O45" s="846"/>
      <c r="Q45" s="644" t="s">
        <v>1439</v>
      </c>
      <c r="R45" s="710" t="s">
        <v>3619</v>
      </c>
      <c r="S45" s="710" t="s">
        <v>3874</v>
      </c>
    </row>
    <row r="46" spans="2:19" ht="30" customHeight="1" x14ac:dyDescent="0.2">
      <c r="B46" s="508">
        <f ca="1"/>
        <v>42</v>
      </c>
      <c r="C46" s="508" t="str">
        <f ca="1"/>
        <v>MDW-39200-31</v>
      </c>
      <c r="D46" s="508" t="str">
        <f ca="1"/>
        <v>Lot01</v>
      </c>
      <c r="E46" s="508" t="str">
        <f ca="1"/>
        <v>GEN3</v>
      </c>
      <c r="F46" s="508" t="str">
        <f ca="1"/>
        <v>GEN</v>
      </c>
      <c r="G46" s="542" t="str">
        <f ca="1"/>
        <v>Cable Containment Modification</v>
      </c>
      <c r="H46" s="508" t="str">
        <f ca="1"/>
        <v>-</v>
      </c>
      <c r="I46" s="90">
        <f ca="1"/>
        <v>0</v>
      </c>
      <c r="J46" s="547">
        <f ca="1"/>
        <v>0</v>
      </c>
      <c r="K46" s="116">
        <f ca="1"/>
        <v>45805</v>
      </c>
      <c r="L46" s="672">
        <f ca="1"/>
        <v>0</v>
      </c>
      <c r="M46" s="673">
        <f ca="1"/>
        <v>0</v>
      </c>
      <c r="N46" s="655">
        <f ca="1"/>
        <v>0</v>
      </c>
      <c r="O46" s="848" t="s">
        <v>4747</v>
      </c>
      <c r="Q46" t="s">
        <v>1144</v>
      </c>
      <c r="R46" t="s">
        <v>380</v>
      </c>
      <c r="S46" t="s">
        <v>380</v>
      </c>
    </row>
    <row r="47" spans="2:19" ht="30" customHeight="1" x14ac:dyDescent="0.2">
      <c r="B47" s="508">
        <f ca="1"/>
        <v>43</v>
      </c>
      <c r="C47" s="508" t="str">
        <f ca="1"/>
        <v>-</v>
      </c>
      <c r="D47" s="508" t="str">
        <f ca="1"/>
        <v>Lot01</v>
      </c>
      <c r="E47" s="508" t="str">
        <f ca="1"/>
        <v>GEN4</v>
      </c>
      <c r="F47" s="508" t="str">
        <f ca="1"/>
        <v>GEN</v>
      </c>
      <c r="G47" s="542" t="str">
        <f ca="1"/>
        <v>Training Room and Workshop Room</v>
      </c>
      <c r="H47" s="508" t="str">
        <f ca="1"/>
        <v>-</v>
      </c>
      <c r="I47" s="90">
        <f ca="1"/>
        <v>0</v>
      </c>
      <c r="J47" s="547">
        <f ca="1"/>
        <v>0</v>
      </c>
      <c r="K47" s="116">
        <f ca="1"/>
        <v>46113</v>
      </c>
      <c r="L47" s="550">
        <f ca="1"/>
        <v>0</v>
      </c>
      <c r="M47" s="551">
        <f ca="1"/>
        <v>0</v>
      </c>
      <c r="N47" s="552">
        <f ca="1"/>
        <v>0</v>
      </c>
      <c r="O47" s="846"/>
      <c r="Q47"/>
      <c r="R47">
        <v>0</v>
      </c>
      <c r="S47">
        <v>0</v>
      </c>
    </row>
    <row r="48" spans="2:19" ht="30" customHeight="1" x14ac:dyDescent="0.2">
      <c r="B48" s="508">
        <f ca="1"/>
        <v>44</v>
      </c>
      <c r="C48" s="508" t="str">
        <f ca="1"/>
        <v>MDW-39242</v>
      </c>
      <c r="D48" s="508" t="str">
        <f ca="1"/>
        <v>Lot01</v>
      </c>
      <c r="E48" s="508" t="str">
        <f ca="1"/>
        <v>GEN4.0</v>
      </c>
      <c r="F48" s="508" t="str">
        <f ca="1"/>
        <v>GEN</v>
      </c>
      <c r="G48" s="542" t="str">
        <f ca="1"/>
        <v>Modification Works for Training Room at Ratchada Station</v>
      </c>
      <c r="H48" s="508" t="str">
        <f ca="1"/>
        <v>ประธาน</v>
      </c>
      <c r="I48" s="91">
        <f ca="1"/>
        <v>0</v>
      </c>
      <c r="J48" s="547">
        <f ca="1"/>
        <v>0</v>
      </c>
      <c r="K48" s="116">
        <f ca="1"/>
        <v>46113</v>
      </c>
      <c r="L48" s="173">
        <f ca="1"/>
        <v>46021</v>
      </c>
      <c r="M48" s="187">
        <f ca="1"/>
        <v>1</v>
      </c>
      <c r="N48" s="191" t="str">
        <f ca="1"/>
        <v>Completed</v>
      </c>
      <c r="O48" s="846"/>
      <c r="Q48" s="644" t="s">
        <v>1266</v>
      </c>
      <c r="R48" s="644" t="s">
        <v>3520</v>
      </c>
      <c r="S48" s="644" t="s">
        <v>3795</v>
      </c>
    </row>
    <row r="49" spans="2:19" ht="30" customHeight="1" x14ac:dyDescent="0.2">
      <c r="B49" s="508">
        <f ca="1"/>
        <v>45</v>
      </c>
      <c r="C49" s="508" t="str">
        <f ca="1"/>
        <v>MDW-39244</v>
      </c>
      <c r="D49" s="508" t="str">
        <f ca="1"/>
        <v>Lot01</v>
      </c>
      <c r="E49" s="508" t="str">
        <f ca="1"/>
        <v>GEN4.1</v>
      </c>
      <c r="F49" s="508" t="str">
        <f ca="1"/>
        <v>GEN</v>
      </c>
      <c r="G49" s="542" t="str">
        <f ca="1"/>
        <v>AFC Training Room Modification - Civil &amp; AR</v>
      </c>
      <c r="H49" s="508" t="str">
        <f ca="1"/>
        <v>สหชาติ</v>
      </c>
      <c r="I49" s="91">
        <f ca="1"/>
        <v>0</v>
      </c>
      <c r="J49" s="547">
        <f ca="1"/>
        <v>0</v>
      </c>
      <c r="K49" s="116">
        <f ca="1"/>
        <v>46255</v>
      </c>
      <c r="L49" s="173">
        <f ca="1"/>
        <v>46295</v>
      </c>
      <c r="M49" s="187">
        <f ca="1"/>
        <v>0.1</v>
      </c>
      <c r="N49" s="191" t="str">
        <f ca="1"/>
        <v>Late</v>
      </c>
      <c r="O49" s="846"/>
      <c r="Q49" s="644" t="s">
        <v>475</v>
      </c>
      <c r="R49" s="644" t="s">
        <v>2097</v>
      </c>
      <c r="S49" s="644" t="s">
        <v>2100</v>
      </c>
    </row>
    <row r="50" spans="2:19" ht="30" customHeight="1" x14ac:dyDescent="0.2">
      <c r="B50" s="508">
        <f ca="1"/>
        <v>46</v>
      </c>
      <c r="C50" s="508" t="str">
        <f ca="1"/>
        <v>MDW-39245</v>
      </c>
      <c r="D50" s="508" t="str">
        <f ca="1"/>
        <v>Lot01</v>
      </c>
      <c r="E50" s="508" t="str">
        <f ca="1"/>
        <v>GEN4.2</v>
      </c>
      <c r="F50" s="508" t="str">
        <f ca="1"/>
        <v>GEN</v>
      </c>
      <c r="G50" s="542" t="str">
        <f ca="1"/>
        <v>AFC Training Room Modification - Building Services</v>
      </c>
      <c r="H50" s="508" t="str">
        <f ca="1"/>
        <v>ประธาน</v>
      </c>
      <c r="I50" s="91">
        <f ca="1"/>
        <v>0</v>
      </c>
      <c r="J50" s="547">
        <f ca="1"/>
        <v>0</v>
      </c>
      <c r="K50" s="116">
        <f ca="1"/>
        <v>46255</v>
      </c>
      <c r="L50" s="173">
        <f ca="1"/>
        <v>46021</v>
      </c>
      <c r="M50" s="187">
        <f ca="1"/>
        <v>1</v>
      </c>
      <c r="N50" s="191" t="str">
        <f ca="1"/>
        <v>Completed</v>
      </c>
      <c r="O50" s="846"/>
      <c r="Q50" s="644" t="s">
        <v>476</v>
      </c>
      <c r="R50" s="644" t="s">
        <v>3526</v>
      </c>
      <c r="S50" s="644" t="s">
        <v>3800</v>
      </c>
    </row>
    <row r="51" spans="2:19" ht="30" customHeight="1" x14ac:dyDescent="0.2">
      <c r="B51" s="508">
        <f ca="1"/>
        <v>47</v>
      </c>
      <c r="C51" s="508" t="str">
        <f ca="1"/>
        <v>MDW-39235</v>
      </c>
      <c r="D51" s="508" t="str">
        <f ca="1"/>
        <v>Lot01</v>
      </c>
      <c r="E51" s="508" t="str">
        <f ca="1"/>
        <v>GEN5</v>
      </c>
      <c r="F51" s="508" t="str">
        <f ca="1"/>
        <v>GEN</v>
      </c>
      <c r="G51" s="542" t="str">
        <f ca="1"/>
        <v>Raised Floor</v>
      </c>
      <c r="H51" s="508" t="str">
        <f ca="1"/>
        <v>สหชาติ</v>
      </c>
      <c r="I51" s="91">
        <f ca="1"/>
        <v>0</v>
      </c>
      <c r="J51" s="547">
        <f ca="1"/>
        <v>0</v>
      </c>
      <c r="K51" s="116">
        <f ca="1"/>
        <v>46174</v>
      </c>
      <c r="L51" s="173">
        <f ca="1"/>
        <v>45792</v>
      </c>
      <c r="M51" s="187">
        <f ca="1"/>
        <v>1</v>
      </c>
      <c r="N51" s="191" t="str">
        <f ca="1"/>
        <v>Completed</v>
      </c>
      <c r="O51" s="846"/>
      <c r="Q51" s="644" t="s">
        <v>453</v>
      </c>
      <c r="R51" s="644" t="s">
        <v>2081</v>
      </c>
      <c r="S51" s="644" t="s">
        <v>2083</v>
      </c>
    </row>
    <row r="52" spans="2:19" ht="30" customHeight="1" x14ac:dyDescent="0.2">
      <c r="B52" s="508">
        <f ca="1"/>
        <v>48</v>
      </c>
      <c r="C52" s="508" t="str">
        <f ca="1"/>
        <v>MDW-39271</v>
      </c>
      <c r="D52" s="508" t="str">
        <f ca="1"/>
        <v>Lot01</v>
      </c>
      <c r="E52" s="508" t="str">
        <f ca="1"/>
        <v>GEN6</v>
      </c>
      <c r="F52" s="508" t="str">
        <f ca="1"/>
        <v>GEN</v>
      </c>
      <c r="G52" s="542" t="str">
        <f ca="1"/>
        <v>Wayside Cable Containment in Depot</v>
      </c>
      <c r="H52" s="508" t="str">
        <f ca="1"/>
        <v>-</v>
      </c>
      <c r="I52" s="91">
        <f ca="1"/>
        <v>0</v>
      </c>
      <c r="J52" s="91" t="str">
        <f ca="1"/>
        <v>Depot</v>
      </c>
      <c r="K52" s="116">
        <f ca="1"/>
        <v>46075</v>
      </c>
      <c r="L52" s="173">
        <f ca="1"/>
        <v>45792</v>
      </c>
      <c r="M52" s="187">
        <f ca="1"/>
        <v>1</v>
      </c>
      <c r="N52" s="191" t="str">
        <f ca="1"/>
        <v>Completed</v>
      </c>
      <c r="O52" s="846"/>
      <c r="Q52" s="644" t="s">
        <v>535</v>
      </c>
      <c r="R52" s="644" t="s">
        <v>2119</v>
      </c>
      <c r="S52" s="644" t="s">
        <v>2121</v>
      </c>
    </row>
    <row r="53" spans="2:19" ht="30" customHeight="1" x14ac:dyDescent="0.2">
      <c r="B53" s="508">
        <f ca="1"/>
        <v>49</v>
      </c>
      <c r="C53" s="512" t="str">
        <f ca="1"/>
        <v>MDW-39269</v>
      </c>
      <c r="D53" s="512" t="str">
        <f ca="1"/>
        <v>Lot01</v>
      </c>
      <c r="E53" s="512" t="str">
        <f ca="1"/>
        <v>GEN6.1</v>
      </c>
      <c r="F53" s="512" t="str">
        <f ca="1"/>
        <v>GEN</v>
      </c>
      <c r="G53" s="543" t="str">
        <f ca="1"/>
        <v>PSY Wayside Cable Containment for 24 Kv Cable under the Depot slab</v>
      </c>
      <c r="H53" s="512" t="str">
        <f ca="1"/>
        <v>ประธาน</v>
      </c>
      <c r="I53" s="92">
        <f ca="1"/>
        <v>0</v>
      </c>
      <c r="J53" s="93" t="str">
        <f ca="1"/>
        <v>Depot</v>
      </c>
      <c r="K53" s="117">
        <f ca="1"/>
        <v>46075</v>
      </c>
      <c r="L53" s="553">
        <f ca="1"/>
        <v>0</v>
      </c>
      <c r="M53" s="554">
        <f ca="1"/>
        <v>0</v>
      </c>
      <c r="N53" s="555">
        <f ca="1"/>
        <v>0</v>
      </c>
      <c r="O53" s="846"/>
      <c r="Q53" t="s">
        <v>456</v>
      </c>
      <c r="R53" t="s">
        <v>3561</v>
      </c>
      <c r="S53" t="s">
        <v>3835</v>
      </c>
    </row>
    <row r="54" spans="2:19" ht="30" customHeight="1" x14ac:dyDescent="0.2">
      <c r="B54" s="508">
        <f ca="1"/>
        <v>50</v>
      </c>
      <c r="C54" s="512" t="str">
        <f ca="1"/>
        <v>MDW-39270</v>
      </c>
      <c r="D54" s="512" t="str">
        <f ca="1"/>
        <v>Lot01</v>
      </c>
      <c r="E54" s="512" t="str">
        <f ca="1"/>
        <v>GEN6.2</v>
      </c>
      <c r="F54" s="512" t="str">
        <f ca="1"/>
        <v>GEN</v>
      </c>
      <c r="G54" s="543" t="str">
        <f ca="1"/>
        <v>COM/SIG Wayside Cable Containment in the Depot</v>
      </c>
      <c r="H54" s="512" t="str">
        <f ca="1"/>
        <v>มนตรี/ประธาน</v>
      </c>
      <c r="I54" s="93">
        <f ca="1"/>
        <v>0</v>
      </c>
      <c r="J54" s="93" t="str">
        <f ca="1"/>
        <v>Depot</v>
      </c>
      <c r="K54" s="117">
        <f ca="1"/>
        <v>46075</v>
      </c>
      <c r="L54" s="553">
        <f ca="1"/>
        <v>0</v>
      </c>
      <c r="M54" s="554">
        <f ca="1"/>
        <v>0</v>
      </c>
      <c r="N54" s="555">
        <f ca="1"/>
        <v>0</v>
      </c>
      <c r="O54" s="846" t="s">
        <v>4845</v>
      </c>
      <c r="Q54" t="s">
        <v>457</v>
      </c>
      <c r="R54" t="s">
        <v>3563</v>
      </c>
      <c r="S54" t="s">
        <v>3837</v>
      </c>
    </row>
    <row r="55" spans="2:19" ht="30" customHeight="1" x14ac:dyDescent="0.2">
      <c r="B55" s="508">
        <f ca="1"/>
        <v>51</v>
      </c>
      <c r="C55" s="508" t="str">
        <f ca="1"/>
        <v>-</v>
      </c>
      <c r="D55" s="508" t="str">
        <f ca="1"/>
        <v>Lot01</v>
      </c>
      <c r="E55" s="508" t="str">
        <f ca="1"/>
        <v>GEN7</v>
      </c>
      <c r="F55" s="508" t="str">
        <f ca="1"/>
        <v>GEN</v>
      </c>
      <c r="G55" s="542" t="str">
        <f ca="1"/>
        <v>Dangerous Waste Storage Building in Depot</v>
      </c>
      <c r="H55" s="508" t="str">
        <f ca="1"/>
        <v>-</v>
      </c>
      <c r="I55" s="90">
        <f ca="1"/>
        <v>0</v>
      </c>
      <c r="J55" s="91" t="str">
        <f ca="1"/>
        <v>Depot</v>
      </c>
      <c r="K55" s="116">
        <f ca="1"/>
        <v>46285</v>
      </c>
      <c r="L55" s="550">
        <f ca="1"/>
        <v>0</v>
      </c>
      <c r="M55" s="551">
        <f ca="1"/>
        <v>0</v>
      </c>
      <c r="N55" s="552">
        <f ca="1"/>
        <v>0</v>
      </c>
      <c r="O55" s="843" t="s">
        <v>1611</v>
      </c>
      <c r="Q55"/>
      <c r="R55">
        <v>0</v>
      </c>
      <c r="S55">
        <v>0</v>
      </c>
    </row>
    <row r="56" spans="2:19" ht="30" customHeight="1" x14ac:dyDescent="0.2">
      <c r="B56" s="508">
        <f ca="1"/>
        <v>52</v>
      </c>
      <c r="C56" s="508" t="str">
        <f ca="1"/>
        <v>DWE-39024</v>
      </c>
      <c r="D56" s="508" t="str">
        <f ca="1"/>
        <v>Lot01</v>
      </c>
      <c r="E56" s="508" t="str">
        <f ca="1"/>
        <v>GEN7.1</v>
      </c>
      <c r="F56" s="508" t="str">
        <f ca="1"/>
        <v>GEN</v>
      </c>
      <c r="G56" s="542" t="str">
        <f ca="1"/>
        <v>Dangerous Waste Storage Building in Depot - Civil &amp; AR</v>
      </c>
      <c r="H56" s="508" t="str">
        <f ca="1"/>
        <v>สหชาติ</v>
      </c>
      <c r="I56" s="91">
        <f ca="1"/>
        <v>0</v>
      </c>
      <c r="J56" s="91" t="str">
        <f ca="1"/>
        <v>Depot</v>
      </c>
      <c r="K56" s="116">
        <f ca="1"/>
        <v>46285</v>
      </c>
      <c r="L56" s="173">
        <f ca="1"/>
        <v>45930</v>
      </c>
      <c r="M56" s="187">
        <f ca="1"/>
        <v>1</v>
      </c>
      <c r="N56" s="191" t="str">
        <f ca="1"/>
        <v>Completed</v>
      </c>
      <c r="O56" s="846" t="s">
        <v>1611</v>
      </c>
      <c r="Q56" s="644" t="s">
        <v>489</v>
      </c>
      <c r="R56" s="644" t="s">
        <v>2056</v>
      </c>
      <c r="S56" s="644" t="s">
        <v>2058</v>
      </c>
    </row>
    <row r="57" spans="2:19" ht="30" customHeight="1" x14ac:dyDescent="0.2">
      <c r="B57" s="508">
        <f ca="1"/>
        <v>53</v>
      </c>
      <c r="C57" s="508" t="str">
        <f ca="1"/>
        <v>DWE-39025</v>
      </c>
      <c r="D57" s="508" t="str">
        <f ca="1"/>
        <v>Lot01</v>
      </c>
      <c r="E57" s="508" t="str">
        <f ca="1"/>
        <v>GEN7.2</v>
      </c>
      <c r="F57" s="508" t="str">
        <f ca="1"/>
        <v>GEN</v>
      </c>
      <c r="G57" s="542" t="str">
        <f ca="1"/>
        <v>Dangerous Waste Storage Building in Depot - Building service</v>
      </c>
      <c r="H57" s="508" t="str">
        <f ca="1"/>
        <v>ประธาน</v>
      </c>
      <c r="I57" s="91">
        <f ca="1"/>
        <v>0</v>
      </c>
      <c r="J57" s="91" t="str">
        <f ca="1"/>
        <v>Depot</v>
      </c>
      <c r="K57" s="116">
        <f ca="1"/>
        <v>46285</v>
      </c>
      <c r="L57" s="173">
        <f ca="1"/>
        <v>45930</v>
      </c>
      <c r="M57" s="187">
        <f ca="1"/>
        <v>1</v>
      </c>
      <c r="N57" s="191" t="str">
        <f ca="1"/>
        <v>Completed</v>
      </c>
      <c r="O57" s="846" t="s">
        <v>1611</v>
      </c>
      <c r="Q57" s="644" t="s">
        <v>490</v>
      </c>
      <c r="R57" s="644" t="s">
        <v>2524</v>
      </c>
      <c r="S57" s="644" t="s">
        <v>2526</v>
      </c>
    </row>
    <row r="58" spans="2:19" ht="30" customHeight="1" x14ac:dyDescent="0.2">
      <c r="B58" s="508">
        <f ca="1"/>
        <v>54</v>
      </c>
      <c r="C58" s="508" t="str">
        <f ca="1"/>
        <v>-</v>
      </c>
      <c r="D58" s="508" t="str">
        <f ca="1"/>
        <v>Lot01</v>
      </c>
      <c r="E58" s="508" t="str">
        <f ca="1"/>
        <v>GEN8</v>
      </c>
      <c r="F58" s="508" t="str">
        <f ca="1"/>
        <v>GEN</v>
      </c>
      <c r="G58" s="542" t="str">
        <f ca="1"/>
        <v>General Waste Storage Building in Depot</v>
      </c>
      <c r="H58" s="508" t="str">
        <f ca="1"/>
        <v>-</v>
      </c>
      <c r="I58" s="90">
        <f ca="1"/>
        <v>0</v>
      </c>
      <c r="J58" s="91" t="str">
        <f ca="1"/>
        <v>Depot</v>
      </c>
      <c r="K58" s="116">
        <f ca="1"/>
        <v>46285</v>
      </c>
      <c r="L58" s="550">
        <f ca="1"/>
        <v>0</v>
      </c>
      <c r="M58" s="551">
        <f ca="1"/>
        <v>0</v>
      </c>
      <c r="N58" s="552">
        <f ca="1"/>
        <v>0</v>
      </c>
      <c r="O58" s="846"/>
      <c r="Q58"/>
      <c r="R58">
        <v>0</v>
      </c>
      <c r="S58">
        <v>0</v>
      </c>
    </row>
    <row r="59" spans="2:19" ht="30" customHeight="1" x14ac:dyDescent="0.2">
      <c r="B59" s="508">
        <f ca="1"/>
        <v>55</v>
      </c>
      <c r="C59" s="508" t="str">
        <f ca="1"/>
        <v>DWE-39026</v>
      </c>
      <c r="D59" s="508" t="str">
        <f ca="1"/>
        <v>Lot01</v>
      </c>
      <c r="E59" s="508" t="str">
        <f ca="1"/>
        <v>GEN8.1</v>
      </c>
      <c r="F59" s="508" t="str">
        <f ca="1"/>
        <v>GEN</v>
      </c>
      <c r="G59" s="542" t="str">
        <f ca="1"/>
        <v>General Waste Storage Building in Depot - Civil &amp; AR</v>
      </c>
      <c r="H59" s="508" t="str">
        <f ca="1"/>
        <v>สหชาติ</v>
      </c>
      <c r="I59" s="91">
        <f ca="1"/>
        <v>0</v>
      </c>
      <c r="J59" s="91" t="str">
        <f ca="1"/>
        <v>Depot</v>
      </c>
      <c r="K59" s="116">
        <f ca="1"/>
        <v>46285</v>
      </c>
      <c r="L59" s="173">
        <f ca="1"/>
        <v>45930</v>
      </c>
      <c r="M59" s="187">
        <f ca="1"/>
        <v>1</v>
      </c>
      <c r="N59" s="191" t="str">
        <f ca="1"/>
        <v>Completed</v>
      </c>
      <c r="O59" s="846"/>
      <c r="Q59" s="644" t="s">
        <v>491</v>
      </c>
      <c r="R59" s="644" t="s">
        <v>2064</v>
      </c>
      <c r="S59" s="644" t="s">
        <v>2066</v>
      </c>
    </row>
    <row r="60" spans="2:19" ht="30" customHeight="1" x14ac:dyDescent="0.2">
      <c r="B60" s="508">
        <f ca="1"/>
        <v>56</v>
      </c>
      <c r="C60" s="508" t="str">
        <f ca="1"/>
        <v>DWE-39025</v>
      </c>
      <c r="D60" s="508" t="str">
        <f ca="1"/>
        <v>Lot01</v>
      </c>
      <c r="E60" s="508" t="str">
        <f ca="1"/>
        <v>GEN8.2</v>
      </c>
      <c r="F60" s="508" t="str">
        <f ca="1"/>
        <v>GEN</v>
      </c>
      <c r="G60" s="542" t="str">
        <f ca="1"/>
        <v>General Waste Storage Building in Depot - Building service</v>
      </c>
      <c r="H60" s="508" t="str">
        <f ca="1"/>
        <v>ประธาน</v>
      </c>
      <c r="I60" s="91">
        <f ca="1"/>
        <v>0</v>
      </c>
      <c r="J60" s="91" t="str">
        <f ca="1"/>
        <v>Depot</v>
      </c>
      <c r="K60" s="116">
        <f ca="1"/>
        <v>46285</v>
      </c>
      <c r="L60" s="173">
        <f ca="1"/>
        <v>45930</v>
      </c>
      <c r="M60" s="187">
        <f ca="1"/>
        <v>1</v>
      </c>
      <c r="N60" s="191" t="str">
        <f ca="1"/>
        <v>Completed</v>
      </c>
      <c r="O60" s="846"/>
      <c r="Q60" s="644" t="s">
        <v>490</v>
      </c>
      <c r="R60" s="644" t="s">
        <v>2524</v>
      </c>
      <c r="S60" s="644" t="s">
        <v>2526</v>
      </c>
    </row>
    <row r="61" spans="2:19" ht="30" customHeight="1" x14ac:dyDescent="0.2">
      <c r="B61" s="508">
        <f ca="1"/>
        <v>57</v>
      </c>
      <c r="C61" s="508" t="str">
        <f ca="1"/>
        <v>DWE-39021</v>
      </c>
      <c r="D61" s="508" t="str">
        <f ca="1"/>
        <v>Lot01</v>
      </c>
      <c r="E61" s="508" t="str">
        <f ca="1"/>
        <v>GEN9</v>
      </c>
      <c r="F61" s="508" t="str">
        <f ca="1"/>
        <v>GEN</v>
      </c>
      <c r="G61" s="542" t="str">
        <f ca="1"/>
        <v>Operation Support Equipment</v>
      </c>
      <c r="H61" s="508" t="str">
        <f ca="1"/>
        <v>สมศักดิ์</v>
      </c>
      <c r="I61" s="91">
        <f ca="1"/>
        <v>0</v>
      </c>
      <c r="J61" s="91" t="str">
        <f ca="1"/>
        <v>Depot</v>
      </c>
      <c r="K61" s="116">
        <f ca="1"/>
        <v>46255</v>
      </c>
      <c r="L61" s="173">
        <f ca="1"/>
        <v>45718</v>
      </c>
      <c r="M61" s="187">
        <f ca="1"/>
        <v>1</v>
      </c>
      <c r="N61" s="191" t="str">
        <f ca="1"/>
        <v>Completed</v>
      </c>
      <c r="O61" s="846" t="s">
        <v>4748</v>
      </c>
      <c r="Q61" s="644" t="s">
        <v>487</v>
      </c>
      <c r="R61" s="644" t="s">
        <v>2516</v>
      </c>
      <c r="S61" s="644" t="s">
        <v>2518</v>
      </c>
    </row>
    <row r="62" spans="2:19" ht="30" customHeight="1" x14ac:dyDescent="0.2">
      <c r="B62" s="508">
        <f ca="1"/>
        <v>58</v>
      </c>
      <c r="C62" s="674" t="str">
        <f ca="1"/>
        <v>GRS-39001-40</v>
      </c>
      <c r="D62" s="674" t="str">
        <f ca="1"/>
        <v>Lot01</v>
      </c>
      <c r="E62" s="674" t="str">
        <f ca="1"/>
        <v>GEN10.1</v>
      </c>
      <c r="F62" s="674" t="str">
        <f ca="1"/>
        <v>GEN</v>
      </c>
      <c r="G62" s="676" t="str">
        <f ca="1"/>
        <v>Graphic and Signage Station</v>
      </c>
      <c r="H62" s="674" t="str">
        <f ca="1"/>
        <v>สหชาติ</v>
      </c>
      <c r="I62" s="613">
        <f ca="1"/>
        <v>0</v>
      </c>
      <c r="J62" s="648">
        <f ca="1"/>
        <v>0</v>
      </c>
      <c r="K62" s="614">
        <f ca="1"/>
        <v>46255</v>
      </c>
      <c r="L62" s="193">
        <f ca="1"/>
        <v>46203</v>
      </c>
      <c r="M62" s="615">
        <f ca="1"/>
        <v>1</v>
      </c>
      <c r="N62" s="601" t="str">
        <f ca="1"/>
        <v>Completed</v>
      </c>
      <c r="O62" s="846"/>
      <c r="Q62" s="644" t="s">
        <v>905</v>
      </c>
      <c r="R62" s="644" t="s">
        <v>2540</v>
      </c>
      <c r="S62" s="644" t="s">
        <v>2542</v>
      </c>
    </row>
    <row r="63" spans="2:19" ht="30" customHeight="1" x14ac:dyDescent="0.2">
      <c r="B63" s="508">
        <f ca="1"/>
        <v>59</v>
      </c>
      <c r="C63" s="508" t="str">
        <f ca="1"/>
        <v>GRS-39001-40</v>
      </c>
      <c r="D63" s="508" t="str">
        <f ca="1"/>
        <v>Lot01</v>
      </c>
      <c r="E63" s="508" t="str">
        <f ca="1"/>
        <v>GEN10.2</v>
      </c>
      <c r="F63" s="508" t="str">
        <f ca="1"/>
        <v>GEN</v>
      </c>
      <c r="G63" s="542" t="str">
        <f ca="1"/>
        <v>Graphic and Signage Mainline &amp; IVS,VS</v>
      </c>
      <c r="H63" s="508" t="str">
        <f ca="1"/>
        <v>สหชาติ</v>
      </c>
      <c r="I63" s="91">
        <f ca="1"/>
        <v>0</v>
      </c>
      <c r="J63" s="547">
        <f ca="1"/>
        <v>0</v>
      </c>
      <c r="K63" s="116">
        <f ca="1"/>
        <v>46255</v>
      </c>
      <c r="L63" s="173">
        <f ca="1"/>
        <v>46188</v>
      </c>
      <c r="M63" s="187">
        <f ca="1"/>
        <v>0.79</v>
      </c>
      <c r="N63" s="191" t="str">
        <f ca="1"/>
        <v>Late</v>
      </c>
      <c r="O63" s="846"/>
      <c r="Q63" s="644" t="s">
        <v>905</v>
      </c>
      <c r="R63" s="644" t="s">
        <v>2540</v>
      </c>
      <c r="S63" s="644" t="s">
        <v>2542</v>
      </c>
    </row>
    <row r="64" spans="2:19" ht="30" customHeight="1" x14ac:dyDescent="0.2">
      <c r="B64" s="508">
        <f ca="1"/>
        <v>60</v>
      </c>
      <c r="C64" s="508" t="str">
        <f ca="1"/>
        <v>GRS-39001-40</v>
      </c>
      <c r="D64" s="508" t="str">
        <f ca="1"/>
        <v>Lot01</v>
      </c>
      <c r="E64" s="508" t="str">
        <f ca="1"/>
        <v>GEN10.3</v>
      </c>
      <c r="F64" s="508" t="str">
        <f ca="1"/>
        <v>GEN</v>
      </c>
      <c r="G64" s="542" t="str">
        <f ca="1"/>
        <v>Graphic and Signage Depot</v>
      </c>
      <c r="H64" s="508" t="str">
        <f ca="1"/>
        <v>สหชาติ</v>
      </c>
      <c r="I64" s="91">
        <f ca="1"/>
        <v>0</v>
      </c>
      <c r="J64" s="547">
        <f ca="1"/>
        <v>0</v>
      </c>
      <c r="K64" s="116">
        <f ca="1"/>
        <v>46255</v>
      </c>
      <c r="L64" s="173">
        <f ca="1"/>
        <v>46249</v>
      </c>
      <c r="M64" s="187">
        <f ca="1"/>
        <v>0.9</v>
      </c>
      <c r="N64" s="191" t="str">
        <f ca="1"/>
        <v>Late</v>
      </c>
      <c r="O64" s="843"/>
      <c r="Q64" s="644" t="s">
        <v>905</v>
      </c>
      <c r="R64" s="644" t="s">
        <v>2540</v>
      </c>
      <c r="S64" s="644" t="s">
        <v>2542</v>
      </c>
    </row>
    <row r="65" spans="2:19" ht="30" customHeight="1" x14ac:dyDescent="0.2">
      <c r="B65" s="508">
        <f ca="1"/>
        <v>61</v>
      </c>
      <c r="C65" s="508" t="str">
        <f ca="1"/>
        <v>MDW-39289</v>
      </c>
      <c r="D65" s="508" t="str">
        <f ca="1"/>
        <v>Lot01</v>
      </c>
      <c r="E65" s="508" t="str">
        <f ca="1"/>
        <v>GEN11</v>
      </c>
      <c r="F65" s="508" t="str">
        <f ca="1"/>
        <v>GEN</v>
      </c>
      <c r="G65" s="542" t="str">
        <f ca="1"/>
        <v>Earthing and Bonding Modification</v>
      </c>
      <c r="H65" s="508" t="str">
        <f ca="1"/>
        <v>ประธาน</v>
      </c>
      <c r="I65" s="90">
        <f ca="1"/>
        <v>0</v>
      </c>
      <c r="J65" s="547">
        <f ca="1"/>
        <v>0</v>
      </c>
      <c r="K65" s="116">
        <f ca="1"/>
        <v>46082</v>
      </c>
      <c r="L65" s="173">
        <f ca="1"/>
        <v>45688</v>
      </c>
      <c r="M65" s="187">
        <f ca="1"/>
        <v>1</v>
      </c>
      <c r="N65" s="191" t="str">
        <f ca="1"/>
        <v>Completed</v>
      </c>
      <c r="O65" s="846"/>
      <c r="Q65" s="644" t="s">
        <v>1388</v>
      </c>
      <c r="R65" s="644" t="s">
        <v>3582</v>
      </c>
      <c r="S65" s="644" t="s">
        <v>3851</v>
      </c>
    </row>
    <row r="66" spans="2:19" ht="30" customHeight="1" x14ac:dyDescent="0.2">
      <c r="B66" s="508">
        <f ca="1"/>
        <v>62</v>
      </c>
      <c r="C66" s="508" t="str">
        <f ca="1"/>
        <v>-</v>
      </c>
      <c r="D66" s="508" t="str">
        <f ca="1"/>
        <v>Lot01</v>
      </c>
      <c r="E66" s="508" t="str">
        <f ca="1"/>
        <v>GEN12</v>
      </c>
      <c r="F66" s="508" t="str">
        <f ca="1"/>
        <v>GEN</v>
      </c>
      <c r="G66" s="542" t="str">
        <f ca="1"/>
        <v>Mainline Cable Trough Modification on East Section</v>
      </c>
      <c r="H66" s="508" t="str">
        <f ca="1"/>
        <v>-</v>
      </c>
      <c r="I66" s="90">
        <f ca="1"/>
        <v>0</v>
      </c>
      <c r="J66" s="547">
        <f ca="1"/>
        <v>0</v>
      </c>
      <c r="K66" s="116">
        <f ca="1"/>
        <v>46195</v>
      </c>
      <c r="L66" s="173">
        <f ca="1"/>
        <v>45961</v>
      </c>
      <c r="M66" s="187">
        <f ca="1"/>
        <v>1</v>
      </c>
      <c r="N66" s="191" t="str">
        <f ca="1"/>
        <v>Completed</v>
      </c>
      <c r="O66" s="843"/>
      <c r="R66" s="644">
        <v>0</v>
      </c>
      <c r="S66" s="644">
        <v>0</v>
      </c>
    </row>
    <row r="67" spans="2:19" ht="30" customHeight="1" x14ac:dyDescent="0.2">
      <c r="B67" s="508">
        <f ca="1"/>
        <v>63</v>
      </c>
      <c r="C67" s="508" t="str">
        <f ca="1"/>
        <v>MDW-39233</v>
      </c>
      <c r="D67" s="508" t="str">
        <f ca="1"/>
        <v>Lot01</v>
      </c>
      <c r="E67" s="508" t="str">
        <f ca="1"/>
        <v>GEN12.1</v>
      </c>
      <c r="F67" s="508" t="str">
        <f ca="1"/>
        <v>GEN</v>
      </c>
      <c r="G67" s="542" t="str">
        <f ca="1"/>
        <v>Main Line Cable Trough Modification (PSY)</v>
      </c>
      <c r="H67" s="508" t="str">
        <f ca="1"/>
        <v>มนต์ชัย</v>
      </c>
      <c r="I67" s="91">
        <f ca="1"/>
        <v>0</v>
      </c>
      <c r="J67" s="91" t="str">
        <f ca="1"/>
        <v>Depot</v>
      </c>
      <c r="K67" s="116">
        <f ca="1"/>
        <v>46195</v>
      </c>
      <c r="L67" s="173">
        <f ca="1"/>
        <v>45961</v>
      </c>
      <c r="M67" s="187">
        <f ca="1"/>
        <v>1</v>
      </c>
      <c r="N67" s="191" t="str">
        <f ca="1"/>
        <v>Completed</v>
      </c>
      <c r="O67" s="659"/>
      <c r="Q67" s="644" t="s">
        <v>469</v>
      </c>
      <c r="R67" s="644" t="s">
        <v>380</v>
      </c>
      <c r="S67" s="644" t="s">
        <v>380</v>
      </c>
    </row>
    <row r="68" spans="2:19" ht="30" customHeight="1" x14ac:dyDescent="0.2">
      <c r="B68" s="508">
        <f ca="1"/>
        <v>64</v>
      </c>
      <c r="C68" s="508" t="str">
        <f ca="1"/>
        <v>MDW-39234</v>
      </c>
      <c r="D68" s="508" t="str">
        <f ca="1"/>
        <v>Lot01</v>
      </c>
      <c r="E68" s="508" t="str">
        <f ca="1"/>
        <v>GEN12.2</v>
      </c>
      <c r="F68" s="508" t="str">
        <f ca="1"/>
        <v>GEN</v>
      </c>
      <c r="G68" s="542" t="str">
        <f ca="1"/>
        <v>Main Line Cable Trough Modification (SIG/COM)</v>
      </c>
      <c r="H68" s="508" t="str">
        <f ca="1"/>
        <v>มนตรี</v>
      </c>
      <c r="I68" s="91">
        <f ca="1"/>
        <v>0</v>
      </c>
      <c r="J68" s="547">
        <f ca="1"/>
        <v>0</v>
      </c>
      <c r="K68" s="116">
        <f ca="1"/>
        <v>46195</v>
      </c>
      <c r="L68" s="173">
        <f ca="1"/>
        <v>45961</v>
      </c>
      <c r="M68" s="187">
        <f ca="1"/>
        <v>1</v>
      </c>
      <c r="N68" s="191" t="str">
        <f ca="1"/>
        <v>Completed</v>
      </c>
      <c r="O68" s="849" t="s">
        <v>4749</v>
      </c>
      <c r="Q68" s="644" t="s">
        <v>470</v>
      </c>
      <c r="R68" s="644" t="s">
        <v>2075</v>
      </c>
      <c r="S68" s="644" t="s">
        <v>2079</v>
      </c>
    </row>
    <row r="69" spans="2:19" ht="30" customHeight="1" x14ac:dyDescent="0.2">
      <c r="B69" s="508">
        <f ca="1"/>
        <v>65</v>
      </c>
      <c r="C69" s="508" t="str">
        <f ca="1"/>
        <v>MDW-39236</v>
      </c>
      <c r="D69" s="508" t="str">
        <f ca="1"/>
        <v>Lot01</v>
      </c>
      <c r="E69" s="508" t="str">
        <f ca="1"/>
        <v>GEN13</v>
      </c>
      <c r="F69" s="508" t="str">
        <f ca="1"/>
        <v>GEN</v>
      </c>
      <c r="G69" s="542" t="str">
        <f ca="1"/>
        <v>Bird Protection System</v>
      </c>
      <c r="H69" s="508" t="str">
        <f ca="1"/>
        <v>สหชาติ</v>
      </c>
      <c r="I69" s="91">
        <f ca="1"/>
        <v>0</v>
      </c>
      <c r="J69" s="547">
        <f ca="1"/>
        <v>0</v>
      </c>
      <c r="K69" s="116">
        <f ca="1"/>
        <v>46345</v>
      </c>
      <c r="L69" s="173">
        <f ca="1"/>
        <v>45838</v>
      </c>
      <c r="M69" s="187">
        <f ca="1"/>
        <v>1</v>
      </c>
      <c r="N69" s="191" t="str">
        <f ca="1"/>
        <v>Completed</v>
      </c>
      <c r="O69" s="843" t="s">
        <v>4751</v>
      </c>
      <c r="Q69" s="644" t="s">
        <v>452</v>
      </c>
      <c r="R69" s="644" t="s">
        <v>2085</v>
      </c>
      <c r="S69" s="644" t="s">
        <v>2087</v>
      </c>
    </row>
    <row r="70" spans="2:19" ht="30" customHeight="1" x14ac:dyDescent="0.2">
      <c r="B70" s="508">
        <f ca="1"/>
        <v>66</v>
      </c>
      <c r="C70" s="508" t="str">
        <f ca="1"/>
        <v>-</v>
      </c>
      <c r="D70" s="508" t="str">
        <f ca="1"/>
        <v>Lot01</v>
      </c>
      <c r="E70" s="508" t="str">
        <f ca="1"/>
        <v>GEN14</v>
      </c>
      <c r="F70" s="508" t="str">
        <f ca="1"/>
        <v>GEN</v>
      </c>
      <c r="G70" s="542" t="str">
        <f ca="1"/>
        <v>Train Crew Office at Thailand Cultural Centre Station</v>
      </c>
      <c r="H70" s="508" t="str">
        <f ca="1"/>
        <v>สหชาติ</v>
      </c>
      <c r="I70" s="91">
        <f ca="1"/>
        <v>0</v>
      </c>
      <c r="J70" s="547">
        <f ca="1"/>
        <v>0</v>
      </c>
      <c r="K70" s="116">
        <f ca="1"/>
        <v>46255</v>
      </c>
      <c r="L70" s="173">
        <f ca="1"/>
        <v>45930</v>
      </c>
      <c r="M70" s="187">
        <f ca="1"/>
        <v>1</v>
      </c>
      <c r="N70" s="191" t="str">
        <f ca="1"/>
        <v>Completed</v>
      </c>
      <c r="O70" s="846"/>
      <c r="R70" s="644">
        <v>0</v>
      </c>
      <c r="S70" s="644">
        <v>0</v>
      </c>
    </row>
    <row r="71" spans="2:19" ht="30" customHeight="1" x14ac:dyDescent="0.2">
      <c r="B71" s="508">
        <f ca="1"/>
        <v>67</v>
      </c>
      <c r="C71" s="674" t="str">
        <f ca="1"/>
        <v>MDW-39240</v>
      </c>
      <c r="D71" s="674" t="str">
        <f ca="1"/>
        <v>Lot01</v>
      </c>
      <c r="E71" s="674" t="str">
        <f ca="1"/>
        <v>GEN14.1</v>
      </c>
      <c r="F71" s="674" t="str">
        <f ca="1"/>
        <v>GEN</v>
      </c>
      <c r="G71" s="676" t="str">
        <f ca="1"/>
        <v>Driver Train Simulation Room and Train Crew Office at OR18 - Civil &amp; AR</v>
      </c>
      <c r="H71" s="674" t="str">
        <f ca="1"/>
        <v>สหชาติ</v>
      </c>
      <c r="I71" s="612">
        <f ca="1"/>
        <v>0</v>
      </c>
      <c r="J71" s="612" t="str">
        <f ca="1"/>
        <v>Depot</v>
      </c>
      <c r="K71" s="614">
        <f ca="1"/>
        <v>46255</v>
      </c>
      <c r="L71" s="193">
        <f ca="1"/>
        <v>45930</v>
      </c>
      <c r="M71" s="615">
        <f ca="1"/>
        <v>1</v>
      </c>
      <c r="N71" s="601" t="str">
        <f ca="1"/>
        <v>Completed</v>
      </c>
      <c r="O71" s="846" t="s">
        <v>4748</v>
      </c>
      <c r="Q71" s="644" t="s">
        <v>450</v>
      </c>
      <c r="R71" s="644" t="s">
        <v>2093</v>
      </c>
      <c r="S71" s="644" t="s">
        <v>2095</v>
      </c>
    </row>
    <row r="72" spans="2:19" ht="30" customHeight="1" x14ac:dyDescent="0.2">
      <c r="B72" s="508">
        <f ca="1"/>
        <v>68</v>
      </c>
      <c r="C72" s="544" t="str">
        <f ca="1"/>
        <v>MDW-39241</v>
      </c>
      <c r="D72" s="544" t="str">
        <f ca="1"/>
        <v>Lot01</v>
      </c>
      <c r="E72" s="544" t="str">
        <f ca="1"/>
        <v>GEN14.2</v>
      </c>
      <c r="F72" s="544" t="str">
        <f ca="1"/>
        <v>GEN</v>
      </c>
      <c r="G72" s="545" t="str">
        <f ca="1"/>
        <v>Driver Train Simulation Room and Train Crew Office at OR18 - Building Services</v>
      </c>
      <c r="H72" s="544" t="str">
        <f ca="1"/>
        <v>ประธาน</v>
      </c>
      <c r="I72" s="527">
        <f ca="1"/>
        <v>0</v>
      </c>
      <c r="J72" s="556">
        <f ca="1"/>
        <v>0</v>
      </c>
      <c r="K72" s="529">
        <f ca="1"/>
        <v>46255</v>
      </c>
      <c r="L72" s="530">
        <f ca="1"/>
        <v>45930</v>
      </c>
      <c r="M72" s="187">
        <f ca="1"/>
        <v>1</v>
      </c>
      <c r="N72" s="191" t="str">
        <f ca="1"/>
        <v>Completed</v>
      </c>
      <c r="O72" s="846" t="s">
        <v>4752</v>
      </c>
      <c r="Q72" s="644" t="s">
        <v>451</v>
      </c>
      <c r="R72" s="644" t="s">
        <v>3517</v>
      </c>
      <c r="S72" s="644" t="s">
        <v>3793</v>
      </c>
    </row>
    <row r="73" spans="2:19" ht="30" customHeight="1" x14ac:dyDescent="0.2">
      <c r="B73" s="508">
        <f ca="1"/>
        <v>69</v>
      </c>
      <c r="C73" s="674" t="str">
        <f ca="1"/>
        <v>MDW-39239</v>
      </c>
      <c r="D73" s="674" t="str">
        <f ca="1"/>
        <v>Lot01</v>
      </c>
      <c r="E73" s="674" t="str">
        <f ca="1"/>
        <v>GEN15</v>
      </c>
      <c r="F73" s="674" t="str">
        <f ca="1"/>
        <v>GEN</v>
      </c>
      <c r="G73" s="675" t="str">
        <f ca="1"/>
        <v>Access Panel Closeout for Traction Substation Room in Main Workshop</v>
      </c>
      <c r="H73" s="674" t="str">
        <f ca="1"/>
        <v>สหชาติ</v>
      </c>
      <c r="I73" s="613">
        <f ca="1"/>
        <v>0</v>
      </c>
      <c r="J73" s="648">
        <f ca="1"/>
        <v>0</v>
      </c>
      <c r="K73" s="614">
        <f ca="1"/>
        <v>46105</v>
      </c>
      <c r="L73" s="193">
        <f ca="1"/>
        <v>46052</v>
      </c>
      <c r="M73" s="615">
        <f ca="1"/>
        <v>1</v>
      </c>
      <c r="N73" s="601" t="str">
        <f ca="1"/>
        <v>Completed</v>
      </c>
      <c r="O73" s="849"/>
      <c r="Q73" s="644" t="s">
        <v>449</v>
      </c>
      <c r="R73" s="644" t="s">
        <v>2089</v>
      </c>
      <c r="S73" s="644" t="s">
        <v>2091</v>
      </c>
    </row>
    <row r="74" spans="2:19" ht="30" customHeight="1" x14ac:dyDescent="0.2">
      <c r="B74" s="508">
        <f ca="1"/>
        <v>70</v>
      </c>
      <c r="C74" s="678" t="str">
        <f ca="1"/>
        <v>MDW-39232</v>
      </c>
      <c r="D74" s="678" t="str">
        <f ca="1"/>
        <v>Lot01</v>
      </c>
      <c r="E74" s="678" t="str">
        <f ca="1"/>
        <v>GEN16</v>
      </c>
      <c r="F74" s="678" t="str">
        <f ca="1"/>
        <v>GEN</v>
      </c>
      <c r="G74" s="679" t="str">
        <f ca="1"/>
        <v>Level Crossing at Turnout</v>
      </c>
      <c r="H74" s="678" t="str">
        <f ca="1"/>
        <v>กำพล</v>
      </c>
      <c r="I74" s="578">
        <f ca="1"/>
        <v>0</v>
      </c>
      <c r="J74" s="649">
        <f ca="1"/>
        <v>0</v>
      </c>
      <c r="K74" s="579">
        <f ca="1"/>
        <v>46255</v>
      </c>
      <c r="L74" s="489">
        <f ca="1"/>
        <v>46295</v>
      </c>
      <c r="M74" s="580">
        <f ca="1"/>
        <v>1</v>
      </c>
      <c r="N74" s="575" t="str">
        <f ca="1"/>
        <v>Completed</v>
      </c>
      <c r="O74" s="846" t="s">
        <v>4754</v>
      </c>
      <c r="Q74" s="644" t="s">
        <v>448</v>
      </c>
      <c r="R74" s="644" t="s">
        <v>2350</v>
      </c>
      <c r="S74" s="644" t="s">
        <v>2352</v>
      </c>
    </row>
    <row r="75" spans="2:19" ht="30" customHeight="1" x14ac:dyDescent="0.2">
      <c r="B75" s="508">
        <f ca="1"/>
        <v>71</v>
      </c>
      <c r="C75" s="512" t="str">
        <f ca="1"/>
        <v>MDW-39232</v>
      </c>
      <c r="D75" s="512" t="str">
        <f ca="1"/>
        <v>Lot01</v>
      </c>
      <c r="E75" s="512" t="str">
        <f ca="1"/>
        <v>GEN17</v>
      </c>
      <c r="F75" s="512" t="str">
        <f ca="1"/>
        <v>GEN</v>
      </c>
      <c r="G75" s="543" t="str">
        <f ca="1"/>
        <v>Track Slab Crossing</v>
      </c>
      <c r="H75" s="512" t="str">
        <f ca="1"/>
        <v>ชฎิล/กำพล</v>
      </c>
      <c r="I75" s="92">
        <f ca="1"/>
        <v>0</v>
      </c>
      <c r="J75" s="557">
        <f ca="1"/>
        <v>0</v>
      </c>
      <c r="K75" s="117">
        <f ca="1"/>
        <v>46255</v>
      </c>
      <c r="L75" s="553">
        <f ca="1"/>
        <v>0</v>
      </c>
      <c r="M75" s="554">
        <f ca="1"/>
        <v>0</v>
      </c>
      <c r="N75" s="555">
        <f ca="1"/>
        <v>0</v>
      </c>
      <c r="O75" s="846"/>
      <c r="Q75" t="s">
        <v>448</v>
      </c>
      <c r="R75" t="s">
        <v>2350</v>
      </c>
      <c r="S75" t="s">
        <v>2352</v>
      </c>
    </row>
    <row r="76" spans="2:19" ht="30" customHeight="1" x14ac:dyDescent="0.2">
      <c r="B76" s="508">
        <f ca="1"/>
        <v>72</v>
      </c>
      <c r="C76" s="508" t="str">
        <f ca="1"/>
        <v>MDW-39243</v>
      </c>
      <c r="D76" s="508" t="str">
        <f ca="1"/>
        <v>Lot01</v>
      </c>
      <c r="E76" s="508" t="str">
        <f ca="1"/>
        <v>GEN18</v>
      </c>
      <c r="F76" s="508" t="str">
        <f ca="1"/>
        <v>GEN</v>
      </c>
      <c r="G76" s="542" t="str">
        <f ca="1"/>
        <v>Eye Adaptation Lighting (Lighting at Tunnel to Expose)</v>
      </c>
      <c r="H76" s="508" t="str">
        <f ca="1"/>
        <v>ประธาน</v>
      </c>
      <c r="I76" s="91">
        <f ca="1"/>
        <v>0</v>
      </c>
      <c r="J76" s="547">
        <f ca="1"/>
        <v>0</v>
      </c>
      <c r="K76" s="116">
        <f ca="1"/>
        <v>46345</v>
      </c>
      <c r="L76" s="173">
        <f ca="1"/>
        <v>45930</v>
      </c>
      <c r="M76" s="187">
        <f ca="1"/>
        <v>1</v>
      </c>
      <c r="N76" s="191" t="str">
        <f ca="1"/>
        <v>Completed</v>
      </c>
      <c r="O76" s="846"/>
      <c r="Q76" s="644" t="s">
        <v>447</v>
      </c>
      <c r="R76" s="644" t="s">
        <v>3523</v>
      </c>
      <c r="S76" s="644" t="s">
        <v>3798</v>
      </c>
    </row>
    <row r="77" spans="2:19" ht="30" customHeight="1" x14ac:dyDescent="0.2">
      <c r="B77" s="508">
        <f ca="1"/>
        <v>73</v>
      </c>
      <c r="C77" s="508" t="str">
        <f ca="1"/>
        <v>-</v>
      </c>
      <c r="D77" s="508" t="str">
        <f ca="1"/>
        <v>Lot01</v>
      </c>
      <c r="E77" s="508" t="str">
        <f ca="1"/>
        <v>GEN19</v>
      </c>
      <c r="F77" s="508" t="str">
        <f ca="1"/>
        <v>GEN</v>
      </c>
      <c r="G77" s="542" t="str">
        <f ca="1"/>
        <v>Train Simulation Room and AFC Training Room</v>
      </c>
      <c r="H77" s="508" t="str">
        <f ca="1"/>
        <v>-</v>
      </c>
      <c r="I77" s="91">
        <f ca="1"/>
        <v>0</v>
      </c>
      <c r="J77" s="547">
        <f ca="1"/>
        <v>0</v>
      </c>
      <c r="K77" s="116">
        <f ca="1"/>
        <v>46255</v>
      </c>
      <c r="L77" s="550">
        <f ca="1"/>
        <v>0</v>
      </c>
      <c r="M77" s="551">
        <f ca="1"/>
        <v>0</v>
      </c>
      <c r="N77" s="552">
        <f ca="1"/>
        <v>0</v>
      </c>
      <c r="O77" s="846" t="s">
        <v>4755</v>
      </c>
      <c r="Q77"/>
      <c r="R77">
        <v>0</v>
      </c>
      <c r="S77">
        <v>0</v>
      </c>
    </row>
    <row r="78" spans="2:19" ht="30" customHeight="1" x14ac:dyDescent="0.2">
      <c r="B78" s="508">
        <f ca="1"/>
        <v>74</v>
      </c>
      <c r="C78" s="674" t="str">
        <f ca="1"/>
        <v>MDW-39244</v>
      </c>
      <c r="D78" s="674" t="str">
        <f ca="1"/>
        <v>Lot01</v>
      </c>
      <c r="E78" s="674" t="str">
        <f ca="1"/>
        <v>GEN19.1</v>
      </c>
      <c r="F78" s="674" t="str">
        <f ca="1"/>
        <v>GEN</v>
      </c>
      <c r="G78" s="675" t="str">
        <f ca="1"/>
        <v xml:space="preserve">Modification AFC Training Center at OR19 - Civil &amp; AR  </v>
      </c>
      <c r="H78" s="674" t="str">
        <f ca="1"/>
        <v>สหชาติ</v>
      </c>
      <c r="I78" s="613">
        <f ca="1"/>
        <v>0</v>
      </c>
      <c r="J78" s="648">
        <f ca="1"/>
        <v>0</v>
      </c>
      <c r="K78" s="614">
        <f ca="1"/>
        <v>46356</v>
      </c>
      <c r="L78" s="193">
        <f ca="1"/>
        <v>46295</v>
      </c>
      <c r="M78" s="615">
        <f ca="1"/>
        <v>1</v>
      </c>
      <c r="N78" s="601" t="str">
        <f ca="1"/>
        <v>Completed</v>
      </c>
      <c r="O78" s="846" t="s">
        <v>4756</v>
      </c>
      <c r="Q78" s="644" t="s">
        <v>475</v>
      </c>
      <c r="R78" s="644" t="s">
        <v>2097</v>
      </c>
      <c r="S78" s="644" t="s">
        <v>2100</v>
      </c>
    </row>
    <row r="79" spans="2:19" ht="30" customHeight="1" x14ac:dyDescent="0.2">
      <c r="B79" s="508">
        <f ca="1"/>
        <v>75</v>
      </c>
      <c r="C79" s="508" t="str">
        <f ca="1"/>
        <v>MDW-39245</v>
      </c>
      <c r="D79" s="508" t="str">
        <f ca="1"/>
        <v>Lot01</v>
      </c>
      <c r="E79" s="508" t="str">
        <f ca="1"/>
        <v>GEN19.2</v>
      </c>
      <c r="F79" s="508" t="str">
        <f ca="1"/>
        <v>GEN</v>
      </c>
      <c r="G79" s="542" t="str">
        <f ca="1"/>
        <v xml:space="preserve">Modification AFC Training Center at OR19 - Building Services  </v>
      </c>
      <c r="H79" s="508" t="str">
        <f ca="1"/>
        <v>ประธาน</v>
      </c>
      <c r="I79" s="91" t="str">
        <f ca="1"/>
        <v>บัณฑิต</v>
      </c>
      <c r="J79" s="547">
        <f ca="1"/>
        <v>0</v>
      </c>
      <c r="K79" s="116">
        <f ca="1"/>
        <v>46356</v>
      </c>
      <c r="L79" s="173">
        <f ca="1"/>
        <v>46295</v>
      </c>
      <c r="M79" s="187">
        <f ca="1"/>
        <v>1</v>
      </c>
      <c r="N79" s="191" t="str">
        <f ca="1"/>
        <v>Completed</v>
      </c>
      <c r="O79" s="846"/>
      <c r="Q79" s="644" t="s">
        <v>476</v>
      </c>
      <c r="R79" s="644" t="s">
        <v>3526</v>
      </c>
      <c r="S79" s="644" t="s">
        <v>3800</v>
      </c>
    </row>
    <row r="80" spans="2:19" ht="30" customHeight="1" x14ac:dyDescent="0.2">
      <c r="B80" s="508">
        <f ca="1"/>
        <v>76</v>
      </c>
      <c r="C80" s="512" t="str">
        <f ca="1"/>
        <v>-</v>
      </c>
      <c r="D80" s="512" t="str">
        <f ca="1"/>
        <v>Lot01</v>
      </c>
      <c r="E80" s="512" t="str">
        <f ca="1"/>
        <v>GEN20</v>
      </c>
      <c r="F80" s="512" t="str">
        <f ca="1"/>
        <v>GEN</v>
      </c>
      <c r="G80" s="543" t="str">
        <f ca="1"/>
        <v>Dormitory Cable Containments (if any)</v>
      </c>
      <c r="H80" s="512" t="str">
        <f ca="1"/>
        <v>-</v>
      </c>
      <c r="I80" s="93">
        <f ca="1"/>
        <v>0</v>
      </c>
      <c r="J80" s="557">
        <f ca="1"/>
        <v>0</v>
      </c>
      <c r="K80" s="650" t="str">
        <f ca="1"/>
        <v>-</v>
      </c>
      <c r="L80" s="553">
        <f ca="1"/>
        <v>0</v>
      </c>
      <c r="M80" s="554">
        <f ca="1"/>
        <v>0</v>
      </c>
      <c r="N80" s="555">
        <f ca="1"/>
        <v>0</v>
      </c>
      <c r="O80" s="843"/>
      <c r="Q80"/>
      <c r="R80">
        <v>0</v>
      </c>
      <c r="S80">
        <v>0</v>
      </c>
    </row>
    <row r="81" spans="2:19" ht="30" customHeight="1" x14ac:dyDescent="0.2">
      <c r="B81" s="508">
        <f ca="1"/>
        <v>77</v>
      </c>
      <c r="C81" s="508" t="str">
        <f ca="1"/>
        <v/>
      </c>
      <c r="D81" s="508" t="str">
        <f ca="1"/>
        <v>Lot01</v>
      </c>
      <c r="E81" s="508" t="str">
        <f ca="1"/>
        <v>GEN21</v>
      </c>
      <c r="F81" s="508" t="str">
        <f ca="1"/>
        <v>GEN</v>
      </c>
      <c r="G81" s="542" t="str">
        <f ca="1"/>
        <v>Project Information Management System (PIMS)</v>
      </c>
      <c r="H81" s="508" t="str">
        <f ca="1"/>
        <v>บัณฑิต</v>
      </c>
      <c r="I81" s="91">
        <f ca="1"/>
        <v>0</v>
      </c>
      <c r="J81" s="547">
        <f ca="1"/>
        <v>0</v>
      </c>
      <c r="K81" s="116">
        <f ca="1"/>
        <v>45565</v>
      </c>
      <c r="L81" s="173">
        <f ca="1"/>
        <v>45514</v>
      </c>
      <c r="M81" s="187">
        <f ca="1"/>
        <v>1</v>
      </c>
      <c r="N81" s="191" t="str">
        <f ca="1"/>
        <v>Completed</v>
      </c>
      <c r="O81" s="846"/>
      <c r="Q81" s="644" t="s">
        <v>380</v>
      </c>
      <c r="R81" s="644" t="s">
        <v>4800</v>
      </c>
      <c r="S81" s="644" t="s">
        <v>4800</v>
      </c>
    </row>
    <row r="82" spans="2:19" ht="30" customHeight="1" x14ac:dyDescent="0.2">
      <c r="B82" s="508">
        <f ca="1"/>
        <v>78</v>
      </c>
      <c r="C82" s="544" t="str">
        <f ca="1"/>
        <v>MDW-39237</v>
      </c>
      <c r="D82" s="544" t="str">
        <f ca="1"/>
        <v>Lot01</v>
      </c>
      <c r="E82" s="544" t="str">
        <f ca="1"/>
        <v>GEN22</v>
      </c>
      <c r="F82" s="544" t="str">
        <f ca="1"/>
        <v>GEN</v>
      </c>
      <c r="G82" s="545" t="str">
        <f ca="1"/>
        <v>Central BEMS for the MRT Orange Line System</v>
      </c>
      <c r="H82" s="544" t="str">
        <f ca="1"/>
        <v>บัณฑิต</v>
      </c>
      <c r="I82" s="527">
        <f ca="1"/>
        <v>0</v>
      </c>
      <c r="J82" s="556">
        <f ca="1"/>
        <v>0</v>
      </c>
      <c r="K82" s="529">
        <f ca="1"/>
        <v>46255</v>
      </c>
      <c r="L82" s="530">
        <f ca="1"/>
        <v>46142</v>
      </c>
      <c r="M82" s="187">
        <f ca="1"/>
        <v>0</v>
      </c>
      <c r="N82" s="191" t="str">
        <f ca="1"/>
        <v>Late</v>
      </c>
      <c r="O82" s="846"/>
      <c r="Q82" s="644" t="s">
        <v>477</v>
      </c>
      <c r="R82" s="644" t="s">
        <v>3511</v>
      </c>
      <c r="S82" s="644" t="s">
        <v>3789</v>
      </c>
    </row>
    <row r="83" spans="2:19" ht="30" customHeight="1" x14ac:dyDescent="0.2">
      <c r="B83" s="508">
        <f ca="1"/>
        <v>79</v>
      </c>
      <c r="C83" s="508" t="str">
        <f ca="1"/>
        <v/>
      </c>
      <c r="D83" s="508" t="str">
        <f ca="1"/>
        <v>Lot01</v>
      </c>
      <c r="E83" s="508" t="str">
        <f ca="1"/>
        <v>GEN23</v>
      </c>
      <c r="F83" s="508" t="str">
        <f ca="1"/>
        <v>GEN</v>
      </c>
      <c r="G83" s="542" t="str">
        <f ca="1"/>
        <v>Asset Information</v>
      </c>
      <c r="H83" s="508" t="str">
        <f ca="1"/>
        <v>บัณฑิต</v>
      </c>
      <c r="I83" s="91">
        <f ca="1"/>
        <v>0</v>
      </c>
      <c r="J83" s="547">
        <f ca="1"/>
        <v>0</v>
      </c>
      <c r="K83" s="116">
        <f ca="1"/>
        <v>46345</v>
      </c>
      <c r="L83" s="550">
        <f ca="1"/>
        <v>0</v>
      </c>
      <c r="M83" s="551">
        <f ca="1"/>
        <v>0</v>
      </c>
      <c r="N83" s="552">
        <f ca="1"/>
        <v>0</v>
      </c>
      <c r="O83" s="849" t="s">
        <v>4757</v>
      </c>
      <c r="Q83" t="s">
        <v>380</v>
      </c>
      <c r="R83" t="s">
        <v>4800</v>
      </c>
      <c r="S83" t="s">
        <v>4800</v>
      </c>
    </row>
    <row r="84" spans="2:19" ht="30" customHeight="1" x14ac:dyDescent="0.2">
      <c r="B84" s="508">
        <f ca="1"/>
        <v>80</v>
      </c>
      <c r="C84" s="512" t="str">
        <f ca="1"/>
        <v>MDW-39282</v>
      </c>
      <c r="D84" s="512" t="str">
        <f ca="1"/>
        <v>Lot01</v>
      </c>
      <c r="E84" s="512" t="str">
        <f ca="1"/>
        <v>PSD1</v>
      </c>
      <c r="F84" s="512" t="str">
        <f ca="1"/>
        <v>PSD</v>
      </c>
      <c r="G84" s="543" t="str">
        <f ca="1"/>
        <v>Holes for PSD Cable Wiring</v>
      </c>
      <c r="H84" s="512" t="str">
        <f ca="1"/>
        <v>กำพล</v>
      </c>
      <c r="I84" s="93">
        <f ca="1"/>
        <v>0</v>
      </c>
      <c r="J84" s="557">
        <f ca="1"/>
        <v>0</v>
      </c>
      <c r="K84" s="117">
        <f ca="1"/>
        <v>46255</v>
      </c>
      <c r="L84" s="553">
        <f ca="1"/>
        <v>0</v>
      </c>
      <c r="M84" s="554">
        <f ca="1"/>
        <v>0</v>
      </c>
      <c r="N84" s="555">
        <f ca="1"/>
        <v>0</v>
      </c>
      <c r="O84" s="846"/>
      <c r="Q84" t="s">
        <v>1373</v>
      </c>
      <c r="R84" t="s">
        <v>2362</v>
      </c>
      <c r="S84" t="s">
        <v>2364</v>
      </c>
    </row>
    <row r="85" spans="2:19" ht="30" customHeight="1" x14ac:dyDescent="0.2">
      <c r="B85" s="508">
        <f ca="1"/>
        <v>81</v>
      </c>
      <c r="C85" s="508" t="str">
        <f ca="1"/>
        <v>MDW-39004</v>
      </c>
      <c r="D85" s="508" t="str">
        <f ca="1"/>
        <v>Lot01</v>
      </c>
      <c r="E85" s="508" t="str">
        <f ca="1"/>
        <v>PSD2</v>
      </c>
      <c r="F85" s="508" t="str">
        <f ca="1"/>
        <v>PSD</v>
      </c>
      <c r="G85" s="542" t="str">
        <f ca="1"/>
        <v>Rubber Gap Fillers on Platform Edge</v>
      </c>
      <c r="H85" s="508" t="str">
        <f ca="1"/>
        <v>กำพล</v>
      </c>
      <c r="I85" s="91">
        <f ca="1"/>
        <v>0</v>
      </c>
      <c r="J85" s="547">
        <f ca="1"/>
        <v>0</v>
      </c>
      <c r="K85" s="116">
        <f ca="1"/>
        <v>46255</v>
      </c>
      <c r="L85" s="173">
        <f ca="1"/>
        <v>45868</v>
      </c>
      <c r="M85" s="187">
        <f ca="1"/>
        <v>1</v>
      </c>
      <c r="N85" s="191" t="str">
        <f ca="1"/>
        <v>Completed</v>
      </c>
      <c r="O85" s="848" t="s">
        <v>4846</v>
      </c>
      <c r="Q85" s="644" t="s">
        <v>1119</v>
      </c>
      <c r="R85" s="644" t="s">
        <v>2346</v>
      </c>
      <c r="S85" s="644" t="s">
        <v>2348</v>
      </c>
    </row>
    <row r="86" spans="2:19" ht="30" customHeight="1" x14ac:dyDescent="0.2">
      <c r="B86" s="508">
        <f ca="1"/>
        <v>82</v>
      </c>
      <c r="C86" s="544" t="str">
        <f ca="1"/>
        <v>MDW-39280</v>
      </c>
      <c r="D86" s="544" t="str">
        <f ca="1"/>
        <v>Lot01</v>
      </c>
      <c r="E86" s="544" t="str">
        <f ca="1"/>
        <v>PSD3</v>
      </c>
      <c r="F86" s="544" t="str">
        <f ca="1"/>
        <v>PSD</v>
      </c>
      <c r="G86" s="545" t="str">
        <f ca="1"/>
        <v>Platform Finishing</v>
      </c>
      <c r="H86" s="544" t="str">
        <f ca="1"/>
        <v>กำพล</v>
      </c>
      <c r="I86" s="527">
        <f ca="1"/>
        <v>0</v>
      </c>
      <c r="J86" s="556">
        <f ca="1"/>
        <v>0</v>
      </c>
      <c r="K86" s="529">
        <f ca="1"/>
        <v>46255</v>
      </c>
      <c r="L86" s="530">
        <f ca="1"/>
        <v>45868</v>
      </c>
      <c r="M86" s="187">
        <f ca="1"/>
        <v>1</v>
      </c>
      <c r="N86" s="191" t="str">
        <f ca="1"/>
        <v>Completed</v>
      </c>
      <c r="O86" s="848" t="s">
        <v>4847</v>
      </c>
      <c r="Q86" s="644" t="s">
        <v>1367</v>
      </c>
      <c r="R86" s="644" t="s">
        <v>2354</v>
      </c>
      <c r="S86" s="644" t="s">
        <v>2356</v>
      </c>
    </row>
    <row r="87" spans="2:19" ht="30" customHeight="1" x14ac:dyDescent="0.2">
      <c r="B87" s="508">
        <f ca="1"/>
        <v>83</v>
      </c>
      <c r="C87" s="508" t="str">
        <f ca="1"/>
        <v>MDW-39281</v>
      </c>
      <c r="D87" s="508" t="str">
        <f ca="1"/>
        <v>Lot01</v>
      </c>
      <c r="E87" s="508" t="str">
        <f ca="1"/>
        <v>PSD4</v>
      </c>
      <c r="F87" s="508" t="str">
        <f ca="1"/>
        <v>PSD</v>
      </c>
      <c r="G87" s="542" t="str">
        <f ca="1"/>
        <v>Cladding Barrier between EWD and Station Structure</v>
      </c>
      <c r="H87" s="508" t="str">
        <f ca="1"/>
        <v>กำพล</v>
      </c>
      <c r="I87" s="91">
        <f ca="1"/>
        <v>0</v>
      </c>
      <c r="J87" s="547">
        <f ca="1"/>
        <v>0</v>
      </c>
      <c r="K87" s="116">
        <f ca="1"/>
        <v>46255</v>
      </c>
      <c r="L87" s="173">
        <f ca="1"/>
        <v>46081</v>
      </c>
      <c r="M87" s="187">
        <f ca="1"/>
        <v>1</v>
      </c>
      <c r="N87" s="191" t="str">
        <f ca="1"/>
        <v>Completed</v>
      </c>
      <c r="O87" s="848" t="s">
        <v>4847</v>
      </c>
      <c r="Q87" s="644" t="s">
        <v>1370</v>
      </c>
      <c r="R87" s="644" t="s">
        <v>2358</v>
      </c>
      <c r="S87" s="644" t="s">
        <v>2360</v>
      </c>
    </row>
    <row r="88" spans="2:19" ht="30" customHeight="1" x14ac:dyDescent="0.2">
      <c r="B88" s="508">
        <f ca="1"/>
        <v>84</v>
      </c>
      <c r="C88" s="512" t="str">
        <f ca="1"/>
        <v>-</v>
      </c>
      <c r="D88" s="512" t="str">
        <f ca="1"/>
        <v>Lot01</v>
      </c>
      <c r="E88" s="512" t="str">
        <f ca="1"/>
        <v>AFC1</v>
      </c>
      <c r="F88" s="512" t="str">
        <f ca="1"/>
        <v>AFC</v>
      </c>
      <c r="G88" s="543" t="str">
        <f ca="1"/>
        <v>Park and Ride System</v>
      </c>
      <c r="H88" s="512" t="str">
        <f ca="1"/>
        <v>บัณฑิต/สหชาติ</v>
      </c>
      <c r="I88" s="93">
        <f ca="1"/>
        <v>0</v>
      </c>
      <c r="J88" s="557">
        <f ca="1"/>
        <v>0</v>
      </c>
      <c r="K88" s="117">
        <f ca="1"/>
        <v>46315</v>
      </c>
      <c r="L88" s="553">
        <f ca="1"/>
        <v>0</v>
      </c>
      <c r="M88" s="554">
        <f ca="1"/>
        <v>0</v>
      </c>
      <c r="N88" s="555">
        <f ca="1"/>
        <v>0</v>
      </c>
      <c r="O88" s="848" t="s">
        <v>4848</v>
      </c>
      <c r="Q88"/>
      <c r="R88">
        <v>0</v>
      </c>
      <c r="S88">
        <v>0</v>
      </c>
    </row>
    <row r="89" spans="2:19" ht="30" customHeight="1" x14ac:dyDescent="0.2">
      <c r="B89" s="508">
        <f ca="1"/>
        <v>85</v>
      </c>
      <c r="C89" s="508" t="str">
        <f ca="1"/>
        <v>MDW-39276</v>
      </c>
      <c r="D89" s="508" t="str">
        <f ca="1"/>
        <v>Lot01</v>
      </c>
      <c r="E89" s="508" t="str">
        <f ca="1"/>
        <v>AFC2</v>
      </c>
      <c r="F89" s="508" t="str">
        <f ca="1"/>
        <v>AFC</v>
      </c>
      <c r="G89" s="542" t="str">
        <f ca="1"/>
        <v>Ticket Issuing Machine (TIM) Wall Opening and Closing</v>
      </c>
      <c r="H89" s="508" t="str">
        <f ca="1"/>
        <v>สหชาติ</v>
      </c>
      <c r="I89" s="91">
        <f ca="1"/>
        <v>0</v>
      </c>
      <c r="J89" s="547">
        <f ca="1"/>
        <v>0</v>
      </c>
      <c r="K89" s="116">
        <f ca="1"/>
        <v>46285</v>
      </c>
      <c r="L89" s="173">
        <f ca="1"/>
        <v>46052</v>
      </c>
      <c r="M89" s="187">
        <f ca="1"/>
        <v>1</v>
      </c>
      <c r="N89" s="191" t="str">
        <f ca="1"/>
        <v>Completed</v>
      </c>
      <c r="O89" s="848" t="s">
        <v>4851</v>
      </c>
      <c r="Q89" s="644" t="s">
        <v>1357</v>
      </c>
      <c r="R89" s="644" t="s">
        <v>2127</v>
      </c>
      <c r="S89" s="644" t="s">
        <v>2130</v>
      </c>
    </row>
    <row r="90" spans="2:19" ht="30" customHeight="1" x14ac:dyDescent="0.2">
      <c r="B90" s="508">
        <f ca="1"/>
        <v>86</v>
      </c>
      <c r="C90" s="508" t="str">
        <f ca="1"/>
        <v>MDW-39279</v>
      </c>
      <c r="D90" s="508" t="str">
        <f ca="1"/>
        <v>Lot01</v>
      </c>
      <c r="E90" s="508" t="str">
        <f ca="1"/>
        <v>AFC3</v>
      </c>
      <c r="F90" s="508" t="str">
        <f ca="1"/>
        <v>AFC</v>
      </c>
      <c r="G90" s="542" t="str">
        <f ca="1"/>
        <v>Balustrade Modification Along AFC Gate Line</v>
      </c>
      <c r="H90" s="508" t="str">
        <f ca="1"/>
        <v>สหชาติ</v>
      </c>
      <c r="I90" s="91">
        <f ca="1"/>
        <v>0</v>
      </c>
      <c r="J90" s="547">
        <f ca="1"/>
        <v>0</v>
      </c>
      <c r="K90" s="116">
        <f ca="1"/>
        <v>46285</v>
      </c>
      <c r="L90" s="619">
        <f ca="1"/>
        <v>46203</v>
      </c>
      <c r="M90" s="187">
        <f ca="1"/>
        <v>0.1</v>
      </c>
      <c r="N90" s="191" t="str">
        <f ca="1"/>
        <v>Late</v>
      </c>
      <c r="O90" s="848" t="s">
        <v>4851</v>
      </c>
      <c r="Q90" s="644" t="s">
        <v>1365</v>
      </c>
      <c r="R90" s="644" t="s">
        <v>2140</v>
      </c>
      <c r="S90" s="644" t="s">
        <v>2143</v>
      </c>
    </row>
    <row r="91" spans="2:19" ht="30" customHeight="1" x14ac:dyDescent="0.2">
      <c r="B91" s="508">
        <f ca="1"/>
        <v>87</v>
      </c>
      <c r="C91" s="508" t="str">
        <f ca="1"/>
        <v>MDW-39278</v>
      </c>
      <c r="D91" s="508" t="str">
        <f ca="1"/>
        <v>Lot01</v>
      </c>
      <c r="E91" s="508" t="str">
        <f ca="1"/>
        <v>AFC4</v>
      </c>
      <c r="F91" s="508" t="str">
        <f ca="1"/>
        <v>AFC</v>
      </c>
      <c r="G91" s="542" t="str">
        <f ca="1"/>
        <v>Underfloor Embedded Duct Modification for AFC Gates Line</v>
      </c>
      <c r="H91" s="508" t="str">
        <f ca="1"/>
        <v>สหชาติ</v>
      </c>
      <c r="I91" s="91">
        <f ca="1"/>
        <v>0</v>
      </c>
      <c r="J91" s="91" t="str">
        <f ca="1"/>
        <v>Depot</v>
      </c>
      <c r="K91" s="116">
        <f ca="1"/>
        <v>46285</v>
      </c>
      <c r="L91" s="173">
        <f ca="1"/>
        <v>46052</v>
      </c>
      <c r="M91" s="187">
        <f ca="1"/>
        <v>1</v>
      </c>
      <c r="N91" s="191" t="str">
        <f ca="1"/>
        <v>Completed</v>
      </c>
      <c r="O91" s="848" t="s">
        <v>4851</v>
      </c>
      <c r="Q91" s="644" t="s">
        <v>1363</v>
      </c>
      <c r="R91" s="644" t="s">
        <v>2136</v>
      </c>
      <c r="S91" s="644" t="s">
        <v>2138</v>
      </c>
    </row>
    <row r="92" spans="2:19" ht="30" customHeight="1" x14ac:dyDescent="0.2">
      <c r="B92" s="508">
        <f ca="1"/>
        <v>88</v>
      </c>
      <c r="C92" s="674" t="str">
        <f ca="1"/>
        <v>MDW-39002</v>
      </c>
      <c r="D92" s="674" t="str">
        <f ca="1"/>
        <v>Lot01</v>
      </c>
      <c r="E92" s="674" t="str">
        <f ca="1"/>
        <v>SIG1</v>
      </c>
      <c r="F92" s="674" t="str">
        <f ca="1"/>
        <v>SIG</v>
      </c>
      <c r="G92" s="676" t="str">
        <f ca="1"/>
        <v>Test Track Shelters and Test Track Building</v>
      </c>
      <c r="H92" s="674" t="str">
        <f ca="1"/>
        <v>สหชาติ</v>
      </c>
      <c r="I92" s="612">
        <f ca="1"/>
        <v>0</v>
      </c>
      <c r="J92" s="648">
        <f ca="1"/>
        <v>0</v>
      </c>
      <c r="K92" s="614">
        <f ca="1"/>
        <v>46195</v>
      </c>
      <c r="L92" s="193">
        <f ca="1"/>
        <v>45983</v>
      </c>
      <c r="M92" s="615">
        <f ca="1"/>
        <v>1</v>
      </c>
      <c r="N92" s="601" t="str">
        <f ca="1"/>
        <v>Completed</v>
      </c>
      <c r="O92" s="848" t="s">
        <v>4851</v>
      </c>
      <c r="Q92" s="644" t="s">
        <v>1109</v>
      </c>
      <c r="R92" s="644" t="s">
        <v>2070</v>
      </c>
      <c r="S92" s="644" t="s">
        <v>2073</v>
      </c>
    </row>
    <row r="93" spans="2:19" ht="30" customHeight="1" x14ac:dyDescent="0.2">
      <c r="B93" s="508">
        <f ca="1"/>
        <v>89</v>
      </c>
      <c r="C93" s="508" t="str">
        <f ca="1"/>
        <v>MDW-39293</v>
      </c>
      <c r="D93" s="508" t="str">
        <f ca="1"/>
        <v>Lot01</v>
      </c>
      <c r="E93" s="508" t="str">
        <f ca="1"/>
        <v>SIG2</v>
      </c>
      <c r="F93" s="508" t="str">
        <f ca="1"/>
        <v>SIG</v>
      </c>
      <c r="G93" s="542" t="str">
        <f ca="1"/>
        <v>Rearrangement of track crossing walkway at stabling yard to consistent with the layout of 4-car train parking</v>
      </c>
      <c r="H93" s="508" t="str">
        <f ca="1"/>
        <v>กำพล</v>
      </c>
      <c r="I93" s="91">
        <f ca="1"/>
        <v>0</v>
      </c>
      <c r="J93" s="91" t="str">
        <f ca="1"/>
        <v>Depot</v>
      </c>
      <c r="K93" s="116">
        <f ca="1"/>
        <v>46195</v>
      </c>
      <c r="L93" s="173">
        <f ca="1"/>
        <v>45991</v>
      </c>
      <c r="M93" s="187">
        <f ca="1"/>
        <v>1</v>
      </c>
      <c r="N93" s="191" t="str">
        <f ca="1"/>
        <v>Completed</v>
      </c>
      <c r="O93" s="848" t="s">
        <v>4760</v>
      </c>
      <c r="Q93" s="644" t="s">
        <v>1399</v>
      </c>
      <c r="R93" s="644" t="s">
        <v>2378</v>
      </c>
      <c r="S93" s="644" t="s">
        <v>2380</v>
      </c>
    </row>
    <row r="94" spans="2:19" ht="30" customHeight="1" x14ac:dyDescent="0.2">
      <c r="B94" s="508">
        <f ca="1"/>
        <v>90</v>
      </c>
      <c r="C94" s="508" t="str">
        <f ca="1"/>
        <v>MDW-39288</v>
      </c>
      <c r="D94" s="508" t="str">
        <f ca="1"/>
        <v>Lot01</v>
      </c>
      <c r="E94" s="508" t="str">
        <f ca="1"/>
        <v>SIG3</v>
      </c>
      <c r="F94" s="508" t="str">
        <f ca="1"/>
        <v>SIG</v>
      </c>
      <c r="G94" s="542" t="str">
        <f ca="1"/>
        <v>Point Machine Foundation Construction</v>
      </c>
      <c r="H94" s="508" t="str">
        <f ca="1"/>
        <v>กำพล</v>
      </c>
      <c r="I94" s="91">
        <f ca="1"/>
        <v>0</v>
      </c>
      <c r="J94" s="547">
        <f ca="1"/>
        <v>0</v>
      </c>
      <c r="K94" s="116">
        <f ca="1"/>
        <v>46255</v>
      </c>
      <c r="L94" s="173">
        <f ca="1"/>
        <v>45982</v>
      </c>
      <c r="M94" s="187">
        <f ca="1"/>
        <v>1</v>
      </c>
      <c r="N94" s="191" t="str">
        <f ca="1"/>
        <v>Completed</v>
      </c>
      <c r="O94" s="848" t="s">
        <v>4847</v>
      </c>
      <c r="Q94" s="644" t="s">
        <v>1385</v>
      </c>
      <c r="R94" s="644" t="s">
        <v>2366</v>
      </c>
      <c r="S94" s="644" t="s">
        <v>2368</v>
      </c>
    </row>
    <row r="95" spans="2:19" ht="30" customHeight="1" x14ac:dyDescent="0.2">
      <c r="B95" s="508">
        <f ca="1"/>
        <v>91</v>
      </c>
      <c r="C95" s="508" t="str">
        <f ca="1"/>
        <v>MDW-39001</v>
      </c>
      <c r="D95" s="508" t="str">
        <f ca="1"/>
        <v>Lot01</v>
      </c>
      <c r="E95" s="508" t="str">
        <f ca="1"/>
        <v>SIG4</v>
      </c>
      <c r="F95" s="508" t="str">
        <f ca="1"/>
        <v>SIG</v>
      </c>
      <c r="G95" s="542" t="str">
        <f ca="1"/>
        <v>Modification of Depot Track Route Line to Stabling Yard</v>
      </c>
      <c r="H95" s="508" t="str">
        <f ca="1"/>
        <v>สู่โชค</v>
      </c>
      <c r="I95" s="91">
        <f ca="1"/>
        <v>0</v>
      </c>
      <c r="J95" s="91" t="str">
        <f ca="1"/>
        <v>Depot</v>
      </c>
      <c r="K95" s="116">
        <f ca="1"/>
        <v>46195</v>
      </c>
      <c r="L95" s="173">
        <f ca="1"/>
        <v>45960</v>
      </c>
      <c r="M95" s="187">
        <f ca="1"/>
        <v>1</v>
      </c>
      <c r="N95" s="191" t="str">
        <f ca="1"/>
        <v>Completed</v>
      </c>
      <c r="O95" s="848" t="s">
        <v>4847</v>
      </c>
      <c r="Q95" s="644" t="s">
        <v>1101</v>
      </c>
      <c r="R95" s="644" t="s">
        <v>2342</v>
      </c>
      <c r="S95" s="644" t="s">
        <v>2344</v>
      </c>
    </row>
    <row r="96" spans="2:19" ht="30" customHeight="1" x14ac:dyDescent="0.2">
      <c r="B96" s="508">
        <f ca="1"/>
        <v>92</v>
      </c>
      <c r="C96" s="508" t="str">
        <f ca="1"/>
        <v>MDW-39287</v>
      </c>
      <c r="D96" s="508" t="str">
        <f ca="1"/>
        <v>Lot01</v>
      </c>
      <c r="E96" s="508" t="str">
        <f ca="1"/>
        <v>SIG5</v>
      </c>
      <c r="F96" s="508" t="str">
        <f ca="1"/>
        <v>SIG</v>
      </c>
      <c r="G96" s="542" t="str">
        <f ca="1"/>
        <v>Strobe Light at Buffer Stops</v>
      </c>
      <c r="H96" s="508" t="str">
        <f ca="1"/>
        <v>ประธาน</v>
      </c>
      <c r="I96" s="91">
        <f ca="1"/>
        <v>0</v>
      </c>
      <c r="J96" s="91" t="str">
        <f ca="1"/>
        <v>Depot</v>
      </c>
      <c r="K96" s="116">
        <f ca="1"/>
        <v>46255</v>
      </c>
      <c r="L96" s="173">
        <f ca="1"/>
        <v>46172</v>
      </c>
      <c r="M96" s="187">
        <f ca="1"/>
        <v>1</v>
      </c>
      <c r="N96" s="191" t="str">
        <f ca="1"/>
        <v>Completed</v>
      </c>
      <c r="O96" s="848" t="s">
        <v>4847</v>
      </c>
      <c r="Q96" s="644" t="s">
        <v>1382</v>
      </c>
      <c r="R96" s="644" t="s">
        <v>3578</v>
      </c>
      <c r="S96" s="644" t="s">
        <v>3848</v>
      </c>
    </row>
    <row r="97" spans="2:19" ht="30" customHeight="1" x14ac:dyDescent="0.2">
      <c r="B97" s="508">
        <f ca="1"/>
        <v>93</v>
      </c>
      <c r="C97" s="508" t="str">
        <f ca="1"/>
        <v>DWE-39016</v>
      </c>
      <c r="D97" s="508" t="str">
        <f ca="1"/>
        <v>Lot01</v>
      </c>
      <c r="E97" s="508" t="str">
        <f ca="1"/>
        <v>DWE1</v>
      </c>
      <c r="F97" s="508" t="str">
        <f ca="1"/>
        <v>DWE</v>
      </c>
      <c r="G97" s="542" t="str">
        <f ca="1"/>
        <v>Diesel Fuel Storage Tank for Maintenance Vehicle</v>
      </c>
      <c r="H97" s="508" t="str">
        <f ca="1"/>
        <v>สมศักดิ์</v>
      </c>
      <c r="I97" s="91">
        <f ca="1"/>
        <v>0</v>
      </c>
      <c r="J97" s="91" t="str">
        <f ca="1"/>
        <v>Depot</v>
      </c>
      <c r="K97" s="116">
        <f ca="1"/>
        <v>46285</v>
      </c>
      <c r="L97" s="173">
        <f ca="1"/>
        <v>46008</v>
      </c>
      <c r="M97" s="187">
        <f ca="1"/>
        <v>1</v>
      </c>
      <c r="N97" s="191" t="str">
        <f ca="1"/>
        <v>Completed</v>
      </c>
      <c r="O97" s="847" t="s">
        <v>4854</v>
      </c>
      <c r="Q97" s="644" t="s">
        <v>839</v>
      </c>
      <c r="R97" s="644" t="s">
        <v>2484</v>
      </c>
      <c r="S97" s="644" t="s">
        <v>2486</v>
      </c>
    </row>
    <row r="98" spans="2:19" ht="30" customHeight="1" x14ac:dyDescent="0.2">
      <c r="B98" s="508">
        <f ca="1"/>
        <v>94</v>
      </c>
      <c r="C98" s="508" t="str">
        <f ca="1"/>
        <v>DWE-39011</v>
      </c>
      <c r="D98" s="508" t="str">
        <f ca="1"/>
        <v>Lot01</v>
      </c>
      <c r="E98" s="508" t="str">
        <f ca="1"/>
        <v>DWE2</v>
      </c>
      <c r="F98" s="508" t="str">
        <f ca="1"/>
        <v>DWE</v>
      </c>
      <c r="G98" s="542" t="str">
        <f ca="1"/>
        <v>Movable Height Maintenance Platform Vehicle (Boom Lift)</v>
      </c>
      <c r="H98" s="508" t="str">
        <f ca="1"/>
        <v>สมศักดิ์</v>
      </c>
      <c r="I98" s="91">
        <f ca="1"/>
        <v>0</v>
      </c>
      <c r="J98" s="91" t="str">
        <f ca="1"/>
        <v>Depot</v>
      </c>
      <c r="K98" s="116">
        <f ca="1"/>
        <v>46285</v>
      </c>
      <c r="L98" s="173">
        <f ca="1"/>
        <v>46008</v>
      </c>
      <c r="M98" s="187">
        <f ca="1"/>
        <v>1</v>
      </c>
      <c r="N98" s="191" t="str">
        <f ca="1"/>
        <v>Completed</v>
      </c>
      <c r="O98" s="845"/>
      <c r="Q98" s="644" t="s">
        <v>481</v>
      </c>
      <c r="R98" s="644" t="s">
        <v>2456</v>
      </c>
      <c r="S98" s="644" t="s">
        <v>2458</v>
      </c>
    </row>
    <row r="99" spans="2:19" ht="30" customHeight="1" x14ac:dyDescent="0.2">
      <c r="B99" s="508">
        <f ca="1"/>
        <v>95</v>
      </c>
      <c r="C99" s="508" t="str">
        <f ca="1"/>
        <v>DWE-39012</v>
      </c>
      <c r="D99" s="508" t="str">
        <f ca="1"/>
        <v>Lot01</v>
      </c>
      <c r="E99" s="508" t="str">
        <f ca="1"/>
        <v>DWE3</v>
      </c>
      <c r="F99" s="508" t="str">
        <f ca="1"/>
        <v>DWE</v>
      </c>
      <c r="G99" s="542" t="str">
        <f ca="1"/>
        <v>Fork Lift Vehicle</v>
      </c>
      <c r="H99" s="508" t="str">
        <f ca="1"/>
        <v>สมศักดิ์</v>
      </c>
      <c r="I99" s="91">
        <f ca="1"/>
        <v>0</v>
      </c>
      <c r="J99" s="91" t="str">
        <f ca="1"/>
        <v>Depot</v>
      </c>
      <c r="K99" s="116">
        <f ca="1"/>
        <v>46285</v>
      </c>
      <c r="L99" s="173">
        <f ca="1"/>
        <v>46008</v>
      </c>
      <c r="M99" s="187">
        <f ca="1"/>
        <v>1</v>
      </c>
      <c r="N99" s="191" t="str">
        <f ca="1"/>
        <v>Completed</v>
      </c>
      <c r="O99" s="848"/>
      <c r="Q99" s="644" t="s">
        <v>482</v>
      </c>
      <c r="R99" s="644" t="s">
        <v>2460</v>
      </c>
      <c r="S99" s="644" t="s">
        <v>2462</v>
      </c>
    </row>
    <row r="100" spans="2:19" ht="30" customHeight="1" x14ac:dyDescent="0.2">
      <c r="B100" s="508">
        <f ca="1"/>
        <v>96</v>
      </c>
      <c r="C100" s="508" t="str">
        <f ca="1"/>
        <v>DWE-39015</v>
      </c>
      <c r="D100" s="508" t="str">
        <f ca="1"/>
        <v>Lot01</v>
      </c>
      <c r="E100" s="508" t="str">
        <f ca="1"/>
        <v>DWE4</v>
      </c>
      <c r="F100" s="508" t="str">
        <f ca="1"/>
        <v>DWE</v>
      </c>
      <c r="G100" s="542" t="str">
        <f ca="1"/>
        <v>Compressed Air System and Portable Air Compressor for Depot</v>
      </c>
      <c r="H100" s="508" t="str">
        <f ca="1"/>
        <v>สมศักดิ์</v>
      </c>
      <c r="I100" s="91">
        <f ca="1"/>
        <v>0</v>
      </c>
      <c r="J100" s="91" t="str">
        <f ca="1"/>
        <v>Depot</v>
      </c>
      <c r="K100" s="116">
        <f ca="1"/>
        <v>46285</v>
      </c>
      <c r="L100" s="173">
        <f ca="1"/>
        <v>46008</v>
      </c>
      <c r="M100" s="187">
        <f ca="1"/>
        <v>1</v>
      </c>
      <c r="N100" s="191" t="str">
        <f ca="1"/>
        <v>Completed</v>
      </c>
      <c r="O100" s="848" t="s">
        <v>4847</v>
      </c>
      <c r="Q100" s="644" t="s">
        <v>483</v>
      </c>
      <c r="R100" s="644" t="s">
        <v>2480</v>
      </c>
      <c r="S100" s="644" t="s">
        <v>2482</v>
      </c>
    </row>
    <row r="101" spans="2:19" ht="30" customHeight="1" x14ac:dyDescent="0.2">
      <c r="B101" s="508">
        <f ca="1"/>
        <v>97</v>
      </c>
      <c r="C101" s="508" t="str">
        <f ca="1"/>
        <v>DWE-39017</v>
      </c>
      <c r="D101" s="508" t="str">
        <f ca="1"/>
        <v>Lot01</v>
      </c>
      <c r="E101" s="508" t="str">
        <f ca="1"/>
        <v>DWE5</v>
      </c>
      <c r="F101" s="508" t="str">
        <f ca="1"/>
        <v>DWE</v>
      </c>
      <c r="G101" s="542" t="str">
        <f ca="1"/>
        <v>Pallet Storage Shelves in Hazardous Storage</v>
      </c>
      <c r="H101" s="508" t="str">
        <f ca="1"/>
        <v>สมศักดิ์</v>
      </c>
      <c r="I101" s="91">
        <f ca="1"/>
        <v>0</v>
      </c>
      <c r="J101" s="91" t="str">
        <f ca="1"/>
        <v>Depot</v>
      </c>
      <c r="K101" s="116">
        <f ca="1"/>
        <v>46285</v>
      </c>
      <c r="L101" s="173">
        <f ca="1"/>
        <v>46008</v>
      </c>
      <c r="M101" s="187">
        <f ca="1"/>
        <v>1</v>
      </c>
      <c r="N101" s="191" t="str">
        <f ca="1"/>
        <v>Completed</v>
      </c>
      <c r="O101" s="848" t="s">
        <v>4852</v>
      </c>
      <c r="Q101" s="644" t="s">
        <v>480</v>
      </c>
      <c r="R101" s="644" t="s">
        <v>2488</v>
      </c>
      <c r="S101" s="644" t="s">
        <v>2490</v>
      </c>
    </row>
    <row r="102" spans="2:19" ht="30" customHeight="1" x14ac:dyDescent="0.2">
      <c r="B102" s="508">
        <f ca="1"/>
        <v>98</v>
      </c>
      <c r="C102" s="508" t="str">
        <f ca="1"/>
        <v>DWE-39017</v>
      </c>
      <c r="D102" s="508" t="str">
        <f ca="1"/>
        <v>Lot01</v>
      </c>
      <c r="E102" s="508" t="str">
        <f ca="1"/>
        <v>DWE6</v>
      </c>
      <c r="F102" s="508" t="str">
        <f ca="1"/>
        <v>DWE</v>
      </c>
      <c r="G102" s="542" t="str">
        <f ca="1"/>
        <v>Pallet Storage in Main Storage Room</v>
      </c>
      <c r="H102" s="508" t="str">
        <f ca="1"/>
        <v>สมศักดิ์</v>
      </c>
      <c r="I102" s="91">
        <f ca="1"/>
        <v>0</v>
      </c>
      <c r="J102" s="91" t="str">
        <f ca="1"/>
        <v>Depot</v>
      </c>
      <c r="K102" s="116">
        <f ca="1"/>
        <v>46285</v>
      </c>
      <c r="L102" s="173">
        <f ca="1"/>
        <v>46008</v>
      </c>
      <c r="M102" s="187">
        <f ca="1"/>
        <v>1</v>
      </c>
      <c r="N102" s="191" t="str">
        <f ca="1"/>
        <v>Completed</v>
      </c>
      <c r="O102" s="848" t="s">
        <v>4850</v>
      </c>
      <c r="Q102" s="644" t="s">
        <v>480</v>
      </c>
      <c r="R102" s="644" t="s">
        <v>2488</v>
      </c>
      <c r="S102" s="644" t="s">
        <v>2490</v>
      </c>
    </row>
    <row r="103" spans="2:19" ht="30" customHeight="1" x14ac:dyDescent="0.2">
      <c r="B103" s="508">
        <f ca="1"/>
        <v>99</v>
      </c>
      <c r="C103" s="508" t="str">
        <f ca="1"/>
        <v>DWE-39017</v>
      </c>
      <c r="D103" s="508" t="str">
        <f ca="1"/>
        <v>Lot01</v>
      </c>
      <c r="E103" s="508" t="str">
        <f ca="1"/>
        <v>DWE7</v>
      </c>
      <c r="F103" s="508" t="str">
        <f ca="1"/>
        <v>DWE</v>
      </c>
      <c r="G103" s="542" t="str">
        <f ca="1"/>
        <v>Two-Tier Shelf</v>
      </c>
      <c r="H103" s="508" t="str">
        <f ca="1"/>
        <v>สมศักดิ์</v>
      </c>
      <c r="I103" s="91">
        <f ca="1"/>
        <v>0</v>
      </c>
      <c r="J103" s="91" t="str">
        <f ca="1"/>
        <v>Depot</v>
      </c>
      <c r="K103" s="116">
        <f ca="1"/>
        <v>46285</v>
      </c>
      <c r="L103" s="173">
        <f ca="1"/>
        <v>46008</v>
      </c>
      <c r="M103" s="187">
        <f ca="1"/>
        <v>1</v>
      </c>
      <c r="N103" s="191" t="str">
        <f ca="1"/>
        <v>Completed</v>
      </c>
      <c r="O103" s="848" t="s">
        <v>4850</v>
      </c>
      <c r="Q103" s="644" t="s">
        <v>480</v>
      </c>
      <c r="R103" s="644" t="s">
        <v>2488</v>
      </c>
      <c r="S103" s="644" t="s">
        <v>2490</v>
      </c>
    </row>
    <row r="104" spans="2:19" ht="30" customHeight="1" x14ac:dyDescent="0.2">
      <c r="B104" s="508">
        <f ca="1"/>
        <v>100</v>
      </c>
      <c r="C104" s="508" t="str">
        <f ca="1"/>
        <v>DWE-39017</v>
      </c>
      <c r="D104" s="508" t="str">
        <f ca="1"/>
        <v>Lot01</v>
      </c>
      <c r="E104" s="508" t="str">
        <f ca="1"/>
        <v>DWE8</v>
      </c>
      <c r="F104" s="508" t="str">
        <f ca="1"/>
        <v>DWE</v>
      </c>
      <c r="G104" s="542" t="str">
        <f ca="1"/>
        <v>Tool Storage</v>
      </c>
      <c r="H104" s="508" t="str">
        <f ca="1"/>
        <v>สมศักดิ์</v>
      </c>
      <c r="I104" s="91">
        <f ca="1"/>
        <v>0</v>
      </c>
      <c r="J104" s="91" t="str">
        <f ca="1"/>
        <v>Depot</v>
      </c>
      <c r="K104" s="116">
        <f ca="1"/>
        <v>46285</v>
      </c>
      <c r="L104" s="173">
        <f ca="1"/>
        <v>46008</v>
      </c>
      <c r="M104" s="187">
        <f ca="1"/>
        <v>1</v>
      </c>
      <c r="N104" s="191" t="str">
        <f ca="1"/>
        <v>Completed</v>
      </c>
      <c r="O104" s="848" t="s">
        <v>4849</v>
      </c>
      <c r="Q104" s="644" t="s">
        <v>480</v>
      </c>
      <c r="R104" s="644" t="s">
        <v>2488</v>
      </c>
      <c r="S104" s="644" t="s">
        <v>2490</v>
      </c>
    </row>
    <row r="105" spans="2:19" ht="30" customHeight="1" x14ac:dyDescent="0.2">
      <c r="B105" s="508">
        <f ca="1"/>
        <v>101</v>
      </c>
      <c r="C105" s="508" t="str">
        <f ca="1"/>
        <v>DWE-39018</v>
      </c>
      <c r="D105" s="508" t="str">
        <f ca="1"/>
        <v>Lot01</v>
      </c>
      <c r="E105" s="508" t="str">
        <f ca="1"/>
        <v>DWE9</v>
      </c>
      <c r="F105" s="508" t="str">
        <f ca="1"/>
        <v>DWE</v>
      </c>
      <c r="G105" s="542" t="str">
        <f ca="1"/>
        <v>Repair Equipment</v>
      </c>
      <c r="H105" s="508" t="str">
        <f ca="1"/>
        <v>สมศักดิ์</v>
      </c>
      <c r="I105" s="91">
        <f ca="1"/>
        <v>0</v>
      </c>
      <c r="J105" s="91" t="str">
        <f ca="1"/>
        <v>Depot</v>
      </c>
      <c r="K105" s="116">
        <f ca="1"/>
        <v>46285</v>
      </c>
      <c r="L105" s="173">
        <f ca="1"/>
        <v>46008</v>
      </c>
      <c r="M105" s="187">
        <f ca="1"/>
        <v>1</v>
      </c>
      <c r="N105" s="191" t="str">
        <f ca="1"/>
        <v>Completed</v>
      </c>
      <c r="O105" s="848" t="s">
        <v>4849</v>
      </c>
      <c r="Q105" s="644" t="s">
        <v>485</v>
      </c>
      <c r="R105" s="644" t="s">
        <v>2504</v>
      </c>
      <c r="S105" s="644" t="s">
        <v>2506</v>
      </c>
    </row>
    <row r="106" spans="2:19" ht="30" customHeight="1" x14ac:dyDescent="0.2">
      <c r="B106" s="508">
        <f ca="1"/>
        <v>102</v>
      </c>
      <c r="C106" s="508" t="str">
        <f ca="1"/>
        <v>DWE-39020</v>
      </c>
      <c r="D106" s="508" t="str">
        <f ca="1"/>
        <v>Lot01</v>
      </c>
      <c r="E106" s="508" t="str">
        <f ca="1"/>
        <v>DWE10</v>
      </c>
      <c r="F106" s="508" t="str">
        <f ca="1"/>
        <v>DWE</v>
      </c>
      <c r="G106" s="542" t="str">
        <f ca="1"/>
        <v>Oil &amp; Grease Disposal</v>
      </c>
      <c r="H106" s="508" t="str">
        <f ca="1"/>
        <v>สมศักดิ์</v>
      </c>
      <c r="I106" s="91">
        <f ca="1"/>
        <v>0</v>
      </c>
      <c r="J106" s="91" t="str">
        <f ca="1"/>
        <v>Depot</v>
      </c>
      <c r="K106" s="116">
        <f ca="1"/>
        <v>46285</v>
      </c>
      <c r="L106" s="173">
        <f ca="1"/>
        <v>46008</v>
      </c>
      <c r="M106" s="187">
        <f ca="1"/>
        <v>1</v>
      </c>
      <c r="N106" s="191" t="str">
        <f ca="1"/>
        <v>Completed</v>
      </c>
      <c r="O106" s="848" t="s">
        <v>4853</v>
      </c>
      <c r="Q106" s="644" t="s">
        <v>486</v>
      </c>
      <c r="R106" s="644" t="s">
        <v>2512</v>
      </c>
      <c r="S106" s="644" t="s">
        <v>2514</v>
      </c>
    </row>
    <row r="107" spans="2:19" ht="30" customHeight="1" x14ac:dyDescent="0.2">
      <c r="B107" s="508">
        <f ca="1"/>
        <v>103</v>
      </c>
      <c r="C107" s="508" t="str">
        <f ca="1"/>
        <v>DWE-39020</v>
      </c>
      <c r="D107" s="508" t="str">
        <f ca="1"/>
        <v>Lot01</v>
      </c>
      <c r="E107" s="508" t="str">
        <f ca="1"/>
        <v>DWE11</v>
      </c>
      <c r="F107" s="508" t="str">
        <f ca="1"/>
        <v>DWE</v>
      </c>
      <c r="G107" s="542" t="str">
        <f ca="1"/>
        <v>Grease Dispensers</v>
      </c>
      <c r="H107" s="508" t="str">
        <f ca="1"/>
        <v>สมศักดิ์</v>
      </c>
      <c r="I107" s="91">
        <f ca="1"/>
        <v>0</v>
      </c>
      <c r="J107" s="91" t="str">
        <f ca="1"/>
        <v>Depot</v>
      </c>
      <c r="K107" s="116">
        <f ca="1"/>
        <v>46285</v>
      </c>
      <c r="L107" s="173">
        <f ca="1"/>
        <v>46008</v>
      </c>
      <c r="M107" s="187">
        <f ca="1"/>
        <v>1</v>
      </c>
      <c r="N107" s="191" t="str">
        <f ca="1"/>
        <v>Completed</v>
      </c>
      <c r="O107" s="848" t="s">
        <v>4849</v>
      </c>
      <c r="Q107" s="644" t="s">
        <v>486</v>
      </c>
      <c r="R107" s="644" t="s">
        <v>2512</v>
      </c>
      <c r="S107" s="644" t="s">
        <v>2514</v>
      </c>
    </row>
    <row r="108" spans="2:19" ht="30" customHeight="1" x14ac:dyDescent="0.2">
      <c r="B108" s="508">
        <f ca="1"/>
        <v>104</v>
      </c>
      <c r="C108" s="508" t="str">
        <f ca="1"/>
        <v>DWE-39020</v>
      </c>
      <c r="D108" s="508" t="str">
        <f ca="1"/>
        <v>Lot01</v>
      </c>
      <c r="E108" s="508" t="str">
        <f ca="1"/>
        <v>DWE12</v>
      </c>
      <c r="F108" s="508" t="str">
        <f ca="1"/>
        <v>DWE</v>
      </c>
      <c r="G108" s="542" t="str">
        <f ca="1"/>
        <v>Waste Disposal</v>
      </c>
      <c r="H108" s="508" t="str">
        <f ca="1"/>
        <v>สมศักดิ์</v>
      </c>
      <c r="I108" s="91">
        <f ca="1"/>
        <v>0</v>
      </c>
      <c r="J108" s="91" t="str">
        <f ca="1"/>
        <v>Depot</v>
      </c>
      <c r="K108" s="116">
        <f ca="1"/>
        <v>46285</v>
      </c>
      <c r="L108" s="173">
        <f ca="1"/>
        <v>46008</v>
      </c>
      <c r="M108" s="187">
        <f ca="1"/>
        <v>1</v>
      </c>
      <c r="N108" s="191" t="str">
        <f ca="1"/>
        <v>Completed</v>
      </c>
      <c r="O108" s="848"/>
      <c r="Q108" s="644" t="s">
        <v>486</v>
      </c>
      <c r="R108" s="644" t="s">
        <v>2512</v>
      </c>
      <c r="S108" s="644" t="s">
        <v>2514</v>
      </c>
    </row>
    <row r="109" spans="2:19" ht="30" customHeight="1" x14ac:dyDescent="0.2">
      <c r="B109" s="508">
        <f ca="1"/>
        <v>105</v>
      </c>
      <c r="C109" s="508" t="str">
        <f ca="1"/>
        <v>MDW-39305</v>
      </c>
      <c r="D109" s="508" t="str">
        <f ca="1"/>
        <v>Lot01</v>
      </c>
      <c r="E109" s="508" t="str">
        <f ca="1"/>
        <v>DWE13</v>
      </c>
      <c r="F109" s="508" t="str">
        <f ca="1"/>
        <v>DWE</v>
      </c>
      <c r="G109" s="542" t="str">
        <f ca="1"/>
        <v>Safety Provision for Maintenance Pits</v>
      </c>
      <c r="H109" s="508" t="str">
        <f ca="1"/>
        <v>สหชาติ</v>
      </c>
      <c r="I109" s="91">
        <f ca="1"/>
        <v>0</v>
      </c>
      <c r="J109" s="91" t="str">
        <f ca="1"/>
        <v>Depot</v>
      </c>
      <c r="K109" s="116">
        <f ca="1"/>
        <v>46285</v>
      </c>
      <c r="L109" s="193">
        <f ca="1"/>
        <v>45991</v>
      </c>
      <c r="M109" s="531">
        <f ca="1"/>
        <v>1</v>
      </c>
      <c r="N109" s="191" t="str">
        <f ca="1"/>
        <v>Completed</v>
      </c>
      <c r="O109" s="846" t="s">
        <v>4763</v>
      </c>
      <c r="Q109" s="644" t="s">
        <v>1431</v>
      </c>
      <c r="R109" s="644" t="s">
        <v>2157</v>
      </c>
      <c r="S109" s="644" t="s">
        <v>2159</v>
      </c>
    </row>
    <row r="110" spans="2:19" ht="30" customHeight="1" x14ac:dyDescent="0.2">
      <c r="B110" s="512">
        <f ca="1"/>
        <v>106</v>
      </c>
      <c r="C110" s="747" t="str">
        <f ca="1"/>
        <v>DWE-39xxx</v>
      </c>
      <c r="D110" s="748" t="str">
        <f ca="1"/>
        <v>Lot01</v>
      </c>
      <c r="E110" s="748" t="str">
        <f ca="1"/>
        <v>DWE14</v>
      </c>
      <c r="F110" s="674" t="str">
        <f ca="1"/>
        <v>DWE</v>
      </c>
      <c r="G110" s="749" t="str">
        <f ca="1"/>
        <v>Pit Drainage System in Main Workshop</v>
      </c>
      <c r="H110" s="748" t="str">
        <f ca="1"/>
        <v>สมศักดิ์</v>
      </c>
      <c r="I110" s="612">
        <f ca="1"/>
        <v>0</v>
      </c>
      <c r="J110" s="612" t="str">
        <f ca="1"/>
        <v>Depot</v>
      </c>
      <c r="K110" s="614">
        <f ca="1"/>
        <v>46285</v>
      </c>
      <c r="L110" s="766">
        <f ca="1"/>
        <v>0</v>
      </c>
      <c r="M110" s="767">
        <f ca="1"/>
        <v>0</v>
      </c>
      <c r="N110" s="768">
        <f ca="1"/>
        <v>0</v>
      </c>
      <c r="O110" s="846"/>
      <c r="Q110" s="644" t="s">
        <v>870</v>
      </c>
      <c r="R110" s="644" t="s">
        <v>2157</v>
      </c>
      <c r="S110" s="644" t="s">
        <v>2159</v>
      </c>
    </row>
    <row r="111" spans="2:19" ht="30" customHeight="1" x14ac:dyDescent="0.2">
      <c r="B111" s="508">
        <f ca="1"/>
        <v>107</v>
      </c>
      <c r="C111" s="674" t="str">
        <f ca="1"/>
        <v>DWE-39023</v>
      </c>
      <c r="D111" s="674" t="str">
        <f ca="1"/>
        <v>Lot01</v>
      </c>
      <c r="E111" s="674" t="str">
        <f ca="1"/>
        <v>DWE15</v>
      </c>
      <c r="F111" s="674" t="str">
        <f ca="1"/>
        <v>DWE</v>
      </c>
      <c r="G111" s="676" t="str">
        <f ca="1"/>
        <v>Provision of Civil Works and Building Services to support Train Washing Equipment</v>
      </c>
      <c r="H111" s="674" t="str">
        <f ca="1"/>
        <v>สหชาติ</v>
      </c>
      <c r="I111" s="612">
        <f ca="1"/>
        <v>0</v>
      </c>
      <c r="J111" s="612" t="str">
        <f ca="1"/>
        <v>Depot</v>
      </c>
      <c r="K111" s="614">
        <f ca="1"/>
        <v>46235</v>
      </c>
      <c r="L111" s="193">
        <f ca="1"/>
        <v>45991</v>
      </c>
      <c r="M111" s="615">
        <f ca="1"/>
        <v>1</v>
      </c>
      <c r="N111" s="601" t="str">
        <f ca="1"/>
        <v>Completed</v>
      </c>
      <c r="O111" s="846"/>
      <c r="Q111" s="644" t="s">
        <v>876</v>
      </c>
      <c r="R111" s="644" t="s">
        <v>2047</v>
      </c>
      <c r="S111" s="644" t="s">
        <v>2050</v>
      </c>
    </row>
    <row r="112" spans="2:19" ht="30" customHeight="1" x14ac:dyDescent="0.2">
      <c r="B112" s="508">
        <f ca="1"/>
        <v>108</v>
      </c>
      <c r="C112" s="508" t="str">
        <f ca="1"/>
        <v>DWE-39013</v>
      </c>
      <c r="D112" s="508" t="str">
        <f ca="1"/>
        <v>Lot01</v>
      </c>
      <c r="E112" s="508" t="str">
        <f ca="1"/>
        <v>DWE16</v>
      </c>
      <c r="F112" s="508" t="str">
        <f ca="1"/>
        <v>DWE</v>
      </c>
      <c r="G112" s="542" t="str">
        <f ca="1"/>
        <v>Overhead Traveling Crane</v>
      </c>
      <c r="H112" s="508" t="str">
        <f ca="1"/>
        <v>สมศักดิ์</v>
      </c>
      <c r="I112" s="91">
        <f ca="1"/>
        <v>0</v>
      </c>
      <c r="J112" s="91" t="str">
        <f ca="1"/>
        <v>Depot</v>
      </c>
      <c r="K112" s="116">
        <f ca="1"/>
        <v>46285</v>
      </c>
      <c r="L112" s="173">
        <f ca="1"/>
        <v>45900</v>
      </c>
      <c r="M112" s="189">
        <f ca="1"/>
        <v>1</v>
      </c>
      <c r="N112" s="191" t="str">
        <f ca="1"/>
        <v>Completed</v>
      </c>
      <c r="O112" s="843" t="s">
        <v>4764</v>
      </c>
      <c r="Q112" s="644" t="s">
        <v>493</v>
      </c>
      <c r="R112" s="644" t="s">
        <v>2464</v>
      </c>
      <c r="S112" s="644" t="s">
        <v>4727</v>
      </c>
    </row>
    <row r="113" spans="2:19" ht="30" customHeight="1" x14ac:dyDescent="0.2">
      <c r="B113" s="508">
        <f ca="1"/>
        <v>109</v>
      </c>
      <c r="C113" s="508" t="str">
        <f ca="1"/>
        <v>DWE-39009</v>
      </c>
      <c r="D113" s="508" t="str">
        <f ca="1"/>
        <v>Lot01</v>
      </c>
      <c r="E113" s="508" t="str">
        <f ca="1"/>
        <v>DWE17</v>
      </c>
      <c r="F113" s="508" t="str">
        <f ca="1"/>
        <v>DWE</v>
      </c>
      <c r="G113" s="542" t="str">
        <f ca="1"/>
        <v>Vehicle Inspection and Servicing Facilities</v>
      </c>
      <c r="H113" s="508" t="str">
        <f ca="1"/>
        <v>สมศักดิ์</v>
      </c>
      <c r="I113" s="90">
        <f ca="1"/>
        <v>0</v>
      </c>
      <c r="J113" s="91" t="str">
        <f ca="1"/>
        <v>Depot</v>
      </c>
      <c r="K113" s="116">
        <f ca="1"/>
        <v>46285</v>
      </c>
      <c r="L113" s="173">
        <f ca="1"/>
        <v>45900</v>
      </c>
      <c r="M113" s="189">
        <f ca="1"/>
        <v>1</v>
      </c>
      <c r="N113" s="192" t="str">
        <f ca="1"/>
        <v>Completed</v>
      </c>
      <c r="O113" s="846" t="s">
        <v>4765</v>
      </c>
      <c r="Q113" s="644" t="s">
        <v>519</v>
      </c>
      <c r="R113" s="644" t="s">
        <v>2452</v>
      </c>
      <c r="S113" s="644" t="s">
        <v>2454</v>
      </c>
    </row>
    <row r="114" spans="2:19" ht="30" customHeight="1" x14ac:dyDescent="0.2">
      <c r="B114" s="508">
        <f ca="1"/>
        <v>110</v>
      </c>
      <c r="C114" s="508" t="str">
        <f ca="1"/>
        <v>DWE-39014</v>
      </c>
      <c r="D114" s="508" t="str">
        <f ca="1"/>
        <v>Lot01</v>
      </c>
      <c r="E114" s="508" t="str">
        <f ca="1"/>
        <v>DWE18</v>
      </c>
      <c r="F114" s="508" t="str">
        <f ca="1"/>
        <v>DWE</v>
      </c>
      <c r="G114" s="542" t="str">
        <f ca="1"/>
        <v>Permanent Way Maintenance Facility</v>
      </c>
      <c r="H114" s="508" t="str">
        <f ca="1"/>
        <v>สมศักดิ์</v>
      </c>
      <c r="I114" s="91">
        <f ca="1"/>
        <v>0</v>
      </c>
      <c r="J114" s="91" t="str">
        <f ca="1"/>
        <v>Depot</v>
      </c>
      <c r="K114" s="116">
        <f ca="1"/>
        <v>46285</v>
      </c>
      <c r="L114" s="173">
        <f ca="1"/>
        <v>45777</v>
      </c>
      <c r="M114" s="187">
        <f ca="1"/>
        <v>1</v>
      </c>
      <c r="N114" s="191" t="str">
        <f ca="1"/>
        <v>Completed</v>
      </c>
      <c r="O114" s="846" t="s">
        <v>4766</v>
      </c>
      <c r="Q114" s="644" t="s">
        <v>462</v>
      </c>
      <c r="R114" s="644" t="s">
        <v>2476</v>
      </c>
      <c r="S114" s="644" t="s">
        <v>2478</v>
      </c>
    </row>
    <row r="115" spans="2:19" ht="30" customHeight="1" x14ac:dyDescent="0.2">
      <c r="B115" s="508">
        <f ca="1"/>
        <v>111</v>
      </c>
      <c r="C115" s="508" t="str">
        <f ca="1"/>
        <v>-</v>
      </c>
      <c r="D115" s="508" t="str">
        <f ca="1"/>
        <v>Lot01</v>
      </c>
      <c r="E115" s="508" t="str">
        <f ca="1"/>
        <v>DWE19</v>
      </c>
      <c r="F115" s="508" t="str">
        <f ca="1"/>
        <v>DWE</v>
      </c>
      <c r="G115" s="542" t="str">
        <f ca="1"/>
        <v>Permanent Way Vehicles</v>
      </c>
      <c r="H115" s="508" t="str">
        <f ca="1"/>
        <v>สมศักดิ์</v>
      </c>
      <c r="I115" s="91">
        <f ca="1"/>
        <v>0</v>
      </c>
      <c r="J115" s="91" t="str">
        <f ca="1"/>
        <v>Depot</v>
      </c>
      <c r="K115" s="116">
        <f ca="1"/>
        <v>46285</v>
      </c>
      <c r="L115" s="550">
        <f ca="1"/>
        <v>0</v>
      </c>
      <c r="M115" s="551">
        <f ca="1"/>
        <v>0</v>
      </c>
      <c r="N115" s="552">
        <f ca="1"/>
        <v>0</v>
      </c>
      <c r="O115" s="846" t="s">
        <v>4767</v>
      </c>
      <c r="Q115"/>
      <c r="R115">
        <v>0</v>
      </c>
      <c r="S115">
        <v>0</v>
      </c>
    </row>
    <row r="116" spans="2:19" ht="30" customHeight="1" x14ac:dyDescent="0.2">
      <c r="B116" s="508">
        <f ca="1"/>
        <v>112</v>
      </c>
      <c r="C116" s="674" t="str">
        <f ca="1"/>
        <v>DWE-39001</v>
      </c>
      <c r="D116" s="674" t="str">
        <f ca="1"/>
        <v>Lot01</v>
      </c>
      <c r="E116" s="674" t="str">
        <f ca="1"/>
        <v>DWE19.1</v>
      </c>
      <c r="F116" s="674" t="str">
        <f ca="1"/>
        <v>DWE</v>
      </c>
      <c r="G116" s="676" t="str">
        <f ca="1"/>
        <v>Shunting Locomotive</v>
      </c>
      <c r="H116" s="674" t="str">
        <f ca="1"/>
        <v>สมศักดิ์</v>
      </c>
      <c r="I116" s="612">
        <f ca="1"/>
        <v>0</v>
      </c>
      <c r="J116" s="612" t="str">
        <f ca="1"/>
        <v>Depot</v>
      </c>
      <c r="K116" s="614">
        <f ca="1"/>
        <v>46285</v>
      </c>
      <c r="L116" s="193">
        <f ca="1"/>
        <v>45900</v>
      </c>
      <c r="M116" s="531">
        <f ca="1"/>
        <v>1</v>
      </c>
      <c r="N116" s="601" t="str">
        <f ca="1"/>
        <v>Completed</v>
      </c>
      <c r="O116" s="846" t="s">
        <v>4768</v>
      </c>
      <c r="Q116" s="644" t="s">
        <v>511</v>
      </c>
      <c r="R116" s="644" t="s">
        <v>2420</v>
      </c>
      <c r="S116" s="644" t="s">
        <v>2422</v>
      </c>
    </row>
    <row r="117" spans="2:19" ht="30" customHeight="1" x14ac:dyDescent="0.2">
      <c r="B117" s="508">
        <f ca="1"/>
        <v>113</v>
      </c>
      <c r="C117" s="508" t="str">
        <f ca="1"/>
        <v>DWE-39002</v>
      </c>
      <c r="D117" s="508" t="str">
        <f ca="1"/>
        <v>Lot01</v>
      </c>
      <c r="E117" s="508" t="str">
        <f ca="1"/>
        <v>DWE19.2</v>
      </c>
      <c r="F117" s="508" t="str">
        <f ca="1"/>
        <v>DWE</v>
      </c>
      <c r="G117" s="542" t="str">
        <f ca="1"/>
        <v>Tunnel Inspection and Cleaning Vehicle</v>
      </c>
      <c r="H117" s="508" t="str">
        <f ca="1"/>
        <v>สมศักดิ์</v>
      </c>
      <c r="I117" s="91">
        <f ca="1"/>
        <v>0</v>
      </c>
      <c r="J117" s="91" t="str">
        <f ca="1"/>
        <v>Depot</v>
      </c>
      <c r="K117" s="116">
        <f ca="1"/>
        <v>46285</v>
      </c>
      <c r="L117" s="173">
        <f ca="1"/>
        <v>45900</v>
      </c>
      <c r="M117" s="189">
        <f ca="1"/>
        <v>0</v>
      </c>
      <c r="N117" s="191" t="str">
        <f ca="1"/>
        <v>Late</v>
      </c>
      <c r="O117" s="846" t="s">
        <v>4769</v>
      </c>
      <c r="Q117" s="644" t="s">
        <v>512</v>
      </c>
      <c r="R117" s="644" t="s">
        <v>2424</v>
      </c>
      <c r="S117" s="644" t="s">
        <v>2426</v>
      </c>
    </row>
    <row r="118" spans="2:19" ht="30" customHeight="1" x14ac:dyDescent="0.2">
      <c r="B118" s="508">
        <f ca="1"/>
        <v>114</v>
      </c>
      <c r="C118" s="508" t="str">
        <f ca="1"/>
        <v>DWE-39003</v>
      </c>
      <c r="D118" s="508" t="str">
        <f ca="1"/>
        <v>Lot01</v>
      </c>
      <c r="E118" s="508" t="str">
        <f ca="1"/>
        <v>DWE19.3</v>
      </c>
      <c r="F118" s="508" t="str">
        <f ca="1"/>
        <v>DWE</v>
      </c>
      <c r="G118" s="542" t="str">
        <f ca="1"/>
        <v>Hi/Rail Maintenance Vehicle</v>
      </c>
      <c r="H118" s="508" t="str">
        <f ca="1"/>
        <v>สมศักดิ์</v>
      </c>
      <c r="I118" s="91">
        <f ca="1"/>
        <v>0</v>
      </c>
      <c r="J118" s="91" t="str">
        <f ca="1"/>
        <v>Depot</v>
      </c>
      <c r="K118" s="116">
        <f ca="1"/>
        <v>46285</v>
      </c>
      <c r="L118" s="597">
        <f ca="1"/>
        <v>45900</v>
      </c>
      <c r="M118" s="189">
        <f ca="1"/>
        <v>1</v>
      </c>
      <c r="N118" s="191" t="str">
        <f ca="1"/>
        <v>Completed</v>
      </c>
      <c r="O118" s="846" t="s">
        <v>4748</v>
      </c>
      <c r="Q118" s="644" t="s">
        <v>513</v>
      </c>
      <c r="R118" s="644" t="s">
        <v>2428</v>
      </c>
      <c r="S118" s="644" t="s">
        <v>2430</v>
      </c>
    </row>
    <row r="119" spans="2:19" ht="30" customHeight="1" x14ac:dyDescent="0.2">
      <c r="B119" s="508">
        <f ca="1"/>
        <v>115</v>
      </c>
      <c r="C119" s="674" t="str">
        <f ca="1"/>
        <v>DWE-39004</v>
      </c>
      <c r="D119" s="674" t="str">
        <f ca="1"/>
        <v>Lot01</v>
      </c>
      <c r="E119" s="674" t="str">
        <f ca="1"/>
        <v>DWE19.4</v>
      </c>
      <c r="F119" s="674" t="str">
        <f ca="1"/>
        <v>DWE</v>
      </c>
      <c r="G119" s="676" t="str">
        <f ca="1"/>
        <v>Flat wagon</v>
      </c>
      <c r="H119" s="674" t="str">
        <f ca="1"/>
        <v>สมศักดิ์</v>
      </c>
      <c r="I119" s="612">
        <f ca="1"/>
        <v>0</v>
      </c>
      <c r="J119" s="612" t="str">
        <f ca="1"/>
        <v>Depot</v>
      </c>
      <c r="K119" s="614">
        <f ca="1"/>
        <v>46285</v>
      </c>
      <c r="L119" s="193">
        <f ca="1"/>
        <v>45900</v>
      </c>
      <c r="M119" s="531">
        <f ca="1"/>
        <v>1</v>
      </c>
      <c r="N119" s="601" t="str">
        <f ca="1"/>
        <v>Completed</v>
      </c>
      <c r="O119" s="846" t="s">
        <v>4748</v>
      </c>
      <c r="Q119" s="644" t="s">
        <v>514</v>
      </c>
      <c r="R119" s="644" t="s">
        <v>2432</v>
      </c>
      <c r="S119" s="644" t="s">
        <v>2434</v>
      </c>
    </row>
    <row r="120" spans="2:19" ht="30" customHeight="1" x14ac:dyDescent="0.2">
      <c r="B120" s="508">
        <f ca="1"/>
        <v>116</v>
      </c>
      <c r="C120" s="674" t="str">
        <f ca="1"/>
        <v>DWE-39005</v>
      </c>
      <c r="D120" s="674" t="str">
        <f ca="1"/>
        <v>Lot01</v>
      </c>
      <c r="E120" s="674" t="str">
        <f ca="1"/>
        <v>DWE19.5</v>
      </c>
      <c r="F120" s="674" t="str">
        <f ca="1"/>
        <v>DWE</v>
      </c>
      <c r="G120" s="676" t="str">
        <f ca="1"/>
        <v>Re-railing Equipment</v>
      </c>
      <c r="H120" s="674" t="str">
        <f ca="1"/>
        <v>สมศักดิ์</v>
      </c>
      <c r="I120" s="612">
        <f ca="1"/>
        <v>0</v>
      </c>
      <c r="J120" s="612" t="str">
        <f ca="1"/>
        <v>Depot</v>
      </c>
      <c r="K120" s="614">
        <f ca="1"/>
        <v>46285</v>
      </c>
      <c r="L120" s="193">
        <f ca="1"/>
        <v>45900</v>
      </c>
      <c r="M120" s="531">
        <f ca="1"/>
        <v>1</v>
      </c>
      <c r="N120" s="601" t="str">
        <f ca="1"/>
        <v>Completed</v>
      </c>
      <c r="O120" s="846"/>
      <c r="Q120" s="644" t="s">
        <v>515</v>
      </c>
      <c r="R120" s="644" t="s">
        <v>2436</v>
      </c>
      <c r="S120" s="644" t="s">
        <v>2438</v>
      </c>
    </row>
    <row r="121" spans="2:19" ht="30" customHeight="1" x14ac:dyDescent="0.2">
      <c r="B121" s="508">
        <f ca="1"/>
        <v>117</v>
      </c>
      <c r="C121" s="508" t="str">
        <f ca="1"/>
        <v>DWE-39006</v>
      </c>
      <c r="D121" s="508" t="str">
        <f ca="1"/>
        <v>Lot01</v>
      </c>
      <c r="E121" s="508" t="str">
        <f ca="1"/>
        <v>DWE19.6</v>
      </c>
      <c r="F121" s="508" t="str">
        <f ca="1"/>
        <v>DWE</v>
      </c>
      <c r="G121" s="542" t="str">
        <f ca="1"/>
        <v>Self-Propelled Rail Based Inspection Vehicle</v>
      </c>
      <c r="H121" s="508" t="str">
        <f ca="1"/>
        <v>สมศักดิ์</v>
      </c>
      <c r="I121" s="91">
        <f ca="1"/>
        <v>0</v>
      </c>
      <c r="J121" s="91" t="str">
        <f ca="1"/>
        <v>Depot</v>
      </c>
      <c r="K121" s="116">
        <f ca="1"/>
        <v>46285</v>
      </c>
      <c r="L121" s="597">
        <f ca="1"/>
        <v>45900</v>
      </c>
      <c r="M121" s="189">
        <f ca="1"/>
        <v>1</v>
      </c>
      <c r="N121" s="191" t="str">
        <f ca="1"/>
        <v>Completed</v>
      </c>
      <c r="O121" s="845"/>
      <c r="Q121" s="644" t="s">
        <v>516</v>
      </c>
      <c r="R121" s="644" t="s">
        <v>2440</v>
      </c>
      <c r="S121" s="644" t="s">
        <v>2442</v>
      </c>
    </row>
    <row r="122" spans="2:19" ht="30" customHeight="1" x14ac:dyDescent="0.2">
      <c r="B122" s="508">
        <f ca="1"/>
        <v>118</v>
      </c>
      <c r="C122" s="544" t="str">
        <f ca="1"/>
        <v>DWE-39007</v>
      </c>
      <c r="D122" s="544" t="str">
        <f ca="1"/>
        <v>Lot01</v>
      </c>
      <c r="E122" s="544" t="str">
        <f ca="1"/>
        <v>DWE19.7</v>
      </c>
      <c r="F122" s="544" t="str">
        <f ca="1"/>
        <v>DWE</v>
      </c>
      <c r="G122" s="545" t="str">
        <f ca="1"/>
        <v>Rail Head Grinding Machine Vehicle</v>
      </c>
      <c r="H122" s="544" t="str">
        <f ca="1"/>
        <v>สมศักดิ์</v>
      </c>
      <c r="I122" s="527">
        <f ca="1"/>
        <v>0</v>
      </c>
      <c r="J122" s="528" t="str">
        <f ca="1"/>
        <v>Depot</v>
      </c>
      <c r="K122" s="529">
        <f ca="1"/>
        <v>46285</v>
      </c>
      <c r="L122" s="530">
        <f ca="1"/>
        <v>45900</v>
      </c>
      <c r="M122" s="189">
        <f ca="1"/>
        <v>0</v>
      </c>
      <c r="N122" s="191" t="str">
        <f ca="1"/>
        <v>Late</v>
      </c>
      <c r="O122" s="847" t="s">
        <v>4770</v>
      </c>
      <c r="Q122" s="644" t="s">
        <v>517</v>
      </c>
      <c r="R122" s="644" t="s">
        <v>2444</v>
      </c>
      <c r="S122" s="644" t="s">
        <v>2446</v>
      </c>
    </row>
    <row r="123" spans="2:19" ht="30" customHeight="1" x14ac:dyDescent="0.2">
      <c r="B123" s="508">
        <f ca="1"/>
        <v>119</v>
      </c>
      <c r="C123" s="512" t="str">
        <f ca="1"/>
        <v>DWE-39008</v>
      </c>
      <c r="D123" s="512" t="str">
        <f ca="1"/>
        <v>Lot01</v>
      </c>
      <c r="E123" s="512" t="str">
        <f ca="1"/>
        <v>DWE19.8</v>
      </c>
      <c r="F123" s="512" t="str">
        <f ca="1"/>
        <v>DWE</v>
      </c>
      <c r="G123" s="513" t="str">
        <f ca="1"/>
        <v>Multi Measuring Rail Vehicle</v>
      </c>
      <c r="H123" s="512" t="str">
        <f ca="1"/>
        <v>สมศักดิ์</v>
      </c>
      <c r="I123" s="92">
        <f ca="1"/>
        <v>0</v>
      </c>
      <c r="J123" s="557">
        <f ca="1"/>
        <v>0</v>
      </c>
      <c r="K123" s="117">
        <f ca="1"/>
        <v>46285</v>
      </c>
      <c r="L123" s="558">
        <f ca="1"/>
        <v>0</v>
      </c>
      <c r="M123" s="559">
        <f ca="1"/>
        <v>0</v>
      </c>
      <c r="N123" s="560">
        <f ca="1"/>
        <v>0</v>
      </c>
      <c r="O123" s="848" t="s">
        <v>4843</v>
      </c>
      <c r="Q123" t="s">
        <v>518</v>
      </c>
      <c r="R123" t="s">
        <v>2448</v>
      </c>
      <c r="S123" t="s">
        <v>2450</v>
      </c>
    </row>
    <row r="124" spans="2:19" ht="30" customHeight="1" x14ac:dyDescent="0.2">
      <c r="B124" s="508">
        <f ca="1"/>
        <v>120</v>
      </c>
      <c r="C124" s="512" t="str">
        <f ca="1"/>
        <v>DWE-39010</v>
      </c>
      <c r="D124" s="512" t="str">
        <f ca="1"/>
        <v>Lot01</v>
      </c>
      <c r="E124" s="512" t="str">
        <f ca="1"/>
        <v>DWE19.9</v>
      </c>
      <c r="F124" s="512" t="str">
        <f ca="1"/>
        <v>DWE</v>
      </c>
      <c r="G124" s="543" t="str">
        <f ca="1"/>
        <v>High Work Inspection Vehicle</v>
      </c>
      <c r="H124" s="512" t="str">
        <f ca="1"/>
        <v>สมศักดิ์</v>
      </c>
      <c r="I124" s="93">
        <f ca="1"/>
        <v>0</v>
      </c>
      <c r="J124" s="557">
        <f ca="1"/>
        <v>0</v>
      </c>
      <c r="K124" s="117">
        <f ca="1"/>
        <v>46285</v>
      </c>
      <c r="L124" s="558">
        <f ca="1"/>
        <v>0</v>
      </c>
      <c r="M124" s="559">
        <f ca="1"/>
        <v>0</v>
      </c>
      <c r="N124" s="560">
        <f ca="1"/>
        <v>0</v>
      </c>
      <c r="O124" s="848" t="s">
        <v>4768</v>
      </c>
      <c r="Q124" t="s">
        <v>520</v>
      </c>
      <c r="R124" t="s">
        <v>380</v>
      </c>
      <c r="S124" t="s">
        <v>380</v>
      </c>
    </row>
    <row r="125" spans="2:19" ht="30" customHeight="1" x14ac:dyDescent="0.2">
      <c r="B125" s="508">
        <f ca="1"/>
        <v>121</v>
      </c>
      <c r="C125" s="512" t="str">
        <f ca="1"/>
        <v>-</v>
      </c>
      <c r="D125" s="512" t="str">
        <f ca="1"/>
        <v>Lot01</v>
      </c>
      <c r="E125" s="512" t="str">
        <f ca="1"/>
        <v>DWE20</v>
      </c>
      <c r="F125" s="512" t="str">
        <f ca="1"/>
        <v>DWE</v>
      </c>
      <c r="G125" s="543" t="str">
        <f ca="1"/>
        <v>Building Maintenance Vehicle</v>
      </c>
      <c r="H125" s="512" t="str">
        <f ca="1"/>
        <v>-</v>
      </c>
      <c r="I125" s="93">
        <f ca="1"/>
        <v>0</v>
      </c>
      <c r="J125" s="557">
        <f ca="1"/>
        <v>0</v>
      </c>
      <c r="K125" s="117">
        <f ca="1"/>
        <v>46285</v>
      </c>
      <c r="L125" s="553">
        <f ca="1"/>
        <v>0</v>
      </c>
      <c r="M125" s="554">
        <f ca="1"/>
        <v>0</v>
      </c>
      <c r="N125" s="555">
        <f ca="1"/>
        <v>0</v>
      </c>
      <c r="O125" s="848"/>
      <c r="Q125"/>
      <c r="R125">
        <v>0</v>
      </c>
      <c r="S125">
        <v>0</v>
      </c>
    </row>
    <row r="126" spans="2:19" ht="30" customHeight="1" x14ac:dyDescent="0.2">
      <c r="B126" s="508">
        <f ca="1"/>
        <v>122</v>
      </c>
      <c r="C126" s="508" t="str">
        <f ca="1"/>
        <v>EPS-39001</v>
      </c>
      <c r="D126" s="508" t="str">
        <f ca="1"/>
        <v>Lot01</v>
      </c>
      <c r="E126" s="508" t="str">
        <f ca="1"/>
        <v>PSY1</v>
      </c>
      <c r="F126" s="508" t="str">
        <f ca="1"/>
        <v>PSY</v>
      </c>
      <c r="G126" s="542" t="str">
        <f ca="1"/>
        <v>Diesel Fuel Storage Tanks for Power Generators</v>
      </c>
      <c r="H126" s="508" t="str">
        <f ca="1"/>
        <v>สมศักดิ์</v>
      </c>
      <c r="I126" s="91">
        <f ca="1"/>
        <v>0</v>
      </c>
      <c r="J126" s="547">
        <f ca="1"/>
        <v>0</v>
      </c>
      <c r="K126" s="116">
        <f ca="1"/>
        <v>46105</v>
      </c>
      <c r="L126" s="173">
        <f ca="1"/>
        <v>46038</v>
      </c>
      <c r="M126" s="187">
        <f ca="1"/>
        <v>1</v>
      </c>
      <c r="N126" s="191" t="str">
        <f ca="1"/>
        <v>Completed</v>
      </c>
      <c r="O126" s="848"/>
      <c r="Q126" s="644" t="s">
        <v>531</v>
      </c>
      <c r="R126" s="644" t="s">
        <v>2532</v>
      </c>
      <c r="S126" s="644" t="s">
        <v>2534</v>
      </c>
    </row>
    <row r="127" spans="2:19" ht="30" customHeight="1" x14ac:dyDescent="0.2">
      <c r="B127" s="508">
        <f ca="1"/>
        <v>123</v>
      </c>
      <c r="C127" s="544" t="str">
        <f ca="1"/>
        <v>PSY-39001-9</v>
      </c>
      <c r="D127" s="544" t="str">
        <f ca="1"/>
        <v>Lot01</v>
      </c>
      <c r="E127" s="544" t="str">
        <f ca="1"/>
        <v>PSY2</v>
      </c>
      <c r="F127" s="544" t="str">
        <f ca="1"/>
        <v>PSY</v>
      </c>
      <c r="G127" s="545" t="str">
        <f ca="1"/>
        <v>GIS and BSS Building and Other Facilities</v>
      </c>
      <c r="H127" s="544" t="str">
        <f ca="1"/>
        <v>สหชาติ</v>
      </c>
      <c r="I127" s="527">
        <f ca="1"/>
        <v>0</v>
      </c>
      <c r="J127" s="556">
        <f ca="1"/>
        <v>0</v>
      </c>
      <c r="K127" s="529">
        <f ca="1"/>
        <v>46105</v>
      </c>
      <c r="L127" s="530">
        <f ca="1"/>
        <v>45533</v>
      </c>
      <c r="M127" s="187">
        <f ca="1"/>
        <v>1</v>
      </c>
      <c r="N127" s="191" t="str">
        <f ca="1"/>
        <v>Completed</v>
      </c>
      <c r="O127" s="848"/>
      <c r="Q127" s="644" t="s">
        <v>1016</v>
      </c>
      <c r="R127" s="644" t="s">
        <v>2308</v>
      </c>
      <c r="S127" s="644" t="s">
        <v>2310</v>
      </c>
    </row>
    <row r="128" spans="2:19" ht="30" customHeight="1" x14ac:dyDescent="0.2">
      <c r="B128" s="508">
        <f ca="1"/>
        <v>124</v>
      </c>
      <c r="C128" s="508" t="str">
        <f ca="1"/>
        <v>PSY-39011</v>
      </c>
      <c r="D128" s="508" t="str">
        <f ca="1"/>
        <v>Lot01</v>
      </c>
      <c r="E128" s="508" t="str">
        <f ca="1"/>
        <v>PSY3</v>
      </c>
      <c r="F128" s="508" t="str">
        <f ca="1"/>
        <v>PSY</v>
      </c>
      <c r="G128" s="509" t="str">
        <f ca="1"/>
        <v>Steel Grating Raised Floor for EE Panel</v>
      </c>
      <c r="H128" s="508" t="str">
        <f ca="1"/>
        <v>สหชาติ</v>
      </c>
      <c r="I128" s="90">
        <f ca="1"/>
        <v>0</v>
      </c>
      <c r="J128" s="547">
        <f ca="1"/>
        <v>0</v>
      </c>
      <c r="K128" s="116">
        <f ca="1"/>
        <v>46105</v>
      </c>
      <c r="L128" s="173">
        <f ca="1"/>
        <v>45565</v>
      </c>
      <c r="M128" s="187">
        <f ca="1"/>
        <v>1</v>
      </c>
      <c r="N128" s="191" t="str">
        <f ca="1"/>
        <v>Completed</v>
      </c>
      <c r="O128" s="848"/>
      <c r="Q128" s="644" t="s">
        <v>530</v>
      </c>
      <c r="R128" s="644" t="s">
        <v>2338</v>
      </c>
      <c r="S128" s="644" t="s">
        <v>2340</v>
      </c>
    </row>
    <row r="129" spans="2:19" ht="30" customHeight="1" x14ac:dyDescent="0.2">
      <c r="B129" s="508">
        <f ca="1"/>
        <v>125</v>
      </c>
      <c r="C129" s="512" t="str">
        <f ca="1"/>
        <v>-</v>
      </c>
      <c r="D129" s="512" t="str">
        <f ca="1"/>
        <v>Lot01</v>
      </c>
      <c r="E129" s="512" t="str">
        <f ca="1"/>
        <v>PSY4</v>
      </c>
      <c r="F129" s="512" t="str">
        <f ca="1"/>
        <v>PSY</v>
      </c>
      <c r="G129" s="513" t="str">
        <f ca="1"/>
        <v>Trapping Box between PSY Service Sub Station (SSS) and Low Volt (LV) System</v>
      </c>
      <c r="H129" s="512" t="str">
        <f ca="1"/>
        <v>-</v>
      </c>
      <c r="I129" s="92">
        <f ca="1"/>
        <v>0</v>
      </c>
      <c r="J129" s="557">
        <f ca="1"/>
        <v>0</v>
      </c>
      <c r="K129" s="117">
        <f ca="1"/>
        <v>46255</v>
      </c>
      <c r="L129" s="553">
        <f ca="1"/>
        <v>0</v>
      </c>
      <c r="M129" s="554">
        <f ca="1"/>
        <v>0</v>
      </c>
      <c r="N129" s="555">
        <f ca="1"/>
        <v>0</v>
      </c>
      <c r="O129" s="848"/>
      <c r="Q129"/>
      <c r="R129">
        <v>0</v>
      </c>
      <c r="S129">
        <v>0</v>
      </c>
    </row>
    <row r="130" spans="2:19" ht="30" customHeight="1" x14ac:dyDescent="0.2">
      <c r="B130" s="508">
        <f ca="1"/>
        <v>126</v>
      </c>
      <c r="C130" s="682" t="str">
        <f ca="1"/>
        <v>SCA-39200</v>
      </c>
      <c r="D130" s="682" t="str">
        <f ca="1"/>
        <v>Lot01</v>
      </c>
      <c r="E130" s="682" t="str">
        <f ca="1"/>
        <v>SCA1</v>
      </c>
      <c r="F130" s="682" t="str">
        <f ca="1"/>
        <v>SCA</v>
      </c>
      <c r="G130" s="683" t="str">
        <f ca="1"/>
        <v>Modification of BEMS to receive PSD Signal on East Section</v>
      </c>
      <c r="H130" s="682" t="str">
        <f ca="1"/>
        <v>ธารทิพย์</v>
      </c>
      <c r="I130" s="589">
        <f ca="1"/>
        <v>0</v>
      </c>
      <c r="J130" s="651">
        <f ca="1"/>
        <v>0</v>
      </c>
      <c r="K130" s="590">
        <f ca="1"/>
        <v>46255</v>
      </c>
      <c r="L130" s="570">
        <f ca="1"/>
        <v>0</v>
      </c>
      <c r="M130" s="551">
        <f ca="1"/>
        <v>0</v>
      </c>
      <c r="N130" s="562">
        <f ca="1"/>
        <v>0</v>
      </c>
      <c r="O130" s="845" t="s">
        <v>4771</v>
      </c>
      <c r="Q130" t="s">
        <v>494</v>
      </c>
      <c r="R130" t="s">
        <v>2641</v>
      </c>
      <c r="S130" t="s">
        <v>2643</v>
      </c>
    </row>
    <row r="131" spans="2:19" ht="30" customHeight="1" x14ac:dyDescent="0.2">
      <c r="B131" s="508">
        <f ca="1"/>
        <v>127</v>
      </c>
      <c r="C131" s="512" t="str">
        <f ca="1"/>
        <v>-</v>
      </c>
      <c r="D131" s="512" t="str">
        <f ca="1"/>
        <v>Lot01</v>
      </c>
      <c r="E131" s="512" t="str">
        <f ca="1"/>
        <v>SCA2</v>
      </c>
      <c r="F131" s="512" t="str">
        <f ca="1"/>
        <v>SCA</v>
      </c>
      <c r="G131" s="513" t="str">
        <f ca="1"/>
        <v>Modification of Escalator Interface Point with CCTV and SCADA, East Section</v>
      </c>
      <c r="H131" s="512" t="str">
        <f ca="1"/>
        <v>-</v>
      </c>
      <c r="I131" s="92">
        <f ca="1"/>
        <v>0</v>
      </c>
      <c r="J131" s="557">
        <f ca="1"/>
        <v>0</v>
      </c>
      <c r="K131" s="117">
        <f ca="1"/>
        <v>46255</v>
      </c>
      <c r="L131" s="553">
        <f ca="1"/>
        <v>0</v>
      </c>
      <c r="M131" s="554">
        <f ca="1"/>
        <v>0</v>
      </c>
      <c r="N131" s="555">
        <f ca="1"/>
        <v>0</v>
      </c>
      <c r="O131" s="848" t="s">
        <v>4839</v>
      </c>
      <c r="Q131"/>
      <c r="R131">
        <v>0</v>
      </c>
      <c r="S131">
        <v>0</v>
      </c>
    </row>
    <row r="132" spans="2:19" ht="30" customHeight="1" x14ac:dyDescent="0.2">
      <c r="B132" s="508">
        <f ca="1"/>
        <v>128</v>
      </c>
      <c r="C132" s="512" t="str">
        <f ca="1"/>
        <v>-</v>
      </c>
      <c r="D132" s="512" t="str">
        <f ca="1"/>
        <v>Lot01</v>
      </c>
      <c r="E132" s="512" t="str">
        <f ca="1"/>
        <v>SCA3</v>
      </c>
      <c r="F132" s="512" t="str">
        <f ca="1"/>
        <v>SCA</v>
      </c>
      <c r="G132" s="543" t="str">
        <f ca="1"/>
        <v>Magnetic of Fire Alarm System Interface Point with CCTV and SCADA</v>
      </c>
      <c r="H132" s="512" t="str">
        <f ca="1"/>
        <v>-</v>
      </c>
      <c r="I132" s="93">
        <f ca="1"/>
        <v>0</v>
      </c>
      <c r="J132" s="557">
        <f ca="1"/>
        <v>0</v>
      </c>
      <c r="K132" s="117">
        <f ca="1"/>
        <v>46255</v>
      </c>
      <c r="L132" s="553">
        <f ca="1"/>
        <v>0</v>
      </c>
      <c r="M132" s="554">
        <f ca="1"/>
        <v>0</v>
      </c>
      <c r="N132" s="555">
        <f ca="1"/>
        <v>0</v>
      </c>
      <c r="O132" s="845" t="s">
        <v>4855</v>
      </c>
      <c r="Q132"/>
      <c r="R132">
        <v>0</v>
      </c>
      <c r="S132">
        <v>0</v>
      </c>
    </row>
    <row r="133" spans="2:19" ht="30" customHeight="1" x14ac:dyDescent="0.2">
      <c r="B133" s="508">
        <f ca="1"/>
        <v>129</v>
      </c>
      <c r="C133" s="636" t="str">
        <f ca="1"/>
        <v>SCA-39203</v>
      </c>
      <c r="D133" s="636" t="str">
        <f ca="1"/>
        <v>Lot01</v>
      </c>
      <c r="E133" s="636" t="str">
        <f ca="1"/>
        <v>SCA4</v>
      </c>
      <c r="F133" s="636" t="str">
        <f ca="1"/>
        <v>SCA</v>
      </c>
      <c r="G133" s="642" t="str">
        <f ca="1"/>
        <v>Add/Modify Civil Scada Hardwire for all  Station</v>
      </c>
      <c r="H133" s="636" t="str">
        <f ca="1"/>
        <v>ประธาน/ธารทิพย์</v>
      </c>
      <c r="I133" s="582">
        <f ca="1"/>
        <v>0</v>
      </c>
      <c r="J133" s="652">
        <f ca="1"/>
        <v>0</v>
      </c>
      <c r="K133" s="594">
        <f ca="1"/>
        <v>46255</v>
      </c>
      <c r="L133" s="550">
        <f ca="1"/>
        <v>0</v>
      </c>
      <c r="M133" s="551">
        <f ca="1"/>
        <v>0</v>
      </c>
      <c r="N133" s="562">
        <f ca="1"/>
        <v>0</v>
      </c>
      <c r="O133" s="848"/>
      <c r="Q133" t="s">
        <v>495</v>
      </c>
      <c r="R133" t="s">
        <v>2653</v>
      </c>
      <c r="S133" t="s">
        <v>2655</v>
      </c>
    </row>
    <row r="134" spans="2:19" ht="30" customHeight="1" x14ac:dyDescent="0.2">
      <c r="B134" s="508">
        <f ca="1"/>
        <v>130</v>
      </c>
      <c r="C134" s="674" t="str">
        <f ca="1"/>
        <v>COM-39200</v>
      </c>
      <c r="D134" s="674" t="str">
        <f ca="1"/>
        <v>Lot01</v>
      </c>
      <c r="E134" s="674" t="str">
        <f ca="1"/>
        <v>COM1</v>
      </c>
      <c r="F134" s="674" t="str">
        <f ca="1"/>
        <v>COM</v>
      </c>
      <c r="G134" s="676" t="str">
        <f ca="1"/>
        <v>Magnetic Door Lock</v>
      </c>
      <c r="H134" s="674" t="str">
        <f ca="1"/>
        <v>มนตรี</v>
      </c>
      <c r="I134" s="612">
        <f ca="1"/>
        <v>0</v>
      </c>
      <c r="J134" s="648">
        <f ca="1"/>
        <v>0</v>
      </c>
      <c r="K134" s="614">
        <f ca="1"/>
        <v>46255</v>
      </c>
      <c r="L134" s="193">
        <f ca="1"/>
        <v>45838</v>
      </c>
      <c r="M134" s="615">
        <f ca="1"/>
        <v>1</v>
      </c>
      <c r="N134" s="601" t="str">
        <f ca="1"/>
        <v>Completed</v>
      </c>
      <c r="O134" s="848"/>
      <c r="Q134" s="644" t="s">
        <v>521</v>
      </c>
      <c r="R134" s="644" t="s">
        <v>2408</v>
      </c>
      <c r="S134" s="644" t="s">
        <v>2410</v>
      </c>
    </row>
    <row r="135" spans="2:19" ht="30" customHeight="1" x14ac:dyDescent="0.2">
      <c r="B135" s="508">
        <f ca="1"/>
        <v>131</v>
      </c>
      <c r="C135" s="544" t="str">
        <f ca="1"/>
        <v>MDW-39283</v>
      </c>
      <c r="D135" s="544" t="str">
        <f ca="1"/>
        <v>Lot01</v>
      </c>
      <c r="E135" s="544" t="str">
        <f ca="1"/>
        <v>COM2</v>
      </c>
      <c r="F135" s="544" t="str">
        <f ca="1"/>
        <v>COM</v>
      </c>
      <c r="G135" s="545" t="str">
        <f ca="1"/>
        <v>Intercom System in Cash Handling Room (if require)</v>
      </c>
      <c r="H135" s="544" t="str">
        <f ca="1"/>
        <v>บัณฑิต</v>
      </c>
      <c r="I135" s="527">
        <f ca="1"/>
        <v>0</v>
      </c>
      <c r="J135" s="556">
        <f ca="1"/>
        <v>0</v>
      </c>
      <c r="K135" s="529">
        <f ca="1"/>
        <v>46375</v>
      </c>
      <c r="L135" s="530">
        <f ca="1"/>
        <v>45930</v>
      </c>
      <c r="M135" s="187">
        <f ca="1"/>
        <v>1</v>
      </c>
      <c r="N135" s="191" t="str">
        <f ca="1"/>
        <v>Completed</v>
      </c>
      <c r="O135" s="848"/>
      <c r="Q135" s="644" t="s">
        <v>526</v>
      </c>
      <c r="R135" s="644" t="s">
        <v>3572</v>
      </c>
      <c r="S135" s="644" t="s">
        <v>3842</v>
      </c>
    </row>
    <row r="136" spans="2:19" ht="30" customHeight="1" x14ac:dyDescent="0.2">
      <c r="B136" s="508">
        <f ca="1"/>
        <v>132</v>
      </c>
      <c r="C136" s="508" t="str">
        <f ca="1"/>
        <v>COM-39001</v>
      </c>
      <c r="D136" s="508" t="str">
        <f ca="1"/>
        <v>Lot01</v>
      </c>
      <c r="E136" s="508" t="str">
        <f ca="1"/>
        <v>COM3</v>
      </c>
      <c r="F136" s="508" t="str">
        <f ca="1"/>
        <v>COM</v>
      </c>
      <c r="G136" s="542" t="str">
        <f ca="1"/>
        <v>Walk-Through Metal Detector System (WTMD), 1 per entrance</v>
      </c>
      <c r="H136" s="508" t="str">
        <f ca="1"/>
        <v>มนตรี</v>
      </c>
      <c r="I136" s="91">
        <f ca="1"/>
        <v>0</v>
      </c>
      <c r="J136" s="547">
        <f ca="1"/>
        <v>0</v>
      </c>
      <c r="K136" s="116">
        <f ca="1"/>
        <v>46345</v>
      </c>
      <c r="L136" s="173">
        <f ca="1"/>
        <v>45900</v>
      </c>
      <c r="M136" s="187">
        <f ca="1"/>
        <v>0</v>
      </c>
      <c r="N136" s="191" t="str">
        <f ca="1"/>
        <v>Late</v>
      </c>
      <c r="O136" s="845"/>
      <c r="Q136" s="644" t="s">
        <v>522</v>
      </c>
      <c r="R136" s="644" t="s">
        <v>2392</v>
      </c>
      <c r="S136" s="644" t="s">
        <v>2394</v>
      </c>
    </row>
    <row r="137" spans="2:19" ht="30" customHeight="1" x14ac:dyDescent="0.2">
      <c r="B137" s="508">
        <f ca="1"/>
        <v>133</v>
      </c>
      <c r="C137" s="512" t="str">
        <f ca="1"/>
        <v>MDW-39284</v>
      </c>
      <c r="D137" s="512" t="str">
        <f ca="1"/>
        <v>Lot01</v>
      </c>
      <c r="E137" s="512" t="str">
        <f ca="1"/>
        <v>COM4</v>
      </c>
      <c r="F137" s="512" t="str">
        <f ca="1"/>
        <v>COM</v>
      </c>
      <c r="G137" s="543" t="str">
        <f ca="1"/>
        <v>Traveling Cable in all Lifts</v>
      </c>
      <c r="H137" s="512" t="str">
        <f ca="1"/>
        <v>มนตรี</v>
      </c>
      <c r="I137" s="93">
        <f ca="1"/>
        <v>0</v>
      </c>
      <c r="J137" s="557">
        <f ca="1"/>
        <v>0</v>
      </c>
      <c r="K137" s="117" t="str">
        <f ca="1"/>
        <v>-</v>
      </c>
      <c r="L137" s="553">
        <f ca="1"/>
        <v>0</v>
      </c>
      <c r="M137" s="554">
        <f ca="1"/>
        <v>0</v>
      </c>
      <c r="N137" s="555">
        <f ca="1"/>
        <v>0</v>
      </c>
      <c r="O137" s="848" t="s">
        <v>4772</v>
      </c>
      <c r="Q137" s="644" t="s">
        <v>525</v>
      </c>
      <c r="R137" s="644" t="s">
        <v>3574</v>
      </c>
      <c r="S137" s="644" t="s">
        <v>3844</v>
      </c>
    </row>
    <row r="138" spans="2:19" ht="30" customHeight="1" x14ac:dyDescent="0.2">
      <c r="B138" s="508">
        <f ca="1"/>
        <v>134</v>
      </c>
      <c r="C138" s="508" t="str">
        <f ca="1"/>
        <v>MDW-39304</v>
      </c>
      <c r="D138" s="508" t="str">
        <f ca="1"/>
        <v>Lot01</v>
      </c>
      <c r="E138" s="508" t="str">
        <f ca="1"/>
        <v>COM5</v>
      </c>
      <c r="F138" s="508" t="str">
        <f ca="1"/>
        <v>COM</v>
      </c>
      <c r="G138" s="542" t="str">
        <f ca="1"/>
        <v>MEA Radio</v>
      </c>
      <c r="H138" s="508" t="str">
        <f ca="1"/>
        <v>ประธาน</v>
      </c>
      <c r="I138" s="91">
        <f ca="1"/>
        <v>0</v>
      </c>
      <c r="J138" s="547">
        <f ca="1"/>
        <v>0</v>
      </c>
      <c r="K138" s="116">
        <f ca="1"/>
        <v>46285</v>
      </c>
      <c r="L138" s="173">
        <f ca="1"/>
        <v>46052</v>
      </c>
      <c r="M138" s="187">
        <f ca="1"/>
        <v>1</v>
      </c>
      <c r="N138" s="191" t="str">
        <f ca="1"/>
        <v>Completed</v>
      </c>
      <c r="O138" s="848"/>
      <c r="Q138" s="644" t="s">
        <v>523</v>
      </c>
      <c r="R138" s="644" t="s">
        <v>2412</v>
      </c>
      <c r="S138" s="644" t="s">
        <v>2414</v>
      </c>
    </row>
    <row r="139" spans="2:19" ht="30" customHeight="1" x14ac:dyDescent="0.2">
      <c r="B139" s="508">
        <f ca="1"/>
        <v>135</v>
      </c>
      <c r="C139" s="508" t="str">
        <f ca="1"/>
        <v>COM-39004</v>
      </c>
      <c r="D139" s="508" t="str">
        <f ca="1"/>
        <v>Lot01</v>
      </c>
      <c r="E139" s="508" t="str">
        <f ca="1"/>
        <v>COM6</v>
      </c>
      <c r="F139" s="508" t="str">
        <f ca="1"/>
        <v>COM</v>
      </c>
      <c r="G139" s="542" t="str">
        <f ca="1"/>
        <v>Main Cable Containment for M&amp;E Dedicated communication link to MRTA Head Quarter</v>
      </c>
      <c r="H139" s="508" t="str">
        <f ca="1"/>
        <v>มนตรี</v>
      </c>
      <c r="I139" s="91">
        <f ca="1"/>
        <v>0</v>
      </c>
      <c r="J139" s="547">
        <f ca="1"/>
        <v>0</v>
      </c>
      <c r="K139" s="116">
        <f ca="1"/>
        <v>46285</v>
      </c>
      <c r="L139" s="173">
        <f ca="1"/>
        <v>46053</v>
      </c>
      <c r="M139" s="187">
        <f ca="1"/>
        <v>1</v>
      </c>
      <c r="N139" s="191" t="str">
        <f ca="1"/>
        <v>Completed</v>
      </c>
      <c r="O139" s="848" t="s">
        <v>1611</v>
      </c>
      <c r="Q139" s="644" t="s">
        <v>498</v>
      </c>
      <c r="R139" s="644" t="s">
        <v>2400</v>
      </c>
      <c r="S139" s="644" t="s">
        <v>2402</v>
      </c>
    </row>
    <row r="140" spans="2:19" ht="30" customHeight="1" x14ac:dyDescent="0.2">
      <c r="B140" s="508">
        <f ca="1"/>
        <v>136</v>
      </c>
      <c r="C140" s="508" t="str">
        <f ca="1"/>
        <v>AFC-39001</v>
      </c>
      <c r="D140" s="508" t="str">
        <f ca="1"/>
        <v>Lot01</v>
      </c>
      <c r="E140" s="508" t="str">
        <f ca="1"/>
        <v>COM7</v>
      </c>
      <c r="F140" s="508" t="str">
        <f ca="1"/>
        <v>COM</v>
      </c>
      <c r="G140" s="542" t="str">
        <f ca="1"/>
        <v>Mini Paging in Ticket Office</v>
      </c>
      <c r="H140" s="508" t="str">
        <f ca="1"/>
        <v>บัณฑิต</v>
      </c>
      <c r="I140" s="91">
        <f ca="1"/>
        <v>0</v>
      </c>
      <c r="J140" s="547">
        <f ca="1"/>
        <v>0</v>
      </c>
      <c r="K140" s="116">
        <f ca="1"/>
        <v>46375</v>
      </c>
      <c r="L140" s="173">
        <f ca="1"/>
        <v>45910</v>
      </c>
      <c r="M140" s="187">
        <f ca="1"/>
        <v>1</v>
      </c>
      <c r="N140" s="191" t="str">
        <f ca="1"/>
        <v>Completed</v>
      </c>
      <c r="O140" s="848" t="s">
        <v>1611</v>
      </c>
      <c r="Q140" s="644" t="s">
        <v>775</v>
      </c>
      <c r="R140" s="644" t="s">
        <v>2719</v>
      </c>
      <c r="S140" s="644" t="s">
        <v>2390</v>
      </c>
    </row>
    <row r="141" spans="2:19" ht="30" customHeight="1" x14ac:dyDescent="0.2">
      <c r="B141" s="508">
        <f ca="1"/>
        <v>137</v>
      </c>
      <c r="C141" s="512" t="str">
        <f ca="1"/>
        <v>MDW-39285</v>
      </c>
      <c r="D141" s="512" t="str">
        <f ca="1"/>
        <v>Lot01</v>
      </c>
      <c r="E141" s="512" t="str">
        <f ca="1"/>
        <v>COM8</v>
      </c>
      <c r="F141" s="512" t="str">
        <f ca="1"/>
        <v>COM</v>
      </c>
      <c r="G141" s="543" t="str">
        <f ca="1"/>
        <v>Provision of Cable Containment between OCC ORL and OCC BL</v>
      </c>
      <c r="H141" s="512" t="str">
        <f ca="1"/>
        <v>มนตรี</v>
      </c>
      <c r="I141" s="93">
        <f ca="1"/>
        <v>0</v>
      </c>
      <c r="J141" s="557">
        <f ca="1"/>
        <v>0</v>
      </c>
      <c r="K141" s="117">
        <f ca="1"/>
        <v>46225</v>
      </c>
      <c r="L141" s="558">
        <f ca="1"/>
        <v>0</v>
      </c>
      <c r="M141" s="559">
        <f ca="1"/>
        <v>0</v>
      </c>
      <c r="N141" s="564">
        <f ca="1"/>
        <v>0</v>
      </c>
      <c r="O141" s="848" t="s">
        <v>1611</v>
      </c>
      <c r="Q141" t="s">
        <v>1377</v>
      </c>
      <c r="R141" t="s">
        <v>380</v>
      </c>
      <c r="S141" t="s">
        <v>380</v>
      </c>
    </row>
    <row r="142" spans="2:19" ht="30" customHeight="1" x14ac:dyDescent="0.2">
      <c r="B142" s="508">
        <f ca="1"/>
        <v>138</v>
      </c>
      <c r="C142" s="544" t="str">
        <f ca="1"/>
        <v>COM-39005</v>
      </c>
      <c r="D142" s="544" t="str">
        <f ca="1"/>
        <v>Lot01</v>
      </c>
      <c r="E142" s="544" t="str">
        <f ca="1"/>
        <v>COM9</v>
      </c>
      <c r="F142" s="544" t="str">
        <f ca="1"/>
        <v>COM</v>
      </c>
      <c r="G142" s="545" t="str">
        <f ca="1"/>
        <v>Power Distribution for M&amp;E Systems at MRTA Head Quarter</v>
      </c>
      <c r="H142" s="544" t="str">
        <f ca="1"/>
        <v>มนตรี</v>
      </c>
      <c r="I142" s="527">
        <f ca="1"/>
        <v>0</v>
      </c>
      <c r="J142" s="648">
        <f ca="1"/>
        <v>0</v>
      </c>
      <c r="K142" s="529">
        <f ca="1"/>
        <v>46285</v>
      </c>
      <c r="L142" s="530">
        <f ca="1"/>
        <v>46112</v>
      </c>
      <c r="M142" s="187">
        <f ca="1"/>
        <v>1</v>
      </c>
      <c r="N142" s="191" t="str">
        <f ca="1"/>
        <v>Completed</v>
      </c>
      <c r="O142" s="848" t="s">
        <v>1611</v>
      </c>
      <c r="Q142" s="644" t="s">
        <v>500</v>
      </c>
      <c r="R142" s="644" t="s">
        <v>2404</v>
      </c>
      <c r="S142" s="644" t="s">
        <v>2406</v>
      </c>
    </row>
    <row r="143" spans="2:19" ht="30" customHeight="1" x14ac:dyDescent="0.2">
      <c r="B143" s="508">
        <f ca="1"/>
        <v>139</v>
      </c>
      <c r="C143" s="508" t="str">
        <f ca="1"/>
        <v>COM-39205</v>
      </c>
      <c r="D143" s="508" t="str">
        <f ca="1"/>
        <v>Lot01</v>
      </c>
      <c r="E143" s="508" t="str">
        <f ca="1"/>
        <v>COM10</v>
      </c>
      <c r="F143" s="508" t="str">
        <f ca="1"/>
        <v>COM</v>
      </c>
      <c r="G143" s="542" t="str">
        <f ca="1"/>
        <v>Underground Cable Containment at Public Areas (if require)</v>
      </c>
      <c r="H143" s="508" t="str">
        <f ca="1"/>
        <v>มนตรี</v>
      </c>
      <c r="I143" s="91">
        <f ca="1"/>
        <v>0</v>
      </c>
      <c r="J143" s="547">
        <f ca="1"/>
        <v>0</v>
      </c>
      <c r="K143" s="116">
        <f ca="1"/>
        <v>46255</v>
      </c>
      <c r="L143" s="173">
        <f ca="1"/>
        <v>46142</v>
      </c>
      <c r="M143" s="187">
        <f ca="1"/>
        <v>1</v>
      </c>
      <c r="N143" s="191" t="str">
        <f ca="1"/>
        <v>Completed</v>
      </c>
      <c r="O143" s="848" t="s">
        <v>1611</v>
      </c>
      <c r="Q143" s="644" t="s">
        <v>1159</v>
      </c>
      <c r="R143" s="644" t="s">
        <v>3507</v>
      </c>
      <c r="S143" s="644" t="s">
        <v>3735</v>
      </c>
    </row>
    <row r="144" spans="2:19" ht="30" customHeight="1" x14ac:dyDescent="0.2">
      <c r="B144" s="508">
        <f ca="1"/>
        <v>140</v>
      </c>
      <c r="C144" s="512" t="str">
        <f ca="1"/>
        <v>-</v>
      </c>
      <c r="D144" s="512" t="str">
        <f ca="1"/>
        <v>Lot01</v>
      </c>
      <c r="E144" s="512" t="str">
        <f ca="1"/>
        <v>COM11</v>
      </c>
      <c r="F144" s="512" t="str">
        <f ca="1"/>
        <v>COM</v>
      </c>
      <c r="G144" s="513" t="str">
        <f ca="1"/>
        <v>Intercom at Ticket Issuing Machine</v>
      </c>
      <c r="H144" s="512" t="str">
        <f ca="1"/>
        <v>บัณฑิต</v>
      </c>
      <c r="I144" s="92">
        <f ca="1"/>
        <v>0</v>
      </c>
      <c r="J144" s="93" t="str">
        <f ca="1"/>
        <v>Depot</v>
      </c>
      <c r="K144" s="117" t="str">
        <f ca="1"/>
        <v>-</v>
      </c>
      <c r="L144" s="553">
        <f ca="1"/>
        <v>0</v>
      </c>
      <c r="M144" s="554">
        <f ca="1"/>
        <v>0</v>
      </c>
      <c r="N144" s="555">
        <f ca="1"/>
        <v>0</v>
      </c>
      <c r="O144" s="848" t="s">
        <v>1611</v>
      </c>
      <c r="Q144"/>
      <c r="R144">
        <v>0</v>
      </c>
      <c r="S144">
        <v>0</v>
      </c>
    </row>
    <row r="145" spans="2:19" ht="30" customHeight="1" x14ac:dyDescent="0.2">
      <c r="B145" s="508">
        <f ca="1"/>
        <v>141</v>
      </c>
      <c r="C145" s="508" t="str">
        <f ca="1"/>
        <v>RST-39004,8</v>
      </c>
      <c r="D145" s="508" t="str">
        <f ca="1"/>
        <v>Lot01</v>
      </c>
      <c r="E145" s="508" t="str">
        <f ca="1"/>
        <v>RST1</v>
      </c>
      <c r="F145" s="508" t="str">
        <f ca="1"/>
        <v>RST</v>
      </c>
      <c r="G145" s="542" t="str">
        <f ca="1"/>
        <v>Driver Training Simulator</v>
      </c>
      <c r="H145" s="508" t="str">
        <f ca="1"/>
        <v>ธัญวิทย์</v>
      </c>
      <c r="I145" s="91">
        <f ca="1"/>
        <v>0</v>
      </c>
      <c r="J145" s="91" t="str">
        <f ca="1"/>
        <v>Depot</v>
      </c>
      <c r="K145" s="116">
        <f ca="1"/>
        <v>46285</v>
      </c>
      <c r="L145" s="173">
        <f ca="1"/>
        <v>45807</v>
      </c>
      <c r="M145" s="187">
        <f ca="1"/>
        <v>1</v>
      </c>
      <c r="N145" s="191" t="str">
        <f ca="1"/>
        <v>Completed</v>
      </c>
      <c r="O145" s="848"/>
      <c r="Q145" s="644" t="s">
        <v>540</v>
      </c>
      <c r="R145" s="644" t="s">
        <v>4800</v>
      </c>
      <c r="S145" s="644" t="s">
        <v>4800</v>
      </c>
    </row>
    <row r="146" spans="2:19" ht="30" customHeight="1" x14ac:dyDescent="0.2">
      <c r="B146" s="491">
        <f ca="1"/>
        <v>142</v>
      </c>
      <c r="C146" s="685" t="str">
        <f ca="1"/>
        <v>MDW-39500</v>
      </c>
      <c r="D146" s="685" t="str">
        <f ca="1"/>
        <v>Lot02</v>
      </c>
      <c r="E146" s="685" t="str">
        <f ca="1"/>
        <v>MO-CK1.1</v>
      </c>
      <c r="F146" s="685" t="str">
        <f ca="1"/>
        <v>MO-CK</v>
      </c>
      <c r="G146" s="687" t="str">
        <f ca="1"/>
        <v>Store Modification Works at Main Workshop - Civil&amp;AR</v>
      </c>
      <c r="H146" s="685" t="str">
        <f ca="1"/>
        <v>สหชาติ</v>
      </c>
      <c r="I146" s="598">
        <f ca="1"/>
        <v>0</v>
      </c>
      <c r="J146" s="598" t="str">
        <f ca="1"/>
        <v>Depot</v>
      </c>
      <c r="K146" s="600">
        <f ca="1"/>
        <v>46176</v>
      </c>
      <c r="L146" s="193">
        <f ca="1"/>
        <v>46080</v>
      </c>
      <c r="M146" s="531">
        <f ca="1"/>
        <v>1</v>
      </c>
      <c r="N146" s="601" t="str">
        <f ca="1"/>
        <v>Completed</v>
      </c>
      <c r="O146" s="848" t="s">
        <v>1611</v>
      </c>
      <c r="Q146" s="644" t="s">
        <v>383</v>
      </c>
      <c r="R146" s="644" t="s">
        <v>2167</v>
      </c>
      <c r="S146" s="644" t="s">
        <v>2169</v>
      </c>
    </row>
    <row r="147" spans="2:19" ht="30" customHeight="1" x14ac:dyDescent="0.2">
      <c r="B147" s="491">
        <f ca="1"/>
        <v>143</v>
      </c>
      <c r="C147" s="491" t="str">
        <f ca="1"/>
        <v>MDW-39501</v>
      </c>
      <c r="D147" s="491" t="str">
        <f ca="1"/>
        <v>Lot02</v>
      </c>
      <c r="E147" s="491" t="str">
        <f ca="1"/>
        <v>MO-CK1.2</v>
      </c>
      <c r="F147" s="491" t="str">
        <f ca="1"/>
        <v>MO-CK</v>
      </c>
      <c r="G147" s="493" t="str">
        <f ca="1"/>
        <v>Store Modification Works at Main Workshop - Building Services</v>
      </c>
      <c r="H147" s="491" t="str">
        <f ca="1"/>
        <v>ประธาน</v>
      </c>
      <c r="I147" s="95">
        <f ca="1"/>
        <v>0</v>
      </c>
      <c r="J147" s="95" t="str">
        <f ca="1"/>
        <v>Depot</v>
      </c>
      <c r="K147" s="118">
        <f ca="1"/>
        <v>46177</v>
      </c>
      <c r="L147" s="173">
        <f ca="1"/>
        <v>46065</v>
      </c>
      <c r="M147" s="189">
        <f ca="1"/>
        <v>1</v>
      </c>
      <c r="N147" s="191" t="str">
        <f ca="1"/>
        <v>Completed</v>
      </c>
      <c r="O147" s="848" t="s">
        <v>1611</v>
      </c>
      <c r="Q147" s="644" t="s">
        <v>381</v>
      </c>
      <c r="R147" s="644" t="s">
        <v>3638</v>
      </c>
      <c r="S147" s="644" t="s">
        <v>3892</v>
      </c>
    </row>
    <row r="148" spans="2:19" ht="30" customHeight="1" x14ac:dyDescent="0.2">
      <c r="B148" s="491">
        <f ca="1"/>
        <v>144</v>
      </c>
      <c r="C148" s="491" t="str">
        <f ca="1"/>
        <v>MDW-39503</v>
      </c>
      <c r="D148" s="491" t="str">
        <f ca="1"/>
        <v>Lot02</v>
      </c>
      <c r="E148" s="491" t="str">
        <f ca="1"/>
        <v>MO-CK2</v>
      </c>
      <c r="F148" s="491" t="str">
        <f ca="1"/>
        <v>MO-CK</v>
      </c>
      <c r="G148" s="493" t="str">
        <f ca="1"/>
        <v>New MMC at Admin Building - Civil&amp;AR</v>
      </c>
      <c r="H148" s="491" t="str">
        <f ca="1"/>
        <v>สหชาติ</v>
      </c>
      <c r="I148" s="95">
        <f ca="1"/>
        <v>0</v>
      </c>
      <c r="J148" s="95" t="str">
        <f ca="1"/>
        <v>Depot</v>
      </c>
      <c r="K148" s="118">
        <f ca="1"/>
        <v>46237</v>
      </c>
      <c r="L148" s="173">
        <f ca="1"/>
        <v>46126</v>
      </c>
      <c r="M148" s="189">
        <f ca="1"/>
        <v>1</v>
      </c>
      <c r="N148" s="191" t="str">
        <f ca="1"/>
        <v>Completed</v>
      </c>
      <c r="O148" s="848" t="s">
        <v>1611</v>
      </c>
      <c r="Q148" s="644" t="s">
        <v>386</v>
      </c>
      <c r="R148" s="644" t="s">
        <v>2171</v>
      </c>
      <c r="S148" s="644" t="s">
        <v>2173</v>
      </c>
    </row>
    <row r="149" spans="2:19" ht="30" customHeight="1" x14ac:dyDescent="0.2">
      <c r="B149" s="491">
        <f ca="1"/>
        <v>145</v>
      </c>
      <c r="C149" s="491" t="str">
        <f ca="1"/>
        <v>MDW-39504</v>
      </c>
      <c r="D149" s="491" t="str">
        <f ca="1"/>
        <v>Lot02</v>
      </c>
      <c r="E149" s="491" t="str">
        <f ca="1"/>
        <v>MO-CK3</v>
      </c>
      <c r="F149" s="491" t="str">
        <f ca="1"/>
        <v>MO-CK</v>
      </c>
      <c r="G149" s="493" t="str">
        <f ca="1"/>
        <v>Move or link Workstation and control panel to MMC room at admin C 2nd floor</v>
      </c>
      <c r="H149" s="491" t="str">
        <f ca="1"/>
        <v>ประธาน</v>
      </c>
      <c r="I149" s="95">
        <f ca="1"/>
        <v>0</v>
      </c>
      <c r="J149" s="95" t="str">
        <f ca="1"/>
        <v>Depot</v>
      </c>
      <c r="K149" s="118">
        <f ca="1"/>
        <v>46236</v>
      </c>
      <c r="L149" s="173">
        <f ca="1"/>
        <v>46081</v>
      </c>
      <c r="M149" s="189">
        <f ca="1"/>
        <v>1</v>
      </c>
      <c r="N149" s="191" t="str">
        <f ca="1"/>
        <v>Completed</v>
      </c>
      <c r="O149" s="848" t="s">
        <v>4844</v>
      </c>
      <c r="Q149" s="644" t="s">
        <v>385</v>
      </c>
      <c r="R149" s="644" t="s">
        <v>3644</v>
      </c>
      <c r="S149" s="644" t="s">
        <v>3896</v>
      </c>
    </row>
    <row r="150" spans="2:19" ht="30" customHeight="1" x14ac:dyDescent="0.2">
      <c r="B150" s="491">
        <f ca="1"/>
        <v>146</v>
      </c>
      <c r="C150" s="491" t="str">
        <f ca="1"/>
        <v>MDW-39543</v>
      </c>
      <c r="D150" s="491" t="str">
        <f ca="1"/>
        <v>Lot02</v>
      </c>
      <c r="E150" s="491" t="str">
        <f ca="1"/>
        <v>MO-CK4</v>
      </c>
      <c r="F150" s="491" t="str">
        <f ca="1"/>
        <v>MO-CK</v>
      </c>
      <c r="G150" s="493" t="str">
        <f ca="1"/>
        <v>Bird &amp; Rain Protection for Open space Admin C</v>
      </c>
      <c r="H150" s="491" t="str">
        <f ca="1"/>
        <v>สหชาติ</v>
      </c>
      <c r="I150" s="95">
        <f ca="1"/>
        <v>0</v>
      </c>
      <c r="J150" s="95" t="str">
        <f ca="1"/>
        <v>Depot</v>
      </c>
      <c r="K150" s="118">
        <f ca="1"/>
        <v>46235</v>
      </c>
      <c r="L150" s="173">
        <f ca="1"/>
        <v>46141</v>
      </c>
      <c r="M150" s="189">
        <f ca="1"/>
        <v>1</v>
      </c>
      <c r="N150" s="191" t="str">
        <f ca="1"/>
        <v>Completed</v>
      </c>
      <c r="O150" s="848"/>
      <c r="Q150" s="644" t="s">
        <v>387</v>
      </c>
      <c r="R150" s="644" t="s">
        <v>2268</v>
      </c>
      <c r="S150" s="644" t="s">
        <v>2270</v>
      </c>
    </row>
    <row r="151" spans="2:19" ht="30" customHeight="1" x14ac:dyDescent="0.2">
      <c r="B151" s="491">
        <f ca="1"/>
        <v>147</v>
      </c>
      <c r="C151" s="491" t="str">
        <f ca="1"/>
        <v>MDW-39547</v>
      </c>
      <c r="D151" s="491" t="str">
        <f ca="1"/>
        <v>Lot02</v>
      </c>
      <c r="E151" s="491" t="str">
        <f ca="1"/>
        <v>MO-CK5</v>
      </c>
      <c r="F151" s="491" t="str">
        <f ca="1"/>
        <v>MO-CK</v>
      </c>
      <c r="G151" s="493" t="str">
        <f ca="1"/>
        <v>Relocate door in front of toilet and build partition wall to conceal the view in side of toilet</v>
      </c>
      <c r="H151" s="491" t="str">
        <f ca="1"/>
        <v>สหชาติ</v>
      </c>
      <c r="I151" s="95">
        <f ca="1"/>
        <v>0</v>
      </c>
      <c r="J151" s="95" t="str">
        <f ca="1"/>
        <v>Depot</v>
      </c>
      <c r="K151" s="118">
        <f ca="1"/>
        <v>46236</v>
      </c>
      <c r="L151" s="173">
        <f ca="1"/>
        <v>46156</v>
      </c>
      <c r="M151" s="189">
        <f ca="1"/>
        <v>1</v>
      </c>
      <c r="N151" s="191" t="str">
        <f ca="1"/>
        <v>Completed</v>
      </c>
      <c r="O151" s="853" t="s">
        <v>1815</v>
      </c>
      <c r="Q151" s="644" t="s">
        <v>388</v>
      </c>
      <c r="R151" s="644" t="s">
        <v>2284</v>
      </c>
      <c r="S151" s="644" t="s">
        <v>2286</v>
      </c>
    </row>
    <row r="152" spans="2:19" ht="30" customHeight="1" x14ac:dyDescent="0.2">
      <c r="B152" s="491">
        <f ca="1"/>
        <v>148</v>
      </c>
      <c r="C152" s="491" t="str">
        <f ca="1"/>
        <v>MDW-39547</v>
      </c>
      <c r="D152" s="491" t="str">
        <f ca="1"/>
        <v>Lot02</v>
      </c>
      <c r="E152" s="491" t="str">
        <f ca="1"/>
        <v>MO-CK6</v>
      </c>
      <c r="F152" s="491" t="str">
        <f ca="1"/>
        <v>MO-CK</v>
      </c>
      <c r="G152" s="493" t="str">
        <f ca="1"/>
        <v>Modify Lockset the emergency door to be used for passage between the 2nd and 3rd floors inside the building.</v>
      </c>
      <c r="H152" s="491" t="str">
        <f ca="1"/>
        <v>สหชาติ</v>
      </c>
      <c r="I152" s="95">
        <f ca="1"/>
        <v>0</v>
      </c>
      <c r="J152" s="95" t="str">
        <f ca="1"/>
        <v>Depot</v>
      </c>
      <c r="K152" s="118">
        <f ca="1"/>
        <v>46237</v>
      </c>
      <c r="L152" s="173">
        <f ca="1"/>
        <v>46141</v>
      </c>
      <c r="M152" s="189">
        <f ca="1"/>
        <v>1</v>
      </c>
      <c r="N152" s="191" t="str">
        <f ca="1"/>
        <v>Completed</v>
      </c>
      <c r="O152" s="848"/>
      <c r="Q152" s="644" t="s">
        <v>388</v>
      </c>
      <c r="R152" s="644" t="s">
        <v>2284</v>
      </c>
      <c r="S152" s="644" t="s">
        <v>2286</v>
      </c>
    </row>
    <row r="153" spans="2:19" ht="30" customHeight="1" x14ac:dyDescent="0.2">
      <c r="B153" s="491">
        <f ca="1"/>
        <v>149</v>
      </c>
      <c r="C153" s="491" t="str">
        <f ca="1"/>
        <v>MDW-39556</v>
      </c>
      <c r="D153" s="491" t="str">
        <f ca="1"/>
        <v>Lot02</v>
      </c>
      <c r="E153" s="491" t="str">
        <f ca="1"/>
        <v>MO-CK7</v>
      </c>
      <c r="F153" s="491" t="str">
        <f ca="1"/>
        <v>MO-CK</v>
      </c>
      <c r="G153" s="493" t="str">
        <f ca="1"/>
        <v>Addition small power for lounge and pantry room at 2nd floor and Hall and observation room at 3nd floor</v>
      </c>
      <c r="H153" s="491" t="str">
        <f ca="1"/>
        <v>ประธาน</v>
      </c>
      <c r="I153" s="95">
        <f ca="1"/>
        <v>0</v>
      </c>
      <c r="J153" s="95" t="str">
        <f ca="1"/>
        <v>Depot</v>
      </c>
      <c r="K153" s="118">
        <f ca="1"/>
        <v>46238</v>
      </c>
      <c r="L153" s="173">
        <f ca="1"/>
        <v>46156</v>
      </c>
      <c r="M153" s="189">
        <f ca="1"/>
        <v>1</v>
      </c>
      <c r="N153" s="191" t="str">
        <f ca="1"/>
        <v>Completed</v>
      </c>
      <c r="O153" s="853" t="s">
        <v>1818</v>
      </c>
      <c r="Q153" s="644" t="s">
        <v>389</v>
      </c>
      <c r="R153" s="644" t="s">
        <v>3721</v>
      </c>
      <c r="S153" s="644" t="s">
        <v>3939</v>
      </c>
    </row>
    <row r="154" spans="2:19" ht="30" customHeight="1" x14ac:dyDescent="0.2">
      <c r="B154" s="491">
        <f ca="1"/>
        <v>150</v>
      </c>
      <c r="C154" s="491" t="str">
        <f ca="1"/>
        <v>MDW-39548</v>
      </c>
      <c r="D154" s="491" t="str">
        <f ca="1"/>
        <v>Lot02</v>
      </c>
      <c r="E154" s="491" t="str">
        <f ca="1"/>
        <v>MO-CK8</v>
      </c>
      <c r="F154" s="491" t="str">
        <f ca="1"/>
        <v>MO-CK</v>
      </c>
      <c r="G154" s="493" t="str">
        <f ca="1"/>
        <v>Air Condition for using store room to be pantry room. 2nd floor</v>
      </c>
      <c r="H154" s="491" t="str">
        <f ca="1"/>
        <v>ประธาน</v>
      </c>
      <c r="I154" s="95">
        <f ca="1"/>
        <v>0</v>
      </c>
      <c r="J154" s="95" t="str">
        <f ca="1"/>
        <v>Depot</v>
      </c>
      <c r="K154" s="118">
        <f ca="1"/>
        <v>46239</v>
      </c>
      <c r="L154" s="173">
        <f ca="1"/>
        <v>46141</v>
      </c>
      <c r="M154" s="189">
        <f ca="1"/>
        <v>1</v>
      </c>
      <c r="N154" s="192" t="str">
        <f ca="1"/>
        <v>Completed</v>
      </c>
      <c r="O154" s="848"/>
      <c r="Q154" s="644" t="s">
        <v>390</v>
      </c>
      <c r="R154" s="644" t="s">
        <v>3707</v>
      </c>
      <c r="S154" s="644" t="s">
        <v>3927</v>
      </c>
    </row>
    <row r="155" spans="2:19" ht="30" customHeight="1" x14ac:dyDescent="0.2">
      <c r="B155" s="491">
        <f ca="1"/>
        <v>151</v>
      </c>
      <c r="C155" s="685" t="str">
        <f ca="1"/>
        <v>MDW-39552</v>
      </c>
      <c r="D155" s="685" t="str">
        <f ca="1"/>
        <v>Lot02</v>
      </c>
      <c r="E155" s="685" t="str">
        <f ca="1"/>
        <v>MO-CK9</v>
      </c>
      <c r="F155" s="685" t="str">
        <f ca="1"/>
        <v>MO-CK</v>
      </c>
      <c r="G155" s="687" t="str">
        <f ca="1"/>
        <v>Walk Way Hand rail high 90 cm 1 side (144 m. x 7 route)</v>
      </c>
      <c r="H155" s="685" t="str">
        <f ca="1"/>
        <v>สหชาติ</v>
      </c>
      <c r="I155" s="598">
        <f ca="1"/>
        <v>0</v>
      </c>
      <c r="J155" s="598" t="str">
        <f ca="1"/>
        <v>Depot</v>
      </c>
      <c r="K155" s="600">
        <f ca="1"/>
        <v>46296</v>
      </c>
      <c r="L155" s="193">
        <f ca="1"/>
        <v>46172</v>
      </c>
      <c r="M155" s="531">
        <f ca="1"/>
        <v>1</v>
      </c>
      <c r="N155" s="601" t="str">
        <f ca="1"/>
        <v>Completed</v>
      </c>
      <c r="O155" s="848" t="s">
        <v>1611</v>
      </c>
      <c r="Q155" s="644" t="s">
        <v>391</v>
      </c>
      <c r="R155" s="644" t="s">
        <v>2292</v>
      </c>
      <c r="S155" s="644" t="s">
        <v>2294</v>
      </c>
    </row>
    <row r="156" spans="2:19" ht="30" customHeight="1" x14ac:dyDescent="0.2">
      <c r="B156" s="491">
        <f ca="1"/>
        <v>152</v>
      </c>
      <c r="C156" s="496" t="str">
        <f ca="1"/>
        <v>MDW-39544</v>
      </c>
      <c r="D156" s="496" t="str">
        <f ca="1"/>
        <v>Lot02</v>
      </c>
      <c r="E156" s="496" t="str">
        <f ca="1"/>
        <v>MO-CK10</v>
      </c>
      <c r="F156" s="496" t="str">
        <f ca="1"/>
        <v>MO-CK</v>
      </c>
      <c r="G156" s="498" t="str">
        <f ca="1"/>
        <v>Barbed wire fence Viaduct CE CW</v>
      </c>
      <c r="H156" s="496" t="str">
        <f ca="1"/>
        <v>บัณฑิต/สหชาติ</v>
      </c>
      <c r="I156" s="97" t="str">
        <f ca="1"/>
        <v>พี่ต่อ</v>
      </c>
      <c r="J156" s="97" t="str">
        <f ca="1"/>
        <v>Depot</v>
      </c>
      <c r="K156" s="119">
        <f ca="1"/>
        <v>46388</v>
      </c>
      <c r="L156" s="553">
        <f ca="1"/>
        <v>0</v>
      </c>
      <c r="M156" s="554">
        <f ca="1"/>
        <v>0</v>
      </c>
      <c r="N156" s="555">
        <f ca="1"/>
        <v>0</v>
      </c>
      <c r="O156" s="848" t="s">
        <v>4773</v>
      </c>
      <c r="Q156" t="s">
        <v>392</v>
      </c>
      <c r="R156" t="s">
        <v>2272</v>
      </c>
      <c r="S156" t="s">
        <v>2274</v>
      </c>
    </row>
    <row r="157" spans="2:19" ht="30" customHeight="1" x14ac:dyDescent="0.2">
      <c r="B157" s="491">
        <f ca="1"/>
        <v>153</v>
      </c>
      <c r="C157" s="491" t="str">
        <f ca="1"/>
        <v>MDW-39545</v>
      </c>
      <c r="D157" s="491" t="str">
        <f ca="1"/>
        <v>Lot02</v>
      </c>
      <c r="E157" s="491" t="str">
        <f ca="1"/>
        <v>MO-CK11</v>
      </c>
      <c r="F157" s="491" t="str">
        <f ca="1"/>
        <v>MO-CK</v>
      </c>
      <c r="G157" s="493" t="str">
        <f ca="1"/>
        <v>Chain Link at Cut &amp; Cover 600m.</v>
      </c>
      <c r="H157" s="491" t="str">
        <f ca="1"/>
        <v>สหชาติ</v>
      </c>
      <c r="I157" s="95" t="str">
        <f ca="1"/>
        <v>พรพรหม</v>
      </c>
      <c r="J157" s="95" t="str">
        <f ca="1"/>
        <v>Depot</v>
      </c>
      <c r="K157" s="118">
        <f ca="1"/>
        <v>46174</v>
      </c>
      <c r="L157" s="173">
        <f ca="1"/>
        <v>46080</v>
      </c>
      <c r="M157" s="189">
        <f ca="1"/>
        <v>1</v>
      </c>
      <c r="N157" s="191" t="str">
        <f ca="1"/>
        <v>Completed</v>
      </c>
      <c r="O157" s="848" t="s">
        <v>4774</v>
      </c>
      <c r="Q157" s="644" t="s">
        <v>394</v>
      </c>
      <c r="R157" s="644" t="s">
        <v>2276</v>
      </c>
      <c r="S157" s="644" t="s">
        <v>2278</v>
      </c>
    </row>
    <row r="158" spans="2:19" ht="30" customHeight="1" x14ac:dyDescent="0.2">
      <c r="B158" s="491">
        <f ca="1"/>
        <v>154</v>
      </c>
      <c r="C158" s="685" t="str">
        <f ca="1"/>
        <v>MDW-39546</v>
      </c>
      <c r="D158" s="685" t="str">
        <f ca="1"/>
        <v>Lot02</v>
      </c>
      <c r="E158" s="685" t="str">
        <f ca="1"/>
        <v>MO-CK12</v>
      </c>
      <c r="F158" s="685" t="str">
        <f ca="1"/>
        <v>MO-CK</v>
      </c>
      <c r="G158" s="687" t="str">
        <f ca="1"/>
        <v>Chain Link under slab high 1.70 m</v>
      </c>
      <c r="H158" s="685" t="str">
        <f ca="1"/>
        <v>สหชาติ</v>
      </c>
      <c r="I158" s="598">
        <f ca="1"/>
        <v>0</v>
      </c>
      <c r="J158" s="653">
        <f ca="1"/>
        <v>0</v>
      </c>
      <c r="K158" s="600">
        <f ca="1"/>
        <v>46388</v>
      </c>
      <c r="L158" s="193">
        <f ca="1"/>
        <v>46203</v>
      </c>
      <c r="M158" s="531">
        <f ca="1"/>
        <v>1</v>
      </c>
      <c r="N158" s="601" t="str">
        <f ca="1"/>
        <v>Completed</v>
      </c>
      <c r="O158" s="848" t="s">
        <v>4843</v>
      </c>
      <c r="Q158" s="644" t="s">
        <v>395</v>
      </c>
      <c r="R158" s="644" t="s">
        <v>2280</v>
      </c>
      <c r="S158" s="644" t="s">
        <v>2282</v>
      </c>
    </row>
    <row r="159" spans="2:19" ht="30" customHeight="1" x14ac:dyDescent="0.2">
      <c r="B159" s="491">
        <f ca="1"/>
        <v>155</v>
      </c>
      <c r="C159" s="491" t="str">
        <f ca="1"/>
        <v>MDW-39550</v>
      </c>
      <c r="D159" s="491" t="str">
        <f ca="1"/>
        <v>Lot02</v>
      </c>
      <c r="E159" s="491" t="str">
        <f ca="1"/>
        <v>MO-CK13.1</v>
      </c>
      <c r="F159" s="491" t="str">
        <f ca="1"/>
        <v>MO-CK</v>
      </c>
      <c r="G159" s="493" t="str">
        <f ca="1"/>
        <v>Satellite Store at OR21 - Civil &amp; AR</v>
      </c>
      <c r="H159" s="491" t="str">
        <f ca="1"/>
        <v>สหชาติ</v>
      </c>
      <c r="I159" s="95">
        <f ca="1"/>
        <v>0</v>
      </c>
      <c r="J159" s="563">
        <f ca="1"/>
        <v>0</v>
      </c>
      <c r="K159" s="118">
        <f ca="1"/>
        <v>46389</v>
      </c>
      <c r="L159" s="583">
        <f ca="1"/>
        <v>46264</v>
      </c>
      <c r="M159" s="189">
        <f ca="1"/>
        <v>1</v>
      </c>
      <c r="N159" s="192" t="str">
        <f ca="1"/>
        <v>Completed</v>
      </c>
      <c r="O159" s="848" t="s">
        <v>4843</v>
      </c>
      <c r="Q159" s="644" t="s">
        <v>397</v>
      </c>
      <c r="R159" s="644" t="s">
        <v>2288</v>
      </c>
      <c r="S159" s="644" t="s">
        <v>3932</v>
      </c>
    </row>
    <row r="160" spans="2:19" ht="30" customHeight="1" x14ac:dyDescent="0.2">
      <c r="B160" s="491">
        <f ca="1"/>
        <v>156</v>
      </c>
      <c r="C160" s="491" t="str">
        <f ca="1"/>
        <v>MDW-39549</v>
      </c>
      <c r="D160" s="491" t="str">
        <f ca="1"/>
        <v>Lot02</v>
      </c>
      <c r="E160" s="491" t="str">
        <f ca="1"/>
        <v>MO-CK13.2</v>
      </c>
      <c r="F160" s="491" t="str">
        <f ca="1"/>
        <v>MO-CK</v>
      </c>
      <c r="G160" s="493" t="str">
        <f ca="1"/>
        <v>Maintenance Room and Satellite Store at Stations - Building Services</v>
      </c>
      <c r="H160" s="491" t="str">
        <f ca="1"/>
        <v>ประธาน</v>
      </c>
      <c r="I160" s="95">
        <f ca="1"/>
        <v>0</v>
      </c>
      <c r="J160" s="563">
        <f ca="1"/>
        <v>0</v>
      </c>
      <c r="K160" s="118">
        <f ca="1"/>
        <v>46390</v>
      </c>
      <c r="L160" s="173">
        <f ca="1"/>
        <v>46264</v>
      </c>
      <c r="M160" s="189">
        <f ca="1"/>
        <v>1</v>
      </c>
      <c r="N160" s="191" t="str">
        <f ca="1"/>
        <v>Completed</v>
      </c>
      <c r="O160" s="845"/>
      <c r="Q160" s="644" t="s">
        <v>396</v>
      </c>
      <c r="R160" s="644" t="s">
        <v>3710</v>
      </c>
      <c r="S160" s="644" t="s">
        <v>3930</v>
      </c>
    </row>
    <row r="161" spans="2:19" ht="30" customHeight="1" x14ac:dyDescent="0.2">
      <c r="B161" s="491">
        <f ca="1"/>
        <v>157</v>
      </c>
      <c r="C161" s="491" t="str">
        <f ca="1"/>
        <v>MDW-39551</v>
      </c>
      <c r="D161" s="491" t="str">
        <f ca="1"/>
        <v>Lot02</v>
      </c>
      <c r="E161" s="491" t="str">
        <f ca="1"/>
        <v>MO-CK14</v>
      </c>
      <c r="F161" s="491" t="str">
        <f ca="1"/>
        <v>MO-CK</v>
      </c>
      <c r="G161" s="493" t="str">
        <f ca="1"/>
        <v>Modify Cleaner room at OR29 to be Train crew Standby office with facility system</v>
      </c>
      <c r="H161" s="491" t="str">
        <f ca="1"/>
        <v>ประธาน</v>
      </c>
      <c r="I161" s="95">
        <f ca="1"/>
        <v>0</v>
      </c>
      <c r="J161" s="95" t="str">
        <f ca="1"/>
        <v>Depot</v>
      </c>
      <c r="K161" s="118">
        <f ca="1"/>
        <v>46204</v>
      </c>
      <c r="L161" s="173">
        <f ca="1"/>
        <v>46095</v>
      </c>
      <c r="M161" s="189">
        <f ca="1"/>
        <v>1</v>
      </c>
      <c r="N161" s="191" t="str">
        <f ca="1"/>
        <v>Completed</v>
      </c>
      <c r="O161" s="848" t="s">
        <v>4775</v>
      </c>
      <c r="Q161" s="644" t="s">
        <v>398</v>
      </c>
      <c r="R161" s="644" t="s">
        <v>3714</v>
      </c>
      <c r="S161" s="644" t="s">
        <v>3934</v>
      </c>
    </row>
    <row r="162" spans="2:19" ht="30" customHeight="1" x14ac:dyDescent="0.2">
      <c r="B162" s="491">
        <f ca="1"/>
        <v>158</v>
      </c>
      <c r="C162" s="685" t="str">
        <f ca="1"/>
        <v>MDW-39295</v>
      </c>
      <c r="D162" s="685" t="str">
        <f ca="1"/>
        <v>Lot02</v>
      </c>
      <c r="E162" s="685" t="str">
        <f ca="1"/>
        <v>MO-CK15.1</v>
      </c>
      <c r="F162" s="685" t="str">
        <f ca="1"/>
        <v>MO-CK</v>
      </c>
      <c r="G162" s="687" t="str">
        <f ca="1"/>
        <v>Epoxy Floor Installation and Curb Installation at the Entrance - Civil &amp; AR</v>
      </c>
      <c r="H162" s="685" t="str">
        <f ca="1"/>
        <v>สหชาติ</v>
      </c>
      <c r="I162" s="598">
        <f ca="1"/>
        <v>0</v>
      </c>
      <c r="J162" s="598" t="str">
        <f ca="1"/>
        <v>Depot</v>
      </c>
      <c r="K162" s="600">
        <f ca="1"/>
        <v>46143</v>
      </c>
      <c r="L162" s="193">
        <f ca="1"/>
        <v>46049</v>
      </c>
      <c r="M162" s="531">
        <f ca="1"/>
        <v>1</v>
      </c>
      <c r="N162" s="601" t="str">
        <f ca="1"/>
        <v>Completed</v>
      </c>
      <c r="O162" s="845"/>
      <c r="Q162" s="644" t="s">
        <v>400</v>
      </c>
      <c r="R162" s="644" t="s">
        <v>2149</v>
      </c>
      <c r="S162" s="644" t="s">
        <v>2151</v>
      </c>
    </row>
    <row r="163" spans="2:19" ht="30" customHeight="1" x14ac:dyDescent="0.2">
      <c r="B163" s="491">
        <f ca="1"/>
        <v>159</v>
      </c>
      <c r="C163" s="491" t="str">
        <f ca="1"/>
        <v>MDW-39296</v>
      </c>
      <c r="D163" s="491" t="str">
        <f ca="1"/>
        <v>Lot02</v>
      </c>
      <c r="E163" s="491" t="str">
        <f ca="1"/>
        <v>MO-CK15.2</v>
      </c>
      <c r="F163" s="491" t="str">
        <f ca="1"/>
        <v>MO-CK</v>
      </c>
      <c r="G163" s="493" t="str">
        <f ca="1"/>
        <v>Change Electrical Equipment to be Explosion-proof type - Building Services</v>
      </c>
      <c r="H163" s="491" t="str">
        <f ca="1"/>
        <v>ประธาน</v>
      </c>
      <c r="I163" s="95">
        <f ca="1"/>
        <v>0</v>
      </c>
      <c r="J163" s="95" t="str">
        <f ca="1"/>
        <v>Depot</v>
      </c>
      <c r="K163" s="118">
        <f ca="1"/>
        <v>46143</v>
      </c>
      <c r="L163" s="173">
        <f ca="1"/>
        <v>46004</v>
      </c>
      <c r="M163" s="189">
        <f ca="1"/>
        <v>1</v>
      </c>
      <c r="N163" s="191" t="str">
        <f ca="1"/>
        <v>Completed</v>
      </c>
      <c r="O163" s="848"/>
      <c r="Q163" s="644" t="s">
        <v>399</v>
      </c>
      <c r="R163" s="644" t="s">
        <v>3591</v>
      </c>
      <c r="S163" s="644" t="s">
        <v>3856</v>
      </c>
    </row>
    <row r="164" spans="2:19" ht="30" customHeight="1" x14ac:dyDescent="0.2">
      <c r="B164" s="491">
        <f ca="1"/>
        <v>160</v>
      </c>
      <c r="C164" s="491" t="str">
        <f ca="1"/>
        <v>DWE-39024</v>
      </c>
      <c r="D164" s="491" t="str">
        <f ca="1"/>
        <v>Lot02</v>
      </c>
      <c r="E164" s="491" t="str">
        <f ca="1"/>
        <v>MO-CK16</v>
      </c>
      <c r="F164" s="491" t="str">
        <f ca="1"/>
        <v>MO-CK</v>
      </c>
      <c r="G164" s="493" t="str">
        <f ca="1"/>
        <v>Dangerous waste Storage 30 x 5 m. =10 room</v>
      </c>
      <c r="H164" s="491" t="str">
        <f ca="1"/>
        <v>สหชาติ</v>
      </c>
      <c r="I164" s="95">
        <f ca="1"/>
        <v>0</v>
      </c>
      <c r="J164" s="95" t="str">
        <f ca="1"/>
        <v>Depot</v>
      </c>
      <c r="K164" s="118">
        <f ca="1"/>
        <v>46143</v>
      </c>
      <c r="L164" s="173">
        <f ca="1"/>
        <v>45930</v>
      </c>
      <c r="M164" s="189">
        <f ca="1"/>
        <v>1</v>
      </c>
      <c r="N164" s="191" t="str">
        <f ca="1"/>
        <v>Completed</v>
      </c>
      <c r="O164" s="848"/>
      <c r="Q164" s="644" t="s">
        <v>489</v>
      </c>
      <c r="R164" s="644" t="s">
        <v>2056</v>
      </c>
      <c r="S164" s="644" t="s">
        <v>2058</v>
      </c>
    </row>
    <row r="165" spans="2:19" ht="30" customHeight="1" x14ac:dyDescent="0.2">
      <c r="B165" s="491">
        <f ca="1"/>
        <v>161</v>
      </c>
      <c r="C165" s="494">
        <f ca="1"/>
        <v>0</v>
      </c>
      <c r="D165" s="491" t="str">
        <f ca="1"/>
        <v>Lot02</v>
      </c>
      <c r="E165" s="491" t="str">
        <f ca="1"/>
        <v>MO-CK17</v>
      </c>
      <c r="F165" s="491" t="str">
        <f ca="1"/>
        <v>MO-CK</v>
      </c>
      <c r="G165" s="493" t="str">
        <f ca="1"/>
        <v>Safety Sign all Depot Area building</v>
      </c>
      <c r="H165" s="491" t="str">
        <f ca="1"/>
        <v>สหชาติ</v>
      </c>
      <c r="I165" s="95">
        <f ca="1"/>
        <v>0</v>
      </c>
      <c r="J165" s="95" t="str">
        <f ca="1"/>
        <v>Depot</v>
      </c>
      <c r="K165" s="118">
        <f ca="1"/>
        <v>46143</v>
      </c>
      <c r="L165" s="173">
        <f ca="1"/>
        <v>45989</v>
      </c>
      <c r="M165" s="189">
        <f ca="1"/>
        <v>1</v>
      </c>
      <c r="N165" s="191" t="str">
        <f ca="1"/>
        <v>Completed</v>
      </c>
      <c r="O165" s="848"/>
      <c r="R165" s="644">
        <v>0</v>
      </c>
      <c r="S165" s="644">
        <v>0</v>
      </c>
    </row>
    <row r="166" spans="2:19" ht="30" customHeight="1" x14ac:dyDescent="0.2">
      <c r="B166" s="491">
        <f ca="1"/>
        <v>162</v>
      </c>
      <c r="C166" s="494">
        <f ca="1"/>
        <v>0</v>
      </c>
      <c r="D166" s="491" t="str">
        <f ca="1"/>
        <v>Lot02</v>
      </c>
      <c r="E166" s="491" t="str">
        <f ca="1"/>
        <v>MO-CK18</v>
      </c>
      <c r="F166" s="491" t="str">
        <f ca="1"/>
        <v>MO-CK</v>
      </c>
      <c r="G166" s="493" t="str">
        <f ca="1"/>
        <v>Emergency escape route map</v>
      </c>
      <c r="H166" s="491" t="str">
        <f ca="1"/>
        <v>สหชาติ</v>
      </c>
      <c r="I166" s="95">
        <f ca="1"/>
        <v>0</v>
      </c>
      <c r="J166" s="95" t="str">
        <f ca="1"/>
        <v>Depot</v>
      </c>
      <c r="K166" s="118">
        <f ca="1"/>
        <v>46388</v>
      </c>
      <c r="L166" s="173">
        <f ca="1"/>
        <v>46295</v>
      </c>
      <c r="M166" s="189">
        <f ca="1"/>
        <v>0</v>
      </c>
      <c r="N166" s="191" t="str">
        <f ca="1"/>
        <v>Late</v>
      </c>
      <c r="O166" s="848"/>
      <c r="R166" s="644">
        <v>0</v>
      </c>
      <c r="S166" s="644">
        <v>0</v>
      </c>
    </row>
    <row r="167" spans="2:19" ht="30" customHeight="1" x14ac:dyDescent="0.2">
      <c r="B167" s="491">
        <f ca="1"/>
        <v>163</v>
      </c>
      <c r="C167" s="494">
        <f ca="1"/>
        <v>0</v>
      </c>
      <c r="D167" s="491" t="str">
        <f ca="1"/>
        <v>Lot02</v>
      </c>
      <c r="E167" s="491" t="str">
        <f ca="1"/>
        <v>MO-CK19</v>
      </c>
      <c r="F167" s="491" t="str">
        <f ca="1"/>
        <v>MO-CK</v>
      </c>
      <c r="G167" s="493" t="str">
        <f ca="1"/>
        <v>Traffic Line Marking (Thermoplastic Paint)</v>
      </c>
      <c r="H167" s="491" t="str">
        <f ca="1"/>
        <v>สหชาติ</v>
      </c>
      <c r="I167" s="95">
        <f ca="1"/>
        <v>0</v>
      </c>
      <c r="J167" s="95" t="str">
        <f ca="1"/>
        <v>Depot</v>
      </c>
      <c r="K167" s="118">
        <f ca="1"/>
        <v>46143</v>
      </c>
      <c r="L167" s="173">
        <f ca="1"/>
        <v>46142</v>
      </c>
      <c r="M167" s="189">
        <f ca="1"/>
        <v>1</v>
      </c>
      <c r="N167" s="191" t="str">
        <f ca="1"/>
        <v>Completed</v>
      </c>
      <c r="O167" s="848"/>
      <c r="R167" s="644">
        <v>0</v>
      </c>
      <c r="S167" s="644">
        <v>0</v>
      </c>
    </row>
    <row r="168" spans="2:19" ht="30" customHeight="1" x14ac:dyDescent="0.2">
      <c r="B168" s="491">
        <f ca="1"/>
        <v>164</v>
      </c>
      <c r="C168" s="494">
        <f ca="1"/>
        <v>0</v>
      </c>
      <c r="D168" s="491" t="str">
        <f ca="1"/>
        <v>Lot02</v>
      </c>
      <c r="E168" s="491" t="str">
        <f ca="1"/>
        <v>MO-CK20</v>
      </c>
      <c r="F168" s="491" t="str">
        <f ca="1"/>
        <v>MO-CK</v>
      </c>
      <c r="G168" s="493" t="str">
        <f ca="1"/>
        <v>Emergency Car Parking location Painting in front of MWS</v>
      </c>
      <c r="H168" s="491" t="str">
        <f ca="1"/>
        <v>สหชาติ</v>
      </c>
      <c r="I168" s="95">
        <f ca="1"/>
        <v>0</v>
      </c>
      <c r="J168" s="95" t="str">
        <f ca="1"/>
        <v>Depot</v>
      </c>
      <c r="K168" s="118">
        <f ca="1"/>
        <v>46143</v>
      </c>
      <c r="L168" s="173">
        <f ca="1"/>
        <v>46142</v>
      </c>
      <c r="M168" s="189">
        <f ca="1"/>
        <v>1</v>
      </c>
      <c r="N168" s="191" t="str">
        <f ca="1"/>
        <v>Completed</v>
      </c>
      <c r="O168" s="848"/>
      <c r="R168" s="644">
        <v>0</v>
      </c>
      <c r="S168" s="644">
        <v>0</v>
      </c>
    </row>
    <row r="169" spans="2:19" ht="30" customHeight="1" x14ac:dyDescent="0.2">
      <c r="B169" s="491">
        <f ca="1"/>
        <v>165</v>
      </c>
      <c r="C169" s="491" t="str">
        <f ca="1"/>
        <v>GRS-39022</v>
      </c>
      <c r="D169" s="491" t="str">
        <f ca="1"/>
        <v>Lot02</v>
      </c>
      <c r="E169" s="491" t="str">
        <f ca="1"/>
        <v>MO-CK21</v>
      </c>
      <c r="F169" s="491" t="str">
        <f ca="1"/>
        <v>MO-CK</v>
      </c>
      <c r="G169" s="493" t="str">
        <f ca="1"/>
        <v>Safety Line painting in MWS, Stabling Area, P-way, Track</v>
      </c>
      <c r="H169" s="491" t="str">
        <f ca="1"/>
        <v>สหชาติ</v>
      </c>
      <c r="I169" s="95">
        <f ca="1"/>
        <v>0</v>
      </c>
      <c r="J169" s="95" t="str">
        <f ca="1"/>
        <v>Depot</v>
      </c>
      <c r="K169" s="118">
        <f ca="1"/>
        <v>46388</v>
      </c>
      <c r="L169" s="173">
        <f ca="1"/>
        <v>46174</v>
      </c>
      <c r="M169" s="189">
        <f ca="1"/>
        <v>1</v>
      </c>
      <c r="N169" s="191" t="str">
        <f ca="1"/>
        <v>Completed</v>
      </c>
      <c r="O169" s="848"/>
      <c r="Q169" s="644" t="s">
        <v>978</v>
      </c>
      <c r="R169" s="644" t="s">
        <v>2540</v>
      </c>
      <c r="S169" s="644" t="s">
        <v>2584</v>
      </c>
    </row>
    <row r="170" spans="2:19" ht="30" customHeight="1" x14ac:dyDescent="0.2">
      <c r="B170" s="491">
        <f ca="1"/>
        <v>166</v>
      </c>
      <c r="C170" s="494">
        <f ca="1"/>
        <v>0</v>
      </c>
      <c r="D170" s="491" t="str">
        <f ca="1"/>
        <v>Lot02</v>
      </c>
      <c r="E170" s="491" t="str">
        <f ca="1"/>
        <v>MO-CK22</v>
      </c>
      <c r="F170" s="491" t="str">
        <f ca="1"/>
        <v>MO-CK</v>
      </c>
      <c r="G170" s="493" t="str">
        <f ca="1"/>
        <v>Fire escape stairs level signs in the Depot, VS and IVS areas</v>
      </c>
      <c r="H170" s="491" t="str">
        <f ca="1"/>
        <v>สหชาติ</v>
      </c>
      <c r="I170" s="95">
        <f ca="1"/>
        <v>0</v>
      </c>
      <c r="J170" s="95" t="str">
        <f ca="1"/>
        <v>Depot</v>
      </c>
      <c r="K170" s="118">
        <f ca="1"/>
        <v>46388</v>
      </c>
      <c r="L170" s="193">
        <f ca="1"/>
        <v>46295</v>
      </c>
      <c r="M170" s="189">
        <f ca="1"/>
        <v>0.5</v>
      </c>
      <c r="N170" s="191" t="str">
        <f ca="1"/>
        <v>Late</v>
      </c>
      <c r="O170" s="776"/>
      <c r="R170" s="644">
        <v>0</v>
      </c>
      <c r="S170" s="644">
        <v>0</v>
      </c>
    </row>
    <row r="171" spans="2:19" ht="30" customHeight="1" x14ac:dyDescent="0.2">
      <c r="B171" s="491">
        <f ca="1"/>
        <v>167</v>
      </c>
      <c r="C171" s="491" t="str">
        <f ca="1"/>
        <v>DWE-39026</v>
      </c>
      <c r="D171" s="491" t="str">
        <f ca="1"/>
        <v>Lot02</v>
      </c>
      <c r="E171" s="491" t="str">
        <f ca="1"/>
        <v>MO-CK23</v>
      </c>
      <c r="F171" s="491" t="str">
        <f ca="1"/>
        <v>MO-CK</v>
      </c>
      <c r="G171" s="493" t="str">
        <f ca="1"/>
        <v>General waste Storage 22 x 5 m</v>
      </c>
      <c r="H171" s="491" t="str">
        <f ca="1"/>
        <v>สหชาติ</v>
      </c>
      <c r="I171" s="95">
        <f ca="1"/>
        <v>0</v>
      </c>
      <c r="J171" s="95" t="str">
        <f ca="1"/>
        <v>Depot</v>
      </c>
      <c r="K171" s="118">
        <f ca="1"/>
        <v>46143</v>
      </c>
      <c r="L171" s="173">
        <f ca="1"/>
        <v>45930</v>
      </c>
      <c r="M171" s="189">
        <f ca="1"/>
        <v>1</v>
      </c>
      <c r="N171" s="191" t="str">
        <f ca="1"/>
        <v>Completed</v>
      </c>
      <c r="O171" s="844" t="s">
        <v>4841</v>
      </c>
      <c r="Q171" s="644" t="s">
        <v>491</v>
      </c>
      <c r="R171" s="644" t="s">
        <v>2064</v>
      </c>
      <c r="S171" s="644" t="s">
        <v>2066</v>
      </c>
    </row>
    <row r="172" spans="2:19" ht="30" customHeight="1" x14ac:dyDescent="0.2">
      <c r="B172" s="491">
        <f ca="1"/>
        <v>168</v>
      </c>
      <c r="C172" s="494">
        <f ca="1"/>
        <v>0</v>
      </c>
      <c r="D172" s="491" t="str">
        <f ca="1"/>
        <v>Lot02</v>
      </c>
      <c r="E172" s="491" t="str">
        <f ca="1"/>
        <v>MO-CK24</v>
      </c>
      <c r="F172" s="491" t="str">
        <f ca="1"/>
        <v>MO-CK</v>
      </c>
      <c r="G172" s="493" t="str">
        <f ca="1"/>
        <v>Modify Traffic paint and traffic sign</v>
      </c>
      <c r="H172" s="491" t="str">
        <f ca="1"/>
        <v>สหชาติ</v>
      </c>
      <c r="I172" s="95">
        <f ca="1"/>
        <v>0</v>
      </c>
      <c r="J172" s="563">
        <f ca="1"/>
        <v>0</v>
      </c>
      <c r="K172" s="118">
        <f ca="1"/>
        <v>46143</v>
      </c>
      <c r="L172" s="173">
        <f ca="1"/>
        <v>46142</v>
      </c>
      <c r="M172" s="189">
        <f ca="1"/>
        <v>1</v>
      </c>
      <c r="N172" s="191" t="str">
        <f ca="1"/>
        <v>Completed</v>
      </c>
      <c r="O172" s="777"/>
      <c r="R172" s="644">
        <v>0</v>
      </c>
      <c r="S172" s="644">
        <v>0</v>
      </c>
    </row>
    <row r="173" spans="2:19" ht="30" customHeight="1" x14ac:dyDescent="0.2">
      <c r="B173" s="491">
        <f ca="1"/>
        <v>169</v>
      </c>
      <c r="C173" s="494">
        <f ca="1"/>
        <v>0</v>
      </c>
      <c r="D173" s="491" t="str">
        <f ca="1"/>
        <v>Lot02</v>
      </c>
      <c r="E173" s="491" t="str">
        <f ca="1"/>
        <v>MO-CK25</v>
      </c>
      <c r="F173" s="491" t="str">
        <f ca="1"/>
        <v>MO-CK</v>
      </c>
      <c r="G173" s="493" t="str">
        <f ca="1"/>
        <v>Station Area sign 28 stations</v>
      </c>
      <c r="H173" s="491" t="str">
        <f ca="1"/>
        <v>สหชาติ</v>
      </c>
      <c r="I173" s="95">
        <f ca="1"/>
        <v>0</v>
      </c>
      <c r="J173" s="563">
        <f ca="1"/>
        <v>0</v>
      </c>
      <c r="K173" s="118">
        <f ca="1"/>
        <v>46143</v>
      </c>
      <c r="L173" s="173">
        <f ca="1"/>
        <v>46188</v>
      </c>
      <c r="M173" s="189">
        <f ca="1"/>
        <v>0.8</v>
      </c>
      <c r="N173" s="191" t="str">
        <f ca="1"/>
        <v>Late</v>
      </c>
      <c r="O173" s="845" t="s">
        <v>4776</v>
      </c>
      <c r="R173" s="644">
        <v>0</v>
      </c>
      <c r="S173" s="644">
        <v>0</v>
      </c>
    </row>
    <row r="174" spans="2:19" ht="30" customHeight="1" x14ac:dyDescent="0.2">
      <c r="B174" s="491">
        <f ca="1"/>
        <v>170</v>
      </c>
      <c r="C174" s="491" t="str">
        <f ca="1"/>
        <v/>
      </c>
      <c r="D174" s="491" t="str">
        <f ca="1"/>
        <v>Lot02</v>
      </c>
      <c r="E174" s="491" t="str">
        <f ca="1"/>
        <v>MO-CK26</v>
      </c>
      <c r="F174" s="491" t="str">
        <f ca="1"/>
        <v>MO-CK</v>
      </c>
      <c r="G174" s="493" t="str">
        <f ca="1"/>
        <v>Safety and warning signage for lift and escalator at all station</v>
      </c>
      <c r="H174" s="491" t="str">
        <f ca="1"/>
        <v>สหชาติ</v>
      </c>
      <c r="I174" s="95">
        <f ca="1"/>
        <v>0</v>
      </c>
      <c r="J174" s="95" t="str">
        <f ca="1"/>
        <v>Depot</v>
      </c>
      <c r="K174" s="118">
        <f ca="1"/>
        <v>46388</v>
      </c>
      <c r="L174" s="173">
        <f ca="1"/>
        <v>46189</v>
      </c>
      <c r="M174" s="189">
        <f ca="1"/>
        <v>1</v>
      </c>
      <c r="N174" s="191" t="str">
        <f ca="1"/>
        <v>Completed</v>
      </c>
      <c r="O174" s="848" t="s">
        <v>4774</v>
      </c>
      <c r="Q174" s="644" t="s">
        <v>380</v>
      </c>
      <c r="R174" s="644" t="s">
        <v>4800</v>
      </c>
      <c r="S174" s="644" t="s">
        <v>4800</v>
      </c>
    </row>
    <row r="175" spans="2:19" ht="30" customHeight="1" x14ac:dyDescent="0.2">
      <c r="B175" s="491">
        <f ca="1"/>
        <v>171</v>
      </c>
      <c r="C175" s="491" t="str">
        <f ca="1"/>
        <v>MDW-39532</v>
      </c>
      <c r="D175" s="491" t="str">
        <f ca="1"/>
        <v>Lot02</v>
      </c>
      <c r="E175" s="491" t="str">
        <f ca="1"/>
        <v>MO-CK27</v>
      </c>
      <c r="F175" s="491" t="str">
        <f ca="1"/>
        <v>MO-CK</v>
      </c>
      <c r="G175" s="493" t="str">
        <f ca="1"/>
        <v>Spike fence for Depot slab</v>
      </c>
      <c r="H175" s="491" t="str">
        <f ca="1"/>
        <v>สหชาติ</v>
      </c>
      <c r="I175" s="94">
        <f ca="1"/>
        <v>0</v>
      </c>
      <c r="J175" s="95" t="str">
        <f ca="1"/>
        <v>Depot</v>
      </c>
      <c r="K175" s="118">
        <f ca="1"/>
        <v>46388</v>
      </c>
      <c r="L175" s="173">
        <f ca="1"/>
        <v>46234</v>
      </c>
      <c r="M175" s="189">
        <f ca="1"/>
        <v>0.7</v>
      </c>
      <c r="N175" s="191" t="str">
        <f ca="1"/>
        <v>Late</v>
      </c>
      <c r="O175" s="848" t="s">
        <v>4843</v>
      </c>
      <c r="Q175" s="644" t="s">
        <v>401</v>
      </c>
      <c r="R175" s="644" t="s">
        <v>2228</v>
      </c>
      <c r="S175" s="644" t="s">
        <v>2230</v>
      </c>
    </row>
    <row r="176" spans="2:19" ht="30" customHeight="1" x14ac:dyDescent="0.2">
      <c r="B176" s="491">
        <f ca="1"/>
        <v>172</v>
      </c>
      <c r="C176" s="499">
        <f ca="1"/>
        <v>0</v>
      </c>
      <c r="D176" s="496" t="str">
        <f ca="1"/>
        <v>Lot02</v>
      </c>
      <c r="E176" s="496" t="str">
        <f ca="1"/>
        <v>MO-CK28</v>
      </c>
      <c r="F176" s="496" t="str">
        <f ca="1"/>
        <v>MO-CK</v>
      </c>
      <c r="G176" s="498" t="str">
        <f ca="1"/>
        <v>Bird net and Flashing at MWS and Skywalk to Stabling yard</v>
      </c>
      <c r="H176" s="496" t="str">
        <f ca="1"/>
        <v>สหชาติ</v>
      </c>
      <c r="I176" s="96">
        <f ca="1"/>
        <v>0</v>
      </c>
      <c r="J176" s="565">
        <f ca="1"/>
        <v>0</v>
      </c>
      <c r="K176" s="119">
        <f ca="1"/>
        <v>46143</v>
      </c>
      <c r="L176" s="558" t="str">
        <f ca="1"/>
        <v/>
      </c>
      <c r="M176" s="559" t="str">
        <f ca="1"/>
        <v/>
      </c>
      <c r="N176" s="564">
        <f ca="1"/>
        <v>0</v>
      </c>
      <c r="O176" s="848" t="s">
        <v>4775</v>
      </c>
      <c r="Q176"/>
      <c r="R176">
        <v>0</v>
      </c>
      <c r="S176">
        <v>0</v>
      </c>
    </row>
    <row r="177" spans="2:19" ht="30" customHeight="1" x14ac:dyDescent="0.2">
      <c r="B177" s="491">
        <f ca="1"/>
        <v>173</v>
      </c>
      <c r="C177" s="491" t="str">
        <f ca="1"/>
        <v>MDW-39541</v>
      </c>
      <c r="D177" s="491" t="str">
        <f ca="1"/>
        <v>Lot02</v>
      </c>
      <c r="E177" s="491" t="str">
        <f ca="1"/>
        <v>MO-CK29</v>
      </c>
      <c r="F177" s="491" t="str">
        <f ca="1"/>
        <v>MO-CK</v>
      </c>
      <c r="G177" s="493" t="str">
        <f ca="1"/>
        <v>Fire Alarm Manual Call Point signage at all elevated station</v>
      </c>
      <c r="H177" s="491" t="str">
        <f ca="1"/>
        <v>สหชาติ</v>
      </c>
      <c r="I177" s="95">
        <f ca="1"/>
        <v>0</v>
      </c>
      <c r="J177" s="563">
        <f ca="1"/>
        <v>0</v>
      </c>
      <c r="K177" s="118">
        <f ca="1"/>
        <v>46388</v>
      </c>
      <c r="L177" s="672" t="str">
        <f ca="1"/>
        <v/>
      </c>
      <c r="M177" s="673" t="str">
        <f ca="1"/>
        <v/>
      </c>
      <c r="N177" s="655">
        <f ca="1"/>
        <v>0</v>
      </c>
      <c r="O177" s="845" t="s">
        <v>4777</v>
      </c>
      <c r="Q177" t="s">
        <v>402</v>
      </c>
      <c r="R177" t="s">
        <v>2260</v>
      </c>
      <c r="S177" t="s">
        <v>2262</v>
      </c>
    </row>
    <row r="178" spans="2:19" ht="30" customHeight="1" x14ac:dyDescent="0.2">
      <c r="B178" s="491">
        <f ca="1"/>
        <v>174</v>
      </c>
      <c r="C178" s="494">
        <f ca="1"/>
        <v>0</v>
      </c>
      <c r="D178" s="491" t="str">
        <f ca="1"/>
        <v>Lot02</v>
      </c>
      <c r="E178" s="491" t="str">
        <f ca="1"/>
        <v>MO-CK30</v>
      </c>
      <c r="F178" s="491" t="str">
        <f ca="1"/>
        <v>MO-CK</v>
      </c>
      <c r="G178" s="493" t="str">
        <f ca="1"/>
        <v>Lighting for sealed space under stairs and behind lift shaft at underground station</v>
      </c>
      <c r="H178" s="491" t="str">
        <f ca="1"/>
        <v>ประธาน</v>
      </c>
      <c r="I178" s="95">
        <f ca="1"/>
        <v>0</v>
      </c>
      <c r="J178" s="563">
        <f ca="1"/>
        <v>0</v>
      </c>
      <c r="K178" s="118">
        <f ca="1"/>
        <v>46388</v>
      </c>
      <c r="L178" s="173">
        <f ca="1"/>
        <v>46309</v>
      </c>
      <c r="M178" s="189">
        <f ca="1"/>
        <v>0</v>
      </c>
      <c r="N178" s="191" t="str">
        <f ca="1"/>
        <v>Late</v>
      </c>
      <c r="O178" s="845" t="s">
        <v>4778</v>
      </c>
      <c r="R178" s="644">
        <v>0</v>
      </c>
      <c r="S178" s="644">
        <v>0</v>
      </c>
    </row>
    <row r="179" spans="2:19" ht="30" customHeight="1" x14ac:dyDescent="0.2">
      <c r="B179" s="491">
        <f ca="1"/>
        <v>175</v>
      </c>
      <c r="C179" s="494">
        <f ca="1"/>
        <v>0</v>
      </c>
      <c r="D179" s="491" t="str">
        <f ca="1"/>
        <v>Lot02</v>
      </c>
      <c r="E179" s="491" t="str">
        <f ca="1"/>
        <v>MO-CK31</v>
      </c>
      <c r="F179" s="491" t="str">
        <f ca="1"/>
        <v>MO-CK</v>
      </c>
      <c r="G179" s="493" t="str">
        <f ca="1"/>
        <v>Modify the access door of sealed space (under-stairs room) with a Sump Pump or ESPS cabinet</v>
      </c>
      <c r="H179" s="491" t="str">
        <f ca="1"/>
        <v>สหชาติ</v>
      </c>
      <c r="I179" s="95">
        <f ca="1"/>
        <v>0</v>
      </c>
      <c r="J179" s="563">
        <f ca="1"/>
        <v>0</v>
      </c>
      <c r="K179" s="118">
        <f ca="1"/>
        <v>46388</v>
      </c>
      <c r="L179" s="173">
        <f ca="1"/>
        <v>46219</v>
      </c>
      <c r="M179" s="189">
        <f ca="1"/>
        <v>0</v>
      </c>
      <c r="N179" s="191" t="str">
        <f ca="1"/>
        <v>Late</v>
      </c>
      <c r="O179" s="845" t="s">
        <v>4779</v>
      </c>
      <c r="R179" s="644">
        <v>0</v>
      </c>
      <c r="S179" s="644">
        <v>0</v>
      </c>
    </row>
    <row r="180" spans="2:19" ht="30" customHeight="1" x14ac:dyDescent="0.2">
      <c r="B180" s="491">
        <f ca="1"/>
        <v>176</v>
      </c>
      <c r="C180" s="494">
        <f ca="1"/>
        <v>0</v>
      </c>
      <c r="D180" s="491" t="str">
        <f ca="1"/>
        <v>Lot02</v>
      </c>
      <c r="E180" s="491" t="str">
        <f ca="1"/>
        <v>MO-CK32</v>
      </c>
      <c r="F180" s="491" t="str">
        <f ca="1"/>
        <v>MO-CK</v>
      </c>
      <c r="G180" s="493" t="str">
        <f ca="1"/>
        <v>Lighting to the sealed space (under-stairs room) with a Sump Pump or ESPS cabinet</v>
      </c>
      <c r="H180" s="491" t="str">
        <f ca="1"/>
        <v>ประธาน</v>
      </c>
      <c r="I180" s="95">
        <f ca="1"/>
        <v>0</v>
      </c>
      <c r="J180" s="95" t="str">
        <f ca="1"/>
        <v>Depot</v>
      </c>
      <c r="K180" s="118">
        <f ca="1"/>
        <v>46388</v>
      </c>
      <c r="L180" s="173">
        <f ca="1"/>
        <v>46329</v>
      </c>
      <c r="M180" s="189">
        <f ca="1"/>
        <v>0</v>
      </c>
      <c r="N180" s="191" t="str">
        <f ca="1"/>
        <v>On Schedule</v>
      </c>
      <c r="O180" s="848"/>
      <c r="R180" s="644">
        <v>0</v>
      </c>
      <c r="S180" s="644">
        <v>0</v>
      </c>
    </row>
    <row r="181" spans="2:19" ht="30" customHeight="1" x14ac:dyDescent="0.2">
      <c r="B181" s="491">
        <f ca="1"/>
        <v>177</v>
      </c>
      <c r="C181" s="494">
        <f ca="1"/>
        <v>0</v>
      </c>
      <c r="D181" s="491" t="str">
        <f ca="1"/>
        <v>Lot02</v>
      </c>
      <c r="E181" s="491" t="str">
        <f ca="1"/>
        <v>MO-CK33</v>
      </c>
      <c r="F181" s="491" t="str">
        <f ca="1"/>
        <v>MO-CK</v>
      </c>
      <c r="G181" s="493" t="str">
        <f ca="1"/>
        <v>Additional lighting in areas where the lux level does not meet occupational health standards</v>
      </c>
      <c r="H181" s="491" t="str">
        <f ca="1"/>
        <v>ประธาน</v>
      </c>
      <c r="I181" s="95">
        <f ca="1"/>
        <v>0</v>
      </c>
      <c r="J181" s="95" t="str">
        <f ca="1"/>
        <v>Depot</v>
      </c>
      <c r="K181" s="118">
        <f ca="1"/>
        <v>46388</v>
      </c>
      <c r="L181" s="173">
        <f ca="1"/>
        <v>46279</v>
      </c>
      <c r="M181" s="189">
        <f ca="1"/>
        <v>1</v>
      </c>
      <c r="N181" s="191" t="str">
        <f ca="1"/>
        <v>Completed</v>
      </c>
      <c r="O181" s="3"/>
      <c r="R181" s="644">
        <v>0</v>
      </c>
      <c r="S181" s="644">
        <v>0</v>
      </c>
    </row>
    <row r="182" spans="2:19" ht="30" customHeight="1" x14ac:dyDescent="0.2">
      <c r="B182" s="491">
        <f ca="1"/>
        <v>178</v>
      </c>
      <c r="C182" s="505">
        <f ca="1"/>
        <v>0</v>
      </c>
      <c r="D182" s="502" t="str">
        <f ca="1"/>
        <v>Lot02</v>
      </c>
      <c r="E182" s="502" t="str">
        <f ca="1"/>
        <v>MO-CK34</v>
      </c>
      <c r="F182" s="502" t="str">
        <f ca="1"/>
        <v>MO-CK</v>
      </c>
      <c r="G182" s="503" t="str">
        <f ca="1"/>
        <v>Provide and install confined space signage for Station and Depot</v>
      </c>
      <c r="H182" s="502" t="str">
        <f ca="1"/>
        <v>สหชาติ</v>
      </c>
      <c r="I182" s="113">
        <f ca="1"/>
        <v>0</v>
      </c>
      <c r="J182" s="566">
        <f ca="1"/>
        <v>0</v>
      </c>
      <c r="K182" s="120">
        <f ca="1"/>
        <v>46388</v>
      </c>
      <c r="L182" s="530">
        <f ca="1"/>
        <v>46249</v>
      </c>
      <c r="M182" s="189">
        <f ca="1"/>
        <v>1</v>
      </c>
      <c r="N182" s="191" t="str">
        <f ca="1"/>
        <v>Completed</v>
      </c>
      <c r="O182" s="848"/>
      <c r="R182" s="644">
        <v>0</v>
      </c>
      <c r="S182" s="644">
        <v>0</v>
      </c>
    </row>
    <row r="183" spans="2:19" ht="30" customHeight="1" x14ac:dyDescent="0.2">
      <c r="B183" s="491">
        <f ca="1"/>
        <v>179</v>
      </c>
      <c r="C183" s="496" t="str">
        <f ca="1"/>
        <v/>
      </c>
      <c r="D183" s="496" t="str">
        <f ca="1"/>
        <v>Lot02</v>
      </c>
      <c r="E183" s="496" t="str">
        <f ca="1"/>
        <v>MO-CK35</v>
      </c>
      <c r="F183" s="496" t="str">
        <f ca="1"/>
        <v>MO-CK</v>
      </c>
      <c r="G183" s="497" t="str">
        <f ca="1"/>
        <v>Build room for Train crew main office at OR18 with office area, resting area, meeting room, pantry, toilet and locker room</v>
      </c>
      <c r="H183" s="496" t="str">
        <f ca="1"/>
        <v>สหชาติ/บัณฑิต/ประธาน</v>
      </c>
      <c r="I183" s="96">
        <f ca="1"/>
        <v>0</v>
      </c>
      <c r="J183" s="97" t="str">
        <f ca="1"/>
        <v>Depot</v>
      </c>
      <c r="K183" s="119" t="str">
        <f ca="1"/>
        <v>-</v>
      </c>
      <c r="L183" s="558" t="str">
        <f ca="1"/>
        <v/>
      </c>
      <c r="M183" s="559" t="str">
        <f ca="1"/>
        <v/>
      </c>
      <c r="N183" s="560">
        <f ca="1"/>
        <v>0</v>
      </c>
      <c r="O183" s="845"/>
      <c r="Q183" t="s">
        <v>380</v>
      </c>
      <c r="R183" t="s">
        <v>4800</v>
      </c>
      <c r="S183" t="s">
        <v>4800</v>
      </c>
    </row>
    <row r="184" spans="2:19" ht="30" customHeight="1" x14ac:dyDescent="0.2">
      <c r="B184" s="491">
        <f ca="1"/>
        <v>180</v>
      </c>
      <c r="C184" s="496" t="str">
        <f ca="1"/>
        <v/>
      </c>
      <c r="D184" s="496" t="str">
        <f ca="1"/>
        <v>Lot02</v>
      </c>
      <c r="E184" s="496" t="str">
        <f ca="1"/>
        <v>MO-CK36</v>
      </c>
      <c r="F184" s="496" t="str">
        <f ca="1"/>
        <v>MO-CK</v>
      </c>
      <c r="G184" s="498" t="str">
        <f ca="1"/>
        <v>Dormitory Cable Containments (if any)</v>
      </c>
      <c r="H184" s="496" t="str">
        <f ca="1"/>
        <v>มนตรี</v>
      </c>
      <c r="I184" s="96">
        <f ca="1"/>
        <v>0</v>
      </c>
      <c r="J184" s="97" t="str">
        <f ca="1"/>
        <v>Depot</v>
      </c>
      <c r="K184" s="119" t="str">
        <f ca="1"/>
        <v>-</v>
      </c>
      <c r="L184" s="558" t="str">
        <f ca="1"/>
        <v/>
      </c>
      <c r="M184" s="559" t="str">
        <f ca="1"/>
        <v/>
      </c>
      <c r="N184" s="560">
        <f ca="1"/>
        <v>0</v>
      </c>
      <c r="O184" s="848"/>
      <c r="Q184" t="s">
        <v>380</v>
      </c>
      <c r="R184" t="s">
        <v>4800</v>
      </c>
      <c r="S184" t="s">
        <v>4800</v>
      </c>
    </row>
    <row r="185" spans="2:19" ht="30" customHeight="1" x14ac:dyDescent="0.2">
      <c r="B185" s="491">
        <f ca="1"/>
        <v>181</v>
      </c>
      <c r="C185" s="691">
        <f ca="1"/>
        <v>0</v>
      </c>
      <c r="D185" s="636" t="str">
        <f ca="1"/>
        <v>Lot02</v>
      </c>
      <c r="E185" s="636" t="str">
        <f ca="1"/>
        <v>MO-CK37</v>
      </c>
      <c r="F185" s="636" t="str">
        <f ca="1"/>
        <v>MO-CK</v>
      </c>
      <c r="G185" s="642" t="str">
        <f ca="1"/>
        <v>Provide Raise floor and building Service in Training &amp;Simulator (OCC Admin)</v>
      </c>
      <c r="H185" s="636" t="str">
        <f ca="1"/>
        <v>สหชาติ</v>
      </c>
      <c r="I185" s="593">
        <f ca="1"/>
        <v>0</v>
      </c>
      <c r="J185" s="582" t="str">
        <f ca="1"/>
        <v>Depot</v>
      </c>
      <c r="K185" s="594" t="str">
        <f ca="1"/>
        <v>-</v>
      </c>
      <c r="L185" s="654">
        <f ca="1"/>
        <v>0</v>
      </c>
      <c r="M185" s="654">
        <f ca="1"/>
        <v>0</v>
      </c>
      <c r="N185" s="655">
        <f ca="1"/>
        <v>0</v>
      </c>
      <c r="O185" s="848" t="s">
        <v>4844</v>
      </c>
      <c r="Q185"/>
      <c r="R185">
        <v>0</v>
      </c>
      <c r="S185">
        <v>0</v>
      </c>
    </row>
    <row r="186" spans="2:19" ht="30" customHeight="1" x14ac:dyDescent="0.2">
      <c r="B186" s="491">
        <f ca="1"/>
        <v>182</v>
      </c>
      <c r="C186" s="636" t="str">
        <f ca="1"/>
        <v/>
      </c>
      <c r="D186" s="636" t="str">
        <f ca="1"/>
        <v>Lot02</v>
      </c>
      <c r="E186" s="636" t="str">
        <f ca="1"/>
        <v>MO-CK38</v>
      </c>
      <c r="F186" s="636" t="str">
        <f ca="1"/>
        <v>MO-CK</v>
      </c>
      <c r="G186" s="642" t="str">
        <f ca="1"/>
        <v>Add N2 in Playback and Training Room and Backup Control Room</v>
      </c>
      <c r="H186" s="636" t="str">
        <f ca="1"/>
        <v>บุญประเสริฐ</v>
      </c>
      <c r="I186" s="582">
        <f ca="1"/>
        <v>0</v>
      </c>
      <c r="J186" s="582" t="str">
        <f ca="1"/>
        <v>Depot</v>
      </c>
      <c r="K186" s="594" t="str">
        <f ca="1"/>
        <v>-</v>
      </c>
      <c r="L186" s="672" t="str">
        <f ca="1"/>
        <v/>
      </c>
      <c r="M186" s="673" t="str">
        <f ca="1"/>
        <v/>
      </c>
      <c r="N186" s="655">
        <f ca="1"/>
        <v>0</v>
      </c>
      <c r="O186" s="848"/>
      <c r="Q186" t="s">
        <v>380</v>
      </c>
      <c r="R186" t="s">
        <v>4800</v>
      </c>
      <c r="S186" t="s">
        <v>4800</v>
      </c>
    </row>
    <row r="187" spans="2:19" ht="30" customHeight="1" x14ac:dyDescent="0.2">
      <c r="B187" s="491">
        <f ca="1"/>
        <v>183</v>
      </c>
      <c r="C187" s="491" t="str">
        <f ca="1"/>
        <v>MDW-39505</v>
      </c>
      <c r="D187" s="491" t="str">
        <f ca="1"/>
        <v>Lot02</v>
      </c>
      <c r="E187" s="491" t="str">
        <f ca="1"/>
        <v>MO-BEM1.1</v>
      </c>
      <c r="F187" s="491" t="str">
        <f ca="1"/>
        <v>MO-BEM</v>
      </c>
      <c r="G187" s="493" t="str">
        <f ca="1"/>
        <v>Walkway from Main Work Shop to Stabling Area  - Civil &amp; AR</v>
      </c>
      <c r="H187" s="491" t="str">
        <f ca="1"/>
        <v>สหชาติ</v>
      </c>
      <c r="I187" s="95">
        <f ca="1"/>
        <v>0</v>
      </c>
      <c r="J187" s="95" t="str">
        <f ca="1"/>
        <v>Depot</v>
      </c>
      <c r="K187" s="118">
        <f ca="1"/>
        <v>46236</v>
      </c>
      <c r="L187" s="173">
        <f ca="1"/>
        <v>46140</v>
      </c>
      <c r="M187" s="189">
        <f ca="1"/>
        <v>1</v>
      </c>
      <c r="N187" s="191" t="str">
        <f ca="1"/>
        <v>Completed</v>
      </c>
      <c r="O187" s="845"/>
      <c r="Q187" s="644" t="s">
        <v>404</v>
      </c>
      <c r="R187" s="644" t="s">
        <v>2175</v>
      </c>
      <c r="S187" s="644" t="s">
        <v>2177</v>
      </c>
    </row>
    <row r="188" spans="2:19" ht="30" customHeight="1" x14ac:dyDescent="0.2">
      <c r="B188" s="491">
        <f ca="1"/>
        <v>184</v>
      </c>
      <c r="C188" s="491" t="str">
        <f ca="1"/>
        <v>MDW-39506</v>
      </c>
      <c r="D188" s="491" t="str">
        <f ca="1"/>
        <v>Lot02</v>
      </c>
      <c r="E188" s="491" t="str">
        <f ca="1"/>
        <v>MO-BEM1.2</v>
      </c>
      <c r="F188" s="491" t="str">
        <f ca="1"/>
        <v>MO-BEM</v>
      </c>
      <c r="G188" s="493" t="str">
        <f ca="1"/>
        <v>Walkway from Main Work Shop to Stabling Area - Building Services</v>
      </c>
      <c r="H188" s="491" t="str">
        <f ca="1"/>
        <v>ประธาน</v>
      </c>
      <c r="I188" s="95">
        <f ca="1"/>
        <v>0</v>
      </c>
      <c r="J188" s="95" t="str">
        <f ca="1"/>
        <v>Depot</v>
      </c>
      <c r="K188" s="118">
        <f ca="1"/>
        <v>46236</v>
      </c>
      <c r="L188" s="173">
        <f ca="1"/>
        <v>46140</v>
      </c>
      <c r="M188" s="189">
        <f ca="1"/>
        <v>1</v>
      </c>
      <c r="N188" s="191" t="str">
        <f ca="1"/>
        <v>Completed</v>
      </c>
      <c r="O188" s="848"/>
      <c r="Q188" s="644" t="s">
        <v>403</v>
      </c>
      <c r="R188" s="644" t="s">
        <v>3648</v>
      </c>
      <c r="S188" s="644" t="s">
        <v>3898</v>
      </c>
    </row>
    <row r="189" spans="2:19" ht="30" customHeight="1" x14ac:dyDescent="0.2">
      <c r="B189" s="491">
        <f ca="1"/>
        <v>185</v>
      </c>
      <c r="C189" s="491" t="str">
        <f ca="1"/>
        <v>MDW-39507</v>
      </c>
      <c r="D189" s="491" t="str">
        <f ca="1"/>
        <v>Lot02</v>
      </c>
      <c r="E189" s="491" t="str">
        <f ca="1"/>
        <v>MO-BEM2</v>
      </c>
      <c r="F189" s="491" t="str">
        <f ca="1"/>
        <v>MO-BEM</v>
      </c>
      <c r="G189" s="493" t="str">
        <f ca="1"/>
        <v>High Roof at Main Work Shop Entrance and Store</v>
      </c>
      <c r="H189" s="491" t="str">
        <f ca="1"/>
        <v>สหชาติ</v>
      </c>
      <c r="I189" s="95">
        <f ca="1"/>
        <v>0</v>
      </c>
      <c r="J189" s="95" t="str">
        <f ca="1"/>
        <v>Depot</v>
      </c>
      <c r="K189" s="118">
        <f ca="1"/>
        <v>46235</v>
      </c>
      <c r="L189" s="173">
        <f ca="1"/>
        <v>46066</v>
      </c>
      <c r="M189" s="189">
        <f ca="1"/>
        <v>1</v>
      </c>
      <c r="N189" s="191" t="str">
        <f ca="1"/>
        <v>Completed</v>
      </c>
      <c r="O189" s="848" t="s">
        <v>4768</v>
      </c>
      <c r="Q189" s="644" t="s">
        <v>405</v>
      </c>
      <c r="R189" s="644" t="s">
        <v>2179</v>
      </c>
      <c r="S189" s="644" t="s">
        <v>2181</v>
      </c>
    </row>
    <row r="190" spans="2:19" ht="30" customHeight="1" x14ac:dyDescent="0.2">
      <c r="B190" s="491">
        <f ca="1"/>
        <v>186</v>
      </c>
      <c r="C190" s="491" t="str">
        <f ca="1"/>
        <v>MDW-39509</v>
      </c>
      <c r="D190" s="491" t="str">
        <f ca="1"/>
        <v>Lot02</v>
      </c>
      <c r="E190" s="491" t="str">
        <f ca="1"/>
        <v>MO-BEM3</v>
      </c>
      <c r="F190" s="491" t="str">
        <f ca="1"/>
        <v>MO-BEM</v>
      </c>
      <c r="G190" s="493" t="str">
        <f ca="1"/>
        <v>High Roof at the entrance and exit of the under floor wheel lathe</v>
      </c>
      <c r="H190" s="491" t="str">
        <f ca="1"/>
        <v>สหชาติ</v>
      </c>
      <c r="I190" s="95">
        <f ca="1"/>
        <v>0</v>
      </c>
      <c r="J190" s="95" t="str">
        <f ca="1"/>
        <v>Depot</v>
      </c>
      <c r="K190" s="118">
        <f ca="1"/>
        <v>46238</v>
      </c>
      <c r="L190" s="173">
        <f ca="1"/>
        <v>46066</v>
      </c>
      <c r="M190" s="189">
        <f ca="1"/>
        <v>1</v>
      </c>
      <c r="N190" s="191" t="str">
        <f ca="1"/>
        <v>Completed</v>
      </c>
      <c r="O190" s="847" t="s">
        <v>4781</v>
      </c>
      <c r="Q190" s="644" t="s">
        <v>406</v>
      </c>
      <c r="R190" s="644" t="s">
        <v>2183</v>
      </c>
      <c r="S190" s="644" t="s">
        <v>380</v>
      </c>
    </row>
    <row r="191" spans="2:19" ht="30" customHeight="1" x14ac:dyDescent="0.2">
      <c r="B191" s="491">
        <f ca="1"/>
        <v>187</v>
      </c>
      <c r="C191" s="685" t="str">
        <f ca="1"/>
        <v>MDW-39511</v>
      </c>
      <c r="D191" s="685" t="str">
        <f ca="1"/>
        <v>Lot02</v>
      </c>
      <c r="E191" s="685" t="str">
        <f ca="1"/>
        <v>MO-BEM4.1</v>
      </c>
      <c r="F191" s="685" t="str">
        <f ca="1"/>
        <v>MO-BEM</v>
      </c>
      <c r="G191" s="687" t="str">
        <f ca="1"/>
        <v>Maintenance Office Rooms at Main Workshop - Civil &amp; AR</v>
      </c>
      <c r="H191" s="685" t="str">
        <f ca="1"/>
        <v>สหชาติ</v>
      </c>
      <c r="I191" s="598">
        <f ca="1"/>
        <v>0</v>
      </c>
      <c r="J191" s="598" t="str">
        <f ca="1"/>
        <v>Depot</v>
      </c>
      <c r="K191" s="600">
        <f ca="1"/>
        <v>46206</v>
      </c>
      <c r="L191" s="193">
        <f ca="1"/>
        <v>46125</v>
      </c>
      <c r="M191" s="531">
        <f ca="1"/>
        <v>1</v>
      </c>
      <c r="N191" s="601" t="str">
        <f ca="1"/>
        <v>Completed</v>
      </c>
      <c r="O191" s="848"/>
      <c r="Q191" s="644" t="s">
        <v>408</v>
      </c>
      <c r="R191" s="644" t="s">
        <v>2187</v>
      </c>
      <c r="S191" s="644" t="s">
        <v>2189</v>
      </c>
    </row>
    <row r="192" spans="2:19" ht="30" customHeight="1" x14ac:dyDescent="0.2">
      <c r="B192" s="491">
        <f ca="1"/>
        <v>188</v>
      </c>
      <c r="C192" s="491" t="str">
        <f ca="1"/>
        <v>MDW-39512</v>
      </c>
      <c r="D192" s="491" t="str">
        <f ca="1"/>
        <v>Lot02</v>
      </c>
      <c r="E192" s="491" t="str">
        <f ca="1"/>
        <v>MO-BEM4.2</v>
      </c>
      <c r="F192" s="491" t="str">
        <f ca="1"/>
        <v>MO-BEM</v>
      </c>
      <c r="G192" s="493" t="str">
        <f ca="1"/>
        <v>Maintenance Office Rooms at Main Workshop - Building Services</v>
      </c>
      <c r="H192" s="491" t="str">
        <f ca="1"/>
        <v>ประธาน</v>
      </c>
      <c r="I192" s="95">
        <f ca="1"/>
        <v>0</v>
      </c>
      <c r="J192" s="95" t="str">
        <f ca="1"/>
        <v>Depot</v>
      </c>
      <c r="K192" s="118">
        <f ca="1"/>
        <v>46207</v>
      </c>
      <c r="L192" s="173">
        <f ca="1"/>
        <v>46125</v>
      </c>
      <c r="M192" s="189">
        <f ca="1"/>
        <v>1</v>
      </c>
      <c r="N192" s="191" t="str">
        <f ca="1"/>
        <v>Completed</v>
      </c>
      <c r="O192" s="845"/>
      <c r="Q192" s="644" t="s">
        <v>407</v>
      </c>
      <c r="R192" s="644" t="s">
        <v>3658</v>
      </c>
      <c r="S192" s="644" t="s">
        <v>3900</v>
      </c>
    </row>
    <row r="193" spans="2:19" ht="30" customHeight="1" x14ac:dyDescent="0.2">
      <c r="B193" s="491">
        <f ca="1"/>
        <v>189</v>
      </c>
      <c r="C193" s="685" t="str">
        <f ca="1"/>
        <v>MDW-39513</v>
      </c>
      <c r="D193" s="685" t="str">
        <f ca="1"/>
        <v>Lot02</v>
      </c>
      <c r="E193" s="685" t="str">
        <f ca="1"/>
        <v>MO-BEM5</v>
      </c>
      <c r="F193" s="685" t="str">
        <f ca="1"/>
        <v>MO-BEM</v>
      </c>
      <c r="G193" s="687" t="str">
        <f ca="1"/>
        <v>Install Concrete car barrier along the walkway in front of  MWS building</v>
      </c>
      <c r="H193" s="685" t="str">
        <f ca="1"/>
        <v>สหชาติ</v>
      </c>
      <c r="I193" s="598">
        <f ca="1"/>
        <v>0</v>
      </c>
      <c r="J193" s="598" t="str">
        <f ca="1"/>
        <v>Depot</v>
      </c>
      <c r="K193" s="600">
        <f ca="1"/>
        <v>46388</v>
      </c>
      <c r="L193" s="193">
        <f ca="1"/>
        <v>46309</v>
      </c>
      <c r="M193" s="531">
        <f ca="1"/>
        <v>1</v>
      </c>
      <c r="N193" s="601" t="str">
        <f ca="1"/>
        <v>Completed</v>
      </c>
      <c r="O193" s="848"/>
      <c r="Q193" s="644" t="s">
        <v>409</v>
      </c>
      <c r="R193" s="644" t="s">
        <v>2191</v>
      </c>
      <c r="S193" s="644" t="s">
        <v>2193</v>
      </c>
    </row>
    <row r="194" spans="2:19" ht="30" customHeight="1" x14ac:dyDescent="0.2">
      <c r="B194" s="491">
        <f ca="1"/>
        <v>190</v>
      </c>
      <c r="C194" s="494">
        <f ca="1"/>
        <v>0</v>
      </c>
      <c r="D194" s="491" t="str">
        <f ca="1"/>
        <v>Lot02</v>
      </c>
      <c r="E194" s="491" t="str">
        <f ca="1"/>
        <v>MO-BEM6</v>
      </c>
      <c r="F194" s="491" t="str">
        <f ca="1"/>
        <v>MO-BEM</v>
      </c>
      <c r="G194" s="493" t="str">
        <f ca="1"/>
        <v>Handrail on top of the water tank on the rooftop of the Admin Building</v>
      </c>
      <c r="H194" s="491" t="str">
        <f ca="1"/>
        <v>สหชาติ</v>
      </c>
      <c r="I194" s="95">
        <f ca="1"/>
        <v>0</v>
      </c>
      <c r="J194" s="95" t="str">
        <f ca="1"/>
        <v>Depot</v>
      </c>
      <c r="K194" s="118">
        <f ca="1"/>
        <v>46388</v>
      </c>
      <c r="L194" s="173">
        <f ca="1"/>
        <v>46314</v>
      </c>
      <c r="M194" s="189">
        <f ca="1"/>
        <v>1</v>
      </c>
      <c r="N194" s="191" t="str">
        <f ca="1"/>
        <v>Completed</v>
      </c>
      <c r="O194" s="844" t="s">
        <v>4842</v>
      </c>
      <c r="R194" s="644">
        <v>0</v>
      </c>
      <c r="S194" s="644">
        <v>0</v>
      </c>
    </row>
    <row r="195" spans="2:19" ht="30" customHeight="1" x14ac:dyDescent="0.2">
      <c r="B195" s="491">
        <f ca="1"/>
        <v>191</v>
      </c>
      <c r="C195" s="494">
        <f ca="1"/>
        <v>0</v>
      </c>
      <c r="D195" s="491" t="str">
        <f ca="1"/>
        <v>Lot02</v>
      </c>
      <c r="E195" s="491" t="str">
        <f ca="1"/>
        <v>MO-BEM7</v>
      </c>
      <c r="F195" s="491" t="str">
        <f ca="1"/>
        <v>MO-BEM</v>
      </c>
      <c r="G195" s="493" t="str">
        <f ca="1"/>
        <v>Modify maintenance service door to the roof building to easier access while maintaining safe operational standards</v>
      </c>
      <c r="H195" s="491" t="str">
        <f ca="1"/>
        <v>สหชาติ</v>
      </c>
      <c r="I195" s="95">
        <f ca="1"/>
        <v>0</v>
      </c>
      <c r="J195" s="95" t="str">
        <f ca="1"/>
        <v>Depot</v>
      </c>
      <c r="K195" s="118">
        <f ca="1"/>
        <v>46388</v>
      </c>
      <c r="L195" s="173">
        <f ca="1"/>
        <v>46314</v>
      </c>
      <c r="M195" s="189">
        <f ca="1"/>
        <v>0.5</v>
      </c>
      <c r="N195" s="191" t="str">
        <f ca="1"/>
        <v>Late</v>
      </c>
      <c r="O195" s="848"/>
      <c r="R195" s="644">
        <v>0</v>
      </c>
      <c r="S195" s="644">
        <v>0</v>
      </c>
    </row>
    <row r="196" spans="2:19" ht="30" customHeight="1" x14ac:dyDescent="0.2">
      <c r="B196" s="491">
        <f ca="1"/>
        <v>192</v>
      </c>
      <c r="C196" s="491" t="str">
        <f ca="1"/>
        <v>MDW-39536</v>
      </c>
      <c r="D196" s="491" t="str">
        <f ca="1"/>
        <v>Lot02</v>
      </c>
      <c r="E196" s="491" t="str">
        <f ca="1"/>
        <v>MO-BEM8</v>
      </c>
      <c r="F196" s="491" t="str">
        <f ca="1"/>
        <v>MO-BEM</v>
      </c>
      <c r="G196" s="493" t="str">
        <f ca="1"/>
        <v>Company logo and Central Control Room sign in CCR room.</v>
      </c>
      <c r="H196" s="491" t="str">
        <f ca="1"/>
        <v>สหชาติ</v>
      </c>
      <c r="I196" s="95">
        <f ca="1"/>
        <v>0</v>
      </c>
      <c r="J196" s="95" t="str">
        <f ca="1"/>
        <v>Depot</v>
      </c>
      <c r="K196" s="118">
        <f ca="1"/>
        <v>46143</v>
      </c>
      <c r="L196" s="173">
        <f ca="1"/>
        <v>46049</v>
      </c>
      <c r="M196" s="189">
        <f ca="1"/>
        <v>1</v>
      </c>
      <c r="N196" s="191" t="str">
        <f ca="1"/>
        <v>Completed</v>
      </c>
      <c r="O196" s="848"/>
      <c r="Q196" s="644" t="s">
        <v>410</v>
      </c>
      <c r="R196" s="644" t="s">
        <v>2240</v>
      </c>
      <c r="S196" s="644" t="s">
        <v>2242</v>
      </c>
    </row>
    <row r="197" spans="2:19" ht="30" customHeight="1" x14ac:dyDescent="0.2">
      <c r="B197" s="491">
        <f ca="1"/>
        <v>193</v>
      </c>
      <c r="C197" s="491" t="str">
        <f ca="1"/>
        <v>MDW-39536</v>
      </c>
      <c r="D197" s="491" t="str">
        <f ca="1"/>
        <v>Lot02</v>
      </c>
      <c r="E197" s="491" t="str">
        <f ca="1"/>
        <v>MO-BEM9</v>
      </c>
      <c r="F197" s="491" t="str">
        <f ca="1"/>
        <v>MO-BEM</v>
      </c>
      <c r="G197" s="493" t="str">
        <f ca="1"/>
        <v>Soundproof insulation on the wall and structure and equipment in the CCR room.</v>
      </c>
      <c r="H197" s="491" t="str">
        <f ca="1"/>
        <v>สหชาติ</v>
      </c>
      <c r="I197" s="95">
        <f ca="1"/>
        <v>0</v>
      </c>
      <c r="J197" s="95" t="str">
        <f ca="1"/>
        <v>Depot</v>
      </c>
      <c r="K197" s="118">
        <f ca="1"/>
        <v>46143</v>
      </c>
      <c r="L197" s="173">
        <f ca="1"/>
        <v>46034</v>
      </c>
      <c r="M197" s="189">
        <f ca="1"/>
        <v>1</v>
      </c>
      <c r="N197" s="191" t="str">
        <f ca="1"/>
        <v>Completed</v>
      </c>
      <c r="O197" s="848" t="s">
        <v>4782</v>
      </c>
      <c r="Q197" s="644" t="s">
        <v>410</v>
      </c>
      <c r="R197" s="644" t="s">
        <v>2240</v>
      </c>
      <c r="S197" s="644" t="s">
        <v>2242</v>
      </c>
    </row>
    <row r="198" spans="2:19" ht="30" customHeight="1" x14ac:dyDescent="0.2">
      <c r="B198" s="491">
        <f ca="1"/>
        <v>194</v>
      </c>
      <c r="C198" s="491" t="str">
        <f ca="1"/>
        <v>MDW-39526</v>
      </c>
      <c r="D198" s="491" t="str">
        <f ca="1"/>
        <v>Lot02</v>
      </c>
      <c r="E198" s="491" t="str">
        <f ca="1"/>
        <v>MO-BEM10</v>
      </c>
      <c r="F198" s="491" t="str">
        <f ca="1"/>
        <v>MO-BEM</v>
      </c>
      <c r="G198" s="493" t="str">
        <f ca="1"/>
        <v>Relocate Fire Hose Cabinet to be outside of the clearance gauge zone 17 set</v>
      </c>
      <c r="H198" s="491" t="str">
        <f ca="1"/>
        <v>ประธาน</v>
      </c>
      <c r="I198" s="95">
        <f ca="1"/>
        <v>0</v>
      </c>
      <c r="J198" s="95" t="str">
        <f ca="1"/>
        <v>Depot</v>
      </c>
      <c r="K198" s="118">
        <f ca="1"/>
        <v>46143</v>
      </c>
      <c r="L198" s="173">
        <f ca="1"/>
        <v>46034</v>
      </c>
      <c r="M198" s="189">
        <f ca="1"/>
        <v>1</v>
      </c>
      <c r="N198" s="192" t="str">
        <f ca="1"/>
        <v>Completed</v>
      </c>
      <c r="O198" s="848" t="s">
        <v>4782</v>
      </c>
      <c r="Q198" s="644" t="s">
        <v>411</v>
      </c>
      <c r="R198" s="644" t="s">
        <v>3684</v>
      </c>
      <c r="S198" s="644" t="s">
        <v>3915</v>
      </c>
    </row>
    <row r="199" spans="2:19" ht="30" customHeight="1" x14ac:dyDescent="0.2">
      <c r="B199" s="491">
        <f ca="1"/>
        <v>195</v>
      </c>
      <c r="C199" s="491" t="str">
        <f ca="1"/>
        <v>MDW-39528</v>
      </c>
      <c r="D199" s="491" t="str">
        <f ca="1"/>
        <v>Lot02</v>
      </c>
      <c r="E199" s="491" t="str">
        <f ca="1"/>
        <v>MO-BEM11.1</v>
      </c>
      <c r="F199" s="491" t="str">
        <f ca="1"/>
        <v>MO-BEM</v>
      </c>
      <c r="G199" s="493" t="str">
        <f ca="1"/>
        <v>Washing Area in Cleaning Staff Room at Stabling Yard - Civil &amp; AR</v>
      </c>
      <c r="H199" s="491" t="str">
        <f ca="1"/>
        <v>สหชาติ</v>
      </c>
      <c r="I199" s="95">
        <f ca="1"/>
        <v>0</v>
      </c>
      <c r="J199" s="95" t="str">
        <f ca="1"/>
        <v>Depot</v>
      </c>
      <c r="K199" s="118">
        <f ca="1"/>
        <v>46237</v>
      </c>
      <c r="L199" s="173">
        <f ca="1"/>
        <v>46176</v>
      </c>
      <c r="M199" s="189">
        <f ca="1"/>
        <v>1</v>
      </c>
      <c r="N199" s="191" t="str">
        <f ca="1"/>
        <v>Completed</v>
      </c>
      <c r="O199" s="848" t="s">
        <v>4782</v>
      </c>
      <c r="Q199" s="644" t="s">
        <v>413</v>
      </c>
      <c r="R199" s="644" t="s">
        <v>2220</v>
      </c>
      <c r="S199" s="644" t="s">
        <v>2222</v>
      </c>
    </row>
    <row r="200" spans="2:19" ht="30" customHeight="1" x14ac:dyDescent="0.2">
      <c r="B200" s="491">
        <f ca="1"/>
        <v>196</v>
      </c>
      <c r="C200" s="491" t="str">
        <f ca="1"/>
        <v>MDW-39529</v>
      </c>
      <c r="D200" s="491" t="str">
        <f ca="1"/>
        <v>Lot02</v>
      </c>
      <c r="E200" s="491" t="str">
        <f ca="1"/>
        <v>MO-BEM11.2</v>
      </c>
      <c r="F200" s="491" t="str">
        <f ca="1"/>
        <v>MO-BEM</v>
      </c>
      <c r="G200" s="493" t="str">
        <f ca="1"/>
        <v>Washing Area in Cleaning Staff Room at Stabling Yard - Building Services</v>
      </c>
      <c r="H200" s="491" t="str">
        <f ca="1"/>
        <v>ประธาน</v>
      </c>
      <c r="I200" s="95">
        <f ca="1"/>
        <v>0</v>
      </c>
      <c r="J200" s="95" t="str">
        <f ca="1"/>
        <v>Depot</v>
      </c>
      <c r="K200" s="118">
        <f ca="1"/>
        <v>46238</v>
      </c>
      <c r="L200" s="173">
        <f ca="1"/>
        <v>46126</v>
      </c>
      <c r="M200" s="189">
        <f ca="1"/>
        <v>1</v>
      </c>
      <c r="N200" s="192" t="str">
        <f ca="1"/>
        <v>Completed</v>
      </c>
      <c r="O200" s="848" t="s">
        <v>4782</v>
      </c>
      <c r="Q200" s="644" t="s">
        <v>412</v>
      </c>
      <c r="R200" s="644" t="s">
        <v>3691</v>
      </c>
      <c r="S200" s="644" t="s">
        <v>3920</v>
      </c>
    </row>
    <row r="201" spans="2:19" ht="30" customHeight="1" x14ac:dyDescent="0.2">
      <c r="B201" s="491">
        <f ca="1"/>
        <v>197</v>
      </c>
      <c r="C201" s="491" t="str">
        <f ca="1"/>
        <v>MDW-39522</v>
      </c>
      <c r="D201" s="491" t="str">
        <f ca="1"/>
        <v>Lot02</v>
      </c>
      <c r="E201" s="491" t="str">
        <f ca="1"/>
        <v>MO-BEM12</v>
      </c>
      <c r="F201" s="491" t="str">
        <f ca="1"/>
        <v>MO-BEM</v>
      </c>
      <c r="G201" s="493" t="str">
        <f ca="1"/>
        <v>Rain protection for Water treatment Building</v>
      </c>
      <c r="H201" s="491" t="str">
        <f ca="1"/>
        <v>สหชาติ</v>
      </c>
      <c r="I201" s="94">
        <f ca="1"/>
        <v>0</v>
      </c>
      <c r="J201" s="95" t="str">
        <f ca="1"/>
        <v>Depot</v>
      </c>
      <c r="K201" s="118">
        <f ca="1"/>
        <v>46239</v>
      </c>
      <c r="L201" s="173">
        <f ca="1"/>
        <v>46141</v>
      </c>
      <c r="M201" s="189">
        <f ca="1"/>
        <v>1</v>
      </c>
      <c r="N201" s="191" t="str">
        <f ca="1"/>
        <v>Completed</v>
      </c>
      <c r="O201" s="848" t="s">
        <v>4782</v>
      </c>
      <c r="Q201" s="644" t="s">
        <v>1512</v>
      </c>
      <c r="R201" s="644" t="s">
        <v>2212</v>
      </c>
      <c r="S201" s="644" t="s">
        <v>2214</v>
      </c>
    </row>
    <row r="202" spans="2:19" ht="30" customHeight="1" x14ac:dyDescent="0.2">
      <c r="B202" s="491">
        <f ca="1"/>
        <v>198</v>
      </c>
      <c r="C202" s="491" t="str">
        <f ca="1"/>
        <v>MDW-39522</v>
      </c>
      <c r="D202" s="491" t="str">
        <f ca="1"/>
        <v>Lot02</v>
      </c>
      <c r="E202" s="491" t="str">
        <f ca="1"/>
        <v>MO-BEM13.1</v>
      </c>
      <c r="F202" s="491" t="str">
        <f ca="1"/>
        <v>MO-BEM</v>
      </c>
      <c r="G202" s="493" t="str">
        <f ca="1"/>
        <v>Zero Discharge Water treatment in Depot - Civil &amp; AR</v>
      </c>
      <c r="H202" s="491" t="str">
        <f ca="1"/>
        <v>สหชาติ</v>
      </c>
      <c r="I202" s="94">
        <f ca="1"/>
        <v>0</v>
      </c>
      <c r="J202" s="95" t="str">
        <f ca="1"/>
        <v>Depot</v>
      </c>
      <c r="K202" s="118">
        <f ca="1"/>
        <v>46388</v>
      </c>
      <c r="L202" s="173">
        <f ca="1"/>
        <v>46249</v>
      </c>
      <c r="M202" s="189">
        <f ca="1"/>
        <v>1</v>
      </c>
      <c r="N202" s="192" t="str">
        <f ca="1"/>
        <v>Completed</v>
      </c>
      <c r="O202" s="848" t="s">
        <v>4783</v>
      </c>
      <c r="Q202" s="644" t="s">
        <v>1512</v>
      </c>
      <c r="R202" s="644" t="s">
        <v>2212</v>
      </c>
      <c r="S202" s="644" t="s">
        <v>2214</v>
      </c>
    </row>
    <row r="203" spans="2:19" ht="30" customHeight="1" x14ac:dyDescent="0.2">
      <c r="B203" s="491">
        <f ca="1"/>
        <v>199</v>
      </c>
      <c r="C203" s="491" t="str">
        <f ca="1"/>
        <v>MDW-39530</v>
      </c>
      <c r="D203" s="491" t="str">
        <f ca="1"/>
        <v>Lot02</v>
      </c>
      <c r="E203" s="491" t="str">
        <f ca="1"/>
        <v>MO-BEM13.2</v>
      </c>
      <c r="F203" s="491" t="str">
        <f ca="1"/>
        <v>MO-BEM</v>
      </c>
      <c r="G203" s="493" t="str">
        <f ca="1"/>
        <v>Zero Discharge Water treatment in Depot - Building Services</v>
      </c>
      <c r="H203" s="491" t="str">
        <f ca="1"/>
        <v>ประธาน</v>
      </c>
      <c r="I203" s="95">
        <f ca="1"/>
        <v>0</v>
      </c>
      <c r="J203" s="95" t="str">
        <f ca="1"/>
        <v>Depot</v>
      </c>
      <c r="K203" s="118">
        <f ca="1"/>
        <v>46388</v>
      </c>
      <c r="L203" s="173">
        <f ca="1"/>
        <v>46249</v>
      </c>
      <c r="M203" s="189">
        <f ca="1"/>
        <v>1</v>
      </c>
      <c r="N203" s="192" t="str">
        <f ca="1"/>
        <v>Completed</v>
      </c>
      <c r="O203" s="848" t="s">
        <v>4744</v>
      </c>
      <c r="Q203" s="644" t="s">
        <v>414</v>
      </c>
      <c r="R203" s="644" t="s">
        <v>3694</v>
      </c>
      <c r="S203" s="644" t="s">
        <v>3923</v>
      </c>
    </row>
    <row r="204" spans="2:19" ht="30" customHeight="1" x14ac:dyDescent="0.2">
      <c r="B204" s="491">
        <f ca="1"/>
        <v>200</v>
      </c>
      <c r="C204" s="685" t="str">
        <f ca="1"/>
        <v>MDW-39516</v>
      </c>
      <c r="D204" s="685" t="str">
        <f ca="1"/>
        <v>Lot02</v>
      </c>
      <c r="E204" s="685" t="str">
        <f ca="1"/>
        <v>MO-BEM14.1</v>
      </c>
      <c r="F204" s="685" t="str">
        <f ca="1"/>
        <v>MO-BEM</v>
      </c>
      <c r="G204" s="687" t="str">
        <f ca="1"/>
        <v>Modification Works : Walkway Bridge between BL Depot and ORL Depot - Civil &amp; AR</v>
      </c>
      <c r="H204" s="685" t="str">
        <f ca="1"/>
        <v>สหชาติ</v>
      </c>
      <c r="I204" s="598">
        <f ca="1"/>
        <v>0</v>
      </c>
      <c r="J204" s="598" t="str">
        <f ca="1"/>
        <v>Depot</v>
      </c>
      <c r="K204" s="600">
        <f ca="1"/>
        <v>46236</v>
      </c>
      <c r="L204" s="193">
        <f ca="1"/>
        <v>46081</v>
      </c>
      <c r="M204" s="531">
        <f ca="1"/>
        <v>1</v>
      </c>
      <c r="N204" s="601" t="str">
        <f ca="1"/>
        <v>Completed</v>
      </c>
      <c r="O204" s="848" t="s">
        <v>4844</v>
      </c>
      <c r="Q204" s="644" t="s">
        <v>416</v>
      </c>
      <c r="R204" s="644" t="s">
        <v>2199</v>
      </c>
      <c r="S204" s="644" t="s">
        <v>2201</v>
      </c>
    </row>
    <row r="205" spans="2:19" ht="30" customHeight="1" x14ac:dyDescent="0.2">
      <c r="B205" s="491">
        <f ca="1"/>
        <v>201</v>
      </c>
      <c r="C205" s="491" t="str">
        <f ca="1"/>
        <v>MDW-39517</v>
      </c>
      <c r="D205" s="491" t="str">
        <f ca="1"/>
        <v>Lot02</v>
      </c>
      <c r="E205" s="491" t="str">
        <f ca="1"/>
        <v>MO-BEM14.2</v>
      </c>
      <c r="F205" s="491" t="str">
        <f ca="1"/>
        <v>MO-BEM</v>
      </c>
      <c r="G205" s="493" t="str">
        <f ca="1"/>
        <v>Modification Works : Walkway Bridge between BL Depot and ORL Depot - Building Services</v>
      </c>
      <c r="H205" s="491" t="str">
        <f ca="1"/>
        <v>ประธาน</v>
      </c>
      <c r="I205" s="95">
        <f ca="1"/>
        <v>0</v>
      </c>
      <c r="J205" s="95" t="str">
        <f ca="1"/>
        <v>Depot</v>
      </c>
      <c r="K205" s="118">
        <f ca="1"/>
        <v>46237</v>
      </c>
      <c r="L205" s="173">
        <f ca="1"/>
        <v>46036</v>
      </c>
      <c r="M205" s="189">
        <f ca="1"/>
        <v>1</v>
      </c>
      <c r="N205" s="191" t="str">
        <f ca="1"/>
        <v>Completed</v>
      </c>
      <c r="O205" s="848" t="s">
        <v>1611</v>
      </c>
      <c r="Q205" s="644" t="s">
        <v>415</v>
      </c>
      <c r="R205" s="644" t="s">
        <v>3666</v>
      </c>
      <c r="S205" s="644" t="s">
        <v>3904</v>
      </c>
    </row>
    <row r="206" spans="2:19" ht="30" customHeight="1" x14ac:dyDescent="0.2">
      <c r="B206" s="491">
        <f ca="1"/>
        <v>202</v>
      </c>
      <c r="C206" s="491" t="str">
        <f ca="1"/>
        <v>MDW-39514</v>
      </c>
      <c r="D206" s="491" t="str">
        <f ca="1"/>
        <v>Lot02</v>
      </c>
      <c r="E206" s="491" t="str">
        <f ca="1"/>
        <v>MO-BEM15.1</v>
      </c>
      <c r="F206" s="491" t="str">
        <f ca="1"/>
        <v>MO-BEM</v>
      </c>
      <c r="G206" s="493" t="str">
        <f ca="1"/>
        <v>Roof for cars parking lots area (184 car)t - Civil &amp; AR</v>
      </c>
      <c r="H206" s="491" t="str">
        <f ca="1"/>
        <v>สหชาติ</v>
      </c>
      <c r="I206" s="95">
        <f ca="1"/>
        <v>0</v>
      </c>
      <c r="J206" s="95" t="str">
        <f ca="1"/>
        <v>Depot</v>
      </c>
      <c r="K206" s="118">
        <f ca="1"/>
        <v>46237</v>
      </c>
      <c r="L206" s="173">
        <f ca="1"/>
        <v>46081</v>
      </c>
      <c r="M206" s="189">
        <f ca="1"/>
        <v>1</v>
      </c>
      <c r="N206" s="191" t="str">
        <f ca="1"/>
        <v>Completed</v>
      </c>
      <c r="O206" s="848" t="s">
        <v>4844</v>
      </c>
      <c r="Q206" s="644" t="s">
        <v>418</v>
      </c>
      <c r="R206" s="644" t="s">
        <v>2195</v>
      </c>
      <c r="S206" s="644" t="s">
        <v>2197</v>
      </c>
    </row>
    <row r="207" spans="2:19" ht="30" customHeight="1" x14ac:dyDescent="0.2">
      <c r="B207" s="491">
        <f ca="1"/>
        <v>203</v>
      </c>
      <c r="C207" s="502" t="str">
        <f ca="1"/>
        <v>MDW-39515</v>
      </c>
      <c r="D207" s="491" t="str">
        <f ca="1"/>
        <v>Lot02</v>
      </c>
      <c r="E207" s="491" t="str">
        <f ca="1"/>
        <v>MO-BEM15.2</v>
      </c>
      <c r="F207" s="491" t="str">
        <f ca="1"/>
        <v>MO-BEM</v>
      </c>
      <c r="G207" s="504" t="str">
        <f ca="1"/>
        <v>Roof for cars parking lots area (184 car) - Building Services</v>
      </c>
      <c r="H207" s="502" t="str">
        <f ca="1"/>
        <v>ประธาน</v>
      </c>
      <c r="I207" s="114">
        <f ca="1"/>
        <v>0</v>
      </c>
      <c r="J207" s="114" t="str">
        <f ca="1"/>
        <v>Depot</v>
      </c>
      <c r="K207" s="120">
        <f ca="1"/>
        <v>46237</v>
      </c>
      <c r="L207" s="173">
        <f ca="1"/>
        <v>46081</v>
      </c>
      <c r="M207" s="189">
        <f ca="1"/>
        <v>1</v>
      </c>
      <c r="N207" s="191" t="str">
        <f ca="1"/>
        <v>Completed</v>
      </c>
      <c r="O207" s="848"/>
      <c r="Q207" s="644" t="s">
        <v>417</v>
      </c>
      <c r="R207" s="644" t="s">
        <v>3662</v>
      </c>
      <c r="S207" s="644" t="s">
        <v>3902</v>
      </c>
    </row>
    <row r="208" spans="2:19" ht="30" customHeight="1" x14ac:dyDescent="0.2">
      <c r="B208" s="491">
        <f ca="1"/>
        <v>204</v>
      </c>
      <c r="C208" s="685" t="str">
        <f ca="1"/>
        <v>MDW-39519</v>
      </c>
      <c r="D208" s="685" t="str">
        <f ca="1"/>
        <v>Lot02</v>
      </c>
      <c r="E208" s="685" t="str">
        <f ca="1"/>
        <v>MO-BEM16</v>
      </c>
      <c r="F208" s="685" t="str">
        <f ca="1"/>
        <v>MO-BEM</v>
      </c>
      <c r="G208" s="687" t="str">
        <f ca="1"/>
        <v>Walkway roof and High roof across the road from Admin ORL to Depot slap</v>
      </c>
      <c r="H208" s="685" t="str">
        <f ca="1"/>
        <v>สหชาติ</v>
      </c>
      <c r="I208" s="598">
        <f ca="1"/>
        <v>0</v>
      </c>
      <c r="J208" s="598" t="str">
        <f ca="1"/>
        <v>Depot</v>
      </c>
      <c r="K208" s="600">
        <f ca="1"/>
        <v>46235</v>
      </c>
      <c r="L208" s="193">
        <f ca="1"/>
        <v>46188</v>
      </c>
      <c r="M208" s="531">
        <f ca="1"/>
        <v>1</v>
      </c>
      <c r="N208" s="601" t="str">
        <f ca="1"/>
        <v>Completed</v>
      </c>
      <c r="O208" s="848"/>
      <c r="Q208" s="644" t="s">
        <v>423</v>
      </c>
      <c r="R208" s="644" t="s">
        <v>2203</v>
      </c>
      <c r="S208" s="644" t="s">
        <v>2206</v>
      </c>
    </row>
    <row r="209" spans="2:19" ht="30" customHeight="1" x14ac:dyDescent="0.2">
      <c r="B209" s="491">
        <f ca="1"/>
        <v>205</v>
      </c>
      <c r="C209" s="491" t="str">
        <f ca="1"/>
        <v>MDW-39519</v>
      </c>
      <c r="D209" s="491" t="str">
        <f ca="1"/>
        <v>Lot02</v>
      </c>
      <c r="E209" s="491" t="str">
        <f ca="1"/>
        <v>MO-BEM17</v>
      </c>
      <c r="F209" s="491" t="str">
        <f ca="1"/>
        <v>MO-BEM</v>
      </c>
      <c r="G209" s="504" t="str">
        <f ca="1"/>
        <v>Walkway roof to car park in front of admin ORL(3x5m.)</v>
      </c>
      <c r="H209" s="502" t="str">
        <f ca="1"/>
        <v>สหชาติ</v>
      </c>
      <c r="I209" s="114">
        <f ca="1"/>
        <v>0</v>
      </c>
      <c r="J209" s="114" t="str">
        <f ca="1"/>
        <v>Depot</v>
      </c>
      <c r="K209" s="120">
        <f ca="1"/>
        <v>46235</v>
      </c>
      <c r="L209" s="173">
        <f ca="1"/>
        <v>46188</v>
      </c>
      <c r="M209" s="189">
        <f ca="1"/>
        <v>1</v>
      </c>
      <c r="N209" s="191" t="str">
        <f ca="1"/>
        <v>Completed</v>
      </c>
      <c r="O209" s="848" t="s">
        <v>4784</v>
      </c>
      <c r="Q209" s="644" t="s">
        <v>423</v>
      </c>
      <c r="R209" s="644" t="s">
        <v>2203</v>
      </c>
      <c r="S209" s="644" t="s">
        <v>2206</v>
      </c>
    </row>
    <row r="210" spans="2:19" ht="30" customHeight="1" x14ac:dyDescent="0.2">
      <c r="B210" s="491">
        <f ca="1"/>
        <v>206</v>
      </c>
      <c r="C210" s="491" t="str">
        <f ca="1"/>
        <v>MDW-39519</v>
      </c>
      <c r="D210" s="491" t="str">
        <f ca="1"/>
        <v>Lot02</v>
      </c>
      <c r="E210" s="491" t="str">
        <f ca="1"/>
        <v>MO-BEM18</v>
      </c>
      <c r="F210" s="491" t="str">
        <f ca="1"/>
        <v>MO-BEM</v>
      </c>
      <c r="G210" s="493" t="str">
        <f ca="1"/>
        <v>Walkway roof over the footpath near depot slab (1.50 m. x 290 m.) and stair up to depot slap.</v>
      </c>
      <c r="H210" s="491" t="str">
        <f ca="1"/>
        <v>สหชาติ</v>
      </c>
      <c r="I210" s="95">
        <f ca="1"/>
        <v>0</v>
      </c>
      <c r="J210" s="95" t="str">
        <f ca="1"/>
        <v>Depot</v>
      </c>
      <c r="K210" s="118">
        <f ca="1"/>
        <v>46235</v>
      </c>
      <c r="L210" s="173">
        <f ca="1"/>
        <v>46188</v>
      </c>
      <c r="M210" s="189">
        <f ca="1"/>
        <v>1</v>
      </c>
      <c r="N210" s="191" t="str">
        <f ca="1"/>
        <v>Completed</v>
      </c>
      <c r="O210" s="848"/>
      <c r="Q210" s="644" t="s">
        <v>423</v>
      </c>
      <c r="R210" s="644" t="s">
        <v>2203</v>
      </c>
      <c r="S210" s="644" t="s">
        <v>2206</v>
      </c>
    </row>
    <row r="211" spans="2:19" ht="30" customHeight="1" x14ac:dyDescent="0.2">
      <c r="B211" s="491">
        <f ca="1"/>
        <v>207</v>
      </c>
      <c r="C211" s="491" t="str">
        <f ca="1"/>
        <v>MDW-39557</v>
      </c>
      <c r="D211" s="491" t="str">
        <f ca="1"/>
        <v>Lot02</v>
      </c>
      <c r="E211" s="491" t="str">
        <f ca="1"/>
        <v>MO-BEM19</v>
      </c>
      <c r="F211" s="491" t="str">
        <f ca="1"/>
        <v>MO-BEM</v>
      </c>
      <c r="G211" s="493" t="str">
        <f ca="1"/>
        <v>Install Chain Link fence to enclose parking area</v>
      </c>
      <c r="H211" s="491" t="str">
        <f ca="1"/>
        <v>สหชาติ</v>
      </c>
      <c r="I211" s="95">
        <f ca="1"/>
        <v>0</v>
      </c>
      <c r="J211" s="95" t="str">
        <f ca="1"/>
        <v>Depot</v>
      </c>
      <c r="K211" s="118">
        <f ca="1"/>
        <v>46296</v>
      </c>
      <c r="L211" s="173">
        <f ca="1"/>
        <v>46202</v>
      </c>
      <c r="M211" s="189">
        <f ca="1"/>
        <v>1</v>
      </c>
      <c r="N211" s="191" t="str">
        <f ca="1"/>
        <v>Completed</v>
      </c>
      <c r="O211" s="539"/>
      <c r="Q211" s="644" t="s">
        <v>1581</v>
      </c>
      <c r="R211" s="644" t="s">
        <v>2304</v>
      </c>
      <c r="S211" s="644" t="s">
        <v>2306</v>
      </c>
    </row>
    <row r="212" spans="2:19" ht="30" customHeight="1" x14ac:dyDescent="0.2">
      <c r="B212" s="491">
        <f ca="1"/>
        <v>208</v>
      </c>
      <c r="C212" s="491" t="str">
        <f ca="1"/>
        <v>MDW-39523</v>
      </c>
      <c r="D212" s="491" t="str">
        <f ca="1"/>
        <v>Lot02</v>
      </c>
      <c r="E212" s="491" t="str">
        <f ca="1"/>
        <v>MO-BEM20</v>
      </c>
      <c r="F212" s="491" t="str">
        <f ca="1"/>
        <v>MO-BEM</v>
      </c>
      <c r="G212" s="493" t="str">
        <f ca="1"/>
        <v>Hose bib 1/2" 4 sets for Tree around Admin area</v>
      </c>
      <c r="H212" s="491" t="str">
        <f ca="1"/>
        <v>ประธาน</v>
      </c>
      <c r="I212" s="95">
        <f ca="1"/>
        <v>0</v>
      </c>
      <c r="J212" s="95" t="str">
        <f ca="1"/>
        <v>Depot</v>
      </c>
      <c r="K212" s="118">
        <f ca="1"/>
        <v>46174</v>
      </c>
      <c r="L212" s="173">
        <f ca="1"/>
        <v>46135</v>
      </c>
      <c r="M212" s="189">
        <f ca="1"/>
        <v>1</v>
      </c>
      <c r="N212" s="192" t="str">
        <f ca="1"/>
        <v>Completed</v>
      </c>
      <c r="O212" s="848" t="s">
        <v>4843</v>
      </c>
      <c r="Q212" s="644" t="s">
        <v>419</v>
      </c>
      <c r="R212" s="644" t="s">
        <v>3678</v>
      </c>
      <c r="S212" s="644" t="s">
        <v>3910</v>
      </c>
    </row>
    <row r="213" spans="2:19" ht="30" customHeight="1" x14ac:dyDescent="0.2">
      <c r="B213" s="491">
        <f ca="1"/>
        <v>209</v>
      </c>
      <c r="C213" s="491" t="str">
        <f ca="1"/>
        <v>-</v>
      </c>
      <c r="D213" s="491" t="str">
        <f ca="1"/>
        <v>Lot02</v>
      </c>
      <c r="E213" s="491" t="str">
        <f ca="1"/>
        <v>MO-BEM21</v>
      </c>
      <c r="F213" s="491" t="str">
        <f ca="1"/>
        <v>MO-BEM</v>
      </c>
      <c r="G213" s="493" t="str">
        <f ca="1"/>
        <v>Relocate Security Guard Box at Front Gate and Install Roof 3x5m.</v>
      </c>
      <c r="H213" s="491" t="str">
        <f ca="1"/>
        <v>สหชาติ</v>
      </c>
      <c r="I213" s="94">
        <f ca="1"/>
        <v>0</v>
      </c>
      <c r="J213" s="95" t="str">
        <f ca="1"/>
        <v>Depot</v>
      </c>
      <c r="K213" s="118">
        <f ca="1"/>
        <v>46390</v>
      </c>
      <c r="L213" s="173">
        <f ca="1"/>
        <v>46234</v>
      </c>
      <c r="M213" s="189">
        <f ca="1"/>
        <v>1</v>
      </c>
      <c r="N213" s="191" t="str">
        <f ca="1"/>
        <v>Completed</v>
      </c>
      <c r="O213" s="848"/>
      <c r="R213" s="644">
        <v>0</v>
      </c>
      <c r="S213" s="644">
        <v>0</v>
      </c>
    </row>
    <row r="214" spans="2:19" ht="30" customHeight="1" x14ac:dyDescent="0.2">
      <c r="B214" s="491">
        <f ca="1"/>
        <v>210</v>
      </c>
      <c r="C214" s="685" t="str">
        <f ca="1"/>
        <v>MDW-39534</v>
      </c>
      <c r="D214" s="685" t="str">
        <f ca="1"/>
        <v>Lot02</v>
      </c>
      <c r="E214" s="685" t="str">
        <f ca="1"/>
        <v>MO-BEM21.1</v>
      </c>
      <c r="F214" s="685" t="str">
        <f ca="1"/>
        <v>MO-BEM</v>
      </c>
      <c r="G214" s="687" t="str">
        <f ca="1"/>
        <v>Modification Works : Security Guard Box at ORL Depot Entrance - Civil &amp; AR</v>
      </c>
      <c r="H214" s="685" t="str">
        <f ca="1"/>
        <v>สหชาติ</v>
      </c>
      <c r="I214" s="599">
        <f ca="1"/>
        <v>0</v>
      </c>
      <c r="J214" s="598" t="str">
        <f ca="1"/>
        <v>Depot</v>
      </c>
      <c r="K214" s="600">
        <f ca="1"/>
        <v>46389</v>
      </c>
      <c r="L214" s="193">
        <f ca="1"/>
        <v>46234</v>
      </c>
      <c r="M214" s="531">
        <f ca="1"/>
        <v>1</v>
      </c>
      <c r="N214" s="601" t="str">
        <f ca="1"/>
        <v>Completed</v>
      </c>
      <c r="O214" s="848"/>
      <c r="Q214" s="644" t="s">
        <v>438</v>
      </c>
      <c r="R214" s="644" t="s">
        <v>2236</v>
      </c>
      <c r="S214" s="644" t="s">
        <v>2238</v>
      </c>
    </row>
    <row r="215" spans="2:19" ht="30" customHeight="1" x14ac:dyDescent="0.2">
      <c r="B215" s="491">
        <f ca="1"/>
        <v>211</v>
      </c>
      <c r="C215" s="491" t="str">
        <f ca="1"/>
        <v>MDW-39535</v>
      </c>
      <c r="D215" s="491" t="str">
        <f ca="1"/>
        <v>Lot02</v>
      </c>
      <c r="E215" s="491" t="str">
        <f ca="1"/>
        <v>MO-BEM21.2</v>
      </c>
      <c r="F215" s="491" t="str">
        <f ca="1"/>
        <v>MO-BEM</v>
      </c>
      <c r="G215" s="493" t="str">
        <f ca="1"/>
        <v>Modification Works : Security Guard Box at ORL Depot Entrance - Building Services</v>
      </c>
      <c r="H215" s="491" t="str">
        <f ca="1"/>
        <v>ประธาน</v>
      </c>
      <c r="I215" s="95">
        <f ca="1"/>
        <v>0</v>
      </c>
      <c r="J215" s="95" t="str">
        <f ca="1"/>
        <v>Depot</v>
      </c>
      <c r="K215" s="118">
        <f ca="1"/>
        <v>46390</v>
      </c>
      <c r="L215" s="173">
        <f ca="1"/>
        <v>46234</v>
      </c>
      <c r="M215" s="189">
        <f ca="1"/>
        <v>1</v>
      </c>
      <c r="N215" s="191" t="str">
        <f ca="1"/>
        <v>Completed</v>
      </c>
      <c r="O215" s="848"/>
      <c r="Q215" s="644" t="s">
        <v>1541</v>
      </c>
      <c r="R215" s="644" t="s">
        <v>3702</v>
      </c>
      <c r="S215" s="644" t="s">
        <v>3925</v>
      </c>
    </row>
    <row r="216" spans="2:19" ht="30" customHeight="1" x14ac:dyDescent="0.2">
      <c r="B216" s="491">
        <f ca="1"/>
        <v>212</v>
      </c>
      <c r="C216" s="491" t="str">
        <f ca="1"/>
        <v>MDW-39532</v>
      </c>
      <c r="D216" s="491" t="str">
        <f ca="1"/>
        <v>Lot02</v>
      </c>
      <c r="E216" s="491" t="str">
        <f ca="1"/>
        <v>MO-BEM22</v>
      </c>
      <c r="F216" s="491" t="str">
        <f ca="1"/>
        <v>MO-BEM</v>
      </c>
      <c r="G216" s="493" t="str">
        <f ca="1"/>
        <v>Addition Spike fence for MRTA fence and Chain link at Klong Chourdyai 400m.</v>
      </c>
      <c r="H216" s="491" t="str">
        <f ca="1"/>
        <v>สหชาติ</v>
      </c>
      <c r="I216" s="95">
        <f ca="1"/>
        <v>0</v>
      </c>
      <c r="J216" s="95" t="str">
        <f ca="1"/>
        <v>Depot</v>
      </c>
      <c r="K216" s="118">
        <f ca="1"/>
        <v>46388</v>
      </c>
      <c r="L216" s="173">
        <f ca="1"/>
        <v>46264</v>
      </c>
      <c r="M216" s="189">
        <f ca="1"/>
        <v>0.7</v>
      </c>
      <c r="N216" s="191" t="str">
        <f ca="1"/>
        <v>Late</v>
      </c>
      <c r="O216" s="848"/>
      <c r="Q216" s="644" t="s">
        <v>401</v>
      </c>
      <c r="R216" s="644" t="s">
        <v>2228</v>
      </c>
      <c r="S216" s="644" t="s">
        <v>2230</v>
      </c>
    </row>
    <row r="217" spans="2:19" ht="30" customHeight="1" x14ac:dyDescent="0.2">
      <c r="B217" s="491">
        <f ca="1"/>
        <v>213</v>
      </c>
      <c r="C217" s="491" t="str">
        <f ca="1"/>
        <v>MDW-39527</v>
      </c>
      <c r="D217" s="491" t="str">
        <f ca="1"/>
        <v>Lot02</v>
      </c>
      <c r="E217" s="491" t="str">
        <f ca="1"/>
        <v>MO-BEM23</v>
      </c>
      <c r="F217" s="491" t="str">
        <f ca="1"/>
        <v>MO-BEM</v>
      </c>
      <c r="G217" s="493" t="str">
        <f ca="1"/>
        <v>Hand sink with eye wash station</v>
      </c>
      <c r="H217" s="491" t="str">
        <f ca="1"/>
        <v>ประธาน</v>
      </c>
      <c r="I217" s="95" t="str">
        <f ca="1"/>
        <v>พี่ต่อ</v>
      </c>
      <c r="J217" s="95" t="str">
        <f ca="1"/>
        <v>Depot</v>
      </c>
      <c r="K217" s="118">
        <f ca="1"/>
        <v>46388</v>
      </c>
      <c r="L217" s="173">
        <f ca="1"/>
        <v>46264</v>
      </c>
      <c r="M217" s="189">
        <f ca="1"/>
        <v>1</v>
      </c>
      <c r="N217" s="191" t="str">
        <f ca="1"/>
        <v>Completed</v>
      </c>
      <c r="O217" t="str" cm="1">
        <f t="array" aca="1" ref="O217" ca="1">_xlfn.XLOOKUP(1,(E217='01 Summary'!$E$4:$E$250)*(('01 Summary'!$N$4:$N$250="Late")+('01 Summary'!$N$4:$N$250="On Schedule")),'01 Summary'!$AM$4:$AM$250," ")</f>
        <v xml:space="preserve"> </v>
      </c>
      <c r="Q217" s="644" t="s">
        <v>420</v>
      </c>
      <c r="R217" s="644" t="s">
        <v>3687</v>
      </c>
      <c r="S217" s="644" t="s">
        <v>3918</v>
      </c>
    </row>
    <row r="218" spans="2:19" ht="30" customHeight="1" x14ac:dyDescent="0.2">
      <c r="B218" s="491">
        <f ca="1"/>
        <v>214</v>
      </c>
      <c r="C218" s="685" t="str">
        <f ca="1"/>
        <v>MDW-39531</v>
      </c>
      <c r="D218" s="685" t="str">
        <f ca="1"/>
        <v>Lot02</v>
      </c>
      <c r="E218" s="685" t="str">
        <f ca="1"/>
        <v>MO-BEM24</v>
      </c>
      <c r="F218" s="685" t="str">
        <f ca="1"/>
        <v>MO-BEM</v>
      </c>
      <c r="G218" s="687" t="str">
        <f ca="1"/>
        <v>Guard rail protection for Fire Hose Cabinet 8 set</v>
      </c>
      <c r="H218" s="685" t="str">
        <f ca="1"/>
        <v>สหชาติ</v>
      </c>
      <c r="I218" s="598">
        <f ca="1"/>
        <v>0</v>
      </c>
      <c r="J218" s="598" t="str">
        <f ca="1"/>
        <v>Depot</v>
      </c>
      <c r="K218" s="600">
        <f ca="1"/>
        <v>46174</v>
      </c>
      <c r="L218" s="193">
        <f ca="1"/>
        <v>46095</v>
      </c>
      <c r="M218" s="531">
        <f ca="1"/>
        <v>1</v>
      </c>
      <c r="N218" s="601" t="str">
        <f ca="1"/>
        <v>Completed</v>
      </c>
      <c r="O218" t="str" cm="1">
        <f t="array" aca="1" ref="O218" ca="1">_xlfn.XLOOKUP(1,(E218='01 Summary'!$E$4:$E$250)*(('01 Summary'!$N$4:$N$250="Late")+('01 Summary'!$N$4:$N$250="On Schedule")),'01 Summary'!$AM$4:$AM$250," ")</f>
        <v xml:space="preserve"> </v>
      </c>
      <c r="Q218" s="644" t="s">
        <v>421</v>
      </c>
      <c r="R218" s="644" t="s">
        <v>2224</v>
      </c>
      <c r="S218" s="644" t="s">
        <v>2226</v>
      </c>
    </row>
    <row r="219" spans="2:19" ht="30" customHeight="1" x14ac:dyDescent="0.2">
      <c r="B219" s="491">
        <f ca="1"/>
        <v>215</v>
      </c>
      <c r="C219" s="491" t="str">
        <f ca="1"/>
        <v>MDW-39557</v>
      </c>
      <c r="D219" s="491" t="str">
        <f ca="1"/>
        <v>Lot02</v>
      </c>
      <c r="E219" s="491" t="str">
        <f ca="1"/>
        <v>MO-BEM25.1</v>
      </c>
      <c r="F219" s="491" t="str">
        <f ca="1"/>
        <v>MO-BEM</v>
      </c>
      <c r="G219" s="493" t="str">
        <f ca="1"/>
        <v>Chain Link Fence to divide controlled areas on Depot slab 3 m.x 485 m. - Civil &amp; AR</v>
      </c>
      <c r="H219" s="491" t="str">
        <f ca="1"/>
        <v>สหชาติ</v>
      </c>
      <c r="I219" s="95">
        <f ca="1"/>
        <v>0</v>
      </c>
      <c r="J219" s="95" t="str">
        <f ca="1"/>
        <v>Depot</v>
      </c>
      <c r="K219" s="118">
        <f ca="1"/>
        <v>46296</v>
      </c>
      <c r="L219" s="173">
        <f ca="1"/>
        <v>46187</v>
      </c>
      <c r="M219" s="189">
        <f ca="1"/>
        <v>1</v>
      </c>
      <c r="N219" s="191" t="str">
        <f ca="1"/>
        <v>Completed</v>
      </c>
      <c r="O219" t="str" cm="1">
        <f t="array" aca="1" ref="O219" ca="1">_xlfn.XLOOKUP(1,(E219='01 Summary'!$E$4:$E$250)*(('01 Summary'!$N$4:$N$250="Late")+('01 Summary'!$N$4:$N$250="On Schedule")),'01 Summary'!$AM$4:$AM$250," ")</f>
        <v xml:space="preserve"> </v>
      </c>
      <c r="Q219" s="644" t="s">
        <v>1581</v>
      </c>
      <c r="R219" s="644" t="s">
        <v>2304</v>
      </c>
      <c r="S219" s="644" t="s">
        <v>2306</v>
      </c>
    </row>
    <row r="220" spans="2:19" ht="30" customHeight="1" x14ac:dyDescent="0.2">
      <c r="B220" s="491">
        <f ca="1"/>
        <v>216</v>
      </c>
      <c r="C220" s="491" t="str">
        <f ca="1"/>
        <v>MDW-39520</v>
      </c>
      <c r="D220" s="491" t="str">
        <f ca="1"/>
        <v>Lot02</v>
      </c>
      <c r="E220" s="491" t="str">
        <f ca="1"/>
        <v>MO-BEM25.2</v>
      </c>
      <c r="F220" s="491" t="str">
        <f ca="1"/>
        <v>MO-BEM</v>
      </c>
      <c r="G220" s="493" t="str">
        <f ca="1"/>
        <v>Chain Link Fence to divide controlled areas on Depot slab 3 m.x 485 m.- Building Services</v>
      </c>
      <c r="H220" s="491" t="str">
        <f ca="1"/>
        <v>ประธาน</v>
      </c>
      <c r="I220" s="95">
        <f ca="1"/>
        <v>0</v>
      </c>
      <c r="J220" s="95" t="str">
        <f ca="1"/>
        <v>Depot</v>
      </c>
      <c r="K220" s="118">
        <f ca="1"/>
        <v>46296</v>
      </c>
      <c r="L220" s="173">
        <f ca="1"/>
        <v>46187</v>
      </c>
      <c r="M220" s="189">
        <f ca="1"/>
        <v>1</v>
      </c>
      <c r="N220" s="191" t="str">
        <f ca="1"/>
        <v>Completed</v>
      </c>
      <c r="O220" t="str" cm="1">
        <f t="array" aca="1" ref="O220" ca="1">_xlfn.XLOOKUP(1,(E220='01 Summary'!$E$4:$E$250)*(('01 Summary'!$N$4:$N$250="Late")+('01 Summary'!$N$4:$N$250="On Schedule")),'01 Summary'!$AM$4:$AM$250," ")</f>
        <v xml:space="preserve"> </v>
      </c>
      <c r="Q220" s="644" t="s">
        <v>422</v>
      </c>
      <c r="R220" s="644" t="s">
        <v>3673</v>
      </c>
      <c r="S220" s="644" t="s">
        <v>3908</v>
      </c>
    </row>
    <row r="221" spans="2:19" ht="30" customHeight="1" x14ac:dyDescent="0.2">
      <c r="B221" s="491">
        <f ca="1"/>
        <v>217</v>
      </c>
      <c r="C221" s="491" t="str">
        <f ca="1"/>
        <v>MDW-39518</v>
      </c>
      <c r="D221" s="491" t="str">
        <f ca="1"/>
        <v>Lot02</v>
      </c>
      <c r="E221" s="491" t="str">
        <f ca="1"/>
        <v>MO-BEM26</v>
      </c>
      <c r="F221" s="491" t="str">
        <f ca="1"/>
        <v>MO-BEM</v>
      </c>
      <c r="G221" s="493" t="str">
        <f ca="1"/>
        <v>Street Lighting system area between MRTA Fence and Depot slab</v>
      </c>
      <c r="H221" s="491" t="str">
        <f ca="1"/>
        <v>ประธาน</v>
      </c>
      <c r="I221" s="95">
        <f ca="1"/>
        <v>0</v>
      </c>
      <c r="J221" s="95" t="str">
        <f ca="1"/>
        <v>Depot</v>
      </c>
      <c r="K221" s="118">
        <f ca="1"/>
        <v>46235</v>
      </c>
      <c r="L221" s="173">
        <f ca="1"/>
        <v>46126</v>
      </c>
      <c r="M221" s="189">
        <f ca="1"/>
        <v>0.5</v>
      </c>
      <c r="N221" s="191" t="str">
        <f ca="1"/>
        <v>Late</v>
      </c>
      <c r="O221" t="str" cm="1">
        <f t="array" aca="1" ref="O221" ca="1">_xlfn.XLOOKUP(1,(E221='01 Summary'!$E$4:$E$250)*(('01 Summary'!$N$4:$N$250="Late")+('01 Summary'!$N$4:$N$250="On Schedule")),'01 Summary'!$AM$4:$AM$250," ")</f>
        <v>อยู่ระหว่างจัดเตรียมแบบ งาน Construction จบ Mar-27</v>
      </c>
      <c r="Q221" s="644" t="s">
        <v>424</v>
      </c>
      <c r="R221" s="644" t="s">
        <v>3669</v>
      </c>
      <c r="S221" s="644" t="s">
        <v>3906</v>
      </c>
    </row>
    <row r="222" spans="2:19" ht="30" customHeight="1" x14ac:dyDescent="0.2">
      <c r="B222" s="491">
        <f ca="1"/>
        <v>218</v>
      </c>
      <c r="C222" s="491" t="str">
        <f ca="1"/>
        <v>-</v>
      </c>
      <c r="D222" s="491" t="str">
        <f ca="1"/>
        <v>Lot02</v>
      </c>
      <c r="E222" s="491" t="str">
        <f ca="1"/>
        <v>MO-BEM27</v>
      </c>
      <c r="F222" s="491" t="str">
        <f ca="1"/>
        <v>MO-BEM</v>
      </c>
      <c r="G222" s="493" t="str">
        <f ca="1"/>
        <v>Compacted gravel walkway along the Test Track OR-BL 1.2 m.</v>
      </c>
      <c r="H222" s="491" t="str">
        <f ca="1"/>
        <v>สหชาติ</v>
      </c>
      <c r="I222" s="95" t="str">
        <f ca="1"/>
        <v>พรพรหม</v>
      </c>
      <c r="J222" s="95" t="str">
        <f ca="1"/>
        <v>Depot</v>
      </c>
      <c r="K222" s="118">
        <f ca="1"/>
        <v>46388</v>
      </c>
      <c r="L222" s="173">
        <f ca="1"/>
        <v>46264</v>
      </c>
      <c r="M222" s="189">
        <f ca="1"/>
        <v>1</v>
      </c>
      <c r="N222" s="191" t="str">
        <f ca="1"/>
        <v>Completed</v>
      </c>
      <c r="O222" t="str" cm="1">
        <f t="array" aca="1" ref="O222" ca="1">_xlfn.XLOOKUP(1,(E222='01 Summary'!$E$4:$E$250)*(('01 Summary'!$N$4:$N$250="Late")+('01 Summary'!$N$4:$N$250="On Schedule")),'01 Summary'!$AM$4:$AM$250," ")</f>
        <v xml:space="preserve"> </v>
      </c>
      <c r="R222" s="644">
        <v>0</v>
      </c>
      <c r="S222" s="644">
        <v>0</v>
      </c>
    </row>
    <row r="223" spans="2:19" ht="30" customHeight="1" x14ac:dyDescent="0.2">
      <c r="B223" s="491">
        <f ca="1"/>
        <v>219</v>
      </c>
      <c r="C223" s="685" t="str">
        <f ca="1"/>
        <v>MDW-39524</v>
      </c>
      <c r="D223" s="685" t="str">
        <f ca="1"/>
        <v>Lot02</v>
      </c>
      <c r="E223" s="685" t="str">
        <f ca="1"/>
        <v>MO-BEM28.1</v>
      </c>
      <c r="F223" s="685" t="str">
        <f ca="1"/>
        <v>MO-BEM</v>
      </c>
      <c r="G223" s="687" t="str">
        <f ca="1"/>
        <v>Walkway under Depot Slab for Maintenance Service - Civil &amp; AR</v>
      </c>
      <c r="H223" s="685" t="str">
        <f ca="1"/>
        <v>สหชาติ</v>
      </c>
      <c r="I223" s="598">
        <f ca="1"/>
        <v>0</v>
      </c>
      <c r="J223" s="598" t="str">
        <f ca="1"/>
        <v>Depot</v>
      </c>
      <c r="K223" s="600">
        <f ca="1"/>
        <v>46389</v>
      </c>
      <c r="L223" s="193">
        <f ca="1"/>
        <v>46279</v>
      </c>
      <c r="M223" s="531">
        <f ca="1"/>
        <v>1</v>
      </c>
      <c r="N223" s="601" t="str">
        <f ca="1"/>
        <v>Completed</v>
      </c>
      <c r="O223" t="str" cm="1">
        <f t="array" aca="1" ref="O223" ca="1">_xlfn.XLOOKUP(1,(E223='01 Summary'!$E$4:$E$250)*(('01 Summary'!$N$4:$N$250="Late")+('01 Summary'!$N$4:$N$250="On Schedule")),'01 Summary'!$AM$4:$AM$250," ")</f>
        <v xml:space="preserve"> </v>
      </c>
      <c r="Q223" s="644" t="s">
        <v>426</v>
      </c>
      <c r="R223" s="644" t="s">
        <v>2216</v>
      </c>
      <c r="S223" s="644" t="s">
        <v>2218</v>
      </c>
    </row>
    <row r="224" spans="2:19" ht="30" customHeight="1" x14ac:dyDescent="0.2">
      <c r="B224" s="491">
        <f ca="1"/>
        <v>220</v>
      </c>
      <c r="C224" s="502" t="str">
        <f ca="1"/>
        <v>MDW-39525</v>
      </c>
      <c r="D224" s="491" t="str">
        <f ca="1"/>
        <v>Lot02</v>
      </c>
      <c r="E224" s="491" t="str">
        <f ca="1"/>
        <v>MO-BEM28.2</v>
      </c>
      <c r="F224" s="491" t="str">
        <f ca="1"/>
        <v>MO-BEM</v>
      </c>
      <c r="G224" s="504" t="str">
        <f ca="1"/>
        <v>Walkway under Depot Slab for Maintenance Service - Building Services</v>
      </c>
      <c r="H224" s="502" t="str">
        <f ca="1"/>
        <v>ประธาน</v>
      </c>
      <c r="I224" s="114">
        <f ca="1"/>
        <v>0</v>
      </c>
      <c r="J224" s="114" t="str">
        <f ca="1"/>
        <v>Depot</v>
      </c>
      <c r="K224" s="120">
        <f ca="1"/>
        <v>46390</v>
      </c>
      <c r="L224" s="173">
        <f ca="1"/>
        <v>46279</v>
      </c>
      <c r="M224" s="189">
        <f ca="1"/>
        <v>1</v>
      </c>
      <c r="N224" s="191" t="str">
        <f ca="1"/>
        <v>Completed</v>
      </c>
      <c r="O224" t="str" cm="1">
        <f t="array" aca="1" ref="O224" ca="1">_xlfn.XLOOKUP(1,(E224='01 Summary'!$E$4:$E$250)*(('01 Summary'!$N$4:$N$250="Late")+('01 Summary'!$N$4:$N$250="On Schedule")),'01 Summary'!$AM$4:$AM$250," ")</f>
        <v xml:space="preserve"> </v>
      </c>
      <c r="Q224" s="644" t="s">
        <v>425</v>
      </c>
      <c r="R224" s="644" t="s">
        <v>3681</v>
      </c>
      <c r="S224" s="644" t="s">
        <v>3913</v>
      </c>
    </row>
    <row r="225" spans="2:19" ht="30" customHeight="1" x14ac:dyDescent="0.2">
      <c r="B225" s="491">
        <f ca="1"/>
        <v>221</v>
      </c>
      <c r="C225" s="685" t="str">
        <f ca="1"/>
        <v>MDW-39521</v>
      </c>
      <c r="D225" s="685" t="str">
        <f ca="1"/>
        <v>Lot02</v>
      </c>
      <c r="E225" s="685" t="str">
        <f ca="1"/>
        <v>MO-BEM29</v>
      </c>
      <c r="F225" s="685" t="str">
        <f ca="1"/>
        <v>MO-BEM</v>
      </c>
      <c r="G225" s="687" t="str">
        <f ca="1"/>
        <v>Walkway Bridge across the canal for Depot area inspection patrols 3 location</v>
      </c>
      <c r="H225" s="685" t="str">
        <f ca="1"/>
        <v>สหชาติ</v>
      </c>
      <c r="I225" s="598">
        <f ca="1"/>
        <v>0</v>
      </c>
      <c r="J225" s="598" t="str">
        <f ca="1"/>
        <v>Depot</v>
      </c>
      <c r="K225" s="600">
        <f ca="1"/>
        <v>46388</v>
      </c>
      <c r="L225" s="193">
        <f ca="1"/>
        <v>46249</v>
      </c>
      <c r="M225" s="531">
        <f ca="1"/>
        <v>1</v>
      </c>
      <c r="N225" s="601" t="str">
        <f ca="1"/>
        <v>Completed</v>
      </c>
      <c r="O225" t="str" cm="1">
        <f t="array" aca="1" ref="O225" ca="1">_xlfn.XLOOKUP(1,(E225='01 Summary'!$E$4:$E$250)*(('01 Summary'!$N$4:$N$250="Late")+('01 Summary'!$N$4:$N$250="On Schedule")),'01 Summary'!$AM$4:$AM$250," ")</f>
        <v xml:space="preserve"> </v>
      </c>
      <c r="Q225" s="644" t="s">
        <v>427</v>
      </c>
      <c r="R225" s="644" t="s">
        <v>2208</v>
      </c>
      <c r="S225" s="644" t="s">
        <v>2210</v>
      </c>
    </row>
    <row r="226" spans="2:19" ht="30" customHeight="1" x14ac:dyDescent="0.2">
      <c r="B226" s="491">
        <f ca="1"/>
        <v>222</v>
      </c>
      <c r="C226" s="491" t="str">
        <f ca="1"/>
        <v>-</v>
      </c>
      <c r="D226" s="491" t="str">
        <f ca="1"/>
        <v>Lot02</v>
      </c>
      <c r="E226" s="491" t="str">
        <f ca="1"/>
        <v>MO-BEM30</v>
      </c>
      <c r="F226" s="491" t="str">
        <f ca="1"/>
        <v>MO-BEM</v>
      </c>
      <c r="G226" s="493" t="str">
        <f ca="1"/>
        <v>Cut down trees between Depot BL+ORL and MRTA Fence</v>
      </c>
      <c r="H226" s="491" t="str">
        <f ca="1"/>
        <v>สหชาติ</v>
      </c>
      <c r="I226" s="95">
        <f ca="1"/>
        <v>0</v>
      </c>
      <c r="J226" s="95" t="str">
        <f ca="1"/>
        <v>Depot</v>
      </c>
      <c r="K226" s="118">
        <f ca="1"/>
        <v>46388</v>
      </c>
      <c r="L226" s="173">
        <f ca="1"/>
        <v>46324</v>
      </c>
      <c r="M226" s="189">
        <f ca="1"/>
        <v>0</v>
      </c>
      <c r="N226" s="191" t="str">
        <f ca="1"/>
        <v>Late</v>
      </c>
      <c r="O226" cm="1">
        <f t="array" aca="1" ref="O226" ca="1">_xlfn.XLOOKUP(1,(E226='01 Summary'!$E$4:$E$250)*(('01 Summary'!$N$4:$N$250="Late")+('01 Summary'!$N$4:$N$250="On Schedule")),'01 Summary'!$AM$4:$AM$250," ")</f>
        <v>0</v>
      </c>
      <c r="R226" s="644">
        <v>0</v>
      </c>
      <c r="S226" s="644">
        <v>0</v>
      </c>
    </row>
    <row r="227" spans="2:19" ht="30" customHeight="1" x14ac:dyDescent="0.2">
      <c r="B227" s="491">
        <f ca="1"/>
        <v>223</v>
      </c>
      <c r="C227" s="499">
        <f ca="1"/>
        <v>0</v>
      </c>
      <c r="D227" s="496" t="str">
        <f ca="1"/>
        <v>Lot02</v>
      </c>
      <c r="E227" s="496" t="str">
        <f ca="1"/>
        <v>MO-BEM31</v>
      </c>
      <c r="F227" s="496" t="str">
        <f ca="1"/>
        <v>MO-BEM</v>
      </c>
      <c r="G227" s="497" t="str">
        <f ca="1"/>
        <v>Provide facility system and interface to MMC room (Fire Alarm / CCTV / VMS / TEL / CASS / Radio / PA)</v>
      </c>
      <c r="H227" s="496" t="str">
        <f ca="1"/>
        <v>บัณฑิต</v>
      </c>
      <c r="I227" s="96">
        <f ca="1"/>
        <v>0</v>
      </c>
      <c r="J227" s="97" t="str">
        <f ca="1"/>
        <v>Depot</v>
      </c>
      <c r="K227" s="119">
        <f ca="1"/>
        <v>46296</v>
      </c>
      <c r="L227" s="558">
        <f ca="1"/>
        <v>0</v>
      </c>
      <c r="M227" s="559">
        <f ca="1"/>
        <v>0</v>
      </c>
      <c r="N227" s="564">
        <f ca="1"/>
        <v>0</v>
      </c>
      <c r="Q227"/>
      <c r="R227">
        <v>0</v>
      </c>
      <c r="S227">
        <v>0</v>
      </c>
    </row>
    <row r="228" spans="2:19" ht="30" customHeight="1" x14ac:dyDescent="0.2">
      <c r="B228" s="491">
        <f ca="1"/>
        <v>224</v>
      </c>
      <c r="C228" s="496" t="str">
        <f ca="1"/>
        <v>-</v>
      </c>
      <c r="D228" s="496" t="str">
        <f ca="1"/>
        <v>Lot02</v>
      </c>
      <c r="E228" s="496" t="str">
        <f ca="1"/>
        <v>MO-BEM32</v>
      </c>
      <c r="F228" s="496" t="str">
        <f ca="1"/>
        <v>MO-BEM</v>
      </c>
      <c r="G228" s="497" t="str">
        <f ca="1"/>
        <v>Stainless Guard rail balustrade for waiting area</v>
      </c>
      <c r="H228" s="496" t="str">
        <f ca="1"/>
        <v>สหชาติ</v>
      </c>
      <c r="I228" s="96">
        <f ca="1"/>
        <v>0</v>
      </c>
      <c r="J228" s="97" t="str">
        <f ca="1"/>
        <v>Depot</v>
      </c>
      <c r="K228" s="119">
        <f ca="1"/>
        <v>46143</v>
      </c>
      <c r="L228" s="558" t="str">
        <f ca="1"/>
        <v/>
      </c>
      <c r="M228" s="559" t="str">
        <f ca="1"/>
        <v/>
      </c>
      <c r="N228" s="560">
        <f ca="1"/>
        <v>0</v>
      </c>
      <c r="Q228"/>
      <c r="R228">
        <v>0</v>
      </c>
      <c r="S228">
        <v>0</v>
      </c>
    </row>
    <row r="229" spans="2:19" ht="30" customHeight="1" x14ac:dyDescent="0.2">
      <c r="B229" s="491">
        <f ca="1"/>
        <v>225</v>
      </c>
      <c r="C229" s="496" t="str">
        <f ca="1"/>
        <v>-</v>
      </c>
      <c r="D229" s="496" t="str">
        <f ca="1"/>
        <v>Lot02</v>
      </c>
      <c r="E229" s="496" t="str">
        <f ca="1"/>
        <v>MO-BEM33</v>
      </c>
      <c r="F229" s="496" t="str">
        <f ca="1"/>
        <v>MO-BEM</v>
      </c>
      <c r="G229" s="498" t="str">
        <f ca="1"/>
        <v>Concrete walkway 2 x 80 m. For fire escape route</v>
      </c>
      <c r="H229" s="496" t="str">
        <f ca="1"/>
        <v>สหชาติ</v>
      </c>
      <c r="I229" s="97">
        <f ca="1"/>
        <v>0</v>
      </c>
      <c r="J229" s="97" t="str">
        <f ca="1"/>
        <v>Depot</v>
      </c>
      <c r="K229" s="119">
        <f ca="1"/>
        <v>46143</v>
      </c>
      <c r="L229" s="558" t="str">
        <f ca="1"/>
        <v/>
      </c>
      <c r="M229" s="559" t="str">
        <f ca="1"/>
        <v/>
      </c>
      <c r="N229" s="560">
        <f ca="1"/>
        <v>0</v>
      </c>
      <c r="Q229"/>
      <c r="R229">
        <v>0</v>
      </c>
      <c r="S229">
        <v>0</v>
      </c>
    </row>
    <row r="230" spans="2:19" ht="30" customHeight="1" x14ac:dyDescent="0.2">
      <c r="B230" s="491">
        <f ca="1"/>
        <v>226</v>
      </c>
      <c r="C230" s="491" t="str">
        <f ca="1"/>
        <v>-</v>
      </c>
      <c r="D230" s="491" t="str">
        <f ca="1"/>
        <v>Lot02</v>
      </c>
      <c r="E230" s="491" t="str">
        <f ca="1"/>
        <v>MO-BEM34</v>
      </c>
      <c r="F230" s="491" t="str">
        <f ca="1"/>
        <v>MO-BEM</v>
      </c>
      <c r="G230" s="493" t="str">
        <f ca="1"/>
        <v>Access Gate (Full Height Turnstile) at 1st floor admin ORL</v>
      </c>
      <c r="H230" s="491" t="str">
        <f ca="1"/>
        <v>บัณฑิต</v>
      </c>
      <c r="I230" s="95">
        <f ca="1"/>
        <v>0</v>
      </c>
      <c r="J230" s="95" t="str">
        <f ca="1"/>
        <v>Depot</v>
      </c>
      <c r="K230" s="118">
        <f ca="1"/>
        <v>46388</v>
      </c>
      <c r="L230" s="173">
        <f ca="1"/>
        <v>46354</v>
      </c>
      <c r="M230" s="189">
        <f ca="1"/>
        <v>1</v>
      </c>
      <c r="N230" s="191" t="str">
        <f ca="1"/>
        <v>Completed</v>
      </c>
      <c r="O230" t="str" cm="1">
        <f t="array" aca="1" ref="O230" ca="1">_xlfn.XLOOKUP(1,(E230='01 Summary'!$E$4:$E$250)*(('01 Summary'!$N$4:$N$250="Late")+('01 Summary'!$N$4:$N$250="On Schedule")),'01 Summary'!$AM$4:$AM$250," ")</f>
        <v xml:space="preserve"> </v>
      </c>
      <c r="R230" s="644">
        <v>0</v>
      </c>
      <c r="S230" s="644">
        <v>0</v>
      </c>
    </row>
    <row r="231" spans="2:19" ht="30" customHeight="1" x14ac:dyDescent="0.2">
      <c r="B231" s="491">
        <f ca="1"/>
        <v>227</v>
      </c>
      <c r="C231" s="491" t="str">
        <f ca="1"/>
        <v>-</v>
      </c>
      <c r="D231" s="491" t="str">
        <f ca="1"/>
        <v>Lot02</v>
      </c>
      <c r="E231" s="491" t="str">
        <f ca="1"/>
        <v>MO-BEM35</v>
      </c>
      <c r="F231" s="491" t="str">
        <f ca="1"/>
        <v>MO-BEM</v>
      </c>
      <c r="G231" s="493" t="str">
        <f ca="1"/>
        <v>Access Gate (Tripod with Swing Gate) at MWS Entrance</v>
      </c>
      <c r="H231" s="491" t="str">
        <f ca="1"/>
        <v>บัณฑิต</v>
      </c>
      <c r="I231" s="95">
        <f ca="1"/>
        <v>0</v>
      </c>
      <c r="J231" s="95" t="str">
        <f ca="1"/>
        <v>Depot</v>
      </c>
      <c r="K231" s="118">
        <f ca="1"/>
        <v>46388</v>
      </c>
      <c r="L231" s="173">
        <f ca="1"/>
        <v>46354</v>
      </c>
      <c r="M231" s="189">
        <f ca="1"/>
        <v>1</v>
      </c>
      <c r="N231" s="191" t="str">
        <f ca="1"/>
        <v>Completed</v>
      </c>
      <c r="O231" t="str" cm="1">
        <f t="array" aca="1" ref="O231" ca="1">_xlfn.XLOOKUP(1,(E231='01 Summary'!$E$4:$E$250)*(('01 Summary'!$N$4:$N$250="Late")+('01 Summary'!$N$4:$N$250="On Schedule")),'01 Summary'!$AM$4:$AM$250," ")</f>
        <v xml:space="preserve"> </v>
      </c>
      <c r="R231" s="644">
        <v>0</v>
      </c>
      <c r="S231" s="644">
        <v>0</v>
      </c>
    </row>
    <row r="232" spans="2:19" ht="30" customHeight="1" x14ac:dyDescent="0.2">
      <c r="B232" s="491">
        <f ca="1"/>
        <v>228</v>
      </c>
      <c r="C232" s="491" t="str">
        <f ca="1"/>
        <v>-</v>
      </c>
      <c r="D232" s="491" t="str">
        <f ca="1"/>
        <v>Lot02</v>
      </c>
      <c r="E232" s="491" t="str">
        <f ca="1"/>
        <v>MO-BEM36</v>
      </c>
      <c r="F232" s="491" t="str">
        <f ca="1"/>
        <v>MO-BEM</v>
      </c>
      <c r="G232" s="493" t="str">
        <f ca="1"/>
        <v>Access Gate (Tripod with Swing Gate) at Admin 2nd floor connect to OCC</v>
      </c>
      <c r="H232" s="491" t="str">
        <f ca="1"/>
        <v>บัณฑิต</v>
      </c>
      <c r="I232" s="95">
        <f ca="1"/>
        <v>0</v>
      </c>
      <c r="J232" s="95" t="str">
        <f ca="1"/>
        <v>Depot</v>
      </c>
      <c r="K232" s="118">
        <f ca="1"/>
        <v>46388</v>
      </c>
      <c r="L232" s="173">
        <f ca="1"/>
        <v>46354</v>
      </c>
      <c r="M232" s="189">
        <f ca="1"/>
        <v>1</v>
      </c>
      <c r="N232" s="191" t="str">
        <f ca="1"/>
        <v>Completed</v>
      </c>
      <c r="O232" t="str" cm="1">
        <f t="array" aca="1" ref="O232" ca="1">_xlfn.XLOOKUP(1,(E232='01 Summary'!$E$4:$E$250)*(('01 Summary'!$N$4:$N$250="Late")+('01 Summary'!$N$4:$N$250="On Schedule")),'01 Summary'!$AM$4:$AM$250," ")</f>
        <v xml:space="preserve"> </v>
      </c>
      <c r="R232" s="644">
        <v>0</v>
      </c>
      <c r="S232" s="644">
        <v>0</v>
      </c>
    </row>
    <row r="233" spans="2:19" ht="30" customHeight="1" x14ac:dyDescent="0.2">
      <c r="B233" s="491">
        <f ca="1"/>
        <v>229</v>
      </c>
      <c r="C233" s="491" t="str">
        <f ca="1"/>
        <v>-</v>
      </c>
      <c r="D233" s="491" t="str">
        <f ca="1"/>
        <v>Lot02</v>
      </c>
      <c r="E233" s="491" t="str">
        <f ca="1"/>
        <v>MO-BEM37</v>
      </c>
      <c r="F233" s="491" t="str">
        <f ca="1"/>
        <v>MO-BEM</v>
      </c>
      <c r="G233" s="493" t="str">
        <f ca="1"/>
        <v>Access Gate (Tripod with Swing Gate) on Klong Chourdyai bridge</v>
      </c>
      <c r="H233" s="491" t="str">
        <f ca="1"/>
        <v>บัณฑิต</v>
      </c>
      <c r="I233" s="95">
        <f ca="1"/>
        <v>0</v>
      </c>
      <c r="J233" s="95" t="str">
        <f ca="1"/>
        <v>Depot</v>
      </c>
      <c r="K233" s="118">
        <f ca="1"/>
        <v>46388</v>
      </c>
      <c r="L233" s="173">
        <f ca="1"/>
        <v>46354</v>
      </c>
      <c r="M233" s="189">
        <f ca="1"/>
        <v>1</v>
      </c>
      <c r="N233" s="191" t="str">
        <f ca="1"/>
        <v>Completed</v>
      </c>
      <c r="O233" t="str" cm="1">
        <f t="array" aca="1" ref="O233" ca="1">_xlfn.XLOOKUP(1,(E233='01 Summary'!$E$4:$E$250)*(('01 Summary'!$N$4:$N$250="Late")+('01 Summary'!$N$4:$N$250="On Schedule")),'01 Summary'!$AM$4:$AM$250," ")</f>
        <v xml:space="preserve"> </v>
      </c>
      <c r="R233" s="644">
        <v>0</v>
      </c>
      <c r="S233" s="644">
        <v>0</v>
      </c>
    </row>
    <row r="234" spans="2:19" ht="30" customHeight="1" x14ac:dyDescent="0.2">
      <c r="B234" s="491">
        <f ca="1"/>
        <v>230</v>
      </c>
      <c r="C234" s="502" t="str">
        <f ca="1"/>
        <v>-</v>
      </c>
      <c r="D234" s="491" t="str">
        <f ca="1"/>
        <v>Lot02</v>
      </c>
      <c r="E234" s="491" t="str">
        <f ca="1"/>
        <v>MO-BEM38</v>
      </c>
      <c r="F234" s="491" t="str">
        <f ca="1"/>
        <v>MO-BEM</v>
      </c>
      <c r="G234" s="504" t="str">
        <f ca="1"/>
        <v>Access Gate (Tripod with roof covering) at parking lot OCC</v>
      </c>
      <c r="H234" s="502" t="str">
        <f ca="1"/>
        <v>บัณฑิต</v>
      </c>
      <c r="I234" s="114">
        <f ca="1"/>
        <v>0</v>
      </c>
      <c r="J234" s="114" t="str">
        <f ca="1"/>
        <v>Depot</v>
      </c>
      <c r="K234" s="120">
        <f ca="1"/>
        <v>46388</v>
      </c>
      <c r="L234" s="173">
        <f ca="1"/>
        <v>46354</v>
      </c>
      <c r="M234" s="189">
        <f ca="1"/>
        <v>1</v>
      </c>
      <c r="N234" s="191" t="str">
        <f ca="1"/>
        <v>Completed</v>
      </c>
      <c r="O234" t="str" cm="1">
        <f t="array" aca="1" ref="O234" ca="1">_xlfn.XLOOKUP(1,(E234='01 Summary'!$E$4:$E$250)*(('01 Summary'!$N$4:$N$250="Late")+('01 Summary'!$N$4:$N$250="On Schedule")),'01 Summary'!$AM$4:$AM$250," ")</f>
        <v xml:space="preserve"> </v>
      </c>
      <c r="R234" s="644">
        <v>0</v>
      </c>
      <c r="S234" s="644">
        <v>0</v>
      </c>
    </row>
    <row r="235" spans="2:19" ht="30" customHeight="1" x14ac:dyDescent="0.2">
      <c r="B235" s="491">
        <f ca="1"/>
        <v>231</v>
      </c>
      <c r="C235" s="491" t="str">
        <f ca="1"/>
        <v>-</v>
      </c>
      <c r="D235" s="491" t="str">
        <f ca="1"/>
        <v>Lot02</v>
      </c>
      <c r="E235" s="491" t="str">
        <f ca="1"/>
        <v>MO-BEM39</v>
      </c>
      <c r="F235" s="491" t="str">
        <f ca="1"/>
        <v>MO-BEM</v>
      </c>
      <c r="G235" s="493" t="str">
        <f ca="1"/>
        <v>Access Gate (Tripod with roof covering) at Stair up to  Depot slab</v>
      </c>
      <c r="H235" s="491" t="str">
        <f ca="1"/>
        <v>บัณฑิต</v>
      </c>
      <c r="I235" s="95">
        <f ca="1"/>
        <v>0</v>
      </c>
      <c r="J235" s="95" t="str">
        <f ca="1"/>
        <v>Depot</v>
      </c>
      <c r="K235" s="118">
        <f ca="1"/>
        <v>46388</v>
      </c>
      <c r="L235" s="173">
        <f ca="1"/>
        <v>46354</v>
      </c>
      <c r="M235" s="189">
        <f ca="1"/>
        <v>1</v>
      </c>
      <c r="N235" s="191" t="str">
        <f ca="1"/>
        <v>Completed</v>
      </c>
      <c r="O235" t="str" cm="1">
        <f t="array" aca="1" ref="O235" ca="1">_xlfn.XLOOKUP(1,(E235='01 Summary'!$E$4:$E$250)*(('01 Summary'!$N$4:$N$250="Late")+('01 Summary'!$N$4:$N$250="On Schedule")),'01 Summary'!$AM$4:$AM$250," ")</f>
        <v xml:space="preserve"> </v>
      </c>
      <c r="R235" s="644">
        <v>0</v>
      </c>
      <c r="S235" s="644">
        <v>0</v>
      </c>
    </row>
    <row r="236" spans="2:19" ht="30" customHeight="1" x14ac:dyDescent="0.2">
      <c r="B236" s="491">
        <f ca="1"/>
        <v>232</v>
      </c>
      <c r="C236" s="491" t="str">
        <f ca="1"/>
        <v>-</v>
      </c>
      <c r="D236" s="491" t="str">
        <f ca="1"/>
        <v>Lot02</v>
      </c>
      <c r="E236" s="491" t="str">
        <f ca="1"/>
        <v>MO-BEM40</v>
      </c>
      <c r="F236" s="491" t="str">
        <f ca="1"/>
        <v>MO-BEM</v>
      </c>
      <c r="G236" s="493" t="str">
        <f ca="1"/>
        <v>Access Control (2 Factors, Card + Finger Print) at High Security rooms - CCR/PTR/Store</v>
      </c>
      <c r="H236" s="491" t="str">
        <f ca="1"/>
        <v>บัณฑิต</v>
      </c>
      <c r="I236" s="95">
        <f ca="1"/>
        <v>0</v>
      </c>
      <c r="J236" s="95" t="str">
        <f ca="1"/>
        <v>Depot</v>
      </c>
      <c r="K236" s="118">
        <f ca="1"/>
        <v>46388</v>
      </c>
      <c r="L236" s="173">
        <f ca="1"/>
        <v>46354</v>
      </c>
      <c r="M236" s="189">
        <f ca="1"/>
        <v>1</v>
      </c>
      <c r="N236" s="191" t="str">
        <f ca="1"/>
        <v>Completed</v>
      </c>
      <c r="O236" t="str" cm="1">
        <f t="array" aca="1" ref="O236" ca="1">_xlfn.XLOOKUP(1,(E236='01 Summary'!$E$4:$E$250)*(('01 Summary'!$N$4:$N$250="Late")+('01 Summary'!$N$4:$N$250="On Schedule")),'01 Summary'!$AM$4:$AM$250," ")</f>
        <v xml:space="preserve"> </v>
      </c>
      <c r="R236" s="644">
        <v>0</v>
      </c>
      <c r="S236" s="644">
        <v>0</v>
      </c>
    </row>
    <row r="237" spans="2:19" ht="30" customHeight="1" x14ac:dyDescent="0.2">
      <c r="B237" s="491">
        <f ca="1"/>
        <v>233</v>
      </c>
      <c r="C237" s="502" t="str">
        <f ca="1"/>
        <v>-</v>
      </c>
      <c r="D237" s="502" t="str">
        <f ca="1"/>
        <v>Lot02</v>
      </c>
      <c r="E237" s="502" t="str">
        <f ca="1"/>
        <v>MO-BEM41</v>
      </c>
      <c r="F237" s="502" t="str">
        <f ca="1"/>
        <v>MO-BEM</v>
      </c>
      <c r="G237" s="503" t="str">
        <f ca="1"/>
        <v>Link CCTV Landscape of all depot ORL area for MMC BL monitoring.</v>
      </c>
      <c r="H237" s="502" t="str">
        <f ca="1"/>
        <v>บัณฑิต</v>
      </c>
      <c r="I237" s="113">
        <f ca="1"/>
        <v>0</v>
      </c>
      <c r="J237" s="566">
        <f ca="1"/>
        <v>0</v>
      </c>
      <c r="K237" s="120">
        <f ca="1"/>
        <v>46388</v>
      </c>
      <c r="L237" s="530">
        <f ca="1"/>
        <v>46354</v>
      </c>
      <c r="M237" s="189">
        <f ca="1"/>
        <v>0</v>
      </c>
      <c r="N237" s="191" t="str">
        <f ca="1"/>
        <v>On Schedule</v>
      </c>
      <c r="O237" t="str" cm="1">
        <f t="array" aca="1" ref="O237" ca="1">_xlfn.XLOOKUP(1,(E237='01 Summary'!$E$4:$E$250)*(('01 Summary'!$N$4:$N$250="Late")+('01 Summary'!$N$4:$N$250="On Schedule")),'01 Summary'!$AM$4:$AM$250," ")</f>
        <v>จัดจ้าง STE</v>
      </c>
      <c r="R237" s="644">
        <v>0</v>
      </c>
      <c r="S237" s="644">
        <v>0</v>
      </c>
    </row>
    <row r="238" spans="2:19" ht="30" customHeight="1" x14ac:dyDescent="0.2">
      <c r="B238" s="491">
        <f ca="1"/>
        <v>234</v>
      </c>
      <c r="C238" s="496" t="str">
        <f ca="1"/>
        <v>-</v>
      </c>
      <c r="D238" s="496" t="str">
        <f ca="1"/>
        <v>Lot02</v>
      </c>
      <c r="E238" s="496" t="str">
        <f ca="1"/>
        <v>MO-BEM42</v>
      </c>
      <c r="F238" s="496" t="str">
        <f ca="1"/>
        <v>MO-BEM</v>
      </c>
      <c r="G238" s="498" t="str">
        <f ca="1"/>
        <v>Fire Suppression Control Panel Cover which located in tunnel</v>
      </c>
      <c r="H238" s="496" t="str">
        <f ca="1"/>
        <v>สู่โชค</v>
      </c>
      <c r="I238" s="97">
        <f ca="1"/>
        <v>0</v>
      </c>
      <c r="J238" s="565">
        <f ca="1"/>
        <v>0</v>
      </c>
      <c r="K238" s="119">
        <f ca="1"/>
        <v>46388</v>
      </c>
      <c r="L238" s="558" t="str">
        <f ca="1"/>
        <v/>
      </c>
      <c r="M238" s="559" t="str">
        <f ca="1"/>
        <v/>
      </c>
      <c r="N238" s="560">
        <f ca="1"/>
        <v>0</v>
      </c>
      <c r="Q238"/>
      <c r="R238">
        <v>0</v>
      </c>
      <c r="S238">
        <v>0</v>
      </c>
    </row>
    <row r="239" spans="2:19" ht="30" customHeight="1" x14ac:dyDescent="0.2">
      <c r="B239" s="491">
        <f ca="1"/>
        <v>235</v>
      </c>
      <c r="C239" s="491" t="str">
        <f ca="1"/>
        <v>MDW-39537</v>
      </c>
      <c r="D239" s="491" t="str">
        <f ca="1"/>
        <v>Lot02</v>
      </c>
      <c r="E239" s="491" t="str">
        <f ca="1"/>
        <v>MO-BEM43</v>
      </c>
      <c r="F239" s="491" t="str">
        <f ca="1"/>
        <v>MO-BEM</v>
      </c>
      <c r="G239" s="493" t="str">
        <f ca="1"/>
        <v>Handrails for ladder at IVS and Vent buildings</v>
      </c>
      <c r="H239" s="491" t="str">
        <f ca="1"/>
        <v>สหชาติ</v>
      </c>
      <c r="I239" s="95">
        <f ca="1"/>
        <v>0</v>
      </c>
      <c r="J239" s="563">
        <f ca="1"/>
        <v>0</v>
      </c>
      <c r="K239" s="118">
        <f ca="1"/>
        <v>46266</v>
      </c>
      <c r="L239" s="173">
        <f ca="1"/>
        <v>46112</v>
      </c>
      <c r="M239" s="189">
        <f ca="1"/>
        <v>0.7</v>
      </c>
      <c r="N239" s="191" t="str">
        <f ca="1"/>
        <v>Late</v>
      </c>
      <c r="O239" t="str" cm="1">
        <f t="array" aca="1" ref="O239" ca="1">_xlfn.XLOOKUP(1,(E239='01 Summary'!$E$4:$E$250)*(('01 Summary'!$N$4:$N$250="Late")+('01 Summary'!$N$4:$N$250="On Schedule")),'01 Summary'!$AM$4:$AM$250," ")</f>
        <v>อยู่ระหว่างส่งขออนุมัติแบบรอ Approve</v>
      </c>
      <c r="Q239" s="644" t="s">
        <v>429</v>
      </c>
      <c r="R239" s="644" t="s">
        <v>2244</v>
      </c>
      <c r="S239" s="644" t="s">
        <v>2246</v>
      </c>
    </row>
    <row r="240" spans="2:19" ht="30" customHeight="1" x14ac:dyDescent="0.2">
      <c r="B240" s="491">
        <f ca="1"/>
        <v>236</v>
      </c>
      <c r="C240" s="491" t="str">
        <f ca="1"/>
        <v>MDW-39538</v>
      </c>
      <c r="D240" s="491" t="str">
        <f ca="1"/>
        <v>Lot02</v>
      </c>
      <c r="E240" s="491" t="str">
        <f ca="1"/>
        <v>MO-BEM44</v>
      </c>
      <c r="F240" s="491" t="str">
        <f ca="1"/>
        <v>MO-BEM</v>
      </c>
      <c r="G240" s="493" t="str">
        <f ca="1"/>
        <v>Escalator Anti-Slide device for all station.</v>
      </c>
      <c r="H240" s="491" t="str">
        <f ca="1"/>
        <v>สหชาติ</v>
      </c>
      <c r="I240" s="95">
        <f ca="1"/>
        <v>0</v>
      </c>
      <c r="J240" s="563">
        <f ca="1"/>
        <v>0</v>
      </c>
      <c r="K240" s="118">
        <f ca="1"/>
        <v>46266</v>
      </c>
      <c r="L240" s="583">
        <f ca="1"/>
        <v>46172</v>
      </c>
      <c r="M240" s="189">
        <f ca="1"/>
        <v>1</v>
      </c>
      <c r="N240" s="191" t="str">
        <f ca="1"/>
        <v>Completed</v>
      </c>
      <c r="O240" t="str" cm="1">
        <f t="array" aca="1" ref="O240" ca="1">_xlfn.XLOOKUP(1,(E240='01 Summary'!$E$4:$E$250)*(('01 Summary'!$N$4:$N$250="Late")+('01 Summary'!$N$4:$N$250="On Schedule")),'01 Summary'!$AM$4:$AM$250," ")</f>
        <v xml:space="preserve"> </v>
      </c>
      <c r="Q240" s="644" t="s">
        <v>430</v>
      </c>
      <c r="R240" s="644" t="s">
        <v>2248</v>
      </c>
      <c r="S240" s="644" t="s">
        <v>2250</v>
      </c>
    </row>
    <row r="241" spans="2:26" ht="30" customHeight="1" x14ac:dyDescent="0.2">
      <c r="B241" s="491">
        <f ca="1"/>
        <v>237</v>
      </c>
      <c r="C241" s="491" t="str">
        <f ca="1"/>
        <v>MDW-39539</v>
      </c>
      <c r="D241" s="491" t="str">
        <f ca="1"/>
        <v>Lot02</v>
      </c>
      <c r="E241" s="491" t="str">
        <f ca="1"/>
        <v>MO-BEM45</v>
      </c>
      <c r="F241" s="491" t="str">
        <f ca="1"/>
        <v>MO-BEM</v>
      </c>
      <c r="G241" s="493" t="str">
        <f ca="1"/>
        <v>Roof for control panel on vent building</v>
      </c>
      <c r="H241" s="491" t="str">
        <f ca="1"/>
        <v>สหชาติ</v>
      </c>
      <c r="I241" s="95">
        <f ca="1"/>
        <v>0</v>
      </c>
      <c r="J241" s="563">
        <f ca="1"/>
        <v>0</v>
      </c>
      <c r="K241" s="118">
        <f ca="1"/>
        <v>46388</v>
      </c>
      <c r="L241" s="173">
        <f ca="1"/>
        <v>46279</v>
      </c>
      <c r="M241" s="189">
        <f ca="1"/>
        <v>0.7</v>
      </c>
      <c r="N241" s="191" t="str">
        <f ca="1"/>
        <v>Late</v>
      </c>
      <c r="O241" t="str" cm="1">
        <f t="array" aca="1" ref="O241" ca="1">_xlfn.XLOOKUP(1,(E241='01 Summary'!$E$4:$E$250)*(('01 Summary'!$N$4:$N$250="Late")+('01 Summary'!$N$4:$N$250="On Schedule")),'01 Summary'!$AM$4:$AM$250," ")</f>
        <v>อยู่ระหว่างส่งขออนุมัติแบบรอ Approve</v>
      </c>
      <c r="Q241" s="644" t="s">
        <v>434</v>
      </c>
      <c r="R241" s="644" t="s">
        <v>2252</v>
      </c>
      <c r="S241" s="644" t="s">
        <v>2254</v>
      </c>
    </row>
    <row r="242" spans="2:26" ht="30" customHeight="1" x14ac:dyDescent="0.2">
      <c r="B242" s="491">
        <f ca="1"/>
        <v>238</v>
      </c>
      <c r="C242" s="502" t="str">
        <f ca="1"/>
        <v>MDW-39553</v>
      </c>
      <c r="D242" s="491" t="str">
        <f ca="1"/>
        <v>Lot02</v>
      </c>
      <c r="E242" s="491" t="str">
        <f ca="1"/>
        <v>MO-BEM46</v>
      </c>
      <c r="F242" s="491" t="str">
        <f ca="1"/>
        <v>MO-BEM</v>
      </c>
      <c r="G242" s="503" t="str">
        <f ca="1"/>
        <v>Provide Standing plate or ladder to access the Fire Valve in at Omega points for all underground stations.</v>
      </c>
      <c r="H242" s="502" t="str">
        <f ca="1"/>
        <v>สหชาติ</v>
      </c>
      <c r="I242" s="114">
        <f ca="1"/>
        <v>0</v>
      </c>
      <c r="J242" s="114" t="str">
        <f ca="1"/>
        <v>Depot</v>
      </c>
      <c r="K242" s="120">
        <f ca="1"/>
        <v>46388</v>
      </c>
      <c r="L242" s="173">
        <f ca="1"/>
        <v>46279</v>
      </c>
      <c r="M242" s="189">
        <f ca="1"/>
        <v>0</v>
      </c>
      <c r="N242" s="191" t="str">
        <f ca="1"/>
        <v>Late</v>
      </c>
      <c r="O242" cm="1">
        <f t="array" aca="1" ref="O242" ca="1">_xlfn.XLOOKUP(1,(E242='01 Summary'!$E$4:$E$250)*(('01 Summary'!$N$4:$N$250="Late")+('01 Summary'!$N$4:$N$250="On Schedule")),'01 Summary'!$AM$4:$AM$250," ")</f>
        <v>0</v>
      </c>
      <c r="Q242" s="644" t="s">
        <v>431</v>
      </c>
      <c r="R242" s="644" t="s">
        <v>2296</v>
      </c>
      <c r="S242" s="644" t="s">
        <v>2298</v>
      </c>
    </row>
    <row r="243" spans="2:26" ht="30" customHeight="1" x14ac:dyDescent="0.2">
      <c r="B243" s="491">
        <f ca="1"/>
        <v>239</v>
      </c>
      <c r="C243" s="491" t="str">
        <f ca="1"/>
        <v>MDW-39540</v>
      </c>
      <c r="D243" s="491" t="str">
        <f ca="1"/>
        <v>Lot02</v>
      </c>
      <c r="E243" s="491" t="str">
        <f ca="1"/>
        <v>MO-BEM47</v>
      </c>
      <c r="F243" s="491" t="str">
        <f ca="1"/>
        <v>MO-BEM</v>
      </c>
      <c r="G243" s="493" t="str">
        <f ca="1"/>
        <v>Water drop protection above UPS cabinet at station and Depot</v>
      </c>
      <c r="H243" s="491" t="str">
        <f ca="1"/>
        <v>สหชาติ</v>
      </c>
      <c r="I243" s="95">
        <f ca="1"/>
        <v>0</v>
      </c>
      <c r="J243" s="563">
        <f ca="1"/>
        <v>0</v>
      </c>
      <c r="K243" s="118">
        <f ca="1"/>
        <v>46388</v>
      </c>
      <c r="L243" s="173">
        <f ca="1"/>
        <v>46279</v>
      </c>
      <c r="M243" s="189">
        <f ca="1"/>
        <v>0</v>
      </c>
      <c r="N243" s="191" t="str">
        <f ca="1"/>
        <v>Late</v>
      </c>
      <c r="O243" cm="1">
        <f t="array" aca="1" ref="O243" ca="1">_xlfn.XLOOKUP(1,(E243='01 Summary'!$E$4:$E$250)*(('01 Summary'!$N$4:$N$250="Late")+('01 Summary'!$N$4:$N$250="On Schedule")),'01 Summary'!$AM$4:$AM$250," ")</f>
        <v>0</v>
      </c>
      <c r="Q243" s="644" t="s">
        <v>432</v>
      </c>
      <c r="R243" s="644" t="s">
        <v>2256</v>
      </c>
      <c r="S243" s="644" t="s">
        <v>2258</v>
      </c>
    </row>
    <row r="244" spans="2:26" ht="30" customHeight="1" x14ac:dyDescent="0.2">
      <c r="B244" s="491">
        <f ca="1"/>
        <v>240</v>
      </c>
      <c r="C244" s="491" t="str">
        <f ca="1"/>
        <v>MDW-39541</v>
      </c>
      <c r="D244" s="491" t="str">
        <f ca="1"/>
        <v>Lot02</v>
      </c>
      <c r="E244" s="491" t="str">
        <f ca="1"/>
        <v>MO-BEM48</v>
      </c>
      <c r="F244" s="491" t="str">
        <f ca="1"/>
        <v>MO-BEM</v>
      </c>
      <c r="G244" s="493" t="str">
        <f ca="1"/>
        <v>Fire alarm manual call point cover in public area at all station</v>
      </c>
      <c r="H244" s="491" t="str">
        <f ca="1"/>
        <v>ประธาน</v>
      </c>
      <c r="I244" s="95">
        <f ca="1"/>
        <v>0</v>
      </c>
      <c r="J244" s="563">
        <f ca="1"/>
        <v>0</v>
      </c>
      <c r="K244" s="118">
        <f ca="1"/>
        <v>46388</v>
      </c>
      <c r="L244" s="173">
        <f ca="1"/>
        <v>46279</v>
      </c>
      <c r="M244" s="189">
        <f ca="1"/>
        <v>0.5</v>
      </c>
      <c r="N244" s="191" t="str">
        <f ca="1"/>
        <v>Late</v>
      </c>
      <c r="O244" t="str" cm="1">
        <f t="array" aca="1" ref="O244" ca="1">_xlfn.XLOOKUP(1,(E244='01 Summary'!$E$4:$E$250)*(('01 Summary'!$N$4:$N$250="Late")+('01 Summary'!$N$4:$N$250="On Schedule")),'01 Summary'!$AM$4:$AM$250," ")</f>
        <v>อยูระหว่างจัดเตรียมแบบ</v>
      </c>
      <c r="Q244" s="644" t="s">
        <v>402</v>
      </c>
      <c r="R244" s="644" t="s">
        <v>2260</v>
      </c>
      <c r="S244" s="644" t="s">
        <v>2262</v>
      </c>
    </row>
    <row r="245" spans="2:26" ht="30" customHeight="1" x14ac:dyDescent="0.2">
      <c r="B245" s="491">
        <f ca="1"/>
        <v>241</v>
      </c>
      <c r="C245" s="502" t="str">
        <f ca="1"/>
        <v>MDW-39542</v>
      </c>
      <c r="D245" s="491" t="str">
        <f ca="1"/>
        <v>Lot02</v>
      </c>
      <c r="E245" s="491" t="str">
        <f ca="1"/>
        <v>MO-BEM49</v>
      </c>
      <c r="F245" s="491" t="str">
        <f ca="1"/>
        <v>MO-BEM</v>
      </c>
      <c r="G245" s="504" t="str">
        <f ca="1"/>
        <v>Emergency stop button cover for escalator at all station.</v>
      </c>
      <c r="H245" s="502" t="str">
        <f ca="1"/>
        <v>สหชาติ</v>
      </c>
      <c r="I245" s="114">
        <f ca="1"/>
        <v>0</v>
      </c>
      <c r="J245" s="566">
        <f ca="1"/>
        <v>0</v>
      </c>
      <c r="K245" s="120">
        <f ca="1"/>
        <v>46388</v>
      </c>
      <c r="L245" s="173">
        <f ca="1"/>
        <v>46279</v>
      </c>
      <c r="M245" s="189">
        <f ca="1"/>
        <v>0</v>
      </c>
      <c r="N245" s="191" t="str">
        <f ca="1"/>
        <v>Late</v>
      </c>
      <c r="O245" cm="1">
        <f t="array" aca="1" ref="O245" ca="1">_xlfn.XLOOKUP(1,(E245='01 Summary'!$E$4:$E$250)*(('01 Summary'!$N$4:$N$250="Late")+('01 Summary'!$N$4:$N$250="On Schedule")),'01 Summary'!$AM$4:$AM$250," ")</f>
        <v>0</v>
      </c>
      <c r="Q245" s="644" t="s">
        <v>433</v>
      </c>
      <c r="R245" s="644" t="s">
        <v>2264</v>
      </c>
      <c r="S245" s="644" t="s">
        <v>2266</v>
      </c>
    </row>
    <row r="246" spans="2:26" ht="30" customHeight="1" x14ac:dyDescent="0.2">
      <c r="B246" s="491">
        <f ca="1"/>
        <v>242</v>
      </c>
      <c r="C246" s="494">
        <f ca="1"/>
        <v>0</v>
      </c>
      <c r="D246" s="491" t="str">
        <f ca="1"/>
        <v>Lot02</v>
      </c>
      <c r="E246" s="491" t="str">
        <f ca="1"/>
        <v>MO-BEM50</v>
      </c>
      <c r="F246" s="491" t="str">
        <f ca="1"/>
        <v>MO-BEM</v>
      </c>
      <c r="G246" s="493" t="str">
        <f ca="1"/>
        <v>Modify maintenance service door to the roof of OR13 vent building to easier access while maintaining safe operational standards</v>
      </c>
      <c r="H246" s="491" t="str">
        <f ca="1"/>
        <v>สู่โชค</v>
      </c>
      <c r="I246" s="95">
        <f ca="1"/>
        <v>0</v>
      </c>
      <c r="J246" s="95" t="str">
        <f ca="1"/>
        <v>Depot</v>
      </c>
      <c r="K246" s="118">
        <f ca="1"/>
        <v>46388</v>
      </c>
      <c r="L246" s="173">
        <f ca="1"/>
        <v>46324</v>
      </c>
      <c r="M246" s="189">
        <f ca="1"/>
        <v>0</v>
      </c>
      <c r="N246" s="191" t="str">
        <f ca="1"/>
        <v>Late</v>
      </c>
      <c r="O246" cm="1">
        <f t="array" aca="1" ref="O246" ca="1">_xlfn.XLOOKUP(1,(E246='01 Summary'!$E$4:$E$250)*(('01 Summary'!$N$4:$N$250="Late")+('01 Summary'!$N$4:$N$250="On Schedule")),'01 Summary'!$AM$4:$AM$250," ")</f>
        <v>0</v>
      </c>
      <c r="R246" s="644">
        <v>0</v>
      </c>
      <c r="S246" s="644">
        <v>0</v>
      </c>
    </row>
    <row r="247" spans="2:26" ht="30" customHeight="1" x14ac:dyDescent="0.2">
      <c r="B247" s="491">
        <f ca="1"/>
        <v>243</v>
      </c>
      <c r="C247" s="491" t="str">
        <f ca="1"/>
        <v>MDW-39514</v>
      </c>
      <c r="D247" s="491" t="str">
        <f ca="1"/>
        <v>Lot02</v>
      </c>
      <c r="E247" s="491" t="str">
        <f ca="1"/>
        <v>MO-BEM51</v>
      </c>
      <c r="F247" s="491" t="str">
        <f ca="1"/>
        <v>MO-BEM</v>
      </c>
      <c r="G247" s="493" t="str">
        <f ca="1"/>
        <v>Modify existing car park to be 220 motorcycle parking lots including floor painting and parking roof</v>
      </c>
      <c r="H247" s="491" t="str">
        <f ca="1"/>
        <v>สหชาติ</v>
      </c>
      <c r="I247" s="94">
        <f ca="1"/>
        <v>0</v>
      </c>
      <c r="J247" s="95" t="str">
        <f ca="1"/>
        <v>Depot</v>
      </c>
      <c r="K247" s="118">
        <f ca="1"/>
        <v>46235</v>
      </c>
      <c r="L247" s="173">
        <f ca="1"/>
        <v>46051</v>
      </c>
      <c r="M247" s="189">
        <f ca="1"/>
        <v>1</v>
      </c>
      <c r="N247" s="191" t="str">
        <f ca="1"/>
        <v>Completed</v>
      </c>
      <c r="O247" t="str" cm="1">
        <f t="array" aca="1" ref="O247" ca="1">_xlfn.XLOOKUP(1,(E247='01 Summary'!$E$4:$E$250)*(('01 Summary'!$N$4:$N$250="Late")+('01 Summary'!$N$4:$N$250="On Schedule")),'01 Summary'!$AM$4:$AM$250," ")</f>
        <v xml:space="preserve"> </v>
      </c>
      <c r="Q247" s="644" t="s">
        <v>418</v>
      </c>
      <c r="R247" s="644" t="s">
        <v>2195</v>
      </c>
      <c r="S247" s="644" t="s">
        <v>2197</v>
      </c>
    </row>
    <row r="248" spans="2:26" ht="30" customHeight="1" x14ac:dyDescent="0.2">
      <c r="B248" s="491">
        <f ca="1"/>
        <v>244</v>
      </c>
      <c r="C248" s="502" t="str">
        <f ca="1"/>
        <v>MDW-39534</v>
      </c>
      <c r="D248" s="491" t="str">
        <f ca="1"/>
        <v>Lot02</v>
      </c>
      <c r="E248" s="491" t="str">
        <f ca="1"/>
        <v>MO-BEM52</v>
      </c>
      <c r="F248" s="491" t="str">
        <f ca="1"/>
        <v>MO-BEM</v>
      </c>
      <c r="G248" s="504" t="str">
        <f ca="1"/>
        <v>Modify the sidewalk for temporary parking at entrance</v>
      </c>
      <c r="H248" s="502" t="str">
        <f ca="1"/>
        <v>สหชาติ</v>
      </c>
      <c r="I248" s="113">
        <f ca="1"/>
        <v>0</v>
      </c>
      <c r="J248" s="114" t="str">
        <f ca="1"/>
        <v>Depot</v>
      </c>
      <c r="K248" s="120">
        <f ca="1"/>
        <v>46388</v>
      </c>
      <c r="L248" s="173">
        <f ca="1"/>
        <v>46234</v>
      </c>
      <c r="M248" s="189">
        <f ca="1"/>
        <v>1</v>
      </c>
      <c r="N248" s="191" t="str">
        <f ca="1"/>
        <v>Completed</v>
      </c>
      <c r="O248" t="str" cm="1">
        <f t="array" aca="1" ref="O248" ca="1">_xlfn.XLOOKUP(1,(E248='01 Summary'!$E$4:$E$250)*(('01 Summary'!$N$4:$N$250="Late")+('01 Summary'!$N$4:$N$250="On Schedule")),'01 Summary'!$AM$4:$AM$250," ")</f>
        <v xml:space="preserve"> </v>
      </c>
      <c r="Q248" s="644" t="s">
        <v>438</v>
      </c>
      <c r="R248" s="644" t="s">
        <v>2236</v>
      </c>
      <c r="S248" s="644" t="s">
        <v>2238</v>
      </c>
    </row>
    <row r="249" spans="2:26" ht="30" customHeight="1" x14ac:dyDescent="0.2">
      <c r="B249" s="491">
        <f ca="1"/>
        <v>245</v>
      </c>
      <c r="C249" s="491" t="str">
        <f ca="1"/>
        <v>MDW-39554</v>
      </c>
      <c r="D249" s="491" t="str">
        <f ca="1"/>
        <v>Lot02</v>
      </c>
      <c r="E249" s="491" t="str">
        <f ca="1"/>
        <v>MO-BEM53.1</v>
      </c>
      <c r="F249" s="491" t="str">
        <f ca="1"/>
        <v>MO-BEM</v>
      </c>
      <c r="G249" s="493" t="str">
        <f ca="1"/>
        <v xml:space="preserve">Modification Works : Security Guard Box at OCC Parking Area - Civil &amp; AR </v>
      </c>
      <c r="H249" s="491" t="str">
        <f ca="1"/>
        <v>สหชาติ</v>
      </c>
      <c r="I249" s="94">
        <f ca="1"/>
        <v>0</v>
      </c>
      <c r="J249" s="95" t="str">
        <f ca="1"/>
        <v>Depot</v>
      </c>
      <c r="K249" s="118">
        <f ca="1"/>
        <v>46389</v>
      </c>
      <c r="L249" s="173">
        <f ca="1"/>
        <v>46279</v>
      </c>
      <c r="M249" s="189">
        <f ca="1"/>
        <v>1</v>
      </c>
      <c r="N249" s="191" t="str">
        <f ca="1"/>
        <v>Completed</v>
      </c>
      <c r="O249" t="str" cm="1">
        <f t="array" aca="1" ref="O249" ca="1">_xlfn.XLOOKUP(1,(E249='01 Summary'!$E$4:$E$250)*(('01 Summary'!$N$4:$N$250="Late")+('01 Summary'!$N$4:$N$250="On Schedule")),'01 Summary'!$AM$4:$AM$250," ")</f>
        <v xml:space="preserve"> </v>
      </c>
      <c r="Q249" s="644" t="s">
        <v>437</v>
      </c>
      <c r="R249" s="644" t="s">
        <v>2300</v>
      </c>
      <c r="S249" s="644" t="s">
        <v>2302</v>
      </c>
    </row>
    <row r="250" spans="2:26" ht="30" customHeight="1" x14ac:dyDescent="0.2">
      <c r="B250" s="491">
        <f ca="1"/>
        <v>246</v>
      </c>
      <c r="C250" s="502" t="str">
        <f ca="1"/>
        <v>MDW-39555</v>
      </c>
      <c r="D250" s="491" t="str">
        <f ca="1"/>
        <v>Lot02</v>
      </c>
      <c r="E250" s="502" t="str">
        <f ca="1"/>
        <v>MO-BEM53.2</v>
      </c>
      <c r="F250" s="502" t="str">
        <f ca="1"/>
        <v>MO-BEM</v>
      </c>
      <c r="G250" s="504" t="str">
        <f ca="1"/>
        <v>Modification Works : Security Guard Box at OCC Parking Area - Building Services</v>
      </c>
      <c r="H250" s="502" t="str">
        <f ca="1"/>
        <v>ประธาน</v>
      </c>
      <c r="I250" s="114">
        <f ca="1"/>
        <v>0</v>
      </c>
      <c r="J250" s="566">
        <f ca="1"/>
        <v>0</v>
      </c>
      <c r="K250" s="120">
        <f ca="1"/>
        <v>46389</v>
      </c>
      <c r="L250" s="173">
        <f ca="1"/>
        <v>46279</v>
      </c>
      <c r="M250" s="189">
        <f ca="1"/>
        <v>1</v>
      </c>
      <c r="N250" s="191" t="str">
        <f ca="1"/>
        <v>Completed</v>
      </c>
      <c r="O250" t="str" cm="1">
        <f t="array" aca="1" ref="O250" ca="1">_xlfn.XLOOKUP(1,(E250='01 Summary'!$E$4:$E$250)*(('01 Summary'!$N$4:$N$250="Late")+('01 Summary'!$N$4:$N$250="On Schedule")),'01 Summary'!$AM$4:$AM$250," ")</f>
        <v xml:space="preserve"> </v>
      </c>
      <c r="Q250" s="644" t="s">
        <v>436</v>
      </c>
      <c r="R250" s="644" t="s">
        <v>3719</v>
      </c>
      <c r="S250" s="644" t="s">
        <v>3937</v>
      </c>
    </row>
    <row r="251" spans="2:26" ht="30" customHeight="1" x14ac:dyDescent="0.2">
      <c r="B251" s="491">
        <f ca="1"/>
        <v>247</v>
      </c>
      <c r="C251" s="502" t="str">
        <f ca="1"/>
        <v>NoDrawing</v>
      </c>
      <c r="D251" s="502" t="str">
        <f ca="1"/>
        <v>Lot02</v>
      </c>
      <c r="E251" s="502" t="str">
        <f ca="1"/>
        <v>MO-BEM54</v>
      </c>
      <c r="F251" s="502" t="str">
        <f ca="1"/>
        <v>MO-BEM</v>
      </c>
      <c r="G251" s="504" t="str">
        <f ca="1"/>
        <v>Strengthen the Maintenance Walkway of the TEF fan</v>
      </c>
      <c r="H251" s="502" t="str">
        <f ca="1"/>
        <v>สหชาติ</v>
      </c>
      <c r="I251" s="114">
        <f ca="1"/>
        <v>0</v>
      </c>
      <c r="J251" s="566">
        <f ca="1"/>
        <v>0</v>
      </c>
      <c r="K251" s="120">
        <f ca="1"/>
        <v>46388</v>
      </c>
      <c r="L251" s="530">
        <f ca="1"/>
        <v>46219</v>
      </c>
      <c r="M251" s="189">
        <f ca="1"/>
        <v>1</v>
      </c>
      <c r="N251" s="191" t="str">
        <f ca="1"/>
        <v>Completed</v>
      </c>
      <c r="O251" t="str" cm="1">
        <f t="array" aca="1" ref="O251" ca="1">_xlfn.XLOOKUP(1,(E251='01 Summary'!$E$4:$E$250)*(('01 Summary'!$N$4:$N$250="Late")+('01 Summary'!$N$4:$N$250="On Schedule")),'01 Summary'!$AM$4:$AM$250," ")</f>
        <v xml:space="preserve"> </v>
      </c>
      <c r="R251" s="644">
        <v>0</v>
      </c>
      <c r="S251" s="644">
        <v>0</v>
      </c>
    </row>
    <row r="252" spans="2:26" ht="30" customHeight="1" x14ac:dyDescent="0.2">
      <c r="X252" t="s">
        <v>4734</v>
      </c>
    </row>
    <row r="253" spans="2:26" ht="30" customHeight="1" x14ac:dyDescent="0.2">
      <c r="V253" t="s">
        <v>4737</v>
      </c>
      <c r="W253" t="s">
        <v>4395</v>
      </c>
      <c r="X253" t="s">
        <v>1859</v>
      </c>
      <c r="Y253" t="s">
        <v>1861</v>
      </c>
      <c r="Z253" t="s">
        <v>1860</v>
      </c>
    </row>
    <row r="254" spans="2:26" ht="30" customHeight="1" x14ac:dyDescent="0.2">
      <c r="V254" t="s">
        <v>384</v>
      </c>
      <c r="W254">
        <f ca="1">COUNTIFS($H$5:$H$145,V254,$N$5:$N$145,"?*")</f>
        <v>29</v>
      </c>
      <c r="X254">
        <f t="shared" ref="X254:X263" ca="1" si="0">COUNTIFS($H$5:$H$145,$V254,$N$5:$N$145,"Completed")</f>
        <v>23</v>
      </c>
      <c r="Y254">
        <f t="shared" ref="Y254:Y263" ca="1" si="1">COUNTIFS($H$5:$H$145,$V254,$N$5:$N$145,"Late")</f>
        <v>5</v>
      </c>
      <c r="Z254">
        <f t="shared" ref="Z254:Z263" ca="1" si="2">COUNTIFS($H$5:$H$145,$V254,$N$5:$N$145,"On Schedule")</f>
        <v>1</v>
      </c>
    </row>
    <row r="255" spans="2:26" ht="30" customHeight="1" x14ac:dyDescent="0.2">
      <c r="V255" t="s">
        <v>382</v>
      </c>
      <c r="W255">
        <f t="shared" ref="W255:W263" ca="1" si="3">COUNTIFS($H$5:$H$145,V255,$N$5:$N$145,"?*")</f>
        <v>37</v>
      </c>
      <c r="X255">
        <f t="shared" ca="1" si="0"/>
        <v>36</v>
      </c>
      <c r="Y255">
        <f t="shared" ca="1" si="1"/>
        <v>0</v>
      </c>
      <c r="Z255">
        <f t="shared" ca="1" si="2"/>
        <v>1</v>
      </c>
    </row>
    <row r="256" spans="2:26" ht="30" customHeight="1" x14ac:dyDescent="0.2">
      <c r="V256" t="s">
        <v>463</v>
      </c>
      <c r="W256">
        <f t="shared" ca="1" si="3"/>
        <v>24</v>
      </c>
      <c r="X256">
        <f t="shared" ca="1" si="0"/>
        <v>22</v>
      </c>
      <c r="Y256">
        <f t="shared" ca="1" si="1"/>
        <v>2</v>
      </c>
      <c r="Z256">
        <f t="shared" ca="1" si="2"/>
        <v>0</v>
      </c>
    </row>
    <row r="257" spans="22:26" ht="30" customHeight="1" x14ac:dyDescent="0.2">
      <c r="V257" t="s">
        <v>471</v>
      </c>
      <c r="W257">
        <f t="shared" ca="1" si="3"/>
        <v>9</v>
      </c>
      <c r="X257">
        <f t="shared" ca="1" si="0"/>
        <v>8</v>
      </c>
      <c r="Y257">
        <f t="shared" ca="1" si="1"/>
        <v>0</v>
      </c>
      <c r="Z257">
        <f t="shared" ca="1" si="2"/>
        <v>1</v>
      </c>
    </row>
    <row r="258" spans="22:26" ht="30" customHeight="1" x14ac:dyDescent="0.2">
      <c r="V258" t="s">
        <v>428</v>
      </c>
      <c r="W258">
        <f t="shared" ca="1" si="3"/>
        <v>4</v>
      </c>
      <c r="X258">
        <f t="shared" ca="1" si="0"/>
        <v>3</v>
      </c>
      <c r="Y258">
        <f t="shared" ca="1" si="1"/>
        <v>1</v>
      </c>
      <c r="Z258">
        <f t="shared" ca="1" si="2"/>
        <v>0</v>
      </c>
    </row>
    <row r="259" spans="22:26" ht="30" customHeight="1" x14ac:dyDescent="0.2">
      <c r="V259" t="s">
        <v>435</v>
      </c>
      <c r="W259">
        <f t="shared" ca="1" si="3"/>
        <v>1</v>
      </c>
      <c r="X259">
        <f t="shared" ca="1" si="0"/>
        <v>1</v>
      </c>
      <c r="Y259">
        <f t="shared" ca="1" si="1"/>
        <v>0</v>
      </c>
      <c r="Z259">
        <f t="shared" ca="1" si="2"/>
        <v>0</v>
      </c>
    </row>
    <row r="260" spans="22:26" ht="30" customHeight="1" x14ac:dyDescent="0.2">
      <c r="V260" t="s">
        <v>501</v>
      </c>
      <c r="W260">
        <f t="shared" ca="1" si="3"/>
        <v>1</v>
      </c>
      <c r="X260">
        <f t="shared" ca="1" si="0"/>
        <v>1</v>
      </c>
      <c r="Y260">
        <f t="shared" ca="1" si="1"/>
        <v>0</v>
      </c>
      <c r="Z260">
        <f t="shared" ca="1" si="2"/>
        <v>0</v>
      </c>
    </row>
    <row r="261" spans="22:26" ht="30" customHeight="1" x14ac:dyDescent="0.2">
      <c r="V261" t="s">
        <v>468</v>
      </c>
      <c r="W261">
        <f t="shared" ca="1" si="3"/>
        <v>6</v>
      </c>
      <c r="X261">
        <f t="shared" ca="1" si="0"/>
        <v>5</v>
      </c>
      <c r="Y261">
        <f t="shared" ca="1" si="1"/>
        <v>1</v>
      </c>
      <c r="Z261">
        <f t="shared" ca="1" si="2"/>
        <v>0</v>
      </c>
    </row>
    <row r="262" spans="22:26" ht="30" customHeight="1" x14ac:dyDescent="0.2">
      <c r="V262" t="s">
        <v>467</v>
      </c>
      <c r="W262">
        <f t="shared" ca="1" si="3"/>
        <v>1</v>
      </c>
      <c r="X262">
        <f t="shared" ca="1" si="0"/>
        <v>1</v>
      </c>
      <c r="Y262">
        <f t="shared" ca="1" si="1"/>
        <v>0</v>
      </c>
      <c r="Z262">
        <f t="shared" ca="1" si="2"/>
        <v>0</v>
      </c>
    </row>
    <row r="263" spans="22:26" ht="30" customHeight="1" x14ac:dyDescent="0.2">
      <c r="V263" t="s">
        <v>533</v>
      </c>
      <c r="W263">
        <f t="shared" ca="1" si="3"/>
        <v>2</v>
      </c>
      <c r="X263">
        <f t="shared" ca="1" si="0"/>
        <v>2</v>
      </c>
      <c r="Y263">
        <f t="shared" ca="1" si="1"/>
        <v>0</v>
      </c>
      <c r="Z263">
        <f t="shared" ca="1" si="2"/>
        <v>0</v>
      </c>
    </row>
    <row r="265" spans="22:26" ht="30" customHeight="1" x14ac:dyDescent="0.2">
      <c r="X265" t="s">
        <v>4736</v>
      </c>
    </row>
    <row r="266" spans="22:26" ht="30" customHeight="1" x14ac:dyDescent="0.2">
      <c r="V266" t="s">
        <v>4737</v>
      </c>
      <c r="W266" t="s">
        <v>4395</v>
      </c>
      <c r="X266" t="s">
        <v>1859</v>
      </c>
      <c r="Y266" t="s">
        <v>1861</v>
      </c>
      <c r="Z266" t="s">
        <v>1860</v>
      </c>
    </row>
    <row r="267" spans="22:26" ht="30" customHeight="1" x14ac:dyDescent="0.2">
      <c r="V267" t="s">
        <v>384</v>
      </c>
      <c r="W267">
        <f ca="1">COUNTIFS($H$146:$H$251,$V267,$N$146:$N$251,"?*")</f>
        <v>61</v>
      </c>
      <c r="X267">
        <f ca="1">COUNTIFS($H$146:$H$251,$V267,$N$146:$N$251,"Completed")</f>
        <v>48</v>
      </c>
      <c r="Y267">
        <f ca="1">COUNTIFS($H$146:$H$251,$V267,$N$146:$N$251,"Late")</f>
        <v>13</v>
      </c>
      <c r="Z267">
        <f ca="1">COUNTIFS($H$146:$H$251,$V267,$N$146:$N$251,"On Schedule")</f>
        <v>0</v>
      </c>
    </row>
    <row r="268" spans="22:26" ht="30" customHeight="1" x14ac:dyDescent="0.2">
      <c r="V268" t="s">
        <v>382</v>
      </c>
      <c r="W268">
        <f ca="1">COUNTIFS($H$146:$H$251,$V268,$N$146:$N$251,"?*")</f>
        <v>25</v>
      </c>
      <c r="X268">
        <f ca="1">COUNTIFS($H$146:$H$251,$V268,$N$146:$N$251,"Completed")</f>
        <v>21</v>
      </c>
      <c r="Y268">
        <f ca="1">COUNTIFS($H$146:$H$251,$V268,$N$146:$N$251,"Late")</f>
        <v>3</v>
      </c>
      <c r="Z268">
        <f ca="1">COUNTIFS($H$146:$H$251,$V268,$N$146:$N$251,"On Schedule")</f>
        <v>1</v>
      </c>
    </row>
    <row r="269" spans="22:26" ht="30" customHeight="1" x14ac:dyDescent="0.2">
      <c r="V269" t="s">
        <v>428</v>
      </c>
      <c r="W269">
        <f ca="1">COUNTIFS($H$146:$H$251,$V269,$N$146:$N$251,"?*")</f>
        <v>8</v>
      </c>
      <c r="X269">
        <f ca="1">COUNTIFS($H$146:$H$251,$V269,$N$146:$N$251,"Completed")</f>
        <v>7</v>
      </c>
      <c r="Y269">
        <f ca="1">COUNTIFS($H$146:$H$251,$V269,$N$146:$N$251,"Late")</f>
        <v>0</v>
      </c>
      <c r="Z269">
        <f ca="1">COUNTIFS($H$146:$H$251,$V269,$N$146:$N$251,"On Schedule")</f>
        <v>1</v>
      </c>
    </row>
    <row r="270" spans="22:26" ht="30" customHeight="1" x14ac:dyDescent="0.2">
      <c r="V270" t="s">
        <v>435</v>
      </c>
      <c r="W270">
        <f ca="1">COUNTIFS($H$146:$H$251,$V270,$N$146:$N$251,"?*")</f>
        <v>1</v>
      </c>
      <c r="X270">
        <f ca="1">COUNTIFS($H$146:$H$251,$V270,$N$146:$N$251,"Completed")</f>
        <v>0</v>
      </c>
      <c r="Y270">
        <f ca="1">COUNTIFS($H$146:$H$251,$V270,$N$146:$N$251,"Late")</f>
        <v>1</v>
      </c>
      <c r="Z270">
        <f ca="1">COUNTIFS($H$146:$H$251,$V270,$N$146:$N$251,"On Schedule")</f>
        <v>0</v>
      </c>
    </row>
  </sheetData>
  <autoFilter ref="B4:N251" xr:uid="{8A5B5A5C-DBC0-4DAE-88EB-8E47E255B6F2}"/>
  <mergeCells count="1">
    <mergeCell ref="B2:N2"/>
  </mergeCells>
  <conditionalFormatting sqref="M6:M2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{C4B9322D-2ED6-4868-8B10-D6D4C2DE951F}</x14:id>
        </ext>
      </extLst>
    </cfRule>
  </conditionalFormatting>
  <conditionalFormatting sqref="M26:M42 M4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{3001F200-0DE9-4B3C-B9E8-5E4D18059C6A}</x14:id>
        </ext>
      </extLst>
    </cfRule>
  </conditionalFormatting>
  <conditionalFormatting sqref="M43:M4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{1CBE5AF7-A133-462B-BA3F-135621A42B0D}</x14:id>
        </ext>
      </extLst>
    </cfRule>
  </conditionalFormatting>
  <conditionalFormatting sqref="M8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{7FAF2B83-CA25-4184-B262-44EB16513D3F}</x14:id>
        </ext>
      </extLst>
    </cfRule>
  </conditionalFormatting>
  <conditionalFormatting sqref="M84:M184 M5 M25 M46:M82 M186:M25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{ACD6A91E-E6F9-41D1-8F69-6B785FA2D022}</x14:id>
        </ext>
      </extLst>
    </cfRule>
  </conditionalFormatting>
  <conditionalFormatting sqref="N5:N251 L185:M185">
    <cfRule type="expression" dxfId="158" priority="31">
      <formula>L5="Late"</formula>
    </cfRule>
    <cfRule type="expression" dxfId="157" priority="32">
      <formula>L5="On Schedule"</formula>
    </cfRule>
    <cfRule type="expression" dxfId="156" priority="33">
      <formula>L5="Completed"</formula>
    </cfRule>
  </conditionalFormatting>
  <conditionalFormatting sqref="O5:O170 O172:O180">
    <cfRule type="expression" dxfId="155" priority="7">
      <formula>O5="Late"</formula>
    </cfRule>
    <cfRule type="expression" dxfId="154" priority="8">
      <formula>O5="On Schedule"</formula>
    </cfRule>
    <cfRule type="expression" dxfId="153" priority="9">
      <formula>O5="Completed"</formula>
    </cfRule>
  </conditionalFormatting>
  <conditionalFormatting sqref="O182:O193">
    <cfRule type="expression" dxfId="152" priority="4">
      <formula>O182="Late"</formula>
    </cfRule>
    <cfRule type="expression" dxfId="151" priority="5">
      <formula>O182="On Schedule"</formula>
    </cfRule>
    <cfRule type="expression" dxfId="150" priority="6">
      <formula>O182="Completed"</formula>
    </cfRule>
  </conditionalFormatting>
  <conditionalFormatting sqref="O195:O216">
    <cfRule type="expression" dxfId="149" priority="1">
      <formula>O195="Late"</formula>
    </cfRule>
    <cfRule type="expression" dxfId="148" priority="2">
      <formula>O195="On Schedule"</formula>
    </cfRule>
    <cfRule type="expression" dxfId="147" priority="3">
      <formula>O195="Completed"</formula>
    </cfRule>
  </conditionalFormatting>
  <pageMargins left="0.7" right="0.7" top="0.75" bottom="0.75" header="0.3" footer="0.3"/>
  <pageSetup paperSize="9" scale="41" orientation="portrait" r:id="rId1"/>
  <colBreaks count="1" manualBreakCount="1">
    <brk id="14" min="1" max="250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B9322D-2ED6-4868-8B10-D6D4C2DE9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3001F200-0DE9-4B3C-B9E8-5E4D18059C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M26:M42 M45</xm:sqref>
        </x14:conditionalFormatting>
        <x14:conditionalFormatting xmlns:xm="http://schemas.microsoft.com/office/excel/2006/main">
          <x14:cfRule type="dataBar" id="{1CBE5AF7-A133-462B-BA3F-135621A42B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M43:M44</xm:sqref>
        </x14:conditionalFormatting>
        <x14:conditionalFormatting xmlns:xm="http://schemas.microsoft.com/office/excel/2006/main">
          <x14:cfRule type="dataBar" id="{7FAF2B83-CA25-4184-B262-44EB16513D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</xm:sqref>
        </x14:conditionalFormatting>
        <x14:conditionalFormatting xmlns:xm="http://schemas.microsoft.com/office/excel/2006/main">
          <x14:cfRule type="dataBar" id="{ACD6A91E-E6F9-41D1-8F69-6B785FA2D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M84:M184 M5 M25 M46:M82 M186:M251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0104-BFA0-4C80-AE5B-406B53AF1B46}">
  <sheetPr codeName="Sheet8" filterMode="1">
    <tabColor theme="9"/>
  </sheetPr>
  <dimension ref="B2:AB270"/>
  <sheetViews>
    <sheetView zoomScale="60" zoomScaleNormal="60" workbookViewId="0">
      <selection activeCell="Q198" sqref="Q198"/>
    </sheetView>
  </sheetViews>
  <sheetFormatPr defaultRowHeight="30" customHeight="1" outlineLevelCol="1" x14ac:dyDescent="0.2"/>
  <cols>
    <col min="2" max="2" width="5.625" style="33" customWidth="1"/>
    <col min="3" max="3" width="13.75" style="33" customWidth="1"/>
    <col min="4" max="4" width="13.375" style="516" hidden="1" customWidth="1"/>
    <col min="5" max="5" width="13.375" style="644" customWidth="1"/>
    <col min="6" max="6" width="4.875" style="33" hidden="1" customWidth="1" outlineLevel="1"/>
    <col min="7" max="7" width="91.375" style="33" bestFit="1" customWidth="1" collapsed="1"/>
    <col min="8" max="8" width="20.5" style="33" bestFit="1" customWidth="1"/>
    <col min="9" max="10" width="14.125" style="485" hidden="1" customWidth="1"/>
    <col min="11" max="11" width="14.125" style="33" hidden="1" customWidth="1"/>
    <col min="12" max="14" width="14.125" style="33" hidden="1" customWidth="1" outlineLevel="1"/>
    <col min="15" max="15" width="14.125" style="485" customWidth="1" collapsed="1"/>
    <col min="16" max="16" width="14.125" style="33" customWidth="1"/>
    <col min="17" max="17" width="14.125" style="485" customWidth="1"/>
    <col min="18" max="18" width="0" hidden="1" customWidth="1"/>
    <col min="20" max="20" width="17.625" style="644" bestFit="1" customWidth="1"/>
    <col min="21" max="21" width="13.625" style="644" bestFit="1" customWidth="1"/>
    <col min="22" max="22" width="15.5" style="644" bestFit="1" customWidth="1"/>
    <col min="23" max="23" width="14.5" customWidth="1"/>
    <col min="24" max="24" width="20.5" bestFit="1" customWidth="1"/>
    <col min="25" max="25" width="5.5" bestFit="1" customWidth="1"/>
    <col min="26" max="26" width="10.25" bestFit="1" customWidth="1"/>
    <col min="27" max="27" width="4.875" bestFit="1" customWidth="1"/>
    <col min="28" max="28" width="12" bestFit="1" customWidth="1"/>
  </cols>
  <sheetData>
    <row r="2" spans="2:22" ht="30" customHeight="1" x14ac:dyDescent="0.2">
      <c r="B2" s="903" t="s">
        <v>4786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</row>
    <row r="3" spans="2:22" ht="14.25" x14ac:dyDescent="0.2"/>
    <row r="4" spans="2:22" ht="57" customHeight="1" x14ac:dyDescent="0.2">
      <c r="B4" s="441" t="s">
        <v>1858</v>
      </c>
      <c r="C4" s="442" t="s">
        <v>4389</v>
      </c>
      <c r="D4" s="441" t="s">
        <v>548</v>
      </c>
      <c r="E4" s="441" t="s">
        <v>15</v>
      </c>
      <c r="F4" s="441" t="s">
        <v>16</v>
      </c>
      <c r="G4" s="442" t="s">
        <v>18</v>
      </c>
      <c r="H4" s="442" t="s">
        <v>1655</v>
      </c>
      <c r="I4" s="442"/>
      <c r="J4" s="442" t="s">
        <v>1909</v>
      </c>
      <c r="K4" s="442" t="s">
        <v>1654</v>
      </c>
      <c r="L4" s="442" t="s">
        <v>1645</v>
      </c>
      <c r="M4" s="443" t="s">
        <v>1644</v>
      </c>
      <c r="N4" s="443" t="s">
        <v>1935</v>
      </c>
      <c r="O4" s="442" t="s">
        <v>1646</v>
      </c>
      <c r="P4" s="443" t="s">
        <v>1647</v>
      </c>
      <c r="Q4" s="443" t="s">
        <v>1936</v>
      </c>
      <c r="R4" s="441" t="s">
        <v>1910</v>
      </c>
      <c r="T4" s="586" t="s">
        <v>4389</v>
      </c>
      <c r="U4" s="586" t="s">
        <v>4803</v>
      </c>
      <c r="V4" s="586" t="s">
        <v>4804</v>
      </c>
    </row>
    <row r="5" spans="2:22" ht="30" hidden="1" customHeight="1" x14ac:dyDescent="0.2">
      <c r="B5" s="508" cm="1">
        <f t="array" aca="1" ref="B5:Q251" ca="1">IF('01 Summary'!B4:Q250=" "," ",'01 Summary'!B4:Q250)</f>
        <v>1</v>
      </c>
      <c r="C5" s="508" t="str">
        <f ca="1"/>
        <v>MDW-39246-60</v>
      </c>
      <c r="D5" s="508" t="str">
        <f ca="1"/>
        <v>Lot01</v>
      </c>
      <c r="E5" s="508" t="str">
        <f ca="1"/>
        <v>GEN1</v>
      </c>
      <c r="F5" s="508" t="str">
        <f ca="1"/>
        <v>GEN</v>
      </c>
      <c r="G5" s="542" t="str">
        <f ca="1"/>
        <v>Rooms and Building Service Systems Modification in Stations Area</v>
      </c>
      <c r="H5" s="508" t="str">
        <f ca="1"/>
        <v>-</v>
      </c>
      <c r="I5" s="90">
        <f ca="1"/>
        <v>0</v>
      </c>
      <c r="J5" s="91">
        <f ca="1"/>
        <v>0</v>
      </c>
      <c r="K5" s="116">
        <f ca="1"/>
        <v>46235</v>
      </c>
      <c r="L5" s="663">
        <f ca="1"/>
        <v>0</v>
      </c>
      <c r="M5" s="664">
        <f ca="1"/>
        <v>0</v>
      </c>
      <c r="N5" s="665">
        <f ca="1"/>
        <v>0</v>
      </c>
      <c r="O5" s="692">
        <f ca="1"/>
        <v>0</v>
      </c>
      <c r="P5" s="693">
        <f ca="1"/>
        <v>0</v>
      </c>
      <c r="Q5" s="694">
        <f ca="1"/>
        <v>0</v>
      </c>
      <c r="R5" t="str" cm="1">
        <f t="array" aca="1" ref="R5" ca="1">_xlfn.XLOOKUP(1,(E5='01 Summary'!$E$4:$E$250)*(('01 Summary'!$Q$4:$Q$250="Late")+('01 Summary'!$Q$4:$Q$250="On Schedule")),'01 Summary'!$AM$4:$AM$250," ")</f>
        <v xml:space="preserve"> </v>
      </c>
      <c r="T5" t="s">
        <v>1276</v>
      </c>
      <c r="U5" t="s">
        <v>3529</v>
      </c>
      <c r="V5" t="s">
        <v>3802</v>
      </c>
    </row>
    <row r="6" spans="2:22" ht="30" customHeight="1" x14ac:dyDescent="0.2">
      <c r="B6" s="508">
        <f ca="1"/>
        <v>2</v>
      </c>
      <c r="C6" s="508" t="str">
        <f ca="1"/>
        <v>MDW-39246</v>
      </c>
      <c r="D6" s="508" t="str">
        <f ca="1"/>
        <v>Lot01</v>
      </c>
      <c r="E6" s="508" t="str">
        <f ca="1"/>
        <v>GEN1.1</v>
      </c>
      <c r="F6" s="508" t="str">
        <f ca="1"/>
        <v>GEN</v>
      </c>
      <c r="G6" s="509" t="str">
        <f ca="1"/>
        <v>Power Outlet Installation in SOR, Ticket Office and Cash Handling for OR13 - OR17</v>
      </c>
      <c r="H6" s="508" t="str">
        <f ca="1"/>
        <v>ประธาน</v>
      </c>
      <c r="I6" s="90">
        <f ca="1"/>
        <v>0</v>
      </c>
      <c r="J6" s="91">
        <f ca="1"/>
        <v>0</v>
      </c>
      <c r="K6" s="116">
        <f ca="1"/>
        <v>46235</v>
      </c>
      <c r="L6" s="173">
        <f ca="1"/>
        <v>46052</v>
      </c>
      <c r="M6" s="187">
        <f ca="1"/>
        <v>1</v>
      </c>
      <c r="N6" s="191" t="str">
        <f ca="1"/>
        <v>Completed</v>
      </c>
      <c r="O6" s="173">
        <f ca="1"/>
        <v>46082</v>
      </c>
      <c r="P6" s="187">
        <f ca="1"/>
        <v>1</v>
      </c>
      <c r="Q6" s="191" t="str">
        <f ca="1"/>
        <v>Completed</v>
      </c>
      <c r="R6" t="str" cm="1">
        <f t="array" aca="1" ref="R6" ca="1">_xlfn.XLOOKUP(1,(E6='01 Summary'!$E$4:$E$250)*(('01 Summary'!$Q$4:$Q$250="Late")+('01 Summary'!$Q$4:$Q$250="On Schedule")),'01 Summary'!$AM$4:$AM$250," ")</f>
        <v xml:space="preserve"> </v>
      </c>
      <c r="T6" s="644" t="s">
        <v>1276</v>
      </c>
      <c r="U6" s="644" t="s">
        <v>3529</v>
      </c>
      <c r="V6" s="644" t="s">
        <v>3802</v>
      </c>
    </row>
    <row r="7" spans="2:22" ht="30" customHeight="1" x14ac:dyDescent="0.2">
      <c r="B7" s="508">
        <f ca="1"/>
        <v>3</v>
      </c>
      <c r="C7" s="508" t="str">
        <f ca="1"/>
        <v>MDW-39247</v>
      </c>
      <c r="D7" s="508" t="str">
        <f ca="1"/>
        <v>Lot01</v>
      </c>
      <c r="E7" s="508" t="str">
        <f ca="1"/>
        <v>GEN1.2</v>
      </c>
      <c r="F7" s="508" t="str">
        <f ca="1"/>
        <v>GEN</v>
      </c>
      <c r="G7" s="509" t="str">
        <f ca="1"/>
        <v>Power Outlet Installation in SOR, Ticket Office and Cash Handling for OR18 - OR22</v>
      </c>
      <c r="H7" s="508" t="str">
        <f ca="1"/>
        <v>ประธาน</v>
      </c>
      <c r="I7" s="90">
        <f ca="1"/>
        <v>0</v>
      </c>
      <c r="J7" s="91">
        <f ca="1"/>
        <v>0</v>
      </c>
      <c r="K7" s="116">
        <f ca="1"/>
        <v>46235</v>
      </c>
      <c r="L7" s="173">
        <f ca="1"/>
        <v>46021</v>
      </c>
      <c r="M7" s="187">
        <f ca="1"/>
        <v>1</v>
      </c>
      <c r="N7" s="191" t="str">
        <f ca="1"/>
        <v>Completed</v>
      </c>
      <c r="O7" s="173">
        <f ca="1"/>
        <v>46051</v>
      </c>
      <c r="P7" s="187">
        <f ca="1"/>
        <v>1</v>
      </c>
      <c r="Q7" s="191" t="str">
        <f ca="1"/>
        <v>Completed</v>
      </c>
      <c r="R7" t="str" cm="1">
        <f t="array" aca="1" ref="R7" ca="1">_xlfn.XLOOKUP(1,(E7='01 Summary'!$E$4:$E$250)*(('01 Summary'!$Q$4:$Q$250="Late")+('01 Summary'!$Q$4:$Q$250="On Schedule")),'01 Summary'!$AM$4:$AM$250," ")</f>
        <v xml:space="preserve"> </v>
      </c>
      <c r="T7" s="644" t="s">
        <v>1280</v>
      </c>
      <c r="U7" s="644" t="s">
        <v>3529</v>
      </c>
      <c r="V7" s="644" t="s">
        <v>3804</v>
      </c>
    </row>
    <row r="8" spans="2:22" ht="30" customHeight="1" x14ac:dyDescent="0.2">
      <c r="B8" s="508">
        <f ca="1"/>
        <v>4</v>
      </c>
      <c r="C8" s="508" t="str">
        <f ca="1"/>
        <v>MDW-39248</v>
      </c>
      <c r="D8" s="508" t="str">
        <f ca="1"/>
        <v>Lot01</v>
      </c>
      <c r="E8" s="508" t="str">
        <f ca="1"/>
        <v>GEN1.3</v>
      </c>
      <c r="F8" s="508" t="str">
        <f ca="1"/>
        <v>GEN</v>
      </c>
      <c r="G8" s="509" t="str">
        <f ca="1"/>
        <v>Power Outlet Installation in SOR, Ticket Office and Cash Handling for OR23 - OR29</v>
      </c>
      <c r="H8" s="508" t="str">
        <f ca="1"/>
        <v>ประธาน</v>
      </c>
      <c r="I8" s="90">
        <f ca="1"/>
        <v>0</v>
      </c>
      <c r="J8" s="91">
        <f ca="1"/>
        <v>0</v>
      </c>
      <c r="K8" s="116">
        <f ca="1"/>
        <v>46235</v>
      </c>
      <c r="L8" s="173">
        <f ca="1"/>
        <v>46052</v>
      </c>
      <c r="M8" s="187">
        <f ca="1"/>
        <v>1</v>
      </c>
      <c r="N8" s="191" t="str">
        <f ca="1"/>
        <v>Completed</v>
      </c>
      <c r="O8" s="173">
        <f ca="1"/>
        <v>46082</v>
      </c>
      <c r="P8" s="187">
        <f ca="1"/>
        <v>1</v>
      </c>
      <c r="Q8" s="191" t="str">
        <f ca="1"/>
        <v>Completed</v>
      </c>
      <c r="R8" t="str" cm="1">
        <f t="array" aca="1" ref="R8" ca="1">_xlfn.XLOOKUP(1,(E8='01 Summary'!$E$4:$E$250)*(('01 Summary'!$Q$4:$Q$250="Late")+('01 Summary'!$Q$4:$Q$250="On Schedule")),'01 Summary'!$AM$4:$AM$250," ")</f>
        <v xml:space="preserve"> </v>
      </c>
      <c r="T8" s="644" t="s">
        <v>1283</v>
      </c>
      <c r="U8" s="644" t="s">
        <v>3529</v>
      </c>
      <c r="V8" s="644" t="s">
        <v>3806</v>
      </c>
    </row>
    <row r="9" spans="2:22" ht="30" customHeight="1" x14ac:dyDescent="0.2">
      <c r="B9" s="508">
        <f ca="1"/>
        <v>5</v>
      </c>
      <c r="C9" s="508" t="str">
        <f ca="1"/>
        <v>MDW-39252</v>
      </c>
      <c r="D9" s="508" t="str">
        <f ca="1"/>
        <v>Lot01</v>
      </c>
      <c r="E9" s="508" t="str">
        <f ca="1"/>
        <v>GEN1.4</v>
      </c>
      <c r="F9" s="508" t="str">
        <f ca="1"/>
        <v>GEN</v>
      </c>
      <c r="G9" s="509" t="str">
        <f ca="1"/>
        <v>Modification of Fire Suppression System (N2) in Commerial Room at OR14</v>
      </c>
      <c r="H9" s="508" t="str">
        <f ca="1"/>
        <v>ประธาน</v>
      </c>
      <c r="I9" s="90">
        <f ca="1"/>
        <v>0</v>
      </c>
      <c r="J9" s="91">
        <f ca="1"/>
        <v>0</v>
      </c>
      <c r="K9" s="116">
        <f ca="1"/>
        <v>46235</v>
      </c>
      <c r="L9" s="173">
        <f ca="1"/>
        <v>46021</v>
      </c>
      <c r="M9" s="187">
        <f ca="1"/>
        <v>1</v>
      </c>
      <c r="N9" s="191" t="str">
        <f ca="1"/>
        <v>Completed</v>
      </c>
      <c r="O9" s="173">
        <f ca="1"/>
        <v>46051</v>
      </c>
      <c r="P9" s="187">
        <f ca="1"/>
        <v>1</v>
      </c>
      <c r="Q9" s="191" t="str">
        <f ca="1"/>
        <v>Completed</v>
      </c>
      <c r="R9" t="str" cm="1">
        <f t="array" aca="1" ref="R9" ca="1">_xlfn.XLOOKUP(1,(E9='01 Summary'!$E$4:$E$250)*(('01 Summary'!$Q$4:$Q$250="Late")+('01 Summary'!$Q$4:$Q$250="On Schedule")),'01 Summary'!$AM$4:$AM$250," ")</f>
        <v xml:space="preserve"> </v>
      </c>
      <c r="T9" s="644" t="s">
        <v>1298</v>
      </c>
      <c r="U9" s="644" t="s">
        <v>3537</v>
      </c>
      <c r="V9" s="644" t="s">
        <v>3811</v>
      </c>
    </row>
    <row r="10" spans="2:22" ht="30" customHeight="1" x14ac:dyDescent="0.2">
      <c r="B10" s="508">
        <f ca="1"/>
        <v>6</v>
      </c>
      <c r="C10" s="508" t="str">
        <f ca="1"/>
        <v>MDW-39253</v>
      </c>
      <c r="D10" s="508" t="str">
        <f ca="1"/>
        <v>Lot01</v>
      </c>
      <c r="E10" s="508" t="str">
        <f ca="1"/>
        <v>GEN1.5</v>
      </c>
      <c r="F10" s="508" t="str">
        <f ca="1"/>
        <v>GEN</v>
      </c>
      <c r="G10" s="509" t="str">
        <f ca="1"/>
        <v>Modification of Civil Work in Telecommunication Room at OR14</v>
      </c>
      <c r="H10" s="508" t="str">
        <f ca="1"/>
        <v>สหชาติ</v>
      </c>
      <c r="I10" s="90">
        <f ca="1"/>
        <v>0</v>
      </c>
      <c r="J10" s="91">
        <f ca="1"/>
        <v>0</v>
      </c>
      <c r="K10" s="116">
        <f ca="1"/>
        <v>46235</v>
      </c>
      <c r="L10" s="173">
        <f ca="1"/>
        <v>46021</v>
      </c>
      <c r="M10" s="187">
        <f ca="1"/>
        <v>1</v>
      </c>
      <c r="N10" s="191" t="str">
        <f ca="1"/>
        <v>Completed</v>
      </c>
      <c r="O10" s="173">
        <f ca="1"/>
        <v>46051</v>
      </c>
      <c r="P10" s="187">
        <f ca="1"/>
        <v>1</v>
      </c>
      <c r="Q10" s="191" t="str">
        <f ca="1"/>
        <v>Completed</v>
      </c>
      <c r="R10" t="str" cm="1">
        <f t="array" aca="1" ref="R10" ca="1">_xlfn.XLOOKUP(1,(E10='01 Summary'!$E$4:$E$250)*(('01 Summary'!$Q$4:$Q$250="Late")+('01 Summary'!$Q$4:$Q$250="On Schedule")),'01 Summary'!$AM$4:$AM$250," ")</f>
        <v xml:space="preserve"> </v>
      </c>
      <c r="T10" s="644" t="s">
        <v>1302</v>
      </c>
      <c r="U10" s="644" t="s">
        <v>2111</v>
      </c>
      <c r="V10" s="644" t="s">
        <v>2113</v>
      </c>
    </row>
    <row r="11" spans="2:22" ht="30" customHeight="1" x14ac:dyDescent="0.2">
      <c r="B11" s="508">
        <f ca="1"/>
        <v>7</v>
      </c>
      <c r="C11" s="508" t="str">
        <f ca="1"/>
        <v>MDW-39254</v>
      </c>
      <c r="D11" s="508" t="str">
        <f ca="1"/>
        <v>Lot01</v>
      </c>
      <c r="E11" s="508" t="str">
        <f ca="1"/>
        <v>GEN1.6</v>
      </c>
      <c r="F11" s="508" t="str">
        <f ca="1"/>
        <v>GEN</v>
      </c>
      <c r="G11" s="509" t="str">
        <f ca="1"/>
        <v>Modification in Staff Mess Room at OR13-OR17</v>
      </c>
      <c r="H11" s="508" t="str">
        <f ca="1"/>
        <v>ประธาน</v>
      </c>
      <c r="I11" s="90">
        <f ca="1"/>
        <v>0</v>
      </c>
      <c r="J11" s="91">
        <f ca="1"/>
        <v>0</v>
      </c>
      <c r="K11" s="116">
        <f ca="1"/>
        <v>46235</v>
      </c>
      <c r="L11" s="173">
        <f ca="1"/>
        <v>46052</v>
      </c>
      <c r="M11" s="187">
        <f ca="1"/>
        <v>1</v>
      </c>
      <c r="N11" s="191" t="str">
        <f ca="1"/>
        <v>Completed</v>
      </c>
      <c r="O11" s="173">
        <f ca="1"/>
        <v>46082</v>
      </c>
      <c r="P11" s="187">
        <f ca="1"/>
        <v>1</v>
      </c>
      <c r="Q11" s="191" t="str">
        <f ca="1"/>
        <v>Completed</v>
      </c>
      <c r="R11" t="str" cm="1">
        <f t="array" aca="1" ref="R11" ca="1">_xlfn.XLOOKUP(1,(E11='01 Summary'!$E$4:$E$250)*(('01 Summary'!$Q$4:$Q$250="Late")+('01 Summary'!$Q$4:$Q$250="On Schedule")),'01 Summary'!$AM$4:$AM$250," ")</f>
        <v xml:space="preserve"> </v>
      </c>
      <c r="T11" s="644" t="s">
        <v>1305</v>
      </c>
      <c r="U11" s="644" t="s">
        <v>3541</v>
      </c>
      <c r="V11" s="644" t="s">
        <v>3813</v>
      </c>
    </row>
    <row r="12" spans="2:22" ht="30" customHeight="1" x14ac:dyDescent="0.2">
      <c r="B12" s="508">
        <f ca="1"/>
        <v>8</v>
      </c>
      <c r="C12" s="508" t="str">
        <f ca="1"/>
        <v>MDW-39255</v>
      </c>
      <c r="D12" s="508" t="str">
        <f ca="1"/>
        <v>Lot01</v>
      </c>
      <c r="E12" s="508" t="str">
        <f ca="1"/>
        <v>GEN1.7</v>
      </c>
      <c r="F12" s="508" t="str">
        <f ca="1"/>
        <v>GEN</v>
      </c>
      <c r="G12" s="509" t="str">
        <f ca="1"/>
        <v>Modification in Staff Mess Room at OR18-OR22</v>
      </c>
      <c r="H12" s="508" t="str">
        <f ca="1"/>
        <v>ประธาน</v>
      </c>
      <c r="I12" s="90">
        <f ca="1"/>
        <v>0</v>
      </c>
      <c r="J12" s="91">
        <f ca="1"/>
        <v>0</v>
      </c>
      <c r="K12" s="116">
        <f ca="1"/>
        <v>46235</v>
      </c>
      <c r="L12" s="173">
        <f ca="1"/>
        <v>46235</v>
      </c>
      <c r="M12" s="187">
        <f ca="1"/>
        <v>1</v>
      </c>
      <c r="N12" s="191" t="str">
        <f ca="1"/>
        <v>Completed</v>
      </c>
      <c r="O12" s="173">
        <f ca="1"/>
        <v>46265</v>
      </c>
      <c r="P12" s="187">
        <f ca="1"/>
        <v>1</v>
      </c>
      <c r="Q12" s="191" t="str">
        <f ca="1"/>
        <v>Completed</v>
      </c>
      <c r="R12" t="str" cm="1">
        <f t="array" aca="1" ref="R12" ca="1">_xlfn.XLOOKUP(1,(E12='01 Summary'!$E$4:$E$250)*(('01 Summary'!$Q$4:$Q$250="Late")+('01 Summary'!$Q$4:$Q$250="On Schedule")),'01 Summary'!$AM$4:$AM$250," ")</f>
        <v xml:space="preserve"> </v>
      </c>
      <c r="T12" s="644" t="s">
        <v>1308</v>
      </c>
      <c r="U12" s="644" t="s">
        <v>3541</v>
      </c>
      <c r="V12" s="644" t="s">
        <v>3815</v>
      </c>
    </row>
    <row r="13" spans="2:22" ht="30" customHeight="1" x14ac:dyDescent="0.2">
      <c r="B13" s="508">
        <f ca="1"/>
        <v>9</v>
      </c>
      <c r="C13" s="508" t="str">
        <f ca="1"/>
        <v>MDW-39256</v>
      </c>
      <c r="D13" s="508" t="str">
        <f ca="1"/>
        <v>Lot01</v>
      </c>
      <c r="E13" s="508" t="str">
        <f ca="1"/>
        <v>GEN1.8</v>
      </c>
      <c r="F13" s="508" t="str">
        <f ca="1"/>
        <v>GEN</v>
      </c>
      <c r="G13" s="509" t="str">
        <f ca="1"/>
        <v>Modification in Staff Mess Room at OR23-OR29</v>
      </c>
      <c r="H13" s="508" t="str">
        <f ca="1"/>
        <v>ประธาน</v>
      </c>
      <c r="I13" s="90">
        <f ca="1"/>
        <v>0</v>
      </c>
      <c r="J13" s="91">
        <f ca="1"/>
        <v>0</v>
      </c>
      <c r="K13" s="116">
        <f ca="1"/>
        <v>46235</v>
      </c>
      <c r="L13" s="173">
        <f ca="1"/>
        <v>46235</v>
      </c>
      <c r="M13" s="187">
        <f ca="1"/>
        <v>1</v>
      </c>
      <c r="N13" s="191" t="str">
        <f ca="1"/>
        <v>Completed</v>
      </c>
      <c r="O13" s="173">
        <f ca="1"/>
        <v>46265</v>
      </c>
      <c r="P13" s="187">
        <f ca="1"/>
        <v>1</v>
      </c>
      <c r="Q13" s="191" t="str">
        <f ca="1"/>
        <v>Completed</v>
      </c>
      <c r="R13" t="str" cm="1">
        <f t="array" aca="1" ref="R13" ca="1">_xlfn.XLOOKUP(1,(E13='01 Summary'!$E$4:$E$250)*(('01 Summary'!$Q$4:$Q$250="Late")+('01 Summary'!$Q$4:$Q$250="On Schedule")),'01 Summary'!$AM$4:$AM$250," ")</f>
        <v xml:space="preserve"> </v>
      </c>
      <c r="T13" s="644" t="s">
        <v>1311</v>
      </c>
      <c r="U13" s="644" t="s">
        <v>3541</v>
      </c>
      <c r="V13" s="644" t="s">
        <v>3817</v>
      </c>
    </row>
    <row r="14" spans="2:22" ht="30" customHeight="1" x14ac:dyDescent="0.2">
      <c r="B14" s="508">
        <f ca="1"/>
        <v>10</v>
      </c>
      <c r="C14" s="508" t="str">
        <f ca="1"/>
        <v>MDW-39257</v>
      </c>
      <c r="D14" s="508" t="str">
        <f ca="1"/>
        <v>Lot01</v>
      </c>
      <c r="E14" s="508" t="str">
        <f ca="1"/>
        <v>GEN1.9</v>
      </c>
      <c r="F14" s="508" t="str">
        <f ca="1"/>
        <v>GEN</v>
      </c>
      <c r="G14" s="509" t="str">
        <f ca="1"/>
        <v>Modification of Air Conditioning in CER and SER at OR13-OR19</v>
      </c>
      <c r="H14" s="508" t="str">
        <f ca="1"/>
        <v>ประธาน</v>
      </c>
      <c r="I14" s="90">
        <f ca="1"/>
        <v>0</v>
      </c>
      <c r="J14" s="91">
        <f ca="1"/>
        <v>0</v>
      </c>
      <c r="K14" s="116">
        <f ca="1"/>
        <v>46235</v>
      </c>
      <c r="L14" s="173">
        <f ca="1"/>
        <v>46235</v>
      </c>
      <c r="M14" s="187">
        <f ca="1"/>
        <v>1</v>
      </c>
      <c r="N14" s="191" t="str">
        <f ca="1"/>
        <v>Completed</v>
      </c>
      <c r="O14" s="173">
        <f ca="1"/>
        <v>46265</v>
      </c>
      <c r="P14" s="187">
        <f ca="1"/>
        <v>1</v>
      </c>
      <c r="Q14" s="191" t="str">
        <f ca="1"/>
        <v>Completed</v>
      </c>
      <c r="R14" t="str" cm="1">
        <f t="array" aca="1" ref="R14" ca="1">_xlfn.XLOOKUP(1,(E14='01 Summary'!$E$4:$E$250)*(('01 Summary'!$Q$4:$Q$250="Late")+('01 Summary'!$Q$4:$Q$250="On Schedule")),'01 Summary'!$AM$4:$AM$250," ")</f>
        <v xml:space="preserve"> </v>
      </c>
      <c r="T14" s="644" t="s">
        <v>1314</v>
      </c>
      <c r="U14" s="644" t="s">
        <v>3544</v>
      </c>
      <c r="V14" s="644" t="s">
        <v>3819</v>
      </c>
    </row>
    <row r="15" spans="2:22" ht="30" customHeight="1" x14ac:dyDescent="0.2">
      <c r="B15" s="508">
        <f ca="1"/>
        <v>11</v>
      </c>
      <c r="C15" s="508" t="str">
        <f ca="1"/>
        <v>MDW-39258</v>
      </c>
      <c r="D15" s="508" t="str">
        <f ca="1"/>
        <v>Lot01</v>
      </c>
      <c r="E15" s="508" t="str">
        <f ca="1"/>
        <v>GEN1.10</v>
      </c>
      <c r="F15" s="508" t="str">
        <f ca="1"/>
        <v>GEN</v>
      </c>
      <c r="G15" s="509" t="str">
        <f ca="1"/>
        <v>Modification of Air Conditioning in CER and SER at OR20-OR22</v>
      </c>
      <c r="H15" s="508" t="str">
        <f ca="1"/>
        <v>ประธาน</v>
      </c>
      <c r="I15" s="90">
        <f ca="1"/>
        <v>0</v>
      </c>
      <c r="J15" s="91">
        <f ca="1"/>
        <v>0</v>
      </c>
      <c r="K15" s="116">
        <f ca="1"/>
        <v>46235</v>
      </c>
      <c r="L15" s="173">
        <f ca="1"/>
        <v>46235</v>
      </c>
      <c r="M15" s="187">
        <f ca="1"/>
        <v>1</v>
      </c>
      <c r="N15" s="191" t="str">
        <f ca="1"/>
        <v>Completed</v>
      </c>
      <c r="O15" s="173">
        <f ca="1"/>
        <v>46265</v>
      </c>
      <c r="P15" s="187">
        <f ca="1"/>
        <v>1</v>
      </c>
      <c r="Q15" s="191" t="str">
        <f ca="1"/>
        <v>Completed</v>
      </c>
      <c r="R15" t="str" cm="1">
        <f t="array" aca="1" ref="R15" ca="1">_xlfn.XLOOKUP(1,(E15='01 Summary'!$E$4:$E$250)*(('01 Summary'!$Q$4:$Q$250="Late")+('01 Summary'!$Q$4:$Q$250="On Schedule")),'01 Summary'!$AM$4:$AM$250," ")</f>
        <v xml:space="preserve"> </v>
      </c>
      <c r="T15" s="644" t="s">
        <v>1317</v>
      </c>
      <c r="U15" s="644" t="s">
        <v>3544</v>
      </c>
      <c r="V15" s="644" t="s">
        <v>3821</v>
      </c>
    </row>
    <row r="16" spans="2:22" ht="30" customHeight="1" x14ac:dyDescent="0.2">
      <c r="B16" s="508">
        <f ca="1"/>
        <v>12</v>
      </c>
      <c r="C16" s="508" t="str">
        <f ca="1"/>
        <v>MDW-39259</v>
      </c>
      <c r="D16" s="508" t="str">
        <f ca="1"/>
        <v>Lot01</v>
      </c>
      <c r="E16" s="508" t="str">
        <f ca="1"/>
        <v>GEN1.11</v>
      </c>
      <c r="F16" s="508" t="str">
        <f ca="1"/>
        <v>GEN</v>
      </c>
      <c r="G16" s="509" t="str">
        <f ca="1"/>
        <v>Modification of Air Conditioning in CER and SER at OR23-OR29</v>
      </c>
      <c r="H16" s="508" t="str">
        <f ca="1"/>
        <v>ประธาน</v>
      </c>
      <c r="I16" s="90">
        <f ca="1"/>
        <v>0</v>
      </c>
      <c r="J16" s="91">
        <f ca="1"/>
        <v>0</v>
      </c>
      <c r="K16" s="116">
        <f ca="1"/>
        <v>46235</v>
      </c>
      <c r="L16" s="173">
        <f ca="1"/>
        <v>46235</v>
      </c>
      <c r="M16" s="187">
        <f ca="1"/>
        <v>1</v>
      </c>
      <c r="N16" s="191" t="str">
        <f ca="1"/>
        <v>Completed</v>
      </c>
      <c r="O16" s="173">
        <f ca="1"/>
        <v>46265</v>
      </c>
      <c r="P16" s="187">
        <f ca="1"/>
        <v>1</v>
      </c>
      <c r="Q16" s="191" t="str">
        <f ca="1"/>
        <v>Completed</v>
      </c>
      <c r="R16" t="str" cm="1">
        <f t="array" aca="1" ref="R16" ca="1">_xlfn.XLOOKUP(1,(E16='01 Summary'!$E$4:$E$250)*(('01 Summary'!$Q$4:$Q$250="Late")+('01 Summary'!$Q$4:$Q$250="On Schedule")),'01 Summary'!$AM$4:$AM$250," ")</f>
        <v xml:space="preserve"> </v>
      </c>
      <c r="T16" s="644" t="s">
        <v>1320</v>
      </c>
      <c r="U16" s="644" t="s">
        <v>3544</v>
      </c>
      <c r="V16" s="644" t="s">
        <v>3823</v>
      </c>
    </row>
    <row r="17" spans="2:23" ht="30" customHeight="1" x14ac:dyDescent="0.2">
      <c r="B17" s="508">
        <f ca="1"/>
        <v>13</v>
      </c>
      <c r="C17" s="508" t="str">
        <f ca="1"/>
        <v>MDW-39272</v>
      </c>
      <c r="D17" s="508" t="str">
        <f ca="1"/>
        <v>Lot01</v>
      </c>
      <c r="E17" s="508" t="str">
        <f ca="1"/>
        <v>GEN1.12</v>
      </c>
      <c r="F17" s="508" t="str">
        <f ca="1"/>
        <v>GEN</v>
      </c>
      <c r="G17" s="509" t="str">
        <f ca="1"/>
        <v>Modification of New M&amp;E Room at IVS15 - IVS17 Civil &amp; AR</v>
      </c>
      <c r="H17" s="508" t="str">
        <f ca="1"/>
        <v>สหชาติ</v>
      </c>
      <c r="I17" s="90">
        <f ca="1"/>
        <v>0</v>
      </c>
      <c r="J17" s="91">
        <f ca="1"/>
        <v>0</v>
      </c>
      <c r="K17" s="116">
        <f ca="1"/>
        <v>46235</v>
      </c>
      <c r="L17" s="173">
        <f ca="1"/>
        <v>46235</v>
      </c>
      <c r="M17" s="187">
        <f ca="1"/>
        <v>1</v>
      </c>
      <c r="N17" s="191" t="str">
        <f ca="1"/>
        <v>Completed</v>
      </c>
      <c r="O17" s="173">
        <f ca="1"/>
        <v>46265</v>
      </c>
      <c r="P17" s="187">
        <f ca="1"/>
        <v>1</v>
      </c>
      <c r="Q17" s="191" t="str">
        <f ca="1"/>
        <v>Completed</v>
      </c>
      <c r="R17" t="str" cm="1">
        <f t="array" aca="1" ref="R17" ca="1">_xlfn.XLOOKUP(1,(E17='01 Summary'!$E$4:$E$250)*(('01 Summary'!$Q$4:$Q$250="Late")+('01 Summary'!$Q$4:$Q$250="On Schedule")),'01 Summary'!$AM$4:$AM$250," ")</f>
        <v xml:space="preserve"> </v>
      </c>
      <c r="T17" s="644" t="s">
        <v>1345</v>
      </c>
      <c r="U17" s="644" t="s">
        <v>2123</v>
      </c>
      <c r="V17" s="644" t="s">
        <v>2125</v>
      </c>
    </row>
    <row r="18" spans="2:23" ht="30" customHeight="1" x14ac:dyDescent="0.2">
      <c r="B18" s="508">
        <f ca="1"/>
        <v>14</v>
      </c>
      <c r="C18" s="508" t="str">
        <f ca="1"/>
        <v>MDW-39273</v>
      </c>
      <c r="D18" s="508" t="str">
        <f ca="1"/>
        <v>Lot01</v>
      </c>
      <c r="E18" s="508" t="str">
        <f ca="1"/>
        <v>GEN1.13</v>
      </c>
      <c r="F18" s="508" t="str">
        <f ca="1"/>
        <v>GEN</v>
      </c>
      <c r="G18" s="509" t="str">
        <f ca="1"/>
        <v>Modification of New M&amp;E UPS Room at IVS15-IVS17 - Building Services</v>
      </c>
      <c r="H18" s="508" t="str">
        <f ca="1"/>
        <v>ประธาน</v>
      </c>
      <c r="I18" s="90">
        <f ca="1"/>
        <v>0</v>
      </c>
      <c r="J18" s="91">
        <f ca="1"/>
        <v>0</v>
      </c>
      <c r="K18" s="116">
        <f ca="1"/>
        <v>46235</v>
      </c>
      <c r="L18" s="173">
        <f ca="1"/>
        <v>46235</v>
      </c>
      <c r="M18" s="187">
        <f ca="1"/>
        <v>1</v>
      </c>
      <c r="N18" s="191" t="str">
        <f ca="1"/>
        <v>Completed</v>
      </c>
      <c r="O18" s="173">
        <f ca="1"/>
        <v>46265</v>
      </c>
      <c r="P18" s="187">
        <f ca="1"/>
        <v>1</v>
      </c>
      <c r="Q18" s="191" t="str">
        <f ca="1"/>
        <v>Completed</v>
      </c>
      <c r="R18" t="str" cm="1">
        <f t="array" aca="1" ref="R18" ca="1">_xlfn.XLOOKUP(1,(E18='01 Summary'!$E$4:$E$250)*(('01 Summary'!$Q$4:$Q$250="Late")+('01 Summary'!$Q$4:$Q$250="On Schedule")),'01 Summary'!$AM$4:$AM$250," ")</f>
        <v xml:space="preserve"> </v>
      </c>
      <c r="T18" s="644" t="s">
        <v>1349</v>
      </c>
      <c r="U18" s="644" t="s">
        <v>3568</v>
      </c>
      <c r="V18" s="644" t="s">
        <v>3840</v>
      </c>
    </row>
    <row r="19" spans="2:23" ht="30" customHeight="1" x14ac:dyDescent="0.2">
      <c r="B19" s="508">
        <f ca="1"/>
        <v>15</v>
      </c>
      <c r="C19" s="508" t="str">
        <f ca="1"/>
        <v>MDW-39294</v>
      </c>
      <c r="D19" s="508" t="str">
        <f ca="1"/>
        <v>Lot01</v>
      </c>
      <c r="E19" s="508" t="str">
        <f ca="1"/>
        <v>GEN1.14</v>
      </c>
      <c r="F19" s="508" t="str">
        <f ca="1"/>
        <v>GEN</v>
      </c>
      <c r="G19" s="509" t="str">
        <f ca="1"/>
        <v>Provision of Architectural Work in new M&amp;E UPS room at OR23</v>
      </c>
      <c r="H19" s="508" t="str">
        <f ca="1"/>
        <v>สหชาติ</v>
      </c>
      <c r="I19" s="90">
        <f ca="1"/>
        <v>0</v>
      </c>
      <c r="J19" s="91">
        <f ca="1"/>
        <v>0</v>
      </c>
      <c r="K19" s="116">
        <f ca="1"/>
        <v>46235</v>
      </c>
      <c r="L19" s="173">
        <f ca="1"/>
        <v>46235</v>
      </c>
      <c r="M19" s="187">
        <f ca="1"/>
        <v>1</v>
      </c>
      <c r="N19" s="191" t="str">
        <f ca="1"/>
        <v>Completed</v>
      </c>
      <c r="O19" s="173">
        <f ca="1"/>
        <v>46265</v>
      </c>
      <c r="P19" s="187">
        <f ca="1"/>
        <v>1</v>
      </c>
      <c r="Q19" s="191" t="str">
        <f ca="1"/>
        <v>Completed</v>
      </c>
      <c r="R19" t="str" cm="1">
        <f t="array" aca="1" ref="R19" ca="1">_xlfn.XLOOKUP(1,(E19='01 Summary'!$E$4:$E$250)*(('01 Summary'!$Q$4:$Q$250="Late")+('01 Summary'!$Q$4:$Q$250="On Schedule")),'01 Summary'!$AM$4:$AM$250," ")</f>
        <v xml:space="preserve"> </v>
      </c>
      <c r="T19" s="644" t="s">
        <v>1402</v>
      </c>
      <c r="U19" s="644" t="s">
        <v>2145</v>
      </c>
      <c r="V19" s="644" t="s">
        <v>2147</v>
      </c>
    </row>
    <row r="20" spans="2:23" ht="30" customHeight="1" x14ac:dyDescent="0.2">
      <c r="B20" s="508">
        <f ca="1"/>
        <v>16</v>
      </c>
      <c r="C20" s="508" t="str">
        <f ca="1"/>
        <v>MDW-39299</v>
      </c>
      <c r="D20" s="508" t="str">
        <f ca="1"/>
        <v>Lot01</v>
      </c>
      <c r="E20" s="508" t="str">
        <f ca="1"/>
        <v>GEN1.15</v>
      </c>
      <c r="F20" s="508" t="str">
        <f ca="1"/>
        <v>GEN</v>
      </c>
      <c r="G20" s="509" t="str">
        <f ca="1"/>
        <v>Provision of Air Conditioning System in Commercial Room at OR13-OR19</v>
      </c>
      <c r="H20" s="508" t="str">
        <f ca="1"/>
        <v>ประธาน</v>
      </c>
      <c r="I20" s="90">
        <f ca="1"/>
        <v>0</v>
      </c>
      <c r="J20" s="91">
        <f ca="1"/>
        <v>0</v>
      </c>
      <c r="K20" s="116">
        <f ca="1"/>
        <v>46235</v>
      </c>
      <c r="L20" s="173">
        <f ca="1"/>
        <v>46235</v>
      </c>
      <c r="M20" s="187">
        <f ca="1"/>
        <v>1</v>
      </c>
      <c r="N20" s="191" t="str">
        <f ca="1"/>
        <v>Completed</v>
      </c>
      <c r="O20" s="173">
        <f ca="1"/>
        <v>46265</v>
      </c>
      <c r="P20" s="187">
        <f ca="1"/>
        <v>1</v>
      </c>
      <c r="Q20" s="191" t="str">
        <f ca="1"/>
        <v>Completed</v>
      </c>
      <c r="R20" t="str" cm="1">
        <f t="array" aca="1" ref="R20" ca="1">_xlfn.XLOOKUP(1,(E20='01 Summary'!$E$4:$E$250)*(('01 Summary'!$Q$4:$Q$250="Late")+('01 Summary'!$Q$4:$Q$250="On Schedule")),'01 Summary'!$AM$4:$AM$250," ")</f>
        <v xml:space="preserve"> </v>
      </c>
      <c r="T20" s="644" t="s">
        <v>1414</v>
      </c>
      <c r="U20" s="644" t="s">
        <v>3597</v>
      </c>
      <c r="V20" s="644" t="s">
        <v>3860</v>
      </c>
    </row>
    <row r="21" spans="2:23" ht="30" customHeight="1" x14ac:dyDescent="0.2">
      <c r="B21" s="508">
        <f ca="1"/>
        <v>17</v>
      </c>
      <c r="C21" s="508" t="str">
        <f ca="1"/>
        <v>MDW-39306</v>
      </c>
      <c r="D21" s="508" t="str">
        <f ca="1"/>
        <v>Lot01</v>
      </c>
      <c r="E21" s="508" t="str">
        <f ca="1"/>
        <v>GEN1.16</v>
      </c>
      <c r="F21" s="508" t="str">
        <f ca="1"/>
        <v>GEN</v>
      </c>
      <c r="G21" s="509" t="str">
        <f ca="1"/>
        <v>Modification CER and First Aid Room at OR14 - Building Services</v>
      </c>
      <c r="H21" s="508" t="str">
        <f ca="1"/>
        <v>ประธาน</v>
      </c>
      <c r="I21" s="90">
        <f ca="1"/>
        <v>0</v>
      </c>
      <c r="J21" s="91">
        <f ca="1"/>
        <v>0</v>
      </c>
      <c r="K21" s="116">
        <f ca="1"/>
        <v>46235</v>
      </c>
      <c r="L21" s="173">
        <f ca="1"/>
        <v>46235</v>
      </c>
      <c r="M21" s="187">
        <f ca="1"/>
        <v>1</v>
      </c>
      <c r="N21" s="191" t="str">
        <f ca="1"/>
        <v>Completed</v>
      </c>
      <c r="O21" s="173">
        <f ca="1"/>
        <v>46265</v>
      </c>
      <c r="P21" s="187">
        <f ca="1"/>
        <v>1</v>
      </c>
      <c r="Q21" s="191" t="str">
        <f ca="1"/>
        <v>Completed</v>
      </c>
      <c r="R21" t="str" cm="1">
        <f t="array" aca="1" ref="R21" ca="1">_xlfn.XLOOKUP(1,(E21='01 Summary'!$E$4:$E$250)*(('01 Summary'!$Q$4:$Q$250="Late")+('01 Summary'!$Q$4:$Q$250="On Schedule")),'01 Summary'!$AM$4:$AM$250," ")</f>
        <v xml:space="preserve"> </v>
      </c>
      <c r="T21" s="644" t="s">
        <v>1433</v>
      </c>
      <c r="U21" s="644" t="s">
        <v>3615</v>
      </c>
      <c r="V21" s="644" t="s">
        <v>3872</v>
      </c>
    </row>
    <row r="22" spans="2:23" ht="30" customHeight="1" x14ac:dyDescent="0.2">
      <c r="B22" s="508">
        <f ca="1"/>
        <v>18</v>
      </c>
      <c r="C22" s="508" t="str">
        <f ca="1"/>
        <v>MDW-39307</v>
      </c>
      <c r="D22" s="508" t="str">
        <f ca="1"/>
        <v>Lot01</v>
      </c>
      <c r="E22" s="508" t="str">
        <f ca="1"/>
        <v>GEN1.17</v>
      </c>
      <c r="F22" s="508" t="str">
        <f ca="1"/>
        <v>GEN</v>
      </c>
      <c r="G22" s="509" t="str">
        <f ca="1"/>
        <v>Additional Fence at Back of House OR13 - OR22 and IVS East Section</v>
      </c>
      <c r="H22" s="508" t="str">
        <f ca="1"/>
        <v>สหชาติ</v>
      </c>
      <c r="I22" s="90">
        <f ca="1"/>
        <v>0</v>
      </c>
      <c r="J22" s="91">
        <f ca="1"/>
        <v>0</v>
      </c>
      <c r="K22" s="116">
        <f ca="1"/>
        <v>46235</v>
      </c>
      <c r="L22" s="173">
        <f ca="1"/>
        <v>46295</v>
      </c>
      <c r="M22" s="187">
        <f ca="1"/>
        <v>1</v>
      </c>
      <c r="N22" s="191" t="str">
        <f ca="1"/>
        <v>Completed</v>
      </c>
      <c r="O22" s="173">
        <f ca="1"/>
        <v>46326</v>
      </c>
      <c r="P22" s="187">
        <f ca="1"/>
        <v>0.5</v>
      </c>
      <c r="Q22" s="191" t="str">
        <f ca="1"/>
        <v>On Schedule</v>
      </c>
      <c r="R22" cm="1">
        <f t="array" aca="1" ref="R22" ca="1">_xlfn.XLOOKUP(1,(E22='01 Summary'!$E$4:$E$250)*(('01 Summary'!$Q$4:$Q$250="Late")+('01 Summary'!$Q$4:$Q$250="On Schedule")),'01 Summary'!$AM$4:$AM$250," ")</f>
        <v>0</v>
      </c>
      <c r="T22" s="644" t="s">
        <v>1436</v>
      </c>
      <c r="U22" s="644" t="s">
        <v>2161</v>
      </c>
      <c r="V22" s="644" t="s">
        <v>2163</v>
      </c>
    </row>
    <row r="23" spans="2:23" ht="30" customHeight="1" x14ac:dyDescent="0.2">
      <c r="B23" s="508">
        <f ca="1"/>
        <v>19</v>
      </c>
      <c r="C23" s="508" t="str">
        <f ca="1"/>
        <v>MDW-39249</v>
      </c>
      <c r="D23" s="508" t="str">
        <f ca="1"/>
        <v>Lot01</v>
      </c>
      <c r="E23" s="508" t="str">
        <f ca="1"/>
        <v>GEN1.18</v>
      </c>
      <c r="F23" s="508" t="str">
        <f ca="1"/>
        <v>GEN</v>
      </c>
      <c r="G23" s="509" t="str">
        <f ca="1"/>
        <v>SOR Counter and Workstation Hanging Support Installation on East Section</v>
      </c>
      <c r="H23" s="508" t="str">
        <f ca="1"/>
        <v>สหชาติ</v>
      </c>
      <c r="I23" s="90">
        <f ca="1"/>
        <v>0</v>
      </c>
      <c r="J23" s="91">
        <f ca="1"/>
        <v>0</v>
      </c>
      <c r="K23" s="116">
        <f ca="1"/>
        <v>46235</v>
      </c>
      <c r="L23" s="173">
        <f ca="1"/>
        <v>46235</v>
      </c>
      <c r="M23" s="187">
        <f ca="1"/>
        <v>1</v>
      </c>
      <c r="N23" s="191" t="str">
        <f ca="1"/>
        <v>Completed</v>
      </c>
      <c r="O23" s="173">
        <f ca="1"/>
        <v>46265</v>
      </c>
      <c r="P23" s="187">
        <f ca="1"/>
        <v>1</v>
      </c>
      <c r="Q23" s="191" t="str">
        <f ca="1"/>
        <v>Completed</v>
      </c>
      <c r="R23" s="571" t="str" cm="1">
        <f t="array" aca="1" ref="R23" ca="1">_xlfn.XLOOKUP(1,(E23='01 Summary'!$E$4:$E$250)*(('01 Summary'!$Q$4:$Q$250="Late")+('01 Summary'!$Q$4:$Q$250="On Schedule")),'01 Summary'!$AM$4:$AM$250," ")</f>
        <v xml:space="preserve"> </v>
      </c>
      <c r="S23" s="571"/>
      <c r="T23" s="709" t="s">
        <v>1286</v>
      </c>
      <c r="U23" s="709" t="s">
        <v>2103</v>
      </c>
      <c r="V23" s="709" t="s">
        <v>2105</v>
      </c>
      <c r="W23" s="571"/>
    </row>
    <row r="24" spans="2:23" ht="30" customHeight="1" x14ac:dyDescent="0.2">
      <c r="B24" s="508">
        <f ca="1"/>
        <v>20</v>
      </c>
      <c r="C24" s="508" t="str">
        <f ca="1"/>
        <v>MDW-39250</v>
      </c>
      <c r="D24" s="508" t="str">
        <f ca="1"/>
        <v>Lot01</v>
      </c>
      <c r="E24" s="508" t="str">
        <f ca="1"/>
        <v>GEN1.19</v>
      </c>
      <c r="F24" s="508" t="str">
        <f ca="1"/>
        <v>GEN</v>
      </c>
      <c r="G24" s="509" t="str">
        <f ca="1"/>
        <v xml:space="preserve">Ticket Office Modification on East Section </v>
      </c>
      <c r="H24" s="508" t="str">
        <f ca="1"/>
        <v>สหชาติ</v>
      </c>
      <c r="I24" s="90">
        <f ca="1"/>
        <v>0</v>
      </c>
      <c r="J24" s="91">
        <f ca="1"/>
        <v>0</v>
      </c>
      <c r="K24" s="116">
        <f ca="1"/>
        <v>46235</v>
      </c>
      <c r="L24" s="173">
        <f ca="1"/>
        <v>46235</v>
      </c>
      <c r="M24" s="187">
        <f ca="1"/>
        <v>1</v>
      </c>
      <c r="N24" s="191" t="str">
        <f ca="1"/>
        <v>Completed</v>
      </c>
      <c r="O24" s="173">
        <f ca="1"/>
        <v>46265</v>
      </c>
      <c r="P24" s="187">
        <f ca="1"/>
        <v>1</v>
      </c>
      <c r="Q24" s="191" t="str">
        <f ca="1"/>
        <v>Completed</v>
      </c>
      <c r="R24" s="571" t="str" cm="1">
        <f t="array" aca="1" ref="R24" ca="1">_xlfn.XLOOKUP(1,(E24='01 Summary'!$E$4:$E$250)*(('01 Summary'!$Q$4:$Q$250="Late")+('01 Summary'!$Q$4:$Q$250="On Schedule")),'01 Summary'!$AM$4:$AM$250," ")</f>
        <v xml:space="preserve"> </v>
      </c>
      <c r="S24" s="571"/>
      <c r="T24" s="709" t="s">
        <v>1290</v>
      </c>
      <c r="U24" s="709" t="s">
        <v>2107</v>
      </c>
      <c r="V24" s="709" t="s">
        <v>2109</v>
      </c>
      <c r="W24" s="571"/>
    </row>
    <row r="25" spans="2:23" ht="30" hidden="1" customHeight="1" x14ac:dyDescent="0.2">
      <c r="B25" s="508">
        <f ca="1"/>
        <v>21</v>
      </c>
      <c r="C25" s="508" t="str">
        <f ca="1"/>
        <v>MDW-39261</v>
      </c>
      <c r="D25" s="508" t="str">
        <f ca="1"/>
        <v>Lot01</v>
      </c>
      <c r="E25" s="508" t="str">
        <f ca="1"/>
        <v>GEN2</v>
      </c>
      <c r="F25" s="508" t="str">
        <f ca="1"/>
        <v>GEN</v>
      </c>
      <c r="G25" s="542" t="str">
        <f ca="1"/>
        <v>Rooms and Building Service Systems Modification in Depot Area</v>
      </c>
      <c r="H25" s="508" t="str">
        <f ca="1"/>
        <v>-</v>
      </c>
      <c r="I25" s="90">
        <f ca="1"/>
        <v>0</v>
      </c>
      <c r="J25" s="91" t="str">
        <f ca="1"/>
        <v>Depot</v>
      </c>
      <c r="K25" s="116">
        <f ca="1"/>
        <v>46235</v>
      </c>
      <c r="L25" s="668">
        <f ca="1"/>
        <v>0</v>
      </c>
      <c r="M25" s="669">
        <f ca="1"/>
        <v>0</v>
      </c>
      <c r="N25" s="639">
        <f ca="1"/>
        <v>0</v>
      </c>
      <c r="O25" s="672">
        <f ca="1"/>
        <v>0</v>
      </c>
      <c r="P25" s="673">
        <f ca="1"/>
        <v>0</v>
      </c>
      <c r="Q25" s="655">
        <f ca="1"/>
        <v>0</v>
      </c>
      <c r="R25" s="571" t="str" cm="1">
        <f t="array" aca="1" ref="R25" ca="1">_xlfn.XLOOKUP(1,(E25='01 Summary'!$E$4:$E$250)*(('01 Summary'!$Q$4:$Q$250="Late")+('01 Summary'!$Q$4:$Q$250="On Schedule")),'01 Summary'!$AM$4:$AM$250," ")</f>
        <v xml:space="preserve"> </v>
      </c>
      <c r="S25" s="571"/>
      <c r="T25" s="571" t="s">
        <v>539</v>
      </c>
      <c r="U25" s="571" t="s">
        <v>3550</v>
      </c>
      <c r="V25" s="571" t="s">
        <v>3827</v>
      </c>
      <c r="W25" s="571"/>
    </row>
    <row r="26" spans="2:23" ht="30" customHeight="1" x14ac:dyDescent="0.2">
      <c r="B26" s="508">
        <f ca="1"/>
        <v>22</v>
      </c>
      <c r="C26" s="508" t="str">
        <f ca="1"/>
        <v>MDW-39260</v>
      </c>
      <c r="D26" s="508" t="str">
        <f ca="1"/>
        <v>Lot01</v>
      </c>
      <c r="E26" s="508" t="str">
        <f ca="1"/>
        <v>GEN2.1</v>
      </c>
      <c r="F26" s="508" t="str">
        <f ca="1"/>
        <v>GEN</v>
      </c>
      <c r="G26" s="542" t="str">
        <f ca="1"/>
        <v>Modification of Air Conditioning in M&amp;E Room at OCC Building</v>
      </c>
      <c r="H26" s="508" t="str">
        <f ca="1"/>
        <v>ประธาน</v>
      </c>
      <c r="I26" s="90">
        <f ca="1"/>
        <v>0</v>
      </c>
      <c r="J26" s="91">
        <f ca="1"/>
        <v>0</v>
      </c>
      <c r="K26" s="116">
        <f ca="1"/>
        <v>46235</v>
      </c>
      <c r="L26" s="173">
        <f ca="1"/>
        <v>46021</v>
      </c>
      <c r="M26" s="187">
        <f ca="1"/>
        <v>1</v>
      </c>
      <c r="N26" s="191" t="str">
        <f ca="1"/>
        <v>Completed</v>
      </c>
      <c r="O26" s="173">
        <f ca="1"/>
        <v>46051</v>
      </c>
      <c r="P26" s="187">
        <f ca="1"/>
        <v>1</v>
      </c>
      <c r="Q26" s="191" t="str">
        <f ca="1"/>
        <v>Completed</v>
      </c>
      <c r="R26" t="str" cm="1">
        <f t="array" aca="1" ref="R26" ca="1">_xlfn.XLOOKUP(1,(E26='01 Summary'!$E$4:$E$250)*(('01 Summary'!$Q$4:$Q$250="Late")+('01 Summary'!$Q$4:$Q$250="On Schedule")),'01 Summary'!$AM$4:$AM$250," ")</f>
        <v xml:space="preserve"> </v>
      </c>
      <c r="T26" s="644" t="s">
        <v>1323</v>
      </c>
      <c r="U26" s="644" t="s">
        <v>3547</v>
      </c>
      <c r="V26" s="644" t="s">
        <v>3825</v>
      </c>
    </row>
    <row r="27" spans="2:23" ht="30" customHeight="1" x14ac:dyDescent="0.2">
      <c r="B27" s="508">
        <f ca="1"/>
        <v>23</v>
      </c>
      <c r="C27" s="508" t="str">
        <f ca="1"/>
        <v>MDW-39261</v>
      </c>
      <c r="D27" s="508" t="str">
        <f ca="1"/>
        <v>Lot01</v>
      </c>
      <c r="E27" s="508" t="str">
        <f ca="1"/>
        <v>GEN2.2</v>
      </c>
      <c r="F27" s="508" t="str">
        <f ca="1"/>
        <v>GEN</v>
      </c>
      <c r="G27" s="542" t="str">
        <f ca="1"/>
        <v>Provision of UPS for MDB Control at Main Workshop, OCC Building, Admin Building, Stabling Yard and Train Washing Plant</v>
      </c>
      <c r="H27" s="508" t="str">
        <f ca="1"/>
        <v>ประธาน</v>
      </c>
      <c r="I27" s="90">
        <f ca="1"/>
        <v>0</v>
      </c>
      <c r="J27" s="91">
        <f ca="1"/>
        <v>0</v>
      </c>
      <c r="K27" s="116">
        <f ca="1"/>
        <v>46235</v>
      </c>
      <c r="L27" s="173">
        <f ca="1"/>
        <v>46266</v>
      </c>
      <c r="M27" s="187">
        <f ca="1"/>
        <v>1</v>
      </c>
      <c r="N27" s="191" t="str">
        <f ca="1"/>
        <v>Completed</v>
      </c>
      <c r="O27" s="173">
        <f ca="1"/>
        <v>46296</v>
      </c>
      <c r="P27" s="187">
        <f ca="1"/>
        <v>1</v>
      </c>
      <c r="Q27" s="191" t="str">
        <f ca="1"/>
        <v>Completed</v>
      </c>
      <c r="R27" t="str" cm="1">
        <f t="array" aca="1" ref="R27" ca="1">_xlfn.XLOOKUP(1,(E27='01 Summary'!$E$4:$E$250)*(('01 Summary'!$Q$4:$Q$250="Late")+('01 Summary'!$Q$4:$Q$250="On Schedule")),'01 Summary'!$AM$4:$AM$250," ")</f>
        <v xml:space="preserve"> </v>
      </c>
      <c r="T27" s="644" t="s">
        <v>539</v>
      </c>
      <c r="U27" s="644" t="s">
        <v>3550</v>
      </c>
      <c r="V27" s="644" t="s">
        <v>3827</v>
      </c>
    </row>
    <row r="28" spans="2:23" ht="30" customHeight="1" x14ac:dyDescent="0.2">
      <c r="B28" s="508">
        <f ca="1"/>
        <v>24</v>
      </c>
      <c r="C28" s="508" t="str">
        <f ca="1"/>
        <v>MDW-39262</v>
      </c>
      <c r="D28" s="508" t="str">
        <f ca="1"/>
        <v>Lot01</v>
      </c>
      <c r="E28" s="508" t="str">
        <f ca="1"/>
        <v>GEN2.3</v>
      </c>
      <c r="F28" s="508" t="str">
        <f ca="1"/>
        <v>GEN</v>
      </c>
      <c r="G28" s="542" t="str">
        <f ca="1"/>
        <v>Provision of Redundant MDB at OCC Building, Admin Building and Canteen</v>
      </c>
      <c r="H28" s="508" t="str">
        <f ca="1"/>
        <v>ประธาน</v>
      </c>
      <c r="I28" s="90">
        <f ca="1"/>
        <v>0</v>
      </c>
      <c r="J28" s="91">
        <f ca="1"/>
        <v>0</v>
      </c>
      <c r="K28" s="116">
        <f ca="1"/>
        <v>46235</v>
      </c>
      <c r="L28" s="173">
        <f ca="1"/>
        <v>46266</v>
      </c>
      <c r="M28" s="187">
        <f ca="1"/>
        <v>1</v>
      </c>
      <c r="N28" s="191" t="str">
        <f ca="1"/>
        <v>Completed</v>
      </c>
      <c r="O28" s="173">
        <f ca="1"/>
        <v>46296</v>
      </c>
      <c r="P28" s="187">
        <f ca="1"/>
        <v>1</v>
      </c>
      <c r="Q28" s="191" t="str">
        <f ca="1"/>
        <v>Completed</v>
      </c>
      <c r="R28" t="str" cm="1">
        <f t="array" aca="1" ref="R28" ca="1">_xlfn.XLOOKUP(1,(E28='01 Summary'!$E$4:$E$250)*(('01 Summary'!$Q$4:$Q$250="Late")+('01 Summary'!$Q$4:$Q$250="On Schedule")),'01 Summary'!$AM$4:$AM$250," ")</f>
        <v xml:space="preserve"> </v>
      </c>
      <c r="T28" s="644" t="s">
        <v>1330</v>
      </c>
      <c r="U28" s="644" t="s">
        <v>3553</v>
      </c>
      <c r="V28" s="644" t="s">
        <v>3829</v>
      </c>
    </row>
    <row r="29" spans="2:23" ht="30" customHeight="1" x14ac:dyDescent="0.2">
      <c r="B29" s="508">
        <f ca="1"/>
        <v>25</v>
      </c>
      <c r="C29" s="508" t="str">
        <f ca="1"/>
        <v>MDW-39263</v>
      </c>
      <c r="D29" s="508" t="str">
        <f ca="1"/>
        <v>Lot01</v>
      </c>
      <c r="E29" s="508" t="str">
        <f ca="1"/>
        <v>GEN2.4</v>
      </c>
      <c r="F29" s="508" t="str">
        <f ca="1"/>
        <v>GEN</v>
      </c>
      <c r="G29" s="542" t="str">
        <f ca="1"/>
        <v>Additonal Lighting System at Depot Area</v>
      </c>
      <c r="H29" s="508" t="str">
        <f ca="1"/>
        <v>ประธาน</v>
      </c>
      <c r="I29" s="90">
        <f ca="1"/>
        <v>0</v>
      </c>
      <c r="J29" s="91">
        <f ca="1"/>
        <v>0</v>
      </c>
      <c r="K29" s="116">
        <f ca="1"/>
        <v>46235</v>
      </c>
      <c r="L29" s="173">
        <f ca="1"/>
        <v>46113</v>
      </c>
      <c r="M29" s="187">
        <f ca="1"/>
        <v>1</v>
      </c>
      <c r="N29" s="191" t="str">
        <f ca="1"/>
        <v>Completed</v>
      </c>
      <c r="O29" s="173">
        <f ca="1"/>
        <v>46143</v>
      </c>
      <c r="P29" s="187">
        <f ca="1"/>
        <v>1</v>
      </c>
      <c r="Q29" s="191" t="str">
        <f ca="1"/>
        <v>Completed</v>
      </c>
      <c r="R29" t="str" cm="1">
        <f t="array" aca="1" ref="R29" ca="1">_xlfn.XLOOKUP(1,(E29='01 Summary'!$E$4:$E$250)*(('01 Summary'!$Q$4:$Q$250="Late")+('01 Summary'!$Q$4:$Q$250="On Schedule")),'01 Summary'!$AM$4:$AM$250," ")</f>
        <v xml:space="preserve"> </v>
      </c>
      <c r="T29" s="644" t="s">
        <v>1333</v>
      </c>
      <c r="U29" s="644" t="s">
        <v>3556</v>
      </c>
      <c r="V29" s="644" t="s">
        <v>3831</v>
      </c>
    </row>
    <row r="30" spans="2:23" ht="30" customHeight="1" x14ac:dyDescent="0.2">
      <c r="B30" s="508">
        <f ca="1"/>
        <v>26</v>
      </c>
      <c r="C30" s="508" t="str">
        <f ca="1"/>
        <v>MDW-39290</v>
      </c>
      <c r="D30" s="508" t="str">
        <f ca="1"/>
        <v>Lot01</v>
      </c>
      <c r="E30" s="508" t="str">
        <f ca="1"/>
        <v>GEN2.5</v>
      </c>
      <c r="F30" s="508" t="str">
        <f ca="1"/>
        <v>GEN</v>
      </c>
      <c r="G30" s="542" t="str">
        <f ca="1"/>
        <v>Modification Room for PSY at Depot Buildings - Building Services</v>
      </c>
      <c r="H30" s="508" t="str">
        <f ca="1"/>
        <v>ประธาน</v>
      </c>
      <c r="I30" s="90">
        <f ca="1"/>
        <v>0</v>
      </c>
      <c r="J30" s="91">
        <f ca="1"/>
        <v>0</v>
      </c>
      <c r="K30" s="116">
        <f ca="1"/>
        <v>46235</v>
      </c>
      <c r="L30" s="173">
        <f ca="1"/>
        <v>46235</v>
      </c>
      <c r="M30" s="187">
        <f ca="1"/>
        <v>1</v>
      </c>
      <c r="N30" s="191" t="str">
        <f ca="1"/>
        <v>Completed</v>
      </c>
      <c r="O30" s="173">
        <f ca="1"/>
        <v>46265</v>
      </c>
      <c r="P30" s="187">
        <f ca="1"/>
        <v>1</v>
      </c>
      <c r="Q30" s="191" t="str">
        <f ca="1"/>
        <v>Completed</v>
      </c>
      <c r="R30" t="str" cm="1">
        <f t="array" aca="1" ref="R30" ca="1">_xlfn.XLOOKUP(1,(E30='01 Summary'!$E$4:$E$250)*(('01 Summary'!$Q$4:$Q$250="Late")+('01 Summary'!$Q$4:$Q$250="On Schedule")),'01 Summary'!$AM$4:$AM$250," ")</f>
        <v xml:space="preserve"> </v>
      </c>
      <c r="T30" s="644" t="s">
        <v>1390</v>
      </c>
      <c r="U30" s="644" t="s">
        <v>3585</v>
      </c>
      <c r="V30" s="644" t="s">
        <v>3853</v>
      </c>
    </row>
    <row r="31" spans="2:23" ht="30" customHeight="1" x14ac:dyDescent="0.2">
      <c r="B31" s="508">
        <f ca="1"/>
        <v>27</v>
      </c>
      <c r="C31" s="508" t="str">
        <f ca="1"/>
        <v>MDW-39300</v>
      </c>
      <c r="D31" s="508" t="str">
        <f ca="1"/>
        <v>Lot01</v>
      </c>
      <c r="E31" s="508" t="str">
        <f ca="1"/>
        <v>GEN2.6</v>
      </c>
      <c r="F31" s="508" t="str">
        <f ca="1"/>
        <v>GEN</v>
      </c>
      <c r="G31" s="542" t="str">
        <f ca="1"/>
        <v>Modification SIG-PSD Office at Main Workshop - Building Services</v>
      </c>
      <c r="H31" s="508" t="str">
        <f ca="1"/>
        <v>ประธาน</v>
      </c>
      <c r="I31" s="90">
        <f ca="1"/>
        <v>0</v>
      </c>
      <c r="J31" s="91">
        <f ca="1"/>
        <v>0</v>
      </c>
      <c r="K31" s="116">
        <f ca="1"/>
        <v>46235</v>
      </c>
      <c r="L31" s="173">
        <f ca="1"/>
        <v>46235</v>
      </c>
      <c r="M31" s="187">
        <f ca="1"/>
        <v>1</v>
      </c>
      <c r="N31" s="191" t="str">
        <f ca="1"/>
        <v>Completed</v>
      </c>
      <c r="O31" s="173">
        <f ca="1"/>
        <v>46265</v>
      </c>
      <c r="P31" s="187">
        <f ca="1"/>
        <v>1</v>
      </c>
      <c r="Q31" s="191" t="str">
        <f ca="1"/>
        <v>Completed</v>
      </c>
      <c r="R31" t="str" cm="1">
        <f t="array" aca="1" ref="R31" ca="1">_xlfn.XLOOKUP(1,(E31='01 Summary'!$E$4:$E$250)*(('01 Summary'!$Q$4:$Q$250="Late")+('01 Summary'!$Q$4:$Q$250="On Schedule")),'01 Summary'!$AM$4:$AM$250," ")</f>
        <v xml:space="preserve"> </v>
      </c>
      <c r="T31" s="644" t="s">
        <v>1417</v>
      </c>
      <c r="U31" s="644" t="s">
        <v>3600</v>
      </c>
      <c r="V31" s="644" t="s">
        <v>3862</v>
      </c>
    </row>
    <row r="32" spans="2:23" ht="30" customHeight="1" x14ac:dyDescent="0.2">
      <c r="B32" s="508">
        <f ca="1"/>
        <v>28</v>
      </c>
      <c r="C32" s="508" t="str">
        <f ca="1"/>
        <v>MDW-39301</v>
      </c>
      <c r="D32" s="508" t="str">
        <f ca="1"/>
        <v>Lot01</v>
      </c>
      <c r="E32" s="508" t="str">
        <f ca="1"/>
        <v>GEN2.7</v>
      </c>
      <c r="F32" s="508" t="str">
        <f ca="1"/>
        <v>GEN</v>
      </c>
      <c r="G32" s="542" t="str">
        <f ca="1"/>
        <v>Modification Backup CCR Room at Main Workshop - Building Services</v>
      </c>
      <c r="H32" s="508" t="str">
        <f ca="1"/>
        <v>ประธาน</v>
      </c>
      <c r="I32" s="90">
        <f ca="1"/>
        <v>0</v>
      </c>
      <c r="J32" s="91">
        <f ca="1"/>
        <v>0</v>
      </c>
      <c r="K32" s="116">
        <f ca="1"/>
        <v>46235</v>
      </c>
      <c r="L32" s="173">
        <f ca="1"/>
        <v>46235</v>
      </c>
      <c r="M32" s="187">
        <f ca="1"/>
        <v>1</v>
      </c>
      <c r="N32" s="191" t="str">
        <f ca="1"/>
        <v>Completed</v>
      </c>
      <c r="O32" s="173">
        <f ca="1"/>
        <v>46265</v>
      </c>
      <c r="P32" s="187">
        <f ca="1"/>
        <v>1</v>
      </c>
      <c r="Q32" s="191" t="str">
        <f ca="1"/>
        <v>Completed</v>
      </c>
      <c r="R32" t="str" cm="1">
        <f t="array" aca="1" ref="R32" ca="1">_xlfn.XLOOKUP(1,(E32='01 Summary'!$E$4:$E$250)*(('01 Summary'!$Q$4:$Q$250="Late")+('01 Summary'!$Q$4:$Q$250="On Schedule")),'01 Summary'!$AM$4:$AM$250," ")</f>
        <v xml:space="preserve"> </v>
      </c>
      <c r="T32" s="644" t="s">
        <v>1420</v>
      </c>
      <c r="U32" s="644" t="s">
        <v>3603</v>
      </c>
      <c r="V32" s="644" t="s">
        <v>3864</v>
      </c>
    </row>
    <row r="33" spans="2:23" ht="30" customHeight="1" x14ac:dyDescent="0.2">
      <c r="B33" s="508">
        <f ca="1"/>
        <v>29</v>
      </c>
      <c r="C33" s="508" t="str">
        <f ca="1"/>
        <v>MDW-39302</v>
      </c>
      <c r="D33" s="508" t="str">
        <f ca="1"/>
        <v>Lot01</v>
      </c>
      <c r="E33" s="508" t="str">
        <f ca="1"/>
        <v>GEN2.8</v>
      </c>
      <c r="F33" s="508" t="str">
        <f ca="1"/>
        <v>GEN</v>
      </c>
      <c r="G33" s="542" t="str">
        <f ca="1"/>
        <v>Modification SER at Main Workshop - Building Services</v>
      </c>
      <c r="H33" s="508" t="str">
        <f ca="1"/>
        <v>ประธาน</v>
      </c>
      <c r="I33" s="90">
        <f ca="1"/>
        <v>0</v>
      </c>
      <c r="J33" s="91">
        <f ca="1"/>
        <v>0</v>
      </c>
      <c r="K33" s="116">
        <f ca="1"/>
        <v>46235</v>
      </c>
      <c r="L33" s="173">
        <f ca="1"/>
        <v>46235</v>
      </c>
      <c r="M33" s="187">
        <f ca="1"/>
        <v>1</v>
      </c>
      <c r="N33" s="191" t="str">
        <f ca="1"/>
        <v>Completed</v>
      </c>
      <c r="O33" s="173">
        <f ca="1"/>
        <v>46265</v>
      </c>
      <c r="P33" s="187">
        <f ca="1"/>
        <v>1</v>
      </c>
      <c r="Q33" s="191" t="str">
        <f ca="1"/>
        <v>Completed</v>
      </c>
      <c r="R33" t="str" cm="1">
        <f t="array" aca="1" ref="R33" ca="1">_xlfn.XLOOKUP(1,(E33='01 Summary'!$E$4:$E$250)*(('01 Summary'!$Q$4:$Q$250="Late")+('01 Summary'!$Q$4:$Q$250="On Schedule")),'01 Summary'!$AM$4:$AM$250," ")</f>
        <v xml:space="preserve"> </v>
      </c>
      <c r="T33" s="644" t="s">
        <v>1423</v>
      </c>
      <c r="U33" s="644" t="s">
        <v>3606</v>
      </c>
      <c r="V33" s="644" t="s">
        <v>3866</v>
      </c>
    </row>
    <row r="34" spans="2:23" ht="30" customHeight="1" x14ac:dyDescent="0.2">
      <c r="B34" s="508">
        <f ca="1"/>
        <v>30</v>
      </c>
      <c r="C34" s="508" t="str">
        <f ca="1"/>
        <v>MDW-39303</v>
      </c>
      <c r="D34" s="508" t="str">
        <f ca="1"/>
        <v>Lot01</v>
      </c>
      <c r="E34" s="508" t="str">
        <f ca="1"/>
        <v>GEN2.9</v>
      </c>
      <c r="F34" s="508" t="str">
        <f ca="1"/>
        <v>GEN</v>
      </c>
      <c r="G34" s="542" t="str">
        <f ca="1"/>
        <v>Modification CER &amp; SCADA Room at Main Workshop - Building Services</v>
      </c>
      <c r="H34" s="508" t="str">
        <f ca="1"/>
        <v>ประธาน</v>
      </c>
      <c r="I34" s="90">
        <f ca="1"/>
        <v>0</v>
      </c>
      <c r="J34" s="91">
        <f ca="1"/>
        <v>0</v>
      </c>
      <c r="K34" s="116">
        <f ca="1"/>
        <v>46235</v>
      </c>
      <c r="L34" s="173">
        <f ca="1"/>
        <v>46235</v>
      </c>
      <c r="M34" s="187">
        <f ca="1"/>
        <v>1</v>
      </c>
      <c r="N34" s="191" t="str">
        <f ca="1"/>
        <v>Completed</v>
      </c>
      <c r="O34" s="173">
        <f ca="1"/>
        <v>46265</v>
      </c>
      <c r="P34" s="187">
        <f ca="1"/>
        <v>1</v>
      </c>
      <c r="Q34" s="191" t="str">
        <f ca="1"/>
        <v>Completed</v>
      </c>
      <c r="R34" t="str" cm="1">
        <f t="array" aca="1" ref="R34" ca="1">_xlfn.XLOOKUP(1,(E34='01 Summary'!$E$4:$E$250)*(('01 Summary'!$Q$4:$Q$250="Late")+('01 Summary'!$Q$4:$Q$250="On Schedule")),'01 Summary'!$AM$4:$AM$250," ")</f>
        <v xml:space="preserve"> </v>
      </c>
      <c r="T34" s="644" t="s">
        <v>1426</v>
      </c>
      <c r="U34" s="644" t="s">
        <v>3609</v>
      </c>
      <c r="V34" s="644" t="s">
        <v>3868</v>
      </c>
    </row>
    <row r="35" spans="2:23" ht="30" customHeight="1" x14ac:dyDescent="0.2">
      <c r="B35" s="508">
        <f ca="1"/>
        <v>31</v>
      </c>
      <c r="C35" s="508" t="str">
        <f ca="1"/>
        <v>MDW-39309</v>
      </c>
      <c r="D35" s="508" t="str">
        <f ca="1"/>
        <v>Lot01</v>
      </c>
      <c r="E35" s="508" t="str">
        <f ca="1"/>
        <v>GEN2.10</v>
      </c>
      <c r="F35" s="508" t="str">
        <f ca="1"/>
        <v>GEN</v>
      </c>
      <c r="G35" s="542" t="str">
        <f ca="1"/>
        <v xml:space="preserve">Modification Air Conditioning System at CCR  </v>
      </c>
      <c r="H35" s="508" t="str">
        <f ca="1"/>
        <v>ประธาน</v>
      </c>
      <c r="I35" s="90">
        <f ca="1"/>
        <v>0</v>
      </c>
      <c r="J35" s="91">
        <f ca="1"/>
        <v>0</v>
      </c>
      <c r="K35" s="116">
        <f ca="1"/>
        <v>46235</v>
      </c>
      <c r="L35" s="173">
        <f ca="1"/>
        <v>46296</v>
      </c>
      <c r="M35" s="187">
        <f ca="1"/>
        <v>1</v>
      </c>
      <c r="N35" s="191" t="str">
        <f ca="1"/>
        <v>Completed</v>
      </c>
      <c r="O35" s="173">
        <f ca="1"/>
        <v>46326</v>
      </c>
      <c r="P35" s="187">
        <f ca="1"/>
        <v>1</v>
      </c>
      <c r="Q35" s="191" t="str">
        <f ca="1"/>
        <v>Completed</v>
      </c>
      <c r="R35" t="str" cm="1">
        <f t="array" aca="1" ref="R35" ca="1">_xlfn.XLOOKUP(1,(E35='01 Summary'!$E$4:$E$250)*(('01 Summary'!$Q$4:$Q$250="Late")+('01 Summary'!$Q$4:$Q$250="On Schedule")),'01 Summary'!$AM$4:$AM$250," ")</f>
        <v xml:space="preserve"> </v>
      </c>
      <c r="T35" s="644" t="s">
        <v>1442</v>
      </c>
      <c r="U35" s="644" t="s">
        <v>3621</v>
      </c>
      <c r="V35" s="644" t="s">
        <v>3876</v>
      </c>
    </row>
    <row r="36" spans="2:23" ht="30" customHeight="1" x14ac:dyDescent="0.2">
      <c r="B36" s="508">
        <f ca="1"/>
        <v>32</v>
      </c>
      <c r="C36" s="508" t="str">
        <f ca="1"/>
        <v>MDW-39312</v>
      </c>
      <c r="D36" s="508" t="str">
        <f ca="1"/>
        <v>Lot01</v>
      </c>
      <c r="E36" s="508" t="str">
        <f ca="1"/>
        <v>GEN2.11</v>
      </c>
      <c r="F36" s="508" t="str">
        <f ca="1"/>
        <v>GEN</v>
      </c>
      <c r="G36" s="542" t="str">
        <f ca="1"/>
        <v xml:space="preserve">Modification Electronic Workshop at Main Workshop - Building Services  </v>
      </c>
      <c r="H36" s="508" t="str">
        <f ca="1"/>
        <v>ประธาน</v>
      </c>
      <c r="I36" s="90">
        <f ca="1"/>
        <v>0</v>
      </c>
      <c r="J36" s="91">
        <f ca="1"/>
        <v>0</v>
      </c>
      <c r="K36" s="116">
        <f ca="1"/>
        <v>46235</v>
      </c>
      <c r="L36" s="173">
        <f ca="1"/>
        <v>46326</v>
      </c>
      <c r="M36" s="187">
        <f ca="1"/>
        <v>1</v>
      </c>
      <c r="N36" s="191" t="str">
        <f ca="1"/>
        <v>Completed</v>
      </c>
      <c r="O36" s="173">
        <f ca="1"/>
        <v>46356</v>
      </c>
      <c r="P36" s="187">
        <f ca="1"/>
        <v>1</v>
      </c>
      <c r="Q36" s="191" t="str">
        <f ca="1"/>
        <v>Completed</v>
      </c>
      <c r="R36" t="str" cm="1">
        <f t="array" aca="1" ref="R36" ca="1">_xlfn.XLOOKUP(1,(E36='01 Summary'!$E$4:$E$250)*(('01 Summary'!$Q$4:$Q$250="Late")+('01 Summary'!$Q$4:$Q$250="On Schedule")),'01 Summary'!$AM$4:$AM$250," ")</f>
        <v xml:space="preserve"> </v>
      </c>
      <c r="T36" s="644" t="s">
        <v>1448</v>
      </c>
      <c r="U36" s="644" t="s">
        <v>3627</v>
      </c>
      <c r="V36" s="644" t="s">
        <v>3882</v>
      </c>
    </row>
    <row r="37" spans="2:23" ht="30" customHeight="1" x14ac:dyDescent="0.2">
      <c r="B37" s="508">
        <f ca="1"/>
        <v>33</v>
      </c>
      <c r="C37" s="508" t="str">
        <f ca="1"/>
        <v>MDW-39313</v>
      </c>
      <c r="D37" s="508" t="str">
        <f ca="1"/>
        <v>Lot01</v>
      </c>
      <c r="E37" s="508" t="str">
        <f ca="1"/>
        <v>GEN2.12</v>
      </c>
      <c r="F37" s="508" t="str">
        <f ca="1"/>
        <v>GEN</v>
      </c>
      <c r="G37" s="542" t="str">
        <f ca="1"/>
        <v xml:space="preserve">Modification Battery Charger Room at Main Workshop - Building Services  </v>
      </c>
      <c r="H37" s="508" t="str">
        <f ca="1"/>
        <v>ประธาน</v>
      </c>
      <c r="I37" s="90">
        <f ca="1"/>
        <v>0</v>
      </c>
      <c r="J37" s="91">
        <f ca="1"/>
        <v>0</v>
      </c>
      <c r="K37" s="116">
        <f ca="1"/>
        <v>46235</v>
      </c>
      <c r="L37" s="173">
        <f ca="1"/>
        <v>46326</v>
      </c>
      <c r="M37" s="187">
        <f ca="1"/>
        <v>1</v>
      </c>
      <c r="N37" s="191" t="str">
        <f ca="1"/>
        <v>Completed</v>
      </c>
      <c r="O37" s="173">
        <f ca="1"/>
        <v>46356</v>
      </c>
      <c r="P37" s="187">
        <f ca="1"/>
        <v>1</v>
      </c>
      <c r="Q37" s="191" t="str">
        <f ca="1"/>
        <v>Completed</v>
      </c>
      <c r="R37" t="str" cm="1">
        <f t="array" aca="1" ref="R37" ca="1">_xlfn.XLOOKUP(1,(E37='01 Summary'!$E$4:$E$250)*(('01 Summary'!$Q$4:$Q$250="Late")+('01 Summary'!$Q$4:$Q$250="On Schedule")),'01 Summary'!$AM$4:$AM$250," ")</f>
        <v xml:space="preserve"> </v>
      </c>
      <c r="T37" s="644" t="s">
        <v>1450</v>
      </c>
      <c r="U37" s="644" t="s">
        <v>3629</v>
      </c>
      <c r="V37" s="644" t="s">
        <v>3884</v>
      </c>
    </row>
    <row r="38" spans="2:23" ht="30" customHeight="1" x14ac:dyDescent="0.2">
      <c r="B38" s="508">
        <f ca="1"/>
        <v>34</v>
      </c>
      <c r="C38" s="508" t="str">
        <f ca="1"/>
        <v>MDW-39314</v>
      </c>
      <c r="D38" s="508" t="str">
        <f ca="1"/>
        <v>Lot01</v>
      </c>
      <c r="E38" s="508" t="str">
        <f ca="1"/>
        <v>GEN2.13</v>
      </c>
      <c r="F38" s="508" t="str">
        <f ca="1"/>
        <v>GEN</v>
      </c>
      <c r="G38" s="542" t="str">
        <f ca="1"/>
        <v xml:space="preserve">Modification Machining Room at Main Workshop - Building Services  </v>
      </c>
      <c r="H38" s="508" t="str">
        <f ca="1"/>
        <v>ประธาน</v>
      </c>
      <c r="I38" s="90">
        <f ca="1"/>
        <v>0</v>
      </c>
      <c r="J38" s="91">
        <f ca="1"/>
        <v>0</v>
      </c>
      <c r="K38" s="116">
        <f ca="1"/>
        <v>46235</v>
      </c>
      <c r="L38" s="173">
        <f ca="1"/>
        <v>46326</v>
      </c>
      <c r="M38" s="187">
        <f ca="1"/>
        <v>0.9</v>
      </c>
      <c r="N38" s="191" t="str">
        <f ca="1"/>
        <v>On Schedule</v>
      </c>
      <c r="O38" s="173">
        <f ca="1"/>
        <v>46356</v>
      </c>
      <c r="P38" s="187">
        <f ca="1"/>
        <v>0</v>
      </c>
      <c r="Q38" s="191" t="str">
        <f ca="1"/>
        <v>On Schedule</v>
      </c>
      <c r="R38" cm="1">
        <f t="array" aca="1" ref="R38" ca="1">_xlfn.XLOOKUP(1,(E38='01 Summary'!$E$4:$E$250)*(('01 Summary'!$Q$4:$Q$250="Late")+('01 Summary'!$Q$4:$Q$250="On Schedule")),'01 Summary'!$AM$4:$AM$250," ")</f>
        <v>0</v>
      </c>
      <c r="T38" s="644" t="s">
        <v>1452</v>
      </c>
      <c r="U38" s="644" t="s">
        <v>3631</v>
      </c>
      <c r="V38" s="644" t="s">
        <v>3886</v>
      </c>
    </row>
    <row r="39" spans="2:23" ht="30" customHeight="1" x14ac:dyDescent="0.2">
      <c r="B39" s="508">
        <f ca="1"/>
        <v>35</v>
      </c>
      <c r="C39" s="508" t="str">
        <f ca="1"/>
        <v>MDW-39315</v>
      </c>
      <c r="D39" s="508" t="str">
        <f ca="1"/>
        <v>Lot01</v>
      </c>
      <c r="E39" s="508" t="str">
        <f ca="1"/>
        <v>GEN2.14</v>
      </c>
      <c r="F39" s="508" t="str">
        <f ca="1"/>
        <v>GEN</v>
      </c>
      <c r="G39" s="542" t="str">
        <f ca="1"/>
        <v xml:space="preserve">Modification Electronic Workshop, Battery Charger and Machining Room at Main Workshop - Civil &amp; AR  </v>
      </c>
      <c r="H39" s="508" t="str">
        <f ca="1"/>
        <v>สหชาติ</v>
      </c>
      <c r="I39" s="90">
        <f ca="1"/>
        <v>0</v>
      </c>
      <c r="J39" s="91">
        <f ca="1"/>
        <v>0</v>
      </c>
      <c r="K39" s="116">
        <f ca="1"/>
        <v>46235</v>
      </c>
      <c r="L39" s="173">
        <f ca="1"/>
        <v>46326</v>
      </c>
      <c r="M39" s="187">
        <f ca="1"/>
        <v>0.7</v>
      </c>
      <c r="N39" s="191" t="str">
        <f ca="1"/>
        <v>On Schedule</v>
      </c>
      <c r="O39" s="173">
        <f ca="1"/>
        <v>46356</v>
      </c>
      <c r="P39" s="187">
        <f ca="1"/>
        <v>0.9</v>
      </c>
      <c r="Q39" s="191" t="str">
        <f ca="1"/>
        <v>On Schedule</v>
      </c>
      <c r="R39" cm="1">
        <f t="array" aca="1" ref="R39" ca="1">_xlfn.XLOOKUP(1,(E39='01 Summary'!$E$4:$E$250)*(('01 Summary'!$Q$4:$Q$250="Late")+('01 Summary'!$Q$4:$Q$250="On Schedule")),'01 Summary'!$AM$4:$AM$250," ")</f>
        <v>0</v>
      </c>
      <c r="T39" s="644" t="s">
        <v>1455</v>
      </c>
      <c r="U39" s="644" t="s">
        <v>3635</v>
      </c>
      <c r="V39" s="644" t="s">
        <v>3890</v>
      </c>
    </row>
    <row r="40" spans="2:23" ht="30" customHeight="1" x14ac:dyDescent="0.2">
      <c r="B40" s="508">
        <f ca="1"/>
        <v>36</v>
      </c>
      <c r="C40" s="508" t="str">
        <f ca="1"/>
        <v>MDW-39297</v>
      </c>
      <c r="D40" s="508" t="str">
        <f ca="1"/>
        <v>Lot01</v>
      </c>
      <c r="E40" s="508" t="str">
        <f ca="1"/>
        <v>GEN2.15</v>
      </c>
      <c r="F40" s="508" t="str">
        <f ca="1"/>
        <v>GEN</v>
      </c>
      <c r="G40" s="542" t="str">
        <f ca="1"/>
        <v>Training Room at Ratchada Station (Part 2)</v>
      </c>
      <c r="H40" s="508" t="str">
        <f ca="1"/>
        <v>สหชาติ</v>
      </c>
      <c r="I40" s="90">
        <f ca="1"/>
        <v>0</v>
      </c>
      <c r="J40" s="91">
        <f ca="1"/>
        <v>0</v>
      </c>
      <c r="K40" s="116">
        <f ca="1"/>
        <v>46235</v>
      </c>
      <c r="L40" s="173">
        <f ca="1"/>
        <v>46235</v>
      </c>
      <c r="M40" s="187">
        <f ca="1"/>
        <v>0</v>
      </c>
      <c r="N40" s="191" t="str">
        <f ca="1"/>
        <v>Late</v>
      </c>
      <c r="O40" s="173">
        <f ca="1"/>
        <v>46265</v>
      </c>
      <c r="P40" s="187">
        <f ca="1"/>
        <v>1</v>
      </c>
      <c r="Q40" s="191" t="str">
        <f ca="1"/>
        <v>Completed</v>
      </c>
      <c r="R40" s="571" t="str" cm="1">
        <f t="array" aca="1" ref="R40" ca="1">_xlfn.XLOOKUP(1,(E40='01 Summary'!$E$4:$E$250)*(('01 Summary'!$Q$4:$Q$250="Late")+('01 Summary'!$Q$4:$Q$250="On Schedule")),'01 Summary'!$AM$4:$AM$250," ")</f>
        <v xml:space="preserve"> </v>
      </c>
      <c r="S40" s="571"/>
      <c r="T40" s="709" t="s">
        <v>536</v>
      </c>
      <c r="U40" s="709" t="s">
        <v>2153</v>
      </c>
      <c r="V40" s="709" t="s">
        <v>2155</v>
      </c>
      <c r="W40" s="571"/>
    </row>
    <row r="41" spans="2:23" ht="30" customHeight="1" x14ac:dyDescent="0.2">
      <c r="B41" s="508">
        <f ca="1"/>
        <v>37</v>
      </c>
      <c r="C41" s="508" t="str">
        <f ca="1"/>
        <v>MDW-39291</v>
      </c>
      <c r="D41" s="508" t="str">
        <f ca="1"/>
        <v>Lot01</v>
      </c>
      <c r="E41" s="508" t="str">
        <f ca="1"/>
        <v>GEN2.16</v>
      </c>
      <c r="F41" s="508" t="str">
        <f ca="1"/>
        <v>GEN</v>
      </c>
      <c r="G41" s="542" t="str">
        <f ca="1"/>
        <v xml:space="preserve">Conductor Rail Arrangement Modification at Main Line East Section </v>
      </c>
      <c r="H41" s="508" t="str">
        <f ca="1"/>
        <v>กำพล</v>
      </c>
      <c r="I41" s="90">
        <f ca="1"/>
        <v>0</v>
      </c>
      <c r="J41" s="91">
        <f ca="1"/>
        <v>0</v>
      </c>
      <c r="K41" s="116">
        <f ca="1"/>
        <v>46235</v>
      </c>
      <c r="L41" s="173">
        <f ca="1"/>
        <v>46295</v>
      </c>
      <c r="M41" s="187">
        <f ca="1"/>
        <v>1</v>
      </c>
      <c r="N41" s="191" t="str">
        <f ca="1"/>
        <v>Completed</v>
      </c>
      <c r="O41" s="173">
        <f ca="1"/>
        <v>46295</v>
      </c>
      <c r="P41" s="187">
        <f ca="1"/>
        <v>1</v>
      </c>
      <c r="Q41" s="191" t="str">
        <f ca="1"/>
        <v>Completed</v>
      </c>
      <c r="R41" t="str" cm="1">
        <f t="array" aca="1" ref="R41" ca="1">_xlfn.XLOOKUP(1,(E41='01 Summary'!$E$4:$E$250)*(('01 Summary'!$Q$4:$Q$250="Late")+('01 Summary'!$Q$4:$Q$250="On Schedule")),'01 Summary'!$AM$4:$AM$250," ")</f>
        <v xml:space="preserve"> </v>
      </c>
      <c r="T41" s="644" t="s">
        <v>1393</v>
      </c>
      <c r="U41" s="644" t="s">
        <v>2370</v>
      </c>
      <c r="V41" s="644" t="s">
        <v>2372</v>
      </c>
    </row>
    <row r="42" spans="2:23" ht="30" customHeight="1" x14ac:dyDescent="0.2">
      <c r="B42" s="508">
        <f ca="1"/>
        <v>38</v>
      </c>
      <c r="C42" s="508" t="str">
        <f ca="1"/>
        <v>MDW-39292</v>
      </c>
      <c r="D42" s="508" t="str">
        <f ca="1"/>
        <v>Lot01</v>
      </c>
      <c r="E42" s="508" t="str">
        <f ca="1"/>
        <v>GEN2.17</v>
      </c>
      <c r="F42" s="508" t="str">
        <f ca="1"/>
        <v>GEN</v>
      </c>
      <c r="G42" s="542" t="str">
        <f ca="1"/>
        <v xml:space="preserve">Conductor Rail Arrangement Modification at Depot </v>
      </c>
      <c r="H42" s="508" t="str">
        <f ca="1"/>
        <v>กำพล</v>
      </c>
      <c r="I42" s="90">
        <f ca="1"/>
        <v>0</v>
      </c>
      <c r="J42" s="91">
        <f ca="1"/>
        <v>0</v>
      </c>
      <c r="K42" s="116">
        <f ca="1"/>
        <v>46235</v>
      </c>
      <c r="L42" s="173">
        <f ca="1"/>
        <v>46295</v>
      </c>
      <c r="M42" s="187">
        <f ca="1"/>
        <v>1</v>
      </c>
      <c r="N42" s="191" t="str">
        <f ca="1"/>
        <v>Completed</v>
      </c>
      <c r="O42" s="173">
        <f ca="1"/>
        <v>46295</v>
      </c>
      <c r="P42" s="187">
        <f ca="1"/>
        <v>1</v>
      </c>
      <c r="Q42" s="191" t="str">
        <f ca="1"/>
        <v>Completed</v>
      </c>
      <c r="R42" t="str" cm="1">
        <f t="array" aca="1" ref="R42" ca="1">_xlfn.XLOOKUP(1,(E42='01 Summary'!$E$4:$E$250)*(('01 Summary'!$Q$4:$Q$250="Late")+('01 Summary'!$Q$4:$Q$250="On Schedule")),'01 Summary'!$AM$4:$AM$250," ")</f>
        <v xml:space="preserve"> </v>
      </c>
      <c r="T42" s="644" t="s">
        <v>1396</v>
      </c>
      <c r="U42" s="644" t="s">
        <v>2374</v>
      </c>
      <c r="V42" s="644" t="s">
        <v>2376</v>
      </c>
    </row>
    <row r="43" spans="2:23" ht="30" customHeight="1" x14ac:dyDescent="0.2">
      <c r="B43" s="508">
        <f ca="1"/>
        <v>39</v>
      </c>
      <c r="C43" s="508" t="str">
        <f ca="1"/>
        <v>MDW-39295</v>
      </c>
      <c r="D43" s="508" t="str">
        <f ca="1"/>
        <v>Lot01</v>
      </c>
      <c r="E43" s="508" t="str">
        <f ca="1"/>
        <v>GEN2.18</v>
      </c>
      <c r="F43" s="508" t="str">
        <f ca="1"/>
        <v>GEN</v>
      </c>
      <c r="G43" s="542" t="str">
        <f ca="1"/>
        <v>Dangerous Goods Building in Depot - Civil &amp; AR</v>
      </c>
      <c r="H43" s="508" t="str">
        <f ca="1"/>
        <v>สหชาติ</v>
      </c>
      <c r="I43" s="90">
        <f ca="1"/>
        <v>0</v>
      </c>
      <c r="J43" s="91">
        <f ca="1"/>
        <v>0</v>
      </c>
      <c r="K43" s="116">
        <f ca="1"/>
        <v>46235</v>
      </c>
      <c r="L43" s="173">
        <f ca="1"/>
        <v>46049</v>
      </c>
      <c r="M43" s="187">
        <f ca="1"/>
        <v>1</v>
      </c>
      <c r="N43" s="191" t="str">
        <f ca="1"/>
        <v>Completed</v>
      </c>
      <c r="O43" s="173">
        <f ca="1"/>
        <v>46080</v>
      </c>
      <c r="P43" s="187">
        <f ca="1"/>
        <v>1</v>
      </c>
      <c r="Q43" s="191" t="str">
        <f ca="1"/>
        <v>Completed</v>
      </c>
      <c r="R43" t="str" cm="1">
        <f t="array" aca="1" ref="R43" ca="1">_xlfn.XLOOKUP(1,(E43='01 Summary'!$E$4:$E$250)*(('01 Summary'!$Q$4:$Q$250="Late")+('01 Summary'!$Q$4:$Q$250="On Schedule")),'01 Summary'!$AM$4:$AM$250," ")</f>
        <v xml:space="preserve"> </v>
      </c>
      <c r="T43" s="644" t="s">
        <v>400</v>
      </c>
      <c r="U43" s="644" t="s">
        <v>2149</v>
      </c>
      <c r="V43" s="644" t="s">
        <v>2151</v>
      </c>
    </row>
    <row r="44" spans="2:23" ht="30" customHeight="1" x14ac:dyDescent="0.2">
      <c r="B44" s="508">
        <f ca="1"/>
        <v>40</v>
      </c>
      <c r="C44" s="508" t="str">
        <f ca="1"/>
        <v>MDW-39296</v>
      </c>
      <c r="D44" s="508" t="str">
        <f ca="1"/>
        <v>Lot01</v>
      </c>
      <c r="E44" s="508" t="str">
        <f ca="1"/>
        <v>GEN2.19</v>
      </c>
      <c r="F44" s="508" t="str">
        <f ca="1"/>
        <v>GEN</v>
      </c>
      <c r="G44" s="542" t="str">
        <f ca="1"/>
        <v>Dangerous Goods Building in Depot - Building Services</v>
      </c>
      <c r="H44" s="508" t="str">
        <f ca="1"/>
        <v>ประธาน</v>
      </c>
      <c r="I44" s="90">
        <f ca="1"/>
        <v>0</v>
      </c>
      <c r="J44" s="91">
        <f ca="1"/>
        <v>0</v>
      </c>
      <c r="K44" s="116">
        <f ca="1"/>
        <v>46235</v>
      </c>
      <c r="L44" s="173">
        <f ca="1"/>
        <v>46004</v>
      </c>
      <c r="M44" s="187">
        <f ca="1"/>
        <v>1</v>
      </c>
      <c r="N44" s="191" t="str">
        <f ca="1"/>
        <v>Completed</v>
      </c>
      <c r="O44" s="173">
        <f ca="1"/>
        <v>46050</v>
      </c>
      <c r="P44" s="187">
        <f ca="1"/>
        <v>1</v>
      </c>
      <c r="Q44" s="191" t="str">
        <f ca="1"/>
        <v>Completed</v>
      </c>
      <c r="R44" t="str" cm="1">
        <f t="array" aca="1" ref="R44" ca="1">_xlfn.XLOOKUP(1,(E44='01 Summary'!$E$4:$E$250)*(('01 Summary'!$Q$4:$Q$250="Late")+('01 Summary'!$Q$4:$Q$250="On Schedule")),'01 Summary'!$AM$4:$AM$250," ")</f>
        <v xml:space="preserve"> </v>
      </c>
      <c r="T44" s="644" t="s">
        <v>399</v>
      </c>
      <c r="U44" s="644" t="s">
        <v>3591</v>
      </c>
      <c r="V44" s="644" t="s">
        <v>3856</v>
      </c>
    </row>
    <row r="45" spans="2:23" ht="30" customHeight="1" x14ac:dyDescent="0.2">
      <c r="B45" s="508">
        <f ca="1"/>
        <v>41</v>
      </c>
      <c r="C45" s="508" t="str">
        <f ca="1"/>
        <v>MDW-39308</v>
      </c>
      <c r="D45" s="508" t="str">
        <f ca="1"/>
        <v>Lot01</v>
      </c>
      <c r="E45" s="508" t="str">
        <f ca="1"/>
        <v>GEN2.20</v>
      </c>
      <c r="F45" s="508" t="str">
        <f ca="1"/>
        <v>GEN</v>
      </c>
      <c r="G45" s="542" t="str">
        <f ca="1"/>
        <v>Additional Locking Devices for Main Line Tandem Turnouts 2007, 2010 &amp; 2013 and Depot Turnout D16</v>
      </c>
      <c r="H45" s="508" t="str">
        <f ca="1"/>
        <v>กำพล</v>
      </c>
      <c r="I45" s="90">
        <f ca="1"/>
        <v>0</v>
      </c>
      <c r="J45" s="91">
        <f ca="1"/>
        <v>0</v>
      </c>
      <c r="K45" s="116">
        <f ca="1"/>
        <v>46235</v>
      </c>
      <c r="L45" s="173">
        <f ca="1"/>
        <v>46356</v>
      </c>
      <c r="M45" s="187">
        <f ca="1"/>
        <v>0.5</v>
      </c>
      <c r="N45" s="191" t="str">
        <f ca="1"/>
        <v>On Schedule</v>
      </c>
      <c r="O45" s="173">
        <f ca="1"/>
        <v>46295</v>
      </c>
      <c r="P45" s="187">
        <f ca="1"/>
        <v>1</v>
      </c>
      <c r="Q45" s="191" t="str">
        <f ca="1"/>
        <v>Completed</v>
      </c>
      <c r="R45" t="str" cm="1">
        <f t="array" aca="1" ref="R45" ca="1">_xlfn.XLOOKUP(1,(E45='01 Summary'!$E$4:$E$250)*(('01 Summary'!$Q$4:$Q$250="Late")+('01 Summary'!$Q$4:$Q$250="On Schedule")),'01 Summary'!$AM$4:$AM$250," ")</f>
        <v xml:space="preserve"> </v>
      </c>
      <c r="T45" s="644" t="s">
        <v>1439</v>
      </c>
      <c r="U45" s="644" t="s">
        <v>3619</v>
      </c>
      <c r="V45" s="644" t="s">
        <v>3874</v>
      </c>
    </row>
    <row r="46" spans="2:23" ht="30" hidden="1" customHeight="1" x14ac:dyDescent="0.2">
      <c r="B46" s="508">
        <f ca="1"/>
        <v>42</v>
      </c>
      <c r="C46" s="508" t="str">
        <f ca="1"/>
        <v>MDW-39200-31</v>
      </c>
      <c r="D46" s="508" t="str">
        <f ca="1"/>
        <v>Lot01</v>
      </c>
      <c r="E46" s="508" t="str">
        <f ca="1"/>
        <v>GEN3</v>
      </c>
      <c r="F46" s="508" t="str">
        <f ca="1"/>
        <v>GEN</v>
      </c>
      <c r="G46" s="542" t="str">
        <f ca="1"/>
        <v>Cable Containment Modification</v>
      </c>
      <c r="H46" s="508" t="str">
        <f ca="1"/>
        <v>-</v>
      </c>
      <c r="I46" s="90">
        <f ca="1"/>
        <v>0</v>
      </c>
      <c r="J46" s="91">
        <f ca="1"/>
        <v>0</v>
      </c>
      <c r="K46" s="116">
        <f ca="1"/>
        <v>45805</v>
      </c>
      <c r="L46" s="668">
        <f ca="1"/>
        <v>0</v>
      </c>
      <c r="M46" s="669">
        <f ca="1"/>
        <v>0</v>
      </c>
      <c r="N46" s="639">
        <f ca="1"/>
        <v>0</v>
      </c>
      <c r="O46" s="672">
        <f ca="1"/>
        <v>0</v>
      </c>
      <c r="P46" s="673">
        <f ca="1"/>
        <v>0</v>
      </c>
      <c r="Q46" s="655">
        <f ca="1"/>
        <v>0</v>
      </c>
      <c r="R46" t="str" cm="1">
        <f t="array" aca="1" ref="R46" ca="1">_xlfn.XLOOKUP(1,(E46='01 Summary'!$E$4:$E$250)*(('01 Summary'!$Q$4:$Q$250="Late")+('01 Summary'!$Q$4:$Q$250="On Schedule")),'01 Summary'!$AM$4:$AM$250," ")</f>
        <v xml:space="preserve"> </v>
      </c>
      <c r="T46" t="s">
        <v>1144</v>
      </c>
      <c r="U46" t="s">
        <v>380</v>
      </c>
      <c r="V46" t="s">
        <v>380</v>
      </c>
    </row>
    <row r="47" spans="2:23" ht="30" hidden="1" customHeight="1" x14ac:dyDescent="0.2">
      <c r="B47" s="508">
        <f ca="1"/>
        <v>43</v>
      </c>
      <c r="C47" s="508" t="str">
        <f ca="1"/>
        <v>-</v>
      </c>
      <c r="D47" s="508" t="str">
        <f ca="1"/>
        <v>Lot01</v>
      </c>
      <c r="E47" s="508" t="str">
        <f ca="1"/>
        <v>GEN4</v>
      </c>
      <c r="F47" s="508" t="str">
        <f ca="1"/>
        <v>GEN</v>
      </c>
      <c r="G47" s="542" t="str">
        <f ca="1"/>
        <v>Training Room and Workshop Room</v>
      </c>
      <c r="H47" s="508" t="str">
        <f ca="1"/>
        <v>-</v>
      </c>
      <c r="I47" s="90">
        <f ca="1"/>
        <v>0</v>
      </c>
      <c r="J47" s="91">
        <f ca="1"/>
        <v>0</v>
      </c>
      <c r="K47" s="116">
        <f ca="1"/>
        <v>46113</v>
      </c>
      <c r="L47" s="194">
        <f ca="1"/>
        <v>0</v>
      </c>
      <c r="M47" s="195">
        <f ca="1"/>
        <v>0</v>
      </c>
      <c r="N47" s="203">
        <f ca="1"/>
        <v>0</v>
      </c>
      <c r="O47" s="550">
        <f ca="1"/>
        <v>0</v>
      </c>
      <c r="P47" s="551">
        <f ca="1"/>
        <v>0</v>
      </c>
      <c r="Q47" s="552">
        <f ca="1"/>
        <v>0</v>
      </c>
      <c r="R47" t="str" cm="1">
        <f t="array" aca="1" ref="R47" ca="1">_xlfn.XLOOKUP(1,(E47='01 Summary'!$E$4:$E$250)*(('01 Summary'!$Q$4:$Q$250="Late")+('01 Summary'!$Q$4:$Q$250="On Schedule")),'01 Summary'!$AM$4:$AM$250," ")</f>
        <v xml:space="preserve"> </v>
      </c>
      <c r="T47"/>
      <c r="U47">
        <v>0</v>
      </c>
      <c r="V47">
        <v>0</v>
      </c>
    </row>
    <row r="48" spans="2:23" ht="30" customHeight="1" x14ac:dyDescent="0.2">
      <c r="B48" s="508">
        <f ca="1"/>
        <v>44</v>
      </c>
      <c r="C48" s="508" t="str">
        <f ca="1"/>
        <v>MDW-39242</v>
      </c>
      <c r="D48" s="508" t="str">
        <f ca="1"/>
        <v>Lot01</v>
      </c>
      <c r="E48" s="508" t="str">
        <f ca="1"/>
        <v>GEN4.0</v>
      </c>
      <c r="F48" s="508" t="str">
        <f ca="1"/>
        <v>GEN</v>
      </c>
      <c r="G48" s="542" t="str">
        <f ca="1"/>
        <v>Modification Works for Training Room at Ratchada Station</v>
      </c>
      <c r="H48" s="508" t="str">
        <f ca="1"/>
        <v>ประธาน</v>
      </c>
      <c r="I48" s="91">
        <f ca="1"/>
        <v>0</v>
      </c>
      <c r="J48" s="91">
        <f ca="1"/>
        <v>0</v>
      </c>
      <c r="K48" s="116">
        <f ca="1"/>
        <v>46113</v>
      </c>
      <c r="L48" s="173">
        <f ca="1"/>
        <v>46021</v>
      </c>
      <c r="M48" s="187">
        <f ca="1"/>
        <v>1</v>
      </c>
      <c r="N48" s="191" t="str">
        <f ca="1"/>
        <v>Completed</v>
      </c>
      <c r="O48" s="173">
        <f ca="1"/>
        <v>46053</v>
      </c>
      <c r="P48" s="187">
        <f ca="1"/>
        <v>1</v>
      </c>
      <c r="Q48" s="191" t="str">
        <f ca="1"/>
        <v>Completed</v>
      </c>
      <c r="R48" t="str" cm="1">
        <f t="array" aca="1" ref="R48" ca="1">_xlfn.XLOOKUP(1,(E48='01 Summary'!$E$4:$E$250)*(('01 Summary'!$Q$4:$Q$250="Late")+('01 Summary'!$Q$4:$Q$250="On Schedule")),'01 Summary'!$AM$4:$AM$250," ")</f>
        <v xml:space="preserve"> </v>
      </c>
      <c r="T48" s="644" t="s">
        <v>1266</v>
      </c>
      <c r="U48" s="644" t="s">
        <v>3520</v>
      </c>
      <c r="V48" s="644" t="s">
        <v>3795</v>
      </c>
    </row>
    <row r="49" spans="2:22" ht="30" customHeight="1" x14ac:dyDescent="0.2">
      <c r="B49" s="508">
        <f ca="1"/>
        <v>45</v>
      </c>
      <c r="C49" s="508" t="str">
        <f ca="1"/>
        <v>MDW-39244</v>
      </c>
      <c r="D49" s="508" t="str">
        <f ca="1"/>
        <v>Lot01</v>
      </c>
      <c r="E49" s="508" t="str">
        <f ca="1"/>
        <v>GEN4.1</v>
      </c>
      <c r="F49" s="508" t="str">
        <f ca="1"/>
        <v>GEN</v>
      </c>
      <c r="G49" s="542" t="str">
        <f ca="1"/>
        <v>AFC Training Room Modification - Civil &amp; AR</v>
      </c>
      <c r="H49" s="508" t="str">
        <f ca="1"/>
        <v>สหชาติ</v>
      </c>
      <c r="I49" s="91">
        <f ca="1"/>
        <v>0</v>
      </c>
      <c r="J49" s="91">
        <f ca="1"/>
        <v>0</v>
      </c>
      <c r="K49" s="116">
        <f ca="1"/>
        <v>46255</v>
      </c>
      <c r="L49" s="173">
        <f ca="1"/>
        <v>46295</v>
      </c>
      <c r="M49" s="187">
        <f ca="1"/>
        <v>0.1</v>
      </c>
      <c r="N49" s="191" t="str">
        <f ca="1"/>
        <v>Late</v>
      </c>
      <c r="O49" s="583">
        <f ca="1"/>
        <v>46310</v>
      </c>
      <c r="P49" s="187">
        <f ca="1"/>
        <v>1</v>
      </c>
      <c r="Q49" s="191" t="str">
        <f ca="1"/>
        <v>Completed</v>
      </c>
      <c r="R49" t="str" cm="1">
        <f t="array" aca="1" ref="R49" ca="1">_xlfn.XLOOKUP(1,(E49='01 Summary'!$E$4:$E$250)*(('01 Summary'!$Q$4:$Q$250="Late")+('01 Summary'!$Q$4:$Q$250="On Schedule")),'01 Summary'!$AM$4:$AM$250," ")</f>
        <v xml:space="preserve"> </v>
      </c>
      <c r="T49" s="644" t="s">
        <v>475</v>
      </c>
      <c r="U49" s="644" t="s">
        <v>2097</v>
      </c>
      <c r="V49" s="644" t="s">
        <v>2100</v>
      </c>
    </row>
    <row r="50" spans="2:22" ht="30" customHeight="1" x14ac:dyDescent="0.2">
      <c r="B50" s="508">
        <f ca="1"/>
        <v>46</v>
      </c>
      <c r="C50" s="508" t="str">
        <f ca="1"/>
        <v>MDW-39245</v>
      </c>
      <c r="D50" s="508" t="str">
        <f ca="1"/>
        <v>Lot01</v>
      </c>
      <c r="E50" s="508" t="str">
        <f ca="1"/>
        <v>GEN4.2</v>
      </c>
      <c r="F50" s="508" t="str">
        <f ca="1"/>
        <v>GEN</v>
      </c>
      <c r="G50" s="542" t="str">
        <f ca="1"/>
        <v>AFC Training Room Modification - Building Services</v>
      </c>
      <c r="H50" s="508" t="str">
        <f ca="1"/>
        <v>ประธาน</v>
      </c>
      <c r="I50" s="91">
        <f ca="1"/>
        <v>0</v>
      </c>
      <c r="J50" s="91">
        <f ca="1"/>
        <v>0</v>
      </c>
      <c r="K50" s="116">
        <f ca="1"/>
        <v>46255</v>
      </c>
      <c r="L50" s="173">
        <f ca="1"/>
        <v>46021</v>
      </c>
      <c r="M50" s="187">
        <f ca="1"/>
        <v>1</v>
      </c>
      <c r="N50" s="191" t="str">
        <f ca="1"/>
        <v>Completed</v>
      </c>
      <c r="O50" s="583">
        <f ca="1"/>
        <v>46053</v>
      </c>
      <c r="P50" s="187">
        <f ca="1"/>
        <v>1</v>
      </c>
      <c r="Q50" s="191" t="str">
        <f ca="1"/>
        <v>Completed</v>
      </c>
      <c r="R50" t="str" cm="1">
        <f t="array" aca="1" ref="R50" ca="1">_xlfn.XLOOKUP(1,(E50='01 Summary'!$E$4:$E$250)*(('01 Summary'!$Q$4:$Q$250="Late")+('01 Summary'!$Q$4:$Q$250="On Schedule")),'01 Summary'!$AM$4:$AM$250," ")</f>
        <v xml:space="preserve"> </v>
      </c>
      <c r="T50" s="644" t="s">
        <v>476</v>
      </c>
      <c r="U50" s="644" t="s">
        <v>3526</v>
      </c>
      <c r="V50" s="644" t="s">
        <v>3800</v>
      </c>
    </row>
    <row r="51" spans="2:22" ht="30" customHeight="1" x14ac:dyDescent="0.2">
      <c r="B51" s="508">
        <f ca="1"/>
        <v>47</v>
      </c>
      <c r="C51" s="508" t="str">
        <f ca="1"/>
        <v>MDW-39235</v>
      </c>
      <c r="D51" s="508" t="str">
        <f ca="1"/>
        <v>Lot01</v>
      </c>
      <c r="E51" s="508" t="str">
        <f ca="1"/>
        <v>GEN5</v>
      </c>
      <c r="F51" s="508" t="str">
        <f ca="1"/>
        <v>GEN</v>
      </c>
      <c r="G51" s="542" t="str">
        <f ca="1"/>
        <v>Raised Floor</v>
      </c>
      <c r="H51" s="508" t="str">
        <f ca="1"/>
        <v>สหชาติ</v>
      </c>
      <c r="I51" s="91">
        <f ca="1"/>
        <v>0</v>
      </c>
      <c r="J51" s="91">
        <f ca="1"/>
        <v>0</v>
      </c>
      <c r="K51" s="116">
        <f ca="1"/>
        <v>46174</v>
      </c>
      <c r="L51" s="173">
        <f ca="1"/>
        <v>45792</v>
      </c>
      <c r="M51" s="187">
        <f ca="1"/>
        <v>1</v>
      </c>
      <c r="N51" s="191" t="str">
        <f ca="1"/>
        <v>Completed</v>
      </c>
      <c r="O51" s="583">
        <f ca="1"/>
        <v>45640</v>
      </c>
      <c r="P51" s="187">
        <f ca="1"/>
        <v>1</v>
      </c>
      <c r="Q51" s="191" t="str">
        <f ca="1"/>
        <v>Completed</v>
      </c>
      <c r="R51" t="str" cm="1">
        <f t="array" aca="1" ref="R51" ca="1">_xlfn.XLOOKUP(1,(E51='01 Summary'!$E$4:$E$250)*(('01 Summary'!$Q$4:$Q$250="Late")+('01 Summary'!$Q$4:$Q$250="On Schedule")),'01 Summary'!$AM$4:$AM$250," ")</f>
        <v xml:space="preserve"> </v>
      </c>
      <c r="T51" s="644" t="s">
        <v>453</v>
      </c>
      <c r="U51" s="644" t="s">
        <v>2081</v>
      </c>
      <c r="V51" s="644" t="s">
        <v>2083</v>
      </c>
    </row>
    <row r="52" spans="2:22" ht="30" customHeight="1" x14ac:dyDescent="0.2">
      <c r="B52" s="508">
        <f ca="1"/>
        <v>48</v>
      </c>
      <c r="C52" s="508" t="str">
        <f ca="1"/>
        <v>MDW-39271</v>
      </c>
      <c r="D52" s="508" t="str">
        <f ca="1"/>
        <v>Lot01</v>
      </c>
      <c r="E52" s="508" t="str">
        <f ca="1"/>
        <v>GEN6</v>
      </c>
      <c r="F52" s="508" t="str">
        <f ca="1"/>
        <v>GEN</v>
      </c>
      <c r="G52" s="542" t="str">
        <f ca="1"/>
        <v>Wayside Cable Containment in Depot</v>
      </c>
      <c r="H52" s="508" t="str">
        <f ca="1"/>
        <v>-</v>
      </c>
      <c r="I52" s="91">
        <f ca="1"/>
        <v>0</v>
      </c>
      <c r="J52" s="91" t="str">
        <f ca="1"/>
        <v>Depot</v>
      </c>
      <c r="K52" s="116">
        <f ca="1"/>
        <v>46075</v>
      </c>
      <c r="L52" s="173">
        <f ca="1"/>
        <v>45792</v>
      </c>
      <c r="M52" s="187">
        <f ca="1"/>
        <v>1</v>
      </c>
      <c r="N52" s="191" t="str">
        <f ca="1"/>
        <v>Completed</v>
      </c>
      <c r="O52" s="173">
        <f ca="1"/>
        <v>45640</v>
      </c>
      <c r="P52" s="187">
        <f ca="1"/>
        <v>1</v>
      </c>
      <c r="Q52" s="191" t="str">
        <f ca="1"/>
        <v>Completed</v>
      </c>
      <c r="R52" t="str" cm="1">
        <f t="array" aca="1" ref="R52" ca="1">_xlfn.XLOOKUP(1,(E52='01 Summary'!$E$4:$E$250)*(('01 Summary'!$Q$4:$Q$250="Late")+('01 Summary'!$Q$4:$Q$250="On Schedule")),'01 Summary'!$AM$4:$AM$250," ")</f>
        <v xml:space="preserve"> </v>
      </c>
      <c r="T52" s="644" t="s">
        <v>535</v>
      </c>
      <c r="U52" s="644" t="s">
        <v>2119</v>
      </c>
      <c r="V52" s="644" t="s">
        <v>2121</v>
      </c>
    </row>
    <row r="53" spans="2:22" ht="30" hidden="1" customHeight="1" x14ac:dyDescent="0.2">
      <c r="B53" s="508">
        <f ca="1"/>
        <v>49</v>
      </c>
      <c r="C53" s="512" t="str">
        <f ca="1"/>
        <v>MDW-39269</v>
      </c>
      <c r="D53" s="512" t="str">
        <f ca="1"/>
        <v>Lot01</v>
      </c>
      <c r="E53" s="512" t="str">
        <f ca="1"/>
        <v>GEN6.1</v>
      </c>
      <c r="F53" s="512" t="str">
        <f ca="1"/>
        <v>GEN</v>
      </c>
      <c r="G53" s="543" t="str">
        <f ca="1"/>
        <v>PSY Wayside Cable Containment for 24 Kv Cable under the Depot slab</v>
      </c>
      <c r="H53" s="512" t="str">
        <f ca="1"/>
        <v>ประธาน</v>
      </c>
      <c r="I53" s="92">
        <f ca="1"/>
        <v>0</v>
      </c>
      <c r="J53" s="93" t="str">
        <f ca="1"/>
        <v>Depot</v>
      </c>
      <c r="K53" s="117">
        <f ca="1"/>
        <v>46075</v>
      </c>
      <c r="L53" s="174">
        <f ca="1"/>
        <v>0</v>
      </c>
      <c r="M53" s="188">
        <f ca="1"/>
        <v>0</v>
      </c>
      <c r="N53" s="175">
        <f ca="1"/>
        <v>0</v>
      </c>
      <c r="O53" s="553">
        <f ca="1"/>
        <v>0</v>
      </c>
      <c r="P53" s="554">
        <f ca="1"/>
        <v>0</v>
      </c>
      <c r="Q53" s="555">
        <f ca="1"/>
        <v>0</v>
      </c>
      <c r="R53" t="str" cm="1">
        <f t="array" aca="1" ref="R53" ca="1">_xlfn.XLOOKUP(1,(E53='01 Summary'!$E$4:$E$250)*(('01 Summary'!$Q$4:$Q$250="Late")+('01 Summary'!$Q$4:$Q$250="On Schedule")),'01 Summary'!$AM$4:$AM$250," ")</f>
        <v xml:space="preserve"> </v>
      </c>
      <c r="T53" t="s">
        <v>456</v>
      </c>
      <c r="U53" t="s">
        <v>3561</v>
      </c>
      <c r="V53" t="s">
        <v>3835</v>
      </c>
    </row>
    <row r="54" spans="2:22" ht="30" hidden="1" customHeight="1" x14ac:dyDescent="0.2">
      <c r="B54" s="508">
        <f ca="1"/>
        <v>50</v>
      </c>
      <c r="C54" s="512" t="str">
        <f ca="1"/>
        <v>MDW-39270</v>
      </c>
      <c r="D54" s="512" t="str">
        <f ca="1"/>
        <v>Lot01</v>
      </c>
      <c r="E54" s="512" t="str">
        <f ca="1"/>
        <v>GEN6.2</v>
      </c>
      <c r="F54" s="512" t="str">
        <f ca="1"/>
        <v>GEN</v>
      </c>
      <c r="G54" s="543" t="str">
        <f ca="1"/>
        <v>COM/SIG Wayside Cable Containment in the Depot</v>
      </c>
      <c r="H54" s="512" t="str">
        <f ca="1"/>
        <v>มนตรี/ประธาน</v>
      </c>
      <c r="I54" s="93">
        <f ca="1"/>
        <v>0</v>
      </c>
      <c r="J54" s="93" t="str">
        <f ca="1"/>
        <v>Depot</v>
      </c>
      <c r="K54" s="117">
        <f ca="1"/>
        <v>46075</v>
      </c>
      <c r="L54" s="174">
        <f ca="1"/>
        <v>0</v>
      </c>
      <c r="M54" s="188">
        <f ca="1"/>
        <v>0</v>
      </c>
      <c r="N54" s="175">
        <f ca="1"/>
        <v>0</v>
      </c>
      <c r="O54" s="553">
        <f ca="1"/>
        <v>0</v>
      </c>
      <c r="P54" s="554">
        <f ca="1"/>
        <v>0</v>
      </c>
      <c r="Q54" s="555">
        <f ca="1"/>
        <v>0</v>
      </c>
      <c r="R54" t="str" cm="1">
        <f t="array" aca="1" ref="R54" ca="1">_xlfn.XLOOKUP(1,(E54='01 Summary'!$E$4:$E$250)*(('01 Summary'!$Q$4:$Q$250="Late")+('01 Summary'!$Q$4:$Q$250="On Schedule")),'01 Summary'!$AM$4:$AM$250," ")</f>
        <v xml:space="preserve"> </v>
      </c>
      <c r="T54" t="s">
        <v>457</v>
      </c>
      <c r="U54" t="s">
        <v>3563</v>
      </c>
      <c r="V54" t="s">
        <v>3837</v>
      </c>
    </row>
    <row r="55" spans="2:22" ht="30" hidden="1" customHeight="1" x14ac:dyDescent="0.2">
      <c r="B55" s="508">
        <f ca="1"/>
        <v>51</v>
      </c>
      <c r="C55" s="508" t="str">
        <f ca="1"/>
        <v>-</v>
      </c>
      <c r="D55" s="508" t="str">
        <f ca="1"/>
        <v>Lot01</v>
      </c>
      <c r="E55" s="508" t="str">
        <f ca="1"/>
        <v>GEN7</v>
      </c>
      <c r="F55" s="508" t="str">
        <f ca="1"/>
        <v>GEN</v>
      </c>
      <c r="G55" s="542" t="str">
        <f ca="1"/>
        <v>Dangerous Waste Storage Building in Depot</v>
      </c>
      <c r="H55" s="508" t="str">
        <f ca="1"/>
        <v>-</v>
      </c>
      <c r="I55" s="90">
        <f ca="1"/>
        <v>0</v>
      </c>
      <c r="J55" s="91" t="str">
        <f ca="1"/>
        <v>Depot</v>
      </c>
      <c r="K55" s="116">
        <f ca="1"/>
        <v>46285</v>
      </c>
      <c r="L55" s="194">
        <f ca="1"/>
        <v>0</v>
      </c>
      <c r="M55" s="195">
        <f ca="1"/>
        <v>0</v>
      </c>
      <c r="N55" s="203">
        <f ca="1"/>
        <v>0</v>
      </c>
      <c r="O55" s="550">
        <f ca="1"/>
        <v>0</v>
      </c>
      <c r="P55" s="551">
        <f ca="1"/>
        <v>0</v>
      </c>
      <c r="Q55" s="552">
        <f ca="1"/>
        <v>0</v>
      </c>
      <c r="R55" t="str" cm="1">
        <f t="array" aca="1" ref="R55" ca="1">_xlfn.XLOOKUP(1,(E55='01 Summary'!$E$4:$E$250)*(('01 Summary'!$Q$4:$Q$250="Late")+('01 Summary'!$Q$4:$Q$250="On Schedule")),'01 Summary'!$AM$4:$AM$250," ")</f>
        <v xml:space="preserve"> </v>
      </c>
      <c r="T55"/>
      <c r="U55">
        <v>0</v>
      </c>
      <c r="V55">
        <v>0</v>
      </c>
    </row>
    <row r="56" spans="2:22" ht="30" customHeight="1" x14ac:dyDescent="0.2">
      <c r="B56" s="508">
        <f ca="1"/>
        <v>52</v>
      </c>
      <c r="C56" s="508" t="str">
        <f ca="1"/>
        <v>DWE-39024</v>
      </c>
      <c r="D56" s="508" t="str">
        <f ca="1"/>
        <v>Lot01</v>
      </c>
      <c r="E56" s="508" t="str">
        <f ca="1"/>
        <v>GEN7.1</v>
      </c>
      <c r="F56" s="508" t="str">
        <f ca="1"/>
        <v>GEN</v>
      </c>
      <c r="G56" s="542" t="str">
        <f ca="1"/>
        <v>Dangerous Waste Storage Building in Depot - Civil &amp; AR</v>
      </c>
      <c r="H56" s="508" t="str">
        <f ca="1"/>
        <v>สหชาติ</v>
      </c>
      <c r="I56" s="91">
        <f ca="1"/>
        <v>0</v>
      </c>
      <c r="J56" s="91" t="str">
        <f ca="1"/>
        <v>Depot</v>
      </c>
      <c r="K56" s="116">
        <f ca="1"/>
        <v>46285</v>
      </c>
      <c r="L56" s="173">
        <f ca="1"/>
        <v>45930</v>
      </c>
      <c r="M56" s="187">
        <f ca="1"/>
        <v>1</v>
      </c>
      <c r="N56" s="191" t="str">
        <f ca="1"/>
        <v>Completed</v>
      </c>
      <c r="O56" s="173">
        <f ca="1"/>
        <v>46096</v>
      </c>
      <c r="P56" s="187">
        <f ca="1"/>
        <v>1</v>
      </c>
      <c r="Q56" s="191" t="str">
        <f ca="1"/>
        <v>Completed</v>
      </c>
      <c r="R56" t="str" cm="1">
        <f t="array" aca="1" ref="R56" ca="1">_xlfn.XLOOKUP(1,(E56='01 Summary'!$E$4:$E$250)*(('01 Summary'!$Q$4:$Q$250="Late")+('01 Summary'!$Q$4:$Q$250="On Schedule")),'01 Summary'!$AM$4:$AM$250," ")</f>
        <v xml:space="preserve"> </v>
      </c>
      <c r="T56" s="644" t="s">
        <v>489</v>
      </c>
      <c r="U56" s="644" t="s">
        <v>2056</v>
      </c>
      <c r="V56" s="644" t="s">
        <v>2058</v>
      </c>
    </row>
    <row r="57" spans="2:22" ht="30" customHeight="1" x14ac:dyDescent="0.2">
      <c r="B57" s="508">
        <f ca="1"/>
        <v>53</v>
      </c>
      <c r="C57" s="508" t="str">
        <f ca="1"/>
        <v>DWE-39025</v>
      </c>
      <c r="D57" s="508" t="str">
        <f ca="1"/>
        <v>Lot01</v>
      </c>
      <c r="E57" s="508" t="str">
        <f ca="1"/>
        <v>GEN7.2</v>
      </c>
      <c r="F57" s="508" t="str">
        <f ca="1"/>
        <v>GEN</v>
      </c>
      <c r="G57" s="542" t="str">
        <f ca="1"/>
        <v>Dangerous Waste Storage Building in Depot - Building service</v>
      </c>
      <c r="H57" s="508" t="str">
        <f ca="1"/>
        <v>ประธาน</v>
      </c>
      <c r="I57" s="91">
        <f ca="1"/>
        <v>0</v>
      </c>
      <c r="J57" s="91" t="str">
        <f ca="1"/>
        <v>Depot</v>
      </c>
      <c r="K57" s="116">
        <f ca="1"/>
        <v>46285</v>
      </c>
      <c r="L57" s="173">
        <f ca="1"/>
        <v>45930</v>
      </c>
      <c r="M57" s="187">
        <f ca="1"/>
        <v>1</v>
      </c>
      <c r="N57" s="191" t="str">
        <f ca="1"/>
        <v>Completed</v>
      </c>
      <c r="O57" s="173">
        <f ca="1"/>
        <v>46096</v>
      </c>
      <c r="P57" s="187">
        <f ca="1"/>
        <v>1</v>
      </c>
      <c r="Q57" s="191" t="str">
        <f ca="1"/>
        <v>Completed</v>
      </c>
      <c r="R57" t="str" cm="1">
        <f t="array" aca="1" ref="R57" ca="1">_xlfn.XLOOKUP(1,(E57='01 Summary'!$E$4:$E$250)*(('01 Summary'!$Q$4:$Q$250="Late")+('01 Summary'!$Q$4:$Q$250="On Schedule")),'01 Summary'!$AM$4:$AM$250," ")</f>
        <v xml:space="preserve"> </v>
      </c>
      <c r="T57" s="644" t="s">
        <v>490</v>
      </c>
      <c r="U57" s="644" t="s">
        <v>2524</v>
      </c>
      <c r="V57" s="644" t="s">
        <v>2526</v>
      </c>
    </row>
    <row r="58" spans="2:22" ht="30" hidden="1" customHeight="1" x14ac:dyDescent="0.2">
      <c r="B58" s="508">
        <f ca="1"/>
        <v>54</v>
      </c>
      <c r="C58" s="508" t="str">
        <f ca="1"/>
        <v>-</v>
      </c>
      <c r="D58" s="508" t="str">
        <f ca="1"/>
        <v>Lot01</v>
      </c>
      <c r="E58" s="508" t="str">
        <f ca="1"/>
        <v>GEN8</v>
      </c>
      <c r="F58" s="508" t="str">
        <f ca="1"/>
        <v>GEN</v>
      </c>
      <c r="G58" s="542" t="str">
        <f ca="1"/>
        <v>General Waste Storage Building in Depot</v>
      </c>
      <c r="H58" s="508" t="str">
        <f ca="1"/>
        <v>-</v>
      </c>
      <c r="I58" s="90">
        <f ca="1"/>
        <v>0</v>
      </c>
      <c r="J58" s="91" t="str">
        <f ca="1"/>
        <v>Depot</v>
      </c>
      <c r="K58" s="116">
        <f ca="1"/>
        <v>46285</v>
      </c>
      <c r="L58" s="194">
        <f ca="1"/>
        <v>0</v>
      </c>
      <c r="M58" s="195">
        <f ca="1"/>
        <v>0</v>
      </c>
      <c r="N58" s="203">
        <f ca="1"/>
        <v>0</v>
      </c>
      <c r="O58" s="550">
        <f ca="1"/>
        <v>0</v>
      </c>
      <c r="P58" s="551">
        <f ca="1"/>
        <v>0</v>
      </c>
      <c r="Q58" s="552">
        <f ca="1"/>
        <v>0</v>
      </c>
      <c r="R58" t="str" cm="1">
        <f t="array" aca="1" ref="R58" ca="1">_xlfn.XLOOKUP(1,(E58='01 Summary'!$E$4:$E$250)*(('01 Summary'!$Q$4:$Q$250="Late")+('01 Summary'!$Q$4:$Q$250="On Schedule")),'01 Summary'!$AM$4:$AM$250," ")</f>
        <v xml:space="preserve"> </v>
      </c>
      <c r="T58"/>
      <c r="U58">
        <v>0</v>
      </c>
      <c r="V58">
        <v>0</v>
      </c>
    </row>
    <row r="59" spans="2:22" ht="30" customHeight="1" x14ac:dyDescent="0.2">
      <c r="B59" s="508">
        <f ca="1"/>
        <v>55</v>
      </c>
      <c r="C59" s="508" t="str">
        <f ca="1"/>
        <v>DWE-39026</v>
      </c>
      <c r="D59" s="508" t="str">
        <f ca="1"/>
        <v>Lot01</v>
      </c>
      <c r="E59" s="508" t="str">
        <f ca="1"/>
        <v>GEN8.1</v>
      </c>
      <c r="F59" s="508" t="str">
        <f ca="1"/>
        <v>GEN</v>
      </c>
      <c r="G59" s="542" t="str">
        <f ca="1"/>
        <v>General Waste Storage Building in Depot - Civil &amp; AR</v>
      </c>
      <c r="H59" s="508" t="str">
        <f ca="1"/>
        <v>สหชาติ</v>
      </c>
      <c r="I59" s="91">
        <f ca="1"/>
        <v>0</v>
      </c>
      <c r="J59" s="91" t="str">
        <f ca="1"/>
        <v>Depot</v>
      </c>
      <c r="K59" s="116">
        <f ca="1"/>
        <v>46285</v>
      </c>
      <c r="L59" s="173">
        <f ca="1"/>
        <v>45930</v>
      </c>
      <c r="M59" s="187">
        <f ca="1"/>
        <v>1</v>
      </c>
      <c r="N59" s="191" t="str">
        <f ca="1"/>
        <v>Completed</v>
      </c>
      <c r="O59" s="173">
        <f ca="1"/>
        <v>46096</v>
      </c>
      <c r="P59" s="187">
        <f ca="1"/>
        <v>1</v>
      </c>
      <c r="Q59" s="191" t="str">
        <f ca="1"/>
        <v>Completed</v>
      </c>
      <c r="R59" t="str" cm="1">
        <f t="array" aca="1" ref="R59" ca="1">_xlfn.XLOOKUP(1,(E59='01 Summary'!$E$4:$E$250)*(('01 Summary'!$Q$4:$Q$250="Late")+('01 Summary'!$Q$4:$Q$250="On Schedule")),'01 Summary'!$AM$4:$AM$250," ")</f>
        <v xml:space="preserve"> </v>
      </c>
      <c r="T59" s="644" t="s">
        <v>491</v>
      </c>
      <c r="U59" s="644" t="s">
        <v>2064</v>
      </c>
      <c r="V59" s="644" t="s">
        <v>2066</v>
      </c>
    </row>
    <row r="60" spans="2:22" ht="30" customHeight="1" x14ac:dyDescent="0.2">
      <c r="B60" s="508">
        <f ca="1"/>
        <v>56</v>
      </c>
      <c r="C60" s="508" t="str">
        <f ca="1"/>
        <v>DWE-39025</v>
      </c>
      <c r="D60" s="508" t="str">
        <f ca="1"/>
        <v>Lot01</v>
      </c>
      <c r="E60" s="508" t="str">
        <f ca="1"/>
        <v>GEN8.2</v>
      </c>
      <c r="F60" s="508" t="str">
        <f ca="1"/>
        <v>GEN</v>
      </c>
      <c r="G60" s="542" t="str">
        <f ca="1"/>
        <v>General Waste Storage Building in Depot - Building service</v>
      </c>
      <c r="H60" s="508" t="str">
        <f ca="1"/>
        <v>ประธาน</v>
      </c>
      <c r="I60" s="91">
        <f ca="1"/>
        <v>0</v>
      </c>
      <c r="J60" s="91" t="str">
        <f ca="1"/>
        <v>Depot</v>
      </c>
      <c r="K60" s="116">
        <f ca="1"/>
        <v>46285</v>
      </c>
      <c r="L60" s="173">
        <f ca="1"/>
        <v>45930</v>
      </c>
      <c r="M60" s="187">
        <f ca="1"/>
        <v>1</v>
      </c>
      <c r="N60" s="191" t="str">
        <f ca="1"/>
        <v>Completed</v>
      </c>
      <c r="O60" s="173">
        <f ca="1"/>
        <v>46096</v>
      </c>
      <c r="P60" s="187">
        <f ca="1"/>
        <v>1</v>
      </c>
      <c r="Q60" s="191" t="str">
        <f ca="1"/>
        <v>Completed</v>
      </c>
      <c r="R60" t="str" cm="1">
        <f t="array" aca="1" ref="R60" ca="1">_xlfn.XLOOKUP(1,(E60='01 Summary'!$E$4:$E$250)*(('01 Summary'!$Q$4:$Q$250="Late")+('01 Summary'!$Q$4:$Q$250="On Schedule")),'01 Summary'!$AM$4:$AM$250," ")</f>
        <v xml:space="preserve"> </v>
      </c>
      <c r="T60" s="644" t="s">
        <v>490</v>
      </c>
      <c r="U60" s="644" t="s">
        <v>2524</v>
      </c>
      <c r="V60" s="644" t="s">
        <v>2526</v>
      </c>
    </row>
    <row r="61" spans="2:22" ht="30" customHeight="1" x14ac:dyDescent="0.2">
      <c r="B61" s="508">
        <f ca="1"/>
        <v>57</v>
      </c>
      <c r="C61" s="508" t="str">
        <f ca="1"/>
        <v>DWE-39021</v>
      </c>
      <c r="D61" s="508" t="str">
        <f ca="1"/>
        <v>Lot01</v>
      </c>
      <c r="E61" s="508" t="str">
        <f ca="1"/>
        <v>GEN9</v>
      </c>
      <c r="F61" s="508" t="str">
        <f ca="1"/>
        <v>GEN</v>
      </c>
      <c r="G61" s="542" t="str">
        <f ca="1"/>
        <v>Operation Support Equipment</v>
      </c>
      <c r="H61" s="508" t="str">
        <f ca="1"/>
        <v>สมศักดิ์</v>
      </c>
      <c r="I61" s="91">
        <f ca="1"/>
        <v>0</v>
      </c>
      <c r="J61" s="91" t="str">
        <f ca="1"/>
        <v>Depot</v>
      </c>
      <c r="K61" s="116">
        <f ca="1"/>
        <v>46255</v>
      </c>
      <c r="L61" s="173">
        <f ca="1"/>
        <v>45718</v>
      </c>
      <c r="M61" s="187">
        <f ca="1"/>
        <v>1</v>
      </c>
      <c r="N61" s="191" t="str">
        <f ca="1"/>
        <v>Completed</v>
      </c>
      <c r="O61" s="173">
        <f ca="1"/>
        <v>45963</v>
      </c>
      <c r="P61" s="187">
        <f ca="1"/>
        <v>1</v>
      </c>
      <c r="Q61" s="191" t="str">
        <f ca="1"/>
        <v>Completed</v>
      </c>
      <c r="R61" t="str" cm="1">
        <f t="array" aca="1" ref="R61" ca="1">_xlfn.XLOOKUP(1,(E61='01 Summary'!$E$4:$E$250)*(('01 Summary'!$Q$4:$Q$250="Late")+('01 Summary'!$Q$4:$Q$250="On Schedule")),'01 Summary'!$AM$4:$AM$250," ")</f>
        <v xml:space="preserve"> </v>
      </c>
      <c r="T61" s="644" t="s">
        <v>487</v>
      </c>
      <c r="U61" s="644" t="s">
        <v>2516</v>
      </c>
      <c r="V61" s="644" t="s">
        <v>2518</v>
      </c>
    </row>
    <row r="62" spans="2:22" ht="30" customHeight="1" x14ac:dyDescent="0.2">
      <c r="B62" s="508">
        <f ca="1"/>
        <v>58</v>
      </c>
      <c r="C62" s="674" t="str">
        <f ca="1"/>
        <v>GRS-39001-40</v>
      </c>
      <c r="D62" s="674" t="str">
        <f ca="1"/>
        <v>Lot01</v>
      </c>
      <c r="E62" s="674" t="str">
        <f ca="1"/>
        <v>GEN10.1</v>
      </c>
      <c r="F62" s="674" t="str">
        <f ca="1"/>
        <v>GEN</v>
      </c>
      <c r="G62" s="676" t="str">
        <f ca="1"/>
        <v>Graphic and Signage Station</v>
      </c>
      <c r="H62" s="674" t="str">
        <f ca="1"/>
        <v>สหชาติ</v>
      </c>
      <c r="I62" s="613">
        <f ca="1"/>
        <v>0</v>
      </c>
      <c r="J62" s="612">
        <f ca="1"/>
        <v>0</v>
      </c>
      <c r="K62" s="614">
        <f ca="1"/>
        <v>46255</v>
      </c>
      <c r="L62" s="193">
        <f ca="1"/>
        <v>46203</v>
      </c>
      <c r="M62" s="615">
        <f ca="1"/>
        <v>1</v>
      </c>
      <c r="N62" s="601" t="str">
        <f ca="1"/>
        <v>Completed</v>
      </c>
      <c r="O62" s="622">
        <f ca="1"/>
        <v>46173</v>
      </c>
      <c r="P62" s="615">
        <f ca="1"/>
        <v>0.95</v>
      </c>
      <c r="Q62" s="601" t="str">
        <f ca="1"/>
        <v>Late</v>
      </c>
      <c r="R62" t="str" cm="1">
        <f t="array" aca="1" ref="R62" ca="1">_xlfn.XLOOKUP(1,(E62='01 Summary'!$E$4:$E$250)*(('01 Summary'!$Q$4:$Q$250="Late")+('01 Summary'!$Q$4:$Q$250="On Schedule")),'01 Summary'!$AM$4:$AM$250," ")</f>
        <v>GRS</v>
      </c>
      <c r="T62" s="644" t="s">
        <v>905</v>
      </c>
      <c r="U62" s="644" t="s">
        <v>2540</v>
      </c>
      <c r="V62" s="644" t="s">
        <v>2542</v>
      </c>
    </row>
    <row r="63" spans="2:22" ht="30" customHeight="1" x14ac:dyDescent="0.2">
      <c r="B63" s="508">
        <f ca="1"/>
        <v>59</v>
      </c>
      <c r="C63" s="508" t="str">
        <f ca="1"/>
        <v>GRS-39001-40</v>
      </c>
      <c r="D63" s="508" t="str">
        <f ca="1"/>
        <v>Lot01</v>
      </c>
      <c r="E63" s="508" t="str">
        <f ca="1"/>
        <v>GEN10.2</v>
      </c>
      <c r="F63" s="508" t="str">
        <f ca="1"/>
        <v>GEN</v>
      </c>
      <c r="G63" s="542" t="str">
        <f ca="1"/>
        <v>Graphic and Signage Mainline &amp; IVS,VS</v>
      </c>
      <c r="H63" s="508" t="str">
        <f ca="1"/>
        <v>สหชาติ</v>
      </c>
      <c r="I63" s="91">
        <f ca="1"/>
        <v>0</v>
      </c>
      <c r="J63" s="91">
        <f ca="1"/>
        <v>0</v>
      </c>
      <c r="K63" s="116">
        <f ca="1"/>
        <v>46255</v>
      </c>
      <c r="L63" s="173">
        <f ca="1"/>
        <v>46188</v>
      </c>
      <c r="M63" s="187">
        <f ca="1"/>
        <v>0.79</v>
      </c>
      <c r="N63" s="191" t="str">
        <f ca="1"/>
        <v>Late</v>
      </c>
      <c r="O63" s="622">
        <f ca="1"/>
        <v>46173</v>
      </c>
      <c r="P63" s="187">
        <f ca="1"/>
        <v>0.95</v>
      </c>
      <c r="Q63" s="191" t="str">
        <f ca="1"/>
        <v>Late</v>
      </c>
      <c r="R63" t="str" cm="1">
        <f t="array" aca="1" ref="R63" ca="1">_xlfn.XLOOKUP(1,(E63='01 Summary'!$E$4:$E$250)*(('01 Summary'!$Q$4:$Q$250="Late")+('01 Summary'!$Q$4:$Q$250="On Schedule")),'01 Summary'!$AM$4:$AM$250," ")</f>
        <v>GRS</v>
      </c>
      <c r="T63" s="644" t="s">
        <v>905</v>
      </c>
      <c r="U63" s="644" t="s">
        <v>2540</v>
      </c>
      <c r="V63" s="644" t="s">
        <v>2542</v>
      </c>
    </row>
    <row r="64" spans="2:22" ht="30" customHeight="1" x14ac:dyDescent="0.2">
      <c r="B64" s="508">
        <f ca="1"/>
        <v>60</v>
      </c>
      <c r="C64" s="508" t="str">
        <f ca="1"/>
        <v>GRS-39001-40</v>
      </c>
      <c r="D64" s="508" t="str">
        <f ca="1"/>
        <v>Lot01</v>
      </c>
      <c r="E64" s="508" t="str">
        <f ca="1"/>
        <v>GEN10.3</v>
      </c>
      <c r="F64" s="508" t="str">
        <f ca="1"/>
        <v>GEN</v>
      </c>
      <c r="G64" s="542" t="str">
        <f ca="1"/>
        <v>Graphic and Signage Depot</v>
      </c>
      <c r="H64" s="508" t="str">
        <f ca="1"/>
        <v>สหชาติ</v>
      </c>
      <c r="I64" s="91">
        <f ca="1"/>
        <v>0</v>
      </c>
      <c r="J64" s="91">
        <f ca="1"/>
        <v>0</v>
      </c>
      <c r="K64" s="116">
        <f ca="1"/>
        <v>46255</v>
      </c>
      <c r="L64" s="173">
        <f ca="1"/>
        <v>46249</v>
      </c>
      <c r="M64" s="187">
        <f ca="1"/>
        <v>0.9</v>
      </c>
      <c r="N64" s="191" t="str">
        <f ca="1"/>
        <v>Late</v>
      </c>
      <c r="O64" s="622">
        <f ca="1"/>
        <v>46234</v>
      </c>
      <c r="P64" s="187">
        <f ca="1"/>
        <v>0.93</v>
      </c>
      <c r="Q64" s="191" t="str">
        <f ca="1"/>
        <v>Late</v>
      </c>
      <c r="R64" t="str" cm="1">
        <f t="array" aca="1" ref="R64" ca="1">_xlfn.XLOOKUP(1,(E64='01 Summary'!$E$4:$E$250)*(('01 Summary'!$Q$4:$Q$250="Late")+('01 Summary'!$Q$4:$Q$250="On Schedule")),'01 Summary'!$AM$4:$AM$250," ")</f>
        <v>GRS</v>
      </c>
      <c r="T64" s="644" t="s">
        <v>905</v>
      </c>
      <c r="U64" s="644" t="s">
        <v>2540</v>
      </c>
      <c r="V64" s="644" t="s">
        <v>2542</v>
      </c>
    </row>
    <row r="65" spans="2:23" ht="30" customHeight="1" x14ac:dyDescent="0.2">
      <c r="B65" s="508">
        <f ca="1"/>
        <v>61</v>
      </c>
      <c r="C65" s="508" t="str">
        <f ca="1"/>
        <v>MDW-39289</v>
      </c>
      <c r="D65" s="508" t="str">
        <f ca="1"/>
        <v>Lot01</v>
      </c>
      <c r="E65" s="508" t="str">
        <f ca="1"/>
        <v>GEN11</v>
      </c>
      <c r="F65" s="508" t="str">
        <f ca="1"/>
        <v>GEN</v>
      </c>
      <c r="G65" s="542" t="str">
        <f ca="1"/>
        <v>Earthing and Bonding Modification</v>
      </c>
      <c r="H65" s="508" t="str">
        <f ca="1"/>
        <v>ประธาน</v>
      </c>
      <c r="I65" s="90">
        <f ca="1"/>
        <v>0</v>
      </c>
      <c r="J65" s="91">
        <f ca="1"/>
        <v>0</v>
      </c>
      <c r="K65" s="116">
        <f ca="1"/>
        <v>46082</v>
      </c>
      <c r="L65" s="173">
        <f ca="1"/>
        <v>45688</v>
      </c>
      <c r="M65" s="187">
        <f ca="1"/>
        <v>1</v>
      </c>
      <c r="N65" s="191" t="str">
        <f ca="1"/>
        <v>Completed</v>
      </c>
      <c r="O65" s="597">
        <f ca="1"/>
        <v>45930</v>
      </c>
      <c r="P65" s="187">
        <f ca="1"/>
        <v>1</v>
      </c>
      <c r="Q65" s="191" t="str">
        <f ca="1"/>
        <v>Completed</v>
      </c>
      <c r="R65" t="str" cm="1">
        <f t="array" aca="1" ref="R65" ca="1">_xlfn.XLOOKUP(1,(E65='01 Summary'!$E$4:$E$250)*(('01 Summary'!$Q$4:$Q$250="Late")+('01 Summary'!$Q$4:$Q$250="On Schedule")),'01 Summary'!$AM$4:$AM$250," ")</f>
        <v xml:space="preserve"> </v>
      </c>
      <c r="T65" s="644" t="s">
        <v>1388</v>
      </c>
      <c r="U65" s="644" t="s">
        <v>3582</v>
      </c>
      <c r="V65" s="644" t="s">
        <v>3851</v>
      </c>
    </row>
    <row r="66" spans="2:23" ht="30" customHeight="1" x14ac:dyDescent="0.2">
      <c r="B66" s="508">
        <f ca="1"/>
        <v>62</v>
      </c>
      <c r="C66" s="508" t="str">
        <f ca="1"/>
        <v>-</v>
      </c>
      <c r="D66" s="508" t="str">
        <f ca="1"/>
        <v>Lot01</v>
      </c>
      <c r="E66" s="508" t="str">
        <f ca="1"/>
        <v>GEN12</v>
      </c>
      <c r="F66" s="508" t="str">
        <f ca="1"/>
        <v>GEN</v>
      </c>
      <c r="G66" s="542" t="str">
        <f ca="1"/>
        <v>Mainline Cable Trough Modification on East Section</v>
      </c>
      <c r="H66" s="508" t="str">
        <f ca="1"/>
        <v>-</v>
      </c>
      <c r="I66" s="90">
        <f ca="1"/>
        <v>0</v>
      </c>
      <c r="J66" s="91">
        <f ca="1"/>
        <v>0</v>
      </c>
      <c r="K66" s="116">
        <f ca="1"/>
        <v>46195</v>
      </c>
      <c r="L66" s="173">
        <f ca="1"/>
        <v>45961</v>
      </c>
      <c r="M66" s="187">
        <f ca="1"/>
        <v>1</v>
      </c>
      <c r="N66" s="191" t="str">
        <f ca="1"/>
        <v>Completed</v>
      </c>
      <c r="O66" s="173">
        <f ca="1"/>
        <v>45991</v>
      </c>
      <c r="P66" s="187">
        <f ca="1"/>
        <v>1</v>
      </c>
      <c r="Q66" s="191" t="str">
        <f ca="1"/>
        <v>Completed</v>
      </c>
      <c r="R66" t="str" cm="1">
        <f t="array" aca="1" ref="R66" ca="1">_xlfn.XLOOKUP(1,(E66='01 Summary'!$E$4:$E$250)*(('01 Summary'!$Q$4:$Q$250="Late")+('01 Summary'!$Q$4:$Q$250="On Schedule")),'01 Summary'!$AM$4:$AM$250," ")</f>
        <v xml:space="preserve"> </v>
      </c>
      <c r="U66" s="644">
        <v>0</v>
      </c>
      <c r="V66" s="644">
        <v>0</v>
      </c>
    </row>
    <row r="67" spans="2:23" ht="30" customHeight="1" x14ac:dyDescent="0.2">
      <c r="B67" s="508">
        <f ca="1"/>
        <v>63</v>
      </c>
      <c r="C67" s="508" t="str">
        <f ca="1"/>
        <v>MDW-39233</v>
      </c>
      <c r="D67" s="508" t="str">
        <f ca="1"/>
        <v>Lot01</v>
      </c>
      <c r="E67" s="508" t="str">
        <f ca="1"/>
        <v>GEN12.1</v>
      </c>
      <c r="F67" s="508" t="str">
        <f ca="1"/>
        <v>GEN</v>
      </c>
      <c r="G67" s="542" t="str">
        <f ca="1"/>
        <v>Main Line Cable Trough Modification (PSY)</v>
      </c>
      <c r="H67" s="508" t="str">
        <f ca="1"/>
        <v>มนต์ชัย</v>
      </c>
      <c r="I67" s="91">
        <f ca="1"/>
        <v>0</v>
      </c>
      <c r="J67" s="91" t="str">
        <f ca="1"/>
        <v>Depot</v>
      </c>
      <c r="K67" s="116">
        <f ca="1"/>
        <v>46195</v>
      </c>
      <c r="L67" s="173">
        <f ca="1"/>
        <v>45961</v>
      </c>
      <c r="M67" s="187">
        <f ca="1"/>
        <v>1</v>
      </c>
      <c r="N67" s="191" t="str">
        <f ca="1"/>
        <v>Completed</v>
      </c>
      <c r="O67" s="173">
        <f ca="1"/>
        <v>45991</v>
      </c>
      <c r="P67" s="187">
        <f ca="1"/>
        <v>1</v>
      </c>
      <c r="Q67" s="191" t="str">
        <f ca="1"/>
        <v>Completed</v>
      </c>
      <c r="R67" t="str" cm="1">
        <f t="array" aca="1" ref="R67" ca="1">_xlfn.XLOOKUP(1,(E67='01 Summary'!$E$4:$E$250)*(('01 Summary'!$Q$4:$Q$250="Late")+('01 Summary'!$Q$4:$Q$250="On Schedule")),'01 Summary'!$AM$4:$AM$250," ")</f>
        <v xml:space="preserve"> </v>
      </c>
      <c r="T67" s="644" t="s">
        <v>469</v>
      </c>
      <c r="U67" s="644" t="s">
        <v>380</v>
      </c>
      <c r="V67" s="644" t="s">
        <v>380</v>
      </c>
    </row>
    <row r="68" spans="2:23" ht="30" customHeight="1" x14ac:dyDescent="0.2">
      <c r="B68" s="508">
        <f ca="1"/>
        <v>64</v>
      </c>
      <c r="C68" s="508" t="str">
        <f ca="1"/>
        <v>MDW-39234</v>
      </c>
      <c r="D68" s="508" t="str">
        <f ca="1"/>
        <v>Lot01</v>
      </c>
      <c r="E68" s="508" t="str">
        <f ca="1"/>
        <v>GEN12.2</v>
      </c>
      <c r="F68" s="508" t="str">
        <f ca="1"/>
        <v>GEN</v>
      </c>
      <c r="G68" s="542" t="str">
        <f ca="1"/>
        <v>Main Line Cable Trough Modification (SIG/COM)</v>
      </c>
      <c r="H68" s="508" t="str">
        <f ca="1"/>
        <v>มนตรี</v>
      </c>
      <c r="I68" s="91">
        <f ca="1"/>
        <v>0</v>
      </c>
      <c r="J68" s="91">
        <f ca="1"/>
        <v>0</v>
      </c>
      <c r="K68" s="116">
        <f ca="1"/>
        <v>46195</v>
      </c>
      <c r="L68" s="173">
        <f ca="1"/>
        <v>45961</v>
      </c>
      <c r="M68" s="187">
        <f ca="1"/>
        <v>1</v>
      </c>
      <c r="N68" s="191" t="str">
        <f ca="1"/>
        <v>Completed</v>
      </c>
      <c r="O68" s="173">
        <f ca="1"/>
        <v>45991</v>
      </c>
      <c r="P68" s="187">
        <f ca="1"/>
        <v>1</v>
      </c>
      <c r="Q68" s="191" t="str">
        <f ca="1"/>
        <v>Completed</v>
      </c>
      <c r="R68" t="str" cm="1">
        <f t="array" aca="1" ref="R68" ca="1">_xlfn.XLOOKUP(1,(E68='01 Summary'!$E$4:$E$250)*(('01 Summary'!$Q$4:$Q$250="Late")+('01 Summary'!$Q$4:$Q$250="On Schedule")),'01 Summary'!$AM$4:$AM$250," ")</f>
        <v xml:space="preserve"> </v>
      </c>
      <c r="T68" s="644" t="s">
        <v>470</v>
      </c>
      <c r="U68" s="644" t="s">
        <v>2075</v>
      </c>
      <c r="V68" s="644" t="s">
        <v>2079</v>
      </c>
    </row>
    <row r="69" spans="2:23" ht="30" customHeight="1" x14ac:dyDescent="0.2">
      <c r="B69" s="508">
        <f ca="1"/>
        <v>65</v>
      </c>
      <c r="C69" s="508" t="str">
        <f ca="1"/>
        <v>MDW-39236</v>
      </c>
      <c r="D69" s="508" t="str">
        <f ca="1"/>
        <v>Lot01</v>
      </c>
      <c r="E69" s="508" t="str">
        <f ca="1"/>
        <v>GEN13</v>
      </c>
      <c r="F69" s="508" t="str">
        <f ca="1"/>
        <v>GEN</v>
      </c>
      <c r="G69" s="542" t="str">
        <f ca="1"/>
        <v>Bird Protection System</v>
      </c>
      <c r="H69" s="508" t="str">
        <f ca="1"/>
        <v>สหชาติ</v>
      </c>
      <c r="I69" s="91">
        <f ca="1"/>
        <v>0</v>
      </c>
      <c r="J69" s="91">
        <f ca="1"/>
        <v>0</v>
      </c>
      <c r="K69" s="116">
        <f ca="1"/>
        <v>46345</v>
      </c>
      <c r="L69" s="173">
        <f ca="1"/>
        <v>45838</v>
      </c>
      <c r="M69" s="187">
        <f ca="1"/>
        <v>1</v>
      </c>
      <c r="N69" s="191" t="str">
        <f ca="1"/>
        <v>Completed</v>
      </c>
      <c r="O69" s="173">
        <f ca="1"/>
        <v>45930</v>
      </c>
      <c r="P69" s="187">
        <f ca="1"/>
        <v>1</v>
      </c>
      <c r="Q69" s="191" t="str">
        <f ca="1"/>
        <v>Completed</v>
      </c>
      <c r="R69" t="str" cm="1">
        <f t="array" aca="1" ref="R69" ca="1">_xlfn.XLOOKUP(1,(E69='01 Summary'!$E$4:$E$250)*(('01 Summary'!$Q$4:$Q$250="Late")+('01 Summary'!$Q$4:$Q$250="On Schedule")),'01 Summary'!$AM$4:$AM$250," ")</f>
        <v xml:space="preserve"> </v>
      </c>
      <c r="T69" s="644" t="s">
        <v>452</v>
      </c>
      <c r="U69" s="644" t="s">
        <v>2085</v>
      </c>
      <c r="V69" s="644" t="s">
        <v>2087</v>
      </c>
    </row>
    <row r="70" spans="2:23" ht="30" customHeight="1" x14ac:dyDescent="0.2">
      <c r="B70" s="508">
        <f ca="1"/>
        <v>66</v>
      </c>
      <c r="C70" s="508" t="str">
        <f ca="1"/>
        <v>-</v>
      </c>
      <c r="D70" s="508" t="str">
        <f ca="1"/>
        <v>Lot01</v>
      </c>
      <c r="E70" s="508" t="str">
        <f ca="1"/>
        <v>GEN14</v>
      </c>
      <c r="F70" s="508" t="str">
        <f ca="1"/>
        <v>GEN</v>
      </c>
      <c r="G70" s="542" t="str">
        <f ca="1"/>
        <v>Train Crew Office at Thailand Cultural Centre Station</v>
      </c>
      <c r="H70" s="508" t="str">
        <f ca="1"/>
        <v>สหชาติ</v>
      </c>
      <c r="I70" s="91">
        <f ca="1"/>
        <v>0</v>
      </c>
      <c r="J70" s="91">
        <f ca="1"/>
        <v>0</v>
      </c>
      <c r="K70" s="116">
        <f ca="1"/>
        <v>46255</v>
      </c>
      <c r="L70" s="173">
        <f ca="1"/>
        <v>45930</v>
      </c>
      <c r="M70" s="187">
        <f ca="1"/>
        <v>1</v>
      </c>
      <c r="N70" s="191" t="str">
        <f ca="1"/>
        <v>Completed</v>
      </c>
      <c r="O70" s="173">
        <f ca="1"/>
        <v>46080</v>
      </c>
      <c r="P70" s="187">
        <f ca="1"/>
        <v>1</v>
      </c>
      <c r="Q70" s="191" t="str">
        <f ca="1"/>
        <v>Completed</v>
      </c>
      <c r="R70" t="str" cm="1">
        <f t="array" aca="1" ref="R70" ca="1">_xlfn.XLOOKUP(1,(E70='01 Summary'!$E$4:$E$250)*(('01 Summary'!$Q$4:$Q$250="Late")+('01 Summary'!$Q$4:$Q$250="On Schedule")),'01 Summary'!$AM$4:$AM$250," ")</f>
        <v xml:space="preserve"> </v>
      </c>
      <c r="U70" s="644">
        <v>0</v>
      </c>
      <c r="V70" s="644">
        <v>0</v>
      </c>
    </row>
    <row r="71" spans="2:23" ht="30" customHeight="1" x14ac:dyDescent="0.2">
      <c r="B71" s="508">
        <f ca="1"/>
        <v>67</v>
      </c>
      <c r="C71" s="674" t="str">
        <f ca="1"/>
        <v>MDW-39240</v>
      </c>
      <c r="D71" s="674" t="str">
        <f ca="1"/>
        <v>Lot01</v>
      </c>
      <c r="E71" s="674" t="str">
        <f ca="1"/>
        <v>GEN14.1</v>
      </c>
      <c r="F71" s="674" t="str">
        <f ca="1"/>
        <v>GEN</v>
      </c>
      <c r="G71" s="676" t="str">
        <f ca="1"/>
        <v>Driver Train Simulation Room and Train Crew Office at OR18 - Civil &amp; AR</v>
      </c>
      <c r="H71" s="674" t="str">
        <f ca="1"/>
        <v>สหชาติ</v>
      </c>
      <c r="I71" s="612">
        <f ca="1"/>
        <v>0</v>
      </c>
      <c r="J71" s="612" t="str">
        <f ca="1"/>
        <v>Depot</v>
      </c>
      <c r="K71" s="614">
        <f ca="1"/>
        <v>46255</v>
      </c>
      <c r="L71" s="193">
        <f ca="1"/>
        <v>45930</v>
      </c>
      <c r="M71" s="615">
        <f ca="1"/>
        <v>1</v>
      </c>
      <c r="N71" s="601" t="str">
        <f ca="1"/>
        <v>Completed</v>
      </c>
      <c r="O71" s="193">
        <f ca="1"/>
        <v>46081</v>
      </c>
      <c r="P71" s="615">
        <f ca="1"/>
        <v>1</v>
      </c>
      <c r="Q71" s="601" t="str">
        <f ca="1"/>
        <v>Completed</v>
      </c>
      <c r="R71" t="str" cm="1">
        <f t="array" aca="1" ref="R71" ca="1">_xlfn.XLOOKUP(1,(E71='01 Summary'!$E$4:$E$250)*(('01 Summary'!$Q$4:$Q$250="Late")+('01 Summary'!$Q$4:$Q$250="On Schedule")),'01 Summary'!$AM$4:$AM$250," ")</f>
        <v xml:space="preserve"> </v>
      </c>
      <c r="T71" s="644" t="s">
        <v>450</v>
      </c>
      <c r="U71" s="644" t="s">
        <v>2093</v>
      </c>
      <c r="V71" s="644" t="s">
        <v>2095</v>
      </c>
    </row>
    <row r="72" spans="2:23" ht="30" customHeight="1" x14ac:dyDescent="0.2">
      <c r="B72" s="508">
        <f ca="1"/>
        <v>68</v>
      </c>
      <c r="C72" s="544" t="str">
        <f ca="1"/>
        <v>MDW-39241</v>
      </c>
      <c r="D72" s="544" t="str">
        <f ca="1"/>
        <v>Lot01</v>
      </c>
      <c r="E72" s="544" t="str">
        <f ca="1"/>
        <v>GEN14.2</v>
      </c>
      <c r="F72" s="544" t="str">
        <f ca="1"/>
        <v>GEN</v>
      </c>
      <c r="G72" s="545" t="str">
        <f ca="1"/>
        <v>Driver Train Simulation Room and Train Crew Office at OR18 - Building Services</v>
      </c>
      <c r="H72" s="544" t="str">
        <f ca="1"/>
        <v>ประธาน</v>
      </c>
      <c r="I72" s="527">
        <f ca="1"/>
        <v>0</v>
      </c>
      <c r="J72" s="528">
        <f ca="1"/>
        <v>0</v>
      </c>
      <c r="K72" s="529">
        <f ca="1"/>
        <v>46255</v>
      </c>
      <c r="L72" s="530">
        <f ca="1"/>
        <v>45930</v>
      </c>
      <c r="M72" s="187">
        <f ca="1"/>
        <v>1</v>
      </c>
      <c r="N72" s="191" t="str">
        <f ca="1"/>
        <v>Completed</v>
      </c>
      <c r="O72" s="530">
        <f ca="1"/>
        <v>46081</v>
      </c>
      <c r="P72" s="187">
        <f ca="1"/>
        <v>1</v>
      </c>
      <c r="Q72" s="191" t="str">
        <f ca="1"/>
        <v>Completed</v>
      </c>
      <c r="R72" t="str" cm="1">
        <f t="array" aca="1" ref="R72" ca="1">_xlfn.XLOOKUP(1,(E72='01 Summary'!$E$4:$E$250)*(('01 Summary'!$Q$4:$Q$250="Late")+('01 Summary'!$Q$4:$Q$250="On Schedule")),'01 Summary'!$AM$4:$AM$250," ")</f>
        <v xml:space="preserve"> </v>
      </c>
      <c r="T72" s="644" t="s">
        <v>451</v>
      </c>
      <c r="U72" s="644" t="s">
        <v>3517</v>
      </c>
      <c r="V72" s="644" t="s">
        <v>3793</v>
      </c>
    </row>
    <row r="73" spans="2:23" ht="30" customHeight="1" x14ac:dyDescent="0.2">
      <c r="B73" s="508">
        <f ca="1"/>
        <v>69</v>
      </c>
      <c r="C73" s="674" t="str">
        <f ca="1"/>
        <v>MDW-39239</v>
      </c>
      <c r="D73" s="674" t="str">
        <f ca="1"/>
        <v>Lot01</v>
      </c>
      <c r="E73" s="674" t="str">
        <f ca="1"/>
        <v>GEN15</v>
      </c>
      <c r="F73" s="674" t="str">
        <f ca="1"/>
        <v>GEN</v>
      </c>
      <c r="G73" s="675" t="str">
        <f ca="1"/>
        <v>Access Panel Closeout for Traction Substation Room in Main Workshop</v>
      </c>
      <c r="H73" s="674" t="str">
        <f ca="1"/>
        <v>สหชาติ</v>
      </c>
      <c r="I73" s="613">
        <f ca="1"/>
        <v>0</v>
      </c>
      <c r="J73" s="612">
        <f ca="1"/>
        <v>0</v>
      </c>
      <c r="K73" s="614">
        <f ca="1"/>
        <v>46105</v>
      </c>
      <c r="L73" s="193">
        <f ca="1"/>
        <v>46052</v>
      </c>
      <c r="M73" s="615">
        <f ca="1"/>
        <v>1</v>
      </c>
      <c r="N73" s="601" t="str">
        <f ca="1"/>
        <v>Completed</v>
      </c>
      <c r="O73" s="193">
        <f ca="1"/>
        <v>46082</v>
      </c>
      <c r="P73" s="615">
        <f ca="1"/>
        <v>1</v>
      </c>
      <c r="Q73" s="601" t="str">
        <f ca="1"/>
        <v>Completed</v>
      </c>
      <c r="R73" t="str" cm="1">
        <f t="array" aca="1" ref="R73" ca="1">_xlfn.XLOOKUP(1,(E73='01 Summary'!$E$4:$E$250)*(('01 Summary'!$Q$4:$Q$250="Late")+('01 Summary'!$Q$4:$Q$250="On Schedule")),'01 Summary'!$AM$4:$AM$250," ")</f>
        <v xml:space="preserve"> </v>
      </c>
      <c r="T73" s="644" t="s">
        <v>449</v>
      </c>
      <c r="U73" s="644" t="s">
        <v>2089</v>
      </c>
      <c r="V73" s="644" t="s">
        <v>2091</v>
      </c>
    </row>
    <row r="74" spans="2:23" ht="30" customHeight="1" x14ac:dyDescent="0.2">
      <c r="B74" s="508">
        <f ca="1"/>
        <v>70</v>
      </c>
      <c r="C74" s="678" t="str">
        <f ca="1"/>
        <v>MDW-39232</v>
      </c>
      <c r="D74" s="678" t="str">
        <f ca="1"/>
        <v>Lot01</v>
      </c>
      <c r="E74" s="678" t="str">
        <f ca="1"/>
        <v>GEN16</v>
      </c>
      <c r="F74" s="678" t="str">
        <f ca="1"/>
        <v>GEN</v>
      </c>
      <c r="G74" s="679" t="str">
        <f ca="1"/>
        <v>Level Crossing at Turnout</v>
      </c>
      <c r="H74" s="678" t="str">
        <f ca="1"/>
        <v>กำพล</v>
      </c>
      <c r="I74" s="578">
        <f ca="1"/>
        <v>0</v>
      </c>
      <c r="J74" s="578">
        <f ca="1"/>
        <v>0</v>
      </c>
      <c r="K74" s="579">
        <f ca="1"/>
        <v>46255</v>
      </c>
      <c r="L74" s="176">
        <f ca="1"/>
        <v>46295</v>
      </c>
      <c r="M74" s="580">
        <f ca="1"/>
        <v>1</v>
      </c>
      <c r="N74" s="575" t="str">
        <f ca="1"/>
        <v>Completed</v>
      </c>
      <c r="O74" s="489">
        <f ca="1"/>
        <v>46295</v>
      </c>
      <c r="P74" s="580">
        <f ca="1"/>
        <v>1</v>
      </c>
      <c r="Q74" s="575" t="str">
        <f ca="1"/>
        <v>Completed</v>
      </c>
      <c r="R74" t="str" cm="1">
        <f t="array" aca="1" ref="R74" ca="1">_xlfn.XLOOKUP(1,(E74='01 Summary'!$E$4:$E$250)*(('01 Summary'!$Q$4:$Q$250="Late")+('01 Summary'!$Q$4:$Q$250="On Schedule")),'01 Summary'!$AM$4:$AM$250," ")</f>
        <v xml:space="preserve"> </v>
      </c>
      <c r="T74" s="644" t="s">
        <v>448</v>
      </c>
      <c r="U74" s="644" t="s">
        <v>2350</v>
      </c>
      <c r="V74" s="644" t="s">
        <v>2352</v>
      </c>
    </row>
    <row r="75" spans="2:23" ht="30" hidden="1" customHeight="1" x14ac:dyDescent="0.2">
      <c r="B75" s="508">
        <f ca="1"/>
        <v>71</v>
      </c>
      <c r="C75" s="512" t="str">
        <f ca="1"/>
        <v>MDW-39232</v>
      </c>
      <c r="D75" s="512" t="str">
        <f ca="1"/>
        <v>Lot01</v>
      </c>
      <c r="E75" s="512" t="str">
        <f ca="1"/>
        <v>GEN17</v>
      </c>
      <c r="F75" s="512" t="str">
        <f ca="1"/>
        <v>GEN</v>
      </c>
      <c r="G75" s="543" t="str">
        <f ca="1"/>
        <v>Track Slab Crossing</v>
      </c>
      <c r="H75" s="512" t="str">
        <f ca="1"/>
        <v>ชฎิล/กำพล</v>
      </c>
      <c r="I75" s="92">
        <f ca="1"/>
        <v>0</v>
      </c>
      <c r="J75" s="93">
        <f ca="1"/>
        <v>0</v>
      </c>
      <c r="K75" s="117">
        <f ca="1"/>
        <v>46255</v>
      </c>
      <c r="L75" s="174">
        <f ca="1"/>
        <v>0</v>
      </c>
      <c r="M75" s="188">
        <f ca="1"/>
        <v>0</v>
      </c>
      <c r="N75" s="175">
        <f ca="1"/>
        <v>0</v>
      </c>
      <c r="O75" s="553">
        <f ca="1"/>
        <v>0</v>
      </c>
      <c r="P75" s="554">
        <f ca="1"/>
        <v>0</v>
      </c>
      <c r="Q75" s="555">
        <f ca="1"/>
        <v>0</v>
      </c>
      <c r="R75" s="571" t="str" cm="1">
        <f t="array" aca="1" ref="R75" ca="1">_xlfn.XLOOKUP(1,(E75='01 Summary'!$E$4:$E$250)*(('01 Summary'!$Q$4:$Q$250="Late")+('01 Summary'!$Q$4:$Q$250="On Schedule")),'01 Summary'!$AM$4:$AM$250," ")</f>
        <v xml:space="preserve"> </v>
      </c>
      <c r="S75" s="571"/>
      <c r="T75" s="571" t="s">
        <v>448</v>
      </c>
      <c r="U75" s="571" t="s">
        <v>2350</v>
      </c>
      <c r="V75" s="571" t="s">
        <v>2352</v>
      </c>
      <c r="W75" s="571"/>
    </row>
    <row r="76" spans="2:23" ht="30" customHeight="1" x14ac:dyDescent="0.2">
      <c r="B76" s="508">
        <f ca="1"/>
        <v>72</v>
      </c>
      <c r="C76" s="508" t="str">
        <f ca="1"/>
        <v>MDW-39243</v>
      </c>
      <c r="D76" s="508" t="str">
        <f ca="1"/>
        <v>Lot01</v>
      </c>
      <c r="E76" s="508" t="str">
        <f ca="1"/>
        <v>GEN18</v>
      </c>
      <c r="F76" s="508" t="str">
        <f ca="1"/>
        <v>GEN</v>
      </c>
      <c r="G76" s="542" t="str">
        <f ca="1"/>
        <v>Eye Adaptation Lighting (Lighting at Tunnel to Expose)</v>
      </c>
      <c r="H76" s="508" t="str">
        <f ca="1"/>
        <v>ประธาน</v>
      </c>
      <c r="I76" s="91">
        <f ca="1"/>
        <v>0</v>
      </c>
      <c r="J76" s="91">
        <f ca="1"/>
        <v>0</v>
      </c>
      <c r="K76" s="116">
        <f ca="1"/>
        <v>46345</v>
      </c>
      <c r="L76" s="173">
        <f ca="1"/>
        <v>45930</v>
      </c>
      <c r="M76" s="187">
        <f ca="1"/>
        <v>1</v>
      </c>
      <c r="N76" s="191" t="str">
        <f ca="1"/>
        <v>Completed</v>
      </c>
      <c r="O76" s="173">
        <f ca="1"/>
        <v>45960</v>
      </c>
      <c r="P76" s="187">
        <f ca="1"/>
        <v>1</v>
      </c>
      <c r="Q76" s="191" t="str">
        <f ca="1"/>
        <v>Completed</v>
      </c>
      <c r="R76" t="str" cm="1">
        <f t="array" aca="1" ref="R76" ca="1">_xlfn.XLOOKUP(1,(E76='01 Summary'!$E$4:$E$250)*(('01 Summary'!$Q$4:$Q$250="Late")+('01 Summary'!$Q$4:$Q$250="On Schedule")),'01 Summary'!$AM$4:$AM$250," ")</f>
        <v xml:space="preserve"> </v>
      </c>
      <c r="T76" s="644" t="s">
        <v>447</v>
      </c>
      <c r="U76" s="644" t="s">
        <v>3523</v>
      </c>
      <c r="V76" s="644" t="s">
        <v>3798</v>
      </c>
    </row>
    <row r="77" spans="2:23" ht="30" hidden="1" customHeight="1" x14ac:dyDescent="0.2">
      <c r="B77" s="508">
        <f ca="1"/>
        <v>73</v>
      </c>
      <c r="C77" s="508" t="str">
        <f ca="1"/>
        <v>-</v>
      </c>
      <c r="D77" s="508" t="str">
        <f ca="1"/>
        <v>Lot01</v>
      </c>
      <c r="E77" s="508" t="str">
        <f ca="1"/>
        <v>GEN19</v>
      </c>
      <c r="F77" s="508" t="str">
        <f ca="1"/>
        <v>GEN</v>
      </c>
      <c r="G77" s="542" t="str">
        <f ca="1"/>
        <v>Train Simulation Room and AFC Training Room</v>
      </c>
      <c r="H77" s="508" t="str">
        <f ca="1"/>
        <v>-</v>
      </c>
      <c r="I77" s="91">
        <f ca="1"/>
        <v>0</v>
      </c>
      <c r="J77" s="91">
        <f ca="1"/>
        <v>0</v>
      </c>
      <c r="K77" s="116">
        <f ca="1"/>
        <v>46255</v>
      </c>
      <c r="L77" s="194">
        <f ca="1"/>
        <v>0</v>
      </c>
      <c r="M77" s="195">
        <f ca="1"/>
        <v>0</v>
      </c>
      <c r="N77" s="203">
        <f ca="1"/>
        <v>0</v>
      </c>
      <c r="O77" s="550">
        <f ca="1"/>
        <v>0</v>
      </c>
      <c r="P77" s="551">
        <f ca="1"/>
        <v>0</v>
      </c>
      <c r="Q77" s="552">
        <f ca="1"/>
        <v>0</v>
      </c>
      <c r="R77" t="str" cm="1">
        <f t="array" aca="1" ref="R77" ca="1">_xlfn.XLOOKUP(1,(E77='01 Summary'!$E$4:$E$250)*(('01 Summary'!$Q$4:$Q$250="Late")+('01 Summary'!$Q$4:$Q$250="On Schedule")),'01 Summary'!$AM$4:$AM$250," ")</f>
        <v xml:space="preserve"> </v>
      </c>
      <c r="T77"/>
      <c r="U77">
        <v>0</v>
      </c>
      <c r="V77">
        <v>0</v>
      </c>
    </row>
    <row r="78" spans="2:23" ht="30" customHeight="1" x14ac:dyDescent="0.2">
      <c r="B78" s="508">
        <f ca="1"/>
        <v>74</v>
      </c>
      <c r="C78" s="674" t="str">
        <f ca="1"/>
        <v>MDW-39244</v>
      </c>
      <c r="D78" s="674" t="str">
        <f ca="1"/>
        <v>Lot01</v>
      </c>
      <c r="E78" s="674" t="str">
        <f ca="1"/>
        <v>GEN19.1</v>
      </c>
      <c r="F78" s="674" t="str">
        <f ca="1"/>
        <v>GEN</v>
      </c>
      <c r="G78" s="675" t="str">
        <f ca="1"/>
        <v xml:space="preserve">Modification AFC Training Center at OR19 - Civil &amp; AR  </v>
      </c>
      <c r="H78" s="674" t="str">
        <f ca="1"/>
        <v>สหชาติ</v>
      </c>
      <c r="I78" s="613">
        <f ca="1"/>
        <v>0</v>
      </c>
      <c r="J78" s="612">
        <f ca="1"/>
        <v>0</v>
      </c>
      <c r="K78" s="614">
        <f ca="1"/>
        <v>46356</v>
      </c>
      <c r="L78" s="193">
        <f ca="1"/>
        <v>46295</v>
      </c>
      <c r="M78" s="615">
        <f ca="1"/>
        <v>1</v>
      </c>
      <c r="N78" s="601" t="str">
        <f ca="1"/>
        <v>Completed</v>
      </c>
      <c r="O78" s="597">
        <f ca="1"/>
        <v>46326</v>
      </c>
      <c r="P78" s="615">
        <f ca="1"/>
        <v>0.57999999999999996</v>
      </c>
      <c r="Q78" s="601" t="str">
        <f ca="1"/>
        <v>On Schedule</v>
      </c>
      <c r="R78" t="str" cm="1">
        <f t="array" aca="1" ref="R78" ca="1">_xlfn.XLOOKUP(1,(E78='01 Summary'!$E$4:$E$250)*(('01 Summary'!$Q$4:$Q$250="Late")+('01 Summary'!$Q$4:$Q$250="On Schedule")),'01 Summary'!$AM$4:$AM$250," ")</f>
        <v>Progress  Cut&amp;Cover OR22 : 95%</v>
      </c>
      <c r="T78" s="644" t="s">
        <v>475</v>
      </c>
      <c r="U78" s="644" t="s">
        <v>2097</v>
      </c>
      <c r="V78" s="644" t="s">
        <v>2100</v>
      </c>
    </row>
    <row r="79" spans="2:23" ht="30" customHeight="1" x14ac:dyDescent="0.2">
      <c r="B79" s="508">
        <f ca="1"/>
        <v>75</v>
      </c>
      <c r="C79" s="508" t="str">
        <f ca="1"/>
        <v>MDW-39245</v>
      </c>
      <c r="D79" s="508" t="str">
        <f ca="1"/>
        <v>Lot01</v>
      </c>
      <c r="E79" s="508" t="str">
        <f ca="1"/>
        <v>GEN19.2</v>
      </c>
      <c r="F79" s="508" t="str">
        <f ca="1"/>
        <v>GEN</v>
      </c>
      <c r="G79" s="542" t="str">
        <f ca="1"/>
        <v xml:space="preserve">Modification AFC Training Center at OR19 - Building Services  </v>
      </c>
      <c r="H79" s="508" t="str">
        <f ca="1"/>
        <v>ประธาน</v>
      </c>
      <c r="I79" s="91" t="str">
        <f ca="1"/>
        <v>บัณฑิต</v>
      </c>
      <c r="J79" s="91">
        <f ca="1"/>
        <v>0</v>
      </c>
      <c r="K79" s="116">
        <f ca="1"/>
        <v>46356</v>
      </c>
      <c r="L79" s="173">
        <f ca="1"/>
        <v>46295</v>
      </c>
      <c r="M79" s="187">
        <f ca="1"/>
        <v>1</v>
      </c>
      <c r="N79" s="191" t="str">
        <f ca="1"/>
        <v>Completed</v>
      </c>
      <c r="O79" s="173">
        <f ca="1"/>
        <v>46326</v>
      </c>
      <c r="P79" s="187">
        <f ca="1"/>
        <v>1</v>
      </c>
      <c r="Q79" s="191" t="str">
        <f ca="1"/>
        <v>Completed</v>
      </c>
      <c r="R79" t="str" cm="1">
        <f t="array" aca="1" ref="R79" ca="1">_xlfn.XLOOKUP(1,(E79='01 Summary'!$E$4:$E$250)*(('01 Summary'!$Q$4:$Q$250="Late")+('01 Summary'!$Q$4:$Q$250="On Schedule")),'01 Summary'!$AM$4:$AM$250," ")</f>
        <v xml:space="preserve"> </v>
      </c>
      <c r="T79" s="644" t="s">
        <v>476</v>
      </c>
      <c r="U79" s="644" t="s">
        <v>3526</v>
      </c>
      <c r="V79" s="644" t="s">
        <v>3800</v>
      </c>
    </row>
    <row r="80" spans="2:23" ht="30" hidden="1" customHeight="1" x14ac:dyDescent="0.2">
      <c r="B80" s="508">
        <f ca="1"/>
        <v>76</v>
      </c>
      <c r="C80" s="512" t="str">
        <f ca="1"/>
        <v>-</v>
      </c>
      <c r="D80" s="512" t="str">
        <f ca="1"/>
        <v>Lot01</v>
      </c>
      <c r="E80" s="512" t="str">
        <f ca="1"/>
        <v>GEN20</v>
      </c>
      <c r="F80" s="512" t="str">
        <f ca="1"/>
        <v>GEN</v>
      </c>
      <c r="G80" s="543" t="str">
        <f ca="1"/>
        <v>Dormitory Cable Containments (if any)</v>
      </c>
      <c r="H80" s="512" t="str">
        <f ca="1"/>
        <v>-</v>
      </c>
      <c r="I80" s="93">
        <f ca="1"/>
        <v>0</v>
      </c>
      <c r="J80" s="93">
        <f ca="1"/>
        <v>0</v>
      </c>
      <c r="K80" s="117" t="str">
        <f ca="1"/>
        <v>-</v>
      </c>
      <c r="L80" s="174">
        <f ca="1"/>
        <v>0</v>
      </c>
      <c r="M80" s="188">
        <f ca="1"/>
        <v>0</v>
      </c>
      <c r="N80" s="175">
        <f ca="1"/>
        <v>0</v>
      </c>
      <c r="O80" s="553">
        <f ca="1"/>
        <v>0</v>
      </c>
      <c r="P80" s="554">
        <f ca="1"/>
        <v>0</v>
      </c>
      <c r="Q80" s="555">
        <f ca="1"/>
        <v>0</v>
      </c>
      <c r="R80" t="str" cm="1">
        <f t="array" aca="1" ref="R80" ca="1">_xlfn.XLOOKUP(1,(E80='01 Summary'!$E$4:$E$250)*(('01 Summary'!$Q$4:$Q$250="Late")+('01 Summary'!$Q$4:$Q$250="On Schedule")),'01 Summary'!$AM$4:$AM$250," ")</f>
        <v xml:space="preserve"> </v>
      </c>
      <c r="T80"/>
      <c r="U80">
        <v>0</v>
      </c>
      <c r="V80">
        <v>0</v>
      </c>
    </row>
    <row r="81" spans="2:23" ht="30" customHeight="1" x14ac:dyDescent="0.2">
      <c r="B81" s="508">
        <f ca="1"/>
        <v>77</v>
      </c>
      <c r="C81" s="508" t="str">
        <f ca="1"/>
        <v/>
      </c>
      <c r="D81" s="508" t="str">
        <f ca="1"/>
        <v>Lot01</v>
      </c>
      <c r="E81" s="508" t="str">
        <f ca="1"/>
        <v>GEN21</v>
      </c>
      <c r="F81" s="508" t="str">
        <f ca="1"/>
        <v>GEN</v>
      </c>
      <c r="G81" s="542" t="str">
        <f ca="1"/>
        <v>Project Information Management System (PIMS)</v>
      </c>
      <c r="H81" s="508" t="str">
        <f ca="1"/>
        <v>บัณฑิต</v>
      </c>
      <c r="I81" s="91">
        <f ca="1"/>
        <v>0</v>
      </c>
      <c r="J81" s="91">
        <f ca="1"/>
        <v>0</v>
      </c>
      <c r="K81" s="116">
        <f ca="1"/>
        <v>45565</v>
      </c>
      <c r="L81" s="173">
        <f ca="1"/>
        <v>45514</v>
      </c>
      <c r="M81" s="187">
        <f ca="1"/>
        <v>1</v>
      </c>
      <c r="N81" s="191" t="str">
        <f ca="1"/>
        <v>Completed</v>
      </c>
      <c r="O81" s="173">
        <f ca="1"/>
        <v>45519</v>
      </c>
      <c r="P81" s="187">
        <f ca="1"/>
        <v>1</v>
      </c>
      <c r="Q81" s="191" t="str">
        <f ca="1"/>
        <v>Completed</v>
      </c>
      <c r="R81" t="str" cm="1">
        <f t="array" aca="1" ref="R81" ca="1">_xlfn.XLOOKUP(1,(E81='01 Summary'!$E$4:$E$250)*(('01 Summary'!$Q$4:$Q$250="Late")+('01 Summary'!$Q$4:$Q$250="On Schedule")),'01 Summary'!$AM$4:$AM$250," ")</f>
        <v xml:space="preserve"> </v>
      </c>
      <c r="T81" s="644" t="s">
        <v>380</v>
      </c>
      <c r="U81" s="644" t="s">
        <v>4800</v>
      </c>
      <c r="V81" s="644" t="s">
        <v>4800</v>
      </c>
    </row>
    <row r="82" spans="2:23" ht="30" customHeight="1" x14ac:dyDescent="0.2">
      <c r="B82" s="508">
        <f ca="1"/>
        <v>78</v>
      </c>
      <c r="C82" s="544" t="str">
        <f ca="1"/>
        <v>MDW-39237</v>
      </c>
      <c r="D82" s="544" t="str">
        <f ca="1"/>
        <v>Lot01</v>
      </c>
      <c r="E82" s="544" t="str">
        <f ca="1"/>
        <v>GEN22</v>
      </c>
      <c r="F82" s="544" t="str">
        <f ca="1"/>
        <v>GEN</v>
      </c>
      <c r="G82" s="545" t="str">
        <f ca="1"/>
        <v>Central BEMS for the MRT Orange Line System</v>
      </c>
      <c r="H82" s="544" t="str">
        <f ca="1"/>
        <v>บัณฑิต</v>
      </c>
      <c r="I82" s="527">
        <f ca="1"/>
        <v>0</v>
      </c>
      <c r="J82" s="528">
        <f ca="1"/>
        <v>0</v>
      </c>
      <c r="K82" s="529">
        <f ca="1"/>
        <v>46255</v>
      </c>
      <c r="L82" s="530">
        <f ca="1"/>
        <v>46142</v>
      </c>
      <c r="M82" s="187">
        <f ca="1"/>
        <v>0</v>
      </c>
      <c r="N82" s="191" t="str">
        <f ca="1"/>
        <v>Late</v>
      </c>
      <c r="O82" s="530">
        <f ca="1"/>
        <v>46203</v>
      </c>
      <c r="P82" s="187">
        <f ca="1"/>
        <v>0</v>
      </c>
      <c r="Q82" s="191" t="str">
        <f ca="1"/>
        <v>Late</v>
      </c>
      <c r="R82" t="str" cm="1">
        <f t="array" aca="1" ref="R82" ca="1">_xlfn.XLOOKUP(1,(E82='01 Summary'!$E$4:$E$250)*(('01 Summary'!$Q$4:$Q$250="Late")+('01 Summary'!$Q$4:$Q$250="On Schedule")),'01 Summary'!$AM$4:$AM$250," ")</f>
        <v>PPR Oct-26 กำลังเปรียบเทียบ Spec</v>
      </c>
      <c r="T82" s="644" t="s">
        <v>477</v>
      </c>
      <c r="U82" s="644" t="s">
        <v>3511</v>
      </c>
      <c r="V82" s="644" t="s">
        <v>3789</v>
      </c>
    </row>
    <row r="83" spans="2:23" ht="30" customHeight="1" x14ac:dyDescent="0.2">
      <c r="B83" s="508">
        <f ca="1"/>
        <v>79</v>
      </c>
      <c r="C83" s="508" t="str">
        <f ca="1"/>
        <v/>
      </c>
      <c r="D83" s="508" t="str">
        <f ca="1"/>
        <v>Lot01</v>
      </c>
      <c r="E83" s="508" t="str">
        <f ca="1"/>
        <v>GEN23</v>
      </c>
      <c r="F83" s="508" t="str">
        <f ca="1"/>
        <v>GEN</v>
      </c>
      <c r="G83" s="542" t="str">
        <f ca="1"/>
        <v>Asset Information</v>
      </c>
      <c r="H83" s="508" t="str">
        <f ca="1"/>
        <v>บัณฑิต</v>
      </c>
      <c r="I83" s="91">
        <f ca="1"/>
        <v>0</v>
      </c>
      <c r="J83" s="91">
        <f ca="1"/>
        <v>0</v>
      </c>
      <c r="K83" s="116">
        <f ca="1"/>
        <v>46345</v>
      </c>
      <c r="L83" s="194">
        <f ca="1"/>
        <v>0</v>
      </c>
      <c r="M83" s="195">
        <f ca="1"/>
        <v>0</v>
      </c>
      <c r="N83" s="203">
        <f ca="1"/>
        <v>0</v>
      </c>
      <c r="O83" s="583">
        <f ca="1"/>
        <v>46264</v>
      </c>
      <c r="P83" s="187">
        <f ca="1"/>
        <v>1</v>
      </c>
      <c r="Q83" s="191" t="str">
        <f ca="1"/>
        <v>Completed</v>
      </c>
      <c r="R83" s="571" t="str" cm="1">
        <f t="array" aca="1" ref="R83" ca="1">_xlfn.XLOOKUP(1,(E83='01 Summary'!$E$4:$E$250)*(('01 Summary'!$Q$4:$Q$250="Late")+('01 Summary'!$Q$4:$Q$250="On Schedule")),'01 Summary'!$AM$4:$AM$250," ")</f>
        <v xml:space="preserve"> </v>
      </c>
      <c r="S83" s="571"/>
      <c r="T83" s="709" t="s">
        <v>380</v>
      </c>
      <c r="U83" s="709" t="s">
        <v>4800</v>
      </c>
      <c r="V83" s="709" t="s">
        <v>4800</v>
      </c>
      <c r="W83" s="571"/>
    </row>
    <row r="84" spans="2:23" ht="30" hidden="1" customHeight="1" x14ac:dyDescent="0.2">
      <c r="B84" s="508">
        <f ca="1"/>
        <v>80</v>
      </c>
      <c r="C84" s="512" t="str">
        <f ca="1"/>
        <v>MDW-39282</v>
      </c>
      <c r="D84" s="512" t="str">
        <f ca="1"/>
        <v>Lot01</v>
      </c>
      <c r="E84" s="512" t="str">
        <f ca="1"/>
        <v>PSD1</v>
      </c>
      <c r="F84" s="512" t="str">
        <f ca="1"/>
        <v>PSD</v>
      </c>
      <c r="G84" s="543" t="str">
        <f ca="1"/>
        <v>Holes for PSD Cable Wiring</v>
      </c>
      <c r="H84" s="512" t="str">
        <f ca="1"/>
        <v>กำพล</v>
      </c>
      <c r="I84" s="93">
        <f ca="1"/>
        <v>0</v>
      </c>
      <c r="J84" s="93">
        <f ca="1"/>
        <v>0</v>
      </c>
      <c r="K84" s="117">
        <f ca="1"/>
        <v>46255</v>
      </c>
      <c r="L84" s="174">
        <f ca="1"/>
        <v>0</v>
      </c>
      <c r="M84" s="188">
        <f ca="1"/>
        <v>0</v>
      </c>
      <c r="N84" s="175">
        <f ca="1"/>
        <v>0</v>
      </c>
      <c r="O84" s="553">
        <f ca="1"/>
        <v>0</v>
      </c>
      <c r="P84" s="554">
        <f ca="1"/>
        <v>0</v>
      </c>
      <c r="Q84" s="555">
        <f ca="1"/>
        <v>0</v>
      </c>
      <c r="R84" s="571" t="str" cm="1">
        <f t="array" aca="1" ref="R84" ca="1">_xlfn.XLOOKUP(1,(E84='01 Summary'!$E$4:$E$250)*(('01 Summary'!$Q$4:$Q$250="Late")+('01 Summary'!$Q$4:$Q$250="On Schedule")),'01 Summary'!$AM$4:$AM$250," ")</f>
        <v xml:space="preserve"> </v>
      </c>
      <c r="S84" s="571"/>
      <c r="T84" s="571" t="s">
        <v>1373</v>
      </c>
      <c r="U84" s="571" t="s">
        <v>2362</v>
      </c>
      <c r="V84" s="571" t="s">
        <v>2364</v>
      </c>
      <c r="W84" s="571"/>
    </row>
    <row r="85" spans="2:23" ht="30" customHeight="1" x14ac:dyDescent="0.2">
      <c r="B85" s="508">
        <f ca="1"/>
        <v>81</v>
      </c>
      <c r="C85" s="508" t="str">
        <f ca="1"/>
        <v>MDW-39004</v>
      </c>
      <c r="D85" s="508" t="str">
        <f ca="1"/>
        <v>Lot01</v>
      </c>
      <c r="E85" s="508" t="str">
        <f ca="1"/>
        <v>PSD2</v>
      </c>
      <c r="F85" s="508" t="str">
        <f ca="1"/>
        <v>PSD</v>
      </c>
      <c r="G85" s="542" t="str">
        <f ca="1"/>
        <v>Rubber Gap Fillers on Platform Edge</v>
      </c>
      <c r="H85" s="508" t="str">
        <f ca="1"/>
        <v>กำพล</v>
      </c>
      <c r="I85" s="91">
        <f ca="1"/>
        <v>0</v>
      </c>
      <c r="J85" s="91">
        <f ca="1"/>
        <v>0</v>
      </c>
      <c r="K85" s="116">
        <f ca="1"/>
        <v>46255</v>
      </c>
      <c r="L85" s="173">
        <f ca="1"/>
        <v>45868</v>
      </c>
      <c r="M85" s="187">
        <f ca="1"/>
        <v>1</v>
      </c>
      <c r="N85" s="191" t="str">
        <f ca="1"/>
        <v>Completed</v>
      </c>
      <c r="O85" s="173">
        <f ca="1"/>
        <v>46053</v>
      </c>
      <c r="P85" s="187">
        <f ca="1"/>
        <v>1</v>
      </c>
      <c r="Q85" s="191" t="str">
        <f ca="1"/>
        <v>Completed</v>
      </c>
      <c r="R85" t="str" cm="1">
        <f t="array" aca="1" ref="R85" ca="1">_xlfn.XLOOKUP(1,(E85='01 Summary'!$E$4:$E$250)*(('01 Summary'!$Q$4:$Q$250="Late")+('01 Summary'!$Q$4:$Q$250="On Schedule")),'01 Summary'!$AM$4:$AM$250," ")</f>
        <v xml:space="preserve"> </v>
      </c>
      <c r="T85" s="644" t="s">
        <v>1119</v>
      </c>
      <c r="U85" s="644" t="s">
        <v>2346</v>
      </c>
      <c r="V85" s="644" t="s">
        <v>2348</v>
      </c>
    </row>
    <row r="86" spans="2:23" ht="30" customHeight="1" x14ac:dyDescent="0.2">
      <c r="B86" s="508">
        <f ca="1"/>
        <v>82</v>
      </c>
      <c r="C86" s="544" t="str">
        <f ca="1"/>
        <v>MDW-39280</v>
      </c>
      <c r="D86" s="544" t="str">
        <f ca="1"/>
        <v>Lot01</v>
      </c>
      <c r="E86" s="544" t="str">
        <f ca="1"/>
        <v>PSD3</v>
      </c>
      <c r="F86" s="544" t="str">
        <f ca="1"/>
        <v>PSD</v>
      </c>
      <c r="G86" s="545" t="str">
        <f ca="1"/>
        <v>Platform Finishing</v>
      </c>
      <c r="H86" s="544" t="str">
        <f ca="1"/>
        <v>กำพล</v>
      </c>
      <c r="I86" s="527">
        <f ca="1"/>
        <v>0</v>
      </c>
      <c r="J86" s="528">
        <f ca="1"/>
        <v>0</v>
      </c>
      <c r="K86" s="529">
        <f ca="1"/>
        <v>46255</v>
      </c>
      <c r="L86" s="530">
        <f ca="1"/>
        <v>45868</v>
      </c>
      <c r="M86" s="187">
        <f ca="1"/>
        <v>1</v>
      </c>
      <c r="N86" s="191" t="str">
        <f ca="1"/>
        <v>Completed</v>
      </c>
      <c r="O86" s="530">
        <f ca="1"/>
        <v>45916</v>
      </c>
      <c r="P86" s="187">
        <f ca="1"/>
        <v>1</v>
      </c>
      <c r="Q86" s="191" t="str">
        <f ca="1"/>
        <v>Completed</v>
      </c>
      <c r="R86" t="str" cm="1">
        <f t="array" aca="1" ref="R86" ca="1">_xlfn.XLOOKUP(1,(E86='01 Summary'!$E$4:$E$250)*(('01 Summary'!$Q$4:$Q$250="Late")+('01 Summary'!$Q$4:$Q$250="On Schedule")),'01 Summary'!$AM$4:$AM$250," ")</f>
        <v xml:space="preserve"> </v>
      </c>
      <c r="T86" s="644" t="s">
        <v>1367</v>
      </c>
      <c r="U86" s="644" t="s">
        <v>2354</v>
      </c>
      <c r="V86" s="644" t="s">
        <v>2356</v>
      </c>
    </row>
    <row r="87" spans="2:23" ht="30" customHeight="1" x14ac:dyDescent="0.2">
      <c r="B87" s="508">
        <f ca="1"/>
        <v>83</v>
      </c>
      <c r="C87" s="508" t="str">
        <f ca="1"/>
        <v>MDW-39281</v>
      </c>
      <c r="D87" s="508" t="str">
        <f ca="1"/>
        <v>Lot01</v>
      </c>
      <c r="E87" s="508" t="str">
        <f ca="1"/>
        <v>PSD4</v>
      </c>
      <c r="F87" s="508" t="str">
        <f ca="1"/>
        <v>PSD</v>
      </c>
      <c r="G87" s="542" t="str">
        <f ca="1"/>
        <v>Cladding Barrier between EWD and Station Structure</v>
      </c>
      <c r="H87" s="508" t="str">
        <f ca="1"/>
        <v>กำพล</v>
      </c>
      <c r="I87" s="91">
        <f ca="1"/>
        <v>0</v>
      </c>
      <c r="J87" s="91">
        <f ca="1"/>
        <v>0</v>
      </c>
      <c r="K87" s="116">
        <f ca="1"/>
        <v>46255</v>
      </c>
      <c r="L87" s="173">
        <f ca="1"/>
        <v>46081</v>
      </c>
      <c r="M87" s="187">
        <f ca="1"/>
        <v>1</v>
      </c>
      <c r="N87" s="191" t="str">
        <f ca="1"/>
        <v>Completed</v>
      </c>
      <c r="O87" s="173">
        <f ca="1"/>
        <v>46096</v>
      </c>
      <c r="P87" s="187">
        <f ca="1"/>
        <v>1</v>
      </c>
      <c r="Q87" s="191" t="str">
        <f ca="1"/>
        <v>Completed</v>
      </c>
      <c r="R87" t="str" cm="1">
        <f t="array" aca="1" ref="R87" ca="1">_xlfn.XLOOKUP(1,(E87='01 Summary'!$E$4:$E$250)*(('01 Summary'!$Q$4:$Q$250="Late")+('01 Summary'!$Q$4:$Q$250="On Schedule")),'01 Summary'!$AM$4:$AM$250," ")</f>
        <v xml:space="preserve"> </v>
      </c>
      <c r="T87" s="644" t="s">
        <v>1370</v>
      </c>
      <c r="U87" s="644" t="s">
        <v>2358</v>
      </c>
      <c r="V87" s="644" t="s">
        <v>2360</v>
      </c>
    </row>
    <row r="88" spans="2:23" ht="30" hidden="1" customHeight="1" x14ac:dyDescent="0.2">
      <c r="B88" s="508">
        <f ca="1"/>
        <v>84</v>
      </c>
      <c r="C88" s="512" t="str">
        <f ca="1"/>
        <v>-</v>
      </c>
      <c r="D88" s="512" t="str">
        <f ca="1"/>
        <v>Lot01</v>
      </c>
      <c r="E88" s="512" t="str">
        <f ca="1"/>
        <v>AFC1</v>
      </c>
      <c r="F88" s="512" t="str">
        <f ca="1"/>
        <v>AFC</v>
      </c>
      <c r="G88" s="543" t="str">
        <f ca="1"/>
        <v>Park and Ride System</v>
      </c>
      <c r="H88" s="512" t="str">
        <f ca="1"/>
        <v>บัณฑิต/สหชาติ</v>
      </c>
      <c r="I88" s="93">
        <f ca="1"/>
        <v>0</v>
      </c>
      <c r="J88" s="93">
        <f ca="1"/>
        <v>0</v>
      </c>
      <c r="K88" s="117">
        <f ca="1"/>
        <v>46315</v>
      </c>
      <c r="L88" s="174">
        <f ca="1"/>
        <v>0</v>
      </c>
      <c r="M88" s="188">
        <f ca="1"/>
        <v>0</v>
      </c>
      <c r="N88" s="175">
        <f ca="1"/>
        <v>0</v>
      </c>
      <c r="O88" s="553">
        <f ca="1"/>
        <v>0</v>
      </c>
      <c r="P88" s="554">
        <f ca="1"/>
        <v>0</v>
      </c>
      <c r="Q88" s="555">
        <f ca="1"/>
        <v>0</v>
      </c>
      <c r="R88" t="str" cm="1">
        <f t="array" aca="1" ref="R88" ca="1">_xlfn.XLOOKUP(1,(E88='01 Summary'!$E$4:$E$250)*(('01 Summary'!$Q$4:$Q$250="Late")+('01 Summary'!$Q$4:$Q$250="On Schedule")),'01 Summary'!$AM$4:$AM$250," ")</f>
        <v xml:space="preserve"> </v>
      </c>
      <c r="T88"/>
      <c r="U88">
        <v>0</v>
      </c>
      <c r="V88">
        <v>0</v>
      </c>
    </row>
    <row r="89" spans="2:23" ht="30" customHeight="1" x14ac:dyDescent="0.2">
      <c r="B89" s="508">
        <f ca="1"/>
        <v>85</v>
      </c>
      <c r="C89" s="508" t="str">
        <f ca="1"/>
        <v>MDW-39276</v>
      </c>
      <c r="D89" s="508" t="str">
        <f ca="1"/>
        <v>Lot01</v>
      </c>
      <c r="E89" s="508" t="str">
        <f ca="1"/>
        <v>AFC2</v>
      </c>
      <c r="F89" s="508" t="str">
        <f ca="1"/>
        <v>AFC</v>
      </c>
      <c r="G89" s="542" t="str">
        <f ca="1"/>
        <v>Ticket Issuing Machine (TIM) Wall Opening and Closing</v>
      </c>
      <c r="H89" s="508" t="str">
        <f ca="1"/>
        <v>สหชาติ</v>
      </c>
      <c r="I89" s="91">
        <f ca="1"/>
        <v>0</v>
      </c>
      <c r="J89" s="91">
        <f ca="1"/>
        <v>0</v>
      </c>
      <c r="K89" s="116">
        <f ca="1"/>
        <v>46285</v>
      </c>
      <c r="L89" s="173">
        <f ca="1"/>
        <v>46052</v>
      </c>
      <c r="M89" s="187">
        <f ca="1"/>
        <v>1</v>
      </c>
      <c r="N89" s="191" t="str">
        <f ca="1"/>
        <v>Completed</v>
      </c>
      <c r="O89" s="597">
        <f ca="1"/>
        <v>46096</v>
      </c>
      <c r="P89" s="187">
        <f ca="1"/>
        <v>0.5</v>
      </c>
      <c r="Q89" s="191" t="str">
        <f ca="1"/>
        <v>Late</v>
      </c>
      <c r="R89" t="str" cm="1">
        <f t="array" aca="1" ref="R89" ca="1">_xlfn.XLOOKUP(1,(E89='01 Summary'!$E$4:$E$250)*(('01 Summary'!$Q$4:$Q$250="Late")+('01 Summary'!$Q$4:$Q$250="On Schedule")),'01 Summary'!$AM$4:$AM$250," ")</f>
        <v>มีแก้ไขตำแหน่ง OR14,17,18,23</v>
      </c>
      <c r="T89" s="644" t="s">
        <v>1357</v>
      </c>
      <c r="U89" s="644" t="s">
        <v>2127</v>
      </c>
      <c r="V89" s="644" t="s">
        <v>2130</v>
      </c>
    </row>
    <row r="90" spans="2:23" ht="30" customHeight="1" x14ac:dyDescent="0.2">
      <c r="B90" s="508">
        <f ca="1"/>
        <v>86</v>
      </c>
      <c r="C90" s="508" t="str">
        <f ca="1"/>
        <v>MDW-39279</v>
      </c>
      <c r="D90" s="508" t="str">
        <f ca="1"/>
        <v>Lot01</v>
      </c>
      <c r="E90" s="508" t="str">
        <f ca="1"/>
        <v>AFC3</v>
      </c>
      <c r="F90" s="508" t="str">
        <f ca="1"/>
        <v>AFC</v>
      </c>
      <c r="G90" s="542" t="str">
        <f ca="1"/>
        <v>Balustrade Modification Along AFC Gate Line</v>
      </c>
      <c r="H90" s="508" t="str">
        <f ca="1"/>
        <v>สหชาติ</v>
      </c>
      <c r="I90" s="91">
        <f ca="1"/>
        <v>0</v>
      </c>
      <c r="J90" s="91">
        <f ca="1"/>
        <v>0</v>
      </c>
      <c r="K90" s="116">
        <f ca="1"/>
        <v>46285</v>
      </c>
      <c r="L90" s="489">
        <f ca="1"/>
        <v>46203</v>
      </c>
      <c r="M90" s="187">
        <f ca="1"/>
        <v>0.1</v>
      </c>
      <c r="N90" s="191" t="str">
        <f ca="1"/>
        <v>Late</v>
      </c>
      <c r="O90" s="597">
        <f ca="1"/>
        <v>46249</v>
      </c>
      <c r="P90" s="187">
        <f ca="1"/>
        <v>0.5</v>
      </c>
      <c r="Q90" s="191" t="str">
        <f ca="1"/>
        <v>Late</v>
      </c>
      <c r="R90" t="str" cm="1">
        <f t="array" aca="1" ref="R90" ca="1">_xlfn.XLOOKUP(1,(E90='01 Summary'!$E$4:$E$250)*(('01 Summary'!$Q$4:$Q$250="Late")+('01 Summary'!$Q$4:$Q$250="On Schedule")),'01 Summary'!$AM$4:$AM$250," ")</f>
        <v>จัดเตรียมแบบ ออกPPR Oct-26</v>
      </c>
      <c r="T90" s="644" t="s">
        <v>1365</v>
      </c>
      <c r="U90" s="644" t="s">
        <v>2140</v>
      </c>
      <c r="V90" s="644" t="s">
        <v>2143</v>
      </c>
    </row>
    <row r="91" spans="2:23" ht="30" customHeight="1" x14ac:dyDescent="0.2">
      <c r="B91" s="508">
        <f ca="1"/>
        <v>87</v>
      </c>
      <c r="C91" s="508" t="str">
        <f ca="1"/>
        <v>MDW-39278</v>
      </c>
      <c r="D91" s="508" t="str">
        <f ca="1"/>
        <v>Lot01</v>
      </c>
      <c r="E91" s="508" t="str">
        <f ca="1"/>
        <v>AFC4</v>
      </c>
      <c r="F91" s="508" t="str">
        <f ca="1"/>
        <v>AFC</v>
      </c>
      <c r="G91" s="542" t="str">
        <f ca="1"/>
        <v>Underfloor Embedded Duct Modification for AFC Gates Line</v>
      </c>
      <c r="H91" s="508" t="str">
        <f ca="1"/>
        <v>สหชาติ</v>
      </c>
      <c r="I91" s="91">
        <f ca="1"/>
        <v>0</v>
      </c>
      <c r="J91" s="91" t="str">
        <f ca="1"/>
        <v>Depot</v>
      </c>
      <c r="K91" s="116">
        <f ca="1"/>
        <v>46285</v>
      </c>
      <c r="L91" s="173">
        <f ca="1"/>
        <v>46052</v>
      </c>
      <c r="M91" s="187">
        <f ca="1"/>
        <v>1</v>
      </c>
      <c r="N91" s="191" t="str">
        <f ca="1"/>
        <v>Completed</v>
      </c>
      <c r="O91" s="597">
        <f ca="1"/>
        <v>46114</v>
      </c>
      <c r="P91" s="187">
        <f ca="1"/>
        <v>0.67</v>
      </c>
      <c r="Q91" s="191" t="str">
        <f ca="1"/>
        <v>Late</v>
      </c>
      <c r="R91" cm="1">
        <f t="array" aca="1" ref="R91" ca="1">_xlfn.XLOOKUP(1,(E91='01 Summary'!$E$4:$E$250)*(('01 Summary'!$Q$4:$Q$250="Late")+('01 Summary'!$Q$4:$Q$250="On Schedule")),'01 Summary'!$AM$4:$AM$250," ")</f>
        <v>0</v>
      </c>
      <c r="T91" s="644" t="s">
        <v>1363</v>
      </c>
      <c r="U91" s="644" t="s">
        <v>2136</v>
      </c>
      <c r="V91" s="644" t="s">
        <v>2138</v>
      </c>
    </row>
    <row r="92" spans="2:23" ht="30" customHeight="1" x14ac:dyDescent="0.2">
      <c r="B92" s="508">
        <f ca="1"/>
        <v>88</v>
      </c>
      <c r="C92" s="674" t="str">
        <f ca="1"/>
        <v>MDW-39002</v>
      </c>
      <c r="D92" s="674" t="str">
        <f ca="1"/>
        <v>Lot01</v>
      </c>
      <c r="E92" s="674" t="str">
        <f ca="1"/>
        <v>SIG1</v>
      </c>
      <c r="F92" s="674" t="str">
        <f ca="1"/>
        <v>SIG</v>
      </c>
      <c r="G92" s="676" t="str">
        <f ca="1"/>
        <v>Test Track Shelters and Test Track Building</v>
      </c>
      <c r="H92" s="674" t="str">
        <f ca="1"/>
        <v>สหชาติ</v>
      </c>
      <c r="I92" s="612">
        <f ca="1"/>
        <v>0</v>
      </c>
      <c r="J92" s="612">
        <f ca="1"/>
        <v>0</v>
      </c>
      <c r="K92" s="614">
        <f ca="1"/>
        <v>46195</v>
      </c>
      <c r="L92" s="193">
        <f ca="1"/>
        <v>45983</v>
      </c>
      <c r="M92" s="615">
        <f ca="1"/>
        <v>1</v>
      </c>
      <c r="N92" s="601" t="str">
        <f ca="1"/>
        <v>Completed</v>
      </c>
      <c r="O92" s="193">
        <f ca="1"/>
        <v>46040</v>
      </c>
      <c r="P92" s="615">
        <f ca="1"/>
        <v>1</v>
      </c>
      <c r="Q92" s="601" t="str">
        <f ca="1"/>
        <v>Completed</v>
      </c>
      <c r="R92" t="str" cm="1">
        <f t="array" aca="1" ref="R92" ca="1">_xlfn.XLOOKUP(1,(E92='01 Summary'!$E$4:$E$250)*(('01 Summary'!$Q$4:$Q$250="Late")+('01 Summary'!$Q$4:$Q$250="On Schedule")),'01 Summary'!$AM$4:$AM$250," ")</f>
        <v xml:space="preserve"> </v>
      </c>
      <c r="T92" s="644" t="s">
        <v>1109</v>
      </c>
      <c r="U92" s="644" t="s">
        <v>2070</v>
      </c>
      <c r="V92" s="644" t="s">
        <v>2073</v>
      </c>
    </row>
    <row r="93" spans="2:23" ht="30" customHeight="1" x14ac:dyDescent="0.2">
      <c r="B93" s="508">
        <f ca="1"/>
        <v>89</v>
      </c>
      <c r="C93" s="508" t="str">
        <f ca="1"/>
        <v>MDW-39293</v>
      </c>
      <c r="D93" s="508" t="str">
        <f ca="1"/>
        <v>Lot01</v>
      </c>
      <c r="E93" s="508" t="str">
        <f ca="1"/>
        <v>SIG2</v>
      </c>
      <c r="F93" s="508" t="str">
        <f ca="1"/>
        <v>SIG</v>
      </c>
      <c r="G93" s="542" t="str">
        <f ca="1"/>
        <v>Rearrangement of track crossing walkway at stabling yard to consistent with the layout of 4-car train parking</v>
      </c>
      <c r="H93" s="508" t="str">
        <f ca="1"/>
        <v>กำพล</v>
      </c>
      <c r="I93" s="91">
        <f ca="1"/>
        <v>0</v>
      </c>
      <c r="J93" s="91" t="str">
        <f ca="1"/>
        <v>Depot</v>
      </c>
      <c r="K93" s="116">
        <f ca="1"/>
        <v>46195</v>
      </c>
      <c r="L93" s="173">
        <f ca="1"/>
        <v>45991</v>
      </c>
      <c r="M93" s="187">
        <f ca="1"/>
        <v>1</v>
      </c>
      <c r="N93" s="191" t="str">
        <f ca="1"/>
        <v>Completed</v>
      </c>
      <c r="O93" s="173">
        <f ca="1"/>
        <v>46021</v>
      </c>
      <c r="P93" s="187">
        <f ca="1"/>
        <v>1</v>
      </c>
      <c r="Q93" s="191" t="str">
        <f ca="1"/>
        <v>Completed</v>
      </c>
      <c r="R93" t="str" cm="1">
        <f t="array" aca="1" ref="R93" ca="1">_xlfn.XLOOKUP(1,(E93='01 Summary'!$E$4:$E$250)*(('01 Summary'!$Q$4:$Q$250="Late")+('01 Summary'!$Q$4:$Q$250="On Schedule")),'01 Summary'!$AM$4:$AM$250," ")</f>
        <v xml:space="preserve"> </v>
      </c>
      <c r="T93" s="644" t="s">
        <v>1399</v>
      </c>
      <c r="U93" s="644" t="s">
        <v>2378</v>
      </c>
      <c r="V93" s="644" t="s">
        <v>2380</v>
      </c>
    </row>
    <row r="94" spans="2:23" ht="30" customHeight="1" x14ac:dyDescent="0.2">
      <c r="B94" s="508">
        <f ca="1"/>
        <v>90</v>
      </c>
      <c r="C94" s="508" t="str">
        <f ca="1"/>
        <v>MDW-39288</v>
      </c>
      <c r="D94" s="508" t="str">
        <f ca="1"/>
        <v>Lot01</v>
      </c>
      <c r="E94" s="508" t="str">
        <f ca="1"/>
        <v>SIG3</v>
      </c>
      <c r="F94" s="508" t="str">
        <f ca="1"/>
        <v>SIG</v>
      </c>
      <c r="G94" s="542" t="str">
        <f ca="1"/>
        <v>Point Machine Foundation Construction</v>
      </c>
      <c r="H94" s="508" t="str">
        <f ca="1"/>
        <v>กำพล</v>
      </c>
      <c r="I94" s="91">
        <f ca="1"/>
        <v>0</v>
      </c>
      <c r="J94" s="91">
        <f ca="1"/>
        <v>0</v>
      </c>
      <c r="K94" s="116">
        <f ca="1"/>
        <v>46255</v>
      </c>
      <c r="L94" s="173">
        <f ca="1"/>
        <v>45982</v>
      </c>
      <c r="M94" s="187">
        <f ca="1"/>
        <v>1</v>
      </c>
      <c r="N94" s="191" t="str">
        <f ca="1"/>
        <v>Completed</v>
      </c>
      <c r="O94" s="173">
        <f ca="1"/>
        <v>46021</v>
      </c>
      <c r="P94" s="187">
        <f ca="1"/>
        <v>1</v>
      </c>
      <c r="Q94" s="191" t="str">
        <f ca="1"/>
        <v>Completed</v>
      </c>
      <c r="R94" t="str" cm="1">
        <f t="array" aca="1" ref="R94" ca="1">_xlfn.XLOOKUP(1,(E94='01 Summary'!$E$4:$E$250)*(('01 Summary'!$Q$4:$Q$250="Late")+('01 Summary'!$Q$4:$Q$250="On Schedule")),'01 Summary'!$AM$4:$AM$250," ")</f>
        <v xml:space="preserve"> </v>
      </c>
      <c r="T94" s="644" t="s">
        <v>1385</v>
      </c>
      <c r="U94" s="644" t="s">
        <v>2366</v>
      </c>
      <c r="V94" s="644" t="s">
        <v>2368</v>
      </c>
    </row>
    <row r="95" spans="2:23" ht="30" customHeight="1" x14ac:dyDescent="0.2">
      <c r="B95" s="508">
        <f ca="1"/>
        <v>91</v>
      </c>
      <c r="C95" s="508" t="str">
        <f ca="1"/>
        <v>MDW-39001</v>
      </c>
      <c r="D95" s="508" t="str">
        <f ca="1"/>
        <v>Lot01</v>
      </c>
      <c r="E95" s="508" t="str">
        <f ca="1"/>
        <v>SIG4</v>
      </c>
      <c r="F95" s="508" t="str">
        <f ca="1"/>
        <v>SIG</v>
      </c>
      <c r="G95" s="542" t="str">
        <f ca="1"/>
        <v>Modification of Depot Track Route Line to Stabling Yard</v>
      </c>
      <c r="H95" s="508" t="str">
        <f ca="1"/>
        <v>สู่โชค</v>
      </c>
      <c r="I95" s="91">
        <f ca="1"/>
        <v>0</v>
      </c>
      <c r="J95" s="91" t="str">
        <f ca="1"/>
        <v>Depot</v>
      </c>
      <c r="K95" s="116">
        <f ca="1"/>
        <v>46195</v>
      </c>
      <c r="L95" s="173">
        <f ca="1"/>
        <v>45960</v>
      </c>
      <c r="M95" s="187">
        <f ca="1"/>
        <v>1</v>
      </c>
      <c r="N95" s="191" t="str">
        <f ca="1"/>
        <v>Completed</v>
      </c>
      <c r="O95" s="173">
        <f ca="1"/>
        <v>45990</v>
      </c>
      <c r="P95" s="187">
        <f ca="1"/>
        <v>1</v>
      </c>
      <c r="Q95" s="191" t="str">
        <f ca="1"/>
        <v>Completed</v>
      </c>
      <c r="R95" t="str" cm="1">
        <f t="array" aca="1" ref="R95" ca="1">_xlfn.XLOOKUP(1,(E95='01 Summary'!$E$4:$E$250)*(('01 Summary'!$Q$4:$Q$250="Late")+('01 Summary'!$Q$4:$Q$250="On Schedule")),'01 Summary'!$AM$4:$AM$250," ")</f>
        <v xml:space="preserve"> </v>
      </c>
      <c r="T95" s="644" t="s">
        <v>1101</v>
      </c>
      <c r="U95" s="644" t="s">
        <v>2342</v>
      </c>
      <c r="V95" s="644" t="s">
        <v>2344</v>
      </c>
    </row>
    <row r="96" spans="2:23" ht="30" customHeight="1" x14ac:dyDescent="0.2">
      <c r="B96" s="508">
        <f ca="1"/>
        <v>92</v>
      </c>
      <c r="C96" s="508" t="str">
        <f ca="1"/>
        <v>MDW-39287</v>
      </c>
      <c r="D96" s="508" t="str">
        <f ca="1"/>
        <v>Lot01</v>
      </c>
      <c r="E96" s="508" t="str">
        <f ca="1"/>
        <v>SIG5</v>
      </c>
      <c r="F96" s="508" t="str">
        <f ca="1"/>
        <v>SIG</v>
      </c>
      <c r="G96" s="542" t="str">
        <f ca="1"/>
        <v>Strobe Light at Buffer Stops</v>
      </c>
      <c r="H96" s="508" t="str">
        <f ca="1"/>
        <v>ประธาน</v>
      </c>
      <c r="I96" s="91">
        <f ca="1"/>
        <v>0</v>
      </c>
      <c r="J96" s="91" t="str">
        <f ca="1"/>
        <v>Depot</v>
      </c>
      <c r="K96" s="116">
        <f ca="1"/>
        <v>46255</v>
      </c>
      <c r="L96" s="173">
        <f ca="1"/>
        <v>46172</v>
      </c>
      <c r="M96" s="187">
        <f ca="1"/>
        <v>1</v>
      </c>
      <c r="N96" s="191" t="str">
        <f ca="1"/>
        <v>Completed</v>
      </c>
      <c r="O96" s="173">
        <f ca="1"/>
        <v>46202</v>
      </c>
      <c r="P96" s="187">
        <f ca="1"/>
        <v>1</v>
      </c>
      <c r="Q96" s="191" t="str">
        <f ca="1"/>
        <v>Completed</v>
      </c>
      <c r="R96" t="str" cm="1">
        <f t="array" aca="1" ref="R96" ca="1">_xlfn.XLOOKUP(1,(E96='01 Summary'!$E$4:$E$250)*(('01 Summary'!$Q$4:$Q$250="Late")+('01 Summary'!$Q$4:$Q$250="On Schedule")),'01 Summary'!$AM$4:$AM$250," ")</f>
        <v xml:space="preserve"> </v>
      </c>
      <c r="T96" s="644" t="s">
        <v>1382</v>
      </c>
      <c r="U96" s="644" t="s">
        <v>3578</v>
      </c>
      <c r="V96" s="644" t="s">
        <v>3848</v>
      </c>
    </row>
    <row r="97" spans="2:22" ht="30" customHeight="1" x14ac:dyDescent="0.2">
      <c r="B97" s="508">
        <f ca="1"/>
        <v>93</v>
      </c>
      <c r="C97" s="508" t="str">
        <f ca="1"/>
        <v>DWE-39016</v>
      </c>
      <c r="D97" s="508" t="str">
        <f ca="1"/>
        <v>Lot01</v>
      </c>
      <c r="E97" s="508" t="str">
        <f ca="1"/>
        <v>DWE1</v>
      </c>
      <c r="F97" s="508" t="str">
        <f ca="1"/>
        <v>DWE</v>
      </c>
      <c r="G97" s="542" t="str">
        <f ca="1"/>
        <v>Diesel Fuel Storage Tank for Maintenance Vehicle</v>
      </c>
      <c r="H97" s="508" t="str">
        <f ca="1"/>
        <v>สมศักดิ์</v>
      </c>
      <c r="I97" s="91">
        <f ca="1"/>
        <v>0</v>
      </c>
      <c r="J97" s="91" t="str">
        <f ca="1"/>
        <v>Depot</v>
      </c>
      <c r="K97" s="116">
        <f ca="1"/>
        <v>46285</v>
      </c>
      <c r="L97" s="173">
        <f ca="1"/>
        <v>46008</v>
      </c>
      <c r="M97" s="187">
        <f ca="1"/>
        <v>1</v>
      </c>
      <c r="N97" s="191" t="str">
        <f ca="1"/>
        <v>Completed</v>
      </c>
      <c r="O97" s="173">
        <f ca="1"/>
        <v>46038</v>
      </c>
      <c r="P97" s="189">
        <f ca="1"/>
        <v>1</v>
      </c>
      <c r="Q97" s="192" t="str">
        <f ca="1"/>
        <v>Completed</v>
      </c>
      <c r="R97" t="str" cm="1">
        <f t="array" aca="1" ref="R97" ca="1">_xlfn.XLOOKUP(1,(E97='01 Summary'!$E$4:$E$250)*(('01 Summary'!$Q$4:$Q$250="Late")+('01 Summary'!$Q$4:$Q$250="On Schedule")),'01 Summary'!$AM$4:$AM$250," ")</f>
        <v xml:space="preserve"> </v>
      </c>
      <c r="T97" s="644" t="s">
        <v>839</v>
      </c>
      <c r="U97" s="644" t="s">
        <v>2484</v>
      </c>
      <c r="V97" s="644" t="s">
        <v>2486</v>
      </c>
    </row>
    <row r="98" spans="2:22" ht="30" customHeight="1" x14ac:dyDescent="0.2">
      <c r="B98" s="508">
        <f ca="1"/>
        <v>94</v>
      </c>
      <c r="C98" s="508" t="str">
        <f ca="1"/>
        <v>DWE-39011</v>
      </c>
      <c r="D98" s="508" t="str">
        <f ca="1"/>
        <v>Lot01</v>
      </c>
      <c r="E98" s="508" t="str">
        <f ca="1"/>
        <v>DWE2</v>
      </c>
      <c r="F98" s="508" t="str">
        <f ca="1"/>
        <v>DWE</v>
      </c>
      <c r="G98" s="542" t="str">
        <f ca="1"/>
        <v>Movable Height Maintenance Platform Vehicle (Boom Lift)</v>
      </c>
      <c r="H98" s="508" t="str">
        <f ca="1"/>
        <v>สมศักดิ์</v>
      </c>
      <c r="I98" s="91">
        <f ca="1"/>
        <v>0</v>
      </c>
      <c r="J98" s="91" t="str">
        <f ca="1"/>
        <v>Depot</v>
      </c>
      <c r="K98" s="116">
        <f ca="1"/>
        <v>46285</v>
      </c>
      <c r="L98" s="173">
        <f ca="1"/>
        <v>46008</v>
      </c>
      <c r="M98" s="187">
        <f ca="1"/>
        <v>1</v>
      </c>
      <c r="N98" s="191" t="str">
        <f ca="1"/>
        <v>Completed</v>
      </c>
      <c r="O98" s="173">
        <f ca="1"/>
        <v>45875</v>
      </c>
      <c r="P98" s="189">
        <f ca="1"/>
        <v>1</v>
      </c>
      <c r="Q98" s="191" t="str">
        <f ca="1"/>
        <v>Completed</v>
      </c>
      <c r="R98" t="str" cm="1">
        <f t="array" aca="1" ref="R98" ca="1">_xlfn.XLOOKUP(1,(E98='01 Summary'!$E$4:$E$250)*(('01 Summary'!$Q$4:$Q$250="Late")+('01 Summary'!$Q$4:$Q$250="On Schedule")),'01 Summary'!$AM$4:$AM$250," ")</f>
        <v xml:space="preserve"> </v>
      </c>
      <c r="T98" s="644" t="s">
        <v>481</v>
      </c>
      <c r="U98" s="644" t="s">
        <v>2456</v>
      </c>
      <c r="V98" s="644" t="s">
        <v>2458</v>
      </c>
    </row>
    <row r="99" spans="2:22" ht="30" customHeight="1" x14ac:dyDescent="0.2">
      <c r="B99" s="508">
        <f ca="1"/>
        <v>95</v>
      </c>
      <c r="C99" s="508" t="str">
        <f ca="1"/>
        <v>DWE-39012</v>
      </c>
      <c r="D99" s="508" t="str">
        <f ca="1"/>
        <v>Lot01</v>
      </c>
      <c r="E99" s="508" t="str">
        <f ca="1"/>
        <v>DWE3</v>
      </c>
      <c r="F99" s="508" t="str">
        <f ca="1"/>
        <v>DWE</v>
      </c>
      <c r="G99" s="542" t="str">
        <f ca="1"/>
        <v>Fork Lift Vehicle</v>
      </c>
      <c r="H99" s="508" t="str">
        <f ca="1"/>
        <v>สมศักดิ์</v>
      </c>
      <c r="I99" s="91">
        <f ca="1"/>
        <v>0</v>
      </c>
      <c r="J99" s="91" t="str">
        <f ca="1"/>
        <v>Depot</v>
      </c>
      <c r="K99" s="116">
        <f ca="1"/>
        <v>46285</v>
      </c>
      <c r="L99" s="173">
        <f ca="1"/>
        <v>46008</v>
      </c>
      <c r="M99" s="187">
        <f ca="1"/>
        <v>1</v>
      </c>
      <c r="N99" s="191" t="str">
        <f ca="1"/>
        <v>Completed</v>
      </c>
      <c r="O99" s="173">
        <f ca="1"/>
        <v>45747</v>
      </c>
      <c r="P99" s="189">
        <f ca="1"/>
        <v>1</v>
      </c>
      <c r="Q99" s="191" t="str">
        <f ca="1"/>
        <v>Completed</v>
      </c>
      <c r="R99" t="str" cm="1">
        <f t="array" aca="1" ref="R99" ca="1">_xlfn.XLOOKUP(1,(E99='01 Summary'!$E$4:$E$250)*(('01 Summary'!$Q$4:$Q$250="Late")+('01 Summary'!$Q$4:$Q$250="On Schedule")),'01 Summary'!$AM$4:$AM$250," ")</f>
        <v xml:space="preserve"> </v>
      </c>
      <c r="T99" s="644" t="s">
        <v>482</v>
      </c>
      <c r="U99" s="644" t="s">
        <v>2460</v>
      </c>
      <c r="V99" s="644" t="s">
        <v>2462</v>
      </c>
    </row>
    <row r="100" spans="2:22" ht="30" customHeight="1" x14ac:dyDescent="0.2">
      <c r="B100" s="508">
        <f ca="1"/>
        <v>96</v>
      </c>
      <c r="C100" s="508" t="str">
        <f ca="1"/>
        <v>DWE-39015</v>
      </c>
      <c r="D100" s="508" t="str">
        <f ca="1"/>
        <v>Lot01</v>
      </c>
      <c r="E100" s="508" t="str">
        <f ca="1"/>
        <v>DWE4</v>
      </c>
      <c r="F100" s="508" t="str">
        <f ca="1"/>
        <v>DWE</v>
      </c>
      <c r="G100" s="542" t="str">
        <f ca="1"/>
        <v>Compressed Air System and Portable Air Compressor for Depot</v>
      </c>
      <c r="H100" s="508" t="str">
        <f ca="1"/>
        <v>สมศักดิ์</v>
      </c>
      <c r="I100" s="91">
        <f ca="1"/>
        <v>0</v>
      </c>
      <c r="J100" s="91" t="str">
        <f ca="1"/>
        <v>Depot</v>
      </c>
      <c r="K100" s="116">
        <f ca="1"/>
        <v>46285</v>
      </c>
      <c r="L100" s="173">
        <f ca="1"/>
        <v>46008</v>
      </c>
      <c r="M100" s="187">
        <f ca="1"/>
        <v>1</v>
      </c>
      <c r="N100" s="191" t="str">
        <f ca="1"/>
        <v>Completed</v>
      </c>
      <c r="O100" s="173">
        <f ca="1"/>
        <v>46032</v>
      </c>
      <c r="P100" s="189">
        <f ca="1"/>
        <v>1</v>
      </c>
      <c r="Q100" s="192" t="str">
        <f ca="1"/>
        <v>Completed</v>
      </c>
      <c r="R100" t="str" cm="1">
        <f t="array" aca="1" ref="R100" ca="1">_xlfn.XLOOKUP(1,(E100='01 Summary'!$E$4:$E$250)*(('01 Summary'!$Q$4:$Q$250="Late")+('01 Summary'!$Q$4:$Q$250="On Schedule")),'01 Summary'!$AM$4:$AM$250," ")</f>
        <v xml:space="preserve"> </v>
      </c>
      <c r="T100" s="644" t="s">
        <v>483</v>
      </c>
      <c r="U100" s="644" t="s">
        <v>2480</v>
      </c>
      <c r="V100" s="644" t="s">
        <v>2482</v>
      </c>
    </row>
    <row r="101" spans="2:22" ht="30" customHeight="1" x14ac:dyDescent="0.2">
      <c r="B101" s="508">
        <f ca="1"/>
        <v>97</v>
      </c>
      <c r="C101" s="508" t="str">
        <f ca="1"/>
        <v>DWE-39017</v>
      </c>
      <c r="D101" s="508" t="str">
        <f ca="1"/>
        <v>Lot01</v>
      </c>
      <c r="E101" s="508" t="str">
        <f ca="1"/>
        <v>DWE5</v>
      </c>
      <c r="F101" s="508" t="str">
        <f ca="1"/>
        <v>DWE</v>
      </c>
      <c r="G101" s="542" t="str">
        <f ca="1"/>
        <v>Pallet Storage Shelves in Hazardous Storage</v>
      </c>
      <c r="H101" s="508" t="str">
        <f ca="1"/>
        <v>สมศักดิ์</v>
      </c>
      <c r="I101" s="91">
        <f ca="1"/>
        <v>0</v>
      </c>
      <c r="J101" s="91" t="str">
        <f ca="1"/>
        <v>Depot</v>
      </c>
      <c r="K101" s="116">
        <f ca="1"/>
        <v>46285</v>
      </c>
      <c r="L101" s="173">
        <f ca="1"/>
        <v>46008</v>
      </c>
      <c r="M101" s="187">
        <f ca="1"/>
        <v>1</v>
      </c>
      <c r="N101" s="191" t="str">
        <f ca="1"/>
        <v>Completed</v>
      </c>
      <c r="O101" s="173">
        <f ca="1"/>
        <v>46007</v>
      </c>
      <c r="P101" s="189">
        <f ca="1"/>
        <v>1</v>
      </c>
      <c r="Q101" s="191" t="str">
        <f ca="1"/>
        <v>Completed</v>
      </c>
      <c r="R101" t="str" cm="1">
        <f t="array" aca="1" ref="R101" ca="1">_xlfn.XLOOKUP(1,(E101='01 Summary'!$E$4:$E$250)*(('01 Summary'!$Q$4:$Q$250="Late")+('01 Summary'!$Q$4:$Q$250="On Schedule")),'01 Summary'!$AM$4:$AM$250," ")</f>
        <v xml:space="preserve"> </v>
      </c>
      <c r="T101" s="644" t="s">
        <v>480</v>
      </c>
      <c r="U101" s="644" t="s">
        <v>2488</v>
      </c>
      <c r="V101" s="644" t="s">
        <v>2490</v>
      </c>
    </row>
    <row r="102" spans="2:22" ht="30" customHeight="1" x14ac:dyDescent="0.2">
      <c r="B102" s="508">
        <f ca="1"/>
        <v>98</v>
      </c>
      <c r="C102" s="508" t="str">
        <f ca="1"/>
        <v>DWE-39017</v>
      </c>
      <c r="D102" s="508" t="str">
        <f ca="1"/>
        <v>Lot01</v>
      </c>
      <c r="E102" s="508" t="str">
        <f ca="1"/>
        <v>DWE6</v>
      </c>
      <c r="F102" s="508" t="str">
        <f ca="1"/>
        <v>DWE</v>
      </c>
      <c r="G102" s="542" t="str">
        <f ca="1"/>
        <v>Pallet Storage in Main Storage Room</v>
      </c>
      <c r="H102" s="508" t="str">
        <f ca="1"/>
        <v>สมศักดิ์</v>
      </c>
      <c r="I102" s="91">
        <f ca="1"/>
        <v>0</v>
      </c>
      <c r="J102" s="91" t="str">
        <f ca="1"/>
        <v>Depot</v>
      </c>
      <c r="K102" s="116">
        <f ca="1"/>
        <v>46285</v>
      </c>
      <c r="L102" s="173">
        <f ca="1"/>
        <v>46008</v>
      </c>
      <c r="M102" s="187">
        <f ca="1"/>
        <v>1</v>
      </c>
      <c r="N102" s="191" t="str">
        <f ca="1"/>
        <v>Completed</v>
      </c>
      <c r="O102" s="173">
        <f ca="1"/>
        <v>46007</v>
      </c>
      <c r="P102" s="189">
        <f ca="1"/>
        <v>1</v>
      </c>
      <c r="Q102" s="191" t="str">
        <f ca="1"/>
        <v>Completed</v>
      </c>
      <c r="R102" t="str" cm="1">
        <f t="array" aca="1" ref="R102" ca="1">_xlfn.XLOOKUP(1,(E102='01 Summary'!$E$4:$E$250)*(('01 Summary'!$Q$4:$Q$250="Late")+('01 Summary'!$Q$4:$Q$250="On Schedule")),'01 Summary'!$AM$4:$AM$250," ")</f>
        <v xml:space="preserve"> </v>
      </c>
      <c r="T102" s="644" t="s">
        <v>480</v>
      </c>
      <c r="U102" s="644" t="s">
        <v>2488</v>
      </c>
      <c r="V102" s="644" t="s">
        <v>2490</v>
      </c>
    </row>
    <row r="103" spans="2:22" ht="30" customHeight="1" x14ac:dyDescent="0.2">
      <c r="B103" s="508">
        <f ca="1"/>
        <v>99</v>
      </c>
      <c r="C103" s="508" t="str">
        <f ca="1"/>
        <v>DWE-39017</v>
      </c>
      <c r="D103" s="508" t="str">
        <f ca="1"/>
        <v>Lot01</v>
      </c>
      <c r="E103" s="508" t="str">
        <f ca="1"/>
        <v>DWE7</v>
      </c>
      <c r="F103" s="508" t="str">
        <f ca="1"/>
        <v>DWE</v>
      </c>
      <c r="G103" s="542" t="str">
        <f ca="1"/>
        <v>Two-Tier Shelf</v>
      </c>
      <c r="H103" s="508" t="str">
        <f ca="1"/>
        <v>สมศักดิ์</v>
      </c>
      <c r="I103" s="91">
        <f ca="1"/>
        <v>0</v>
      </c>
      <c r="J103" s="91" t="str">
        <f ca="1"/>
        <v>Depot</v>
      </c>
      <c r="K103" s="116">
        <f ca="1"/>
        <v>46285</v>
      </c>
      <c r="L103" s="173">
        <f ca="1"/>
        <v>46008</v>
      </c>
      <c r="M103" s="187">
        <f ca="1"/>
        <v>1</v>
      </c>
      <c r="N103" s="191" t="str">
        <f ca="1"/>
        <v>Completed</v>
      </c>
      <c r="O103" s="173">
        <f ca="1"/>
        <v>46007</v>
      </c>
      <c r="P103" s="189">
        <f ca="1"/>
        <v>1</v>
      </c>
      <c r="Q103" s="191" t="str">
        <f ca="1"/>
        <v>Completed</v>
      </c>
      <c r="R103" t="str" cm="1">
        <f t="array" aca="1" ref="R103" ca="1">_xlfn.XLOOKUP(1,(E103='01 Summary'!$E$4:$E$250)*(('01 Summary'!$Q$4:$Q$250="Late")+('01 Summary'!$Q$4:$Q$250="On Schedule")),'01 Summary'!$AM$4:$AM$250," ")</f>
        <v xml:space="preserve"> </v>
      </c>
      <c r="T103" s="644" t="s">
        <v>480</v>
      </c>
      <c r="U103" s="644" t="s">
        <v>2488</v>
      </c>
      <c r="V103" s="644" t="s">
        <v>2490</v>
      </c>
    </row>
    <row r="104" spans="2:22" ht="30" customHeight="1" x14ac:dyDescent="0.2">
      <c r="B104" s="508">
        <f ca="1"/>
        <v>100</v>
      </c>
      <c r="C104" s="508" t="str">
        <f ca="1"/>
        <v>DWE-39017</v>
      </c>
      <c r="D104" s="508" t="str">
        <f ca="1"/>
        <v>Lot01</v>
      </c>
      <c r="E104" s="508" t="str">
        <f ca="1"/>
        <v>DWE8</v>
      </c>
      <c r="F104" s="508" t="str">
        <f ca="1"/>
        <v>DWE</v>
      </c>
      <c r="G104" s="542" t="str">
        <f ca="1"/>
        <v>Tool Storage</v>
      </c>
      <c r="H104" s="508" t="str">
        <f ca="1"/>
        <v>สมศักดิ์</v>
      </c>
      <c r="I104" s="91">
        <f ca="1"/>
        <v>0</v>
      </c>
      <c r="J104" s="91" t="str">
        <f ca="1"/>
        <v>Depot</v>
      </c>
      <c r="K104" s="116">
        <f ca="1"/>
        <v>46285</v>
      </c>
      <c r="L104" s="173">
        <f ca="1"/>
        <v>46008</v>
      </c>
      <c r="M104" s="187">
        <f ca="1"/>
        <v>1</v>
      </c>
      <c r="N104" s="191" t="str">
        <f ca="1"/>
        <v>Completed</v>
      </c>
      <c r="O104" s="173">
        <f ca="1"/>
        <v>46007</v>
      </c>
      <c r="P104" s="189">
        <f ca="1"/>
        <v>1</v>
      </c>
      <c r="Q104" s="191" t="str">
        <f ca="1"/>
        <v>Completed</v>
      </c>
      <c r="R104" t="str" cm="1">
        <f t="array" aca="1" ref="R104" ca="1">_xlfn.XLOOKUP(1,(E104='01 Summary'!$E$4:$E$250)*(('01 Summary'!$Q$4:$Q$250="Late")+('01 Summary'!$Q$4:$Q$250="On Schedule")),'01 Summary'!$AM$4:$AM$250," ")</f>
        <v xml:space="preserve"> </v>
      </c>
      <c r="T104" s="644" t="s">
        <v>480</v>
      </c>
      <c r="U104" s="644" t="s">
        <v>2488</v>
      </c>
      <c r="V104" s="644" t="s">
        <v>2490</v>
      </c>
    </row>
    <row r="105" spans="2:22" ht="30" customHeight="1" x14ac:dyDescent="0.2">
      <c r="B105" s="508">
        <f ca="1"/>
        <v>101</v>
      </c>
      <c r="C105" s="508" t="str">
        <f ca="1"/>
        <v>DWE-39018</v>
      </c>
      <c r="D105" s="508" t="str">
        <f ca="1"/>
        <v>Lot01</v>
      </c>
      <c r="E105" s="508" t="str">
        <f ca="1"/>
        <v>DWE9</v>
      </c>
      <c r="F105" s="508" t="str">
        <f ca="1"/>
        <v>DWE</v>
      </c>
      <c r="G105" s="542" t="str">
        <f ca="1"/>
        <v>Repair Equipment</v>
      </c>
      <c r="H105" s="508" t="str">
        <f ca="1"/>
        <v>สมศักดิ์</v>
      </c>
      <c r="I105" s="91">
        <f ca="1"/>
        <v>0</v>
      </c>
      <c r="J105" s="91" t="str">
        <f ca="1"/>
        <v>Depot</v>
      </c>
      <c r="K105" s="116">
        <f ca="1"/>
        <v>46285</v>
      </c>
      <c r="L105" s="173">
        <f ca="1"/>
        <v>46008</v>
      </c>
      <c r="M105" s="187">
        <f ca="1"/>
        <v>1</v>
      </c>
      <c r="N105" s="191" t="str">
        <f ca="1"/>
        <v>Completed</v>
      </c>
      <c r="O105" s="597">
        <f ca="1"/>
        <v>46234</v>
      </c>
      <c r="P105" s="189">
        <f ca="1"/>
        <v>0.5</v>
      </c>
      <c r="Q105" s="191" t="str">
        <f ca="1"/>
        <v>Late</v>
      </c>
      <c r="R105" t="str" cm="1">
        <f t="array" aca="1" ref="R105" ca="1">_xlfn.XLOOKUP(1,(E105='01 Summary'!$E$4:$E$250)*(('01 Summary'!$Q$4:$Q$250="Late")+('01 Summary'!$Q$4:$Q$250="On Schedule")),'01 Summary'!$AM$4:$AM$250," ")</f>
        <v>คงเหลือจัดส่งอุปกรณ์</v>
      </c>
      <c r="T105" s="644" t="s">
        <v>485</v>
      </c>
      <c r="U105" s="644" t="s">
        <v>2504</v>
      </c>
      <c r="V105" s="644" t="s">
        <v>2506</v>
      </c>
    </row>
    <row r="106" spans="2:22" ht="30" customHeight="1" x14ac:dyDescent="0.2">
      <c r="B106" s="508">
        <f ca="1"/>
        <v>102</v>
      </c>
      <c r="C106" s="508" t="str">
        <f ca="1"/>
        <v>DWE-39020</v>
      </c>
      <c r="D106" s="508" t="str">
        <f ca="1"/>
        <v>Lot01</v>
      </c>
      <c r="E106" s="508" t="str">
        <f ca="1"/>
        <v>DWE10</v>
      </c>
      <c r="F106" s="508" t="str">
        <f ca="1"/>
        <v>DWE</v>
      </c>
      <c r="G106" s="542" t="str">
        <f ca="1"/>
        <v>Oil &amp; Grease Disposal</v>
      </c>
      <c r="H106" s="508" t="str">
        <f ca="1"/>
        <v>สมศักดิ์</v>
      </c>
      <c r="I106" s="91">
        <f ca="1"/>
        <v>0</v>
      </c>
      <c r="J106" s="91" t="str">
        <f ca="1"/>
        <v>Depot</v>
      </c>
      <c r="K106" s="116">
        <f ca="1"/>
        <v>46285</v>
      </c>
      <c r="L106" s="173">
        <f ca="1"/>
        <v>46008</v>
      </c>
      <c r="M106" s="187">
        <f ca="1"/>
        <v>1</v>
      </c>
      <c r="N106" s="191" t="str">
        <f ca="1"/>
        <v>Completed</v>
      </c>
      <c r="O106" s="173">
        <f ca="1"/>
        <v>46038</v>
      </c>
      <c r="P106" s="189">
        <f ca="1"/>
        <v>1</v>
      </c>
      <c r="Q106" s="191" t="str">
        <f ca="1"/>
        <v>Completed</v>
      </c>
      <c r="R106" t="str" cm="1">
        <f t="array" aca="1" ref="R106" ca="1">_xlfn.XLOOKUP(1,(E106='01 Summary'!$E$4:$E$250)*(('01 Summary'!$Q$4:$Q$250="Late")+('01 Summary'!$Q$4:$Q$250="On Schedule")),'01 Summary'!$AM$4:$AM$250," ")</f>
        <v xml:space="preserve"> </v>
      </c>
      <c r="T106" s="644" t="s">
        <v>486</v>
      </c>
      <c r="U106" s="644" t="s">
        <v>2512</v>
      </c>
      <c r="V106" s="644" t="s">
        <v>2514</v>
      </c>
    </row>
    <row r="107" spans="2:22" ht="30" customHeight="1" x14ac:dyDescent="0.2">
      <c r="B107" s="508">
        <f ca="1"/>
        <v>103</v>
      </c>
      <c r="C107" s="508" t="str">
        <f ca="1"/>
        <v>DWE-39020</v>
      </c>
      <c r="D107" s="508" t="str">
        <f ca="1"/>
        <v>Lot01</v>
      </c>
      <c r="E107" s="508" t="str">
        <f ca="1"/>
        <v>DWE11</v>
      </c>
      <c r="F107" s="508" t="str">
        <f ca="1"/>
        <v>DWE</v>
      </c>
      <c r="G107" s="542" t="str">
        <f ca="1"/>
        <v>Grease Dispensers</v>
      </c>
      <c r="H107" s="508" t="str">
        <f ca="1"/>
        <v>สมศักดิ์</v>
      </c>
      <c r="I107" s="91">
        <f ca="1"/>
        <v>0</v>
      </c>
      <c r="J107" s="91" t="str">
        <f ca="1"/>
        <v>Depot</v>
      </c>
      <c r="K107" s="116">
        <f ca="1"/>
        <v>46285</v>
      </c>
      <c r="L107" s="173">
        <f ca="1"/>
        <v>46008</v>
      </c>
      <c r="M107" s="187">
        <f ca="1"/>
        <v>1</v>
      </c>
      <c r="N107" s="191" t="str">
        <f ca="1"/>
        <v>Completed</v>
      </c>
      <c r="O107" s="173">
        <f ca="1"/>
        <v>46038</v>
      </c>
      <c r="P107" s="189">
        <f ca="1"/>
        <v>1</v>
      </c>
      <c r="Q107" s="191" t="str">
        <f ca="1"/>
        <v>Completed</v>
      </c>
      <c r="R107" t="str" cm="1">
        <f t="array" aca="1" ref="R107" ca="1">_xlfn.XLOOKUP(1,(E107='01 Summary'!$E$4:$E$250)*(('01 Summary'!$Q$4:$Q$250="Late")+('01 Summary'!$Q$4:$Q$250="On Schedule")),'01 Summary'!$AM$4:$AM$250," ")</f>
        <v xml:space="preserve"> </v>
      </c>
      <c r="T107" s="644" t="s">
        <v>486</v>
      </c>
      <c r="U107" s="644" t="s">
        <v>2512</v>
      </c>
      <c r="V107" s="644" t="s">
        <v>2514</v>
      </c>
    </row>
    <row r="108" spans="2:22" ht="30" customHeight="1" x14ac:dyDescent="0.2">
      <c r="B108" s="508">
        <f ca="1"/>
        <v>104</v>
      </c>
      <c r="C108" s="508" t="str">
        <f ca="1"/>
        <v>DWE-39020</v>
      </c>
      <c r="D108" s="508" t="str">
        <f ca="1"/>
        <v>Lot01</v>
      </c>
      <c r="E108" s="508" t="str">
        <f ca="1"/>
        <v>DWE12</v>
      </c>
      <c r="F108" s="508" t="str">
        <f ca="1"/>
        <v>DWE</v>
      </c>
      <c r="G108" s="542" t="str">
        <f ca="1"/>
        <v>Waste Disposal</v>
      </c>
      <c r="H108" s="508" t="str">
        <f ca="1"/>
        <v>สมศักดิ์</v>
      </c>
      <c r="I108" s="91">
        <f ca="1"/>
        <v>0</v>
      </c>
      <c r="J108" s="91" t="str">
        <f ca="1"/>
        <v>Depot</v>
      </c>
      <c r="K108" s="116">
        <f ca="1"/>
        <v>46285</v>
      </c>
      <c r="L108" s="173">
        <f ca="1"/>
        <v>46008</v>
      </c>
      <c r="M108" s="187">
        <f ca="1"/>
        <v>1</v>
      </c>
      <c r="N108" s="191" t="str">
        <f ca="1"/>
        <v>Completed</v>
      </c>
      <c r="O108" s="173">
        <f ca="1"/>
        <v>46038</v>
      </c>
      <c r="P108" s="189">
        <f ca="1"/>
        <v>1</v>
      </c>
      <c r="Q108" s="191" t="str">
        <f ca="1"/>
        <v>Completed</v>
      </c>
      <c r="R108" t="str" cm="1">
        <f t="array" aca="1" ref="R108" ca="1">_xlfn.XLOOKUP(1,(E108='01 Summary'!$E$4:$E$250)*(('01 Summary'!$Q$4:$Q$250="Late")+('01 Summary'!$Q$4:$Q$250="On Schedule")),'01 Summary'!$AM$4:$AM$250," ")</f>
        <v xml:space="preserve"> </v>
      </c>
      <c r="T108" s="644" t="s">
        <v>486</v>
      </c>
      <c r="U108" s="644" t="s">
        <v>2512</v>
      </c>
      <c r="V108" s="644" t="s">
        <v>2514</v>
      </c>
    </row>
    <row r="109" spans="2:22" ht="30" customHeight="1" x14ac:dyDescent="0.2">
      <c r="B109" s="508">
        <f ca="1"/>
        <v>105</v>
      </c>
      <c r="C109" s="508" t="str">
        <f ca="1"/>
        <v>MDW-39305</v>
      </c>
      <c r="D109" s="508" t="str">
        <f ca="1"/>
        <v>Lot01</v>
      </c>
      <c r="E109" s="508" t="str">
        <f ca="1"/>
        <v>DWE13</v>
      </c>
      <c r="F109" s="508" t="str">
        <f ca="1"/>
        <v>DWE</v>
      </c>
      <c r="G109" s="542" t="str">
        <f ca="1"/>
        <v>Safety Provision for Maintenance Pits</v>
      </c>
      <c r="H109" s="508" t="str">
        <f ca="1"/>
        <v>สหชาติ</v>
      </c>
      <c r="I109" s="91">
        <f ca="1"/>
        <v>0</v>
      </c>
      <c r="J109" s="91" t="str">
        <f ca="1"/>
        <v>Depot</v>
      </c>
      <c r="K109" s="116">
        <f ca="1"/>
        <v>46285</v>
      </c>
      <c r="L109" s="193">
        <f ca="1"/>
        <v>45991</v>
      </c>
      <c r="M109" s="531">
        <f ca="1"/>
        <v>1</v>
      </c>
      <c r="N109" s="191" t="str">
        <f ca="1"/>
        <v>Completed</v>
      </c>
      <c r="O109" s="193">
        <f ca="1"/>
        <v>46141</v>
      </c>
      <c r="P109" s="531">
        <f ca="1"/>
        <v>1</v>
      </c>
      <c r="Q109" s="191" t="str">
        <f ca="1"/>
        <v>Completed</v>
      </c>
      <c r="R109" t="str" cm="1">
        <f t="array" aca="1" ref="R109" ca="1">_xlfn.XLOOKUP(1,(E109='01 Summary'!$E$4:$E$250)*(('01 Summary'!$Q$4:$Q$250="Late")+('01 Summary'!$Q$4:$Q$250="On Schedule")),'01 Summary'!$AM$4:$AM$250," ")</f>
        <v xml:space="preserve"> </v>
      </c>
      <c r="T109" s="644" t="s">
        <v>1431</v>
      </c>
      <c r="U109" s="644" t="s">
        <v>2157</v>
      </c>
      <c r="V109" s="644" t="s">
        <v>2159</v>
      </c>
    </row>
    <row r="110" spans="2:22" ht="30" hidden="1" customHeight="1" x14ac:dyDescent="0.2">
      <c r="B110" s="512">
        <f ca="1"/>
        <v>106</v>
      </c>
      <c r="C110" s="747" t="str">
        <f ca="1"/>
        <v>DWE-39xxx</v>
      </c>
      <c r="D110" s="674" t="str">
        <f ca="1"/>
        <v>Lot01</v>
      </c>
      <c r="E110" s="748" t="str">
        <f ca="1"/>
        <v>DWE14</v>
      </c>
      <c r="F110" s="674" t="str">
        <f ca="1"/>
        <v>DWE</v>
      </c>
      <c r="G110" s="749" t="str">
        <f ca="1"/>
        <v>Pit Drainage System in Main Workshop</v>
      </c>
      <c r="H110" s="748" t="str">
        <f ca="1"/>
        <v>สมศักดิ์</v>
      </c>
      <c r="I110" s="612">
        <f ca="1"/>
        <v>0</v>
      </c>
      <c r="J110" s="612" t="str">
        <f ca="1"/>
        <v>Depot</v>
      </c>
      <c r="K110" s="614">
        <f ca="1"/>
        <v>46285</v>
      </c>
      <c r="L110" s="605">
        <f ca="1"/>
        <v>0</v>
      </c>
      <c r="M110" s="618">
        <f ca="1"/>
        <v>0</v>
      </c>
      <c r="N110" s="601">
        <f ca="1"/>
        <v>0</v>
      </c>
      <c r="O110" s="769">
        <f ca="1"/>
        <v>0</v>
      </c>
      <c r="P110" s="770">
        <f ca="1"/>
        <v>0</v>
      </c>
      <c r="Q110" s="771">
        <f ca="1"/>
        <v>0</v>
      </c>
      <c r="R110" t="str" cm="1">
        <f t="array" aca="1" ref="R110" ca="1">_xlfn.XLOOKUP(1,(E110='01 Summary'!$E$4:$E$250)*(('01 Summary'!$Q$4:$Q$250="Late")+('01 Summary'!$Q$4:$Q$250="On Schedule")),'01 Summary'!$AM$4:$AM$250," ")</f>
        <v xml:space="preserve"> </v>
      </c>
      <c r="T110" s="644" t="s">
        <v>870</v>
      </c>
      <c r="U110" s="644" t="s">
        <v>2157</v>
      </c>
      <c r="V110" s="644" t="s">
        <v>2159</v>
      </c>
    </row>
    <row r="111" spans="2:22" ht="30" customHeight="1" x14ac:dyDescent="0.2">
      <c r="B111" s="508">
        <f ca="1"/>
        <v>107</v>
      </c>
      <c r="C111" s="674" t="str">
        <f ca="1"/>
        <v>DWE-39023</v>
      </c>
      <c r="D111" s="674" t="str">
        <f ca="1"/>
        <v>Lot01</v>
      </c>
      <c r="E111" s="674" t="str">
        <f ca="1"/>
        <v>DWE15</v>
      </c>
      <c r="F111" s="674" t="str">
        <f ca="1"/>
        <v>DWE</v>
      </c>
      <c r="G111" s="676" t="str">
        <f ca="1"/>
        <v>Provision of Civil Works and Building Services to support Train Washing Equipment</v>
      </c>
      <c r="H111" s="674" t="str">
        <f ca="1"/>
        <v>สหชาติ</v>
      </c>
      <c r="I111" s="612">
        <f ca="1"/>
        <v>0</v>
      </c>
      <c r="J111" s="612" t="str">
        <f ca="1"/>
        <v>Depot</v>
      </c>
      <c r="K111" s="614">
        <f ca="1"/>
        <v>46235</v>
      </c>
      <c r="L111" s="193">
        <f ca="1"/>
        <v>45991</v>
      </c>
      <c r="M111" s="615">
        <f ca="1"/>
        <v>1</v>
      </c>
      <c r="N111" s="601" t="str">
        <f ca="1"/>
        <v>Completed</v>
      </c>
      <c r="O111" s="193">
        <f ca="1"/>
        <v>46112</v>
      </c>
      <c r="P111" s="615">
        <f ca="1"/>
        <v>1</v>
      </c>
      <c r="Q111" s="601" t="str">
        <f ca="1"/>
        <v>Completed</v>
      </c>
      <c r="R111" t="str" cm="1">
        <f t="array" aca="1" ref="R111" ca="1">_xlfn.XLOOKUP(1,(E111='01 Summary'!$E$4:$E$250)*(('01 Summary'!$Q$4:$Q$250="Late")+('01 Summary'!$Q$4:$Q$250="On Schedule")),'01 Summary'!$AM$4:$AM$250," ")</f>
        <v xml:space="preserve"> </v>
      </c>
      <c r="T111" s="644" t="s">
        <v>876</v>
      </c>
      <c r="U111" s="644" t="s">
        <v>2047</v>
      </c>
      <c r="V111" s="644" t="s">
        <v>2050</v>
      </c>
    </row>
    <row r="112" spans="2:22" ht="30" customHeight="1" x14ac:dyDescent="0.2">
      <c r="B112" s="508">
        <f ca="1"/>
        <v>108</v>
      </c>
      <c r="C112" s="508" t="str">
        <f ca="1"/>
        <v>DWE-39013</v>
      </c>
      <c r="D112" s="508" t="str">
        <f ca="1"/>
        <v>Lot01</v>
      </c>
      <c r="E112" s="508" t="str">
        <f ca="1"/>
        <v>DWE16</v>
      </c>
      <c r="F112" s="508" t="str">
        <f ca="1"/>
        <v>DWE</v>
      </c>
      <c r="G112" s="542" t="str">
        <f ca="1"/>
        <v>Overhead Traveling Crane</v>
      </c>
      <c r="H112" s="508" t="str">
        <f ca="1"/>
        <v>สมศักดิ์</v>
      </c>
      <c r="I112" s="91">
        <f ca="1"/>
        <v>0</v>
      </c>
      <c r="J112" s="91" t="str">
        <f ca="1"/>
        <v>Depot</v>
      </c>
      <c r="K112" s="116">
        <f ca="1"/>
        <v>46285</v>
      </c>
      <c r="L112" s="173">
        <f ca="1"/>
        <v>45900</v>
      </c>
      <c r="M112" s="189">
        <f ca="1"/>
        <v>1</v>
      </c>
      <c r="N112" s="191" t="str">
        <f ca="1"/>
        <v>Completed</v>
      </c>
      <c r="O112" s="173">
        <f ca="1"/>
        <v>45777</v>
      </c>
      <c r="P112" s="189">
        <f ca="1"/>
        <v>1</v>
      </c>
      <c r="Q112" s="191" t="str">
        <f ca="1"/>
        <v>Completed</v>
      </c>
      <c r="R112" t="str" cm="1">
        <f t="array" aca="1" ref="R112" ca="1">_xlfn.XLOOKUP(1,(E112='01 Summary'!$E$4:$E$250)*(('01 Summary'!$Q$4:$Q$250="Late")+('01 Summary'!$Q$4:$Q$250="On Schedule")),'01 Summary'!$AM$4:$AM$250," ")</f>
        <v xml:space="preserve"> </v>
      </c>
      <c r="T112" s="644" t="s">
        <v>493</v>
      </c>
      <c r="U112" s="644" t="s">
        <v>2464</v>
      </c>
      <c r="V112" s="644" t="s">
        <v>4727</v>
      </c>
    </row>
    <row r="113" spans="2:23" ht="30" customHeight="1" x14ac:dyDescent="0.2">
      <c r="B113" s="508">
        <f ca="1"/>
        <v>109</v>
      </c>
      <c r="C113" s="508" t="str">
        <f ca="1"/>
        <v>DWE-39009</v>
      </c>
      <c r="D113" s="508" t="str">
        <f ca="1"/>
        <v>Lot01</v>
      </c>
      <c r="E113" s="508" t="str">
        <f ca="1"/>
        <v>DWE17</v>
      </c>
      <c r="F113" s="508" t="str">
        <f ca="1"/>
        <v>DWE</v>
      </c>
      <c r="G113" s="542" t="str">
        <f ca="1"/>
        <v>Vehicle Inspection and Servicing Facilities</v>
      </c>
      <c r="H113" s="508" t="str">
        <f ca="1"/>
        <v>สมศักดิ์</v>
      </c>
      <c r="I113" s="90">
        <f ca="1"/>
        <v>0</v>
      </c>
      <c r="J113" s="91" t="str">
        <f ca="1"/>
        <v>Depot</v>
      </c>
      <c r="K113" s="116">
        <f ca="1"/>
        <v>46285</v>
      </c>
      <c r="L113" s="173">
        <f ca="1"/>
        <v>45900</v>
      </c>
      <c r="M113" s="189">
        <f ca="1"/>
        <v>1</v>
      </c>
      <c r="N113" s="192" t="str">
        <f ca="1"/>
        <v>Completed</v>
      </c>
      <c r="O113" s="173">
        <f ca="1"/>
        <v>46009</v>
      </c>
      <c r="P113" s="189">
        <f ca="1"/>
        <v>1</v>
      </c>
      <c r="Q113" s="191" t="str">
        <f ca="1"/>
        <v>Completed</v>
      </c>
      <c r="R113" t="str" cm="1">
        <f t="array" aca="1" ref="R113" ca="1">_xlfn.XLOOKUP(1,(E113='01 Summary'!$E$4:$E$250)*(('01 Summary'!$Q$4:$Q$250="Late")+('01 Summary'!$Q$4:$Q$250="On Schedule")),'01 Summary'!$AM$4:$AM$250," ")</f>
        <v xml:space="preserve"> </v>
      </c>
      <c r="T113" s="644" t="s">
        <v>519</v>
      </c>
      <c r="U113" s="644" t="s">
        <v>2452</v>
      </c>
      <c r="V113" s="644" t="s">
        <v>2454</v>
      </c>
    </row>
    <row r="114" spans="2:23" ht="30" customHeight="1" x14ac:dyDescent="0.2">
      <c r="B114" s="508">
        <f ca="1"/>
        <v>110</v>
      </c>
      <c r="C114" s="508" t="str">
        <f ca="1"/>
        <v>DWE-39014</v>
      </c>
      <c r="D114" s="508" t="str">
        <f ca="1"/>
        <v>Lot01</v>
      </c>
      <c r="E114" s="508" t="str">
        <f ca="1"/>
        <v>DWE18</v>
      </c>
      <c r="F114" s="508" t="str">
        <f ca="1"/>
        <v>DWE</v>
      </c>
      <c r="G114" s="542" t="str">
        <f ca="1"/>
        <v>Permanent Way Maintenance Facility</v>
      </c>
      <c r="H114" s="508" t="str">
        <f ca="1"/>
        <v>สมศักดิ์</v>
      </c>
      <c r="I114" s="91">
        <f ca="1"/>
        <v>0</v>
      </c>
      <c r="J114" s="91" t="str">
        <f ca="1"/>
        <v>Depot</v>
      </c>
      <c r="K114" s="116">
        <f ca="1"/>
        <v>46285</v>
      </c>
      <c r="L114" s="173">
        <f ca="1"/>
        <v>45777</v>
      </c>
      <c r="M114" s="187">
        <f ca="1"/>
        <v>1</v>
      </c>
      <c r="N114" s="191" t="str">
        <f ca="1"/>
        <v>Completed</v>
      </c>
      <c r="O114" s="583">
        <f ca="1"/>
        <v>46446</v>
      </c>
      <c r="P114" s="187">
        <f ca="1"/>
        <v>1</v>
      </c>
      <c r="Q114" s="191" t="str">
        <f ca="1"/>
        <v>Completed</v>
      </c>
      <c r="R114" t="str" cm="1">
        <f t="array" aca="1" ref="R114" ca="1">_xlfn.XLOOKUP(1,(E114='01 Summary'!$E$4:$E$250)*(('01 Summary'!$Q$4:$Q$250="Late")+('01 Summary'!$Q$4:$Q$250="On Schedule")),'01 Summary'!$AM$4:$AM$250," ")</f>
        <v xml:space="preserve"> </v>
      </c>
      <c r="T114" s="644" t="s">
        <v>462</v>
      </c>
      <c r="U114" s="644" t="s">
        <v>2476</v>
      </c>
      <c r="V114" s="644" t="s">
        <v>2478</v>
      </c>
    </row>
    <row r="115" spans="2:23" ht="30" hidden="1" customHeight="1" x14ac:dyDescent="0.2">
      <c r="B115" s="508">
        <f ca="1"/>
        <v>111</v>
      </c>
      <c r="C115" s="508" t="str">
        <f ca="1"/>
        <v>-</v>
      </c>
      <c r="D115" s="508" t="str">
        <f ca="1"/>
        <v>Lot01</v>
      </c>
      <c r="E115" s="508" t="str">
        <f ca="1"/>
        <v>DWE19</v>
      </c>
      <c r="F115" s="508" t="str">
        <f ca="1"/>
        <v>DWE</v>
      </c>
      <c r="G115" s="542" t="str">
        <f ca="1"/>
        <v>Permanent Way Vehicles</v>
      </c>
      <c r="H115" s="508" t="str">
        <f ca="1"/>
        <v>สมศักดิ์</v>
      </c>
      <c r="I115" s="91">
        <f ca="1"/>
        <v>0</v>
      </c>
      <c r="J115" s="91" t="str">
        <f ca="1"/>
        <v>Depot</v>
      </c>
      <c r="K115" s="116">
        <f ca="1"/>
        <v>46285</v>
      </c>
      <c r="L115" s="194">
        <f ca="1"/>
        <v>0</v>
      </c>
      <c r="M115" s="195">
        <f ca="1"/>
        <v>0</v>
      </c>
      <c r="N115" s="203">
        <f ca="1"/>
        <v>0</v>
      </c>
      <c r="O115" s="550">
        <f ca="1"/>
        <v>0</v>
      </c>
      <c r="P115" s="551">
        <f ca="1"/>
        <v>0</v>
      </c>
      <c r="Q115" s="552">
        <f ca="1"/>
        <v>0</v>
      </c>
      <c r="R115" t="str" cm="1">
        <f t="array" aca="1" ref="R115" ca="1">_xlfn.XLOOKUP(1,(E115='01 Summary'!$E$4:$E$250)*(('01 Summary'!$Q$4:$Q$250="Late")+('01 Summary'!$Q$4:$Q$250="On Schedule")),'01 Summary'!$AM$4:$AM$250," ")</f>
        <v xml:space="preserve"> </v>
      </c>
      <c r="T115"/>
      <c r="U115">
        <v>0</v>
      </c>
      <c r="V115">
        <v>0</v>
      </c>
    </row>
    <row r="116" spans="2:23" ht="30" customHeight="1" x14ac:dyDescent="0.2">
      <c r="B116" s="508">
        <f ca="1"/>
        <v>112</v>
      </c>
      <c r="C116" s="674" t="str">
        <f ca="1"/>
        <v>DWE-39001</v>
      </c>
      <c r="D116" s="674" t="str">
        <f ca="1"/>
        <v>Lot01</v>
      </c>
      <c r="E116" s="674" t="str">
        <f ca="1"/>
        <v>DWE19.1</v>
      </c>
      <c r="F116" s="674" t="str">
        <f ca="1"/>
        <v>DWE</v>
      </c>
      <c r="G116" s="676" t="str">
        <f ca="1"/>
        <v>Shunting Locomotive</v>
      </c>
      <c r="H116" s="674" t="str">
        <f ca="1"/>
        <v>สมศักดิ์</v>
      </c>
      <c r="I116" s="612">
        <f ca="1"/>
        <v>0</v>
      </c>
      <c r="J116" s="612" t="str">
        <f ca="1"/>
        <v>Depot</v>
      </c>
      <c r="K116" s="614">
        <f ca="1"/>
        <v>46285</v>
      </c>
      <c r="L116" s="193">
        <f ca="1"/>
        <v>45900</v>
      </c>
      <c r="M116" s="531">
        <f ca="1"/>
        <v>1</v>
      </c>
      <c r="N116" s="601" t="str">
        <f ca="1"/>
        <v>Completed</v>
      </c>
      <c r="O116" s="193">
        <f ca="1"/>
        <v>46009</v>
      </c>
      <c r="P116" s="531">
        <f ca="1"/>
        <v>1</v>
      </c>
      <c r="Q116" s="601" t="str">
        <f ca="1"/>
        <v>Completed</v>
      </c>
      <c r="R116" t="str" cm="1">
        <f t="array" aca="1" ref="R116" ca="1">_xlfn.XLOOKUP(1,(E116='01 Summary'!$E$4:$E$250)*(('01 Summary'!$Q$4:$Q$250="Late")+('01 Summary'!$Q$4:$Q$250="On Schedule")),'01 Summary'!$AM$4:$AM$250," ")</f>
        <v xml:space="preserve"> </v>
      </c>
      <c r="T116" s="644" t="s">
        <v>511</v>
      </c>
      <c r="U116" s="644" t="s">
        <v>2420</v>
      </c>
      <c r="V116" s="644" t="s">
        <v>2422</v>
      </c>
    </row>
    <row r="117" spans="2:23" ht="30" customHeight="1" x14ac:dyDescent="0.2">
      <c r="B117" s="508">
        <f ca="1"/>
        <v>113</v>
      </c>
      <c r="C117" s="508" t="str">
        <f ca="1"/>
        <v>DWE-39002</v>
      </c>
      <c r="D117" s="508" t="str">
        <f ca="1"/>
        <v>Lot01</v>
      </c>
      <c r="E117" s="508" t="str">
        <f ca="1"/>
        <v>DWE19.2</v>
      </c>
      <c r="F117" s="508" t="str">
        <f ca="1"/>
        <v>DWE</v>
      </c>
      <c r="G117" s="542" t="str">
        <f ca="1"/>
        <v>Tunnel Inspection and Cleaning Vehicle</v>
      </c>
      <c r="H117" s="508" t="str">
        <f ca="1"/>
        <v>สมศักดิ์</v>
      </c>
      <c r="I117" s="91">
        <f ca="1"/>
        <v>0</v>
      </c>
      <c r="J117" s="91" t="str">
        <f ca="1"/>
        <v>Depot</v>
      </c>
      <c r="K117" s="116">
        <f ca="1"/>
        <v>46285</v>
      </c>
      <c r="L117" s="173">
        <f ca="1"/>
        <v>45900</v>
      </c>
      <c r="M117" s="189">
        <f ca="1"/>
        <v>0</v>
      </c>
      <c r="N117" s="191" t="str">
        <f ca="1"/>
        <v>Late</v>
      </c>
      <c r="O117" s="173">
        <f ca="1"/>
        <v>46009</v>
      </c>
      <c r="P117" s="189">
        <f ca="1"/>
        <v>1</v>
      </c>
      <c r="Q117" s="191" t="str">
        <f ca="1"/>
        <v>Completed</v>
      </c>
      <c r="R117" t="str" cm="1">
        <f t="array" aca="1" ref="R117" ca="1">_xlfn.XLOOKUP(1,(E117='01 Summary'!$E$4:$E$250)*(('01 Summary'!$Q$4:$Q$250="Late")+('01 Summary'!$Q$4:$Q$250="On Schedule")),'01 Summary'!$AM$4:$AM$250," ")</f>
        <v xml:space="preserve"> </v>
      </c>
      <c r="T117" s="644" t="s">
        <v>512</v>
      </c>
      <c r="U117" s="644" t="s">
        <v>2424</v>
      </c>
      <c r="V117" s="644" t="s">
        <v>2426</v>
      </c>
    </row>
    <row r="118" spans="2:23" ht="30" customHeight="1" x14ac:dyDescent="0.2">
      <c r="B118" s="508">
        <f ca="1"/>
        <v>114</v>
      </c>
      <c r="C118" s="508" t="str">
        <f ca="1"/>
        <v>DWE-39003</v>
      </c>
      <c r="D118" s="508" t="str">
        <f ca="1"/>
        <v>Lot01</v>
      </c>
      <c r="E118" s="508" t="str">
        <f ca="1"/>
        <v>DWE19.3</v>
      </c>
      <c r="F118" s="508" t="str">
        <f ca="1"/>
        <v>DWE</v>
      </c>
      <c r="G118" s="542" t="str">
        <f ca="1"/>
        <v>Hi/Rail Maintenance Vehicle</v>
      </c>
      <c r="H118" s="508" t="str">
        <f ca="1"/>
        <v>สมศักดิ์</v>
      </c>
      <c r="I118" s="91">
        <f ca="1"/>
        <v>0</v>
      </c>
      <c r="J118" s="91" t="str">
        <f ca="1"/>
        <v>Depot</v>
      </c>
      <c r="K118" s="116">
        <f ca="1"/>
        <v>46285</v>
      </c>
      <c r="L118" s="597">
        <f ca="1"/>
        <v>45900</v>
      </c>
      <c r="M118" s="189">
        <f ca="1"/>
        <v>1</v>
      </c>
      <c r="N118" s="191" t="str">
        <f ca="1"/>
        <v>Completed</v>
      </c>
      <c r="O118" s="173">
        <f ca="1"/>
        <v>46009</v>
      </c>
      <c r="P118" s="189">
        <f ca="1"/>
        <v>1</v>
      </c>
      <c r="Q118" s="191" t="str">
        <f ca="1"/>
        <v>Completed</v>
      </c>
      <c r="R118" t="str" cm="1">
        <f t="array" aca="1" ref="R118" ca="1">_xlfn.XLOOKUP(1,(E118='01 Summary'!$E$4:$E$250)*(('01 Summary'!$Q$4:$Q$250="Late")+('01 Summary'!$Q$4:$Q$250="On Schedule")),'01 Summary'!$AM$4:$AM$250," ")</f>
        <v xml:space="preserve"> </v>
      </c>
      <c r="T118" s="644" t="s">
        <v>513</v>
      </c>
      <c r="U118" s="644" t="s">
        <v>2428</v>
      </c>
      <c r="V118" s="644" t="s">
        <v>2430</v>
      </c>
    </row>
    <row r="119" spans="2:23" ht="30" customHeight="1" x14ac:dyDescent="0.2">
      <c r="B119" s="508">
        <f ca="1"/>
        <v>115</v>
      </c>
      <c r="C119" s="674" t="str">
        <f ca="1"/>
        <v>DWE-39004</v>
      </c>
      <c r="D119" s="674" t="str">
        <f ca="1"/>
        <v>Lot01</v>
      </c>
      <c r="E119" s="674" t="str">
        <f ca="1"/>
        <v>DWE19.4</v>
      </c>
      <c r="F119" s="674" t="str">
        <f ca="1"/>
        <v>DWE</v>
      </c>
      <c r="G119" s="676" t="str">
        <f ca="1"/>
        <v>Flat wagon</v>
      </c>
      <c r="H119" s="674" t="str">
        <f ca="1"/>
        <v>สมศักดิ์</v>
      </c>
      <c r="I119" s="612">
        <f ca="1"/>
        <v>0</v>
      </c>
      <c r="J119" s="612" t="str">
        <f ca="1"/>
        <v>Depot</v>
      </c>
      <c r="K119" s="614">
        <f ca="1"/>
        <v>46285</v>
      </c>
      <c r="L119" s="193">
        <f ca="1"/>
        <v>45900</v>
      </c>
      <c r="M119" s="531">
        <f ca="1"/>
        <v>1</v>
      </c>
      <c r="N119" s="601" t="str">
        <f ca="1"/>
        <v>Completed</v>
      </c>
      <c r="O119" s="193">
        <f ca="1"/>
        <v>46009</v>
      </c>
      <c r="P119" s="531">
        <f ca="1"/>
        <v>1</v>
      </c>
      <c r="Q119" s="601" t="str">
        <f ca="1"/>
        <v>Completed</v>
      </c>
      <c r="R119" t="str" cm="1">
        <f t="array" aca="1" ref="R119" ca="1">_xlfn.XLOOKUP(1,(E119='01 Summary'!$E$4:$E$250)*(('01 Summary'!$Q$4:$Q$250="Late")+('01 Summary'!$Q$4:$Q$250="On Schedule")),'01 Summary'!$AM$4:$AM$250," ")</f>
        <v xml:space="preserve"> </v>
      </c>
      <c r="T119" s="644" t="s">
        <v>514</v>
      </c>
      <c r="U119" s="644" t="s">
        <v>2432</v>
      </c>
      <c r="V119" s="644" t="s">
        <v>2434</v>
      </c>
    </row>
    <row r="120" spans="2:23" ht="30" customHeight="1" x14ac:dyDescent="0.2">
      <c r="B120" s="508">
        <f ca="1"/>
        <v>116</v>
      </c>
      <c r="C120" s="674" t="str">
        <f ca="1"/>
        <v>DWE-39005</v>
      </c>
      <c r="D120" s="674" t="str">
        <f ca="1"/>
        <v>Lot01</v>
      </c>
      <c r="E120" s="674" t="str">
        <f ca="1"/>
        <v>DWE19.5</v>
      </c>
      <c r="F120" s="674" t="str">
        <f ca="1"/>
        <v>DWE</v>
      </c>
      <c r="G120" s="676" t="str">
        <f ca="1"/>
        <v>Re-railing Equipment</v>
      </c>
      <c r="H120" s="674" t="str">
        <f ca="1"/>
        <v>สมศักดิ์</v>
      </c>
      <c r="I120" s="612">
        <f ca="1"/>
        <v>0</v>
      </c>
      <c r="J120" s="612" t="str">
        <f ca="1"/>
        <v>Depot</v>
      </c>
      <c r="K120" s="614">
        <f ca="1"/>
        <v>46285</v>
      </c>
      <c r="L120" s="193">
        <f ca="1"/>
        <v>45900</v>
      </c>
      <c r="M120" s="531">
        <f ca="1"/>
        <v>1</v>
      </c>
      <c r="N120" s="601" t="str">
        <f ca="1"/>
        <v>Completed</v>
      </c>
      <c r="O120" s="193">
        <f ca="1"/>
        <v>45971</v>
      </c>
      <c r="P120" s="531">
        <f ca="1"/>
        <v>1</v>
      </c>
      <c r="Q120" s="601" t="str">
        <f ca="1"/>
        <v>Completed</v>
      </c>
      <c r="R120" s="571" t="str" cm="1">
        <f t="array" aca="1" ref="R120" ca="1">_xlfn.XLOOKUP(1,(E120='01 Summary'!$E$4:$E$250)*(('01 Summary'!$Q$4:$Q$250="Late")+('01 Summary'!$Q$4:$Q$250="On Schedule")),'01 Summary'!$AM$4:$AM$250," ")</f>
        <v xml:space="preserve"> </v>
      </c>
      <c r="S120" s="571"/>
      <c r="T120" s="709" t="s">
        <v>515</v>
      </c>
      <c r="U120" s="709" t="s">
        <v>2436</v>
      </c>
      <c r="V120" s="709" t="s">
        <v>2438</v>
      </c>
      <c r="W120" s="571"/>
    </row>
    <row r="121" spans="2:23" ht="30" customHeight="1" x14ac:dyDescent="0.2">
      <c r="B121" s="508">
        <f ca="1"/>
        <v>117</v>
      </c>
      <c r="C121" s="508" t="str">
        <f ca="1"/>
        <v>DWE-39006</v>
      </c>
      <c r="D121" s="508" t="str">
        <f ca="1"/>
        <v>Lot01</v>
      </c>
      <c r="E121" s="508" t="str">
        <f ca="1"/>
        <v>DWE19.6</v>
      </c>
      <c r="F121" s="508" t="str">
        <f ca="1"/>
        <v>DWE</v>
      </c>
      <c r="G121" s="542" t="str">
        <f ca="1"/>
        <v>Self-Propelled Rail Based Inspection Vehicle</v>
      </c>
      <c r="H121" s="508" t="str">
        <f ca="1"/>
        <v>สมศักดิ์</v>
      </c>
      <c r="I121" s="91">
        <f ca="1"/>
        <v>0</v>
      </c>
      <c r="J121" s="91" t="str">
        <f ca="1"/>
        <v>Depot</v>
      </c>
      <c r="K121" s="116">
        <f ca="1"/>
        <v>46285</v>
      </c>
      <c r="L121" s="597">
        <f ca="1"/>
        <v>45900</v>
      </c>
      <c r="M121" s="189">
        <f ca="1"/>
        <v>1</v>
      </c>
      <c r="N121" s="191" t="str">
        <f ca="1"/>
        <v>Completed</v>
      </c>
      <c r="O121" s="173">
        <f ca="1"/>
        <v>46009</v>
      </c>
      <c r="P121" s="189">
        <f ca="1"/>
        <v>1</v>
      </c>
      <c r="Q121" s="191" t="str">
        <f ca="1"/>
        <v>Completed</v>
      </c>
      <c r="R121" t="str" cm="1">
        <f t="array" aca="1" ref="R121" ca="1">_xlfn.XLOOKUP(1,(E121='01 Summary'!$E$4:$E$250)*(('01 Summary'!$Q$4:$Q$250="Late")+('01 Summary'!$Q$4:$Q$250="On Schedule")),'01 Summary'!$AM$4:$AM$250," ")</f>
        <v xml:space="preserve"> </v>
      </c>
      <c r="T121" s="644" t="s">
        <v>516</v>
      </c>
      <c r="U121" s="644" t="s">
        <v>2440</v>
      </c>
      <c r="V121" s="644" t="s">
        <v>2442</v>
      </c>
    </row>
    <row r="122" spans="2:23" ht="30" customHeight="1" x14ac:dyDescent="0.2">
      <c r="B122" s="508">
        <f ca="1"/>
        <v>118</v>
      </c>
      <c r="C122" s="544" t="str">
        <f ca="1"/>
        <v>DWE-39007</v>
      </c>
      <c r="D122" s="544" t="str">
        <f ca="1"/>
        <v>Lot01</v>
      </c>
      <c r="E122" s="544" t="str">
        <f ca="1"/>
        <v>DWE19.7</v>
      </c>
      <c r="F122" s="544" t="str">
        <f ca="1"/>
        <v>DWE</v>
      </c>
      <c r="G122" s="545" t="str">
        <f ca="1"/>
        <v>Rail Head Grinding Machine Vehicle</v>
      </c>
      <c r="H122" s="544" t="str">
        <f ca="1"/>
        <v>สมศักดิ์</v>
      </c>
      <c r="I122" s="527">
        <f ca="1"/>
        <v>0</v>
      </c>
      <c r="J122" s="528" t="str">
        <f ca="1"/>
        <v>Depot</v>
      </c>
      <c r="K122" s="529">
        <f ca="1"/>
        <v>46285</v>
      </c>
      <c r="L122" s="530">
        <f ca="1"/>
        <v>45900</v>
      </c>
      <c r="M122" s="189">
        <f ca="1"/>
        <v>0</v>
      </c>
      <c r="N122" s="191" t="str">
        <f ca="1"/>
        <v>Late</v>
      </c>
      <c r="O122" s="623">
        <f ca="1"/>
        <v>46009</v>
      </c>
      <c r="P122" s="189">
        <f ca="1"/>
        <v>1</v>
      </c>
      <c r="Q122" s="191" t="str">
        <f ca="1"/>
        <v>Completed</v>
      </c>
      <c r="R122" t="str" cm="1">
        <f t="array" aca="1" ref="R122" ca="1">_xlfn.XLOOKUP(1,(E122='01 Summary'!$E$4:$E$250)*(('01 Summary'!$Q$4:$Q$250="Late")+('01 Summary'!$Q$4:$Q$250="On Schedule")),'01 Summary'!$AM$4:$AM$250," ")</f>
        <v xml:space="preserve"> </v>
      </c>
      <c r="T122" s="644" t="s">
        <v>517</v>
      </c>
      <c r="U122" s="644" t="s">
        <v>2444</v>
      </c>
      <c r="V122" s="644" t="s">
        <v>2446</v>
      </c>
    </row>
    <row r="123" spans="2:23" ht="30" hidden="1" customHeight="1" x14ac:dyDescent="0.2">
      <c r="B123" s="508">
        <f ca="1"/>
        <v>119</v>
      </c>
      <c r="C123" s="512" t="str">
        <f ca="1"/>
        <v>DWE-39008</v>
      </c>
      <c r="D123" s="512" t="str">
        <f ca="1"/>
        <v>Lot01</v>
      </c>
      <c r="E123" s="512" t="str">
        <f ca="1"/>
        <v>DWE19.8</v>
      </c>
      <c r="F123" s="512" t="str">
        <f ca="1"/>
        <v>DWE</v>
      </c>
      <c r="G123" s="513" t="str">
        <f ca="1"/>
        <v>Multi Measuring Rail Vehicle</v>
      </c>
      <c r="H123" s="512" t="str">
        <f ca="1"/>
        <v>สมศักดิ์</v>
      </c>
      <c r="I123" s="92">
        <f ca="1"/>
        <v>0</v>
      </c>
      <c r="J123" s="93">
        <f ca="1"/>
        <v>0</v>
      </c>
      <c r="K123" s="117">
        <f ca="1"/>
        <v>46285</v>
      </c>
      <c r="L123" s="205">
        <f ca="1"/>
        <v>0</v>
      </c>
      <c r="M123" s="206">
        <f ca="1"/>
        <v>0</v>
      </c>
      <c r="N123" s="207">
        <f ca="1"/>
        <v>0</v>
      </c>
      <c r="O123" s="558">
        <f ca="1"/>
        <v>0</v>
      </c>
      <c r="P123" s="559">
        <f ca="1"/>
        <v>0</v>
      </c>
      <c r="Q123" s="560">
        <f ca="1"/>
        <v>0</v>
      </c>
      <c r="R123" t="str" cm="1">
        <f t="array" aca="1" ref="R123" ca="1">_xlfn.XLOOKUP(1,(E123='01 Summary'!$E$4:$E$250)*(('01 Summary'!$Q$4:$Q$250="Late")+('01 Summary'!$Q$4:$Q$250="On Schedule")),'01 Summary'!$AM$4:$AM$250," ")</f>
        <v xml:space="preserve"> </v>
      </c>
      <c r="T123" t="s">
        <v>518</v>
      </c>
      <c r="U123" t="s">
        <v>2448</v>
      </c>
      <c r="V123" t="s">
        <v>2450</v>
      </c>
    </row>
    <row r="124" spans="2:23" ht="30" hidden="1" customHeight="1" x14ac:dyDescent="0.2">
      <c r="B124" s="508">
        <f ca="1"/>
        <v>120</v>
      </c>
      <c r="C124" s="512" t="str">
        <f ca="1"/>
        <v>DWE-39010</v>
      </c>
      <c r="D124" s="512" t="str">
        <f ca="1"/>
        <v>Lot01</v>
      </c>
      <c r="E124" s="512" t="str">
        <f ca="1"/>
        <v>DWE19.9</v>
      </c>
      <c r="F124" s="512" t="str">
        <f ca="1"/>
        <v>DWE</v>
      </c>
      <c r="G124" s="543" t="str">
        <f ca="1"/>
        <v>High Work Inspection Vehicle</v>
      </c>
      <c r="H124" s="512" t="str">
        <f ca="1"/>
        <v>สมศักดิ์</v>
      </c>
      <c r="I124" s="93">
        <f ca="1"/>
        <v>0</v>
      </c>
      <c r="J124" s="93">
        <f ca="1"/>
        <v>0</v>
      </c>
      <c r="K124" s="117">
        <f ca="1"/>
        <v>46285</v>
      </c>
      <c r="L124" s="205">
        <f ca="1"/>
        <v>0</v>
      </c>
      <c r="M124" s="206">
        <f ca="1"/>
        <v>0</v>
      </c>
      <c r="N124" s="207">
        <f ca="1"/>
        <v>0</v>
      </c>
      <c r="O124" s="558">
        <f ca="1"/>
        <v>0</v>
      </c>
      <c r="P124" s="559">
        <f ca="1"/>
        <v>0</v>
      </c>
      <c r="Q124" s="560">
        <f ca="1"/>
        <v>0</v>
      </c>
      <c r="R124" t="str" cm="1">
        <f t="array" aca="1" ref="R124" ca="1">_xlfn.XLOOKUP(1,(E124='01 Summary'!$E$4:$E$250)*(('01 Summary'!$Q$4:$Q$250="Late")+('01 Summary'!$Q$4:$Q$250="On Schedule")),'01 Summary'!$AM$4:$AM$250," ")</f>
        <v xml:space="preserve"> </v>
      </c>
      <c r="T124" t="s">
        <v>520</v>
      </c>
      <c r="U124" t="s">
        <v>380</v>
      </c>
      <c r="V124" t="s">
        <v>380</v>
      </c>
    </row>
    <row r="125" spans="2:23" ht="30" hidden="1" customHeight="1" x14ac:dyDescent="0.2">
      <c r="B125" s="508">
        <f ca="1"/>
        <v>121</v>
      </c>
      <c r="C125" s="512" t="str">
        <f ca="1"/>
        <v>-</v>
      </c>
      <c r="D125" s="512" t="str">
        <f ca="1"/>
        <v>Lot01</v>
      </c>
      <c r="E125" s="512" t="str">
        <f ca="1"/>
        <v>DWE20</v>
      </c>
      <c r="F125" s="512" t="str">
        <f ca="1"/>
        <v>DWE</v>
      </c>
      <c r="G125" s="543" t="str">
        <f ca="1"/>
        <v>Building Maintenance Vehicle</v>
      </c>
      <c r="H125" s="512" t="str">
        <f ca="1"/>
        <v>-</v>
      </c>
      <c r="I125" s="93">
        <f ca="1"/>
        <v>0</v>
      </c>
      <c r="J125" s="93">
        <f ca="1"/>
        <v>0</v>
      </c>
      <c r="K125" s="117">
        <f ca="1"/>
        <v>46285</v>
      </c>
      <c r="L125" s="174">
        <f ca="1"/>
        <v>0</v>
      </c>
      <c r="M125" s="188">
        <f ca="1"/>
        <v>0</v>
      </c>
      <c r="N125" s="175">
        <f ca="1"/>
        <v>0</v>
      </c>
      <c r="O125" s="553">
        <f ca="1"/>
        <v>0</v>
      </c>
      <c r="P125" s="554">
        <f ca="1"/>
        <v>0</v>
      </c>
      <c r="Q125" s="555">
        <f ca="1"/>
        <v>0</v>
      </c>
      <c r="R125" t="str" cm="1">
        <f t="array" aca="1" ref="R125" ca="1">_xlfn.XLOOKUP(1,(E125='01 Summary'!$E$4:$E$250)*(('01 Summary'!$Q$4:$Q$250="Late")+('01 Summary'!$Q$4:$Q$250="On Schedule")),'01 Summary'!$AM$4:$AM$250," ")</f>
        <v xml:space="preserve"> </v>
      </c>
      <c r="T125"/>
      <c r="U125">
        <v>0</v>
      </c>
      <c r="V125">
        <v>0</v>
      </c>
    </row>
    <row r="126" spans="2:23" ht="30" customHeight="1" x14ac:dyDescent="0.2">
      <c r="B126" s="508">
        <f ca="1"/>
        <v>122</v>
      </c>
      <c r="C126" s="508" t="str">
        <f ca="1"/>
        <v>EPS-39001</v>
      </c>
      <c r="D126" s="508" t="str">
        <f ca="1"/>
        <v>Lot01</v>
      </c>
      <c r="E126" s="508" t="str">
        <f ca="1"/>
        <v>PSY1</v>
      </c>
      <c r="F126" s="508" t="str">
        <f ca="1"/>
        <v>PSY</v>
      </c>
      <c r="G126" s="542" t="str">
        <f ca="1"/>
        <v>Diesel Fuel Storage Tanks for Power Generators</v>
      </c>
      <c r="H126" s="508" t="str">
        <f ca="1"/>
        <v>สมศักดิ์</v>
      </c>
      <c r="I126" s="91">
        <f ca="1"/>
        <v>0</v>
      </c>
      <c r="J126" s="91">
        <f ca="1"/>
        <v>0</v>
      </c>
      <c r="K126" s="116">
        <f ca="1"/>
        <v>46105</v>
      </c>
      <c r="L126" s="173">
        <f ca="1"/>
        <v>46038</v>
      </c>
      <c r="M126" s="187">
        <f ca="1"/>
        <v>1</v>
      </c>
      <c r="N126" s="191" t="str">
        <f ca="1"/>
        <v>Completed</v>
      </c>
      <c r="O126" s="173">
        <f ca="1"/>
        <v>46112</v>
      </c>
      <c r="P126" s="187">
        <f ca="1"/>
        <v>1</v>
      </c>
      <c r="Q126" s="191" t="str">
        <f ca="1"/>
        <v>Completed</v>
      </c>
      <c r="R126" t="str" cm="1">
        <f t="array" aca="1" ref="R126" ca="1">_xlfn.XLOOKUP(1,(E126='01 Summary'!$E$4:$E$250)*(('01 Summary'!$Q$4:$Q$250="Late")+('01 Summary'!$Q$4:$Q$250="On Schedule")),'01 Summary'!$AM$4:$AM$250," ")</f>
        <v xml:space="preserve"> </v>
      </c>
      <c r="T126" s="644" t="s">
        <v>531</v>
      </c>
      <c r="U126" s="644" t="s">
        <v>2532</v>
      </c>
      <c r="V126" s="644" t="s">
        <v>2534</v>
      </c>
    </row>
    <row r="127" spans="2:23" ht="30" customHeight="1" x14ac:dyDescent="0.2">
      <c r="B127" s="508">
        <f ca="1"/>
        <v>123</v>
      </c>
      <c r="C127" s="544" t="str">
        <f ca="1"/>
        <v>PSY-39001-9</v>
      </c>
      <c r="D127" s="544" t="str">
        <f ca="1"/>
        <v>Lot01</v>
      </c>
      <c r="E127" s="544" t="str">
        <f ca="1"/>
        <v>PSY2</v>
      </c>
      <c r="F127" s="544" t="str">
        <f ca="1"/>
        <v>PSY</v>
      </c>
      <c r="G127" s="545" t="str">
        <f ca="1"/>
        <v>GIS and BSS Building and Other Facilities</v>
      </c>
      <c r="H127" s="544" t="str">
        <f ca="1"/>
        <v>สหชาติ</v>
      </c>
      <c r="I127" s="527">
        <f ca="1"/>
        <v>0</v>
      </c>
      <c r="J127" s="528">
        <f ca="1"/>
        <v>0</v>
      </c>
      <c r="K127" s="529">
        <f ca="1"/>
        <v>46105</v>
      </c>
      <c r="L127" s="530">
        <f ca="1"/>
        <v>45533</v>
      </c>
      <c r="M127" s="187">
        <f ca="1"/>
        <v>1</v>
      </c>
      <c r="N127" s="191" t="str">
        <f ca="1"/>
        <v>Completed</v>
      </c>
      <c r="O127" s="597">
        <f ca="1"/>
        <v>45563</v>
      </c>
      <c r="P127" s="187">
        <f ca="1"/>
        <v>0.69</v>
      </c>
      <c r="Q127" s="191" t="str">
        <f ca="1"/>
        <v>Late</v>
      </c>
      <c r="R127" cm="1">
        <f t="array" aca="1" ref="R127" ca="1">_xlfn.XLOOKUP(1,(E127='01 Summary'!$E$4:$E$250)*(('01 Summary'!$Q$4:$Q$250="Late")+('01 Summary'!$Q$4:$Q$250="On Schedule")),'01 Summary'!$AM$4:$AM$250," ")</f>
        <v>0</v>
      </c>
      <c r="T127" s="644" t="s">
        <v>1016</v>
      </c>
      <c r="U127" s="644" t="s">
        <v>2308</v>
      </c>
      <c r="V127" s="644" t="s">
        <v>2310</v>
      </c>
    </row>
    <row r="128" spans="2:23" ht="30" customHeight="1" x14ac:dyDescent="0.2">
      <c r="B128" s="508">
        <f ca="1"/>
        <v>124</v>
      </c>
      <c r="C128" s="508" t="str">
        <f ca="1"/>
        <v>PSY-39011</v>
      </c>
      <c r="D128" s="508" t="str">
        <f ca="1"/>
        <v>Lot01</v>
      </c>
      <c r="E128" s="508" t="str">
        <f ca="1"/>
        <v>PSY3</v>
      </c>
      <c r="F128" s="508" t="str">
        <f ca="1"/>
        <v>PSY</v>
      </c>
      <c r="G128" s="509" t="str">
        <f ca="1"/>
        <v>Steel Grating Raised Floor for EE Panel</v>
      </c>
      <c r="H128" s="508" t="str">
        <f ca="1"/>
        <v>สหชาติ</v>
      </c>
      <c r="I128" s="90">
        <f ca="1"/>
        <v>0</v>
      </c>
      <c r="J128" s="91">
        <f ca="1"/>
        <v>0</v>
      </c>
      <c r="K128" s="116">
        <f ca="1"/>
        <v>46105</v>
      </c>
      <c r="L128" s="173">
        <f ca="1"/>
        <v>45565</v>
      </c>
      <c r="M128" s="187">
        <f ca="1"/>
        <v>1</v>
      </c>
      <c r="N128" s="191" t="str">
        <f ca="1"/>
        <v>Completed</v>
      </c>
      <c r="O128" s="597">
        <f ca="1"/>
        <v>45595</v>
      </c>
      <c r="P128" s="187">
        <f ca="1"/>
        <v>0.75</v>
      </c>
      <c r="Q128" s="191" t="str">
        <f ca="1"/>
        <v>Late</v>
      </c>
      <c r="R128" cm="1">
        <f t="array" aca="1" ref="R128" ca="1">_xlfn.XLOOKUP(1,(E128='01 Summary'!$E$4:$E$250)*(('01 Summary'!$Q$4:$Q$250="Late")+('01 Summary'!$Q$4:$Q$250="On Schedule")),'01 Summary'!$AM$4:$AM$250," ")</f>
        <v>0</v>
      </c>
      <c r="T128" s="644" t="s">
        <v>530</v>
      </c>
      <c r="U128" s="644" t="s">
        <v>2338</v>
      </c>
      <c r="V128" s="644" t="s">
        <v>2340</v>
      </c>
    </row>
    <row r="129" spans="2:23" ht="30" hidden="1" customHeight="1" x14ac:dyDescent="0.2">
      <c r="B129" s="508">
        <f ca="1"/>
        <v>125</v>
      </c>
      <c r="C129" s="512" t="str">
        <f ca="1"/>
        <v>-</v>
      </c>
      <c r="D129" s="512" t="str">
        <f ca="1"/>
        <v>Lot01</v>
      </c>
      <c r="E129" s="512" t="str">
        <f ca="1"/>
        <v>PSY4</v>
      </c>
      <c r="F129" s="512" t="str">
        <f ca="1"/>
        <v>PSY</v>
      </c>
      <c r="G129" s="513" t="str">
        <f ca="1"/>
        <v>Trapping Box between PSY Service Sub Station (SSS) and Low Volt (LV) System</v>
      </c>
      <c r="H129" s="512" t="str">
        <f ca="1"/>
        <v>-</v>
      </c>
      <c r="I129" s="92">
        <f ca="1"/>
        <v>0</v>
      </c>
      <c r="J129" s="93">
        <f ca="1"/>
        <v>0</v>
      </c>
      <c r="K129" s="117">
        <f ca="1"/>
        <v>46255</v>
      </c>
      <c r="L129" s="174">
        <f ca="1"/>
        <v>0</v>
      </c>
      <c r="M129" s="188">
        <f ca="1"/>
        <v>0</v>
      </c>
      <c r="N129" s="175">
        <f ca="1"/>
        <v>0</v>
      </c>
      <c r="O129" s="553">
        <f ca="1"/>
        <v>0</v>
      </c>
      <c r="P129" s="554">
        <f ca="1"/>
        <v>0</v>
      </c>
      <c r="Q129" s="555">
        <f ca="1"/>
        <v>0</v>
      </c>
      <c r="R129" t="str" cm="1">
        <f t="array" aca="1" ref="R129" ca="1">_xlfn.XLOOKUP(1,(E129='01 Summary'!$E$4:$E$250)*(('01 Summary'!$Q$4:$Q$250="Late")+('01 Summary'!$Q$4:$Q$250="On Schedule")),'01 Summary'!$AM$4:$AM$250," ")</f>
        <v xml:space="preserve"> </v>
      </c>
      <c r="T129"/>
      <c r="U129">
        <v>0</v>
      </c>
      <c r="V129">
        <v>0</v>
      </c>
    </row>
    <row r="130" spans="2:23" ht="30" hidden="1" customHeight="1" x14ac:dyDescent="0.2">
      <c r="B130" s="508">
        <f ca="1"/>
        <v>126</v>
      </c>
      <c r="C130" s="682" t="str">
        <f ca="1"/>
        <v>SCA-39200</v>
      </c>
      <c r="D130" s="682" t="str">
        <f ca="1"/>
        <v>Lot01</v>
      </c>
      <c r="E130" s="682" t="str">
        <f ca="1"/>
        <v>SCA1</v>
      </c>
      <c r="F130" s="682" t="str">
        <f ca="1"/>
        <v>SCA</v>
      </c>
      <c r="G130" s="683" t="str">
        <f ca="1"/>
        <v>Modification of BEMS to receive PSD Signal on East Section</v>
      </c>
      <c r="H130" s="682" t="str">
        <f ca="1"/>
        <v>ธารทิพย์</v>
      </c>
      <c r="I130" s="589">
        <f ca="1"/>
        <v>0</v>
      </c>
      <c r="J130" s="588">
        <f ca="1"/>
        <v>0</v>
      </c>
      <c r="K130" s="590">
        <f ca="1"/>
        <v>46255</v>
      </c>
      <c r="L130" s="209">
        <f ca="1"/>
        <v>0</v>
      </c>
      <c r="M130" s="195">
        <f ca="1"/>
        <v>0</v>
      </c>
      <c r="N130" s="196">
        <f ca="1"/>
        <v>0</v>
      </c>
      <c r="O130" s="695">
        <f ca="1"/>
        <v>0</v>
      </c>
      <c r="P130" s="696">
        <f ca="1"/>
        <v>0</v>
      </c>
      <c r="Q130" s="697">
        <f ca="1"/>
        <v>0</v>
      </c>
      <c r="R130" t="str" cm="1">
        <f t="array" aca="1" ref="R130" ca="1">_xlfn.XLOOKUP(1,(E130='01 Summary'!$E$4:$E$250)*(('01 Summary'!$Q$4:$Q$250="Late")+('01 Summary'!$Q$4:$Q$250="On Schedule")),'01 Summary'!$AM$4:$AM$250," ")</f>
        <v xml:space="preserve"> </v>
      </c>
      <c r="T130" t="s">
        <v>494</v>
      </c>
      <c r="U130" t="s">
        <v>2641</v>
      </c>
      <c r="V130" t="s">
        <v>2643</v>
      </c>
    </row>
    <row r="131" spans="2:23" ht="30" hidden="1" customHeight="1" x14ac:dyDescent="0.2">
      <c r="B131" s="508">
        <f ca="1"/>
        <v>127</v>
      </c>
      <c r="C131" s="512" t="str">
        <f ca="1"/>
        <v>-</v>
      </c>
      <c r="D131" s="512" t="str">
        <f ca="1"/>
        <v>Lot01</v>
      </c>
      <c r="E131" s="512" t="str">
        <f ca="1"/>
        <v>SCA2</v>
      </c>
      <c r="F131" s="512" t="str">
        <f ca="1"/>
        <v>SCA</v>
      </c>
      <c r="G131" s="513" t="str">
        <f ca="1"/>
        <v>Modification of Escalator Interface Point with CCTV and SCADA, East Section</v>
      </c>
      <c r="H131" s="512" t="str">
        <f ca="1"/>
        <v>-</v>
      </c>
      <c r="I131" s="92">
        <f ca="1"/>
        <v>0</v>
      </c>
      <c r="J131" s="93">
        <f ca="1"/>
        <v>0</v>
      </c>
      <c r="K131" s="117">
        <f ca="1"/>
        <v>46255</v>
      </c>
      <c r="L131" s="174">
        <f ca="1"/>
        <v>0</v>
      </c>
      <c r="M131" s="188">
        <f ca="1"/>
        <v>0</v>
      </c>
      <c r="N131" s="175">
        <f ca="1"/>
        <v>0</v>
      </c>
      <c r="O131" s="553">
        <f ca="1"/>
        <v>0</v>
      </c>
      <c r="P131" s="554">
        <f ca="1"/>
        <v>0</v>
      </c>
      <c r="Q131" s="555">
        <f ca="1"/>
        <v>0</v>
      </c>
      <c r="R131" t="str" cm="1">
        <f t="array" aca="1" ref="R131" ca="1">_xlfn.XLOOKUP(1,(E131='01 Summary'!$E$4:$E$250)*(('01 Summary'!$Q$4:$Q$250="Late")+('01 Summary'!$Q$4:$Q$250="On Schedule")),'01 Summary'!$AM$4:$AM$250," ")</f>
        <v xml:space="preserve"> </v>
      </c>
      <c r="T131"/>
      <c r="U131">
        <v>0</v>
      </c>
      <c r="V131">
        <v>0</v>
      </c>
    </row>
    <row r="132" spans="2:23" ht="30" hidden="1" customHeight="1" x14ac:dyDescent="0.2">
      <c r="B132" s="508">
        <f ca="1"/>
        <v>128</v>
      </c>
      <c r="C132" s="512" t="str">
        <f ca="1"/>
        <v>-</v>
      </c>
      <c r="D132" s="512" t="str">
        <f ca="1"/>
        <v>Lot01</v>
      </c>
      <c r="E132" s="512" t="str">
        <f ca="1"/>
        <v>SCA3</v>
      </c>
      <c r="F132" s="512" t="str">
        <f ca="1"/>
        <v>SCA</v>
      </c>
      <c r="G132" s="543" t="str">
        <f ca="1"/>
        <v>Magnetic of Fire Alarm System Interface Point with CCTV and SCADA</v>
      </c>
      <c r="H132" s="512" t="str">
        <f ca="1"/>
        <v>-</v>
      </c>
      <c r="I132" s="93">
        <f ca="1"/>
        <v>0</v>
      </c>
      <c r="J132" s="93">
        <f ca="1"/>
        <v>0</v>
      </c>
      <c r="K132" s="117">
        <f ca="1"/>
        <v>46255</v>
      </c>
      <c r="L132" s="174">
        <f ca="1"/>
        <v>0</v>
      </c>
      <c r="M132" s="188">
        <f ca="1"/>
        <v>0</v>
      </c>
      <c r="N132" s="175">
        <f ca="1"/>
        <v>0</v>
      </c>
      <c r="O132" s="553">
        <f ca="1"/>
        <v>0</v>
      </c>
      <c r="P132" s="554">
        <f ca="1"/>
        <v>0</v>
      </c>
      <c r="Q132" s="555">
        <f ca="1"/>
        <v>0</v>
      </c>
      <c r="R132" t="str" cm="1">
        <f t="array" aca="1" ref="R132" ca="1">_xlfn.XLOOKUP(1,(E132='01 Summary'!$E$4:$E$250)*(('01 Summary'!$Q$4:$Q$250="Late")+('01 Summary'!$Q$4:$Q$250="On Schedule")),'01 Summary'!$AM$4:$AM$250," ")</f>
        <v xml:space="preserve"> </v>
      </c>
      <c r="T132"/>
      <c r="U132">
        <v>0</v>
      </c>
      <c r="V132">
        <v>0</v>
      </c>
    </row>
    <row r="133" spans="2:23" ht="30" hidden="1" customHeight="1" x14ac:dyDescent="0.2">
      <c r="B133" s="508">
        <f ca="1"/>
        <v>129</v>
      </c>
      <c r="C133" s="636" t="str">
        <f ca="1"/>
        <v>SCA-39203</v>
      </c>
      <c r="D133" s="636" t="str">
        <f ca="1"/>
        <v>Lot01</v>
      </c>
      <c r="E133" s="636" t="str">
        <f ca="1"/>
        <v>SCA4</v>
      </c>
      <c r="F133" s="636" t="str">
        <f ca="1"/>
        <v>SCA</v>
      </c>
      <c r="G133" s="642" t="str">
        <f ca="1"/>
        <v>Add/Modify Civil Scada Hardwire for all  Station</v>
      </c>
      <c r="H133" s="636" t="str">
        <f ca="1"/>
        <v>ประธาน/ธารทิพย์</v>
      </c>
      <c r="I133" s="582">
        <f ca="1"/>
        <v>0</v>
      </c>
      <c r="J133" s="582">
        <f ca="1"/>
        <v>0</v>
      </c>
      <c r="K133" s="594">
        <f ca="1"/>
        <v>46255</v>
      </c>
      <c r="L133" s="194">
        <f ca="1"/>
        <v>0</v>
      </c>
      <c r="M133" s="195">
        <f ca="1"/>
        <v>0</v>
      </c>
      <c r="N133" s="196">
        <f ca="1"/>
        <v>0</v>
      </c>
      <c r="O133" s="572">
        <f ca="1"/>
        <v>0</v>
      </c>
      <c r="P133" s="696">
        <f ca="1"/>
        <v>0</v>
      </c>
      <c r="Q133" s="697">
        <f ca="1"/>
        <v>0</v>
      </c>
      <c r="R133" t="str" cm="1">
        <f t="array" aca="1" ref="R133" ca="1">_xlfn.XLOOKUP(1,(E133='01 Summary'!$E$4:$E$250)*(('01 Summary'!$Q$4:$Q$250="Late")+('01 Summary'!$Q$4:$Q$250="On Schedule")),'01 Summary'!$AM$4:$AM$250," ")</f>
        <v xml:space="preserve"> </v>
      </c>
      <c r="T133" t="s">
        <v>495</v>
      </c>
      <c r="U133" t="s">
        <v>2653</v>
      </c>
      <c r="V133" t="s">
        <v>2655</v>
      </c>
    </row>
    <row r="134" spans="2:23" ht="30" customHeight="1" x14ac:dyDescent="0.2">
      <c r="B134" s="508">
        <f ca="1"/>
        <v>130</v>
      </c>
      <c r="C134" s="674" t="str">
        <f ca="1"/>
        <v>COM-39200</v>
      </c>
      <c r="D134" s="674" t="str">
        <f ca="1"/>
        <v>Lot01</v>
      </c>
      <c r="E134" s="674" t="str">
        <f ca="1"/>
        <v>COM1</v>
      </c>
      <c r="F134" s="674" t="str">
        <f ca="1"/>
        <v>COM</v>
      </c>
      <c r="G134" s="676" t="str">
        <f ca="1"/>
        <v>Magnetic Door Lock</v>
      </c>
      <c r="H134" s="674" t="str">
        <f ca="1"/>
        <v>มนตรี</v>
      </c>
      <c r="I134" s="612">
        <f ca="1"/>
        <v>0</v>
      </c>
      <c r="J134" s="612">
        <f ca="1"/>
        <v>0</v>
      </c>
      <c r="K134" s="614">
        <f ca="1"/>
        <v>46255</v>
      </c>
      <c r="L134" s="193">
        <f ca="1"/>
        <v>45838</v>
      </c>
      <c r="M134" s="615">
        <f ca="1"/>
        <v>1</v>
      </c>
      <c r="N134" s="601" t="str">
        <f ca="1"/>
        <v>Completed</v>
      </c>
      <c r="O134" s="597">
        <f ca="1"/>
        <v>46157</v>
      </c>
      <c r="P134" s="615">
        <f ca="1"/>
        <v>1</v>
      </c>
      <c r="Q134" s="601" t="str">
        <f ca="1"/>
        <v>Completed</v>
      </c>
      <c r="R134" t="str" cm="1">
        <f t="array" aca="1" ref="R134" ca="1">_xlfn.XLOOKUP(1,(E134='01 Summary'!$E$4:$E$250)*(('01 Summary'!$Q$4:$Q$250="Late")+('01 Summary'!$Q$4:$Q$250="On Schedule")),'01 Summary'!$AM$4:$AM$250," ")</f>
        <v xml:space="preserve"> </v>
      </c>
      <c r="T134" s="644" t="s">
        <v>521</v>
      </c>
      <c r="U134" s="644" t="s">
        <v>2408</v>
      </c>
      <c r="V134" s="644" t="s">
        <v>2410</v>
      </c>
    </row>
    <row r="135" spans="2:23" ht="30" customHeight="1" x14ac:dyDescent="0.2">
      <c r="B135" s="508">
        <f ca="1"/>
        <v>131</v>
      </c>
      <c r="C135" s="544" t="str">
        <f ca="1"/>
        <v>MDW-39283</v>
      </c>
      <c r="D135" s="544" t="str">
        <f ca="1"/>
        <v>Lot01</v>
      </c>
      <c r="E135" s="544" t="str">
        <f ca="1"/>
        <v>COM2</v>
      </c>
      <c r="F135" s="544" t="str">
        <f ca="1"/>
        <v>COM</v>
      </c>
      <c r="G135" s="545" t="str">
        <f ca="1"/>
        <v>Intercom System in Cash Handling Room (if require)</v>
      </c>
      <c r="H135" s="544" t="str">
        <f ca="1"/>
        <v>บัณฑิต</v>
      </c>
      <c r="I135" s="527">
        <f ca="1"/>
        <v>0</v>
      </c>
      <c r="J135" s="528">
        <f ca="1"/>
        <v>0</v>
      </c>
      <c r="K135" s="529">
        <f ca="1"/>
        <v>46375</v>
      </c>
      <c r="L135" s="530">
        <f ca="1"/>
        <v>45930</v>
      </c>
      <c r="M135" s="187">
        <f ca="1"/>
        <v>1</v>
      </c>
      <c r="N135" s="191" t="str">
        <f ca="1"/>
        <v>Completed</v>
      </c>
      <c r="O135" s="597">
        <f ca="1"/>
        <v>46203</v>
      </c>
      <c r="P135" s="187">
        <f ca="1"/>
        <v>0.5</v>
      </c>
      <c r="Q135" s="191" t="str">
        <f ca="1"/>
        <v>Late</v>
      </c>
      <c r="R135" t="str" cm="1">
        <f t="array" aca="1" ref="R135" ca="1">_xlfn.XLOOKUP(1,(E135='01 Summary'!$E$4:$E$250)*(('01 Summary'!$Q$4:$Q$250="Late")+('01 Summary'!$Q$4:$Q$250="On Schedule")),'01 Summary'!$AM$4:$AM$250," ")</f>
        <v>รอพื้นที่เข้าติดตั้ง</v>
      </c>
      <c r="T135" s="644" t="s">
        <v>526</v>
      </c>
      <c r="U135" s="644" t="s">
        <v>3572</v>
      </c>
      <c r="V135" s="644" t="s">
        <v>3842</v>
      </c>
    </row>
    <row r="136" spans="2:23" ht="30" customHeight="1" x14ac:dyDescent="0.2">
      <c r="B136" s="508">
        <f ca="1"/>
        <v>132</v>
      </c>
      <c r="C136" s="508" t="str">
        <f ca="1"/>
        <v>COM-39001</v>
      </c>
      <c r="D136" s="508" t="str">
        <f ca="1"/>
        <v>Lot01</v>
      </c>
      <c r="E136" s="508" t="str">
        <f ca="1"/>
        <v>COM3</v>
      </c>
      <c r="F136" s="508" t="str">
        <f ca="1"/>
        <v>COM</v>
      </c>
      <c r="G136" s="542" t="str">
        <f ca="1"/>
        <v>Walk-Through Metal Detector System (WTMD), 1 per entrance</v>
      </c>
      <c r="H136" s="508" t="str">
        <f ca="1"/>
        <v>มนตรี</v>
      </c>
      <c r="I136" s="91">
        <f ca="1"/>
        <v>0</v>
      </c>
      <c r="J136" s="91">
        <f ca="1"/>
        <v>0</v>
      </c>
      <c r="K136" s="116">
        <f ca="1"/>
        <v>46345</v>
      </c>
      <c r="L136" s="173">
        <f ca="1"/>
        <v>45900</v>
      </c>
      <c r="M136" s="187">
        <f ca="1"/>
        <v>0</v>
      </c>
      <c r="N136" s="191" t="str">
        <f ca="1"/>
        <v>Late</v>
      </c>
      <c r="O136" s="597">
        <f ca="1"/>
        <v>46203</v>
      </c>
      <c r="P136" s="187">
        <f ca="1"/>
        <v>0</v>
      </c>
      <c r="Q136" s="191" t="str">
        <f ca="1"/>
        <v>Late</v>
      </c>
      <c r="R136" s="571" t="str" cm="1">
        <f t="array" aca="1" ref="R136" ca="1">_xlfn.XLOOKUP(1,(E136='01 Summary'!$E$4:$E$250)*(('01 Summary'!$Q$4:$Q$250="Late")+('01 Summary'!$Q$4:$Q$250="On Schedule")),'01 Summary'!$AM$4:$AM$250," ")</f>
        <v>รอออก PPR อยู่ระหว่างการตรวจสอบสินค้า</v>
      </c>
      <c r="S136" s="571"/>
      <c r="T136" s="709" t="s">
        <v>522</v>
      </c>
      <c r="U136" s="709" t="s">
        <v>2392</v>
      </c>
      <c r="V136" s="709" t="s">
        <v>2394</v>
      </c>
      <c r="W136" s="571"/>
    </row>
    <row r="137" spans="2:23" ht="30" hidden="1" customHeight="1" x14ac:dyDescent="0.2">
      <c r="B137" s="508">
        <f ca="1"/>
        <v>133</v>
      </c>
      <c r="C137" s="512" t="str">
        <f ca="1"/>
        <v>MDW-39284</v>
      </c>
      <c r="D137" s="512" t="str">
        <f ca="1"/>
        <v>Lot01</v>
      </c>
      <c r="E137" s="512" t="str">
        <f ca="1"/>
        <v>COM4</v>
      </c>
      <c r="F137" s="512" t="str">
        <f ca="1"/>
        <v>COM</v>
      </c>
      <c r="G137" s="543" t="str">
        <f ca="1"/>
        <v>Traveling Cable in all Lifts</v>
      </c>
      <c r="H137" s="512" t="str">
        <f ca="1"/>
        <v>มนตรี</v>
      </c>
      <c r="I137" s="93">
        <f ca="1"/>
        <v>0</v>
      </c>
      <c r="J137" s="93">
        <f ca="1"/>
        <v>0</v>
      </c>
      <c r="K137" s="117" t="str">
        <f ca="1"/>
        <v>-</v>
      </c>
      <c r="L137" s="174">
        <f ca="1"/>
        <v>0</v>
      </c>
      <c r="M137" s="188">
        <f ca="1"/>
        <v>0</v>
      </c>
      <c r="N137" s="175">
        <f ca="1"/>
        <v>0</v>
      </c>
      <c r="O137" s="553">
        <f ca="1"/>
        <v>0</v>
      </c>
      <c r="P137" s="554">
        <f ca="1"/>
        <v>0</v>
      </c>
      <c r="Q137" s="555">
        <f ca="1"/>
        <v>0</v>
      </c>
      <c r="R137" t="str" cm="1">
        <f t="array" aca="1" ref="R137" ca="1">_xlfn.XLOOKUP(1,(E137='01 Summary'!$E$4:$E$250)*(('01 Summary'!$Q$4:$Q$250="Late")+('01 Summary'!$Q$4:$Q$250="On Schedule")),'01 Summary'!$AM$4:$AM$250," ")</f>
        <v xml:space="preserve"> </v>
      </c>
      <c r="T137" t="s">
        <v>525</v>
      </c>
      <c r="U137" t="s">
        <v>3574</v>
      </c>
      <c r="V137" t="s">
        <v>3844</v>
      </c>
    </row>
    <row r="138" spans="2:23" ht="30" customHeight="1" x14ac:dyDescent="0.2">
      <c r="B138" s="508">
        <f ca="1"/>
        <v>134</v>
      </c>
      <c r="C138" s="508" t="str">
        <f ca="1"/>
        <v>MDW-39304</v>
      </c>
      <c r="D138" s="508" t="str">
        <f ca="1"/>
        <v>Lot01</v>
      </c>
      <c r="E138" s="508" t="str">
        <f ca="1"/>
        <v>COM5</v>
      </c>
      <c r="F138" s="508" t="str">
        <f ca="1"/>
        <v>COM</v>
      </c>
      <c r="G138" s="542" t="str">
        <f ca="1"/>
        <v>MEA Radio</v>
      </c>
      <c r="H138" s="508" t="str">
        <f ca="1"/>
        <v>ประธาน</v>
      </c>
      <c r="I138" s="91">
        <f ca="1"/>
        <v>0</v>
      </c>
      <c r="J138" s="91">
        <f ca="1"/>
        <v>0</v>
      </c>
      <c r="K138" s="116">
        <f ca="1"/>
        <v>46285</v>
      </c>
      <c r="L138" s="173">
        <f ca="1"/>
        <v>46052</v>
      </c>
      <c r="M138" s="187">
        <f ca="1"/>
        <v>1</v>
      </c>
      <c r="N138" s="191" t="str">
        <f ca="1"/>
        <v>Completed</v>
      </c>
      <c r="O138" s="173">
        <f ca="1"/>
        <v>46142</v>
      </c>
      <c r="P138" s="187">
        <f ca="1"/>
        <v>1</v>
      </c>
      <c r="Q138" s="191" t="str">
        <f ca="1"/>
        <v>Completed</v>
      </c>
      <c r="R138" t="str" cm="1">
        <f t="array" aca="1" ref="R138" ca="1">_xlfn.XLOOKUP(1,(E138='01 Summary'!$E$4:$E$250)*(('01 Summary'!$Q$4:$Q$250="Late")+('01 Summary'!$Q$4:$Q$250="On Schedule")),'01 Summary'!$AM$4:$AM$250," ")</f>
        <v xml:space="preserve"> </v>
      </c>
      <c r="T138" s="644" t="s">
        <v>523</v>
      </c>
      <c r="U138" s="644" t="s">
        <v>2412</v>
      </c>
      <c r="V138" s="644" t="s">
        <v>2414</v>
      </c>
    </row>
    <row r="139" spans="2:23" ht="30" customHeight="1" x14ac:dyDescent="0.2">
      <c r="B139" s="508">
        <f ca="1"/>
        <v>135</v>
      </c>
      <c r="C139" s="508" t="str">
        <f ca="1"/>
        <v>COM-39004</v>
      </c>
      <c r="D139" s="508" t="str">
        <f ca="1"/>
        <v>Lot01</v>
      </c>
      <c r="E139" s="508" t="str">
        <f ca="1"/>
        <v>COM6</v>
      </c>
      <c r="F139" s="508" t="str">
        <f ca="1"/>
        <v>COM</v>
      </c>
      <c r="G139" s="542" t="str">
        <f ca="1"/>
        <v>Main Cable Containment for M&amp;E Dedicated communication link to MRTA Head Quarter</v>
      </c>
      <c r="H139" s="508" t="str">
        <f ca="1"/>
        <v>มนตรี</v>
      </c>
      <c r="I139" s="91">
        <f ca="1"/>
        <v>0</v>
      </c>
      <c r="J139" s="91">
        <f ca="1"/>
        <v>0</v>
      </c>
      <c r="K139" s="116">
        <f ca="1"/>
        <v>46285</v>
      </c>
      <c r="L139" s="173">
        <f ca="1"/>
        <v>46053</v>
      </c>
      <c r="M139" s="187">
        <f ca="1"/>
        <v>1</v>
      </c>
      <c r="N139" s="191" t="str">
        <f ca="1"/>
        <v>Completed</v>
      </c>
      <c r="O139" s="173">
        <f ca="1"/>
        <v>46081</v>
      </c>
      <c r="P139" s="187">
        <f ca="1"/>
        <v>1</v>
      </c>
      <c r="Q139" s="191" t="str">
        <f ca="1"/>
        <v>Completed</v>
      </c>
      <c r="R139" t="str" cm="1">
        <f t="array" aca="1" ref="R139" ca="1">_xlfn.XLOOKUP(1,(E139='01 Summary'!$E$4:$E$250)*(('01 Summary'!$Q$4:$Q$250="Late")+('01 Summary'!$Q$4:$Q$250="On Schedule")),'01 Summary'!$AM$4:$AM$250," ")</f>
        <v xml:space="preserve"> </v>
      </c>
      <c r="T139" s="644" t="s">
        <v>498</v>
      </c>
      <c r="U139" s="644" t="s">
        <v>2400</v>
      </c>
      <c r="V139" s="644" t="s">
        <v>2402</v>
      </c>
    </row>
    <row r="140" spans="2:23" ht="30" customHeight="1" x14ac:dyDescent="0.2">
      <c r="B140" s="508">
        <f ca="1"/>
        <v>136</v>
      </c>
      <c r="C140" s="508" t="str">
        <f ca="1"/>
        <v>AFC-39001</v>
      </c>
      <c r="D140" s="508" t="str">
        <f ca="1"/>
        <v>Lot01</v>
      </c>
      <c r="E140" s="508" t="str">
        <f ca="1"/>
        <v>COM7</v>
      </c>
      <c r="F140" s="508" t="str">
        <f ca="1"/>
        <v>COM</v>
      </c>
      <c r="G140" s="542" t="str">
        <f ca="1"/>
        <v>Mini Paging in Ticket Office</v>
      </c>
      <c r="H140" s="508" t="str">
        <f ca="1"/>
        <v>บัณฑิต</v>
      </c>
      <c r="I140" s="91">
        <f ca="1"/>
        <v>0</v>
      </c>
      <c r="J140" s="91">
        <f ca="1"/>
        <v>0</v>
      </c>
      <c r="K140" s="116">
        <f ca="1"/>
        <v>46375</v>
      </c>
      <c r="L140" s="173">
        <f ca="1"/>
        <v>45910</v>
      </c>
      <c r="M140" s="187">
        <f ca="1"/>
        <v>1</v>
      </c>
      <c r="N140" s="191" t="str">
        <f ca="1"/>
        <v>Completed</v>
      </c>
      <c r="O140" s="173">
        <f ca="1"/>
        <v>46203</v>
      </c>
      <c r="P140" s="187">
        <f ca="1"/>
        <v>1</v>
      </c>
      <c r="Q140" s="191" t="str">
        <f ca="1"/>
        <v>Completed</v>
      </c>
      <c r="R140" s="571" t="str" cm="1">
        <f t="array" aca="1" ref="R140" ca="1">_xlfn.XLOOKUP(1,(E140='01 Summary'!$E$4:$E$250)*(('01 Summary'!$Q$4:$Q$250="Late")+('01 Summary'!$Q$4:$Q$250="On Schedule")),'01 Summary'!$AM$4:$AM$250," ")</f>
        <v xml:space="preserve"> </v>
      </c>
      <c r="S140" s="571"/>
      <c r="T140" s="709" t="s">
        <v>775</v>
      </c>
      <c r="U140" s="709" t="s">
        <v>2719</v>
      </c>
      <c r="V140" s="709" t="s">
        <v>2390</v>
      </c>
      <c r="W140" s="571"/>
    </row>
    <row r="141" spans="2:23" ht="30" hidden="1" customHeight="1" x14ac:dyDescent="0.2">
      <c r="B141" s="508">
        <f ca="1"/>
        <v>137</v>
      </c>
      <c r="C141" s="512" t="str">
        <f ca="1"/>
        <v>MDW-39285</v>
      </c>
      <c r="D141" s="512" t="str">
        <f ca="1"/>
        <v>Lot01</v>
      </c>
      <c r="E141" s="512" t="str">
        <f ca="1"/>
        <v>COM8</v>
      </c>
      <c r="F141" s="512" t="str">
        <f ca="1"/>
        <v>COM</v>
      </c>
      <c r="G141" s="543" t="str">
        <f ca="1"/>
        <v>Provision of Cable Containment between OCC ORL and OCC BL</v>
      </c>
      <c r="H141" s="512" t="str">
        <f ca="1"/>
        <v>มนตรี</v>
      </c>
      <c r="I141" s="93">
        <f ca="1"/>
        <v>0</v>
      </c>
      <c r="J141" s="93">
        <f ca="1"/>
        <v>0</v>
      </c>
      <c r="K141" s="117">
        <f ca="1"/>
        <v>46225</v>
      </c>
      <c r="L141" s="205">
        <f ca="1"/>
        <v>0</v>
      </c>
      <c r="M141" s="206">
        <f ca="1"/>
        <v>0</v>
      </c>
      <c r="N141" s="463">
        <f ca="1"/>
        <v>0</v>
      </c>
      <c r="O141" s="698">
        <f ca="1"/>
        <v>0</v>
      </c>
      <c r="P141" s="699">
        <f ca="1"/>
        <v>0</v>
      </c>
      <c r="Q141" s="564">
        <f ca="1"/>
        <v>0</v>
      </c>
      <c r="R141" t="str" cm="1">
        <f t="array" aca="1" ref="R141" ca="1">_xlfn.XLOOKUP(1,(E141='01 Summary'!$E$4:$E$250)*(('01 Summary'!$Q$4:$Q$250="Late")+('01 Summary'!$Q$4:$Q$250="On Schedule")),'01 Summary'!$AM$4:$AM$250," ")</f>
        <v xml:space="preserve"> </v>
      </c>
      <c r="T141" t="s">
        <v>1377</v>
      </c>
      <c r="U141" t="s">
        <v>380</v>
      </c>
      <c r="V141" t="s">
        <v>380</v>
      </c>
    </row>
    <row r="142" spans="2:23" ht="30" customHeight="1" x14ac:dyDescent="0.2">
      <c r="B142" s="508">
        <f ca="1"/>
        <v>138</v>
      </c>
      <c r="C142" s="544" t="str">
        <f ca="1"/>
        <v>COM-39005</v>
      </c>
      <c r="D142" s="544" t="str">
        <f ca="1"/>
        <v>Lot01</v>
      </c>
      <c r="E142" s="544" t="str">
        <f ca="1"/>
        <v>COM9</v>
      </c>
      <c r="F142" s="544" t="str">
        <f ca="1"/>
        <v>COM</v>
      </c>
      <c r="G142" s="545" t="str">
        <f ca="1"/>
        <v>Power Distribution for M&amp;E Systems at MRTA Head Quarter</v>
      </c>
      <c r="H142" s="544" t="str">
        <f ca="1"/>
        <v>มนตรี</v>
      </c>
      <c r="I142" s="527">
        <f ca="1"/>
        <v>0</v>
      </c>
      <c r="J142" s="612">
        <f ca="1"/>
        <v>0</v>
      </c>
      <c r="K142" s="529">
        <f ca="1"/>
        <v>46285</v>
      </c>
      <c r="L142" s="530">
        <f ca="1"/>
        <v>46112</v>
      </c>
      <c r="M142" s="187">
        <f ca="1"/>
        <v>1</v>
      </c>
      <c r="N142" s="191" t="str">
        <f ca="1"/>
        <v>Completed</v>
      </c>
      <c r="O142" s="530">
        <f ca="1"/>
        <v>46203</v>
      </c>
      <c r="P142" s="187">
        <f ca="1"/>
        <v>1</v>
      </c>
      <c r="Q142" s="191" t="str">
        <f ca="1"/>
        <v>Completed</v>
      </c>
      <c r="R142" t="str" cm="1">
        <f t="array" aca="1" ref="R142" ca="1">_xlfn.XLOOKUP(1,(E142='01 Summary'!$E$4:$E$250)*(('01 Summary'!$Q$4:$Q$250="Late")+('01 Summary'!$Q$4:$Q$250="On Schedule")),'01 Summary'!$AM$4:$AM$250," ")</f>
        <v xml:space="preserve"> </v>
      </c>
      <c r="T142" s="644" t="s">
        <v>500</v>
      </c>
      <c r="U142" s="644" t="s">
        <v>2404</v>
      </c>
      <c r="V142" s="644" t="s">
        <v>2406</v>
      </c>
    </row>
    <row r="143" spans="2:23" ht="30" customHeight="1" x14ac:dyDescent="0.2">
      <c r="B143" s="508">
        <f ca="1"/>
        <v>139</v>
      </c>
      <c r="C143" s="508" t="str">
        <f ca="1"/>
        <v>COM-39205</v>
      </c>
      <c r="D143" s="508" t="str">
        <f ca="1"/>
        <v>Lot01</v>
      </c>
      <c r="E143" s="508" t="str">
        <f ca="1"/>
        <v>COM10</v>
      </c>
      <c r="F143" s="508" t="str">
        <f ca="1"/>
        <v>COM</v>
      </c>
      <c r="G143" s="542" t="str">
        <f ca="1"/>
        <v>Underground Cable Containment at Public Areas (if require)</v>
      </c>
      <c r="H143" s="508" t="str">
        <f ca="1"/>
        <v>มนตรี</v>
      </c>
      <c r="I143" s="91">
        <f ca="1"/>
        <v>0</v>
      </c>
      <c r="J143" s="91">
        <f ca="1"/>
        <v>0</v>
      </c>
      <c r="K143" s="116">
        <f ca="1"/>
        <v>46255</v>
      </c>
      <c r="L143" s="173">
        <f ca="1"/>
        <v>46142</v>
      </c>
      <c r="M143" s="187">
        <f ca="1"/>
        <v>1</v>
      </c>
      <c r="N143" s="191" t="str">
        <f ca="1"/>
        <v>Completed</v>
      </c>
      <c r="O143" s="173">
        <f ca="1"/>
        <v>46234</v>
      </c>
      <c r="P143" s="187">
        <f ca="1"/>
        <v>1</v>
      </c>
      <c r="Q143" s="191" t="str">
        <f ca="1"/>
        <v>Completed</v>
      </c>
      <c r="R143" t="str" cm="1">
        <f t="array" aca="1" ref="R143" ca="1">_xlfn.XLOOKUP(1,(E143='01 Summary'!$E$4:$E$250)*(('01 Summary'!$Q$4:$Q$250="Late")+('01 Summary'!$Q$4:$Q$250="On Schedule")),'01 Summary'!$AM$4:$AM$250," ")</f>
        <v xml:space="preserve"> </v>
      </c>
      <c r="T143" s="644" t="s">
        <v>1159</v>
      </c>
      <c r="U143" s="644" t="s">
        <v>3507</v>
      </c>
      <c r="V143" s="644" t="s">
        <v>3735</v>
      </c>
    </row>
    <row r="144" spans="2:23" ht="30" hidden="1" customHeight="1" x14ac:dyDescent="0.2">
      <c r="B144" s="508">
        <f ca="1"/>
        <v>140</v>
      </c>
      <c r="C144" s="512" t="str">
        <f ca="1"/>
        <v>-</v>
      </c>
      <c r="D144" s="512" t="str">
        <f ca="1"/>
        <v>Lot01</v>
      </c>
      <c r="E144" s="512" t="str">
        <f ca="1"/>
        <v>COM11</v>
      </c>
      <c r="F144" s="512" t="str">
        <f ca="1"/>
        <v>COM</v>
      </c>
      <c r="G144" s="513" t="str">
        <f ca="1"/>
        <v>Intercom at Ticket Issuing Machine</v>
      </c>
      <c r="H144" s="512" t="str">
        <f ca="1"/>
        <v>บัณฑิต</v>
      </c>
      <c r="I144" s="92">
        <f ca="1"/>
        <v>0</v>
      </c>
      <c r="J144" s="93" t="str">
        <f ca="1"/>
        <v>Depot</v>
      </c>
      <c r="K144" s="117" t="str">
        <f ca="1"/>
        <v>-</v>
      </c>
      <c r="L144" s="174">
        <f ca="1"/>
        <v>0</v>
      </c>
      <c r="M144" s="188">
        <f ca="1"/>
        <v>0</v>
      </c>
      <c r="N144" s="175">
        <f ca="1"/>
        <v>0</v>
      </c>
      <c r="O144" s="553">
        <f ca="1"/>
        <v>0</v>
      </c>
      <c r="P144" s="554">
        <f ca="1"/>
        <v>0</v>
      </c>
      <c r="Q144" s="555">
        <f ca="1"/>
        <v>0</v>
      </c>
      <c r="R144" t="str" cm="1">
        <f t="array" aca="1" ref="R144" ca="1">_xlfn.XLOOKUP(1,(E144='01 Summary'!$E$4:$E$250)*(('01 Summary'!$Q$4:$Q$250="Late")+('01 Summary'!$Q$4:$Q$250="On Schedule")),'01 Summary'!$AM$4:$AM$250," ")</f>
        <v xml:space="preserve"> </v>
      </c>
      <c r="T144"/>
      <c r="U144">
        <v>0</v>
      </c>
      <c r="V144">
        <v>0</v>
      </c>
    </row>
    <row r="145" spans="2:23" ht="30" customHeight="1" x14ac:dyDescent="0.2">
      <c r="B145" s="508">
        <f ca="1"/>
        <v>141</v>
      </c>
      <c r="C145" s="508" t="str">
        <f ca="1"/>
        <v>RST-39004,8</v>
      </c>
      <c r="D145" s="508" t="str">
        <f ca="1"/>
        <v>Lot01</v>
      </c>
      <c r="E145" s="508" t="str">
        <f ca="1"/>
        <v>RST1</v>
      </c>
      <c r="F145" s="508" t="str">
        <f ca="1"/>
        <v>RST</v>
      </c>
      <c r="G145" s="542" t="str">
        <f ca="1"/>
        <v>Driver Training Simulator</v>
      </c>
      <c r="H145" s="508" t="str">
        <f ca="1"/>
        <v>ธัญวิทย์</v>
      </c>
      <c r="I145" s="91">
        <f ca="1"/>
        <v>0</v>
      </c>
      <c r="J145" s="91" t="str">
        <f ca="1"/>
        <v>Depot</v>
      </c>
      <c r="K145" s="116">
        <f ca="1"/>
        <v>46285</v>
      </c>
      <c r="L145" s="173">
        <f ca="1"/>
        <v>45807</v>
      </c>
      <c r="M145" s="187">
        <f ca="1"/>
        <v>1</v>
      </c>
      <c r="N145" s="191" t="str">
        <f ca="1"/>
        <v>Completed</v>
      </c>
      <c r="O145" s="173">
        <f ca="1"/>
        <v>45838</v>
      </c>
      <c r="P145" s="187">
        <f ca="1"/>
        <v>1</v>
      </c>
      <c r="Q145" s="191" t="str">
        <f ca="1"/>
        <v>Completed</v>
      </c>
      <c r="R145" t="str" cm="1">
        <f t="array" aca="1" ref="R145" ca="1">_xlfn.XLOOKUP(1,(E145='01 Summary'!$E$4:$E$250)*(('01 Summary'!$Q$4:$Q$250="Late")+('01 Summary'!$Q$4:$Q$250="On Schedule")),'01 Summary'!$AM$4:$AM$250," ")</f>
        <v xml:space="preserve"> </v>
      </c>
      <c r="T145" s="644" t="s">
        <v>540</v>
      </c>
      <c r="U145" s="644" t="s">
        <v>4800</v>
      </c>
      <c r="V145" s="644" t="s">
        <v>4800</v>
      </c>
    </row>
    <row r="146" spans="2:23" ht="30" customHeight="1" x14ac:dyDescent="0.2">
      <c r="B146" s="491">
        <f ca="1"/>
        <v>142</v>
      </c>
      <c r="C146" s="685" t="str">
        <f ca="1"/>
        <v>MDW-39500</v>
      </c>
      <c r="D146" s="685" t="str">
        <f ca="1"/>
        <v>Lot02</v>
      </c>
      <c r="E146" s="685" t="str">
        <f ca="1"/>
        <v>MO-CK1.1</v>
      </c>
      <c r="F146" s="685" t="str">
        <f ca="1"/>
        <v>MO-CK</v>
      </c>
      <c r="G146" s="687" t="str">
        <f ca="1"/>
        <v>Store Modification Works at Main Workshop - Civil&amp;AR</v>
      </c>
      <c r="H146" s="685" t="str">
        <f ca="1"/>
        <v>สหชาติ</v>
      </c>
      <c r="I146" s="598">
        <f ca="1"/>
        <v>0</v>
      </c>
      <c r="J146" s="598" t="str">
        <f ca="1"/>
        <v>Depot</v>
      </c>
      <c r="K146" s="600">
        <f ca="1"/>
        <v>46176</v>
      </c>
      <c r="L146" s="193">
        <f ca="1"/>
        <v>46080</v>
      </c>
      <c r="M146" s="531">
        <f ca="1"/>
        <v>1</v>
      </c>
      <c r="N146" s="601" t="str">
        <f ca="1"/>
        <v>Completed</v>
      </c>
      <c r="O146" s="193">
        <f ca="1"/>
        <v>46111</v>
      </c>
      <c r="P146" s="531">
        <f ca="1"/>
        <v>1</v>
      </c>
      <c r="Q146" s="601" t="str">
        <f ca="1"/>
        <v>Completed</v>
      </c>
      <c r="R146" t="str" cm="1">
        <f t="array" aca="1" ref="R146" ca="1">_xlfn.XLOOKUP(1,(E146='01 Summary'!$E$4:$E$250)*(('01 Summary'!$Q$4:$Q$250="Late")+('01 Summary'!$Q$4:$Q$250="On Schedule")),'01 Summary'!$AM$4:$AM$250," ")</f>
        <v xml:space="preserve"> </v>
      </c>
      <c r="T146" s="644" t="s">
        <v>383</v>
      </c>
      <c r="U146" s="644" t="s">
        <v>2167</v>
      </c>
      <c r="V146" s="644" t="s">
        <v>2169</v>
      </c>
    </row>
    <row r="147" spans="2:23" ht="30" customHeight="1" x14ac:dyDescent="0.2">
      <c r="B147" s="491">
        <f ca="1"/>
        <v>143</v>
      </c>
      <c r="C147" s="491" t="str">
        <f ca="1"/>
        <v>MDW-39501</v>
      </c>
      <c r="D147" s="491" t="str">
        <f ca="1"/>
        <v>Lot02</v>
      </c>
      <c r="E147" s="491" t="str">
        <f ca="1"/>
        <v>MO-CK1.2</v>
      </c>
      <c r="F147" s="491" t="str">
        <f ca="1"/>
        <v>MO-CK</v>
      </c>
      <c r="G147" s="493" t="str">
        <f ca="1"/>
        <v>Store Modification Works at Main Workshop - Building Services</v>
      </c>
      <c r="H147" s="491" t="str">
        <f ca="1"/>
        <v>ประธาน</v>
      </c>
      <c r="I147" s="95">
        <f ca="1"/>
        <v>0</v>
      </c>
      <c r="J147" s="95" t="str">
        <f ca="1"/>
        <v>Depot</v>
      </c>
      <c r="K147" s="118">
        <f ca="1"/>
        <v>46177</v>
      </c>
      <c r="L147" s="173">
        <f ca="1"/>
        <v>46065</v>
      </c>
      <c r="M147" s="189">
        <f ca="1"/>
        <v>1</v>
      </c>
      <c r="N147" s="191" t="str">
        <f ca="1"/>
        <v>Completed</v>
      </c>
      <c r="O147" s="173">
        <f ca="1"/>
        <v>46111</v>
      </c>
      <c r="P147" s="189">
        <f ca="1"/>
        <v>1</v>
      </c>
      <c r="Q147" s="191" t="str">
        <f ca="1"/>
        <v>Completed</v>
      </c>
      <c r="R147" t="str" cm="1">
        <f t="array" aca="1" ref="R147" ca="1">_xlfn.XLOOKUP(1,(E147='01 Summary'!$E$4:$E$250)*(('01 Summary'!$Q$4:$Q$250="Late")+('01 Summary'!$Q$4:$Q$250="On Schedule")),'01 Summary'!$AM$4:$AM$250," ")</f>
        <v xml:space="preserve"> </v>
      </c>
      <c r="T147" s="644" t="s">
        <v>381</v>
      </c>
      <c r="U147" s="644" t="s">
        <v>3638</v>
      </c>
      <c r="V147" s="644" t="s">
        <v>3892</v>
      </c>
    </row>
    <row r="148" spans="2:23" ht="30" customHeight="1" x14ac:dyDescent="0.2">
      <c r="B148" s="491">
        <f ca="1"/>
        <v>144</v>
      </c>
      <c r="C148" s="491" t="str">
        <f ca="1"/>
        <v>MDW-39503</v>
      </c>
      <c r="D148" s="491" t="str">
        <f ca="1"/>
        <v>Lot02</v>
      </c>
      <c r="E148" s="491" t="str">
        <f ca="1"/>
        <v>MO-CK2</v>
      </c>
      <c r="F148" s="491" t="str">
        <f ca="1"/>
        <v>MO-CK</v>
      </c>
      <c r="G148" s="493" t="str">
        <f ca="1"/>
        <v>New MMC at Admin Building - Civil&amp;AR</v>
      </c>
      <c r="H148" s="491" t="str">
        <f ca="1"/>
        <v>สหชาติ</v>
      </c>
      <c r="I148" s="95">
        <f ca="1"/>
        <v>0</v>
      </c>
      <c r="J148" s="95" t="str">
        <f ca="1"/>
        <v>Depot</v>
      </c>
      <c r="K148" s="118">
        <f ca="1"/>
        <v>46237</v>
      </c>
      <c r="L148" s="173">
        <f ca="1"/>
        <v>46126</v>
      </c>
      <c r="M148" s="189">
        <f ca="1"/>
        <v>1</v>
      </c>
      <c r="N148" s="191" t="str">
        <f ca="1"/>
        <v>Completed</v>
      </c>
      <c r="O148" s="173">
        <f ca="1"/>
        <v>46157</v>
      </c>
      <c r="P148" s="189">
        <f ca="1"/>
        <v>1</v>
      </c>
      <c r="Q148" s="191" t="str">
        <f ca="1"/>
        <v>Completed</v>
      </c>
      <c r="R148" t="str" cm="1">
        <f t="array" aca="1" ref="R148" ca="1">_xlfn.XLOOKUP(1,(E148='01 Summary'!$E$4:$E$250)*(('01 Summary'!$Q$4:$Q$250="Late")+('01 Summary'!$Q$4:$Q$250="On Schedule")),'01 Summary'!$AM$4:$AM$250," ")</f>
        <v xml:space="preserve"> </v>
      </c>
      <c r="T148" s="644" t="s">
        <v>386</v>
      </c>
      <c r="U148" s="644" t="s">
        <v>2171</v>
      </c>
      <c r="V148" s="644" t="s">
        <v>2173</v>
      </c>
    </row>
    <row r="149" spans="2:23" ht="30" customHeight="1" x14ac:dyDescent="0.2">
      <c r="B149" s="491">
        <f ca="1"/>
        <v>145</v>
      </c>
      <c r="C149" s="491" t="str">
        <f ca="1"/>
        <v>MDW-39504</v>
      </c>
      <c r="D149" s="491" t="str">
        <f ca="1"/>
        <v>Lot02</v>
      </c>
      <c r="E149" s="491" t="str">
        <f ca="1"/>
        <v>MO-CK3</v>
      </c>
      <c r="F149" s="491" t="str">
        <f ca="1"/>
        <v>MO-CK</v>
      </c>
      <c r="G149" s="493" t="str">
        <f ca="1"/>
        <v>Move or link Workstation and control panel to MMC room at admin C 2nd floor</v>
      </c>
      <c r="H149" s="491" t="str">
        <f ca="1"/>
        <v>ประธาน</v>
      </c>
      <c r="I149" s="95">
        <f ca="1"/>
        <v>0</v>
      </c>
      <c r="J149" s="95" t="str">
        <f ca="1"/>
        <v>Depot</v>
      </c>
      <c r="K149" s="118">
        <f ca="1"/>
        <v>46236</v>
      </c>
      <c r="L149" s="173">
        <f ca="1"/>
        <v>46081</v>
      </c>
      <c r="M149" s="189">
        <f ca="1"/>
        <v>1</v>
      </c>
      <c r="N149" s="191" t="str">
        <f ca="1"/>
        <v>Completed</v>
      </c>
      <c r="O149" s="173">
        <f ca="1"/>
        <v>46127</v>
      </c>
      <c r="P149" s="189">
        <f ca="1"/>
        <v>1</v>
      </c>
      <c r="Q149" s="191" t="str">
        <f ca="1"/>
        <v>Completed</v>
      </c>
      <c r="R149" t="str" cm="1">
        <f t="array" aca="1" ref="R149" ca="1">_xlfn.XLOOKUP(1,(E149='01 Summary'!$E$4:$E$250)*(('01 Summary'!$Q$4:$Q$250="Late")+('01 Summary'!$Q$4:$Q$250="On Schedule")),'01 Summary'!$AM$4:$AM$250," ")</f>
        <v xml:space="preserve"> </v>
      </c>
      <c r="T149" s="644" t="s">
        <v>385</v>
      </c>
      <c r="U149" s="644" t="s">
        <v>3644</v>
      </c>
      <c r="V149" s="644" t="s">
        <v>3896</v>
      </c>
    </row>
    <row r="150" spans="2:23" ht="30" customHeight="1" x14ac:dyDescent="0.2">
      <c r="B150" s="491">
        <f ca="1"/>
        <v>146</v>
      </c>
      <c r="C150" s="491" t="str">
        <f ca="1"/>
        <v>MDW-39543</v>
      </c>
      <c r="D150" s="491" t="str">
        <f ca="1"/>
        <v>Lot02</v>
      </c>
      <c r="E150" s="491" t="str">
        <f ca="1"/>
        <v>MO-CK4</v>
      </c>
      <c r="F150" s="491" t="str">
        <f ca="1"/>
        <v>MO-CK</v>
      </c>
      <c r="G150" s="493" t="str">
        <f ca="1"/>
        <v>Bird &amp; Rain Protection for Open space Admin C</v>
      </c>
      <c r="H150" s="491" t="str">
        <f ca="1"/>
        <v>สหชาติ</v>
      </c>
      <c r="I150" s="95">
        <f ca="1"/>
        <v>0</v>
      </c>
      <c r="J150" s="95" t="str">
        <f ca="1"/>
        <v>Depot</v>
      </c>
      <c r="K150" s="118">
        <f ca="1"/>
        <v>46235</v>
      </c>
      <c r="L150" s="173">
        <f ca="1"/>
        <v>46141</v>
      </c>
      <c r="M150" s="189">
        <f ca="1"/>
        <v>1</v>
      </c>
      <c r="N150" s="191" t="str">
        <f ca="1"/>
        <v>Completed</v>
      </c>
      <c r="O150" s="173">
        <f ca="1"/>
        <v>46172</v>
      </c>
      <c r="P150" s="189">
        <f ca="1"/>
        <v>1</v>
      </c>
      <c r="Q150" s="191" t="str">
        <f ca="1"/>
        <v>Completed</v>
      </c>
      <c r="R150" t="str" cm="1">
        <f t="array" aca="1" ref="R150" ca="1">_xlfn.XLOOKUP(1,(E150='01 Summary'!$E$4:$E$250)*(('01 Summary'!$Q$4:$Q$250="Late")+('01 Summary'!$Q$4:$Q$250="On Schedule")),'01 Summary'!$AM$4:$AM$250," ")</f>
        <v xml:space="preserve"> </v>
      </c>
      <c r="T150" s="644" t="s">
        <v>387</v>
      </c>
      <c r="U150" s="644" t="s">
        <v>2268</v>
      </c>
      <c r="V150" s="644" t="s">
        <v>2270</v>
      </c>
    </row>
    <row r="151" spans="2:23" ht="30" customHeight="1" x14ac:dyDescent="0.2">
      <c r="B151" s="491">
        <f ca="1"/>
        <v>147</v>
      </c>
      <c r="C151" s="491" t="str">
        <f ca="1"/>
        <v>MDW-39547</v>
      </c>
      <c r="D151" s="491" t="str">
        <f ca="1"/>
        <v>Lot02</v>
      </c>
      <c r="E151" s="491" t="str">
        <f ca="1"/>
        <v>MO-CK5</v>
      </c>
      <c r="F151" s="491" t="str">
        <f ca="1"/>
        <v>MO-CK</v>
      </c>
      <c r="G151" s="493" t="str">
        <f ca="1"/>
        <v>Relocate door in front of toilet and build partition wall to conceal the view in side of toilet</v>
      </c>
      <c r="H151" s="491" t="str">
        <f ca="1"/>
        <v>สหชาติ</v>
      </c>
      <c r="I151" s="95">
        <f ca="1"/>
        <v>0</v>
      </c>
      <c r="J151" s="95" t="str">
        <f ca="1"/>
        <v>Depot</v>
      </c>
      <c r="K151" s="118">
        <f ca="1"/>
        <v>46236</v>
      </c>
      <c r="L151" s="173">
        <f ca="1"/>
        <v>46156</v>
      </c>
      <c r="M151" s="189">
        <f ca="1"/>
        <v>1</v>
      </c>
      <c r="N151" s="191" t="str">
        <f ca="1"/>
        <v>Completed</v>
      </c>
      <c r="O151" s="173">
        <f ca="1"/>
        <v>46187</v>
      </c>
      <c r="P151" s="189">
        <f ca="1"/>
        <v>1</v>
      </c>
      <c r="Q151" s="191" t="str">
        <f ca="1"/>
        <v>Completed</v>
      </c>
      <c r="R151" t="str" cm="1">
        <f t="array" aca="1" ref="R151" ca="1">_xlfn.XLOOKUP(1,(E151='01 Summary'!$E$4:$E$250)*(('01 Summary'!$Q$4:$Q$250="Late")+('01 Summary'!$Q$4:$Q$250="On Schedule")),'01 Summary'!$AM$4:$AM$250," ")</f>
        <v xml:space="preserve"> </v>
      </c>
      <c r="T151" s="644" t="s">
        <v>388</v>
      </c>
      <c r="U151" s="644" t="s">
        <v>2284</v>
      </c>
      <c r="V151" s="644" t="s">
        <v>2286</v>
      </c>
    </row>
    <row r="152" spans="2:23" ht="30" customHeight="1" x14ac:dyDescent="0.2">
      <c r="B152" s="491">
        <f ca="1"/>
        <v>148</v>
      </c>
      <c r="C152" s="491" t="str">
        <f ca="1"/>
        <v>MDW-39547</v>
      </c>
      <c r="D152" s="491" t="str">
        <f ca="1"/>
        <v>Lot02</v>
      </c>
      <c r="E152" s="491" t="str">
        <f ca="1"/>
        <v>MO-CK6</v>
      </c>
      <c r="F152" s="491" t="str">
        <f ca="1"/>
        <v>MO-CK</v>
      </c>
      <c r="G152" s="493" t="str">
        <f ca="1"/>
        <v>Modify Lockset the emergency door to be used for passage between the 2nd and 3rd floors inside the building.</v>
      </c>
      <c r="H152" s="491" t="str">
        <f ca="1"/>
        <v>สหชาติ</v>
      </c>
      <c r="I152" s="95">
        <f ca="1"/>
        <v>0</v>
      </c>
      <c r="J152" s="95" t="str">
        <f ca="1"/>
        <v>Depot</v>
      </c>
      <c r="K152" s="118">
        <f ca="1"/>
        <v>46237</v>
      </c>
      <c r="L152" s="173">
        <f ca="1"/>
        <v>46141</v>
      </c>
      <c r="M152" s="189">
        <f ca="1"/>
        <v>1</v>
      </c>
      <c r="N152" s="191" t="str">
        <f ca="1"/>
        <v>Completed</v>
      </c>
      <c r="O152" s="173">
        <f ca="1"/>
        <v>46187</v>
      </c>
      <c r="P152" s="189">
        <f ca="1"/>
        <v>1</v>
      </c>
      <c r="Q152" s="191" t="str">
        <f ca="1"/>
        <v>Completed</v>
      </c>
      <c r="R152" t="str" cm="1">
        <f t="array" aca="1" ref="R152" ca="1">_xlfn.XLOOKUP(1,(E152='01 Summary'!$E$4:$E$250)*(('01 Summary'!$Q$4:$Q$250="Late")+('01 Summary'!$Q$4:$Q$250="On Schedule")),'01 Summary'!$AM$4:$AM$250," ")</f>
        <v xml:space="preserve"> </v>
      </c>
      <c r="T152" s="644" t="s">
        <v>388</v>
      </c>
      <c r="U152" s="644" t="s">
        <v>2284</v>
      </c>
      <c r="V152" s="644" t="s">
        <v>2286</v>
      </c>
    </row>
    <row r="153" spans="2:23" ht="30" customHeight="1" x14ac:dyDescent="0.2">
      <c r="B153" s="491">
        <f ca="1"/>
        <v>149</v>
      </c>
      <c r="C153" s="491" t="str">
        <f ca="1"/>
        <v>MDW-39556</v>
      </c>
      <c r="D153" s="491" t="str">
        <f ca="1"/>
        <v>Lot02</v>
      </c>
      <c r="E153" s="491" t="str">
        <f ca="1"/>
        <v>MO-CK7</v>
      </c>
      <c r="F153" s="491" t="str">
        <f ca="1"/>
        <v>MO-CK</v>
      </c>
      <c r="G153" s="493" t="str">
        <f ca="1"/>
        <v>Addition small power for lounge and pantry room at 2nd floor and Hall and observation room at 3nd floor</v>
      </c>
      <c r="H153" s="491" t="str">
        <f ca="1"/>
        <v>ประธาน</v>
      </c>
      <c r="I153" s="95">
        <f ca="1"/>
        <v>0</v>
      </c>
      <c r="J153" s="95" t="str">
        <f ca="1"/>
        <v>Depot</v>
      </c>
      <c r="K153" s="118">
        <f ca="1"/>
        <v>46238</v>
      </c>
      <c r="L153" s="173">
        <f ca="1"/>
        <v>46156</v>
      </c>
      <c r="M153" s="189">
        <f ca="1"/>
        <v>1</v>
      </c>
      <c r="N153" s="191" t="str">
        <f ca="1"/>
        <v>Completed</v>
      </c>
      <c r="O153" s="173">
        <f ca="1"/>
        <v>46187</v>
      </c>
      <c r="P153" s="189">
        <f ca="1"/>
        <v>1</v>
      </c>
      <c r="Q153" s="191" t="str">
        <f ca="1"/>
        <v>Completed</v>
      </c>
      <c r="R153" t="str" cm="1">
        <f t="array" aca="1" ref="R153" ca="1">_xlfn.XLOOKUP(1,(E153='01 Summary'!$E$4:$E$250)*(('01 Summary'!$Q$4:$Q$250="Late")+('01 Summary'!$Q$4:$Q$250="On Schedule")),'01 Summary'!$AM$4:$AM$250," ")</f>
        <v xml:space="preserve"> </v>
      </c>
      <c r="T153" s="644" t="s">
        <v>389</v>
      </c>
      <c r="U153" s="644" t="s">
        <v>3721</v>
      </c>
      <c r="V153" s="644" t="s">
        <v>3939</v>
      </c>
    </row>
    <row r="154" spans="2:23" ht="30" customHeight="1" x14ac:dyDescent="0.2">
      <c r="B154" s="491">
        <f ca="1"/>
        <v>150</v>
      </c>
      <c r="C154" s="491" t="str">
        <f ca="1"/>
        <v>MDW-39548</v>
      </c>
      <c r="D154" s="491" t="str">
        <f ca="1"/>
        <v>Lot02</v>
      </c>
      <c r="E154" s="491" t="str">
        <f ca="1"/>
        <v>MO-CK8</v>
      </c>
      <c r="F154" s="491" t="str">
        <f ca="1"/>
        <v>MO-CK</v>
      </c>
      <c r="G154" s="493" t="str">
        <f ca="1"/>
        <v>Air Condition for using store room to be pantry room. 2nd floor</v>
      </c>
      <c r="H154" s="491" t="str">
        <f ca="1"/>
        <v>ประธาน</v>
      </c>
      <c r="I154" s="95">
        <f ca="1"/>
        <v>0</v>
      </c>
      <c r="J154" s="95" t="str">
        <f ca="1"/>
        <v>Depot</v>
      </c>
      <c r="K154" s="118">
        <f ca="1"/>
        <v>46239</v>
      </c>
      <c r="L154" s="173">
        <f ca="1"/>
        <v>46141</v>
      </c>
      <c r="M154" s="189">
        <f ca="1"/>
        <v>1</v>
      </c>
      <c r="N154" s="192" t="str">
        <f ca="1"/>
        <v>Completed</v>
      </c>
      <c r="O154" s="173">
        <f ca="1"/>
        <v>46187</v>
      </c>
      <c r="P154" s="189">
        <f ca="1"/>
        <v>1</v>
      </c>
      <c r="Q154" s="192" t="str">
        <f ca="1"/>
        <v>Completed</v>
      </c>
      <c r="R154" t="str" cm="1">
        <f t="array" aca="1" ref="R154" ca="1">_xlfn.XLOOKUP(1,(E154='01 Summary'!$E$4:$E$250)*(('01 Summary'!$Q$4:$Q$250="Late")+('01 Summary'!$Q$4:$Q$250="On Schedule")),'01 Summary'!$AM$4:$AM$250," ")</f>
        <v xml:space="preserve"> </v>
      </c>
      <c r="T154" s="644" t="s">
        <v>390</v>
      </c>
      <c r="U154" s="644" t="s">
        <v>3707</v>
      </c>
      <c r="V154" s="644" t="s">
        <v>3927</v>
      </c>
    </row>
    <row r="155" spans="2:23" ht="30" customHeight="1" x14ac:dyDescent="0.2">
      <c r="B155" s="491">
        <f ca="1"/>
        <v>151</v>
      </c>
      <c r="C155" s="685" t="str">
        <f ca="1"/>
        <v>MDW-39552</v>
      </c>
      <c r="D155" s="685" t="str">
        <f ca="1"/>
        <v>Lot02</v>
      </c>
      <c r="E155" s="685" t="str">
        <f ca="1"/>
        <v>MO-CK9</v>
      </c>
      <c r="F155" s="685" t="str">
        <f ca="1"/>
        <v>MO-CK</v>
      </c>
      <c r="G155" s="687" t="str">
        <f ca="1"/>
        <v>Walk Way Hand rail high 90 cm 1 side (144 m. x 7 route)</v>
      </c>
      <c r="H155" s="685" t="str">
        <f ca="1"/>
        <v>สหชาติ</v>
      </c>
      <c r="I155" s="598">
        <f ca="1"/>
        <v>0</v>
      </c>
      <c r="J155" s="598" t="str">
        <f ca="1"/>
        <v>Depot</v>
      </c>
      <c r="K155" s="600">
        <f ca="1"/>
        <v>46296</v>
      </c>
      <c r="L155" s="193">
        <f ca="1"/>
        <v>46172</v>
      </c>
      <c r="M155" s="531">
        <f ca="1"/>
        <v>1</v>
      </c>
      <c r="N155" s="601" t="str">
        <f ca="1"/>
        <v>Completed</v>
      </c>
      <c r="O155" s="193">
        <f ca="1"/>
        <v>46203</v>
      </c>
      <c r="P155" s="531">
        <f ca="1"/>
        <v>1</v>
      </c>
      <c r="Q155" s="601" t="str">
        <f ca="1"/>
        <v>Completed</v>
      </c>
      <c r="R155" t="str" cm="1">
        <f t="array" aca="1" ref="R155" ca="1">_xlfn.XLOOKUP(1,(E155='01 Summary'!$E$4:$E$250)*(('01 Summary'!$Q$4:$Q$250="Late")+('01 Summary'!$Q$4:$Q$250="On Schedule")),'01 Summary'!$AM$4:$AM$250," ")</f>
        <v xml:space="preserve"> </v>
      </c>
      <c r="T155" s="644" t="s">
        <v>391</v>
      </c>
      <c r="U155" s="644" t="s">
        <v>2292</v>
      </c>
      <c r="V155" s="644" t="s">
        <v>2294</v>
      </c>
    </row>
    <row r="156" spans="2:23" ht="30" hidden="1" customHeight="1" x14ac:dyDescent="0.2">
      <c r="B156" s="491">
        <f ca="1"/>
        <v>152</v>
      </c>
      <c r="C156" s="496" t="str">
        <f ca="1"/>
        <v>MDW-39544</v>
      </c>
      <c r="D156" s="496" t="str">
        <f ca="1"/>
        <v>Lot02</v>
      </c>
      <c r="E156" s="496" t="str">
        <f ca="1"/>
        <v>MO-CK10</v>
      </c>
      <c r="F156" s="496" t="str">
        <f ca="1"/>
        <v>MO-CK</v>
      </c>
      <c r="G156" s="498" t="str">
        <f ca="1"/>
        <v>Barbed wire fence Viaduct CE CW</v>
      </c>
      <c r="H156" s="496" t="str">
        <f ca="1"/>
        <v>บัณฑิต/สหชาติ</v>
      </c>
      <c r="I156" s="97" t="str">
        <f ca="1"/>
        <v>พี่ต่อ</v>
      </c>
      <c r="J156" s="97" t="str">
        <f ca="1"/>
        <v>Depot</v>
      </c>
      <c r="K156" s="119">
        <f ca="1"/>
        <v>46388</v>
      </c>
      <c r="L156" s="174">
        <f ca="1"/>
        <v>0</v>
      </c>
      <c r="M156" s="188">
        <f ca="1"/>
        <v>0</v>
      </c>
      <c r="N156" s="175">
        <f ca="1"/>
        <v>0</v>
      </c>
      <c r="O156" s="553">
        <f ca="1"/>
        <v>0</v>
      </c>
      <c r="P156" s="554">
        <f ca="1"/>
        <v>0</v>
      </c>
      <c r="Q156" s="555">
        <f ca="1"/>
        <v>0</v>
      </c>
      <c r="R156" s="571" t="str" cm="1">
        <f t="array" aca="1" ref="R156" ca="1">_xlfn.XLOOKUP(1,(E156='01 Summary'!$E$4:$E$250)*(('01 Summary'!$Q$4:$Q$250="Late")+('01 Summary'!$Q$4:$Q$250="On Schedule")),'01 Summary'!$AM$4:$AM$250," ")</f>
        <v xml:space="preserve"> </v>
      </c>
      <c r="S156" s="571"/>
      <c r="T156" s="571" t="s">
        <v>392</v>
      </c>
      <c r="U156" s="571" t="s">
        <v>2272</v>
      </c>
      <c r="V156" s="571" t="s">
        <v>2274</v>
      </c>
      <c r="W156" s="571"/>
    </row>
    <row r="157" spans="2:23" ht="30" customHeight="1" x14ac:dyDescent="0.2">
      <c r="B157" s="491">
        <f ca="1"/>
        <v>153</v>
      </c>
      <c r="C157" s="491" t="str">
        <f ca="1"/>
        <v>MDW-39545</v>
      </c>
      <c r="D157" s="491" t="str">
        <f ca="1"/>
        <v>Lot02</v>
      </c>
      <c r="E157" s="491" t="str">
        <f ca="1"/>
        <v>MO-CK11</v>
      </c>
      <c r="F157" s="491" t="str">
        <f ca="1"/>
        <v>MO-CK</v>
      </c>
      <c r="G157" s="493" t="str">
        <f ca="1"/>
        <v>Chain Link at Cut &amp; Cover 600m.</v>
      </c>
      <c r="H157" s="491" t="str">
        <f ca="1"/>
        <v>สหชาติ</v>
      </c>
      <c r="I157" s="95" t="str">
        <f ca="1"/>
        <v>พรพรหม</v>
      </c>
      <c r="J157" s="95" t="str">
        <f ca="1"/>
        <v>Depot</v>
      </c>
      <c r="K157" s="118">
        <f ca="1"/>
        <v>46174</v>
      </c>
      <c r="L157" s="173">
        <f ca="1"/>
        <v>46080</v>
      </c>
      <c r="M157" s="189">
        <f ca="1"/>
        <v>1</v>
      </c>
      <c r="N157" s="191" t="str">
        <f ca="1"/>
        <v>Completed</v>
      </c>
      <c r="O157" s="173">
        <f ca="1"/>
        <v>46142</v>
      </c>
      <c r="P157" s="189">
        <f ca="1"/>
        <v>1</v>
      </c>
      <c r="Q157" s="191" t="str">
        <f ca="1"/>
        <v>Completed</v>
      </c>
      <c r="R157" t="str" cm="1">
        <f t="array" aca="1" ref="R157" ca="1">_xlfn.XLOOKUP(1,(E157='01 Summary'!$E$4:$E$250)*(('01 Summary'!$Q$4:$Q$250="Late")+('01 Summary'!$Q$4:$Q$250="On Schedule")),'01 Summary'!$AM$4:$AM$250," ")</f>
        <v xml:space="preserve"> </v>
      </c>
      <c r="T157" s="644" t="s">
        <v>394</v>
      </c>
      <c r="U157" s="644" t="s">
        <v>2276</v>
      </c>
      <c r="V157" s="644" t="s">
        <v>2278</v>
      </c>
    </row>
    <row r="158" spans="2:23" ht="30" customHeight="1" x14ac:dyDescent="0.2">
      <c r="B158" s="491">
        <f ca="1"/>
        <v>154</v>
      </c>
      <c r="C158" s="685" t="str">
        <f ca="1"/>
        <v>MDW-39546</v>
      </c>
      <c r="D158" s="685" t="str">
        <f ca="1"/>
        <v>Lot02</v>
      </c>
      <c r="E158" s="685" t="str">
        <f ca="1"/>
        <v>MO-CK12</v>
      </c>
      <c r="F158" s="685" t="str">
        <f ca="1"/>
        <v>MO-CK</v>
      </c>
      <c r="G158" s="687" t="str">
        <f ca="1"/>
        <v>Chain Link under slab high 1.70 m</v>
      </c>
      <c r="H158" s="685" t="str">
        <f ca="1"/>
        <v>สหชาติ</v>
      </c>
      <c r="I158" s="598">
        <f ca="1"/>
        <v>0</v>
      </c>
      <c r="J158" s="598">
        <f ca="1"/>
        <v>0</v>
      </c>
      <c r="K158" s="600">
        <f ca="1"/>
        <v>46388</v>
      </c>
      <c r="L158" s="193">
        <f ca="1"/>
        <v>46203</v>
      </c>
      <c r="M158" s="531">
        <f ca="1"/>
        <v>1</v>
      </c>
      <c r="N158" s="601" t="str">
        <f ca="1"/>
        <v>Completed</v>
      </c>
      <c r="O158" s="597">
        <f ca="1"/>
        <v>46234</v>
      </c>
      <c r="P158" s="531">
        <f ca="1"/>
        <v>1</v>
      </c>
      <c r="Q158" s="601" t="str">
        <f ca="1"/>
        <v>Completed</v>
      </c>
      <c r="R158" t="str" cm="1">
        <f t="array" aca="1" ref="R158" ca="1">_xlfn.XLOOKUP(1,(E158='01 Summary'!$E$4:$E$250)*(('01 Summary'!$Q$4:$Q$250="Late")+('01 Summary'!$Q$4:$Q$250="On Schedule")),'01 Summary'!$AM$4:$AM$250," ")</f>
        <v xml:space="preserve"> </v>
      </c>
      <c r="T158" s="644" t="s">
        <v>395</v>
      </c>
      <c r="U158" s="644" t="s">
        <v>2280</v>
      </c>
      <c r="V158" s="644" t="s">
        <v>2282</v>
      </c>
    </row>
    <row r="159" spans="2:23" ht="30" customHeight="1" x14ac:dyDescent="0.2">
      <c r="B159" s="491">
        <f ca="1"/>
        <v>155</v>
      </c>
      <c r="C159" s="491" t="str">
        <f ca="1"/>
        <v>MDW-39550</v>
      </c>
      <c r="D159" s="491" t="str">
        <f ca="1"/>
        <v>Lot02</v>
      </c>
      <c r="E159" s="491" t="str">
        <f ca="1"/>
        <v>MO-CK13.1</v>
      </c>
      <c r="F159" s="491" t="str">
        <f ca="1"/>
        <v>MO-CK</v>
      </c>
      <c r="G159" s="493" t="str">
        <f ca="1"/>
        <v>Satellite Store at OR21 - Civil &amp; AR</v>
      </c>
      <c r="H159" s="491" t="str">
        <f ca="1"/>
        <v>สหชาติ</v>
      </c>
      <c r="I159" s="95">
        <f ca="1"/>
        <v>0</v>
      </c>
      <c r="J159" s="95">
        <f ca="1"/>
        <v>0</v>
      </c>
      <c r="K159" s="118">
        <f ca="1"/>
        <v>46389</v>
      </c>
      <c r="L159" s="583">
        <f ca="1"/>
        <v>46264</v>
      </c>
      <c r="M159" s="189">
        <f ca="1"/>
        <v>1</v>
      </c>
      <c r="N159" s="192" t="str">
        <f ca="1"/>
        <v>Completed</v>
      </c>
      <c r="O159" s="583">
        <f ca="1"/>
        <v>46310</v>
      </c>
      <c r="P159" s="189">
        <f ca="1"/>
        <v>0</v>
      </c>
      <c r="Q159" s="192" t="str">
        <f ca="1"/>
        <v>Late</v>
      </c>
      <c r="R159" cm="1">
        <f t="array" aca="1" ref="R159" ca="1">_xlfn.XLOOKUP(1,(E159='01 Summary'!$E$4:$E$250)*(('01 Summary'!$Q$4:$Q$250="Late")+('01 Summary'!$Q$4:$Q$250="On Schedule")),'01 Summary'!$AM$4:$AM$250," ")</f>
        <v>0</v>
      </c>
      <c r="T159" s="644" t="s">
        <v>397</v>
      </c>
      <c r="U159" s="644" t="s">
        <v>2288</v>
      </c>
      <c r="V159" s="644" t="s">
        <v>3932</v>
      </c>
    </row>
    <row r="160" spans="2:23" ht="30" customHeight="1" x14ac:dyDescent="0.2">
      <c r="B160" s="491">
        <f ca="1"/>
        <v>156</v>
      </c>
      <c r="C160" s="491" t="str">
        <f ca="1"/>
        <v>MDW-39549</v>
      </c>
      <c r="D160" s="491" t="str">
        <f ca="1"/>
        <v>Lot02</v>
      </c>
      <c r="E160" s="491" t="str">
        <f ca="1"/>
        <v>MO-CK13.2</v>
      </c>
      <c r="F160" s="491" t="str">
        <f ca="1"/>
        <v>MO-CK</v>
      </c>
      <c r="G160" s="493" t="str">
        <f ca="1"/>
        <v>Maintenance Room and Satellite Store at Stations - Building Services</v>
      </c>
      <c r="H160" s="491" t="str">
        <f ca="1"/>
        <v>ประธาน</v>
      </c>
      <c r="I160" s="95">
        <f ca="1"/>
        <v>0</v>
      </c>
      <c r="J160" s="95">
        <f ca="1"/>
        <v>0</v>
      </c>
      <c r="K160" s="118">
        <f ca="1"/>
        <v>46390</v>
      </c>
      <c r="L160" s="173">
        <f ca="1"/>
        <v>46264</v>
      </c>
      <c r="M160" s="189">
        <f ca="1"/>
        <v>1</v>
      </c>
      <c r="N160" s="191" t="str">
        <f ca="1"/>
        <v>Completed</v>
      </c>
      <c r="O160" s="173">
        <f ca="1"/>
        <v>46310</v>
      </c>
      <c r="P160" s="189">
        <f ca="1"/>
        <v>1</v>
      </c>
      <c r="Q160" s="191" t="str">
        <f ca="1"/>
        <v>Completed</v>
      </c>
      <c r="R160" t="str" cm="1">
        <f t="array" aca="1" ref="R160" ca="1">_xlfn.XLOOKUP(1,(E160='01 Summary'!$E$4:$E$250)*(('01 Summary'!$Q$4:$Q$250="Late")+('01 Summary'!$Q$4:$Q$250="On Schedule")),'01 Summary'!$AM$4:$AM$250," ")</f>
        <v xml:space="preserve"> </v>
      </c>
      <c r="T160" s="644" t="s">
        <v>396</v>
      </c>
      <c r="U160" s="644" t="s">
        <v>3710</v>
      </c>
      <c r="V160" s="644" t="s">
        <v>3930</v>
      </c>
    </row>
    <row r="161" spans="2:22" ht="30" customHeight="1" x14ac:dyDescent="0.2">
      <c r="B161" s="491">
        <f ca="1"/>
        <v>157</v>
      </c>
      <c r="C161" s="491" t="str">
        <f ca="1"/>
        <v>MDW-39551</v>
      </c>
      <c r="D161" s="491" t="str">
        <f ca="1"/>
        <v>Lot02</v>
      </c>
      <c r="E161" s="491" t="str">
        <f ca="1"/>
        <v>MO-CK14</v>
      </c>
      <c r="F161" s="491" t="str">
        <f ca="1"/>
        <v>MO-CK</v>
      </c>
      <c r="G161" s="493" t="str">
        <f ca="1"/>
        <v>Modify Cleaner room at OR29 to be Train crew Standby office with facility system</v>
      </c>
      <c r="H161" s="491" t="str">
        <f ca="1"/>
        <v>ประธาน</v>
      </c>
      <c r="I161" s="95">
        <f ca="1"/>
        <v>0</v>
      </c>
      <c r="J161" s="95" t="str">
        <f ca="1"/>
        <v>Depot</v>
      </c>
      <c r="K161" s="118">
        <f ca="1"/>
        <v>46204</v>
      </c>
      <c r="L161" s="173">
        <f ca="1"/>
        <v>46095</v>
      </c>
      <c r="M161" s="189">
        <f ca="1"/>
        <v>1</v>
      </c>
      <c r="N161" s="191" t="str">
        <f ca="1"/>
        <v>Completed</v>
      </c>
      <c r="O161" s="173">
        <f ca="1"/>
        <v>46141</v>
      </c>
      <c r="P161" s="189">
        <f ca="1"/>
        <v>1</v>
      </c>
      <c r="Q161" s="191" t="str">
        <f ca="1"/>
        <v>Completed</v>
      </c>
      <c r="R161" t="str" cm="1">
        <f t="array" aca="1" ref="R161" ca="1">_xlfn.XLOOKUP(1,(E161='01 Summary'!$E$4:$E$250)*(('01 Summary'!$Q$4:$Q$250="Late")+('01 Summary'!$Q$4:$Q$250="On Schedule")),'01 Summary'!$AM$4:$AM$250," ")</f>
        <v xml:space="preserve"> </v>
      </c>
      <c r="T161" s="644" t="s">
        <v>398</v>
      </c>
      <c r="U161" s="644" t="s">
        <v>3714</v>
      </c>
      <c r="V161" s="644" t="s">
        <v>3934</v>
      </c>
    </row>
    <row r="162" spans="2:22" ht="30" customHeight="1" x14ac:dyDescent="0.2">
      <c r="B162" s="491">
        <f ca="1"/>
        <v>158</v>
      </c>
      <c r="C162" s="685" t="str">
        <f ca="1"/>
        <v>MDW-39295</v>
      </c>
      <c r="D162" s="685" t="str">
        <f ca="1"/>
        <v>Lot02</v>
      </c>
      <c r="E162" s="685" t="str">
        <f ca="1"/>
        <v>MO-CK15.1</v>
      </c>
      <c r="F162" s="685" t="str">
        <f ca="1"/>
        <v>MO-CK</v>
      </c>
      <c r="G162" s="687" t="str">
        <f ca="1"/>
        <v>Epoxy Floor Installation and Curb Installation at the Entrance - Civil &amp; AR</v>
      </c>
      <c r="H162" s="685" t="str">
        <f ca="1"/>
        <v>สหชาติ</v>
      </c>
      <c r="I162" s="598">
        <f ca="1"/>
        <v>0</v>
      </c>
      <c r="J162" s="598" t="str">
        <f ca="1"/>
        <v>Depot</v>
      </c>
      <c r="K162" s="600">
        <f ca="1"/>
        <v>46143</v>
      </c>
      <c r="L162" s="193">
        <f ca="1"/>
        <v>46049</v>
      </c>
      <c r="M162" s="531">
        <f ca="1"/>
        <v>1</v>
      </c>
      <c r="N162" s="601" t="str">
        <f ca="1"/>
        <v>Completed</v>
      </c>
      <c r="O162" s="193">
        <f ca="1"/>
        <v>46080</v>
      </c>
      <c r="P162" s="531">
        <f ca="1"/>
        <v>1</v>
      </c>
      <c r="Q162" s="601" t="str">
        <f ca="1"/>
        <v>Completed</v>
      </c>
      <c r="R162" t="str" cm="1">
        <f t="array" aca="1" ref="R162" ca="1">_xlfn.XLOOKUP(1,(E162='01 Summary'!$E$4:$E$250)*(('01 Summary'!$Q$4:$Q$250="Late")+('01 Summary'!$Q$4:$Q$250="On Schedule")),'01 Summary'!$AM$4:$AM$250," ")</f>
        <v xml:space="preserve"> </v>
      </c>
      <c r="T162" s="644" t="s">
        <v>400</v>
      </c>
      <c r="U162" s="644" t="s">
        <v>2149</v>
      </c>
      <c r="V162" s="644" t="s">
        <v>2151</v>
      </c>
    </row>
    <row r="163" spans="2:22" ht="30" customHeight="1" x14ac:dyDescent="0.2">
      <c r="B163" s="491">
        <f ca="1"/>
        <v>159</v>
      </c>
      <c r="C163" s="491" t="str">
        <f ca="1"/>
        <v>MDW-39296</v>
      </c>
      <c r="D163" s="491" t="str">
        <f ca="1"/>
        <v>Lot02</v>
      </c>
      <c r="E163" s="491" t="str">
        <f ca="1"/>
        <v>MO-CK15.2</v>
      </c>
      <c r="F163" s="491" t="str">
        <f ca="1"/>
        <v>MO-CK</v>
      </c>
      <c r="G163" s="493" t="str">
        <f ca="1"/>
        <v>Change Electrical Equipment to be Explosion-proof type - Building Services</v>
      </c>
      <c r="H163" s="491" t="str">
        <f ca="1"/>
        <v>ประธาน</v>
      </c>
      <c r="I163" s="95">
        <f ca="1"/>
        <v>0</v>
      </c>
      <c r="J163" s="95" t="str">
        <f ca="1"/>
        <v>Depot</v>
      </c>
      <c r="K163" s="118">
        <f ca="1"/>
        <v>46143</v>
      </c>
      <c r="L163" s="173">
        <f ca="1"/>
        <v>46004</v>
      </c>
      <c r="M163" s="189">
        <f ca="1"/>
        <v>1</v>
      </c>
      <c r="N163" s="191" t="str">
        <f ca="1"/>
        <v>Completed</v>
      </c>
      <c r="O163" s="173">
        <f ca="1"/>
        <v>46050</v>
      </c>
      <c r="P163" s="189">
        <f ca="1"/>
        <v>1</v>
      </c>
      <c r="Q163" s="191" t="str">
        <f ca="1"/>
        <v>Completed</v>
      </c>
      <c r="R163" t="str" cm="1">
        <f t="array" aca="1" ref="R163" ca="1">_xlfn.XLOOKUP(1,(E163='01 Summary'!$E$4:$E$250)*(('01 Summary'!$Q$4:$Q$250="Late")+('01 Summary'!$Q$4:$Q$250="On Schedule")),'01 Summary'!$AM$4:$AM$250," ")</f>
        <v xml:space="preserve"> </v>
      </c>
      <c r="T163" s="644" t="s">
        <v>399</v>
      </c>
      <c r="U163" s="644" t="s">
        <v>3591</v>
      </c>
      <c r="V163" s="644" t="s">
        <v>3856</v>
      </c>
    </row>
    <row r="164" spans="2:22" ht="30" customHeight="1" x14ac:dyDescent="0.2">
      <c r="B164" s="491">
        <f ca="1"/>
        <v>160</v>
      </c>
      <c r="C164" s="491" t="str">
        <f ca="1"/>
        <v>DWE-39024</v>
      </c>
      <c r="D164" s="491" t="str">
        <f ca="1"/>
        <v>Lot02</v>
      </c>
      <c r="E164" s="491" t="str">
        <f ca="1"/>
        <v>MO-CK16</v>
      </c>
      <c r="F164" s="491" t="str">
        <f ca="1"/>
        <v>MO-CK</v>
      </c>
      <c r="G164" s="493" t="str">
        <f ca="1"/>
        <v>Dangerous waste Storage 30 x 5 m. =10 room</v>
      </c>
      <c r="H164" s="491" t="str">
        <f ca="1"/>
        <v>สหชาติ</v>
      </c>
      <c r="I164" s="95">
        <f ca="1"/>
        <v>0</v>
      </c>
      <c r="J164" s="95" t="str">
        <f ca="1"/>
        <v>Depot</v>
      </c>
      <c r="K164" s="118">
        <f ca="1"/>
        <v>46143</v>
      </c>
      <c r="L164" s="173">
        <f ca="1"/>
        <v>45930</v>
      </c>
      <c r="M164" s="189">
        <f ca="1"/>
        <v>1</v>
      </c>
      <c r="N164" s="191" t="str">
        <f ca="1"/>
        <v>Completed</v>
      </c>
      <c r="O164" s="173">
        <f ca="1"/>
        <v>46096</v>
      </c>
      <c r="P164" s="189">
        <f ca="1"/>
        <v>1</v>
      </c>
      <c r="Q164" s="191" t="str">
        <f ca="1"/>
        <v>Completed</v>
      </c>
      <c r="R164" t="str" cm="1">
        <f t="array" aca="1" ref="R164" ca="1">_xlfn.XLOOKUP(1,(E164='01 Summary'!$E$4:$E$250)*(('01 Summary'!$Q$4:$Q$250="Late")+('01 Summary'!$Q$4:$Q$250="On Schedule")),'01 Summary'!$AM$4:$AM$250," ")</f>
        <v xml:space="preserve"> </v>
      </c>
      <c r="T164" s="644" t="s">
        <v>489</v>
      </c>
      <c r="U164" s="644" t="s">
        <v>2056</v>
      </c>
      <c r="V164" s="644" t="s">
        <v>2058</v>
      </c>
    </row>
    <row r="165" spans="2:22" ht="30" customHeight="1" x14ac:dyDescent="0.2">
      <c r="B165" s="491">
        <f ca="1"/>
        <v>161</v>
      </c>
      <c r="C165" s="494">
        <f ca="1"/>
        <v>0</v>
      </c>
      <c r="D165" s="491" t="str">
        <f ca="1"/>
        <v>Lot02</v>
      </c>
      <c r="E165" s="491" t="str">
        <f ca="1"/>
        <v>MO-CK17</v>
      </c>
      <c r="F165" s="491" t="str">
        <f ca="1"/>
        <v>MO-CK</v>
      </c>
      <c r="G165" s="493" t="str">
        <f ca="1"/>
        <v>Safety Sign all Depot Area building</v>
      </c>
      <c r="H165" s="491" t="str">
        <f ca="1"/>
        <v>สหชาติ</v>
      </c>
      <c r="I165" s="95">
        <f ca="1"/>
        <v>0</v>
      </c>
      <c r="J165" s="95" t="str">
        <f ca="1"/>
        <v>Depot</v>
      </c>
      <c r="K165" s="118">
        <f ca="1"/>
        <v>46143</v>
      </c>
      <c r="L165" s="173">
        <f ca="1"/>
        <v>45989</v>
      </c>
      <c r="M165" s="189">
        <f ca="1"/>
        <v>1</v>
      </c>
      <c r="N165" s="191" t="str">
        <f ca="1"/>
        <v>Completed</v>
      </c>
      <c r="O165" s="173">
        <f ca="1"/>
        <v>46188</v>
      </c>
      <c r="P165" s="189">
        <f ca="1"/>
        <v>1</v>
      </c>
      <c r="Q165" s="192" t="str">
        <f ca="1"/>
        <v>Completed</v>
      </c>
      <c r="R165" t="str" cm="1">
        <f t="array" aca="1" ref="R165" ca="1">_xlfn.XLOOKUP(1,(E165='01 Summary'!$E$4:$E$250)*(('01 Summary'!$Q$4:$Q$250="Late")+('01 Summary'!$Q$4:$Q$250="On Schedule")),'01 Summary'!$AM$4:$AM$250," ")</f>
        <v xml:space="preserve"> </v>
      </c>
      <c r="U165" s="644">
        <v>0</v>
      </c>
      <c r="V165" s="644">
        <v>0</v>
      </c>
    </row>
    <row r="166" spans="2:22" ht="30" customHeight="1" x14ac:dyDescent="0.2">
      <c r="B166" s="491">
        <f ca="1"/>
        <v>162</v>
      </c>
      <c r="C166" s="494">
        <f ca="1"/>
        <v>0</v>
      </c>
      <c r="D166" s="491" t="str">
        <f ca="1"/>
        <v>Lot02</v>
      </c>
      <c r="E166" s="491" t="str">
        <f ca="1"/>
        <v>MO-CK18</v>
      </c>
      <c r="F166" s="491" t="str">
        <f ca="1"/>
        <v>MO-CK</v>
      </c>
      <c r="G166" s="493" t="str">
        <f ca="1"/>
        <v>Emergency escape route map</v>
      </c>
      <c r="H166" s="491" t="str">
        <f ca="1"/>
        <v>สหชาติ</v>
      </c>
      <c r="I166" s="95">
        <f ca="1"/>
        <v>0</v>
      </c>
      <c r="J166" s="95" t="str">
        <f ca="1"/>
        <v>Depot</v>
      </c>
      <c r="K166" s="118">
        <f ca="1"/>
        <v>46388</v>
      </c>
      <c r="L166" s="173">
        <f ca="1"/>
        <v>46295</v>
      </c>
      <c r="M166" s="189">
        <f ca="1"/>
        <v>0</v>
      </c>
      <c r="N166" s="191" t="str">
        <f ca="1"/>
        <v>Late</v>
      </c>
      <c r="O166" s="173">
        <f ca="1"/>
        <v>46325</v>
      </c>
      <c r="P166" s="189">
        <f ca="1"/>
        <v>0.5</v>
      </c>
      <c r="Q166" s="191" t="str">
        <f ca="1"/>
        <v>On Schedule</v>
      </c>
      <c r="R166" t="str" cm="1">
        <f t="array" aca="1" ref="R166" ca="1">_xlfn.XLOOKUP(1,(E166='01 Summary'!$E$4:$E$250)*(('01 Summary'!$Q$4:$Q$250="Late")+('01 Summary'!$Q$4:$Q$250="On Schedule")),'01 Summary'!$AM$4:$AM$250," ")</f>
        <v>GRS</v>
      </c>
      <c r="U166" s="644">
        <v>0</v>
      </c>
      <c r="V166" s="644">
        <v>0</v>
      </c>
    </row>
    <row r="167" spans="2:22" ht="30" customHeight="1" x14ac:dyDescent="0.2">
      <c r="B167" s="491">
        <f ca="1"/>
        <v>163</v>
      </c>
      <c r="C167" s="494">
        <f ca="1"/>
        <v>0</v>
      </c>
      <c r="D167" s="491" t="str">
        <f ca="1"/>
        <v>Lot02</v>
      </c>
      <c r="E167" s="491" t="str">
        <f ca="1"/>
        <v>MO-CK19</v>
      </c>
      <c r="F167" s="491" t="str">
        <f ca="1"/>
        <v>MO-CK</v>
      </c>
      <c r="G167" s="493" t="str">
        <f ca="1"/>
        <v>Traffic Line Marking (Thermoplastic Paint)</v>
      </c>
      <c r="H167" s="491" t="str">
        <f ca="1"/>
        <v>สหชาติ</v>
      </c>
      <c r="I167" s="95">
        <f ca="1"/>
        <v>0</v>
      </c>
      <c r="J167" s="95" t="str">
        <f ca="1"/>
        <v>Depot</v>
      </c>
      <c r="K167" s="118">
        <f ca="1"/>
        <v>46143</v>
      </c>
      <c r="L167" s="173">
        <f ca="1"/>
        <v>46142</v>
      </c>
      <c r="M167" s="189">
        <f ca="1"/>
        <v>1</v>
      </c>
      <c r="N167" s="191" t="str">
        <f ca="1"/>
        <v>Completed</v>
      </c>
      <c r="O167" s="173">
        <f ca="1"/>
        <v>46188</v>
      </c>
      <c r="P167" s="189">
        <f ca="1"/>
        <v>1</v>
      </c>
      <c r="Q167" s="191" t="str">
        <f ca="1"/>
        <v>Completed</v>
      </c>
      <c r="R167" t="str" cm="1">
        <f t="array" aca="1" ref="R167" ca="1">_xlfn.XLOOKUP(1,(E167='01 Summary'!$E$4:$E$250)*(('01 Summary'!$Q$4:$Q$250="Late")+('01 Summary'!$Q$4:$Q$250="On Schedule")),'01 Summary'!$AM$4:$AM$250," ")</f>
        <v xml:space="preserve"> </v>
      </c>
      <c r="U167" s="644">
        <v>0</v>
      </c>
      <c r="V167" s="644">
        <v>0</v>
      </c>
    </row>
    <row r="168" spans="2:22" ht="30" customHeight="1" x14ac:dyDescent="0.2">
      <c r="B168" s="491">
        <f ca="1"/>
        <v>164</v>
      </c>
      <c r="C168" s="494">
        <f ca="1"/>
        <v>0</v>
      </c>
      <c r="D168" s="491" t="str">
        <f ca="1"/>
        <v>Lot02</v>
      </c>
      <c r="E168" s="491" t="str">
        <f ca="1"/>
        <v>MO-CK20</v>
      </c>
      <c r="F168" s="491" t="str">
        <f ca="1"/>
        <v>MO-CK</v>
      </c>
      <c r="G168" s="493" t="str">
        <f ca="1"/>
        <v>Emergency Car Parking location Painting in front of MWS</v>
      </c>
      <c r="H168" s="491" t="str">
        <f ca="1"/>
        <v>สหชาติ</v>
      </c>
      <c r="I168" s="95">
        <f ca="1"/>
        <v>0</v>
      </c>
      <c r="J168" s="95" t="str">
        <f ca="1"/>
        <v>Depot</v>
      </c>
      <c r="K168" s="118">
        <f ca="1"/>
        <v>46143</v>
      </c>
      <c r="L168" s="173">
        <f ca="1"/>
        <v>46142</v>
      </c>
      <c r="M168" s="189">
        <f ca="1"/>
        <v>1</v>
      </c>
      <c r="N168" s="191" t="str">
        <f ca="1"/>
        <v>Completed</v>
      </c>
      <c r="O168" s="173">
        <f ca="1"/>
        <v>46188</v>
      </c>
      <c r="P168" s="189">
        <f ca="1"/>
        <v>1</v>
      </c>
      <c r="Q168" s="191" t="str">
        <f ca="1"/>
        <v>Completed</v>
      </c>
      <c r="R168" t="str" cm="1">
        <f t="array" aca="1" ref="R168" ca="1">_xlfn.XLOOKUP(1,(E168='01 Summary'!$E$4:$E$250)*(('01 Summary'!$Q$4:$Q$250="Late")+('01 Summary'!$Q$4:$Q$250="On Schedule")),'01 Summary'!$AM$4:$AM$250," ")</f>
        <v xml:space="preserve"> </v>
      </c>
      <c r="U168" s="644">
        <v>0</v>
      </c>
      <c r="V168" s="644">
        <v>0</v>
      </c>
    </row>
    <row r="169" spans="2:22" ht="30" customHeight="1" x14ac:dyDescent="0.2">
      <c r="B169" s="491">
        <f ca="1"/>
        <v>165</v>
      </c>
      <c r="C169" s="491" t="str">
        <f ca="1"/>
        <v>GRS-39022</v>
      </c>
      <c r="D169" s="491" t="str">
        <f ca="1"/>
        <v>Lot02</v>
      </c>
      <c r="E169" s="491" t="str">
        <f ca="1"/>
        <v>MO-CK21</v>
      </c>
      <c r="F169" s="491" t="str">
        <f ca="1"/>
        <v>MO-CK</v>
      </c>
      <c r="G169" s="493" t="str">
        <f ca="1"/>
        <v>Safety Line painting in MWS, Stabling Area, P-way, Track</v>
      </c>
      <c r="H169" s="491" t="str">
        <f ca="1"/>
        <v>สหชาติ</v>
      </c>
      <c r="I169" s="95">
        <f ca="1"/>
        <v>0</v>
      </c>
      <c r="J169" s="95" t="str">
        <f ca="1"/>
        <v>Depot</v>
      </c>
      <c r="K169" s="118">
        <f ca="1"/>
        <v>46388</v>
      </c>
      <c r="L169" s="173">
        <f ca="1"/>
        <v>46174</v>
      </c>
      <c r="M169" s="189">
        <f ca="1"/>
        <v>1</v>
      </c>
      <c r="N169" s="191" t="str">
        <f ca="1"/>
        <v>Completed</v>
      </c>
      <c r="O169" s="173">
        <f ca="1"/>
        <v>46235</v>
      </c>
      <c r="P169" s="189">
        <f ca="1"/>
        <v>1</v>
      </c>
      <c r="Q169" s="191" t="str">
        <f ca="1"/>
        <v>Completed</v>
      </c>
      <c r="R169" t="str" cm="1">
        <f t="array" aca="1" ref="R169" ca="1">_xlfn.XLOOKUP(1,(E169='01 Summary'!$E$4:$E$250)*(('01 Summary'!$Q$4:$Q$250="Late")+('01 Summary'!$Q$4:$Q$250="On Schedule")),'01 Summary'!$AM$4:$AM$250," ")</f>
        <v xml:space="preserve"> </v>
      </c>
      <c r="T169" s="644" t="s">
        <v>978</v>
      </c>
      <c r="U169" s="644" t="s">
        <v>2540</v>
      </c>
      <c r="V169" s="644" t="s">
        <v>2584</v>
      </c>
    </row>
    <row r="170" spans="2:22" ht="30" customHeight="1" x14ac:dyDescent="0.2">
      <c r="B170" s="491">
        <f ca="1"/>
        <v>166</v>
      </c>
      <c r="C170" s="494">
        <f ca="1"/>
        <v>0</v>
      </c>
      <c r="D170" s="491" t="str">
        <f ca="1"/>
        <v>Lot02</v>
      </c>
      <c r="E170" s="491" t="str">
        <f ca="1"/>
        <v>MO-CK22</v>
      </c>
      <c r="F170" s="491" t="str">
        <f ca="1"/>
        <v>MO-CK</v>
      </c>
      <c r="G170" s="493" t="str">
        <f ca="1"/>
        <v>Fire escape stairs level signs in the Depot, VS and IVS areas</v>
      </c>
      <c r="H170" s="491" t="str">
        <f ca="1"/>
        <v>สหชาติ</v>
      </c>
      <c r="I170" s="95">
        <f ca="1"/>
        <v>0</v>
      </c>
      <c r="J170" s="95" t="str">
        <f ca="1"/>
        <v>Depot</v>
      </c>
      <c r="K170" s="118">
        <f ca="1"/>
        <v>46388</v>
      </c>
      <c r="L170" s="193">
        <f ca="1"/>
        <v>46295</v>
      </c>
      <c r="M170" s="189">
        <f ca="1"/>
        <v>0.5</v>
      </c>
      <c r="N170" s="191" t="str">
        <f ca="1"/>
        <v>Late</v>
      </c>
      <c r="O170" s="193">
        <f ca="1"/>
        <v>46326</v>
      </c>
      <c r="P170" s="189">
        <f ca="1"/>
        <v>0</v>
      </c>
      <c r="Q170" s="191" t="str">
        <f ca="1"/>
        <v>On Schedule</v>
      </c>
      <c r="R170" t="str" cm="1">
        <f t="array" aca="1" ref="R170" ca="1">_xlfn.XLOOKUP(1,(E170='01 Summary'!$E$4:$E$250)*(('01 Summary'!$Q$4:$Q$250="Late")+('01 Summary'!$Q$4:$Q$250="On Schedule")),'01 Summary'!$AM$4:$AM$250," ")</f>
        <v>GRS</v>
      </c>
      <c r="U170" s="644">
        <v>0</v>
      </c>
      <c r="V170" s="644">
        <v>0</v>
      </c>
    </row>
    <row r="171" spans="2:22" ht="30" customHeight="1" x14ac:dyDescent="0.2">
      <c r="B171" s="491">
        <f ca="1"/>
        <v>167</v>
      </c>
      <c r="C171" s="491" t="str">
        <f ca="1"/>
        <v>DWE-39026</v>
      </c>
      <c r="D171" s="491" t="str">
        <f ca="1"/>
        <v>Lot02</v>
      </c>
      <c r="E171" s="491" t="str">
        <f ca="1"/>
        <v>MO-CK23</v>
      </c>
      <c r="F171" s="491" t="str">
        <f ca="1"/>
        <v>MO-CK</v>
      </c>
      <c r="G171" s="493" t="str">
        <f ca="1"/>
        <v>General waste Storage 22 x 5 m</v>
      </c>
      <c r="H171" s="491" t="str">
        <f ca="1"/>
        <v>สหชาติ</v>
      </c>
      <c r="I171" s="95">
        <f ca="1"/>
        <v>0</v>
      </c>
      <c r="J171" s="95" t="str">
        <f ca="1"/>
        <v>Depot</v>
      </c>
      <c r="K171" s="118">
        <f ca="1"/>
        <v>46143</v>
      </c>
      <c r="L171" s="173">
        <f ca="1"/>
        <v>45930</v>
      </c>
      <c r="M171" s="189">
        <f ca="1"/>
        <v>1</v>
      </c>
      <c r="N171" s="191" t="str">
        <f ca="1"/>
        <v>Completed</v>
      </c>
      <c r="O171" s="583">
        <f ca="1"/>
        <v>46096</v>
      </c>
      <c r="P171" s="189">
        <f ca="1"/>
        <v>1</v>
      </c>
      <c r="Q171" s="435" t="str">
        <f ca="1"/>
        <v>Completed</v>
      </c>
      <c r="R171" t="str" cm="1">
        <f t="array" aca="1" ref="R171" ca="1">_xlfn.XLOOKUP(1,(E171='01 Summary'!$E$4:$E$250)*(('01 Summary'!$Q$4:$Q$250="Late")+('01 Summary'!$Q$4:$Q$250="On Schedule")),'01 Summary'!$AM$4:$AM$250," ")</f>
        <v xml:space="preserve"> </v>
      </c>
      <c r="T171" s="644" t="s">
        <v>491</v>
      </c>
      <c r="U171" s="644" t="s">
        <v>2064</v>
      </c>
      <c r="V171" s="644" t="s">
        <v>2066</v>
      </c>
    </row>
    <row r="172" spans="2:22" ht="30" customHeight="1" x14ac:dyDescent="0.2">
      <c r="B172" s="491">
        <f ca="1"/>
        <v>168</v>
      </c>
      <c r="C172" s="494">
        <f ca="1"/>
        <v>0</v>
      </c>
      <c r="D172" s="491" t="str">
        <f ca="1"/>
        <v>Lot02</v>
      </c>
      <c r="E172" s="491" t="str">
        <f ca="1"/>
        <v>MO-CK24</v>
      </c>
      <c r="F172" s="491" t="str">
        <f ca="1"/>
        <v>MO-CK</v>
      </c>
      <c r="G172" s="493" t="str">
        <f ca="1"/>
        <v>Modify Traffic paint and traffic sign</v>
      </c>
      <c r="H172" s="491" t="str">
        <f ca="1"/>
        <v>สหชาติ</v>
      </c>
      <c r="I172" s="95">
        <f ca="1"/>
        <v>0</v>
      </c>
      <c r="J172" s="95">
        <f ca="1"/>
        <v>0</v>
      </c>
      <c r="K172" s="118">
        <f ca="1"/>
        <v>46143</v>
      </c>
      <c r="L172" s="173">
        <f ca="1"/>
        <v>46142</v>
      </c>
      <c r="M172" s="189">
        <f ca="1"/>
        <v>1</v>
      </c>
      <c r="N172" s="191" t="str">
        <f ca="1"/>
        <v>Completed</v>
      </c>
      <c r="O172" s="173">
        <f ca="1"/>
        <v>46188</v>
      </c>
      <c r="P172" s="189">
        <f ca="1"/>
        <v>1</v>
      </c>
      <c r="Q172" s="191" t="str">
        <f ca="1"/>
        <v>Completed</v>
      </c>
      <c r="R172" t="str" cm="1">
        <f t="array" aca="1" ref="R172" ca="1">_xlfn.XLOOKUP(1,(E172='01 Summary'!$E$4:$E$250)*(('01 Summary'!$Q$4:$Q$250="Late")+('01 Summary'!$Q$4:$Q$250="On Schedule")),'01 Summary'!$AM$4:$AM$250," ")</f>
        <v xml:space="preserve"> </v>
      </c>
      <c r="U172" s="644">
        <v>0</v>
      </c>
      <c r="V172" s="644">
        <v>0</v>
      </c>
    </row>
    <row r="173" spans="2:22" ht="30" customHeight="1" x14ac:dyDescent="0.2">
      <c r="B173" s="491">
        <f ca="1"/>
        <v>169</v>
      </c>
      <c r="C173" s="494">
        <f ca="1"/>
        <v>0</v>
      </c>
      <c r="D173" s="491" t="str">
        <f ca="1"/>
        <v>Lot02</v>
      </c>
      <c r="E173" s="491" t="str">
        <f ca="1"/>
        <v>MO-CK25</v>
      </c>
      <c r="F173" s="491" t="str">
        <f ca="1"/>
        <v>MO-CK</v>
      </c>
      <c r="G173" s="493" t="str">
        <f ca="1"/>
        <v>Station Area sign 28 stations</v>
      </c>
      <c r="H173" s="491" t="str">
        <f ca="1"/>
        <v>สหชาติ</v>
      </c>
      <c r="I173" s="95">
        <f ca="1"/>
        <v>0</v>
      </c>
      <c r="J173" s="95">
        <f ca="1"/>
        <v>0</v>
      </c>
      <c r="K173" s="118">
        <f ca="1"/>
        <v>46143</v>
      </c>
      <c r="L173" s="173">
        <f ca="1"/>
        <v>46188</v>
      </c>
      <c r="M173" s="189">
        <f ca="1"/>
        <v>0.8</v>
      </c>
      <c r="N173" s="191" t="str">
        <f ca="1"/>
        <v>Late</v>
      </c>
      <c r="O173" s="583">
        <f ca="1"/>
        <v>46203</v>
      </c>
      <c r="P173" s="189">
        <f ca="1"/>
        <v>1</v>
      </c>
      <c r="Q173" s="191" t="str">
        <f ca="1"/>
        <v>Completed</v>
      </c>
      <c r="R173" t="str" cm="1">
        <f t="array" aca="1" ref="R173" ca="1">_xlfn.XLOOKUP(1,(E173='01 Summary'!$E$4:$E$250)*(('01 Summary'!$Q$4:$Q$250="Late")+('01 Summary'!$Q$4:$Q$250="On Schedule")),'01 Summary'!$AM$4:$AM$250," ")</f>
        <v xml:space="preserve"> </v>
      </c>
      <c r="U173" s="644">
        <v>0</v>
      </c>
      <c r="V173" s="644">
        <v>0</v>
      </c>
    </row>
    <row r="174" spans="2:22" ht="30" customHeight="1" x14ac:dyDescent="0.2">
      <c r="B174" s="491">
        <f ca="1"/>
        <v>170</v>
      </c>
      <c r="C174" s="491" t="str">
        <f ca="1"/>
        <v/>
      </c>
      <c r="D174" s="491" t="str">
        <f ca="1"/>
        <v>Lot02</v>
      </c>
      <c r="E174" s="491" t="str">
        <f ca="1"/>
        <v>MO-CK26</v>
      </c>
      <c r="F174" s="491" t="str">
        <f ca="1"/>
        <v>MO-CK</v>
      </c>
      <c r="G174" s="493" t="str">
        <f ca="1"/>
        <v>Safety and warning signage for lift and escalator at all station</v>
      </c>
      <c r="H174" s="491" t="str">
        <f ca="1"/>
        <v>สหชาติ</v>
      </c>
      <c r="I174" s="95">
        <f ca="1"/>
        <v>0</v>
      </c>
      <c r="J174" s="95" t="str">
        <f ca="1"/>
        <v>Depot</v>
      </c>
      <c r="K174" s="118">
        <f ca="1"/>
        <v>46388</v>
      </c>
      <c r="L174" s="173">
        <f ca="1"/>
        <v>46189</v>
      </c>
      <c r="M174" s="189">
        <f ca="1"/>
        <v>1</v>
      </c>
      <c r="N174" s="191" t="str">
        <f ca="1"/>
        <v>Completed</v>
      </c>
      <c r="O174" s="173">
        <f ca="1"/>
        <v>46220</v>
      </c>
      <c r="P174" s="189">
        <f ca="1"/>
        <v>1</v>
      </c>
      <c r="Q174" s="191" t="str">
        <f ca="1"/>
        <v>Completed</v>
      </c>
      <c r="R174" t="str" cm="1">
        <f t="array" aca="1" ref="R174" ca="1">_xlfn.XLOOKUP(1,(E174='01 Summary'!$E$4:$E$250)*(('01 Summary'!$Q$4:$Q$250="Late")+('01 Summary'!$Q$4:$Q$250="On Schedule")),'01 Summary'!$AM$4:$AM$250," ")</f>
        <v xml:space="preserve"> </v>
      </c>
      <c r="T174" s="644" t="s">
        <v>380</v>
      </c>
      <c r="U174" s="644" t="s">
        <v>4800</v>
      </c>
      <c r="V174" s="644" t="s">
        <v>4800</v>
      </c>
    </row>
    <row r="175" spans="2:22" ht="30" customHeight="1" x14ac:dyDescent="0.2">
      <c r="B175" s="491">
        <f ca="1"/>
        <v>171</v>
      </c>
      <c r="C175" s="491" t="str">
        <f ca="1"/>
        <v>MDW-39532</v>
      </c>
      <c r="D175" s="491" t="str">
        <f ca="1"/>
        <v>Lot02</v>
      </c>
      <c r="E175" s="491" t="str">
        <f ca="1"/>
        <v>MO-CK27</v>
      </c>
      <c r="F175" s="491" t="str">
        <f ca="1"/>
        <v>MO-CK</v>
      </c>
      <c r="G175" s="493" t="str">
        <f ca="1"/>
        <v>Spike fence for Depot slab</v>
      </c>
      <c r="H175" s="491" t="str">
        <f ca="1"/>
        <v>สหชาติ</v>
      </c>
      <c r="I175" s="94">
        <f ca="1"/>
        <v>0</v>
      </c>
      <c r="J175" s="95" t="str">
        <f ca="1"/>
        <v>Depot</v>
      </c>
      <c r="K175" s="118">
        <f ca="1"/>
        <v>46388</v>
      </c>
      <c r="L175" s="173">
        <f ca="1"/>
        <v>46234</v>
      </c>
      <c r="M175" s="189">
        <f ca="1"/>
        <v>0.7</v>
      </c>
      <c r="N175" s="191" t="str">
        <f ca="1"/>
        <v>Late</v>
      </c>
      <c r="O175" s="173">
        <f ca="1"/>
        <v>46265</v>
      </c>
      <c r="P175" s="189">
        <f ca="1"/>
        <v>0</v>
      </c>
      <c r="Q175" s="191" t="str">
        <f ca="1"/>
        <v>Late</v>
      </c>
      <c r="R175" t="str" cm="1">
        <f t="array" aca="1" ref="R175" ca="1">_xlfn.XLOOKUP(1,(E175='01 Summary'!$E$4:$E$250)*(('01 Summary'!$Q$4:$Q$250="Late")+('01 Summary'!$Q$4:$Q$250="On Schedule")),'01 Summary'!$AM$4:$AM$250," ")</f>
        <v>อยู่ระหว่างส่งขออนุมัติแบบรอ Approve</v>
      </c>
      <c r="T175" s="644" t="s">
        <v>401</v>
      </c>
      <c r="U175" s="644" t="s">
        <v>2228</v>
      </c>
      <c r="V175" s="644" t="s">
        <v>2230</v>
      </c>
    </row>
    <row r="176" spans="2:22" ht="30" hidden="1" customHeight="1" x14ac:dyDescent="0.2">
      <c r="B176" s="491">
        <f ca="1"/>
        <v>172</v>
      </c>
      <c r="C176" s="499">
        <f ca="1"/>
        <v>0</v>
      </c>
      <c r="D176" s="496" t="str">
        <f ca="1"/>
        <v>Lot02</v>
      </c>
      <c r="E176" s="496" t="str">
        <f ca="1"/>
        <v>MO-CK28</v>
      </c>
      <c r="F176" s="496" t="str">
        <f ca="1"/>
        <v>MO-CK</v>
      </c>
      <c r="G176" s="498" t="str">
        <f ca="1"/>
        <v>Bird net and Flashing at MWS and Skywalk to Stabling yard</v>
      </c>
      <c r="H176" s="496" t="str">
        <f ca="1"/>
        <v>สหชาติ</v>
      </c>
      <c r="I176" s="96">
        <f ca="1"/>
        <v>0</v>
      </c>
      <c r="J176" s="97">
        <f ca="1"/>
        <v>0</v>
      </c>
      <c r="K176" s="119">
        <f ca="1"/>
        <v>46143</v>
      </c>
      <c r="L176" s="205" t="str">
        <f ca="1"/>
        <v/>
      </c>
      <c r="M176" s="206" t="str">
        <f ca="1"/>
        <v/>
      </c>
      <c r="N176" s="463">
        <f ca="1"/>
        <v>0</v>
      </c>
      <c r="O176" s="558" t="str">
        <f ca="1"/>
        <v/>
      </c>
      <c r="P176" s="559" t="str">
        <f ca="1"/>
        <v/>
      </c>
      <c r="Q176" s="552">
        <f ca="1"/>
        <v>0</v>
      </c>
      <c r="R176" t="str" cm="1">
        <f t="array" aca="1" ref="R176" ca="1">_xlfn.XLOOKUP(1,(E176='01 Summary'!$E$4:$E$250)*(('01 Summary'!$Q$4:$Q$250="Late")+('01 Summary'!$Q$4:$Q$250="On Schedule")),'01 Summary'!$AM$4:$AM$250," ")</f>
        <v xml:space="preserve"> </v>
      </c>
      <c r="T176"/>
      <c r="U176">
        <v>0</v>
      </c>
      <c r="V176">
        <v>0</v>
      </c>
    </row>
    <row r="177" spans="2:23" ht="30" customHeight="1" x14ac:dyDescent="0.2">
      <c r="B177" s="491">
        <f ca="1"/>
        <v>173</v>
      </c>
      <c r="C177" s="491" t="str">
        <f ca="1"/>
        <v>MDW-39541</v>
      </c>
      <c r="D177" s="491" t="str">
        <f ca="1"/>
        <v>Lot02</v>
      </c>
      <c r="E177" s="491" t="str">
        <f ca="1"/>
        <v>MO-CK29</v>
      </c>
      <c r="F177" s="491" t="str">
        <f ca="1"/>
        <v>MO-CK</v>
      </c>
      <c r="G177" s="493" t="str">
        <f ca="1"/>
        <v>Fire Alarm Manual Call Point signage at all elevated station</v>
      </c>
      <c r="H177" s="491" t="str">
        <f ca="1"/>
        <v>สหชาติ</v>
      </c>
      <c r="I177" s="95">
        <f ca="1"/>
        <v>0</v>
      </c>
      <c r="J177" s="95">
        <f ca="1"/>
        <v>0</v>
      </c>
      <c r="K177" s="118">
        <f ca="1"/>
        <v>46388</v>
      </c>
      <c r="L177" s="668" t="str">
        <f ca="1"/>
        <v/>
      </c>
      <c r="M177" s="669" t="str">
        <f ca="1"/>
        <v/>
      </c>
      <c r="N177" s="639">
        <f ca="1"/>
        <v>0</v>
      </c>
      <c r="O177" s="173">
        <f ca="1"/>
        <v>46233</v>
      </c>
      <c r="P177" s="189">
        <f ca="1"/>
        <v>1</v>
      </c>
      <c r="Q177" s="191" t="str">
        <f ca="1"/>
        <v>Completed</v>
      </c>
      <c r="R177" s="571" t="str" cm="1">
        <f t="array" aca="1" ref="R177" ca="1">_xlfn.XLOOKUP(1,(E177='01 Summary'!$E$4:$E$250)*(('01 Summary'!$Q$4:$Q$250="Late")+('01 Summary'!$Q$4:$Q$250="On Schedule")),'01 Summary'!$AM$4:$AM$250," ")</f>
        <v xml:space="preserve"> </v>
      </c>
      <c r="S177" s="571"/>
      <c r="T177" s="709" t="s">
        <v>402</v>
      </c>
      <c r="U177" s="709" t="s">
        <v>2260</v>
      </c>
      <c r="V177" s="709" t="s">
        <v>2262</v>
      </c>
      <c r="W177" s="571"/>
    </row>
    <row r="178" spans="2:23" ht="30" customHeight="1" x14ac:dyDescent="0.2">
      <c r="B178" s="491">
        <f ca="1"/>
        <v>174</v>
      </c>
      <c r="C178" s="494">
        <f ca="1"/>
        <v>0</v>
      </c>
      <c r="D178" s="491" t="str">
        <f ca="1"/>
        <v>Lot02</v>
      </c>
      <c r="E178" s="491" t="str">
        <f ca="1"/>
        <v>MO-CK30</v>
      </c>
      <c r="F178" s="491" t="str">
        <f ca="1"/>
        <v>MO-CK</v>
      </c>
      <c r="G178" s="493" t="str">
        <f ca="1"/>
        <v>Lighting for sealed space under stairs and behind lift shaft at underground station</v>
      </c>
      <c r="H178" s="491" t="str">
        <f ca="1"/>
        <v>ประธาน</v>
      </c>
      <c r="I178" s="95">
        <f ca="1"/>
        <v>0</v>
      </c>
      <c r="J178" s="95">
        <f ca="1"/>
        <v>0</v>
      </c>
      <c r="K178" s="118">
        <f ca="1"/>
        <v>46388</v>
      </c>
      <c r="L178" s="173">
        <f ca="1"/>
        <v>46309</v>
      </c>
      <c r="M178" s="189">
        <f ca="1"/>
        <v>0</v>
      </c>
      <c r="N178" s="191" t="str">
        <f ca="1"/>
        <v>Late</v>
      </c>
      <c r="O178" s="173">
        <f ca="1"/>
        <v>46340</v>
      </c>
      <c r="P178" s="189">
        <f ca="1"/>
        <v>0</v>
      </c>
      <c r="Q178" s="191" t="str">
        <f ca="1"/>
        <v>On Schedule</v>
      </c>
      <c r="R178" t="str" cm="1">
        <f t="array" aca="1" ref="R178" ca="1">_xlfn.XLOOKUP(1,(E178='01 Summary'!$E$4:$E$250)*(('01 Summary'!$Q$4:$Q$250="Late")+('01 Summary'!$Q$4:$Q$250="On Schedule")),'01 Summary'!$AM$4:$AM$250," ")</f>
        <v>ไฟส่องสว่างสำหรับพื้นที่ปิดใต้บันไดและด้านหลังช่องลิฟต์ที่สถานีรถไฟใต้ดิน</v>
      </c>
      <c r="U178" s="644">
        <v>0</v>
      </c>
      <c r="V178" s="644">
        <v>0</v>
      </c>
    </row>
    <row r="179" spans="2:23" ht="30" customHeight="1" x14ac:dyDescent="0.2">
      <c r="B179" s="491">
        <f ca="1"/>
        <v>175</v>
      </c>
      <c r="C179" s="494">
        <f ca="1"/>
        <v>0</v>
      </c>
      <c r="D179" s="491" t="str">
        <f ca="1"/>
        <v>Lot02</v>
      </c>
      <c r="E179" s="491" t="str">
        <f ca="1"/>
        <v>MO-CK31</v>
      </c>
      <c r="F179" s="491" t="str">
        <f ca="1"/>
        <v>MO-CK</v>
      </c>
      <c r="G179" s="493" t="str">
        <f ca="1"/>
        <v>Modify the access door of sealed space (under-stairs room) with a Sump Pump or ESPS cabinet</v>
      </c>
      <c r="H179" s="491" t="str">
        <f ca="1"/>
        <v>สหชาติ</v>
      </c>
      <c r="I179" s="95">
        <f ca="1"/>
        <v>0</v>
      </c>
      <c r="J179" s="95">
        <f ca="1"/>
        <v>0</v>
      </c>
      <c r="K179" s="118">
        <f ca="1"/>
        <v>46388</v>
      </c>
      <c r="L179" s="173">
        <f ca="1"/>
        <v>46219</v>
      </c>
      <c r="M179" s="189">
        <f ca="1"/>
        <v>0</v>
      </c>
      <c r="N179" s="191" t="str">
        <f ca="1"/>
        <v>Late</v>
      </c>
      <c r="O179" s="173">
        <f ca="1"/>
        <v>46250</v>
      </c>
      <c r="P179" s="189">
        <f ca="1"/>
        <v>0</v>
      </c>
      <c r="Q179" s="191" t="str">
        <f ca="1"/>
        <v>Late</v>
      </c>
      <c r="R179" cm="1">
        <f t="array" aca="1" ref="R179" ca="1">_xlfn.XLOOKUP(1,(E179='01 Summary'!$E$4:$E$250)*(('01 Summary'!$Q$4:$Q$250="Late")+('01 Summary'!$Q$4:$Q$250="On Schedule")),'01 Summary'!$AM$4:$AM$250," ")</f>
        <v>0</v>
      </c>
      <c r="U179" s="644">
        <v>0</v>
      </c>
      <c r="V179" s="644">
        <v>0</v>
      </c>
    </row>
    <row r="180" spans="2:23" ht="30" customHeight="1" x14ac:dyDescent="0.2">
      <c r="B180" s="491">
        <f ca="1"/>
        <v>176</v>
      </c>
      <c r="C180" s="494">
        <f ca="1"/>
        <v>0</v>
      </c>
      <c r="D180" s="491" t="str">
        <f ca="1"/>
        <v>Lot02</v>
      </c>
      <c r="E180" s="491" t="str">
        <f ca="1"/>
        <v>MO-CK32</v>
      </c>
      <c r="F180" s="491" t="str">
        <f ca="1"/>
        <v>MO-CK</v>
      </c>
      <c r="G180" s="493" t="str">
        <f ca="1"/>
        <v>Lighting to the sealed space (under-stairs room) with a Sump Pump or ESPS cabinet</v>
      </c>
      <c r="H180" s="491" t="str">
        <f ca="1"/>
        <v>ประธาน</v>
      </c>
      <c r="I180" s="95">
        <f ca="1"/>
        <v>0</v>
      </c>
      <c r="J180" s="95" t="str">
        <f ca="1"/>
        <v>Depot</v>
      </c>
      <c r="K180" s="118">
        <f ca="1"/>
        <v>46388</v>
      </c>
      <c r="L180" s="173">
        <f ca="1"/>
        <v>46329</v>
      </c>
      <c r="M180" s="189">
        <f ca="1"/>
        <v>0</v>
      </c>
      <c r="N180" s="191" t="str">
        <f ca="1"/>
        <v>On Schedule</v>
      </c>
      <c r="O180" s="173">
        <f ca="1"/>
        <v>46360</v>
      </c>
      <c r="P180" s="189">
        <f ca="1"/>
        <v>0</v>
      </c>
      <c r="Q180" s="191" t="str">
        <f ca="1"/>
        <v>On Schedule</v>
      </c>
      <c r="R180" t="str" cm="1">
        <f t="array" aca="1" ref="R180" ca="1">_xlfn.XLOOKUP(1,(E180='01 Summary'!$E$4:$E$250)*(('01 Summary'!$Q$4:$Q$250="Late")+('01 Summary'!$Q$4:$Q$250="On Schedule")),'01 Summary'!$AM$4:$AM$250," ")</f>
        <v>ซื้อสปอร์ตไลท์+แบต จำนวน 4 ชุด แทนการลากสายไฟ</v>
      </c>
      <c r="U180" s="644">
        <v>0</v>
      </c>
      <c r="V180" s="644">
        <v>0</v>
      </c>
    </row>
    <row r="181" spans="2:23" ht="30" customHeight="1" x14ac:dyDescent="0.2">
      <c r="B181" s="491">
        <f ca="1"/>
        <v>177</v>
      </c>
      <c r="C181" s="494">
        <f ca="1"/>
        <v>0</v>
      </c>
      <c r="D181" s="491" t="str">
        <f ca="1"/>
        <v>Lot02</v>
      </c>
      <c r="E181" s="491" t="str">
        <f ca="1"/>
        <v>MO-CK33</v>
      </c>
      <c r="F181" s="491" t="str">
        <f ca="1"/>
        <v>MO-CK</v>
      </c>
      <c r="G181" s="493" t="str">
        <f ca="1"/>
        <v>Additional lighting in areas where the lux level does not meet occupational health standards</v>
      </c>
      <c r="H181" s="491" t="str">
        <f ca="1"/>
        <v>ประธาน</v>
      </c>
      <c r="I181" s="95">
        <f ca="1"/>
        <v>0</v>
      </c>
      <c r="J181" s="95" t="str">
        <f ca="1"/>
        <v>Depot</v>
      </c>
      <c r="K181" s="118">
        <f ca="1"/>
        <v>46388</v>
      </c>
      <c r="L181" s="173">
        <f ca="1"/>
        <v>46279</v>
      </c>
      <c r="M181" s="189">
        <f ca="1"/>
        <v>1</v>
      </c>
      <c r="N181" s="191" t="str">
        <f ca="1"/>
        <v>Completed</v>
      </c>
      <c r="O181" s="173">
        <f ca="1"/>
        <v>46310</v>
      </c>
      <c r="P181" s="189">
        <f ca="1"/>
        <v>1</v>
      </c>
      <c r="Q181" s="191" t="str">
        <f ca="1"/>
        <v>Completed</v>
      </c>
      <c r="R181" t="str" cm="1">
        <f t="array" aca="1" ref="R181" ca="1">_xlfn.XLOOKUP(1,(E181='01 Summary'!$E$4:$E$250)*(('01 Summary'!$Q$4:$Q$250="Late")+('01 Summary'!$Q$4:$Q$250="On Schedule")),'01 Summary'!$AM$4:$AM$250," ")</f>
        <v xml:space="preserve"> </v>
      </c>
      <c r="U181" s="644">
        <v>0</v>
      </c>
      <c r="V181" s="644">
        <v>0</v>
      </c>
    </row>
    <row r="182" spans="2:23" ht="30" customHeight="1" x14ac:dyDescent="0.2">
      <c r="B182" s="491">
        <f ca="1"/>
        <v>178</v>
      </c>
      <c r="C182" s="505">
        <f ca="1"/>
        <v>0</v>
      </c>
      <c r="D182" s="502" t="str">
        <f ca="1"/>
        <v>Lot02</v>
      </c>
      <c r="E182" s="502" t="str">
        <f ca="1"/>
        <v>MO-CK34</v>
      </c>
      <c r="F182" s="502" t="str">
        <f ca="1"/>
        <v>MO-CK</v>
      </c>
      <c r="G182" s="503" t="str">
        <f ca="1"/>
        <v>Provide and install confined space signage for Station and Depot</v>
      </c>
      <c r="H182" s="502" t="str">
        <f ca="1"/>
        <v>สหชาติ</v>
      </c>
      <c r="I182" s="113">
        <f ca="1"/>
        <v>0</v>
      </c>
      <c r="J182" s="114">
        <f ca="1"/>
        <v>0</v>
      </c>
      <c r="K182" s="120">
        <f ca="1"/>
        <v>46388</v>
      </c>
      <c r="L182" s="530">
        <f ca="1"/>
        <v>46249</v>
      </c>
      <c r="M182" s="189">
        <f ca="1"/>
        <v>1</v>
      </c>
      <c r="N182" s="191" t="str">
        <f ca="1"/>
        <v>Completed</v>
      </c>
      <c r="O182" s="530">
        <f ca="1"/>
        <v>46280</v>
      </c>
      <c r="P182" s="189">
        <f ca="1"/>
        <v>1</v>
      </c>
      <c r="Q182" s="191" t="str">
        <f ca="1"/>
        <v>Completed</v>
      </c>
      <c r="R182" t="str" cm="1">
        <f t="array" aca="1" ref="R182" ca="1">_xlfn.XLOOKUP(1,(E182='01 Summary'!$E$4:$E$250)*(('01 Summary'!$Q$4:$Q$250="Late")+('01 Summary'!$Q$4:$Q$250="On Schedule")),'01 Summary'!$AM$4:$AM$250," ")</f>
        <v xml:space="preserve"> </v>
      </c>
      <c r="U182" s="644">
        <v>0</v>
      </c>
      <c r="V182" s="644">
        <v>0</v>
      </c>
    </row>
    <row r="183" spans="2:23" ht="30" hidden="1" customHeight="1" x14ac:dyDescent="0.2">
      <c r="B183" s="491">
        <f ca="1"/>
        <v>179</v>
      </c>
      <c r="C183" s="496" t="str">
        <f ca="1"/>
        <v/>
      </c>
      <c r="D183" s="496" t="str">
        <f ca="1"/>
        <v>Lot02</v>
      </c>
      <c r="E183" s="496" t="str">
        <f ca="1"/>
        <v>MO-CK35</v>
      </c>
      <c r="F183" s="496" t="str">
        <f ca="1"/>
        <v>MO-CK</v>
      </c>
      <c r="G183" s="497" t="str">
        <f ca="1"/>
        <v>Build room for Train crew main office at OR18 with office area, resting area, meeting room, pantry, toilet and locker room</v>
      </c>
      <c r="H183" s="496" t="str">
        <f ca="1"/>
        <v>สหชาติ/บัณฑิต/ประธาน</v>
      </c>
      <c r="I183" s="96">
        <f ca="1"/>
        <v>0</v>
      </c>
      <c r="J183" s="97" t="str">
        <f ca="1"/>
        <v>Depot</v>
      </c>
      <c r="K183" s="119" t="str">
        <f ca="1"/>
        <v>-</v>
      </c>
      <c r="L183" s="205" t="str">
        <f ca="1"/>
        <v/>
      </c>
      <c r="M183" s="206" t="str">
        <f ca="1"/>
        <v/>
      </c>
      <c r="N183" s="207">
        <f ca="1"/>
        <v>0</v>
      </c>
      <c r="O183" s="558" t="str">
        <f ca="1"/>
        <v/>
      </c>
      <c r="P183" s="559" t="str">
        <f ca="1"/>
        <v/>
      </c>
      <c r="Q183" s="560">
        <f ca="1"/>
        <v>0</v>
      </c>
      <c r="R183" s="571" t="str" cm="1">
        <f t="array" aca="1" ref="R183" ca="1">_xlfn.XLOOKUP(1,(E183='01 Summary'!$E$4:$E$250)*(('01 Summary'!$Q$4:$Q$250="Late")+('01 Summary'!$Q$4:$Q$250="On Schedule")),'01 Summary'!$AM$4:$AM$250," ")</f>
        <v xml:space="preserve"> </v>
      </c>
      <c r="S183" s="571"/>
      <c r="T183" s="571" t="s">
        <v>380</v>
      </c>
      <c r="U183" s="571" t="s">
        <v>4800</v>
      </c>
      <c r="V183" s="571" t="s">
        <v>4800</v>
      </c>
      <c r="W183" s="571"/>
    </row>
    <row r="184" spans="2:23" ht="30" hidden="1" customHeight="1" x14ac:dyDescent="0.2">
      <c r="B184" s="491">
        <f ca="1"/>
        <v>180</v>
      </c>
      <c r="C184" s="496" t="str">
        <f ca="1"/>
        <v/>
      </c>
      <c r="D184" s="496" t="str">
        <f ca="1"/>
        <v>Lot02</v>
      </c>
      <c r="E184" s="496" t="str">
        <f ca="1"/>
        <v>MO-CK36</v>
      </c>
      <c r="F184" s="496" t="str">
        <f ca="1"/>
        <v>MO-CK</v>
      </c>
      <c r="G184" s="498" t="str">
        <f ca="1"/>
        <v>Dormitory Cable Containments (if any)</v>
      </c>
      <c r="H184" s="496" t="str">
        <f ca="1"/>
        <v>มนตรี</v>
      </c>
      <c r="I184" s="96">
        <f ca="1"/>
        <v>0</v>
      </c>
      <c r="J184" s="97" t="str">
        <f ca="1"/>
        <v>Depot</v>
      </c>
      <c r="K184" s="119" t="str">
        <f ca="1"/>
        <v>-</v>
      </c>
      <c r="L184" s="205" t="str">
        <f ca="1"/>
        <v/>
      </c>
      <c r="M184" s="206" t="str">
        <f ca="1"/>
        <v/>
      </c>
      <c r="N184" s="207">
        <f ca="1"/>
        <v>0</v>
      </c>
      <c r="O184" s="558" t="str">
        <f ca="1"/>
        <v/>
      </c>
      <c r="P184" s="559" t="str">
        <f ca="1"/>
        <v/>
      </c>
      <c r="Q184" s="560">
        <f ca="1"/>
        <v>0</v>
      </c>
      <c r="R184" s="571" t="str" cm="1">
        <f t="array" aca="1" ref="R184" ca="1">_xlfn.XLOOKUP(1,(E184='01 Summary'!$E$4:$E$250)*(('01 Summary'!$Q$4:$Q$250="Late")+('01 Summary'!$Q$4:$Q$250="On Schedule")),'01 Summary'!$AM$4:$AM$250," ")</f>
        <v xml:space="preserve"> </v>
      </c>
      <c r="S184" s="571"/>
      <c r="T184" s="571" t="s">
        <v>380</v>
      </c>
      <c r="U184" s="571" t="s">
        <v>4800</v>
      </c>
      <c r="V184" s="571" t="s">
        <v>4800</v>
      </c>
      <c r="W184" s="571"/>
    </row>
    <row r="185" spans="2:23" ht="30" hidden="1" customHeight="1" x14ac:dyDescent="0.2">
      <c r="B185" s="491">
        <f ca="1"/>
        <v>181</v>
      </c>
      <c r="C185" s="691">
        <f ca="1"/>
        <v>0</v>
      </c>
      <c r="D185" s="636" t="str">
        <f ca="1"/>
        <v>Lot02</v>
      </c>
      <c r="E185" s="636" t="str">
        <f ca="1"/>
        <v>MO-CK37</v>
      </c>
      <c r="F185" s="636" t="str">
        <f ca="1"/>
        <v>MO-CK</v>
      </c>
      <c r="G185" s="642" t="str">
        <f ca="1"/>
        <v>Provide Raise floor and building Service in Training &amp;Simulator (OCC Admin)</v>
      </c>
      <c r="H185" s="636" t="str">
        <f ca="1"/>
        <v>สหชาติ</v>
      </c>
      <c r="I185" s="593">
        <f ca="1"/>
        <v>0</v>
      </c>
      <c r="J185" s="582" t="str">
        <f ca="1"/>
        <v>Depot</v>
      </c>
      <c r="K185" s="594" t="str">
        <f ca="1"/>
        <v>-</v>
      </c>
      <c r="L185" s="647">
        <f ca="1"/>
        <v>0</v>
      </c>
      <c r="M185" s="647">
        <f ca="1"/>
        <v>0</v>
      </c>
      <c r="N185" s="639">
        <f ca="1"/>
        <v>0</v>
      </c>
      <c r="O185" s="572" t="str">
        <f ca="1"/>
        <v/>
      </c>
      <c r="P185" s="696" t="str">
        <f ca="1"/>
        <v/>
      </c>
      <c r="Q185" s="696" t="str">
        <f ca="1"/>
        <v/>
      </c>
      <c r="R185" t="str" cm="1">
        <f t="array" aca="1" ref="R185" ca="1">_xlfn.XLOOKUP(1,(E185='01 Summary'!$E$4:$E$250)*(('01 Summary'!$Q$4:$Q$250="Late")+('01 Summary'!$Q$4:$Q$250="On Schedule")),'01 Summary'!$AM$4:$AM$250," ")</f>
        <v xml:space="preserve"> </v>
      </c>
      <c r="T185"/>
      <c r="U185">
        <v>0</v>
      </c>
      <c r="V185">
        <v>0</v>
      </c>
    </row>
    <row r="186" spans="2:23" ht="30" hidden="1" customHeight="1" x14ac:dyDescent="0.2">
      <c r="B186" s="491">
        <f ca="1"/>
        <v>182</v>
      </c>
      <c r="C186" s="636" t="str">
        <f ca="1"/>
        <v/>
      </c>
      <c r="D186" s="636" t="str">
        <f ca="1"/>
        <v>Lot02</v>
      </c>
      <c r="E186" s="636" t="str">
        <f ca="1"/>
        <v>MO-CK38</v>
      </c>
      <c r="F186" s="636" t="str">
        <f ca="1"/>
        <v>MO-CK</v>
      </c>
      <c r="G186" s="642" t="str">
        <f ca="1"/>
        <v>Add N2 in Playback and Training Room and Backup Control Room</v>
      </c>
      <c r="H186" s="636" t="str">
        <f ca="1"/>
        <v>บุญประเสริฐ</v>
      </c>
      <c r="I186" s="582">
        <f ca="1"/>
        <v>0</v>
      </c>
      <c r="J186" s="582" t="str">
        <f ca="1"/>
        <v>Depot</v>
      </c>
      <c r="K186" s="594" t="str">
        <f ca="1"/>
        <v>-</v>
      </c>
      <c r="L186" s="668" t="str">
        <f ca="1"/>
        <v/>
      </c>
      <c r="M186" s="669" t="str">
        <f ca="1"/>
        <v/>
      </c>
      <c r="N186" s="639">
        <f ca="1"/>
        <v>0</v>
      </c>
      <c r="O186" s="572" t="str">
        <f ca="1"/>
        <v/>
      </c>
      <c r="P186" s="696" t="str">
        <f ca="1"/>
        <v/>
      </c>
      <c r="Q186" s="700">
        <f ca="1"/>
        <v>0</v>
      </c>
      <c r="R186" t="str" cm="1">
        <f t="array" aca="1" ref="R186" ca="1">_xlfn.XLOOKUP(1,(E186='01 Summary'!$E$4:$E$250)*(('01 Summary'!$Q$4:$Q$250="Late")+('01 Summary'!$Q$4:$Q$250="On Schedule")),'01 Summary'!$AM$4:$AM$250," ")</f>
        <v xml:space="preserve"> </v>
      </c>
      <c r="T186" t="s">
        <v>380</v>
      </c>
      <c r="U186" t="s">
        <v>4800</v>
      </c>
      <c r="V186" t="s">
        <v>4800</v>
      </c>
    </row>
    <row r="187" spans="2:23" ht="30" customHeight="1" x14ac:dyDescent="0.2">
      <c r="B187" s="491">
        <f ca="1"/>
        <v>183</v>
      </c>
      <c r="C187" s="491" t="str">
        <f ca="1"/>
        <v>MDW-39505</v>
      </c>
      <c r="D187" s="491" t="str">
        <f ca="1"/>
        <v>Lot02</v>
      </c>
      <c r="E187" s="491" t="str">
        <f ca="1"/>
        <v>MO-BEM1.1</v>
      </c>
      <c r="F187" s="491" t="str">
        <f ca="1"/>
        <v>MO-BEM</v>
      </c>
      <c r="G187" s="493" t="str">
        <f ca="1"/>
        <v>Walkway from Main Work Shop to Stabling Area  - Civil &amp; AR</v>
      </c>
      <c r="H187" s="491" t="str">
        <f ca="1"/>
        <v>สหชาติ</v>
      </c>
      <c r="I187" s="95">
        <f ca="1"/>
        <v>0</v>
      </c>
      <c r="J187" s="95" t="str">
        <f ca="1"/>
        <v>Depot</v>
      </c>
      <c r="K187" s="118">
        <f ca="1"/>
        <v>46236</v>
      </c>
      <c r="L187" s="173">
        <f ca="1"/>
        <v>46140</v>
      </c>
      <c r="M187" s="189">
        <f ca="1"/>
        <v>1</v>
      </c>
      <c r="N187" s="191" t="str">
        <f ca="1"/>
        <v>Completed</v>
      </c>
      <c r="O187" s="597">
        <f ca="1"/>
        <v>46171</v>
      </c>
      <c r="P187" s="189">
        <f ca="1"/>
        <v>0.92</v>
      </c>
      <c r="Q187" s="191" t="str">
        <f ca="1"/>
        <v>Late</v>
      </c>
      <c r="R187" s="571" t="str" cm="1">
        <f t="array" aca="1" ref="R187" ca="1">_xlfn.XLOOKUP(1,(E187='01 Summary'!$E$4:$E$250)*(('01 Summary'!$Q$4:$Q$250="Late")+('01 Summary'!$Q$4:$Q$250="On Schedule")),'01 Summary'!$AM$4:$AM$250," ")</f>
        <v>คงเหลืองานมุงหลังคา Metal sheet</v>
      </c>
      <c r="S187" s="571"/>
      <c r="T187" s="709" t="s">
        <v>404</v>
      </c>
      <c r="U187" s="709" t="s">
        <v>2175</v>
      </c>
      <c r="V187" s="709" t="s">
        <v>2177</v>
      </c>
      <c r="W187" s="571"/>
    </row>
    <row r="188" spans="2:23" ht="30" customHeight="1" x14ac:dyDescent="0.2">
      <c r="B188" s="491">
        <f ca="1"/>
        <v>184</v>
      </c>
      <c r="C188" s="491" t="str">
        <f ca="1"/>
        <v>MDW-39506</v>
      </c>
      <c r="D188" s="491" t="str">
        <f ca="1"/>
        <v>Lot02</v>
      </c>
      <c r="E188" s="491" t="str">
        <f ca="1"/>
        <v>MO-BEM1.2</v>
      </c>
      <c r="F188" s="491" t="str">
        <f ca="1"/>
        <v>MO-BEM</v>
      </c>
      <c r="G188" s="493" t="str">
        <f ca="1"/>
        <v>Walkway from Main Work Shop to Stabling Area - Building Services</v>
      </c>
      <c r="H188" s="491" t="str">
        <f ca="1"/>
        <v>ประธาน</v>
      </c>
      <c r="I188" s="95">
        <f ca="1"/>
        <v>0</v>
      </c>
      <c r="J188" s="95" t="str">
        <f ca="1"/>
        <v>Depot</v>
      </c>
      <c r="K188" s="118">
        <f ca="1"/>
        <v>46236</v>
      </c>
      <c r="L188" s="173">
        <f ca="1"/>
        <v>46140</v>
      </c>
      <c r="M188" s="189">
        <f ca="1"/>
        <v>1</v>
      </c>
      <c r="N188" s="191" t="str">
        <f ca="1"/>
        <v>Completed</v>
      </c>
      <c r="O188" s="173">
        <f ca="1"/>
        <v>46171</v>
      </c>
      <c r="P188" s="189">
        <f ca="1"/>
        <v>1</v>
      </c>
      <c r="Q188" s="191" t="str">
        <f ca="1"/>
        <v>Completed</v>
      </c>
      <c r="R188" t="str" cm="1">
        <f t="array" aca="1" ref="R188" ca="1">_xlfn.XLOOKUP(1,(E188='01 Summary'!$E$4:$E$250)*(('01 Summary'!$Q$4:$Q$250="Late")+('01 Summary'!$Q$4:$Q$250="On Schedule")),'01 Summary'!$AM$4:$AM$250," ")</f>
        <v xml:space="preserve"> </v>
      </c>
      <c r="T188" s="644" t="s">
        <v>403</v>
      </c>
      <c r="U188" s="644" t="s">
        <v>3648</v>
      </c>
      <c r="V188" s="644" t="s">
        <v>3898</v>
      </c>
    </row>
    <row r="189" spans="2:23" ht="30" customHeight="1" x14ac:dyDescent="0.2">
      <c r="B189" s="491">
        <f ca="1"/>
        <v>185</v>
      </c>
      <c r="C189" s="491" t="str">
        <f ca="1"/>
        <v>MDW-39507</v>
      </c>
      <c r="D189" s="491" t="str">
        <f ca="1"/>
        <v>Lot02</v>
      </c>
      <c r="E189" s="491" t="str">
        <f ca="1"/>
        <v>MO-BEM2</v>
      </c>
      <c r="F189" s="491" t="str">
        <f ca="1"/>
        <v>MO-BEM</v>
      </c>
      <c r="G189" s="493" t="str">
        <f ca="1"/>
        <v>High Roof at Main Work Shop Entrance and Store</v>
      </c>
      <c r="H189" s="491" t="str">
        <f ca="1"/>
        <v>สหชาติ</v>
      </c>
      <c r="I189" s="95">
        <f ca="1"/>
        <v>0</v>
      </c>
      <c r="J189" s="95" t="str">
        <f ca="1"/>
        <v>Depot</v>
      </c>
      <c r="K189" s="118">
        <f ca="1"/>
        <v>46235</v>
      </c>
      <c r="L189" s="173">
        <f ca="1"/>
        <v>46066</v>
      </c>
      <c r="M189" s="189">
        <f ca="1"/>
        <v>1</v>
      </c>
      <c r="N189" s="191" t="str">
        <f ca="1"/>
        <v>Completed</v>
      </c>
      <c r="O189" s="173">
        <f ca="1"/>
        <v>46112</v>
      </c>
      <c r="P189" s="189">
        <f ca="1"/>
        <v>1</v>
      </c>
      <c r="Q189" s="191" t="str">
        <f ca="1"/>
        <v>Completed</v>
      </c>
      <c r="R189" t="str" cm="1">
        <f t="array" aca="1" ref="R189" ca="1">_xlfn.XLOOKUP(1,(E189='01 Summary'!$E$4:$E$250)*(('01 Summary'!$Q$4:$Q$250="Late")+('01 Summary'!$Q$4:$Q$250="On Schedule")),'01 Summary'!$AM$4:$AM$250," ")</f>
        <v xml:space="preserve"> </v>
      </c>
      <c r="T189" s="644" t="s">
        <v>405</v>
      </c>
      <c r="U189" s="644" t="s">
        <v>2179</v>
      </c>
      <c r="V189" s="644" t="s">
        <v>2181</v>
      </c>
    </row>
    <row r="190" spans="2:23" ht="30" customHeight="1" x14ac:dyDescent="0.2">
      <c r="B190" s="491">
        <f ca="1"/>
        <v>186</v>
      </c>
      <c r="C190" s="491" t="str">
        <f ca="1"/>
        <v>MDW-39509</v>
      </c>
      <c r="D190" s="491" t="str">
        <f ca="1"/>
        <v>Lot02</v>
      </c>
      <c r="E190" s="491" t="str">
        <f ca="1"/>
        <v>MO-BEM3</v>
      </c>
      <c r="F190" s="491" t="str">
        <f ca="1"/>
        <v>MO-BEM</v>
      </c>
      <c r="G190" s="493" t="str">
        <f ca="1"/>
        <v>High Roof at the entrance and exit of the under floor wheel lathe</v>
      </c>
      <c r="H190" s="491" t="str">
        <f ca="1"/>
        <v>สหชาติ</v>
      </c>
      <c r="I190" s="95">
        <f ca="1"/>
        <v>0</v>
      </c>
      <c r="J190" s="95" t="str">
        <f ca="1"/>
        <v>Depot</v>
      </c>
      <c r="K190" s="118">
        <f ca="1"/>
        <v>46238</v>
      </c>
      <c r="L190" s="173">
        <f ca="1"/>
        <v>46066</v>
      </c>
      <c r="M190" s="189">
        <f ca="1"/>
        <v>1</v>
      </c>
      <c r="N190" s="191" t="str">
        <f ca="1"/>
        <v>Completed</v>
      </c>
      <c r="O190" s="173">
        <f ca="1"/>
        <v>46112</v>
      </c>
      <c r="P190" s="189">
        <f ca="1"/>
        <v>1</v>
      </c>
      <c r="Q190" s="191" t="str">
        <f ca="1"/>
        <v>Completed</v>
      </c>
      <c r="R190" t="str" cm="1">
        <f t="array" aca="1" ref="R190" ca="1">_xlfn.XLOOKUP(1,(E190='01 Summary'!$E$4:$E$250)*(('01 Summary'!$Q$4:$Q$250="Late")+('01 Summary'!$Q$4:$Q$250="On Schedule")),'01 Summary'!$AM$4:$AM$250," ")</f>
        <v xml:space="preserve"> </v>
      </c>
      <c r="T190" s="644" t="s">
        <v>406</v>
      </c>
      <c r="U190" s="644" t="s">
        <v>2183</v>
      </c>
      <c r="V190" s="644" t="s">
        <v>380</v>
      </c>
    </row>
    <row r="191" spans="2:23" ht="30" customHeight="1" x14ac:dyDescent="0.2">
      <c r="B191" s="491">
        <f ca="1"/>
        <v>187</v>
      </c>
      <c r="C191" s="685" t="str">
        <f ca="1"/>
        <v>MDW-39511</v>
      </c>
      <c r="D191" s="685" t="str">
        <f ca="1"/>
        <v>Lot02</v>
      </c>
      <c r="E191" s="685" t="str">
        <f ca="1"/>
        <v>MO-BEM4.1</v>
      </c>
      <c r="F191" s="685" t="str">
        <f ca="1"/>
        <v>MO-BEM</v>
      </c>
      <c r="G191" s="687" t="str">
        <f ca="1"/>
        <v>Maintenance Office Rooms at Main Workshop - Civil &amp; AR</v>
      </c>
      <c r="H191" s="685" t="str">
        <f ca="1"/>
        <v>สหชาติ</v>
      </c>
      <c r="I191" s="598">
        <f ca="1"/>
        <v>0</v>
      </c>
      <c r="J191" s="598" t="str">
        <f ca="1"/>
        <v>Depot</v>
      </c>
      <c r="K191" s="600">
        <f ca="1"/>
        <v>46206</v>
      </c>
      <c r="L191" s="193">
        <f ca="1"/>
        <v>46125</v>
      </c>
      <c r="M191" s="531">
        <f ca="1"/>
        <v>1</v>
      </c>
      <c r="N191" s="601" t="str">
        <f ca="1"/>
        <v>Completed</v>
      </c>
      <c r="O191" s="193">
        <f ca="1"/>
        <v>46156</v>
      </c>
      <c r="P191" s="531">
        <f ca="1"/>
        <v>1</v>
      </c>
      <c r="Q191" s="601" t="str">
        <f ca="1"/>
        <v>Completed</v>
      </c>
      <c r="R191" t="str" cm="1">
        <f t="array" aca="1" ref="R191" ca="1">_xlfn.XLOOKUP(1,(E191='01 Summary'!$E$4:$E$250)*(('01 Summary'!$Q$4:$Q$250="Late")+('01 Summary'!$Q$4:$Q$250="On Schedule")),'01 Summary'!$AM$4:$AM$250," ")</f>
        <v xml:space="preserve"> </v>
      </c>
      <c r="T191" s="644" t="s">
        <v>408</v>
      </c>
      <c r="U191" s="644" t="s">
        <v>2187</v>
      </c>
      <c r="V191" s="644" t="s">
        <v>2189</v>
      </c>
    </row>
    <row r="192" spans="2:23" ht="30" customHeight="1" x14ac:dyDescent="0.2">
      <c r="B192" s="491">
        <f ca="1"/>
        <v>188</v>
      </c>
      <c r="C192" s="491" t="str">
        <f ca="1"/>
        <v>MDW-39512</v>
      </c>
      <c r="D192" s="491" t="str">
        <f ca="1"/>
        <v>Lot02</v>
      </c>
      <c r="E192" s="491" t="str">
        <f ca="1"/>
        <v>MO-BEM4.2</v>
      </c>
      <c r="F192" s="491" t="str">
        <f ca="1"/>
        <v>MO-BEM</v>
      </c>
      <c r="G192" s="493" t="str">
        <f ca="1"/>
        <v>Maintenance Office Rooms at Main Workshop - Building Services</v>
      </c>
      <c r="H192" s="491" t="str">
        <f ca="1"/>
        <v>ประธาน</v>
      </c>
      <c r="I192" s="95">
        <f ca="1"/>
        <v>0</v>
      </c>
      <c r="J192" s="95" t="str">
        <f ca="1"/>
        <v>Depot</v>
      </c>
      <c r="K192" s="118">
        <f ca="1"/>
        <v>46207</v>
      </c>
      <c r="L192" s="173">
        <f ca="1"/>
        <v>46125</v>
      </c>
      <c r="M192" s="189">
        <f ca="1"/>
        <v>1</v>
      </c>
      <c r="N192" s="191" t="str">
        <f ca="1"/>
        <v>Completed</v>
      </c>
      <c r="O192" s="173">
        <f ca="1"/>
        <v>46156</v>
      </c>
      <c r="P192" s="189">
        <f ca="1"/>
        <v>1</v>
      </c>
      <c r="Q192" s="191" t="str">
        <f ca="1"/>
        <v>Completed</v>
      </c>
      <c r="R192" t="str" cm="1">
        <f t="array" aca="1" ref="R192" ca="1">_xlfn.XLOOKUP(1,(E192='01 Summary'!$E$4:$E$250)*(('01 Summary'!$Q$4:$Q$250="Late")+('01 Summary'!$Q$4:$Q$250="On Schedule")),'01 Summary'!$AM$4:$AM$250," ")</f>
        <v xml:space="preserve"> </v>
      </c>
      <c r="T192" s="644" t="s">
        <v>407</v>
      </c>
      <c r="U192" s="644" t="s">
        <v>3658</v>
      </c>
      <c r="V192" s="644" t="s">
        <v>3900</v>
      </c>
    </row>
    <row r="193" spans="2:23" ht="30" customHeight="1" x14ac:dyDescent="0.2">
      <c r="B193" s="491">
        <f ca="1"/>
        <v>189</v>
      </c>
      <c r="C193" s="685" t="str">
        <f ca="1"/>
        <v>MDW-39513</v>
      </c>
      <c r="D193" s="685" t="str">
        <f ca="1"/>
        <v>Lot02</v>
      </c>
      <c r="E193" s="685" t="str">
        <f ca="1"/>
        <v>MO-BEM5</v>
      </c>
      <c r="F193" s="685" t="str">
        <f ca="1"/>
        <v>MO-BEM</v>
      </c>
      <c r="G193" s="687" t="str">
        <f ca="1"/>
        <v>Install Concrete car barrier along the walkway in front of  MWS building</v>
      </c>
      <c r="H193" s="685" t="str">
        <f ca="1"/>
        <v>สหชาติ</v>
      </c>
      <c r="I193" s="598">
        <f ca="1"/>
        <v>0</v>
      </c>
      <c r="J193" s="598" t="str">
        <f ca="1"/>
        <v>Depot</v>
      </c>
      <c r="K193" s="600">
        <f ca="1"/>
        <v>46388</v>
      </c>
      <c r="L193" s="193">
        <f ca="1"/>
        <v>46309</v>
      </c>
      <c r="M193" s="531">
        <f ca="1"/>
        <v>1</v>
      </c>
      <c r="N193" s="601" t="str">
        <f ca="1"/>
        <v>Completed</v>
      </c>
      <c r="O193" s="193">
        <f ca="1"/>
        <v>46340</v>
      </c>
      <c r="P193" s="531">
        <f ca="1"/>
        <v>1</v>
      </c>
      <c r="Q193" s="601" t="str">
        <f ca="1"/>
        <v>Completed</v>
      </c>
      <c r="R193" t="str" cm="1">
        <f t="array" aca="1" ref="R193" ca="1">_xlfn.XLOOKUP(1,(E193='01 Summary'!$E$4:$E$250)*(('01 Summary'!$Q$4:$Q$250="Late")+('01 Summary'!$Q$4:$Q$250="On Schedule")),'01 Summary'!$AM$4:$AM$250," ")</f>
        <v xml:space="preserve"> </v>
      </c>
      <c r="T193" s="644" t="s">
        <v>409</v>
      </c>
      <c r="U193" s="644" t="s">
        <v>2191</v>
      </c>
      <c r="V193" s="644" t="s">
        <v>2193</v>
      </c>
    </row>
    <row r="194" spans="2:23" ht="30" customHeight="1" x14ac:dyDescent="0.2">
      <c r="B194" s="491">
        <f ca="1"/>
        <v>190</v>
      </c>
      <c r="C194" s="494">
        <f ca="1"/>
        <v>0</v>
      </c>
      <c r="D194" s="491" t="str">
        <f ca="1"/>
        <v>Lot02</v>
      </c>
      <c r="E194" s="491" t="str">
        <f ca="1"/>
        <v>MO-BEM6</v>
      </c>
      <c r="F194" s="491" t="str">
        <f ca="1"/>
        <v>MO-BEM</v>
      </c>
      <c r="G194" s="493" t="str">
        <f ca="1"/>
        <v>Handrail on top of the water tank on the rooftop of the Admin Building</v>
      </c>
      <c r="H194" s="491" t="str">
        <f ca="1"/>
        <v>สหชาติ</v>
      </c>
      <c r="I194" s="95">
        <f ca="1"/>
        <v>0</v>
      </c>
      <c r="J194" s="95" t="str">
        <f ca="1"/>
        <v>Depot</v>
      </c>
      <c r="K194" s="118">
        <f ca="1"/>
        <v>46388</v>
      </c>
      <c r="L194" s="173">
        <f ca="1"/>
        <v>46314</v>
      </c>
      <c r="M194" s="189">
        <f ca="1"/>
        <v>1</v>
      </c>
      <c r="N194" s="191" t="str">
        <f ca="1"/>
        <v>Completed</v>
      </c>
      <c r="O194" s="173">
        <f ca="1"/>
        <v>46345</v>
      </c>
      <c r="P194" s="189">
        <f ca="1"/>
        <v>1</v>
      </c>
      <c r="Q194" s="191" t="str">
        <f ca="1"/>
        <v>Completed</v>
      </c>
      <c r="R194" t="str" cm="1">
        <f t="array" aca="1" ref="R194" ca="1">_xlfn.XLOOKUP(1,(E194='01 Summary'!$E$4:$E$250)*(('01 Summary'!$Q$4:$Q$250="Late")+('01 Summary'!$Q$4:$Q$250="On Schedule")),'01 Summary'!$AM$4:$AM$250," ")</f>
        <v xml:space="preserve"> </v>
      </c>
      <c r="U194" s="644">
        <v>0</v>
      </c>
      <c r="V194" s="644">
        <v>0</v>
      </c>
    </row>
    <row r="195" spans="2:23" ht="30" customHeight="1" x14ac:dyDescent="0.2">
      <c r="B195" s="491">
        <f ca="1"/>
        <v>191</v>
      </c>
      <c r="C195" s="494">
        <f ca="1"/>
        <v>0</v>
      </c>
      <c r="D195" s="491" t="str">
        <f ca="1"/>
        <v>Lot02</v>
      </c>
      <c r="E195" s="491" t="str">
        <f ca="1"/>
        <v>MO-BEM7</v>
      </c>
      <c r="F195" s="491" t="str">
        <f ca="1"/>
        <v>MO-BEM</v>
      </c>
      <c r="G195" s="493" t="str">
        <f ca="1"/>
        <v>Modify maintenance service door to the roof building to easier access while maintaining safe operational standards</v>
      </c>
      <c r="H195" s="491" t="str">
        <f ca="1"/>
        <v>สหชาติ</v>
      </c>
      <c r="I195" s="95">
        <f ca="1"/>
        <v>0</v>
      </c>
      <c r="J195" s="95" t="str">
        <f ca="1"/>
        <v>Depot</v>
      </c>
      <c r="K195" s="118">
        <f ca="1"/>
        <v>46388</v>
      </c>
      <c r="L195" s="173">
        <f ca="1"/>
        <v>46314</v>
      </c>
      <c r="M195" s="189">
        <f ca="1"/>
        <v>0.5</v>
      </c>
      <c r="N195" s="191" t="str">
        <f ca="1"/>
        <v>Late</v>
      </c>
      <c r="O195" s="173">
        <f ca="1"/>
        <v>46345</v>
      </c>
      <c r="P195" s="189">
        <f ca="1"/>
        <v>0</v>
      </c>
      <c r="Q195" s="191" t="str">
        <f ca="1"/>
        <v>On Schedule</v>
      </c>
      <c r="R195" cm="1">
        <f t="array" aca="1" ref="R195" ca="1">_xlfn.XLOOKUP(1,(E195='01 Summary'!$E$4:$E$250)*(('01 Summary'!$Q$4:$Q$250="Late")+('01 Summary'!$Q$4:$Q$250="On Schedule")),'01 Summary'!$AM$4:$AM$250," ")</f>
        <v>0</v>
      </c>
      <c r="U195" s="644">
        <v>0</v>
      </c>
      <c r="V195" s="644">
        <v>0</v>
      </c>
    </row>
    <row r="196" spans="2:23" ht="30" customHeight="1" x14ac:dyDescent="0.2">
      <c r="B196" s="491">
        <f ca="1"/>
        <v>192</v>
      </c>
      <c r="C196" s="491" t="str">
        <f ca="1"/>
        <v>MDW-39536</v>
      </c>
      <c r="D196" s="491" t="str">
        <f ca="1"/>
        <v>Lot02</v>
      </c>
      <c r="E196" s="491" t="str">
        <f ca="1"/>
        <v>MO-BEM8</v>
      </c>
      <c r="F196" s="491" t="str">
        <f ca="1"/>
        <v>MO-BEM</v>
      </c>
      <c r="G196" s="493" t="str">
        <f ca="1"/>
        <v>Company logo and Central Control Room sign in CCR room.</v>
      </c>
      <c r="H196" s="491" t="str">
        <f ca="1"/>
        <v>สหชาติ</v>
      </c>
      <c r="I196" s="95">
        <f ca="1"/>
        <v>0</v>
      </c>
      <c r="J196" s="95" t="str">
        <f ca="1"/>
        <v>Depot</v>
      </c>
      <c r="K196" s="118">
        <f ca="1"/>
        <v>46143</v>
      </c>
      <c r="L196" s="173">
        <f ca="1"/>
        <v>46049</v>
      </c>
      <c r="M196" s="189">
        <f ca="1"/>
        <v>1</v>
      </c>
      <c r="N196" s="191" t="str">
        <f ca="1"/>
        <v>Completed</v>
      </c>
      <c r="O196" s="173">
        <f ca="1"/>
        <v>46095</v>
      </c>
      <c r="P196" s="189">
        <f ca="1"/>
        <v>1</v>
      </c>
      <c r="Q196" s="191" t="str">
        <f ca="1"/>
        <v>Completed</v>
      </c>
      <c r="R196" t="str" cm="1">
        <f t="array" aca="1" ref="R196" ca="1">_xlfn.XLOOKUP(1,(E196='01 Summary'!$E$4:$E$250)*(('01 Summary'!$Q$4:$Q$250="Late")+('01 Summary'!$Q$4:$Q$250="On Schedule")),'01 Summary'!$AM$4:$AM$250," ")</f>
        <v xml:space="preserve"> </v>
      </c>
      <c r="T196" s="644" t="s">
        <v>410</v>
      </c>
      <c r="U196" s="644" t="s">
        <v>2240</v>
      </c>
      <c r="V196" s="644" t="s">
        <v>2242</v>
      </c>
    </row>
    <row r="197" spans="2:23" ht="30" customHeight="1" x14ac:dyDescent="0.2">
      <c r="B197" s="491">
        <f ca="1"/>
        <v>193</v>
      </c>
      <c r="C197" s="491" t="str">
        <f ca="1"/>
        <v>MDW-39536</v>
      </c>
      <c r="D197" s="491" t="str">
        <f ca="1"/>
        <v>Lot02</v>
      </c>
      <c r="E197" s="491" t="str">
        <f ca="1"/>
        <v>MO-BEM9</v>
      </c>
      <c r="F197" s="491" t="str">
        <f ca="1"/>
        <v>MO-BEM</v>
      </c>
      <c r="G197" s="493" t="str">
        <f ca="1"/>
        <v>Soundproof insulation on the wall and structure and equipment in the CCR room.</v>
      </c>
      <c r="H197" s="491" t="str">
        <f ca="1"/>
        <v>สหชาติ</v>
      </c>
      <c r="I197" s="95">
        <f ca="1"/>
        <v>0</v>
      </c>
      <c r="J197" s="95" t="str">
        <f ca="1"/>
        <v>Depot</v>
      </c>
      <c r="K197" s="118">
        <f ca="1"/>
        <v>46143</v>
      </c>
      <c r="L197" s="173">
        <f ca="1"/>
        <v>46034</v>
      </c>
      <c r="M197" s="189">
        <f ca="1"/>
        <v>1</v>
      </c>
      <c r="N197" s="191" t="str">
        <f ca="1"/>
        <v>Completed</v>
      </c>
      <c r="O197" s="173">
        <f ca="1"/>
        <v>46080</v>
      </c>
      <c r="P197" s="189">
        <f ca="1"/>
        <v>1</v>
      </c>
      <c r="Q197" s="191" t="str">
        <f ca="1"/>
        <v>Completed</v>
      </c>
      <c r="R197" t="str" cm="1">
        <f t="array" aca="1" ref="R197" ca="1">_xlfn.XLOOKUP(1,(E197='01 Summary'!$E$4:$E$250)*(('01 Summary'!$Q$4:$Q$250="Late")+('01 Summary'!$Q$4:$Q$250="On Schedule")),'01 Summary'!$AM$4:$AM$250," ")</f>
        <v xml:space="preserve"> </v>
      </c>
      <c r="T197" s="644" t="s">
        <v>410</v>
      </c>
      <c r="U197" s="644" t="s">
        <v>2240</v>
      </c>
      <c r="V197" s="644" t="s">
        <v>2242</v>
      </c>
    </row>
    <row r="198" spans="2:23" ht="30" customHeight="1" x14ac:dyDescent="0.2">
      <c r="B198" s="491">
        <f ca="1"/>
        <v>194</v>
      </c>
      <c r="C198" s="491" t="str">
        <f ca="1"/>
        <v>MDW-39526</v>
      </c>
      <c r="D198" s="491" t="str">
        <f ca="1"/>
        <v>Lot02</v>
      </c>
      <c r="E198" s="491" t="str">
        <f ca="1"/>
        <v>MO-BEM10</v>
      </c>
      <c r="F198" s="491" t="str">
        <f ca="1"/>
        <v>MO-BEM</v>
      </c>
      <c r="G198" s="493" t="str">
        <f ca="1"/>
        <v>Relocate Fire Hose Cabinet to be outside of the clearance gauge zone 17 set</v>
      </c>
      <c r="H198" s="491" t="str">
        <f ca="1"/>
        <v>ประธาน</v>
      </c>
      <c r="I198" s="95">
        <f ca="1"/>
        <v>0</v>
      </c>
      <c r="J198" s="95" t="str">
        <f ca="1"/>
        <v>Depot</v>
      </c>
      <c r="K198" s="118">
        <f ca="1"/>
        <v>46143</v>
      </c>
      <c r="L198" s="173">
        <f ca="1"/>
        <v>46034</v>
      </c>
      <c r="M198" s="189">
        <f ca="1"/>
        <v>1</v>
      </c>
      <c r="N198" s="192" t="str">
        <f ca="1"/>
        <v>Completed</v>
      </c>
      <c r="O198" s="173">
        <f ca="1"/>
        <v>46080</v>
      </c>
      <c r="P198" s="189">
        <f ca="1"/>
        <v>1</v>
      </c>
      <c r="Q198" s="192" t="str">
        <f ca="1"/>
        <v>Completed</v>
      </c>
      <c r="R198" t="str" cm="1">
        <f t="array" aca="1" ref="R198" ca="1">_xlfn.XLOOKUP(1,(E198='01 Summary'!$E$4:$E$250)*(('01 Summary'!$Q$4:$Q$250="Late")+('01 Summary'!$Q$4:$Q$250="On Schedule")),'01 Summary'!$AM$4:$AM$250," ")</f>
        <v xml:space="preserve"> </v>
      </c>
      <c r="T198" s="644" t="s">
        <v>411</v>
      </c>
      <c r="U198" s="644" t="s">
        <v>3684</v>
      </c>
      <c r="V198" s="644" t="s">
        <v>3915</v>
      </c>
    </row>
    <row r="199" spans="2:23" ht="30" customHeight="1" x14ac:dyDescent="0.2">
      <c r="B199" s="491">
        <f ca="1"/>
        <v>195</v>
      </c>
      <c r="C199" s="491" t="str">
        <f ca="1"/>
        <v>MDW-39528</v>
      </c>
      <c r="D199" s="491" t="str">
        <f ca="1"/>
        <v>Lot02</v>
      </c>
      <c r="E199" s="491" t="str">
        <f ca="1"/>
        <v>MO-BEM11.1</v>
      </c>
      <c r="F199" s="491" t="str">
        <f ca="1"/>
        <v>MO-BEM</v>
      </c>
      <c r="G199" s="493" t="str">
        <f ca="1"/>
        <v>Washing Area in Cleaning Staff Room at Stabling Yard - Civil &amp; AR</v>
      </c>
      <c r="H199" s="491" t="str">
        <f ca="1"/>
        <v>สหชาติ</v>
      </c>
      <c r="I199" s="95">
        <f ca="1"/>
        <v>0</v>
      </c>
      <c r="J199" s="95" t="str">
        <f ca="1"/>
        <v>Depot</v>
      </c>
      <c r="K199" s="118">
        <f ca="1"/>
        <v>46237</v>
      </c>
      <c r="L199" s="173">
        <f ca="1"/>
        <v>46176</v>
      </c>
      <c r="M199" s="189">
        <f ca="1"/>
        <v>1</v>
      </c>
      <c r="N199" s="191" t="str">
        <f ca="1"/>
        <v>Completed</v>
      </c>
      <c r="O199" s="173">
        <f ca="1"/>
        <v>46207</v>
      </c>
      <c r="P199" s="189">
        <f ca="1"/>
        <v>1</v>
      </c>
      <c r="Q199" s="191" t="str">
        <f ca="1"/>
        <v>Completed</v>
      </c>
      <c r="R199" t="str" cm="1">
        <f t="array" aca="1" ref="R199" ca="1">_xlfn.XLOOKUP(1,(E199='01 Summary'!$E$4:$E$250)*(('01 Summary'!$Q$4:$Q$250="Late")+('01 Summary'!$Q$4:$Q$250="On Schedule")),'01 Summary'!$AM$4:$AM$250," ")</f>
        <v xml:space="preserve"> </v>
      </c>
      <c r="T199" s="644" t="s">
        <v>413</v>
      </c>
      <c r="U199" s="644" t="s">
        <v>2220</v>
      </c>
      <c r="V199" s="644" t="s">
        <v>2222</v>
      </c>
    </row>
    <row r="200" spans="2:23" ht="30" customHeight="1" x14ac:dyDescent="0.2">
      <c r="B200" s="491">
        <f ca="1"/>
        <v>196</v>
      </c>
      <c r="C200" s="491" t="str">
        <f ca="1"/>
        <v>MDW-39529</v>
      </c>
      <c r="D200" s="491" t="str">
        <f ca="1"/>
        <v>Lot02</v>
      </c>
      <c r="E200" s="491" t="str">
        <f ca="1"/>
        <v>MO-BEM11.2</v>
      </c>
      <c r="F200" s="491" t="str">
        <f ca="1"/>
        <v>MO-BEM</v>
      </c>
      <c r="G200" s="493" t="str">
        <f ca="1"/>
        <v>Washing Area in Cleaning Staff Room at Stabling Yard - Building Services</v>
      </c>
      <c r="H200" s="491" t="str">
        <f ca="1"/>
        <v>ประธาน</v>
      </c>
      <c r="I200" s="95">
        <f ca="1"/>
        <v>0</v>
      </c>
      <c r="J200" s="95" t="str">
        <f ca="1"/>
        <v>Depot</v>
      </c>
      <c r="K200" s="118">
        <f ca="1"/>
        <v>46238</v>
      </c>
      <c r="L200" s="173">
        <f ca="1"/>
        <v>46126</v>
      </c>
      <c r="M200" s="189">
        <f ca="1"/>
        <v>1</v>
      </c>
      <c r="N200" s="192" t="str">
        <f ca="1"/>
        <v>Completed</v>
      </c>
      <c r="O200" s="173">
        <f ca="1"/>
        <v>46172</v>
      </c>
      <c r="P200" s="189">
        <f ca="1"/>
        <v>1</v>
      </c>
      <c r="Q200" s="192" t="str">
        <f ca="1"/>
        <v>Completed</v>
      </c>
      <c r="R200" t="str" cm="1">
        <f t="array" aca="1" ref="R200" ca="1">_xlfn.XLOOKUP(1,(E200='01 Summary'!$E$4:$E$250)*(('01 Summary'!$Q$4:$Q$250="Late")+('01 Summary'!$Q$4:$Q$250="On Schedule")),'01 Summary'!$AM$4:$AM$250," ")</f>
        <v xml:space="preserve"> </v>
      </c>
      <c r="T200" s="644" t="s">
        <v>412</v>
      </c>
      <c r="U200" s="644" t="s">
        <v>3691</v>
      </c>
      <c r="V200" s="644" t="s">
        <v>3920</v>
      </c>
    </row>
    <row r="201" spans="2:23" ht="30" customHeight="1" x14ac:dyDescent="0.2">
      <c r="B201" s="491">
        <f ca="1"/>
        <v>197</v>
      </c>
      <c r="C201" s="491" t="str">
        <f ca="1"/>
        <v>MDW-39522</v>
      </c>
      <c r="D201" s="491" t="str">
        <f ca="1"/>
        <v>Lot02</v>
      </c>
      <c r="E201" s="491" t="str">
        <f ca="1"/>
        <v>MO-BEM12</v>
      </c>
      <c r="F201" s="491" t="str">
        <f ca="1"/>
        <v>MO-BEM</v>
      </c>
      <c r="G201" s="493" t="str">
        <f ca="1"/>
        <v>Rain protection for Water treatment Building</v>
      </c>
      <c r="H201" s="491" t="str">
        <f ca="1"/>
        <v>สหชาติ</v>
      </c>
      <c r="I201" s="94">
        <f ca="1"/>
        <v>0</v>
      </c>
      <c r="J201" s="95" t="str">
        <f ca="1"/>
        <v>Depot</v>
      </c>
      <c r="K201" s="118">
        <f ca="1"/>
        <v>46239</v>
      </c>
      <c r="L201" s="173">
        <f ca="1"/>
        <v>46141</v>
      </c>
      <c r="M201" s="189">
        <f ca="1"/>
        <v>1</v>
      </c>
      <c r="N201" s="191" t="str">
        <f ca="1"/>
        <v>Completed</v>
      </c>
      <c r="O201" s="173">
        <f ca="1"/>
        <v>46172</v>
      </c>
      <c r="P201" s="189">
        <f ca="1"/>
        <v>1</v>
      </c>
      <c r="Q201" s="191" t="str">
        <f ca="1"/>
        <v>Completed</v>
      </c>
      <c r="R201" t="str" cm="1">
        <f t="array" aca="1" ref="R201" ca="1">_xlfn.XLOOKUP(1,(E201='01 Summary'!$E$4:$E$250)*(('01 Summary'!$Q$4:$Q$250="Late")+('01 Summary'!$Q$4:$Q$250="On Schedule")),'01 Summary'!$AM$4:$AM$250," ")</f>
        <v xml:space="preserve"> </v>
      </c>
      <c r="T201" s="644" t="s">
        <v>1512</v>
      </c>
      <c r="U201" s="644" t="s">
        <v>2212</v>
      </c>
      <c r="V201" s="644" t="s">
        <v>2214</v>
      </c>
    </row>
    <row r="202" spans="2:23" ht="30" customHeight="1" x14ac:dyDescent="0.2">
      <c r="B202" s="491">
        <f ca="1"/>
        <v>198</v>
      </c>
      <c r="C202" s="491" t="str">
        <f ca="1"/>
        <v>MDW-39522</v>
      </c>
      <c r="D202" s="491" t="str">
        <f ca="1"/>
        <v>Lot02</v>
      </c>
      <c r="E202" s="491" t="str">
        <f ca="1"/>
        <v>MO-BEM13.1</v>
      </c>
      <c r="F202" s="491" t="str">
        <f ca="1"/>
        <v>MO-BEM</v>
      </c>
      <c r="G202" s="493" t="str">
        <f ca="1"/>
        <v>Zero Discharge Water treatment in Depot - Civil &amp; AR</v>
      </c>
      <c r="H202" s="491" t="str">
        <f ca="1"/>
        <v>สหชาติ</v>
      </c>
      <c r="I202" s="94">
        <f ca="1"/>
        <v>0</v>
      </c>
      <c r="J202" s="95" t="str">
        <f ca="1"/>
        <v>Depot</v>
      </c>
      <c r="K202" s="118">
        <f ca="1"/>
        <v>46388</v>
      </c>
      <c r="L202" s="173">
        <f ca="1"/>
        <v>46249</v>
      </c>
      <c r="M202" s="189">
        <f ca="1"/>
        <v>1</v>
      </c>
      <c r="N202" s="192" t="str">
        <f ca="1"/>
        <v>Completed</v>
      </c>
      <c r="O202" s="597">
        <f ca="1"/>
        <v>46295</v>
      </c>
      <c r="P202" s="189">
        <f ca="1"/>
        <v>0.75</v>
      </c>
      <c r="Q202" s="191" t="str">
        <f ca="1"/>
        <v>Late</v>
      </c>
      <c r="R202" t="str" cm="1">
        <f t="array" aca="1" ref="R202" ca="1">_xlfn.XLOOKUP(1,(E202='01 Summary'!$E$4:$E$250)*(('01 Summary'!$Q$4:$Q$250="Late")+('01 Summary'!$Q$4:$Q$250="On Schedule")),'01 Summary'!$AM$4:$AM$250," ")</f>
        <v>คงเหลืองานประกอบและติดตั้งโครงหลงัคา</v>
      </c>
      <c r="T202" s="644" t="s">
        <v>1512</v>
      </c>
      <c r="U202" s="644" t="s">
        <v>2212</v>
      </c>
      <c r="V202" s="644" t="s">
        <v>2214</v>
      </c>
    </row>
    <row r="203" spans="2:23" ht="30" customHeight="1" x14ac:dyDescent="0.2">
      <c r="B203" s="491">
        <f ca="1"/>
        <v>199</v>
      </c>
      <c r="C203" s="491" t="str">
        <f ca="1"/>
        <v>MDW-39530</v>
      </c>
      <c r="D203" s="491" t="str">
        <f ca="1"/>
        <v>Lot02</v>
      </c>
      <c r="E203" s="491" t="str">
        <f ca="1"/>
        <v>MO-BEM13.2</v>
      </c>
      <c r="F203" s="491" t="str">
        <f ca="1"/>
        <v>MO-BEM</v>
      </c>
      <c r="G203" s="493" t="str">
        <f ca="1"/>
        <v>Zero Discharge Water treatment in Depot - Building Services</v>
      </c>
      <c r="H203" s="491" t="str">
        <f ca="1"/>
        <v>ประธาน</v>
      </c>
      <c r="I203" s="95">
        <f ca="1"/>
        <v>0</v>
      </c>
      <c r="J203" s="95" t="str">
        <f ca="1"/>
        <v>Depot</v>
      </c>
      <c r="K203" s="118">
        <f ca="1"/>
        <v>46388</v>
      </c>
      <c r="L203" s="173">
        <f ca="1"/>
        <v>46249</v>
      </c>
      <c r="M203" s="189">
        <f ca="1"/>
        <v>1</v>
      </c>
      <c r="N203" s="192" t="str">
        <f ca="1"/>
        <v>Completed</v>
      </c>
      <c r="O203" s="173">
        <f ca="1"/>
        <v>46295</v>
      </c>
      <c r="P203" s="189">
        <f ca="1"/>
        <v>1</v>
      </c>
      <c r="Q203" s="191" t="str">
        <f ca="1"/>
        <v>Completed</v>
      </c>
      <c r="R203" s="571" t="str" cm="1">
        <f t="array" aca="1" ref="R203" ca="1">_xlfn.XLOOKUP(1,(E203='01 Summary'!$E$4:$E$250)*(('01 Summary'!$Q$4:$Q$250="Late")+('01 Summary'!$Q$4:$Q$250="On Schedule")),'01 Summary'!$AM$4:$AM$250," ")</f>
        <v xml:space="preserve"> </v>
      </c>
      <c r="S203" s="571"/>
      <c r="T203" s="709" t="s">
        <v>414</v>
      </c>
      <c r="U203" s="709" t="s">
        <v>3694</v>
      </c>
      <c r="V203" s="709" t="s">
        <v>3923</v>
      </c>
      <c r="W203" s="571"/>
    </row>
    <row r="204" spans="2:23" ht="30" customHeight="1" x14ac:dyDescent="0.2">
      <c r="B204" s="491">
        <f ca="1"/>
        <v>200</v>
      </c>
      <c r="C204" s="685" t="str">
        <f ca="1"/>
        <v>MDW-39516</v>
      </c>
      <c r="D204" s="685" t="str">
        <f ca="1"/>
        <v>Lot02</v>
      </c>
      <c r="E204" s="685" t="str">
        <f ca="1"/>
        <v>MO-BEM14.1</v>
      </c>
      <c r="F204" s="685" t="str">
        <f ca="1"/>
        <v>MO-BEM</v>
      </c>
      <c r="G204" s="687" t="str">
        <f ca="1"/>
        <v>Modification Works : Walkway Bridge between BL Depot and ORL Depot - Civil &amp; AR</v>
      </c>
      <c r="H204" s="685" t="str">
        <f ca="1"/>
        <v>สหชาติ</v>
      </c>
      <c r="I204" s="598">
        <f ca="1"/>
        <v>0</v>
      </c>
      <c r="J204" s="598" t="str">
        <f ca="1"/>
        <v>Depot</v>
      </c>
      <c r="K204" s="600">
        <f ca="1"/>
        <v>46236</v>
      </c>
      <c r="L204" s="193">
        <f ca="1"/>
        <v>46081</v>
      </c>
      <c r="M204" s="531">
        <f ca="1"/>
        <v>1</v>
      </c>
      <c r="N204" s="601" t="str">
        <f ca="1"/>
        <v>Completed</v>
      </c>
      <c r="O204" s="193">
        <f ca="1"/>
        <v>46188</v>
      </c>
      <c r="P204" s="531">
        <f ca="1"/>
        <v>1</v>
      </c>
      <c r="Q204" s="601" t="str">
        <f ca="1"/>
        <v>Completed</v>
      </c>
      <c r="R204" s="571" t="str" cm="1">
        <f t="array" aca="1" ref="R204" ca="1">_xlfn.XLOOKUP(1,(E204='01 Summary'!$E$4:$E$250)*(('01 Summary'!$Q$4:$Q$250="Late")+('01 Summary'!$Q$4:$Q$250="On Schedule")),'01 Summary'!$AM$4:$AM$250," ")</f>
        <v xml:space="preserve"> </v>
      </c>
      <c r="S204" s="571"/>
      <c r="T204" s="709" t="s">
        <v>416</v>
      </c>
      <c r="U204" s="709" t="s">
        <v>2199</v>
      </c>
      <c r="V204" s="709" t="s">
        <v>2201</v>
      </c>
      <c r="W204" s="571"/>
    </row>
    <row r="205" spans="2:23" ht="30" customHeight="1" x14ac:dyDescent="0.2">
      <c r="B205" s="491">
        <f ca="1"/>
        <v>201</v>
      </c>
      <c r="C205" s="491" t="str">
        <f ca="1"/>
        <v>MDW-39517</v>
      </c>
      <c r="D205" s="491" t="str">
        <f ca="1"/>
        <v>Lot02</v>
      </c>
      <c r="E205" s="491" t="str">
        <f ca="1"/>
        <v>MO-BEM14.2</v>
      </c>
      <c r="F205" s="491" t="str">
        <f ca="1"/>
        <v>MO-BEM</v>
      </c>
      <c r="G205" s="493" t="str">
        <f ca="1"/>
        <v>Modification Works : Walkway Bridge between BL Depot and ORL Depot - Building Services</v>
      </c>
      <c r="H205" s="491" t="str">
        <f ca="1"/>
        <v>ประธาน</v>
      </c>
      <c r="I205" s="95">
        <f ca="1"/>
        <v>0</v>
      </c>
      <c r="J205" s="95" t="str">
        <f ca="1"/>
        <v>Depot</v>
      </c>
      <c r="K205" s="118">
        <f ca="1"/>
        <v>46237</v>
      </c>
      <c r="L205" s="173">
        <f ca="1"/>
        <v>46036</v>
      </c>
      <c r="M205" s="189">
        <f ca="1"/>
        <v>1</v>
      </c>
      <c r="N205" s="191" t="str">
        <f ca="1"/>
        <v>Completed</v>
      </c>
      <c r="O205" s="173">
        <f ca="1"/>
        <v>46082</v>
      </c>
      <c r="P205" s="189">
        <f ca="1"/>
        <v>1</v>
      </c>
      <c r="Q205" s="191" t="str">
        <f ca="1"/>
        <v>Completed</v>
      </c>
      <c r="R205" t="str" cm="1">
        <f t="array" aca="1" ref="R205" ca="1">_xlfn.XLOOKUP(1,(E205='01 Summary'!$E$4:$E$250)*(('01 Summary'!$Q$4:$Q$250="Late")+('01 Summary'!$Q$4:$Q$250="On Schedule")),'01 Summary'!$AM$4:$AM$250," ")</f>
        <v xml:space="preserve"> </v>
      </c>
      <c r="T205" s="644" t="s">
        <v>415</v>
      </c>
      <c r="U205" s="644" t="s">
        <v>3666</v>
      </c>
      <c r="V205" s="644" t="s">
        <v>3904</v>
      </c>
    </row>
    <row r="206" spans="2:23" ht="30" customHeight="1" x14ac:dyDescent="0.2">
      <c r="B206" s="491">
        <f ca="1"/>
        <v>202</v>
      </c>
      <c r="C206" s="491" t="str">
        <f ca="1"/>
        <v>MDW-39514</v>
      </c>
      <c r="D206" s="491" t="str">
        <f ca="1"/>
        <v>Lot02</v>
      </c>
      <c r="E206" s="491" t="str">
        <f ca="1"/>
        <v>MO-BEM15.1</v>
      </c>
      <c r="F206" s="491" t="str">
        <f ca="1"/>
        <v>MO-BEM</v>
      </c>
      <c r="G206" s="493" t="str">
        <f ca="1"/>
        <v>Roof for cars parking lots area (184 car)t - Civil &amp; AR</v>
      </c>
      <c r="H206" s="491" t="str">
        <f ca="1"/>
        <v>สหชาติ</v>
      </c>
      <c r="I206" s="95">
        <f ca="1"/>
        <v>0</v>
      </c>
      <c r="J206" s="95" t="str">
        <f ca="1"/>
        <v>Depot</v>
      </c>
      <c r="K206" s="118">
        <f ca="1"/>
        <v>46237</v>
      </c>
      <c r="L206" s="173">
        <f ca="1"/>
        <v>46081</v>
      </c>
      <c r="M206" s="189">
        <f ca="1"/>
        <v>1</v>
      </c>
      <c r="N206" s="191" t="str">
        <f ca="1"/>
        <v>Completed</v>
      </c>
      <c r="O206" s="173">
        <f ca="1"/>
        <v>46112</v>
      </c>
      <c r="P206" s="189">
        <f ca="1"/>
        <v>1</v>
      </c>
      <c r="Q206" s="191" t="str">
        <f ca="1"/>
        <v>Completed</v>
      </c>
      <c r="R206" s="571" t="str" cm="1">
        <f t="array" aca="1" ref="R206" ca="1">_xlfn.XLOOKUP(1,(E206='01 Summary'!$E$4:$E$250)*(('01 Summary'!$Q$4:$Q$250="Late")+('01 Summary'!$Q$4:$Q$250="On Schedule")),'01 Summary'!$AM$4:$AM$250," ")</f>
        <v xml:space="preserve"> </v>
      </c>
      <c r="S206" s="571"/>
      <c r="T206" s="709" t="s">
        <v>418</v>
      </c>
      <c r="U206" s="709" t="s">
        <v>2195</v>
      </c>
      <c r="V206" s="709" t="s">
        <v>2197</v>
      </c>
      <c r="W206" s="571"/>
    </row>
    <row r="207" spans="2:23" ht="30" customHeight="1" x14ac:dyDescent="0.2">
      <c r="B207" s="491">
        <f ca="1"/>
        <v>203</v>
      </c>
      <c r="C207" s="502" t="str">
        <f ca="1"/>
        <v>MDW-39515</v>
      </c>
      <c r="D207" s="491" t="str">
        <f ca="1"/>
        <v>Lot02</v>
      </c>
      <c r="E207" s="491" t="str">
        <f ca="1"/>
        <v>MO-BEM15.2</v>
      </c>
      <c r="F207" s="491" t="str">
        <f ca="1"/>
        <v>MO-BEM</v>
      </c>
      <c r="G207" s="504" t="str">
        <f ca="1"/>
        <v>Roof for cars parking lots area (184 car) - Building Services</v>
      </c>
      <c r="H207" s="502" t="str">
        <f ca="1"/>
        <v>ประธาน</v>
      </c>
      <c r="I207" s="114">
        <f ca="1"/>
        <v>0</v>
      </c>
      <c r="J207" s="114" t="str">
        <f ca="1"/>
        <v>Depot</v>
      </c>
      <c r="K207" s="120">
        <f ca="1"/>
        <v>46237</v>
      </c>
      <c r="L207" s="173">
        <f ca="1"/>
        <v>46081</v>
      </c>
      <c r="M207" s="189">
        <f ca="1"/>
        <v>1</v>
      </c>
      <c r="N207" s="191" t="str">
        <f ca="1"/>
        <v>Completed</v>
      </c>
      <c r="O207" s="583">
        <f ca="1"/>
        <v>46112</v>
      </c>
      <c r="P207" s="189">
        <f ca="1"/>
        <v>1</v>
      </c>
      <c r="Q207" s="435" t="str">
        <f ca="1"/>
        <v>Completed</v>
      </c>
      <c r="R207" t="str" cm="1">
        <f t="array" aca="1" ref="R207" ca="1">_xlfn.XLOOKUP(1,(E207='01 Summary'!$E$4:$E$250)*(('01 Summary'!$Q$4:$Q$250="Late")+('01 Summary'!$Q$4:$Q$250="On Schedule")),'01 Summary'!$AM$4:$AM$250," ")</f>
        <v xml:space="preserve"> </v>
      </c>
      <c r="T207" s="644" t="s">
        <v>417</v>
      </c>
      <c r="U207" s="644" t="s">
        <v>3662</v>
      </c>
      <c r="V207" s="644" t="s">
        <v>3902</v>
      </c>
    </row>
    <row r="208" spans="2:23" ht="30" customHeight="1" x14ac:dyDescent="0.2">
      <c r="B208" s="491">
        <f ca="1"/>
        <v>204</v>
      </c>
      <c r="C208" s="685" t="str">
        <f ca="1"/>
        <v>MDW-39519</v>
      </c>
      <c r="D208" s="685" t="str">
        <f ca="1"/>
        <v>Lot02</v>
      </c>
      <c r="E208" s="685" t="str">
        <f ca="1"/>
        <v>MO-BEM16</v>
      </c>
      <c r="F208" s="685" t="str">
        <f ca="1"/>
        <v>MO-BEM</v>
      </c>
      <c r="G208" s="687" t="str">
        <f ca="1"/>
        <v>Walkway roof and High roof across the road from Admin ORL to Depot slap</v>
      </c>
      <c r="H208" s="685" t="str">
        <f ca="1"/>
        <v>สหชาติ</v>
      </c>
      <c r="I208" s="598">
        <f ca="1"/>
        <v>0</v>
      </c>
      <c r="J208" s="598" t="str">
        <f ca="1"/>
        <v>Depot</v>
      </c>
      <c r="K208" s="600">
        <f ca="1"/>
        <v>46235</v>
      </c>
      <c r="L208" s="193">
        <f ca="1"/>
        <v>46188</v>
      </c>
      <c r="M208" s="531">
        <f ca="1"/>
        <v>1</v>
      </c>
      <c r="N208" s="601" t="str">
        <f ca="1"/>
        <v>Completed</v>
      </c>
      <c r="O208" s="193">
        <f ca="1"/>
        <v>46203</v>
      </c>
      <c r="P208" s="531">
        <f ca="1"/>
        <v>1</v>
      </c>
      <c r="Q208" s="601" t="str">
        <f ca="1"/>
        <v>Completed</v>
      </c>
      <c r="R208" t="str" cm="1">
        <f t="array" aca="1" ref="R208" ca="1">_xlfn.XLOOKUP(1,(E208='01 Summary'!$E$4:$E$250)*(('01 Summary'!$Q$4:$Q$250="Late")+('01 Summary'!$Q$4:$Q$250="On Schedule")),'01 Summary'!$AM$4:$AM$250," ")</f>
        <v xml:space="preserve"> </v>
      </c>
      <c r="T208" s="644" t="s">
        <v>423</v>
      </c>
      <c r="U208" s="644" t="s">
        <v>2203</v>
      </c>
      <c r="V208" s="644" t="s">
        <v>2206</v>
      </c>
    </row>
    <row r="209" spans="2:23" ht="30" customHeight="1" x14ac:dyDescent="0.2">
      <c r="B209" s="491">
        <f ca="1"/>
        <v>205</v>
      </c>
      <c r="C209" s="491" t="str">
        <f ca="1"/>
        <v>MDW-39519</v>
      </c>
      <c r="D209" s="491" t="str">
        <f ca="1"/>
        <v>Lot02</v>
      </c>
      <c r="E209" s="491" t="str">
        <f ca="1"/>
        <v>MO-BEM17</v>
      </c>
      <c r="F209" s="491" t="str">
        <f ca="1"/>
        <v>MO-BEM</v>
      </c>
      <c r="G209" s="504" t="str">
        <f ca="1"/>
        <v>Walkway roof to car park in front of admin ORL(3x5m.)</v>
      </c>
      <c r="H209" s="502" t="str">
        <f ca="1"/>
        <v>สหชาติ</v>
      </c>
      <c r="I209" s="114">
        <f ca="1"/>
        <v>0</v>
      </c>
      <c r="J209" s="114" t="str">
        <f ca="1"/>
        <v>Depot</v>
      </c>
      <c r="K209" s="120">
        <f ca="1"/>
        <v>46235</v>
      </c>
      <c r="L209" s="173">
        <f ca="1"/>
        <v>46188</v>
      </c>
      <c r="M209" s="189">
        <f ca="1"/>
        <v>1</v>
      </c>
      <c r="N209" s="191" t="str">
        <f ca="1"/>
        <v>Completed</v>
      </c>
      <c r="O209" s="583">
        <f ca="1"/>
        <v>46203</v>
      </c>
      <c r="P209" s="189">
        <f ca="1"/>
        <v>1</v>
      </c>
      <c r="Q209" s="191" t="str">
        <f ca="1"/>
        <v>Completed</v>
      </c>
      <c r="R209" t="str" cm="1">
        <f t="array" aca="1" ref="R209" ca="1">_xlfn.XLOOKUP(1,(E209='01 Summary'!$E$4:$E$250)*(('01 Summary'!$Q$4:$Q$250="Late")+('01 Summary'!$Q$4:$Q$250="On Schedule")),'01 Summary'!$AM$4:$AM$250," ")</f>
        <v xml:space="preserve"> </v>
      </c>
      <c r="T209" s="644" t="s">
        <v>423</v>
      </c>
      <c r="U209" s="644" t="s">
        <v>2203</v>
      </c>
      <c r="V209" s="644" t="s">
        <v>2206</v>
      </c>
    </row>
    <row r="210" spans="2:23" ht="30" customHeight="1" x14ac:dyDescent="0.2">
      <c r="B210" s="491">
        <f ca="1"/>
        <v>206</v>
      </c>
      <c r="C210" s="491" t="str">
        <f ca="1"/>
        <v>MDW-39519</v>
      </c>
      <c r="D210" s="491" t="str">
        <f ca="1"/>
        <v>Lot02</v>
      </c>
      <c r="E210" s="491" t="str">
        <f ca="1"/>
        <v>MO-BEM18</v>
      </c>
      <c r="F210" s="491" t="str">
        <f ca="1"/>
        <v>MO-BEM</v>
      </c>
      <c r="G210" s="493" t="str">
        <f ca="1"/>
        <v>Walkway roof over the footpath near depot slab (1.50 m. x 290 m.) and stair up to depot slap.</v>
      </c>
      <c r="H210" s="491" t="str">
        <f ca="1"/>
        <v>สหชาติ</v>
      </c>
      <c r="I210" s="95">
        <f ca="1"/>
        <v>0</v>
      </c>
      <c r="J210" s="95" t="str">
        <f ca="1"/>
        <v>Depot</v>
      </c>
      <c r="K210" s="118">
        <f ca="1"/>
        <v>46235</v>
      </c>
      <c r="L210" s="173">
        <f ca="1"/>
        <v>46188</v>
      </c>
      <c r="M210" s="189">
        <f ca="1"/>
        <v>1</v>
      </c>
      <c r="N210" s="191" t="str">
        <f ca="1"/>
        <v>Completed</v>
      </c>
      <c r="O210" s="583">
        <f ca="1"/>
        <v>46203</v>
      </c>
      <c r="P210" s="189">
        <f ca="1"/>
        <v>1</v>
      </c>
      <c r="Q210" s="191" t="str">
        <f ca="1"/>
        <v>Completed</v>
      </c>
      <c r="R210" s="571" t="str" cm="1">
        <f t="array" aca="1" ref="R210" ca="1">_xlfn.XLOOKUP(1,(E210='01 Summary'!$E$4:$E$250)*(('01 Summary'!$Q$4:$Q$250="Late")+('01 Summary'!$Q$4:$Q$250="On Schedule")),'01 Summary'!$AM$4:$AM$250," ")</f>
        <v xml:space="preserve"> </v>
      </c>
      <c r="S210" s="571"/>
      <c r="T210" s="709" t="s">
        <v>423</v>
      </c>
      <c r="U210" s="709" t="s">
        <v>2203</v>
      </c>
      <c r="V210" s="709" t="s">
        <v>2206</v>
      </c>
      <c r="W210" s="571"/>
    </row>
    <row r="211" spans="2:23" ht="30" customHeight="1" x14ac:dyDescent="0.2">
      <c r="B211" s="491">
        <f ca="1"/>
        <v>207</v>
      </c>
      <c r="C211" s="491" t="str">
        <f ca="1"/>
        <v>MDW-39557</v>
      </c>
      <c r="D211" s="491" t="str">
        <f ca="1"/>
        <v>Lot02</v>
      </c>
      <c r="E211" s="491" t="str">
        <f ca="1"/>
        <v>MO-BEM19</v>
      </c>
      <c r="F211" s="491" t="str">
        <f ca="1"/>
        <v>MO-BEM</v>
      </c>
      <c r="G211" s="493" t="str">
        <f ca="1"/>
        <v>Install Chain Link fence to enclose parking area</v>
      </c>
      <c r="H211" s="491" t="str">
        <f ca="1"/>
        <v>สหชาติ</v>
      </c>
      <c r="I211" s="95">
        <f ca="1"/>
        <v>0</v>
      </c>
      <c r="J211" s="95" t="str">
        <f ca="1"/>
        <v>Depot</v>
      </c>
      <c r="K211" s="118">
        <f ca="1"/>
        <v>46296</v>
      </c>
      <c r="L211" s="173">
        <f ca="1"/>
        <v>46202</v>
      </c>
      <c r="M211" s="189">
        <f ca="1"/>
        <v>1</v>
      </c>
      <c r="N211" s="191" t="str">
        <f ca="1"/>
        <v>Completed</v>
      </c>
      <c r="O211" s="173">
        <f ca="1"/>
        <v>46233</v>
      </c>
      <c r="P211" s="189">
        <f ca="1"/>
        <v>1</v>
      </c>
      <c r="Q211" s="191" t="str">
        <f ca="1"/>
        <v>Completed</v>
      </c>
      <c r="R211" t="str" cm="1">
        <f t="array" aca="1" ref="R211" ca="1">_xlfn.XLOOKUP(1,(E211='01 Summary'!$E$4:$E$250)*(('01 Summary'!$Q$4:$Q$250="Late")+('01 Summary'!$Q$4:$Q$250="On Schedule")),'01 Summary'!$AM$4:$AM$250," ")</f>
        <v xml:space="preserve"> </v>
      </c>
      <c r="T211" s="644" t="s">
        <v>1581</v>
      </c>
      <c r="U211" s="644" t="s">
        <v>2304</v>
      </c>
      <c r="V211" s="644" t="s">
        <v>2306</v>
      </c>
    </row>
    <row r="212" spans="2:23" ht="30" customHeight="1" x14ac:dyDescent="0.2">
      <c r="B212" s="491">
        <f ca="1"/>
        <v>208</v>
      </c>
      <c r="C212" s="491" t="str">
        <f ca="1"/>
        <v>MDW-39523</v>
      </c>
      <c r="D212" s="491" t="str">
        <f ca="1"/>
        <v>Lot02</v>
      </c>
      <c r="E212" s="491" t="str">
        <f ca="1"/>
        <v>MO-BEM20</v>
      </c>
      <c r="F212" s="491" t="str">
        <f ca="1"/>
        <v>MO-BEM</v>
      </c>
      <c r="G212" s="493" t="str">
        <f ca="1"/>
        <v>Hose bib 1/2" 4 sets for Tree around Admin area</v>
      </c>
      <c r="H212" s="491" t="str">
        <f ca="1"/>
        <v>ประธาน</v>
      </c>
      <c r="I212" s="95">
        <f ca="1"/>
        <v>0</v>
      </c>
      <c r="J212" s="95" t="str">
        <f ca="1"/>
        <v>Depot</v>
      </c>
      <c r="K212" s="118">
        <f ca="1"/>
        <v>46174</v>
      </c>
      <c r="L212" s="173">
        <f ca="1"/>
        <v>46135</v>
      </c>
      <c r="M212" s="189">
        <f ca="1"/>
        <v>1</v>
      </c>
      <c r="N212" s="192" t="str">
        <f ca="1"/>
        <v>Completed</v>
      </c>
      <c r="O212" s="173">
        <f ca="1"/>
        <v>46181</v>
      </c>
      <c r="P212" s="189">
        <f ca="1"/>
        <v>1</v>
      </c>
      <c r="Q212" s="192" t="str">
        <f ca="1"/>
        <v>Completed</v>
      </c>
      <c r="R212" t="str" cm="1">
        <f t="array" aca="1" ref="R212" ca="1">_xlfn.XLOOKUP(1,(E212='01 Summary'!$E$4:$E$250)*(('01 Summary'!$Q$4:$Q$250="Late")+('01 Summary'!$Q$4:$Q$250="On Schedule")),'01 Summary'!$AM$4:$AM$250," ")</f>
        <v xml:space="preserve"> </v>
      </c>
      <c r="T212" s="644" t="s">
        <v>419</v>
      </c>
      <c r="U212" s="644" t="s">
        <v>3678</v>
      </c>
      <c r="V212" s="644" t="s">
        <v>3910</v>
      </c>
    </row>
    <row r="213" spans="2:23" ht="30" customHeight="1" x14ac:dyDescent="0.2">
      <c r="B213" s="491">
        <f ca="1"/>
        <v>209</v>
      </c>
      <c r="C213" s="491" t="str">
        <f ca="1"/>
        <v>-</v>
      </c>
      <c r="D213" s="491" t="str">
        <f ca="1"/>
        <v>Lot02</v>
      </c>
      <c r="E213" s="491" t="str">
        <f ca="1"/>
        <v>MO-BEM21</v>
      </c>
      <c r="F213" s="491" t="str">
        <f ca="1"/>
        <v>MO-BEM</v>
      </c>
      <c r="G213" s="493" t="str">
        <f ca="1"/>
        <v>Relocate Security Guard Box at Front Gate and Install Roof 3x5m.</v>
      </c>
      <c r="H213" s="491" t="str">
        <f ca="1"/>
        <v>สหชาติ</v>
      </c>
      <c r="I213" s="94">
        <f ca="1"/>
        <v>0</v>
      </c>
      <c r="J213" s="95" t="str">
        <f ca="1"/>
        <v>Depot</v>
      </c>
      <c r="K213" s="118">
        <f ca="1"/>
        <v>46390</v>
      </c>
      <c r="L213" s="173">
        <f ca="1"/>
        <v>46234</v>
      </c>
      <c r="M213" s="189">
        <f ca="1"/>
        <v>1</v>
      </c>
      <c r="N213" s="191" t="str">
        <f ca="1"/>
        <v>Completed</v>
      </c>
      <c r="O213" s="597">
        <f ca="1"/>
        <v>46295</v>
      </c>
      <c r="P213" s="189">
        <f ca="1"/>
        <v>0.75</v>
      </c>
      <c r="Q213" s="191" t="str">
        <f ca="1"/>
        <v>Late</v>
      </c>
      <c r="U213" s="644">
        <v>0</v>
      </c>
      <c r="V213" s="644">
        <v>0</v>
      </c>
    </row>
    <row r="214" spans="2:23" ht="30" customHeight="1" x14ac:dyDescent="0.2">
      <c r="B214" s="491">
        <f ca="1"/>
        <v>210</v>
      </c>
      <c r="C214" s="685" t="str">
        <f ca="1"/>
        <v>MDW-39534</v>
      </c>
      <c r="D214" s="685" t="str">
        <f ca="1"/>
        <v>Lot02</v>
      </c>
      <c r="E214" s="685" t="str">
        <f ca="1"/>
        <v>MO-BEM21.1</v>
      </c>
      <c r="F214" s="685" t="str">
        <f ca="1"/>
        <v>MO-BEM</v>
      </c>
      <c r="G214" s="687" t="str">
        <f ca="1"/>
        <v>Modification Works : Security Guard Box at ORL Depot Entrance - Civil &amp; AR</v>
      </c>
      <c r="H214" s="685" t="str">
        <f ca="1"/>
        <v>สหชาติ</v>
      </c>
      <c r="I214" s="599">
        <f ca="1"/>
        <v>0</v>
      </c>
      <c r="J214" s="598" t="str">
        <f ca="1"/>
        <v>Depot</v>
      </c>
      <c r="K214" s="600">
        <f ca="1"/>
        <v>46389</v>
      </c>
      <c r="L214" s="193">
        <f ca="1"/>
        <v>46234</v>
      </c>
      <c r="M214" s="531">
        <f ca="1"/>
        <v>1</v>
      </c>
      <c r="N214" s="601" t="str">
        <f ca="1"/>
        <v>Completed</v>
      </c>
      <c r="O214" s="597">
        <f ca="1"/>
        <v>46295</v>
      </c>
      <c r="P214" s="531">
        <f ca="1"/>
        <v>0.67</v>
      </c>
      <c r="Q214" s="601" t="str">
        <f ca="1"/>
        <v>Late</v>
      </c>
      <c r="T214" s="644" t="s">
        <v>438</v>
      </c>
      <c r="U214" s="644" t="s">
        <v>2236</v>
      </c>
      <c r="V214" s="644" t="s">
        <v>2238</v>
      </c>
    </row>
    <row r="215" spans="2:23" ht="30" customHeight="1" x14ac:dyDescent="0.2">
      <c r="B215" s="491">
        <f ca="1"/>
        <v>211</v>
      </c>
      <c r="C215" s="491" t="str">
        <f ca="1"/>
        <v>MDW-39535</v>
      </c>
      <c r="D215" s="491" t="str">
        <f ca="1"/>
        <v>Lot02</v>
      </c>
      <c r="E215" s="491" t="str">
        <f ca="1"/>
        <v>MO-BEM21.2</v>
      </c>
      <c r="F215" s="491" t="str">
        <f ca="1"/>
        <v>MO-BEM</v>
      </c>
      <c r="G215" s="493" t="str">
        <f ca="1"/>
        <v>Modification Works : Security Guard Box at ORL Depot Entrance - Building Services</v>
      </c>
      <c r="H215" s="491" t="str">
        <f ca="1"/>
        <v>ประธาน</v>
      </c>
      <c r="I215" s="95">
        <f ca="1"/>
        <v>0</v>
      </c>
      <c r="J215" s="95" t="str">
        <f ca="1"/>
        <v>Depot</v>
      </c>
      <c r="K215" s="118">
        <f ca="1"/>
        <v>46390</v>
      </c>
      <c r="L215" s="173">
        <f ca="1"/>
        <v>46234</v>
      </c>
      <c r="M215" s="189">
        <f ca="1"/>
        <v>1</v>
      </c>
      <c r="N215" s="191" t="str">
        <f ca="1"/>
        <v>Completed</v>
      </c>
      <c r="O215" s="173">
        <f ca="1"/>
        <v>46295</v>
      </c>
      <c r="P215" s="189">
        <f ca="1"/>
        <v>1</v>
      </c>
      <c r="Q215" s="191" t="str">
        <f ca="1"/>
        <v>Completed</v>
      </c>
      <c r="T215" s="644" t="s">
        <v>1541</v>
      </c>
      <c r="U215" s="644" t="s">
        <v>3702</v>
      </c>
      <c r="V215" s="644" t="s">
        <v>3925</v>
      </c>
    </row>
    <row r="216" spans="2:23" ht="30" customHeight="1" x14ac:dyDescent="0.2">
      <c r="B216" s="491">
        <f ca="1"/>
        <v>212</v>
      </c>
      <c r="C216" s="491" t="str">
        <f ca="1"/>
        <v>MDW-39532</v>
      </c>
      <c r="D216" s="491" t="str">
        <f ca="1"/>
        <v>Lot02</v>
      </c>
      <c r="E216" s="491" t="str">
        <f ca="1"/>
        <v>MO-BEM22</v>
      </c>
      <c r="F216" s="491" t="str">
        <f ca="1"/>
        <v>MO-BEM</v>
      </c>
      <c r="G216" s="493" t="str">
        <f ca="1"/>
        <v>Addition Spike fence for MRTA fence and Chain link at Klong Chourdyai 400m.</v>
      </c>
      <c r="H216" s="491" t="str">
        <f ca="1"/>
        <v>สหชาติ</v>
      </c>
      <c r="I216" s="95">
        <f ca="1"/>
        <v>0</v>
      </c>
      <c r="J216" s="95" t="str">
        <f ca="1"/>
        <v>Depot</v>
      </c>
      <c r="K216" s="118">
        <f ca="1"/>
        <v>46388</v>
      </c>
      <c r="L216" s="173">
        <f ca="1"/>
        <v>46264</v>
      </c>
      <c r="M216" s="189">
        <f ca="1"/>
        <v>0.7</v>
      </c>
      <c r="N216" s="191" t="str">
        <f ca="1"/>
        <v>Late</v>
      </c>
      <c r="O216" s="173">
        <f ca="1"/>
        <v>46295</v>
      </c>
      <c r="P216" s="189">
        <f ca="1"/>
        <v>0</v>
      </c>
      <c r="Q216" s="191" t="str">
        <f ca="1"/>
        <v>Late</v>
      </c>
      <c r="T216" s="644" t="s">
        <v>401</v>
      </c>
      <c r="U216" s="644" t="s">
        <v>2228</v>
      </c>
      <c r="V216" s="644" t="s">
        <v>2230</v>
      </c>
    </row>
    <row r="217" spans="2:23" ht="30" customHeight="1" x14ac:dyDescent="0.2">
      <c r="B217" s="491">
        <f ca="1"/>
        <v>213</v>
      </c>
      <c r="C217" s="491" t="str">
        <f ca="1"/>
        <v>MDW-39527</v>
      </c>
      <c r="D217" s="491" t="str">
        <f ca="1"/>
        <v>Lot02</v>
      </c>
      <c r="E217" s="491" t="str">
        <f ca="1"/>
        <v>MO-BEM23</v>
      </c>
      <c r="F217" s="491" t="str">
        <f ca="1"/>
        <v>MO-BEM</v>
      </c>
      <c r="G217" s="493" t="str">
        <f ca="1"/>
        <v>Hand sink with eye wash station</v>
      </c>
      <c r="H217" s="491" t="str">
        <f ca="1"/>
        <v>ประธาน</v>
      </c>
      <c r="I217" s="95" t="str">
        <f ca="1"/>
        <v>พี่ต่อ</v>
      </c>
      <c r="J217" s="95" t="str">
        <f ca="1"/>
        <v>Depot</v>
      </c>
      <c r="K217" s="118">
        <f ca="1"/>
        <v>46388</v>
      </c>
      <c r="L217" s="173">
        <f ca="1"/>
        <v>46264</v>
      </c>
      <c r="M217" s="189">
        <f ca="1"/>
        <v>1</v>
      </c>
      <c r="N217" s="191" t="str">
        <f ca="1"/>
        <v>Completed</v>
      </c>
      <c r="O217" s="173">
        <f ca="1"/>
        <v>46310</v>
      </c>
      <c r="P217" s="189">
        <f ca="1"/>
        <v>1</v>
      </c>
      <c r="Q217" s="191" t="str">
        <f ca="1"/>
        <v>Completed</v>
      </c>
      <c r="T217" s="644" t="s">
        <v>420</v>
      </c>
      <c r="U217" s="644" t="s">
        <v>3687</v>
      </c>
      <c r="V217" s="644" t="s">
        <v>3918</v>
      </c>
    </row>
    <row r="218" spans="2:23" ht="30" customHeight="1" x14ac:dyDescent="0.2">
      <c r="B218" s="491">
        <f ca="1"/>
        <v>214</v>
      </c>
      <c r="C218" s="685" t="str">
        <f ca="1"/>
        <v>MDW-39531</v>
      </c>
      <c r="D218" s="685" t="str">
        <f ca="1"/>
        <v>Lot02</v>
      </c>
      <c r="E218" s="685" t="str">
        <f ca="1"/>
        <v>MO-BEM24</v>
      </c>
      <c r="F218" s="685" t="str">
        <f ca="1"/>
        <v>MO-BEM</v>
      </c>
      <c r="G218" s="687" t="str">
        <f ca="1"/>
        <v>Guard rail protection for Fire Hose Cabinet 8 set</v>
      </c>
      <c r="H218" s="685" t="str">
        <f ca="1"/>
        <v>สหชาติ</v>
      </c>
      <c r="I218" s="598">
        <f ca="1"/>
        <v>0</v>
      </c>
      <c r="J218" s="598" t="str">
        <f ca="1"/>
        <v>Depot</v>
      </c>
      <c r="K218" s="600">
        <f ca="1"/>
        <v>46174</v>
      </c>
      <c r="L218" s="193">
        <f ca="1"/>
        <v>46095</v>
      </c>
      <c r="M218" s="531">
        <f ca="1"/>
        <v>1</v>
      </c>
      <c r="N218" s="601" t="str">
        <f ca="1"/>
        <v>Completed</v>
      </c>
      <c r="O218" s="193">
        <f ca="1"/>
        <v>46126</v>
      </c>
      <c r="P218" s="531">
        <f ca="1"/>
        <v>1</v>
      </c>
      <c r="Q218" s="601" t="str">
        <f ca="1"/>
        <v>Completed</v>
      </c>
      <c r="T218" s="644" t="s">
        <v>421</v>
      </c>
      <c r="U218" s="644" t="s">
        <v>2224</v>
      </c>
      <c r="V218" s="644" t="s">
        <v>2226</v>
      </c>
    </row>
    <row r="219" spans="2:23" ht="30" customHeight="1" x14ac:dyDescent="0.2">
      <c r="B219" s="491">
        <f ca="1"/>
        <v>215</v>
      </c>
      <c r="C219" s="491" t="str">
        <f ca="1"/>
        <v>MDW-39557</v>
      </c>
      <c r="D219" s="491" t="str">
        <f ca="1"/>
        <v>Lot02</v>
      </c>
      <c r="E219" s="491" t="str">
        <f ca="1"/>
        <v>MO-BEM25.1</v>
      </c>
      <c r="F219" s="491" t="str">
        <f ca="1"/>
        <v>MO-BEM</v>
      </c>
      <c r="G219" s="493" t="str">
        <f ca="1"/>
        <v>Chain Link Fence to divide controlled areas on Depot slab 3 m.x 485 m. - Civil &amp; AR</v>
      </c>
      <c r="H219" s="491" t="str">
        <f ca="1"/>
        <v>สหชาติ</v>
      </c>
      <c r="I219" s="95">
        <f ca="1"/>
        <v>0</v>
      </c>
      <c r="J219" s="95" t="str">
        <f ca="1"/>
        <v>Depot</v>
      </c>
      <c r="K219" s="118">
        <f ca="1"/>
        <v>46296</v>
      </c>
      <c r="L219" s="173">
        <f ca="1"/>
        <v>46187</v>
      </c>
      <c r="M219" s="189">
        <f ca="1"/>
        <v>1</v>
      </c>
      <c r="N219" s="191" t="str">
        <f ca="1"/>
        <v>Completed</v>
      </c>
      <c r="O219" s="173">
        <f ca="1"/>
        <v>46233</v>
      </c>
      <c r="P219" s="189">
        <f ca="1"/>
        <v>1</v>
      </c>
      <c r="Q219" s="191" t="str">
        <f ca="1"/>
        <v>Completed</v>
      </c>
      <c r="T219" s="644" t="s">
        <v>1581</v>
      </c>
      <c r="U219" s="644" t="s">
        <v>2304</v>
      </c>
      <c r="V219" s="644" t="s">
        <v>2306</v>
      </c>
    </row>
    <row r="220" spans="2:23" ht="30" customHeight="1" x14ac:dyDescent="0.2">
      <c r="B220" s="491">
        <f ca="1"/>
        <v>216</v>
      </c>
      <c r="C220" s="491" t="str">
        <f ca="1"/>
        <v>MDW-39520</v>
      </c>
      <c r="D220" s="491" t="str">
        <f ca="1"/>
        <v>Lot02</v>
      </c>
      <c r="E220" s="491" t="str">
        <f ca="1"/>
        <v>MO-BEM25.2</v>
      </c>
      <c r="F220" s="491" t="str">
        <f ca="1"/>
        <v>MO-BEM</v>
      </c>
      <c r="G220" s="493" t="str">
        <f ca="1"/>
        <v>Chain Link Fence to divide controlled areas on Depot slab 3 m.x 485 m.- Building Services</v>
      </c>
      <c r="H220" s="491" t="str">
        <f ca="1"/>
        <v>ประธาน</v>
      </c>
      <c r="I220" s="95">
        <f ca="1"/>
        <v>0</v>
      </c>
      <c r="J220" s="95" t="str">
        <f ca="1"/>
        <v>Depot</v>
      </c>
      <c r="K220" s="118">
        <f ca="1"/>
        <v>46296</v>
      </c>
      <c r="L220" s="173">
        <f ca="1"/>
        <v>46187</v>
      </c>
      <c r="M220" s="189">
        <f ca="1"/>
        <v>1</v>
      </c>
      <c r="N220" s="191" t="str">
        <f ca="1"/>
        <v>Completed</v>
      </c>
      <c r="O220" s="173">
        <f ca="1"/>
        <v>46233</v>
      </c>
      <c r="P220" s="189">
        <f ca="1"/>
        <v>1</v>
      </c>
      <c r="Q220" s="191" t="str">
        <f ca="1"/>
        <v>Completed</v>
      </c>
      <c r="T220" s="644" t="s">
        <v>422</v>
      </c>
      <c r="U220" s="644" t="s">
        <v>3673</v>
      </c>
      <c r="V220" s="644" t="s">
        <v>3908</v>
      </c>
    </row>
    <row r="221" spans="2:23" ht="30" customHeight="1" x14ac:dyDescent="0.2">
      <c r="B221" s="491">
        <f ca="1"/>
        <v>217</v>
      </c>
      <c r="C221" s="491" t="str">
        <f ca="1"/>
        <v>MDW-39518</v>
      </c>
      <c r="D221" s="491" t="str">
        <f ca="1"/>
        <v>Lot02</v>
      </c>
      <c r="E221" s="491" t="str">
        <f ca="1"/>
        <v>MO-BEM26</v>
      </c>
      <c r="F221" s="491" t="str">
        <f ca="1"/>
        <v>MO-BEM</v>
      </c>
      <c r="G221" s="493" t="str">
        <f ca="1"/>
        <v>Street Lighting system area between MRTA Fence and Depot slab</v>
      </c>
      <c r="H221" s="491" t="str">
        <f ca="1"/>
        <v>ประธาน</v>
      </c>
      <c r="I221" s="95">
        <f ca="1"/>
        <v>0</v>
      </c>
      <c r="J221" s="95" t="str">
        <f ca="1"/>
        <v>Depot</v>
      </c>
      <c r="K221" s="118">
        <f ca="1"/>
        <v>46235</v>
      </c>
      <c r="L221" s="173">
        <f ca="1"/>
        <v>46126</v>
      </c>
      <c r="M221" s="189">
        <f ca="1"/>
        <v>0.5</v>
      </c>
      <c r="N221" s="191" t="str">
        <f ca="1"/>
        <v>Late</v>
      </c>
      <c r="O221" s="173">
        <f ca="1"/>
        <v>46157</v>
      </c>
      <c r="P221" s="189">
        <f ca="1"/>
        <v>0</v>
      </c>
      <c r="Q221" s="191" t="str">
        <f ca="1"/>
        <v>Late</v>
      </c>
      <c r="T221" s="644" t="s">
        <v>424</v>
      </c>
      <c r="U221" s="644" t="s">
        <v>3669</v>
      </c>
      <c r="V221" s="644" t="s">
        <v>3906</v>
      </c>
    </row>
    <row r="222" spans="2:23" ht="30" customHeight="1" x14ac:dyDescent="0.2">
      <c r="B222" s="491">
        <f ca="1"/>
        <v>218</v>
      </c>
      <c r="C222" s="491" t="str">
        <f ca="1"/>
        <v>-</v>
      </c>
      <c r="D222" s="491" t="str">
        <f ca="1"/>
        <v>Lot02</v>
      </c>
      <c r="E222" s="491" t="str">
        <f ca="1"/>
        <v>MO-BEM27</v>
      </c>
      <c r="F222" s="491" t="str">
        <f ca="1"/>
        <v>MO-BEM</v>
      </c>
      <c r="G222" s="493" t="str">
        <f ca="1"/>
        <v>Compacted gravel walkway along the Test Track OR-BL 1.2 m.</v>
      </c>
      <c r="H222" s="491" t="str">
        <f ca="1"/>
        <v>สหชาติ</v>
      </c>
      <c r="I222" s="95" t="str">
        <f ca="1"/>
        <v>พรพรหม</v>
      </c>
      <c r="J222" s="95" t="str">
        <f ca="1"/>
        <v>Depot</v>
      </c>
      <c r="K222" s="118">
        <f ca="1"/>
        <v>46388</v>
      </c>
      <c r="L222" s="173">
        <f ca="1"/>
        <v>46264</v>
      </c>
      <c r="M222" s="189">
        <f ca="1"/>
        <v>1</v>
      </c>
      <c r="N222" s="191" t="str">
        <f ca="1"/>
        <v>Completed</v>
      </c>
      <c r="O222" s="597">
        <f ca="1"/>
        <v>46295</v>
      </c>
      <c r="P222" s="189">
        <f ca="1"/>
        <v>0</v>
      </c>
      <c r="Q222" s="191" t="str">
        <f ca="1"/>
        <v>Late</v>
      </c>
      <c r="U222" s="644">
        <v>0</v>
      </c>
      <c r="V222" s="644">
        <v>0</v>
      </c>
    </row>
    <row r="223" spans="2:23" ht="30" customHeight="1" x14ac:dyDescent="0.2">
      <c r="B223" s="491">
        <f ca="1"/>
        <v>219</v>
      </c>
      <c r="C223" s="685" t="str">
        <f ca="1"/>
        <v>MDW-39524</v>
      </c>
      <c r="D223" s="685" t="str">
        <f ca="1"/>
        <v>Lot02</v>
      </c>
      <c r="E223" s="685" t="str">
        <f ca="1"/>
        <v>MO-BEM28.1</v>
      </c>
      <c r="F223" s="685" t="str">
        <f ca="1"/>
        <v>MO-BEM</v>
      </c>
      <c r="G223" s="687" t="str">
        <f ca="1"/>
        <v>Walkway under Depot Slab for Maintenance Service - Civil &amp; AR</v>
      </c>
      <c r="H223" s="685" t="str">
        <f ca="1"/>
        <v>สหชาติ</v>
      </c>
      <c r="I223" s="598">
        <f ca="1"/>
        <v>0</v>
      </c>
      <c r="J223" s="598" t="str">
        <f ca="1"/>
        <v>Depot</v>
      </c>
      <c r="K223" s="600">
        <f ca="1"/>
        <v>46389</v>
      </c>
      <c r="L223" s="193">
        <f ca="1"/>
        <v>46279</v>
      </c>
      <c r="M223" s="531">
        <f ca="1"/>
        <v>1</v>
      </c>
      <c r="N223" s="601" t="str">
        <f ca="1"/>
        <v>Completed</v>
      </c>
      <c r="O223" s="193">
        <f ca="1"/>
        <v>46325</v>
      </c>
      <c r="P223" s="531">
        <f ca="1"/>
        <v>1</v>
      </c>
      <c r="Q223" s="601" t="str">
        <f ca="1"/>
        <v>Completed</v>
      </c>
      <c r="T223" s="644" t="s">
        <v>426</v>
      </c>
      <c r="U223" s="644" t="s">
        <v>2216</v>
      </c>
      <c r="V223" s="644" t="s">
        <v>2218</v>
      </c>
    </row>
    <row r="224" spans="2:23" ht="30" customHeight="1" x14ac:dyDescent="0.2">
      <c r="B224" s="491">
        <f ca="1"/>
        <v>220</v>
      </c>
      <c r="C224" s="502" t="str">
        <f ca="1"/>
        <v>MDW-39525</v>
      </c>
      <c r="D224" s="491" t="str">
        <f ca="1"/>
        <v>Lot02</v>
      </c>
      <c r="E224" s="491" t="str">
        <f ca="1"/>
        <v>MO-BEM28.2</v>
      </c>
      <c r="F224" s="491" t="str">
        <f ca="1"/>
        <v>MO-BEM</v>
      </c>
      <c r="G224" s="504" t="str">
        <f ca="1"/>
        <v>Walkway under Depot Slab for Maintenance Service - Building Services</v>
      </c>
      <c r="H224" s="502" t="str">
        <f ca="1"/>
        <v>ประธาน</v>
      </c>
      <c r="I224" s="114">
        <f ca="1"/>
        <v>0</v>
      </c>
      <c r="J224" s="114" t="str">
        <f ca="1"/>
        <v>Depot</v>
      </c>
      <c r="K224" s="120">
        <f ca="1"/>
        <v>46390</v>
      </c>
      <c r="L224" s="173">
        <f ca="1"/>
        <v>46279</v>
      </c>
      <c r="M224" s="189">
        <f ca="1"/>
        <v>1</v>
      </c>
      <c r="N224" s="191" t="str">
        <f ca="1"/>
        <v>Completed</v>
      </c>
      <c r="O224" s="173">
        <f ca="1"/>
        <v>46325</v>
      </c>
      <c r="P224" s="189">
        <f ca="1"/>
        <v>1</v>
      </c>
      <c r="Q224" s="191" t="str">
        <f ca="1"/>
        <v>Completed</v>
      </c>
      <c r="T224" s="644" t="s">
        <v>425</v>
      </c>
      <c r="U224" s="644" t="s">
        <v>3681</v>
      </c>
      <c r="V224" s="644" t="s">
        <v>3913</v>
      </c>
    </row>
    <row r="225" spans="2:22" ht="30" customHeight="1" x14ac:dyDescent="0.2">
      <c r="B225" s="491">
        <f ca="1"/>
        <v>221</v>
      </c>
      <c r="C225" s="685" t="str">
        <f ca="1"/>
        <v>MDW-39521</v>
      </c>
      <c r="D225" s="685" t="str">
        <f ca="1"/>
        <v>Lot02</v>
      </c>
      <c r="E225" s="685" t="str">
        <f ca="1"/>
        <v>MO-BEM29</v>
      </c>
      <c r="F225" s="685" t="str">
        <f ca="1"/>
        <v>MO-BEM</v>
      </c>
      <c r="G225" s="687" t="str">
        <f ca="1"/>
        <v>Walkway Bridge across the canal for Depot area inspection patrols 3 location</v>
      </c>
      <c r="H225" s="685" t="str">
        <f ca="1"/>
        <v>สหชาติ</v>
      </c>
      <c r="I225" s="598">
        <f ca="1"/>
        <v>0</v>
      </c>
      <c r="J225" s="598" t="str">
        <f ca="1"/>
        <v>Depot</v>
      </c>
      <c r="K225" s="600">
        <f ca="1"/>
        <v>46388</v>
      </c>
      <c r="L225" s="193">
        <f ca="1"/>
        <v>46249</v>
      </c>
      <c r="M225" s="531">
        <f ca="1"/>
        <v>1</v>
      </c>
      <c r="N225" s="601" t="str">
        <f ca="1"/>
        <v>Completed</v>
      </c>
      <c r="O225" s="597">
        <f ca="1"/>
        <v>46295</v>
      </c>
      <c r="P225" s="531">
        <f ca="1"/>
        <v>0.67</v>
      </c>
      <c r="Q225" s="601" t="str">
        <f ca="1"/>
        <v>Late</v>
      </c>
      <c r="T225" s="644" t="s">
        <v>427</v>
      </c>
      <c r="U225" s="644" t="s">
        <v>2208</v>
      </c>
      <c r="V225" s="644" t="s">
        <v>2210</v>
      </c>
    </row>
    <row r="226" spans="2:22" ht="30" customHeight="1" x14ac:dyDescent="0.2">
      <c r="B226" s="491">
        <f ca="1"/>
        <v>222</v>
      </c>
      <c r="C226" s="491" t="str">
        <f ca="1"/>
        <v>-</v>
      </c>
      <c r="D226" s="491" t="str">
        <f ca="1"/>
        <v>Lot02</v>
      </c>
      <c r="E226" s="491" t="str">
        <f ca="1"/>
        <v>MO-BEM30</v>
      </c>
      <c r="F226" s="491" t="str">
        <f ca="1"/>
        <v>MO-BEM</v>
      </c>
      <c r="G226" s="493" t="str">
        <f ca="1"/>
        <v>Cut down trees between Depot BL+ORL and MRTA Fence</v>
      </c>
      <c r="H226" s="491" t="str">
        <f ca="1"/>
        <v>สหชาติ</v>
      </c>
      <c r="I226" s="95">
        <f ca="1"/>
        <v>0</v>
      </c>
      <c r="J226" s="95" t="str">
        <f ca="1"/>
        <v>Depot</v>
      </c>
      <c r="K226" s="118">
        <f ca="1"/>
        <v>46388</v>
      </c>
      <c r="L226" s="173">
        <f ca="1"/>
        <v>46324</v>
      </c>
      <c r="M226" s="189">
        <f ca="1"/>
        <v>0</v>
      </c>
      <c r="N226" s="191" t="str">
        <f ca="1"/>
        <v>Late</v>
      </c>
      <c r="O226" s="173">
        <f ca="1"/>
        <v>46355</v>
      </c>
      <c r="P226" s="189">
        <f ca="1"/>
        <v>0</v>
      </c>
      <c r="Q226" s="191" t="str">
        <f ca="1"/>
        <v>On Schedule</v>
      </c>
      <c r="U226" s="644">
        <v>0</v>
      </c>
      <c r="V226" s="644">
        <v>0</v>
      </c>
    </row>
    <row r="227" spans="2:22" ht="30" hidden="1" customHeight="1" x14ac:dyDescent="0.2">
      <c r="B227" s="491">
        <f ca="1"/>
        <v>223</v>
      </c>
      <c r="C227" s="499">
        <f ca="1"/>
        <v>0</v>
      </c>
      <c r="D227" s="496" t="str">
        <f ca="1"/>
        <v>Lot02</v>
      </c>
      <c r="E227" s="496" t="str">
        <f ca="1"/>
        <v>MO-BEM31</v>
      </c>
      <c r="F227" s="496" t="str">
        <f ca="1"/>
        <v>MO-BEM</v>
      </c>
      <c r="G227" s="497" t="str">
        <f ca="1"/>
        <v>Provide facility system and interface to MMC room (Fire Alarm / CCTV / VMS / TEL / CASS / Radio / PA)</v>
      </c>
      <c r="H227" s="496" t="str">
        <f ca="1"/>
        <v>บัณฑิต</v>
      </c>
      <c r="I227" s="96">
        <f ca="1"/>
        <v>0</v>
      </c>
      <c r="J227" s="97" t="str">
        <f ca="1"/>
        <v>Depot</v>
      </c>
      <c r="K227" s="119">
        <f ca="1"/>
        <v>46296</v>
      </c>
      <c r="L227" s="205">
        <f ca="1"/>
        <v>0</v>
      </c>
      <c r="M227" s="206">
        <f ca="1"/>
        <v>0</v>
      </c>
      <c r="N227" s="463">
        <f ca="1"/>
        <v>0</v>
      </c>
      <c r="O227" s="558">
        <f ca="1"/>
        <v>0</v>
      </c>
      <c r="P227" s="559">
        <f ca="1"/>
        <v>0</v>
      </c>
      <c r="Q227" s="564">
        <f ca="1"/>
        <v>0</v>
      </c>
      <c r="T227"/>
      <c r="U227">
        <v>0</v>
      </c>
      <c r="V227">
        <v>0</v>
      </c>
    </row>
    <row r="228" spans="2:22" ht="30" hidden="1" customHeight="1" x14ac:dyDescent="0.2">
      <c r="B228" s="491">
        <f ca="1"/>
        <v>224</v>
      </c>
      <c r="C228" s="496" t="str">
        <f ca="1"/>
        <v>-</v>
      </c>
      <c r="D228" s="496" t="str">
        <f ca="1"/>
        <v>Lot02</v>
      </c>
      <c r="E228" s="496" t="str">
        <f ca="1"/>
        <v>MO-BEM32</v>
      </c>
      <c r="F228" s="496" t="str">
        <f ca="1"/>
        <v>MO-BEM</v>
      </c>
      <c r="G228" s="497" t="str">
        <f ca="1"/>
        <v>Stainless Guard rail balustrade for waiting area</v>
      </c>
      <c r="H228" s="496" t="str">
        <f ca="1"/>
        <v>สหชาติ</v>
      </c>
      <c r="I228" s="96">
        <f ca="1"/>
        <v>0</v>
      </c>
      <c r="J228" s="97" t="str">
        <f ca="1"/>
        <v>Depot</v>
      </c>
      <c r="K228" s="119">
        <f ca="1"/>
        <v>46143</v>
      </c>
      <c r="L228" s="205" t="str">
        <f ca="1"/>
        <v/>
      </c>
      <c r="M228" s="206" t="str">
        <f ca="1"/>
        <v/>
      </c>
      <c r="N228" s="207">
        <f ca="1"/>
        <v>0</v>
      </c>
      <c r="O228" s="558" t="str">
        <f ca="1"/>
        <v/>
      </c>
      <c r="P228" s="559" t="str">
        <f ca="1"/>
        <v/>
      </c>
      <c r="Q228" s="560">
        <f ca="1"/>
        <v>0</v>
      </c>
      <c r="T228"/>
      <c r="U228">
        <v>0</v>
      </c>
      <c r="V228">
        <v>0</v>
      </c>
    </row>
    <row r="229" spans="2:22" ht="30" hidden="1" customHeight="1" x14ac:dyDescent="0.2">
      <c r="B229" s="491">
        <f ca="1"/>
        <v>225</v>
      </c>
      <c r="C229" s="496" t="str">
        <f ca="1"/>
        <v>-</v>
      </c>
      <c r="D229" s="496" t="str">
        <f ca="1"/>
        <v>Lot02</v>
      </c>
      <c r="E229" s="496" t="str">
        <f ca="1"/>
        <v>MO-BEM33</v>
      </c>
      <c r="F229" s="496" t="str">
        <f ca="1"/>
        <v>MO-BEM</v>
      </c>
      <c r="G229" s="498" t="str">
        <f ca="1"/>
        <v>Concrete walkway 2 x 80 m. For fire escape route</v>
      </c>
      <c r="H229" s="496" t="str">
        <f ca="1"/>
        <v>สหชาติ</v>
      </c>
      <c r="I229" s="97">
        <f ca="1"/>
        <v>0</v>
      </c>
      <c r="J229" s="97" t="str">
        <f ca="1"/>
        <v>Depot</v>
      </c>
      <c r="K229" s="119">
        <f ca="1"/>
        <v>46143</v>
      </c>
      <c r="L229" s="205" t="str">
        <f ca="1"/>
        <v/>
      </c>
      <c r="M229" s="206" t="str">
        <f ca="1"/>
        <v/>
      </c>
      <c r="N229" s="207">
        <f ca="1"/>
        <v>0</v>
      </c>
      <c r="O229" s="558" t="str">
        <f ca="1"/>
        <v/>
      </c>
      <c r="P229" s="559" t="str">
        <f ca="1"/>
        <v/>
      </c>
      <c r="Q229" s="560">
        <f ca="1"/>
        <v>0</v>
      </c>
      <c r="T229"/>
      <c r="U229">
        <v>0</v>
      </c>
      <c r="V229">
        <v>0</v>
      </c>
    </row>
    <row r="230" spans="2:22" ht="30" customHeight="1" x14ac:dyDescent="0.2">
      <c r="B230" s="491">
        <f ca="1"/>
        <v>226</v>
      </c>
      <c r="C230" s="491" t="str">
        <f ca="1"/>
        <v>-</v>
      </c>
      <c r="D230" s="491" t="str">
        <f ca="1"/>
        <v>Lot02</v>
      </c>
      <c r="E230" s="491" t="str">
        <f ca="1"/>
        <v>MO-BEM34</v>
      </c>
      <c r="F230" s="491" t="str">
        <f ca="1"/>
        <v>MO-BEM</v>
      </c>
      <c r="G230" s="493" t="str">
        <f ca="1"/>
        <v>Access Gate (Full Height Turnstile) at 1st floor admin ORL</v>
      </c>
      <c r="H230" s="491" t="str">
        <f ca="1"/>
        <v>บัณฑิต</v>
      </c>
      <c r="I230" s="95">
        <f ca="1"/>
        <v>0</v>
      </c>
      <c r="J230" s="95" t="str">
        <f ca="1"/>
        <v>Depot</v>
      </c>
      <c r="K230" s="118">
        <f ca="1"/>
        <v>46388</v>
      </c>
      <c r="L230" s="173">
        <f ca="1"/>
        <v>46354</v>
      </c>
      <c r="M230" s="189">
        <f ca="1"/>
        <v>1</v>
      </c>
      <c r="N230" s="191" t="str">
        <f ca="1"/>
        <v>Completed</v>
      </c>
      <c r="O230" s="173">
        <f ca="1"/>
        <v>46355</v>
      </c>
      <c r="P230" s="189">
        <f ca="1"/>
        <v>1</v>
      </c>
      <c r="Q230" s="191" t="str">
        <f ca="1"/>
        <v>Completed</v>
      </c>
      <c r="U230" s="644">
        <v>0</v>
      </c>
      <c r="V230" s="644">
        <v>0</v>
      </c>
    </row>
    <row r="231" spans="2:22" ht="30" customHeight="1" x14ac:dyDescent="0.2">
      <c r="B231" s="491">
        <f ca="1"/>
        <v>227</v>
      </c>
      <c r="C231" s="491" t="str">
        <f ca="1"/>
        <v>-</v>
      </c>
      <c r="D231" s="491" t="str">
        <f ca="1"/>
        <v>Lot02</v>
      </c>
      <c r="E231" s="491" t="str">
        <f ca="1"/>
        <v>MO-BEM35</v>
      </c>
      <c r="F231" s="491" t="str">
        <f ca="1"/>
        <v>MO-BEM</v>
      </c>
      <c r="G231" s="493" t="str">
        <f ca="1"/>
        <v>Access Gate (Tripod with Swing Gate) at MWS Entrance</v>
      </c>
      <c r="H231" s="491" t="str">
        <f ca="1"/>
        <v>บัณฑิต</v>
      </c>
      <c r="I231" s="95">
        <f ca="1"/>
        <v>0</v>
      </c>
      <c r="J231" s="95" t="str">
        <f ca="1"/>
        <v>Depot</v>
      </c>
      <c r="K231" s="118">
        <f ca="1"/>
        <v>46388</v>
      </c>
      <c r="L231" s="173">
        <f ca="1"/>
        <v>46354</v>
      </c>
      <c r="M231" s="189">
        <f ca="1"/>
        <v>1</v>
      </c>
      <c r="N231" s="191" t="str">
        <f ca="1"/>
        <v>Completed</v>
      </c>
      <c r="O231" s="173">
        <f ca="1"/>
        <v>46355</v>
      </c>
      <c r="P231" s="189">
        <f ca="1"/>
        <v>1</v>
      </c>
      <c r="Q231" s="191" t="str">
        <f ca="1"/>
        <v>Completed</v>
      </c>
      <c r="U231" s="644">
        <v>0</v>
      </c>
      <c r="V231" s="644">
        <v>0</v>
      </c>
    </row>
    <row r="232" spans="2:22" ht="30" customHeight="1" x14ac:dyDescent="0.2">
      <c r="B232" s="491">
        <f ca="1"/>
        <v>228</v>
      </c>
      <c r="C232" s="491" t="str">
        <f ca="1"/>
        <v>-</v>
      </c>
      <c r="D232" s="491" t="str">
        <f ca="1"/>
        <v>Lot02</v>
      </c>
      <c r="E232" s="491" t="str">
        <f ca="1"/>
        <v>MO-BEM36</v>
      </c>
      <c r="F232" s="491" t="str">
        <f ca="1"/>
        <v>MO-BEM</v>
      </c>
      <c r="G232" s="493" t="str">
        <f ca="1"/>
        <v>Access Gate (Tripod with Swing Gate) at Admin 2nd floor connect to OCC</v>
      </c>
      <c r="H232" s="491" t="str">
        <f ca="1"/>
        <v>บัณฑิต</v>
      </c>
      <c r="I232" s="95">
        <f ca="1"/>
        <v>0</v>
      </c>
      <c r="J232" s="95" t="str">
        <f ca="1"/>
        <v>Depot</v>
      </c>
      <c r="K232" s="118">
        <f ca="1"/>
        <v>46388</v>
      </c>
      <c r="L232" s="173">
        <f ca="1"/>
        <v>46354</v>
      </c>
      <c r="M232" s="189">
        <f ca="1"/>
        <v>1</v>
      </c>
      <c r="N232" s="191" t="str">
        <f ca="1"/>
        <v>Completed</v>
      </c>
      <c r="O232" s="173">
        <f ca="1"/>
        <v>46355</v>
      </c>
      <c r="P232" s="189">
        <f ca="1"/>
        <v>1</v>
      </c>
      <c r="Q232" s="191" t="str">
        <f ca="1"/>
        <v>Completed</v>
      </c>
      <c r="U232" s="644">
        <v>0</v>
      </c>
      <c r="V232" s="644">
        <v>0</v>
      </c>
    </row>
    <row r="233" spans="2:22" ht="30" customHeight="1" x14ac:dyDescent="0.2">
      <c r="B233" s="491">
        <f ca="1"/>
        <v>229</v>
      </c>
      <c r="C233" s="491" t="str">
        <f ca="1"/>
        <v>-</v>
      </c>
      <c r="D233" s="491" t="str">
        <f ca="1"/>
        <v>Lot02</v>
      </c>
      <c r="E233" s="491" t="str">
        <f ca="1"/>
        <v>MO-BEM37</v>
      </c>
      <c r="F233" s="491" t="str">
        <f ca="1"/>
        <v>MO-BEM</v>
      </c>
      <c r="G233" s="493" t="str">
        <f ca="1"/>
        <v>Access Gate (Tripod with Swing Gate) on Klong Chourdyai bridge</v>
      </c>
      <c r="H233" s="491" t="str">
        <f ca="1"/>
        <v>บัณฑิต</v>
      </c>
      <c r="I233" s="95">
        <f ca="1"/>
        <v>0</v>
      </c>
      <c r="J233" s="95" t="str">
        <f ca="1"/>
        <v>Depot</v>
      </c>
      <c r="K233" s="118">
        <f ca="1"/>
        <v>46388</v>
      </c>
      <c r="L233" s="173">
        <f ca="1"/>
        <v>46354</v>
      </c>
      <c r="M233" s="189">
        <f ca="1"/>
        <v>1</v>
      </c>
      <c r="N233" s="191" t="str">
        <f ca="1"/>
        <v>Completed</v>
      </c>
      <c r="O233" s="173">
        <f ca="1"/>
        <v>46355</v>
      </c>
      <c r="P233" s="189">
        <f ca="1"/>
        <v>1</v>
      </c>
      <c r="Q233" s="191" t="str">
        <f ca="1"/>
        <v>Completed</v>
      </c>
      <c r="U233" s="644">
        <v>0</v>
      </c>
      <c r="V233" s="644">
        <v>0</v>
      </c>
    </row>
    <row r="234" spans="2:22" ht="30" customHeight="1" x14ac:dyDescent="0.2">
      <c r="B234" s="491">
        <f ca="1"/>
        <v>230</v>
      </c>
      <c r="C234" s="502" t="str">
        <f ca="1"/>
        <v>-</v>
      </c>
      <c r="D234" s="491" t="str">
        <f ca="1"/>
        <v>Lot02</v>
      </c>
      <c r="E234" s="491" t="str">
        <f ca="1"/>
        <v>MO-BEM38</v>
      </c>
      <c r="F234" s="491" t="str">
        <f ca="1"/>
        <v>MO-BEM</v>
      </c>
      <c r="G234" s="504" t="str">
        <f ca="1"/>
        <v>Access Gate (Tripod with roof covering) at parking lot OCC</v>
      </c>
      <c r="H234" s="502" t="str">
        <f ca="1"/>
        <v>บัณฑิต</v>
      </c>
      <c r="I234" s="114">
        <f ca="1"/>
        <v>0</v>
      </c>
      <c r="J234" s="114" t="str">
        <f ca="1"/>
        <v>Depot</v>
      </c>
      <c r="K234" s="120">
        <f ca="1"/>
        <v>46388</v>
      </c>
      <c r="L234" s="173">
        <f ca="1"/>
        <v>46354</v>
      </c>
      <c r="M234" s="189">
        <f ca="1"/>
        <v>1</v>
      </c>
      <c r="N234" s="191" t="str">
        <f ca="1"/>
        <v>Completed</v>
      </c>
      <c r="O234" s="173">
        <f ca="1"/>
        <v>46355</v>
      </c>
      <c r="P234" s="189">
        <f ca="1"/>
        <v>1</v>
      </c>
      <c r="Q234" s="191" t="str">
        <f ca="1"/>
        <v>Completed</v>
      </c>
      <c r="U234" s="644">
        <v>0</v>
      </c>
      <c r="V234" s="644">
        <v>0</v>
      </c>
    </row>
    <row r="235" spans="2:22" ht="30" customHeight="1" x14ac:dyDescent="0.2">
      <c r="B235" s="491">
        <f ca="1"/>
        <v>231</v>
      </c>
      <c r="C235" s="491" t="str">
        <f ca="1"/>
        <v>-</v>
      </c>
      <c r="D235" s="491" t="str">
        <f ca="1"/>
        <v>Lot02</v>
      </c>
      <c r="E235" s="491" t="str">
        <f ca="1"/>
        <v>MO-BEM39</v>
      </c>
      <c r="F235" s="491" t="str">
        <f ca="1"/>
        <v>MO-BEM</v>
      </c>
      <c r="G235" s="493" t="str">
        <f ca="1"/>
        <v>Access Gate (Tripod with roof covering) at Stair up to  Depot slab</v>
      </c>
      <c r="H235" s="491" t="str">
        <f ca="1"/>
        <v>บัณฑิต</v>
      </c>
      <c r="I235" s="95">
        <f ca="1"/>
        <v>0</v>
      </c>
      <c r="J235" s="95" t="str">
        <f ca="1"/>
        <v>Depot</v>
      </c>
      <c r="K235" s="118">
        <f ca="1"/>
        <v>46388</v>
      </c>
      <c r="L235" s="173">
        <f ca="1"/>
        <v>46354</v>
      </c>
      <c r="M235" s="189">
        <f ca="1"/>
        <v>1</v>
      </c>
      <c r="N235" s="191" t="str">
        <f ca="1"/>
        <v>Completed</v>
      </c>
      <c r="O235" s="173">
        <f ca="1"/>
        <v>46355</v>
      </c>
      <c r="P235" s="189">
        <f ca="1"/>
        <v>1</v>
      </c>
      <c r="Q235" s="191" t="str">
        <f ca="1"/>
        <v>Completed</v>
      </c>
      <c r="U235" s="644">
        <v>0</v>
      </c>
      <c r="V235" s="644">
        <v>0</v>
      </c>
    </row>
    <row r="236" spans="2:22" ht="30" customHeight="1" x14ac:dyDescent="0.2">
      <c r="B236" s="491">
        <f ca="1"/>
        <v>232</v>
      </c>
      <c r="C236" s="491" t="str">
        <f ca="1"/>
        <v>-</v>
      </c>
      <c r="D236" s="491" t="str">
        <f ca="1"/>
        <v>Lot02</v>
      </c>
      <c r="E236" s="491" t="str">
        <f ca="1"/>
        <v>MO-BEM40</v>
      </c>
      <c r="F236" s="491" t="str">
        <f ca="1"/>
        <v>MO-BEM</v>
      </c>
      <c r="G236" s="493" t="str">
        <f ca="1"/>
        <v>Access Control (2 Factors, Card + Finger Print) at High Security rooms - CCR/PTR/Store</v>
      </c>
      <c r="H236" s="491" t="str">
        <f ca="1"/>
        <v>บัณฑิต</v>
      </c>
      <c r="I236" s="95">
        <f ca="1"/>
        <v>0</v>
      </c>
      <c r="J236" s="95" t="str">
        <f ca="1"/>
        <v>Depot</v>
      </c>
      <c r="K236" s="118">
        <f ca="1"/>
        <v>46388</v>
      </c>
      <c r="L236" s="173">
        <f ca="1"/>
        <v>46354</v>
      </c>
      <c r="M236" s="189">
        <f ca="1"/>
        <v>1</v>
      </c>
      <c r="N236" s="191" t="str">
        <f ca="1"/>
        <v>Completed</v>
      </c>
      <c r="O236" s="173">
        <f ca="1"/>
        <v>46355</v>
      </c>
      <c r="P236" s="189">
        <f ca="1"/>
        <v>1</v>
      </c>
      <c r="Q236" s="191" t="str">
        <f ca="1"/>
        <v>Completed</v>
      </c>
      <c r="U236" s="644">
        <v>0</v>
      </c>
      <c r="V236" s="644">
        <v>0</v>
      </c>
    </row>
    <row r="237" spans="2:22" ht="30" customHeight="1" x14ac:dyDescent="0.2">
      <c r="B237" s="491">
        <f ca="1"/>
        <v>233</v>
      </c>
      <c r="C237" s="502" t="str">
        <f ca="1"/>
        <v>-</v>
      </c>
      <c r="D237" s="502" t="str">
        <f ca="1"/>
        <v>Lot02</v>
      </c>
      <c r="E237" s="502" t="str">
        <f ca="1"/>
        <v>MO-BEM41</v>
      </c>
      <c r="F237" s="502" t="str">
        <f ca="1"/>
        <v>MO-BEM</v>
      </c>
      <c r="G237" s="503" t="str">
        <f ca="1"/>
        <v>Link CCTV Landscape of all depot ORL area for MMC BL monitoring.</v>
      </c>
      <c r="H237" s="502" t="str">
        <f ca="1"/>
        <v>บัณฑิต</v>
      </c>
      <c r="I237" s="113">
        <f ca="1"/>
        <v>0</v>
      </c>
      <c r="J237" s="114">
        <f ca="1"/>
        <v>0</v>
      </c>
      <c r="K237" s="120">
        <f ca="1"/>
        <v>46388</v>
      </c>
      <c r="L237" s="530">
        <f ca="1"/>
        <v>46354</v>
      </c>
      <c r="M237" s="189">
        <f ca="1"/>
        <v>0</v>
      </c>
      <c r="N237" s="191" t="str">
        <f ca="1"/>
        <v>On Schedule</v>
      </c>
      <c r="O237" s="530">
        <f ca="1"/>
        <v>46355</v>
      </c>
      <c r="P237" s="189">
        <f ca="1"/>
        <v>0</v>
      </c>
      <c r="Q237" s="191" t="str">
        <f ca="1"/>
        <v>On Schedule</v>
      </c>
      <c r="U237" s="644">
        <v>0</v>
      </c>
      <c r="V237" s="644">
        <v>0</v>
      </c>
    </row>
    <row r="238" spans="2:22" ht="30" hidden="1" customHeight="1" x14ac:dyDescent="0.2">
      <c r="B238" s="491">
        <f ca="1"/>
        <v>234</v>
      </c>
      <c r="C238" s="496" t="str">
        <f ca="1"/>
        <v>-</v>
      </c>
      <c r="D238" s="496" t="str">
        <f ca="1"/>
        <v>Lot02</v>
      </c>
      <c r="E238" s="496" t="str">
        <f ca="1"/>
        <v>MO-BEM42</v>
      </c>
      <c r="F238" s="496" t="str">
        <f ca="1"/>
        <v>MO-BEM</v>
      </c>
      <c r="G238" s="498" t="str">
        <f ca="1"/>
        <v>Fire Suppression Control Panel Cover which located in tunnel</v>
      </c>
      <c r="H238" s="496" t="str">
        <f ca="1"/>
        <v>สู่โชค</v>
      </c>
      <c r="I238" s="97">
        <f ca="1"/>
        <v>0</v>
      </c>
      <c r="J238" s="97">
        <f ca="1"/>
        <v>0</v>
      </c>
      <c r="K238" s="119">
        <f ca="1"/>
        <v>46388</v>
      </c>
      <c r="L238" s="205" t="str">
        <f ca="1"/>
        <v/>
      </c>
      <c r="M238" s="206" t="str">
        <f ca="1"/>
        <v/>
      </c>
      <c r="N238" s="207">
        <f ca="1"/>
        <v>0</v>
      </c>
      <c r="O238" s="558" t="str">
        <f ca="1"/>
        <v/>
      </c>
      <c r="P238" s="559" t="str">
        <f ca="1"/>
        <v/>
      </c>
      <c r="Q238" s="560">
        <f ca="1"/>
        <v>0</v>
      </c>
      <c r="T238"/>
      <c r="U238">
        <v>0</v>
      </c>
      <c r="V238">
        <v>0</v>
      </c>
    </row>
    <row r="239" spans="2:22" ht="30" customHeight="1" x14ac:dyDescent="0.2">
      <c r="B239" s="491">
        <f ca="1"/>
        <v>235</v>
      </c>
      <c r="C239" s="491" t="str">
        <f ca="1"/>
        <v>MDW-39537</v>
      </c>
      <c r="D239" s="491" t="str">
        <f ca="1"/>
        <v>Lot02</v>
      </c>
      <c r="E239" s="491" t="str">
        <f ca="1"/>
        <v>MO-BEM43</v>
      </c>
      <c r="F239" s="491" t="str">
        <f ca="1"/>
        <v>MO-BEM</v>
      </c>
      <c r="G239" s="493" t="str">
        <f ca="1"/>
        <v>Handrails for ladder at IVS and Vent buildings</v>
      </c>
      <c r="H239" s="491" t="str">
        <f ca="1"/>
        <v>สหชาติ</v>
      </c>
      <c r="I239" s="95">
        <f ca="1"/>
        <v>0</v>
      </c>
      <c r="J239" s="95">
        <f ca="1"/>
        <v>0</v>
      </c>
      <c r="K239" s="118">
        <f ca="1"/>
        <v>46266</v>
      </c>
      <c r="L239" s="173">
        <f ca="1"/>
        <v>46112</v>
      </c>
      <c r="M239" s="189">
        <f ca="1"/>
        <v>0.7</v>
      </c>
      <c r="N239" s="191" t="str">
        <f ca="1"/>
        <v>Late</v>
      </c>
      <c r="O239" s="173">
        <f ca="1"/>
        <v>46143</v>
      </c>
      <c r="P239" s="189">
        <f ca="1"/>
        <v>0</v>
      </c>
      <c r="Q239" s="191" t="str">
        <f ca="1"/>
        <v>Late</v>
      </c>
      <c r="T239" s="644" t="s">
        <v>429</v>
      </c>
      <c r="U239" s="644" t="s">
        <v>2244</v>
      </c>
      <c r="V239" s="644" t="s">
        <v>2246</v>
      </c>
    </row>
    <row r="240" spans="2:22" ht="30" customHeight="1" x14ac:dyDescent="0.2">
      <c r="B240" s="491">
        <f ca="1"/>
        <v>236</v>
      </c>
      <c r="C240" s="491" t="str">
        <f ca="1"/>
        <v>MDW-39538</v>
      </c>
      <c r="D240" s="491" t="str">
        <f ca="1"/>
        <v>Lot02</v>
      </c>
      <c r="E240" s="491" t="str">
        <f ca="1"/>
        <v>MO-BEM44</v>
      </c>
      <c r="F240" s="491" t="str">
        <f ca="1"/>
        <v>MO-BEM</v>
      </c>
      <c r="G240" s="493" t="str">
        <f ca="1"/>
        <v>Escalator Anti-Slide device for all station.</v>
      </c>
      <c r="H240" s="491" t="str">
        <f ca="1"/>
        <v>สหชาติ</v>
      </c>
      <c r="I240" s="95">
        <f ca="1"/>
        <v>0</v>
      </c>
      <c r="J240" s="95">
        <f ca="1"/>
        <v>0</v>
      </c>
      <c r="K240" s="118">
        <f ca="1"/>
        <v>46266</v>
      </c>
      <c r="L240" s="583">
        <f ca="1"/>
        <v>46172</v>
      </c>
      <c r="M240" s="189">
        <f ca="1"/>
        <v>1</v>
      </c>
      <c r="N240" s="191" t="str">
        <f ca="1"/>
        <v>Completed</v>
      </c>
      <c r="O240" s="173">
        <f ca="1"/>
        <v>46203</v>
      </c>
      <c r="P240" s="189">
        <f ca="1"/>
        <v>1</v>
      </c>
      <c r="Q240" s="191" t="str">
        <f ca="1"/>
        <v>Completed</v>
      </c>
      <c r="T240" s="644" t="s">
        <v>430</v>
      </c>
      <c r="U240" s="644" t="s">
        <v>2248</v>
      </c>
      <c r="V240" s="644" t="s">
        <v>2250</v>
      </c>
    </row>
    <row r="241" spans="2:28" ht="30" customHeight="1" x14ac:dyDescent="0.2">
      <c r="B241" s="491">
        <f ca="1"/>
        <v>237</v>
      </c>
      <c r="C241" s="491" t="str">
        <f ca="1"/>
        <v>MDW-39539</v>
      </c>
      <c r="D241" s="491" t="str">
        <f ca="1"/>
        <v>Lot02</v>
      </c>
      <c r="E241" s="491" t="str">
        <f ca="1"/>
        <v>MO-BEM45</v>
      </c>
      <c r="F241" s="491" t="str">
        <f ca="1"/>
        <v>MO-BEM</v>
      </c>
      <c r="G241" s="493" t="str">
        <f ca="1"/>
        <v>Roof for control panel on vent building</v>
      </c>
      <c r="H241" s="491" t="str">
        <f ca="1"/>
        <v>สหชาติ</v>
      </c>
      <c r="I241" s="95">
        <f ca="1"/>
        <v>0</v>
      </c>
      <c r="J241" s="95">
        <f ca="1"/>
        <v>0</v>
      </c>
      <c r="K241" s="118">
        <f ca="1"/>
        <v>46388</v>
      </c>
      <c r="L241" s="173">
        <f ca="1"/>
        <v>46279</v>
      </c>
      <c r="M241" s="189">
        <f ca="1"/>
        <v>0.7</v>
      </c>
      <c r="N241" s="191" t="str">
        <f ca="1"/>
        <v>Late</v>
      </c>
      <c r="O241" s="173">
        <f ca="1"/>
        <v>46325</v>
      </c>
      <c r="P241" s="189">
        <f ca="1"/>
        <v>0</v>
      </c>
      <c r="Q241" s="191" t="str">
        <f ca="1"/>
        <v>On Schedule</v>
      </c>
      <c r="T241" s="644" t="s">
        <v>434</v>
      </c>
      <c r="U241" s="644" t="s">
        <v>2252</v>
      </c>
      <c r="V241" s="644" t="s">
        <v>2254</v>
      </c>
    </row>
    <row r="242" spans="2:28" ht="30" customHeight="1" x14ac:dyDescent="0.2">
      <c r="B242" s="491">
        <f ca="1"/>
        <v>238</v>
      </c>
      <c r="C242" s="502" t="str">
        <f ca="1"/>
        <v>MDW-39553</v>
      </c>
      <c r="D242" s="491" t="str">
        <f ca="1"/>
        <v>Lot02</v>
      </c>
      <c r="E242" s="491" t="str">
        <f ca="1"/>
        <v>MO-BEM46</v>
      </c>
      <c r="F242" s="491" t="str">
        <f ca="1"/>
        <v>MO-BEM</v>
      </c>
      <c r="G242" s="503" t="str">
        <f ca="1"/>
        <v>Provide Standing plate or ladder to access the Fire Valve in at Omega points for all underground stations.</v>
      </c>
      <c r="H242" s="502" t="str">
        <f ca="1"/>
        <v>สหชาติ</v>
      </c>
      <c r="I242" s="114">
        <f ca="1"/>
        <v>0</v>
      </c>
      <c r="J242" s="114" t="str">
        <f ca="1"/>
        <v>Depot</v>
      </c>
      <c r="K242" s="120">
        <f ca="1"/>
        <v>46388</v>
      </c>
      <c r="L242" s="173">
        <f ca="1"/>
        <v>46279</v>
      </c>
      <c r="M242" s="189">
        <f ca="1"/>
        <v>0</v>
      </c>
      <c r="N242" s="191" t="str">
        <f ca="1"/>
        <v>Late</v>
      </c>
      <c r="O242" s="173">
        <f ca="1"/>
        <v>46325</v>
      </c>
      <c r="P242" s="189">
        <f ca="1"/>
        <v>0</v>
      </c>
      <c r="Q242" s="191" t="str">
        <f ca="1"/>
        <v>On Schedule</v>
      </c>
      <c r="T242" s="644" t="s">
        <v>431</v>
      </c>
      <c r="U242" s="644" t="s">
        <v>2296</v>
      </c>
      <c r="V242" s="644" t="s">
        <v>2298</v>
      </c>
    </row>
    <row r="243" spans="2:28" ht="30" customHeight="1" x14ac:dyDescent="0.2">
      <c r="B243" s="491">
        <f ca="1"/>
        <v>239</v>
      </c>
      <c r="C243" s="491" t="str">
        <f ca="1"/>
        <v>MDW-39540</v>
      </c>
      <c r="D243" s="491" t="str">
        <f ca="1"/>
        <v>Lot02</v>
      </c>
      <c r="E243" s="491" t="str">
        <f ca="1"/>
        <v>MO-BEM47</v>
      </c>
      <c r="F243" s="491" t="str">
        <f ca="1"/>
        <v>MO-BEM</v>
      </c>
      <c r="G243" s="493" t="str">
        <f ca="1"/>
        <v>Water drop protection above UPS cabinet at station and Depot</v>
      </c>
      <c r="H243" s="491" t="str">
        <f ca="1"/>
        <v>สหชาติ</v>
      </c>
      <c r="I243" s="95">
        <f ca="1"/>
        <v>0</v>
      </c>
      <c r="J243" s="95">
        <f ca="1"/>
        <v>0</v>
      </c>
      <c r="K243" s="118">
        <f ca="1"/>
        <v>46388</v>
      </c>
      <c r="L243" s="173">
        <f ca="1"/>
        <v>46279</v>
      </c>
      <c r="M243" s="189">
        <f ca="1"/>
        <v>0</v>
      </c>
      <c r="N243" s="191" t="str">
        <f ca="1"/>
        <v>Late</v>
      </c>
      <c r="O243" s="173">
        <f ca="1"/>
        <v>46325</v>
      </c>
      <c r="P243" s="189">
        <f ca="1"/>
        <v>0</v>
      </c>
      <c r="Q243" s="191" t="str">
        <f ca="1"/>
        <v>On Schedule</v>
      </c>
      <c r="T243" s="644" t="s">
        <v>432</v>
      </c>
      <c r="U243" s="644" t="s">
        <v>2256</v>
      </c>
      <c r="V243" s="644" t="s">
        <v>2258</v>
      </c>
    </row>
    <row r="244" spans="2:28" ht="30" customHeight="1" x14ac:dyDescent="0.2">
      <c r="B244" s="491">
        <f ca="1"/>
        <v>240</v>
      </c>
      <c r="C244" s="491" t="str">
        <f ca="1"/>
        <v>MDW-39541</v>
      </c>
      <c r="D244" s="491" t="str">
        <f ca="1"/>
        <v>Lot02</v>
      </c>
      <c r="E244" s="491" t="str">
        <f ca="1"/>
        <v>MO-BEM48</v>
      </c>
      <c r="F244" s="491" t="str">
        <f ca="1"/>
        <v>MO-BEM</v>
      </c>
      <c r="G244" s="493" t="str">
        <f ca="1"/>
        <v>Fire alarm manual call point cover in public area at all station</v>
      </c>
      <c r="H244" s="491" t="str">
        <f ca="1"/>
        <v>ประธาน</v>
      </c>
      <c r="I244" s="95">
        <f ca="1"/>
        <v>0</v>
      </c>
      <c r="J244" s="95">
        <f ca="1"/>
        <v>0</v>
      </c>
      <c r="K244" s="118">
        <f ca="1"/>
        <v>46388</v>
      </c>
      <c r="L244" s="173">
        <f ca="1"/>
        <v>46279</v>
      </c>
      <c r="M244" s="189">
        <f ca="1"/>
        <v>0.5</v>
      </c>
      <c r="N244" s="191" t="str">
        <f ca="1"/>
        <v>Late</v>
      </c>
      <c r="O244" s="173">
        <f ca="1"/>
        <v>46325</v>
      </c>
      <c r="P244" s="189">
        <f ca="1"/>
        <v>0</v>
      </c>
      <c r="Q244" s="191" t="str">
        <f ca="1"/>
        <v>On Schedule</v>
      </c>
      <c r="T244" s="644" t="s">
        <v>402</v>
      </c>
      <c r="U244" s="644" t="s">
        <v>2260</v>
      </c>
      <c r="V244" s="644" t="s">
        <v>2262</v>
      </c>
    </row>
    <row r="245" spans="2:28" ht="30" customHeight="1" x14ac:dyDescent="0.2">
      <c r="B245" s="491">
        <f ca="1"/>
        <v>241</v>
      </c>
      <c r="C245" s="502" t="str">
        <f ca="1"/>
        <v>MDW-39542</v>
      </c>
      <c r="D245" s="491" t="str">
        <f ca="1"/>
        <v>Lot02</v>
      </c>
      <c r="E245" s="491" t="str">
        <f ca="1"/>
        <v>MO-BEM49</v>
      </c>
      <c r="F245" s="491" t="str">
        <f ca="1"/>
        <v>MO-BEM</v>
      </c>
      <c r="G245" s="504" t="str">
        <f ca="1"/>
        <v>Emergency stop button cover for escalator at all station.</v>
      </c>
      <c r="H245" s="502" t="str">
        <f ca="1"/>
        <v>สหชาติ</v>
      </c>
      <c r="I245" s="114">
        <f ca="1"/>
        <v>0</v>
      </c>
      <c r="J245" s="114">
        <f ca="1"/>
        <v>0</v>
      </c>
      <c r="K245" s="120">
        <f ca="1"/>
        <v>46388</v>
      </c>
      <c r="L245" s="173">
        <f ca="1"/>
        <v>46279</v>
      </c>
      <c r="M245" s="189">
        <f ca="1"/>
        <v>0</v>
      </c>
      <c r="N245" s="191" t="str">
        <f ca="1"/>
        <v>Late</v>
      </c>
      <c r="O245" s="173">
        <f ca="1"/>
        <v>46325</v>
      </c>
      <c r="P245" s="189">
        <f ca="1"/>
        <v>0</v>
      </c>
      <c r="Q245" s="191" t="str">
        <f ca="1"/>
        <v>On Schedule</v>
      </c>
      <c r="T245" s="644" t="s">
        <v>433</v>
      </c>
      <c r="U245" s="644" t="s">
        <v>2264</v>
      </c>
      <c r="V245" s="644" t="s">
        <v>2266</v>
      </c>
    </row>
    <row r="246" spans="2:28" ht="30" customHeight="1" x14ac:dyDescent="0.2">
      <c r="B246" s="491">
        <f ca="1"/>
        <v>242</v>
      </c>
      <c r="C246" s="494">
        <f ca="1"/>
        <v>0</v>
      </c>
      <c r="D246" s="491" t="str">
        <f ca="1"/>
        <v>Lot02</v>
      </c>
      <c r="E246" s="491" t="str">
        <f ca="1"/>
        <v>MO-BEM50</v>
      </c>
      <c r="F246" s="491" t="str">
        <f ca="1"/>
        <v>MO-BEM</v>
      </c>
      <c r="G246" s="493" t="str">
        <f ca="1"/>
        <v>Modify maintenance service door to the roof of OR13 vent building to easier access while maintaining safe operational standards</v>
      </c>
      <c r="H246" s="491" t="str">
        <f ca="1"/>
        <v>สู่โชค</v>
      </c>
      <c r="I246" s="95">
        <f ca="1"/>
        <v>0</v>
      </c>
      <c r="J246" s="95" t="str">
        <f ca="1"/>
        <v>Depot</v>
      </c>
      <c r="K246" s="118">
        <f ca="1"/>
        <v>46388</v>
      </c>
      <c r="L246" s="173">
        <f ca="1"/>
        <v>46324</v>
      </c>
      <c r="M246" s="189">
        <f ca="1"/>
        <v>0</v>
      </c>
      <c r="N246" s="191" t="str">
        <f ca="1"/>
        <v>Late</v>
      </c>
      <c r="O246" s="173">
        <f ca="1"/>
        <v>46325</v>
      </c>
      <c r="P246" s="189">
        <f ca="1"/>
        <v>1</v>
      </c>
      <c r="Q246" s="191" t="str">
        <f ca="1"/>
        <v>Completed</v>
      </c>
      <c r="U246" s="644">
        <v>0</v>
      </c>
      <c r="V246" s="644">
        <v>0</v>
      </c>
    </row>
    <row r="247" spans="2:28" ht="30" customHeight="1" x14ac:dyDescent="0.2">
      <c r="B247" s="491">
        <f ca="1"/>
        <v>243</v>
      </c>
      <c r="C247" s="491" t="str">
        <f ca="1"/>
        <v>MDW-39514</v>
      </c>
      <c r="D247" s="491" t="str">
        <f ca="1"/>
        <v>Lot02</v>
      </c>
      <c r="E247" s="491" t="str">
        <f ca="1"/>
        <v>MO-BEM51</v>
      </c>
      <c r="F247" s="491" t="str">
        <f ca="1"/>
        <v>MO-BEM</v>
      </c>
      <c r="G247" s="493" t="str">
        <f ca="1"/>
        <v>Modify existing car park to be 220 motorcycle parking lots including floor painting and parking roof</v>
      </c>
      <c r="H247" s="491" t="str">
        <f ca="1"/>
        <v>สหชาติ</v>
      </c>
      <c r="I247" s="94">
        <f ca="1"/>
        <v>0</v>
      </c>
      <c r="J247" s="95" t="str">
        <f ca="1"/>
        <v>Depot</v>
      </c>
      <c r="K247" s="118">
        <f ca="1"/>
        <v>46235</v>
      </c>
      <c r="L247" s="173">
        <f ca="1"/>
        <v>46051</v>
      </c>
      <c r="M247" s="189">
        <f ca="1"/>
        <v>1</v>
      </c>
      <c r="N247" s="191" t="str">
        <f ca="1"/>
        <v>Completed</v>
      </c>
      <c r="O247" s="173">
        <f ca="1"/>
        <v>46097</v>
      </c>
      <c r="P247" s="189">
        <f ca="1"/>
        <v>1</v>
      </c>
      <c r="Q247" s="191" t="str">
        <f ca="1"/>
        <v>Completed</v>
      </c>
      <c r="T247" s="644" t="s">
        <v>418</v>
      </c>
      <c r="U247" s="644" t="s">
        <v>2195</v>
      </c>
      <c r="V247" s="644" t="s">
        <v>2197</v>
      </c>
    </row>
    <row r="248" spans="2:28" ht="30" customHeight="1" x14ac:dyDescent="0.2">
      <c r="B248" s="491">
        <f ca="1"/>
        <v>244</v>
      </c>
      <c r="C248" s="502" t="str">
        <f ca="1"/>
        <v>MDW-39534</v>
      </c>
      <c r="D248" s="491" t="str">
        <f ca="1"/>
        <v>Lot02</v>
      </c>
      <c r="E248" s="491" t="str">
        <f ca="1"/>
        <v>MO-BEM52</v>
      </c>
      <c r="F248" s="491" t="str">
        <f ca="1"/>
        <v>MO-BEM</v>
      </c>
      <c r="G248" s="504" t="str">
        <f ca="1"/>
        <v>Modify the sidewalk for temporary parking at entrance</v>
      </c>
      <c r="H248" s="502" t="str">
        <f ca="1"/>
        <v>สหชาติ</v>
      </c>
      <c r="I248" s="113">
        <f ca="1"/>
        <v>0</v>
      </c>
      <c r="J248" s="114" t="str">
        <f ca="1"/>
        <v>Depot</v>
      </c>
      <c r="K248" s="120">
        <f ca="1"/>
        <v>46388</v>
      </c>
      <c r="L248" s="173">
        <f ca="1"/>
        <v>46234</v>
      </c>
      <c r="M248" s="189">
        <f ca="1"/>
        <v>1</v>
      </c>
      <c r="N248" s="191" t="str">
        <f ca="1"/>
        <v>Completed</v>
      </c>
      <c r="O248" s="597">
        <f ca="1"/>
        <v>46295</v>
      </c>
      <c r="P248" s="189">
        <f ca="1"/>
        <v>1</v>
      </c>
      <c r="Q248" s="191" t="str">
        <f ca="1"/>
        <v>Completed</v>
      </c>
      <c r="T248" s="644" t="s">
        <v>438</v>
      </c>
      <c r="U248" s="644" t="s">
        <v>2236</v>
      </c>
      <c r="V248" s="644" t="s">
        <v>2238</v>
      </c>
    </row>
    <row r="249" spans="2:28" ht="30" customHeight="1" x14ac:dyDescent="0.2">
      <c r="B249" s="491">
        <f ca="1"/>
        <v>245</v>
      </c>
      <c r="C249" s="491" t="str">
        <f ca="1"/>
        <v>MDW-39554</v>
      </c>
      <c r="D249" s="491" t="str">
        <f ca="1"/>
        <v>Lot02</v>
      </c>
      <c r="E249" s="491" t="str">
        <f ca="1"/>
        <v>MO-BEM53.1</v>
      </c>
      <c r="F249" s="491" t="str">
        <f ca="1"/>
        <v>MO-BEM</v>
      </c>
      <c r="G249" s="493" t="str">
        <f ca="1"/>
        <v xml:space="preserve">Modification Works : Security Guard Box at OCC Parking Area - Civil &amp; AR </v>
      </c>
      <c r="H249" s="491" t="str">
        <f ca="1"/>
        <v>สหชาติ</v>
      </c>
      <c r="I249" s="94">
        <f ca="1"/>
        <v>0</v>
      </c>
      <c r="J249" s="95" t="str">
        <f ca="1"/>
        <v>Depot</v>
      </c>
      <c r="K249" s="118">
        <f ca="1"/>
        <v>46389</v>
      </c>
      <c r="L249" s="173">
        <f ca="1"/>
        <v>46279</v>
      </c>
      <c r="M249" s="189">
        <f ca="1"/>
        <v>1</v>
      </c>
      <c r="N249" s="191" t="str">
        <f ca="1"/>
        <v>Completed</v>
      </c>
      <c r="O249" s="583">
        <f ca="1"/>
        <v>46326</v>
      </c>
      <c r="P249" s="189">
        <f ca="1"/>
        <v>1</v>
      </c>
      <c r="Q249" s="191" t="str">
        <f ca="1"/>
        <v>Completed</v>
      </c>
      <c r="T249" s="644" t="s">
        <v>437</v>
      </c>
      <c r="U249" s="644" t="s">
        <v>2300</v>
      </c>
      <c r="V249" s="644" t="s">
        <v>2302</v>
      </c>
    </row>
    <row r="250" spans="2:28" ht="30" customHeight="1" x14ac:dyDescent="0.2">
      <c r="B250" s="491">
        <f ca="1"/>
        <v>246</v>
      </c>
      <c r="C250" s="502" t="str">
        <f ca="1"/>
        <v>MDW-39555</v>
      </c>
      <c r="D250" s="491" t="str">
        <f ca="1"/>
        <v>Lot02</v>
      </c>
      <c r="E250" s="502" t="str">
        <f ca="1"/>
        <v>MO-BEM53.2</v>
      </c>
      <c r="F250" s="502" t="str">
        <f ca="1"/>
        <v>MO-BEM</v>
      </c>
      <c r="G250" s="504" t="str">
        <f ca="1"/>
        <v>Modification Works : Security Guard Box at OCC Parking Area - Building Services</v>
      </c>
      <c r="H250" s="502" t="str">
        <f ca="1"/>
        <v>ประธาน</v>
      </c>
      <c r="I250" s="114">
        <f ca="1"/>
        <v>0</v>
      </c>
      <c r="J250" s="114">
        <f ca="1"/>
        <v>0</v>
      </c>
      <c r="K250" s="120">
        <f ca="1"/>
        <v>46389</v>
      </c>
      <c r="L250" s="173">
        <f ca="1"/>
        <v>46279</v>
      </c>
      <c r="M250" s="189">
        <f ca="1"/>
        <v>1</v>
      </c>
      <c r="N250" s="191" t="str">
        <f ca="1"/>
        <v>Completed</v>
      </c>
      <c r="O250" s="173">
        <f ca="1"/>
        <v>46326</v>
      </c>
      <c r="P250" s="189">
        <f ca="1"/>
        <v>1</v>
      </c>
      <c r="Q250" s="191" t="str">
        <f ca="1"/>
        <v>Completed</v>
      </c>
      <c r="T250" s="644" t="s">
        <v>436</v>
      </c>
      <c r="U250" s="644" t="s">
        <v>3719</v>
      </c>
      <c r="V250" s="644" t="s">
        <v>3937</v>
      </c>
    </row>
    <row r="251" spans="2:28" ht="30" customHeight="1" x14ac:dyDescent="0.2">
      <c r="B251" s="491">
        <f ca="1"/>
        <v>247</v>
      </c>
      <c r="C251" s="502" t="str">
        <f ca="1"/>
        <v>NoDrawing</v>
      </c>
      <c r="D251" s="502" t="str">
        <f ca="1"/>
        <v>Lot02</v>
      </c>
      <c r="E251" s="502" t="str">
        <f ca="1"/>
        <v>MO-BEM54</v>
      </c>
      <c r="F251" s="502" t="str">
        <f ca="1"/>
        <v>MO-BEM</v>
      </c>
      <c r="G251" s="504" t="str">
        <f ca="1"/>
        <v>Strengthen the Maintenance Walkway of the TEF fan</v>
      </c>
      <c r="H251" s="502" t="str">
        <f ca="1"/>
        <v>สหชาติ</v>
      </c>
      <c r="I251" s="114">
        <f ca="1"/>
        <v>0</v>
      </c>
      <c r="J251" s="114">
        <f ca="1"/>
        <v>0</v>
      </c>
      <c r="K251" s="120">
        <f ca="1"/>
        <v>46388</v>
      </c>
      <c r="L251" s="530">
        <f ca="1"/>
        <v>46219</v>
      </c>
      <c r="M251" s="189">
        <f ca="1"/>
        <v>1</v>
      </c>
      <c r="N251" s="191" t="str">
        <f ca="1"/>
        <v>Completed</v>
      </c>
      <c r="O251" s="623">
        <f ca="1"/>
        <v>46250</v>
      </c>
      <c r="P251" s="189">
        <f ca="1"/>
        <v>1</v>
      </c>
      <c r="Q251" s="191" t="str">
        <f ca="1"/>
        <v>Completed</v>
      </c>
      <c r="U251" s="644">
        <v>0</v>
      </c>
      <c r="V251" s="644">
        <v>0</v>
      </c>
    </row>
    <row r="252" spans="2:28" ht="30" customHeight="1" x14ac:dyDescent="0.2">
      <c r="X252" t="s">
        <v>4787</v>
      </c>
    </row>
    <row r="253" spans="2:28" ht="30" customHeight="1" x14ac:dyDescent="0.2">
      <c r="X253" t="s">
        <v>4737</v>
      </c>
      <c r="Y253" t="s">
        <v>4395</v>
      </c>
      <c r="Z253" t="s">
        <v>1859</v>
      </c>
      <c r="AA253" t="s">
        <v>1861</v>
      </c>
      <c r="AB253" t="s">
        <v>1860</v>
      </c>
    </row>
    <row r="254" spans="2:28" ht="30" customHeight="1" x14ac:dyDescent="0.2">
      <c r="X254" t="s">
        <v>384</v>
      </c>
      <c r="Y254">
        <f ca="1">COUNTIFS($H$5:$H$145,$X254,$Q$5:$Q$145,"?*")</f>
        <v>29</v>
      </c>
      <c r="Z254">
        <f ca="1">COUNTIFS($H$5:$H$145,$X254,$Q$5:$Q$145,"Completed")</f>
        <v>18</v>
      </c>
      <c r="AA254">
        <f ca="1">COUNTIFS($H$5:$H$145,$X254,$Q$5:$Q$145,"Late")</f>
        <v>8</v>
      </c>
      <c r="AB254">
        <f ca="1">COUNTIFS($H$5:$H$145,$X254,$Q$5:$Q$145,"On Schedule")</f>
        <v>3</v>
      </c>
    </row>
    <row r="255" spans="2:28" ht="30" customHeight="1" x14ac:dyDescent="0.2">
      <c r="X255" t="s">
        <v>382</v>
      </c>
      <c r="Y255">
        <f t="shared" ref="Y255:Y263" ca="1" si="0">COUNTIFS($H$5:$H$145,$X255,$Q$5:$Q$145,"?*")</f>
        <v>37</v>
      </c>
      <c r="Z255">
        <f t="shared" ref="Z255:Z263" ca="1" si="1">COUNTIFS($H$5:$H$145,$X255,$Q$5:$Q$145,"Completed")</f>
        <v>36</v>
      </c>
      <c r="AA255">
        <f t="shared" ref="AA255:AA263" ca="1" si="2">COUNTIFS($H$5:$H$145,$X255,$Q$5:$Q$145,"Late")</f>
        <v>0</v>
      </c>
      <c r="AB255">
        <f t="shared" ref="AB255:AB263" ca="1" si="3">COUNTIFS($H$5:$H$145,$X255,$Q$5:$Q$145,"On Schedule")</f>
        <v>1</v>
      </c>
    </row>
    <row r="256" spans="2:28" ht="30" customHeight="1" x14ac:dyDescent="0.2">
      <c r="X256" t="s">
        <v>463</v>
      </c>
      <c r="Y256">
        <f t="shared" ca="1" si="0"/>
        <v>24</v>
      </c>
      <c r="Z256">
        <f t="shared" ca="1" si="1"/>
        <v>23</v>
      </c>
      <c r="AA256">
        <f t="shared" ca="1" si="2"/>
        <v>1</v>
      </c>
      <c r="AB256">
        <f t="shared" ca="1" si="3"/>
        <v>0</v>
      </c>
    </row>
    <row r="257" spans="24:28" ht="30" customHeight="1" x14ac:dyDescent="0.2">
      <c r="X257" t="s">
        <v>471</v>
      </c>
      <c r="Y257">
        <f t="shared" ca="1" si="0"/>
        <v>9</v>
      </c>
      <c r="Z257">
        <f t="shared" ca="1" si="1"/>
        <v>9</v>
      </c>
      <c r="AA257">
        <f t="shared" ca="1" si="2"/>
        <v>0</v>
      </c>
      <c r="AB257">
        <f t="shared" ca="1" si="3"/>
        <v>0</v>
      </c>
    </row>
    <row r="258" spans="24:28" ht="30" customHeight="1" x14ac:dyDescent="0.2">
      <c r="X258" t="s">
        <v>428</v>
      </c>
      <c r="Y258">
        <f t="shared" ca="1" si="0"/>
        <v>5</v>
      </c>
      <c r="Z258">
        <f t="shared" ca="1" si="1"/>
        <v>3</v>
      </c>
      <c r="AA258">
        <f t="shared" ca="1" si="2"/>
        <v>2</v>
      </c>
      <c r="AB258">
        <f t="shared" ca="1" si="3"/>
        <v>0</v>
      </c>
    </row>
    <row r="259" spans="24:28" ht="30" customHeight="1" x14ac:dyDescent="0.2">
      <c r="X259" t="s">
        <v>435</v>
      </c>
      <c r="Y259">
        <f t="shared" ca="1" si="0"/>
        <v>1</v>
      </c>
      <c r="Z259">
        <f t="shared" ca="1" si="1"/>
        <v>1</v>
      </c>
      <c r="AA259">
        <f t="shared" ca="1" si="2"/>
        <v>0</v>
      </c>
      <c r="AB259">
        <f t="shared" ca="1" si="3"/>
        <v>0</v>
      </c>
    </row>
    <row r="260" spans="24:28" ht="30" customHeight="1" x14ac:dyDescent="0.2">
      <c r="X260" t="s">
        <v>501</v>
      </c>
      <c r="Y260">
        <f t="shared" ca="1" si="0"/>
        <v>1</v>
      </c>
      <c r="Z260">
        <f t="shared" ca="1" si="1"/>
        <v>1</v>
      </c>
      <c r="AA260">
        <f t="shared" ca="1" si="2"/>
        <v>0</v>
      </c>
      <c r="AB260">
        <f t="shared" ca="1" si="3"/>
        <v>0</v>
      </c>
    </row>
    <row r="261" spans="24:28" ht="30" customHeight="1" x14ac:dyDescent="0.2">
      <c r="X261" t="s">
        <v>468</v>
      </c>
      <c r="Y261">
        <f t="shared" ca="1" si="0"/>
        <v>6</v>
      </c>
      <c r="Z261">
        <f t="shared" ca="1" si="1"/>
        <v>5</v>
      </c>
      <c r="AA261">
        <f t="shared" ca="1" si="2"/>
        <v>1</v>
      </c>
      <c r="AB261">
        <f t="shared" ca="1" si="3"/>
        <v>0</v>
      </c>
    </row>
    <row r="262" spans="24:28" ht="30" customHeight="1" x14ac:dyDescent="0.2">
      <c r="X262" t="s">
        <v>467</v>
      </c>
      <c r="Y262">
        <f t="shared" ca="1" si="0"/>
        <v>1</v>
      </c>
      <c r="Z262">
        <f t="shared" ca="1" si="1"/>
        <v>1</v>
      </c>
      <c r="AA262">
        <f t="shared" ca="1" si="2"/>
        <v>0</v>
      </c>
      <c r="AB262">
        <f t="shared" ca="1" si="3"/>
        <v>0</v>
      </c>
    </row>
    <row r="263" spans="24:28" ht="30" customHeight="1" x14ac:dyDescent="0.2">
      <c r="X263" t="s">
        <v>533</v>
      </c>
      <c r="Y263">
        <f t="shared" ca="1" si="0"/>
        <v>2</v>
      </c>
      <c r="Z263">
        <f t="shared" ca="1" si="1"/>
        <v>2</v>
      </c>
      <c r="AA263">
        <f t="shared" ca="1" si="2"/>
        <v>0</v>
      </c>
      <c r="AB263">
        <f t="shared" ca="1" si="3"/>
        <v>0</v>
      </c>
    </row>
    <row r="265" spans="24:28" ht="30" customHeight="1" x14ac:dyDescent="0.2">
      <c r="X265" t="s">
        <v>4735</v>
      </c>
    </row>
    <row r="266" spans="24:28" ht="30" customHeight="1" x14ac:dyDescent="0.2">
      <c r="X266" t="s">
        <v>4737</v>
      </c>
      <c r="Y266" t="s">
        <v>4395</v>
      </c>
      <c r="Z266" t="s">
        <v>1859</v>
      </c>
      <c r="AA266" t="s">
        <v>1861</v>
      </c>
      <c r="AB266" t="s">
        <v>1860</v>
      </c>
    </row>
    <row r="267" spans="24:28" ht="30" customHeight="1" x14ac:dyDescent="0.2">
      <c r="X267" t="s">
        <v>384</v>
      </c>
      <c r="Y267">
        <f ca="1">COUNTIFS($H$146:$H$251,$X267,$Q$146:$Q$251,"?*")</f>
        <v>62</v>
      </c>
      <c r="Z267">
        <f ca="1">COUNTIFS($H$146:$H$251,$X267,$Q$146:$Q$251,"Completed")</f>
        <v>43</v>
      </c>
      <c r="AA267">
        <f ca="1">COUNTIFS($H$146:$H$251,$X267,$Q$146:$Q$251,"Late")</f>
        <v>11</v>
      </c>
      <c r="AB267">
        <f ca="1">COUNTIFS($H$146:$H$251,$X267,$Q$146:$Q$251,"On Schedule")</f>
        <v>8</v>
      </c>
    </row>
    <row r="268" spans="24:28" ht="30" customHeight="1" x14ac:dyDescent="0.2">
      <c r="X268" t="s">
        <v>382</v>
      </c>
      <c r="Y268">
        <f ca="1">COUNTIFS($H$146:$H$251,$X268,$Q$146:$Q$251,"?*")</f>
        <v>25</v>
      </c>
      <c r="Z268">
        <f ca="1">COUNTIFS($H$146:$H$251,$X268,$Q$146:$Q$251,"Completed")</f>
        <v>21</v>
      </c>
      <c r="AA268">
        <f ca="1">COUNTIFS($H$146:$H$251,$X268,$Q$146:$Q$251,"Late")</f>
        <v>1</v>
      </c>
      <c r="AB268">
        <f ca="1">COUNTIFS($H$146:$H$251,$X268,$Q$146:$Q$251,"On Schedule")</f>
        <v>3</v>
      </c>
    </row>
    <row r="269" spans="24:28" ht="30" customHeight="1" x14ac:dyDescent="0.2">
      <c r="X269" t="s">
        <v>428</v>
      </c>
      <c r="Y269">
        <f ca="1">COUNTIFS($H$146:$H$251,$X269,$Q$146:$Q$251,"?*")</f>
        <v>8</v>
      </c>
      <c r="Z269">
        <f ca="1">COUNTIFS($H$146:$H$251,$X269,$Q$146:$Q$251,"Completed")</f>
        <v>7</v>
      </c>
      <c r="AA269">
        <f ca="1">COUNTIFS($H$146:$H$251,$X269,$Q$146:$Q$251,"Late")</f>
        <v>0</v>
      </c>
      <c r="AB269">
        <f ca="1">COUNTIFS($H$146:$H$251,$X269,$Q$146:$Q$251,"On Schedule")</f>
        <v>1</v>
      </c>
    </row>
    <row r="270" spans="24:28" ht="30" customHeight="1" x14ac:dyDescent="0.2">
      <c r="X270" t="s">
        <v>435</v>
      </c>
      <c r="Y270">
        <f ca="1">COUNTIFS($H$146:$H$251,$X270,$Q$146:$Q$251,"?*")</f>
        <v>1</v>
      </c>
      <c r="Z270">
        <f ca="1">COUNTIFS($H$146:$H$251,$X270,$Q$146:$Q$251,"Completed")</f>
        <v>1</v>
      </c>
      <c r="AA270">
        <f ca="1">COUNTIFS($H$146:$H$251,$X270,$Q$146:$Q$251,"Late")</f>
        <v>0</v>
      </c>
      <c r="AB270">
        <f ca="1">COUNTIFS($H$146:$H$251,$X270,$Q$146:$Q$251,"On Schedule")</f>
        <v>0</v>
      </c>
    </row>
  </sheetData>
  <autoFilter ref="B4:Q251" xr:uid="{09830104-BFA0-4C80-AE5B-406B53AF1B46}">
    <filterColumn colId="15">
      <customFilters>
        <customFilter operator="notEqual" val=" "/>
      </customFilters>
    </filterColumn>
  </autoFilter>
  <mergeCells count="1">
    <mergeCell ref="B2:Q2"/>
  </mergeCells>
  <conditionalFormatting sqref="M6:M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{321DFA42-4036-419D-84A0-31F12A296686}</x14:id>
        </ext>
      </extLst>
    </cfRule>
  </conditionalFormatting>
  <conditionalFormatting sqref="M26:M42 M4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{07FAE8E4-40E7-4AA9-87DB-D035299B7352}</x14:id>
        </ext>
      </extLst>
    </cfRule>
  </conditionalFormatting>
  <conditionalFormatting sqref="M43:M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{F3F60F62-EFE8-418C-85B7-C47EAADE8AF0}</x14:id>
        </ext>
      </extLst>
    </cfRule>
  </conditionalFormatting>
  <conditionalFormatting sqref="M8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{A8EC6A92-3FF8-4FC1-9E73-1477EB7D81D1}</x14:id>
        </ext>
      </extLst>
    </cfRule>
  </conditionalFormatting>
  <conditionalFormatting sqref="M84:M184 M5 M25 M46:M82 M186:M25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{3AB69539-36DF-46F0-B55C-82E63FE7CADF}</x14:id>
        </ext>
      </extLst>
    </cfRule>
  </conditionalFormatting>
  <conditionalFormatting sqref="P6:P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{4B528ECE-A21C-4C4A-920B-99A35A3759A9}</x14:id>
        </ext>
      </extLst>
    </cfRule>
  </conditionalFormatting>
  <conditionalFormatting sqref="P26:P4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{9CF27CDB-E23A-47FB-8518-17F83D17A190}</x14:id>
        </ext>
      </extLst>
    </cfRule>
  </conditionalFormatting>
  <conditionalFormatting sqref="P24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{7E6CE022-8376-40B2-8DC1-829961AC8CB2}</x14:id>
        </ext>
      </extLst>
    </cfRule>
  </conditionalFormatting>
  <conditionalFormatting sqref="P249:P251 P5 P25 P46:P140 P142:P247 Q18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{E6DDD093-8CB0-49A8-B5D6-D36C99CDB240}</x14:id>
        </ext>
      </extLst>
    </cfRule>
  </conditionalFormatting>
  <conditionalFormatting sqref="Q5:Q140 N5:N251 O141:Q141 Q142:Q184 L185:M185 Q186:Q251">
    <cfRule type="expression" dxfId="146" priority="6">
      <formula>L5="Late"</formula>
    </cfRule>
    <cfRule type="expression" dxfId="145" priority="7">
      <formula>L5="On Schedule"</formula>
    </cfRule>
    <cfRule type="expression" dxfId="144" priority="8">
      <formula>L5="Completed"</formula>
    </cfRule>
  </conditionalFormatting>
  <pageMargins left="0.7" right="0.7" top="0.75" bottom="0.75" header="0.3" footer="0.3"/>
  <pageSetup paperSize="9" scale="10" orientation="portrait" r:id="rId1"/>
  <colBreaks count="1" manualBreakCount="1">
    <brk id="17" min="1" max="250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1DFA42-4036-419D-84A0-31F12A296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07FAE8E4-40E7-4AA9-87DB-D035299B73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M26:M42 M45</xm:sqref>
        </x14:conditionalFormatting>
        <x14:conditionalFormatting xmlns:xm="http://schemas.microsoft.com/office/excel/2006/main">
          <x14:cfRule type="dataBar" id="{F3F60F62-EFE8-418C-85B7-C47EAADE8A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M43:M44</xm:sqref>
        </x14:conditionalFormatting>
        <x14:conditionalFormatting xmlns:xm="http://schemas.microsoft.com/office/excel/2006/main">
          <x14:cfRule type="dataBar" id="{A8EC6A92-3FF8-4FC1-9E73-1477EB7D81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</xm:sqref>
        </x14:conditionalFormatting>
        <x14:conditionalFormatting xmlns:xm="http://schemas.microsoft.com/office/excel/2006/main">
          <x14:cfRule type="dataBar" id="{3AB69539-36DF-46F0-B55C-82E63FE7C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M84:M184 M5 M25 M46:M82 M186:M251</xm:sqref>
        </x14:conditionalFormatting>
        <x14:conditionalFormatting xmlns:xm="http://schemas.microsoft.com/office/excel/2006/main">
          <x14:cfRule type="dataBar" id="{4B528ECE-A21C-4C4A-920B-99A35A3759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P6:P24</xm:sqref>
        </x14:conditionalFormatting>
        <x14:conditionalFormatting xmlns:xm="http://schemas.microsoft.com/office/excel/2006/main">
          <x14:cfRule type="dataBar" id="{9CF27CDB-E23A-47FB-8518-17F83D17A1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P26:P45</xm:sqref>
        </x14:conditionalFormatting>
        <x14:conditionalFormatting xmlns:xm="http://schemas.microsoft.com/office/excel/2006/main">
          <x14:cfRule type="dataBar" id="{7E6CE022-8376-40B2-8DC1-829961AC8C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P248</xm:sqref>
        </x14:conditionalFormatting>
        <x14:conditionalFormatting xmlns:xm="http://schemas.microsoft.com/office/excel/2006/main">
          <x14:cfRule type="dataBar" id="{E6DDD093-8CB0-49A8-B5D6-D36C99CDB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P249:P251 P5 P25 P46:P140 P142:P247 Q185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EC01-30CA-4753-9B29-341EF627F79E}">
  <sheetPr codeName="Sheet9" filterMode="1">
    <tabColor theme="9"/>
  </sheetPr>
  <dimension ref="B2:AE263"/>
  <sheetViews>
    <sheetView zoomScale="70" zoomScaleNormal="70" workbookViewId="0">
      <pane ySplit="4" topLeftCell="A122" activePane="bottomLeft" state="frozen"/>
      <selection activeCell="Q198" sqref="Q198"/>
      <selection pane="bottomLeft" activeCell="Q198" sqref="Q198"/>
    </sheetView>
  </sheetViews>
  <sheetFormatPr defaultRowHeight="30" customHeight="1" outlineLevelCol="1" x14ac:dyDescent="0.2"/>
  <cols>
    <col min="1" max="1" width="9" style="488"/>
    <col min="2" max="2" width="5.625" style="488" customWidth="1"/>
    <col min="3" max="3" width="13.75" style="488" customWidth="1" outlineLevel="1"/>
    <col min="4" max="4" width="13.125" style="2" hidden="1" customWidth="1"/>
    <col min="5" max="5" width="13.125" style="488" customWidth="1"/>
    <col min="6" max="6" width="4.875" style="488" hidden="1" customWidth="1" outlineLevel="1"/>
    <col min="7" max="7" width="91.375" style="488" bestFit="1" customWidth="1" collapsed="1"/>
    <col min="8" max="8" width="19.25" style="485" bestFit="1" customWidth="1"/>
    <col min="9" max="11" width="14.125" style="485" hidden="1" customWidth="1"/>
    <col min="12" max="17" width="14.125" style="485" hidden="1" customWidth="1" outlineLevel="1"/>
    <col min="18" max="18" width="14.125" style="485" customWidth="1" collapsed="1"/>
    <col min="19" max="19" width="14.125" style="33" customWidth="1"/>
    <col min="20" max="20" width="14.125" style="485" customWidth="1"/>
    <col min="21" max="21" width="0" style="488" hidden="1" customWidth="1"/>
    <col min="22" max="22" width="9" style="488"/>
    <col min="23" max="23" width="16.375" style="644" bestFit="1" customWidth="1"/>
    <col min="24" max="24" width="13.125" style="644" bestFit="1" customWidth="1"/>
    <col min="25" max="25" width="14.25" style="644" bestFit="1" customWidth="1"/>
    <col min="26" max="26" width="15.5" style="488" customWidth="1"/>
    <col min="27" max="27" width="25.25" style="488" bestFit="1" customWidth="1"/>
    <col min="28" max="16384" width="9" style="488"/>
  </cols>
  <sheetData>
    <row r="2" spans="2:27" ht="30" customHeight="1" x14ac:dyDescent="0.2">
      <c r="B2" s="903" t="s">
        <v>4732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</row>
    <row r="3" spans="2:27" customFormat="1" ht="14.25" x14ac:dyDescent="0.2">
      <c r="D3" s="2"/>
      <c r="H3" s="485"/>
      <c r="I3" s="485"/>
      <c r="J3" s="485"/>
      <c r="K3" s="485"/>
      <c r="L3" s="485"/>
      <c r="M3" s="485"/>
      <c r="N3" s="485"/>
      <c r="O3" s="485"/>
      <c r="P3" s="485"/>
      <c r="Q3" s="485"/>
      <c r="R3" s="485"/>
      <c r="S3" s="33"/>
      <c r="T3" s="485"/>
      <c r="W3" s="644"/>
      <c r="X3" s="644"/>
      <c r="Y3" s="644"/>
    </row>
    <row r="4" spans="2:27" customFormat="1" ht="57" x14ac:dyDescent="0.2">
      <c r="B4" s="441" t="s">
        <v>1858</v>
      </c>
      <c r="C4" s="442" t="s">
        <v>4389</v>
      </c>
      <c r="D4" s="441" t="s">
        <v>548</v>
      </c>
      <c r="E4" s="441" t="s">
        <v>15</v>
      </c>
      <c r="F4" s="441" t="s">
        <v>16</v>
      </c>
      <c r="G4" s="442" t="s">
        <v>18</v>
      </c>
      <c r="H4" s="442" t="s">
        <v>1655</v>
      </c>
      <c r="I4" s="442"/>
      <c r="J4" s="442" t="s">
        <v>1909</v>
      </c>
      <c r="K4" s="442" t="s">
        <v>1654</v>
      </c>
      <c r="L4" s="442" t="s">
        <v>1645</v>
      </c>
      <c r="M4" s="443" t="s">
        <v>1644</v>
      </c>
      <c r="N4" s="443" t="s">
        <v>1935</v>
      </c>
      <c r="O4" s="442" t="s">
        <v>1646</v>
      </c>
      <c r="P4" s="443" t="s">
        <v>1647</v>
      </c>
      <c r="Q4" s="443" t="s">
        <v>1936</v>
      </c>
      <c r="R4" s="442" t="s">
        <v>1915</v>
      </c>
      <c r="S4" s="443" t="s">
        <v>1914</v>
      </c>
      <c r="T4" s="443" t="s">
        <v>1937</v>
      </c>
      <c r="U4" s="441" t="s">
        <v>1910</v>
      </c>
      <c r="W4" s="586" t="s">
        <v>4389</v>
      </c>
      <c r="X4" s="586" t="s">
        <v>4803</v>
      </c>
      <c r="Y4" s="586" t="s">
        <v>4804</v>
      </c>
    </row>
    <row r="5" spans="2:27" ht="30" hidden="1" customHeight="1" x14ac:dyDescent="0.2">
      <c r="B5" s="508" cm="1">
        <f t="array" aca="1" ref="B5:T251" ca="1">IF('01 Summary'!B4:T250=" "," ",'01 Summary'!B4:T250)</f>
        <v>1</v>
      </c>
      <c r="C5" s="508" t="str">
        <f ca="1"/>
        <v>MDW-39246-60</v>
      </c>
      <c r="D5" s="508" t="str">
        <f ca="1"/>
        <v>Lot01</v>
      </c>
      <c r="E5" s="508" t="str">
        <f ca="1"/>
        <v>GEN1</v>
      </c>
      <c r="F5" s="508" t="str">
        <f ca="1"/>
        <v>GEN</v>
      </c>
      <c r="G5" s="542" t="str">
        <f ca="1"/>
        <v>Rooms and Building Service Systems Modification in Stations Area</v>
      </c>
      <c r="H5" s="508" t="str">
        <f ca="1"/>
        <v>-</v>
      </c>
      <c r="I5" s="509">
        <f ca="1"/>
        <v>0</v>
      </c>
      <c r="J5" s="508">
        <f ca="1"/>
        <v>0</v>
      </c>
      <c r="K5" s="510">
        <f ca="1"/>
        <v>46235</v>
      </c>
      <c r="L5" s="663">
        <f ca="1"/>
        <v>0</v>
      </c>
      <c r="M5" s="664">
        <f ca="1"/>
        <v>0</v>
      </c>
      <c r="N5" s="665">
        <f ca="1"/>
        <v>0</v>
      </c>
      <c r="O5" s="663">
        <f ca="1"/>
        <v>0</v>
      </c>
      <c r="P5" s="664">
        <f ca="1"/>
        <v>0</v>
      </c>
      <c r="Q5" s="665">
        <f ca="1"/>
        <v>0</v>
      </c>
      <c r="R5" s="692">
        <f ca="1"/>
        <v>0</v>
      </c>
      <c r="S5" s="693">
        <f ca="1"/>
        <v>0</v>
      </c>
      <c r="T5" s="694">
        <f ca="1"/>
        <v>0</v>
      </c>
      <c r="U5" s="488" t="str" cm="1">
        <f t="array" aca="1" ref="U5" ca="1">_xlfn.XLOOKUP(1,(E5='01 Summary'!$E$4:$E$250)*(('01 Summary'!$T$4:$T$250="Late")+('01 Summary'!$T$4:$T$250="On Schedule")),'01 Summary'!$AM$4:$AM$250," ")</f>
        <v xml:space="preserve"> </v>
      </c>
      <c r="W5" s="644" t="s">
        <v>1276</v>
      </c>
      <c r="X5" s="644" t="s">
        <v>3529</v>
      </c>
      <c r="Y5" s="644" t="s">
        <v>3802</v>
      </c>
    </row>
    <row r="6" spans="2:27" ht="30" hidden="1" customHeight="1" x14ac:dyDescent="0.2">
      <c r="B6" s="508">
        <f ca="1"/>
        <v>2</v>
      </c>
      <c r="C6" s="508" t="str">
        <f ca="1"/>
        <v>MDW-39246</v>
      </c>
      <c r="D6" s="508" t="str">
        <f ca="1"/>
        <v>Lot01</v>
      </c>
      <c r="E6" s="508" t="str">
        <f ca="1"/>
        <v>GEN1.1</v>
      </c>
      <c r="F6" s="508" t="str">
        <f ca="1"/>
        <v>GEN</v>
      </c>
      <c r="G6" s="542" t="str">
        <f ca="1"/>
        <v>Power Outlet Installation in SOR, Ticket Office and Cash Handling for OR13 - OR17</v>
      </c>
      <c r="H6" s="508" t="str">
        <f ca="1"/>
        <v>ประธาน</v>
      </c>
      <c r="I6" s="509">
        <f ca="1"/>
        <v>0</v>
      </c>
      <c r="J6" s="508">
        <f ca="1"/>
        <v>0</v>
      </c>
      <c r="K6" s="510">
        <f ca="1"/>
        <v>46235</v>
      </c>
      <c r="L6" s="173">
        <f ca="1"/>
        <v>46052</v>
      </c>
      <c r="M6" s="187">
        <f ca="1"/>
        <v>1</v>
      </c>
      <c r="N6" s="191" t="str">
        <f ca="1"/>
        <v>Completed</v>
      </c>
      <c r="O6" s="173">
        <f ca="1"/>
        <v>46082</v>
      </c>
      <c r="P6" s="187">
        <f ca="1"/>
        <v>1</v>
      </c>
      <c r="Q6" s="191" t="str">
        <f ca="1"/>
        <v>Completed</v>
      </c>
      <c r="R6" s="550">
        <f ca="1"/>
        <v>0</v>
      </c>
      <c r="S6" s="551">
        <f ca="1"/>
        <v>0</v>
      </c>
      <c r="T6" s="552">
        <f ca="1"/>
        <v>0</v>
      </c>
      <c r="U6" s="488" t="str" cm="1">
        <f t="array" aca="1" ref="U6" ca="1">_xlfn.XLOOKUP(1,(E6='01 Summary'!$E$4:$E$250)*(('01 Summary'!$T$4:$T$250="Late")+('01 Summary'!$T$4:$T$250="On Schedule")),'01 Summary'!$AM$4:$AM$250," ")</f>
        <v xml:space="preserve"> </v>
      </c>
      <c r="W6" s="644" t="s">
        <v>1276</v>
      </c>
      <c r="X6" s="644" t="s">
        <v>3529</v>
      </c>
      <c r="Y6" s="644" t="s">
        <v>3802</v>
      </c>
    </row>
    <row r="7" spans="2:27" ht="30" hidden="1" customHeight="1" x14ac:dyDescent="0.2">
      <c r="B7" s="508">
        <f ca="1"/>
        <v>3</v>
      </c>
      <c r="C7" s="508" t="str">
        <f ca="1"/>
        <v>MDW-39247</v>
      </c>
      <c r="D7" s="508" t="str">
        <f ca="1"/>
        <v>Lot01</v>
      </c>
      <c r="E7" s="508" t="str">
        <f ca="1"/>
        <v>GEN1.2</v>
      </c>
      <c r="F7" s="508" t="str">
        <f ca="1"/>
        <v>GEN</v>
      </c>
      <c r="G7" s="542" t="str">
        <f ca="1"/>
        <v>Power Outlet Installation in SOR, Ticket Office and Cash Handling for OR18 - OR22</v>
      </c>
      <c r="H7" s="508" t="str">
        <f ca="1"/>
        <v>ประธาน</v>
      </c>
      <c r="I7" s="509">
        <f ca="1"/>
        <v>0</v>
      </c>
      <c r="J7" s="508">
        <f ca="1"/>
        <v>0</v>
      </c>
      <c r="K7" s="510">
        <f ca="1"/>
        <v>46235</v>
      </c>
      <c r="L7" s="173">
        <f ca="1"/>
        <v>46021</v>
      </c>
      <c r="M7" s="187">
        <f ca="1"/>
        <v>1</v>
      </c>
      <c r="N7" s="191" t="str">
        <f ca="1"/>
        <v>Completed</v>
      </c>
      <c r="O7" s="173">
        <f ca="1"/>
        <v>46051</v>
      </c>
      <c r="P7" s="187">
        <f ca="1"/>
        <v>1</v>
      </c>
      <c r="Q7" s="191" t="str">
        <f ca="1"/>
        <v>Completed</v>
      </c>
      <c r="R7" s="550">
        <f ca="1"/>
        <v>0</v>
      </c>
      <c r="S7" s="551">
        <f ca="1"/>
        <v>0</v>
      </c>
      <c r="T7" s="552">
        <f ca="1"/>
        <v>0</v>
      </c>
      <c r="U7" s="488" t="str" cm="1">
        <f t="array" aca="1" ref="U7" ca="1">_xlfn.XLOOKUP(1,(E7='01 Summary'!$E$4:$E$250)*(('01 Summary'!$T$4:$T$250="Late")+('01 Summary'!$T$4:$T$250="On Schedule")),'01 Summary'!$AM$4:$AM$250," ")</f>
        <v xml:space="preserve"> </v>
      </c>
      <c r="W7" s="644" t="s">
        <v>1280</v>
      </c>
      <c r="X7" s="644" t="s">
        <v>3529</v>
      </c>
      <c r="Y7" s="644" t="s">
        <v>3804</v>
      </c>
    </row>
    <row r="8" spans="2:27" ht="30" hidden="1" customHeight="1" x14ac:dyDescent="0.2">
      <c r="B8" s="508">
        <f ca="1"/>
        <v>4</v>
      </c>
      <c r="C8" s="508" t="str">
        <f ca="1"/>
        <v>MDW-39248</v>
      </c>
      <c r="D8" s="508" t="str">
        <f ca="1"/>
        <v>Lot01</v>
      </c>
      <c r="E8" s="508" t="str">
        <f ca="1"/>
        <v>GEN1.3</v>
      </c>
      <c r="F8" s="508" t="str">
        <f ca="1"/>
        <v>GEN</v>
      </c>
      <c r="G8" s="542" t="str">
        <f ca="1"/>
        <v>Power Outlet Installation in SOR, Ticket Office and Cash Handling for OR23 - OR29</v>
      </c>
      <c r="H8" s="508" t="str">
        <f ca="1"/>
        <v>ประธาน</v>
      </c>
      <c r="I8" s="509">
        <f ca="1"/>
        <v>0</v>
      </c>
      <c r="J8" s="508">
        <f ca="1"/>
        <v>0</v>
      </c>
      <c r="K8" s="510">
        <f ca="1"/>
        <v>46235</v>
      </c>
      <c r="L8" s="173">
        <f ca="1"/>
        <v>46052</v>
      </c>
      <c r="M8" s="187">
        <f ca="1"/>
        <v>1</v>
      </c>
      <c r="N8" s="191" t="str">
        <f ca="1"/>
        <v>Completed</v>
      </c>
      <c r="O8" s="173">
        <f ca="1"/>
        <v>46082</v>
      </c>
      <c r="P8" s="187">
        <f ca="1"/>
        <v>1</v>
      </c>
      <c r="Q8" s="191" t="str">
        <f ca="1"/>
        <v>Completed</v>
      </c>
      <c r="R8" s="550">
        <f ca="1"/>
        <v>0</v>
      </c>
      <c r="S8" s="551">
        <f ca="1"/>
        <v>0</v>
      </c>
      <c r="T8" s="552">
        <f ca="1"/>
        <v>0</v>
      </c>
      <c r="U8" s="488" t="str" cm="1">
        <f t="array" aca="1" ref="U8" ca="1">_xlfn.XLOOKUP(1,(E8='01 Summary'!$E$4:$E$250)*(('01 Summary'!$T$4:$T$250="Late")+('01 Summary'!$T$4:$T$250="On Schedule")),'01 Summary'!$AM$4:$AM$250," ")</f>
        <v xml:space="preserve"> </v>
      </c>
      <c r="W8" s="644" t="s">
        <v>1283</v>
      </c>
      <c r="X8" s="644" t="s">
        <v>3529</v>
      </c>
      <c r="Y8" s="644" t="s">
        <v>3806</v>
      </c>
    </row>
    <row r="9" spans="2:27" ht="30" hidden="1" customHeight="1" x14ac:dyDescent="0.2">
      <c r="B9" s="508">
        <f ca="1"/>
        <v>5</v>
      </c>
      <c r="C9" s="508" t="str">
        <f ca="1"/>
        <v>MDW-39252</v>
      </c>
      <c r="D9" s="508" t="str">
        <f ca="1"/>
        <v>Lot01</v>
      </c>
      <c r="E9" s="508" t="str">
        <f ca="1"/>
        <v>GEN1.4</v>
      </c>
      <c r="F9" s="508" t="str">
        <f ca="1"/>
        <v>GEN</v>
      </c>
      <c r="G9" s="542" t="str">
        <f ca="1"/>
        <v>Modification of Fire Suppression System (N2) in Commerial Room at OR14</v>
      </c>
      <c r="H9" s="508" t="str">
        <f ca="1"/>
        <v>ประธาน</v>
      </c>
      <c r="I9" s="509">
        <f ca="1"/>
        <v>0</v>
      </c>
      <c r="J9" s="508">
        <f ca="1"/>
        <v>0</v>
      </c>
      <c r="K9" s="510">
        <f ca="1"/>
        <v>46235</v>
      </c>
      <c r="L9" s="173">
        <f ca="1"/>
        <v>46021</v>
      </c>
      <c r="M9" s="187">
        <f ca="1"/>
        <v>1</v>
      </c>
      <c r="N9" s="191" t="str">
        <f ca="1"/>
        <v>Completed</v>
      </c>
      <c r="O9" s="173">
        <f ca="1"/>
        <v>46051</v>
      </c>
      <c r="P9" s="187">
        <f ca="1"/>
        <v>1</v>
      </c>
      <c r="Q9" s="191" t="str">
        <f ca="1"/>
        <v>Completed</v>
      </c>
      <c r="R9" s="550">
        <f ca="1"/>
        <v>0</v>
      </c>
      <c r="S9" s="551">
        <f ca="1"/>
        <v>0</v>
      </c>
      <c r="T9" s="552">
        <f ca="1"/>
        <v>0</v>
      </c>
      <c r="U9" s="488" t="str" cm="1">
        <f t="array" aca="1" ref="U9" ca="1">_xlfn.XLOOKUP(1,(E9='01 Summary'!$E$4:$E$250)*(('01 Summary'!$T$4:$T$250="Late")+('01 Summary'!$T$4:$T$250="On Schedule")),'01 Summary'!$AM$4:$AM$250," ")</f>
        <v xml:space="preserve"> </v>
      </c>
      <c r="W9" s="644" t="s">
        <v>1298</v>
      </c>
      <c r="X9" s="644" t="s">
        <v>3537</v>
      </c>
      <c r="Y9" s="644" t="s">
        <v>3811</v>
      </c>
    </row>
    <row r="10" spans="2:27" ht="30" hidden="1" customHeight="1" x14ac:dyDescent="0.2">
      <c r="B10" s="508">
        <f ca="1"/>
        <v>6</v>
      </c>
      <c r="C10" s="508" t="str">
        <f ca="1"/>
        <v>MDW-39253</v>
      </c>
      <c r="D10" s="508" t="str">
        <f ca="1"/>
        <v>Lot01</v>
      </c>
      <c r="E10" s="508" t="str">
        <f ca="1"/>
        <v>GEN1.5</v>
      </c>
      <c r="F10" s="508" t="str">
        <f ca="1"/>
        <v>GEN</v>
      </c>
      <c r="G10" s="542" t="str">
        <f ca="1"/>
        <v>Modification of Civil Work in Telecommunication Room at OR14</v>
      </c>
      <c r="H10" s="508" t="str">
        <f ca="1"/>
        <v>สหชาติ</v>
      </c>
      <c r="I10" s="509">
        <f ca="1"/>
        <v>0</v>
      </c>
      <c r="J10" s="508">
        <f ca="1"/>
        <v>0</v>
      </c>
      <c r="K10" s="510">
        <f ca="1"/>
        <v>46235</v>
      </c>
      <c r="L10" s="173">
        <f ca="1"/>
        <v>46021</v>
      </c>
      <c r="M10" s="187">
        <f ca="1"/>
        <v>1</v>
      </c>
      <c r="N10" s="191" t="str">
        <f ca="1"/>
        <v>Completed</v>
      </c>
      <c r="O10" s="173">
        <f ca="1"/>
        <v>46051</v>
      </c>
      <c r="P10" s="187">
        <f ca="1"/>
        <v>1</v>
      </c>
      <c r="Q10" s="191" t="str">
        <f ca="1"/>
        <v>Completed</v>
      </c>
      <c r="R10" s="550">
        <f ca="1"/>
        <v>0</v>
      </c>
      <c r="S10" s="551">
        <f ca="1"/>
        <v>0</v>
      </c>
      <c r="T10" s="552">
        <f ca="1"/>
        <v>0</v>
      </c>
      <c r="U10" s="488" t="str" cm="1">
        <f t="array" aca="1" ref="U10" ca="1">_xlfn.XLOOKUP(1,(E10='01 Summary'!$E$4:$E$250)*(('01 Summary'!$T$4:$T$250="Late")+('01 Summary'!$T$4:$T$250="On Schedule")),'01 Summary'!$AM$4:$AM$250," ")</f>
        <v xml:space="preserve"> </v>
      </c>
      <c r="W10" s="644" t="s">
        <v>1302</v>
      </c>
      <c r="X10" s="644" t="s">
        <v>2111</v>
      </c>
      <c r="Y10" s="644" t="s">
        <v>2113</v>
      </c>
    </row>
    <row r="11" spans="2:27" ht="30" hidden="1" customHeight="1" x14ac:dyDescent="0.2">
      <c r="B11" s="508">
        <f ca="1"/>
        <v>7</v>
      </c>
      <c r="C11" s="508" t="str">
        <f ca="1"/>
        <v>MDW-39254</v>
      </c>
      <c r="D11" s="508" t="str">
        <f ca="1"/>
        <v>Lot01</v>
      </c>
      <c r="E11" s="508" t="str">
        <f ca="1"/>
        <v>GEN1.6</v>
      </c>
      <c r="F11" s="508" t="str">
        <f ca="1"/>
        <v>GEN</v>
      </c>
      <c r="G11" s="542" t="str">
        <f ca="1"/>
        <v>Modification in Staff Mess Room at OR13-OR17</v>
      </c>
      <c r="H11" s="508" t="str">
        <f ca="1"/>
        <v>ประธาน</v>
      </c>
      <c r="I11" s="509">
        <f ca="1"/>
        <v>0</v>
      </c>
      <c r="J11" s="508">
        <f ca="1"/>
        <v>0</v>
      </c>
      <c r="K11" s="510">
        <f ca="1"/>
        <v>46235</v>
      </c>
      <c r="L11" s="173">
        <f ca="1"/>
        <v>46052</v>
      </c>
      <c r="M11" s="187">
        <f ca="1"/>
        <v>1</v>
      </c>
      <c r="N11" s="191" t="str">
        <f ca="1"/>
        <v>Completed</v>
      </c>
      <c r="O11" s="173">
        <f ca="1"/>
        <v>46082</v>
      </c>
      <c r="P11" s="187">
        <f ca="1"/>
        <v>1</v>
      </c>
      <c r="Q11" s="191" t="str">
        <f ca="1"/>
        <v>Completed</v>
      </c>
      <c r="R11" s="550">
        <f ca="1"/>
        <v>0</v>
      </c>
      <c r="S11" s="551">
        <f ca="1"/>
        <v>0</v>
      </c>
      <c r="T11" s="552">
        <f ca="1"/>
        <v>0</v>
      </c>
      <c r="U11" s="488" t="str" cm="1">
        <f t="array" aca="1" ref="U11" ca="1">_xlfn.XLOOKUP(1,(E11='01 Summary'!$E$4:$E$250)*(('01 Summary'!$T$4:$T$250="Late")+('01 Summary'!$T$4:$T$250="On Schedule")),'01 Summary'!$AM$4:$AM$250," ")</f>
        <v xml:space="preserve"> </v>
      </c>
      <c r="W11" s="644" t="s">
        <v>1305</v>
      </c>
      <c r="X11" s="644" t="s">
        <v>3541</v>
      </c>
      <c r="Y11" s="644" t="s">
        <v>3813</v>
      </c>
    </row>
    <row r="12" spans="2:27" ht="30" hidden="1" customHeight="1" x14ac:dyDescent="0.2">
      <c r="B12" s="508">
        <f ca="1"/>
        <v>8</v>
      </c>
      <c r="C12" s="508" t="str">
        <f ca="1"/>
        <v>MDW-39255</v>
      </c>
      <c r="D12" s="508" t="str">
        <f ca="1"/>
        <v>Lot01</v>
      </c>
      <c r="E12" s="508" t="str">
        <f ca="1"/>
        <v>GEN1.7</v>
      </c>
      <c r="F12" s="508" t="str">
        <f ca="1"/>
        <v>GEN</v>
      </c>
      <c r="G12" s="542" t="str">
        <f ca="1"/>
        <v>Modification in Staff Mess Room at OR18-OR22</v>
      </c>
      <c r="H12" s="508" t="str">
        <f ca="1"/>
        <v>ประธาน</v>
      </c>
      <c r="I12" s="509">
        <f ca="1"/>
        <v>0</v>
      </c>
      <c r="J12" s="508">
        <f ca="1"/>
        <v>0</v>
      </c>
      <c r="K12" s="510">
        <f ca="1"/>
        <v>46235</v>
      </c>
      <c r="L12" s="173">
        <f ca="1"/>
        <v>46235</v>
      </c>
      <c r="M12" s="187">
        <f ca="1"/>
        <v>1</v>
      </c>
      <c r="N12" s="191" t="str">
        <f ca="1"/>
        <v>Completed</v>
      </c>
      <c r="O12" s="173">
        <f ca="1"/>
        <v>46265</v>
      </c>
      <c r="P12" s="187">
        <f ca="1"/>
        <v>1</v>
      </c>
      <c r="Q12" s="191" t="str">
        <f ca="1"/>
        <v>Completed</v>
      </c>
      <c r="R12" s="550">
        <f ca="1"/>
        <v>0</v>
      </c>
      <c r="S12" s="551">
        <f ca="1"/>
        <v>0</v>
      </c>
      <c r="T12" s="552">
        <f ca="1"/>
        <v>0</v>
      </c>
      <c r="U12" s="488" t="str" cm="1">
        <f t="array" aca="1" ref="U12" ca="1">_xlfn.XLOOKUP(1,(E12='01 Summary'!$E$4:$E$250)*(('01 Summary'!$T$4:$T$250="Late")+('01 Summary'!$T$4:$T$250="On Schedule")),'01 Summary'!$AM$4:$AM$250," ")</f>
        <v xml:space="preserve"> </v>
      </c>
      <c r="W12" s="644" t="s">
        <v>1308</v>
      </c>
      <c r="X12" s="644" t="s">
        <v>3541</v>
      </c>
      <c r="Y12" s="644" t="s">
        <v>3815</v>
      </c>
    </row>
    <row r="13" spans="2:27" ht="30" hidden="1" customHeight="1" x14ac:dyDescent="0.2">
      <c r="B13" s="508">
        <f ca="1"/>
        <v>9</v>
      </c>
      <c r="C13" s="508" t="str">
        <f ca="1"/>
        <v>MDW-39256</v>
      </c>
      <c r="D13" s="508" t="str">
        <f ca="1"/>
        <v>Lot01</v>
      </c>
      <c r="E13" s="508" t="str">
        <f ca="1"/>
        <v>GEN1.8</v>
      </c>
      <c r="F13" s="508" t="str">
        <f ca="1"/>
        <v>GEN</v>
      </c>
      <c r="G13" s="542" t="str">
        <f ca="1"/>
        <v>Modification in Staff Mess Room at OR23-OR29</v>
      </c>
      <c r="H13" s="508" t="str">
        <f ca="1"/>
        <v>ประธาน</v>
      </c>
      <c r="I13" s="509">
        <f ca="1"/>
        <v>0</v>
      </c>
      <c r="J13" s="508">
        <f ca="1"/>
        <v>0</v>
      </c>
      <c r="K13" s="510">
        <f ca="1"/>
        <v>46235</v>
      </c>
      <c r="L13" s="173">
        <f ca="1"/>
        <v>46235</v>
      </c>
      <c r="M13" s="187">
        <f ca="1"/>
        <v>1</v>
      </c>
      <c r="N13" s="191" t="str">
        <f ca="1"/>
        <v>Completed</v>
      </c>
      <c r="O13" s="173">
        <f ca="1"/>
        <v>46265</v>
      </c>
      <c r="P13" s="187">
        <f ca="1"/>
        <v>1</v>
      </c>
      <c r="Q13" s="191" t="str">
        <f ca="1"/>
        <v>Completed</v>
      </c>
      <c r="R13" s="550">
        <f ca="1"/>
        <v>0</v>
      </c>
      <c r="S13" s="551">
        <f ca="1"/>
        <v>0</v>
      </c>
      <c r="T13" s="552">
        <f ca="1"/>
        <v>0</v>
      </c>
      <c r="U13" s="488" t="str" cm="1">
        <f t="array" aca="1" ref="U13" ca="1">_xlfn.XLOOKUP(1,(E13='01 Summary'!$E$4:$E$250)*(('01 Summary'!$T$4:$T$250="Late")+('01 Summary'!$T$4:$T$250="On Schedule")),'01 Summary'!$AM$4:$AM$250," ")</f>
        <v xml:space="preserve"> </v>
      </c>
      <c r="W13" s="644" t="s">
        <v>1311</v>
      </c>
      <c r="X13" s="644" t="s">
        <v>3541</v>
      </c>
      <c r="Y13" s="644" t="s">
        <v>3817</v>
      </c>
    </row>
    <row r="14" spans="2:27" ht="30" hidden="1" customHeight="1" x14ac:dyDescent="0.2">
      <c r="B14" s="508">
        <f ca="1"/>
        <v>10</v>
      </c>
      <c r="C14" s="508" t="str">
        <f ca="1"/>
        <v>MDW-39257</v>
      </c>
      <c r="D14" s="508" t="str">
        <f ca="1"/>
        <v>Lot01</v>
      </c>
      <c r="E14" s="508" t="str">
        <f ca="1"/>
        <v>GEN1.9</v>
      </c>
      <c r="F14" s="508" t="str">
        <f ca="1"/>
        <v>GEN</v>
      </c>
      <c r="G14" s="542" t="str">
        <f ca="1"/>
        <v>Modification of Air Conditioning in CER and SER at OR13-OR19</v>
      </c>
      <c r="H14" s="508" t="str">
        <f ca="1"/>
        <v>ประธาน</v>
      </c>
      <c r="I14" s="509">
        <f ca="1"/>
        <v>0</v>
      </c>
      <c r="J14" s="508">
        <f ca="1"/>
        <v>0</v>
      </c>
      <c r="K14" s="510">
        <f ca="1"/>
        <v>46235</v>
      </c>
      <c r="L14" s="173">
        <f ca="1"/>
        <v>46235</v>
      </c>
      <c r="M14" s="187">
        <f ca="1"/>
        <v>1</v>
      </c>
      <c r="N14" s="191" t="str">
        <f ca="1"/>
        <v>Completed</v>
      </c>
      <c r="O14" s="173">
        <f ca="1"/>
        <v>46265</v>
      </c>
      <c r="P14" s="187">
        <f ca="1"/>
        <v>1</v>
      </c>
      <c r="Q14" s="191" t="str">
        <f ca="1"/>
        <v>Completed</v>
      </c>
      <c r="R14" s="550">
        <f ca="1"/>
        <v>0</v>
      </c>
      <c r="S14" s="551">
        <f ca="1"/>
        <v>0</v>
      </c>
      <c r="T14" s="552">
        <f ca="1"/>
        <v>0</v>
      </c>
      <c r="U14" s="488" t="str" cm="1">
        <f t="array" aca="1" ref="U14" ca="1">_xlfn.XLOOKUP(1,(E14='01 Summary'!$E$4:$E$250)*(('01 Summary'!$T$4:$T$250="Late")+('01 Summary'!$T$4:$T$250="On Schedule")),'01 Summary'!$AM$4:$AM$250," ")</f>
        <v xml:space="preserve"> </v>
      </c>
      <c r="W14" s="644" t="s">
        <v>1314</v>
      </c>
      <c r="X14" s="644" t="s">
        <v>3544</v>
      </c>
      <c r="Y14" s="644" t="s">
        <v>3819</v>
      </c>
      <c r="AA14" s="569"/>
    </row>
    <row r="15" spans="2:27" ht="30" hidden="1" customHeight="1" x14ac:dyDescent="0.2">
      <c r="B15" s="508">
        <f ca="1"/>
        <v>11</v>
      </c>
      <c r="C15" s="508" t="str">
        <f ca="1"/>
        <v>MDW-39258</v>
      </c>
      <c r="D15" s="508" t="str">
        <f ca="1"/>
        <v>Lot01</v>
      </c>
      <c r="E15" s="508" t="str">
        <f ca="1"/>
        <v>GEN1.10</v>
      </c>
      <c r="F15" s="508" t="str">
        <f ca="1"/>
        <v>GEN</v>
      </c>
      <c r="G15" s="542" t="str">
        <f ca="1"/>
        <v>Modification of Air Conditioning in CER and SER at OR20-OR22</v>
      </c>
      <c r="H15" s="508" t="str">
        <f ca="1"/>
        <v>ประธาน</v>
      </c>
      <c r="I15" s="509">
        <f ca="1"/>
        <v>0</v>
      </c>
      <c r="J15" s="508">
        <f ca="1"/>
        <v>0</v>
      </c>
      <c r="K15" s="510">
        <f ca="1"/>
        <v>46235</v>
      </c>
      <c r="L15" s="173">
        <f ca="1"/>
        <v>46235</v>
      </c>
      <c r="M15" s="187">
        <f ca="1"/>
        <v>1</v>
      </c>
      <c r="N15" s="191" t="str">
        <f ca="1"/>
        <v>Completed</v>
      </c>
      <c r="O15" s="173">
        <f ca="1"/>
        <v>46265</v>
      </c>
      <c r="P15" s="187">
        <f ca="1"/>
        <v>1</v>
      </c>
      <c r="Q15" s="191" t="str">
        <f ca="1"/>
        <v>Completed</v>
      </c>
      <c r="R15" s="550">
        <f ca="1"/>
        <v>0</v>
      </c>
      <c r="S15" s="551">
        <f ca="1"/>
        <v>0</v>
      </c>
      <c r="T15" s="552">
        <f ca="1"/>
        <v>0</v>
      </c>
      <c r="U15" s="488" t="str" cm="1">
        <f t="array" aca="1" ref="U15" ca="1">_xlfn.XLOOKUP(1,(E15='01 Summary'!$E$4:$E$250)*(('01 Summary'!$T$4:$T$250="Late")+('01 Summary'!$T$4:$T$250="On Schedule")),'01 Summary'!$AM$4:$AM$250," ")</f>
        <v xml:space="preserve"> </v>
      </c>
      <c r="W15" s="644" t="s">
        <v>1317</v>
      </c>
      <c r="X15" s="644" t="s">
        <v>3544</v>
      </c>
      <c r="Y15" s="644" t="s">
        <v>3821</v>
      </c>
    </row>
    <row r="16" spans="2:27" ht="30" hidden="1" customHeight="1" x14ac:dyDescent="0.2">
      <c r="B16" s="508">
        <f ca="1"/>
        <v>12</v>
      </c>
      <c r="C16" s="508" t="str">
        <f ca="1"/>
        <v>MDW-39259</v>
      </c>
      <c r="D16" s="508" t="str">
        <f ca="1"/>
        <v>Lot01</v>
      </c>
      <c r="E16" s="508" t="str">
        <f ca="1"/>
        <v>GEN1.11</v>
      </c>
      <c r="F16" s="508" t="str">
        <f ca="1"/>
        <v>GEN</v>
      </c>
      <c r="G16" s="542" t="str">
        <f ca="1"/>
        <v>Modification of Air Conditioning in CER and SER at OR23-OR29</v>
      </c>
      <c r="H16" s="508" t="str">
        <f ca="1"/>
        <v>ประธาน</v>
      </c>
      <c r="I16" s="509">
        <f ca="1"/>
        <v>0</v>
      </c>
      <c r="J16" s="508">
        <f ca="1"/>
        <v>0</v>
      </c>
      <c r="K16" s="510">
        <f ca="1"/>
        <v>46235</v>
      </c>
      <c r="L16" s="173">
        <f ca="1"/>
        <v>46235</v>
      </c>
      <c r="M16" s="187">
        <f ca="1"/>
        <v>1</v>
      </c>
      <c r="N16" s="191" t="str">
        <f ca="1"/>
        <v>Completed</v>
      </c>
      <c r="O16" s="173">
        <f ca="1"/>
        <v>46265</v>
      </c>
      <c r="P16" s="187">
        <f ca="1"/>
        <v>1</v>
      </c>
      <c r="Q16" s="191" t="str">
        <f ca="1"/>
        <v>Completed</v>
      </c>
      <c r="R16" s="550">
        <f ca="1"/>
        <v>0</v>
      </c>
      <c r="S16" s="551">
        <f ca="1"/>
        <v>0</v>
      </c>
      <c r="T16" s="552">
        <f ca="1"/>
        <v>0</v>
      </c>
      <c r="U16" s="488" t="str" cm="1">
        <f t="array" aca="1" ref="U16" ca="1">_xlfn.XLOOKUP(1,(E16='01 Summary'!$E$4:$E$250)*(('01 Summary'!$T$4:$T$250="Late")+('01 Summary'!$T$4:$T$250="On Schedule")),'01 Summary'!$AM$4:$AM$250," ")</f>
        <v xml:space="preserve"> </v>
      </c>
      <c r="W16" s="644" t="s">
        <v>1320</v>
      </c>
      <c r="X16" s="644" t="s">
        <v>3544</v>
      </c>
      <c r="Y16" s="644" t="s">
        <v>3823</v>
      </c>
    </row>
    <row r="17" spans="2:26" ht="30" hidden="1" customHeight="1" x14ac:dyDescent="0.2">
      <c r="B17" s="508">
        <f ca="1"/>
        <v>13</v>
      </c>
      <c r="C17" s="508" t="str">
        <f ca="1"/>
        <v>MDW-39272</v>
      </c>
      <c r="D17" s="508" t="str">
        <f ca="1"/>
        <v>Lot01</v>
      </c>
      <c r="E17" s="508" t="str">
        <f ca="1"/>
        <v>GEN1.12</v>
      </c>
      <c r="F17" s="508" t="str">
        <f ca="1"/>
        <v>GEN</v>
      </c>
      <c r="G17" s="542" t="str">
        <f ca="1"/>
        <v>Modification of New M&amp;E Room at IVS15 - IVS17 Civil &amp; AR</v>
      </c>
      <c r="H17" s="508" t="str">
        <f ca="1"/>
        <v>สหชาติ</v>
      </c>
      <c r="I17" s="509">
        <f ca="1"/>
        <v>0</v>
      </c>
      <c r="J17" s="508">
        <f ca="1"/>
        <v>0</v>
      </c>
      <c r="K17" s="510">
        <f ca="1"/>
        <v>46235</v>
      </c>
      <c r="L17" s="173">
        <f ca="1"/>
        <v>46235</v>
      </c>
      <c r="M17" s="187">
        <f ca="1"/>
        <v>1</v>
      </c>
      <c r="N17" s="191" t="str">
        <f ca="1"/>
        <v>Completed</v>
      </c>
      <c r="O17" s="173">
        <f ca="1"/>
        <v>46265</v>
      </c>
      <c r="P17" s="187">
        <f ca="1"/>
        <v>1</v>
      </c>
      <c r="Q17" s="191" t="str">
        <f ca="1"/>
        <v>Completed</v>
      </c>
      <c r="R17" s="550">
        <f ca="1"/>
        <v>0</v>
      </c>
      <c r="S17" s="551">
        <f ca="1"/>
        <v>0</v>
      </c>
      <c r="T17" s="552">
        <f ca="1"/>
        <v>0</v>
      </c>
      <c r="U17" s="488" t="str" cm="1">
        <f t="array" aca="1" ref="U17" ca="1">_xlfn.XLOOKUP(1,(E17='01 Summary'!$E$4:$E$250)*(('01 Summary'!$T$4:$T$250="Late")+('01 Summary'!$T$4:$T$250="On Schedule")),'01 Summary'!$AM$4:$AM$250," ")</f>
        <v xml:space="preserve"> </v>
      </c>
      <c r="W17" s="644" t="s">
        <v>1345</v>
      </c>
      <c r="X17" s="644" t="s">
        <v>2123</v>
      </c>
      <c r="Y17" s="644" t="s">
        <v>2125</v>
      </c>
    </row>
    <row r="18" spans="2:26" ht="30" hidden="1" customHeight="1" x14ac:dyDescent="0.2">
      <c r="B18" s="508">
        <f ca="1"/>
        <v>14</v>
      </c>
      <c r="C18" s="508" t="str">
        <f ca="1"/>
        <v>MDW-39273</v>
      </c>
      <c r="D18" s="508" t="str">
        <f ca="1"/>
        <v>Lot01</v>
      </c>
      <c r="E18" s="508" t="str">
        <f ca="1"/>
        <v>GEN1.13</v>
      </c>
      <c r="F18" s="508" t="str">
        <f ca="1"/>
        <v>GEN</v>
      </c>
      <c r="G18" s="542" t="str">
        <f ca="1"/>
        <v>Modification of New M&amp;E UPS Room at IVS15-IVS17 - Building Services</v>
      </c>
      <c r="H18" s="508" t="str">
        <f ca="1"/>
        <v>ประธาน</v>
      </c>
      <c r="I18" s="509">
        <f ca="1"/>
        <v>0</v>
      </c>
      <c r="J18" s="508">
        <f ca="1"/>
        <v>0</v>
      </c>
      <c r="K18" s="510">
        <f ca="1"/>
        <v>46235</v>
      </c>
      <c r="L18" s="173">
        <f ca="1"/>
        <v>46235</v>
      </c>
      <c r="M18" s="187">
        <f ca="1"/>
        <v>1</v>
      </c>
      <c r="N18" s="191" t="str">
        <f ca="1"/>
        <v>Completed</v>
      </c>
      <c r="O18" s="173">
        <f ca="1"/>
        <v>46265</v>
      </c>
      <c r="P18" s="187">
        <f ca="1"/>
        <v>1</v>
      </c>
      <c r="Q18" s="191" t="str">
        <f ca="1"/>
        <v>Completed</v>
      </c>
      <c r="R18" s="550">
        <f ca="1"/>
        <v>0</v>
      </c>
      <c r="S18" s="551">
        <f ca="1"/>
        <v>0</v>
      </c>
      <c r="T18" s="552">
        <f ca="1"/>
        <v>0</v>
      </c>
      <c r="U18" s="488" t="str" cm="1">
        <f t="array" aca="1" ref="U18" ca="1">_xlfn.XLOOKUP(1,(E18='01 Summary'!$E$4:$E$250)*(('01 Summary'!$T$4:$T$250="Late")+('01 Summary'!$T$4:$T$250="On Schedule")),'01 Summary'!$AM$4:$AM$250," ")</f>
        <v xml:space="preserve"> </v>
      </c>
      <c r="W18" s="644" t="s">
        <v>1349</v>
      </c>
      <c r="X18" s="644" t="s">
        <v>3568</v>
      </c>
      <c r="Y18" s="644" t="s">
        <v>3840</v>
      </c>
    </row>
    <row r="19" spans="2:26" ht="30" hidden="1" customHeight="1" x14ac:dyDescent="0.2">
      <c r="B19" s="508">
        <f ca="1"/>
        <v>15</v>
      </c>
      <c r="C19" s="508" t="str">
        <f ca="1"/>
        <v>MDW-39294</v>
      </c>
      <c r="D19" s="508" t="str">
        <f ca="1"/>
        <v>Lot01</v>
      </c>
      <c r="E19" s="508" t="str">
        <f ca="1"/>
        <v>GEN1.14</v>
      </c>
      <c r="F19" s="508" t="str">
        <f ca="1"/>
        <v>GEN</v>
      </c>
      <c r="G19" s="542" t="str">
        <f ca="1"/>
        <v>Provision of Architectural Work in new M&amp;E UPS room at OR23</v>
      </c>
      <c r="H19" s="508" t="str">
        <f ca="1"/>
        <v>สหชาติ</v>
      </c>
      <c r="I19" s="509">
        <f ca="1"/>
        <v>0</v>
      </c>
      <c r="J19" s="508">
        <f ca="1"/>
        <v>0</v>
      </c>
      <c r="K19" s="510">
        <f ca="1"/>
        <v>46235</v>
      </c>
      <c r="L19" s="173">
        <f ca="1"/>
        <v>46235</v>
      </c>
      <c r="M19" s="187">
        <f ca="1"/>
        <v>1</v>
      </c>
      <c r="N19" s="191" t="str">
        <f ca="1"/>
        <v>Completed</v>
      </c>
      <c r="O19" s="173">
        <f ca="1"/>
        <v>46265</v>
      </c>
      <c r="P19" s="187">
        <f ca="1"/>
        <v>1</v>
      </c>
      <c r="Q19" s="191" t="str">
        <f ca="1"/>
        <v>Completed</v>
      </c>
      <c r="R19" s="550">
        <f ca="1"/>
        <v>0</v>
      </c>
      <c r="S19" s="551">
        <f ca="1"/>
        <v>0</v>
      </c>
      <c r="T19" s="552">
        <f ca="1"/>
        <v>0</v>
      </c>
      <c r="U19" s="488" t="str" cm="1">
        <f t="array" aca="1" ref="U19" ca="1">_xlfn.XLOOKUP(1,(E19='01 Summary'!$E$4:$E$250)*(('01 Summary'!$T$4:$T$250="Late")+('01 Summary'!$T$4:$T$250="On Schedule")),'01 Summary'!$AM$4:$AM$250," ")</f>
        <v xml:space="preserve"> </v>
      </c>
      <c r="W19" s="644" t="s">
        <v>1402</v>
      </c>
      <c r="X19" s="644" t="s">
        <v>2145</v>
      </c>
      <c r="Y19" s="644" t="s">
        <v>2147</v>
      </c>
    </row>
    <row r="20" spans="2:26" ht="30" hidden="1" customHeight="1" x14ac:dyDescent="0.2">
      <c r="B20" s="508">
        <f ca="1"/>
        <v>16</v>
      </c>
      <c r="C20" s="508" t="str">
        <f ca="1"/>
        <v>MDW-39299</v>
      </c>
      <c r="D20" s="508" t="str">
        <f ca="1"/>
        <v>Lot01</v>
      </c>
      <c r="E20" s="508" t="str">
        <f ca="1"/>
        <v>GEN1.15</v>
      </c>
      <c r="F20" s="508" t="str">
        <f ca="1"/>
        <v>GEN</v>
      </c>
      <c r="G20" s="542" t="str">
        <f ca="1"/>
        <v>Provision of Air Conditioning System in Commercial Room at OR13-OR19</v>
      </c>
      <c r="H20" s="508" t="str">
        <f ca="1"/>
        <v>ประธาน</v>
      </c>
      <c r="I20" s="509">
        <f ca="1"/>
        <v>0</v>
      </c>
      <c r="J20" s="508">
        <f ca="1"/>
        <v>0</v>
      </c>
      <c r="K20" s="510">
        <f ca="1"/>
        <v>46235</v>
      </c>
      <c r="L20" s="173">
        <f ca="1"/>
        <v>46235</v>
      </c>
      <c r="M20" s="187">
        <f ca="1"/>
        <v>1</v>
      </c>
      <c r="N20" s="191" t="str">
        <f ca="1"/>
        <v>Completed</v>
      </c>
      <c r="O20" s="173">
        <f ca="1"/>
        <v>46265</v>
      </c>
      <c r="P20" s="187">
        <f ca="1"/>
        <v>1</v>
      </c>
      <c r="Q20" s="191" t="str">
        <f ca="1"/>
        <v>Completed</v>
      </c>
      <c r="R20" s="550">
        <f ca="1"/>
        <v>0</v>
      </c>
      <c r="S20" s="551">
        <f ca="1"/>
        <v>0</v>
      </c>
      <c r="T20" s="552">
        <f ca="1"/>
        <v>0</v>
      </c>
      <c r="U20" s="488" t="str" cm="1">
        <f t="array" aca="1" ref="U20" ca="1">_xlfn.XLOOKUP(1,(E20='01 Summary'!$E$4:$E$250)*(('01 Summary'!$T$4:$T$250="Late")+('01 Summary'!$T$4:$T$250="On Schedule")),'01 Summary'!$AM$4:$AM$250," ")</f>
        <v xml:space="preserve"> </v>
      </c>
      <c r="W20" s="644" t="s">
        <v>1414</v>
      </c>
      <c r="X20" s="644" t="s">
        <v>3597</v>
      </c>
      <c r="Y20" s="644" t="s">
        <v>3860</v>
      </c>
    </row>
    <row r="21" spans="2:26" ht="30" hidden="1" customHeight="1" x14ac:dyDescent="0.2">
      <c r="B21" s="508">
        <f ca="1"/>
        <v>17</v>
      </c>
      <c r="C21" s="508" t="str">
        <f ca="1"/>
        <v>MDW-39306</v>
      </c>
      <c r="D21" s="508" t="str">
        <f ca="1"/>
        <v>Lot01</v>
      </c>
      <c r="E21" s="508" t="str">
        <f ca="1"/>
        <v>GEN1.16</v>
      </c>
      <c r="F21" s="508" t="str">
        <f ca="1"/>
        <v>GEN</v>
      </c>
      <c r="G21" s="542" t="str">
        <f ca="1"/>
        <v>Modification CER and First Aid Room at OR14 - Building Services</v>
      </c>
      <c r="H21" s="508" t="str">
        <f ca="1"/>
        <v>ประธาน</v>
      </c>
      <c r="I21" s="509">
        <f ca="1"/>
        <v>0</v>
      </c>
      <c r="J21" s="508">
        <f ca="1"/>
        <v>0</v>
      </c>
      <c r="K21" s="510">
        <f ca="1"/>
        <v>46235</v>
      </c>
      <c r="L21" s="173">
        <f ca="1"/>
        <v>46235</v>
      </c>
      <c r="M21" s="187">
        <f ca="1"/>
        <v>1</v>
      </c>
      <c r="N21" s="191" t="str">
        <f ca="1"/>
        <v>Completed</v>
      </c>
      <c r="O21" s="173">
        <f ca="1"/>
        <v>46265</v>
      </c>
      <c r="P21" s="187">
        <f ca="1"/>
        <v>1</v>
      </c>
      <c r="Q21" s="191" t="str">
        <f ca="1"/>
        <v>Completed</v>
      </c>
      <c r="R21" s="550">
        <f ca="1"/>
        <v>0</v>
      </c>
      <c r="S21" s="551">
        <f ca="1"/>
        <v>0</v>
      </c>
      <c r="T21" s="552">
        <f ca="1"/>
        <v>0</v>
      </c>
      <c r="U21" s="488" t="str" cm="1">
        <f t="array" aca="1" ref="U21" ca="1">_xlfn.XLOOKUP(1,(E21='01 Summary'!$E$4:$E$250)*(('01 Summary'!$T$4:$T$250="Late")+('01 Summary'!$T$4:$T$250="On Schedule")),'01 Summary'!$AM$4:$AM$250," ")</f>
        <v xml:space="preserve"> </v>
      </c>
      <c r="W21" s="644" t="s">
        <v>1433</v>
      </c>
      <c r="X21" s="644" t="s">
        <v>3615</v>
      </c>
      <c r="Y21" s="644" t="s">
        <v>3872</v>
      </c>
    </row>
    <row r="22" spans="2:26" ht="30" hidden="1" customHeight="1" x14ac:dyDescent="0.2">
      <c r="B22" s="508">
        <f ca="1"/>
        <v>18</v>
      </c>
      <c r="C22" s="508" t="str">
        <f ca="1"/>
        <v>MDW-39307</v>
      </c>
      <c r="D22" s="508" t="str">
        <f ca="1"/>
        <v>Lot01</v>
      </c>
      <c r="E22" s="508" t="str">
        <f ca="1"/>
        <v>GEN1.17</v>
      </c>
      <c r="F22" s="508" t="str">
        <f ca="1"/>
        <v>GEN</v>
      </c>
      <c r="G22" s="542" t="str">
        <f ca="1"/>
        <v>Additional Fence at Back of House OR13 - OR22 and IVS East Section</v>
      </c>
      <c r="H22" s="508" t="str">
        <f ca="1"/>
        <v>สหชาติ</v>
      </c>
      <c r="I22" s="509">
        <f ca="1"/>
        <v>0</v>
      </c>
      <c r="J22" s="508">
        <f ca="1"/>
        <v>0</v>
      </c>
      <c r="K22" s="510">
        <f ca="1"/>
        <v>46235</v>
      </c>
      <c r="L22" s="173">
        <f ca="1"/>
        <v>46295</v>
      </c>
      <c r="M22" s="187">
        <f ca="1"/>
        <v>1</v>
      </c>
      <c r="N22" s="191" t="str">
        <f ca="1"/>
        <v>Completed</v>
      </c>
      <c r="O22" s="173">
        <f ca="1"/>
        <v>46326</v>
      </c>
      <c r="P22" s="187">
        <f ca="1"/>
        <v>0.5</v>
      </c>
      <c r="Q22" s="191" t="str">
        <f ca="1"/>
        <v>On Schedule</v>
      </c>
      <c r="R22" s="550">
        <f ca="1"/>
        <v>0</v>
      </c>
      <c r="S22" s="551">
        <f ca="1"/>
        <v>0</v>
      </c>
      <c r="T22" s="552">
        <f ca="1"/>
        <v>0</v>
      </c>
      <c r="U22" s="488" t="str" cm="1">
        <f t="array" aca="1" ref="U22" ca="1">_xlfn.XLOOKUP(1,(E22='01 Summary'!$E$4:$E$250)*(('01 Summary'!$T$4:$T$250="Late")+('01 Summary'!$T$4:$T$250="On Schedule")),'01 Summary'!$AM$4:$AM$250," ")</f>
        <v xml:space="preserve"> </v>
      </c>
      <c r="W22" s="644" t="s">
        <v>1436</v>
      </c>
      <c r="X22" s="644" t="s">
        <v>2161</v>
      </c>
      <c r="Y22" s="644" t="s">
        <v>2163</v>
      </c>
    </row>
    <row r="23" spans="2:26" ht="30" hidden="1" customHeight="1" x14ac:dyDescent="0.2">
      <c r="B23" s="508">
        <f ca="1"/>
        <v>19</v>
      </c>
      <c r="C23" s="508" t="str">
        <f ca="1"/>
        <v>MDW-39249</v>
      </c>
      <c r="D23" s="508" t="str">
        <f ca="1"/>
        <v>Lot01</v>
      </c>
      <c r="E23" s="508" t="str">
        <f ca="1"/>
        <v>GEN1.18</v>
      </c>
      <c r="F23" s="508" t="str">
        <f ca="1"/>
        <v>GEN</v>
      </c>
      <c r="G23" s="542" t="str">
        <f ca="1"/>
        <v>SOR Counter and Workstation Hanging Support Installation on East Section</v>
      </c>
      <c r="H23" s="508" t="str">
        <f ca="1"/>
        <v>สหชาติ</v>
      </c>
      <c r="I23" s="509">
        <f ca="1"/>
        <v>0</v>
      </c>
      <c r="J23" s="508">
        <f ca="1"/>
        <v>0</v>
      </c>
      <c r="K23" s="510">
        <f ca="1"/>
        <v>46235</v>
      </c>
      <c r="L23" s="173">
        <f ca="1"/>
        <v>46235</v>
      </c>
      <c r="M23" s="187">
        <f ca="1"/>
        <v>1</v>
      </c>
      <c r="N23" s="191" t="str">
        <f ca="1"/>
        <v>Completed</v>
      </c>
      <c r="O23" s="173">
        <f ca="1"/>
        <v>46265</v>
      </c>
      <c r="P23" s="187">
        <f ca="1"/>
        <v>1</v>
      </c>
      <c r="Q23" s="191" t="str">
        <f ca="1"/>
        <v>Completed</v>
      </c>
      <c r="R23" s="550">
        <f ca="1"/>
        <v>0</v>
      </c>
      <c r="S23" s="551">
        <f ca="1"/>
        <v>0</v>
      </c>
      <c r="T23" s="552">
        <f ca="1"/>
        <v>0</v>
      </c>
      <c r="U23" s="569" t="str" cm="1">
        <f t="array" aca="1" ref="U23" ca="1">_xlfn.XLOOKUP(1,(E23='01 Summary'!$E$4:$E$250)*(('01 Summary'!$T$4:$T$250="Late")+('01 Summary'!$T$4:$T$250="On Schedule")),'01 Summary'!$AM$4:$AM$250," ")</f>
        <v xml:space="preserve"> </v>
      </c>
      <c r="V23" s="569"/>
      <c r="W23" s="709" t="s">
        <v>1286</v>
      </c>
      <c r="X23" s="709" t="s">
        <v>2103</v>
      </c>
      <c r="Y23" s="709" t="s">
        <v>2105</v>
      </c>
      <c r="Z23" s="569"/>
    </row>
    <row r="24" spans="2:26" ht="30" hidden="1" customHeight="1" x14ac:dyDescent="0.2">
      <c r="B24" s="508">
        <f ca="1"/>
        <v>20</v>
      </c>
      <c r="C24" s="508" t="str">
        <f ca="1"/>
        <v>MDW-39250</v>
      </c>
      <c r="D24" s="508" t="str">
        <f ca="1"/>
        <v>Lot01</v>
      </c>
      <c r="E24" s="508" t="str">
        <f ca="1"/>
        <v>GEN1.19</v>
      </c>
      <c r="F24" s="508" t="str">
        <f ca="1"/>
        <v>GEN</v>
      </c>
      <c r="G24" s="542" t="str">
        <f ca="1"/>
        <v xml:space="preserve">Ticket Office Modification on East Section </v>
      </c>
      <c r="H24" s="508" t="str">
        <f ca="1"/>
        <v>สหชาติ</v>
      </c>
      <c r="I24" s="509">
        <f ca="1"/>
        <v>0</v>
      </c>
      <c r="J24" s="508">
        <f ca="1"/>
        <v>0</v>
      </c>
      <c r="K24" s="510">
        <f ca="1"/>
        <v>46235</v>
      </c>
      <c r="L24" s="173">
        <f ca="1"/>
        <v>46235</v>
      </c>
      <c r="M24" s="187">
        <f ca="1"/>
        <v>1</v>
      </c>
      <c r="N24" s="191" t="str">
        <f ca="1"/>
        <v>Completed</v>
      </c>
      <c r="O24" s="173">
        <f ca="1"/>
        <v>46265</v>
      </c>
      <c r="P24" s="187">
        <f ca="1"/>
        <v>1</v>
      </c>
      <c r="Q24" s="191" t="str">
        <f ca="1"/>
        <v>Completed</v>
      </c>
      <c r="R24" s="550">
        <f ca="1"/>
        <v>0</v>
      </c>
      <c r="S24" s="551">
        <f ca="1"/>
        <v>0</v>
      </c>
      <c r="T24" s="552">
        <f ca="1"/>
        <v>0</v>
      </c>
      <c r="U24" s="569" t="str" cm="1">
        <f t="array" aca="1" ref="U24" ca="1">_xlfn.XLOOKUP(1,(E24='01 Summary'!$E$4:$E$250)*(('01 Summary'!$T$4:$T$250="Late")+('01 Summary'!$T$4:$T$250="On Schedule")),'01 Summary'!$AM$4:$AM$250," ")</f>
        <v xml:space="preserve"> </v>
      </c>
      <c r="V24" s="569"/>
      <c r="W24" s="709" t="s">
        <v>1290</v>
      </c>
      <c r="X24" s="709" t="s">
        <v>2107</v>
      </c>
      <c r="Y24" s="709" t="s">
        <v>2109</v>
      </c>
      <c r="Z24" s="569"/>
    </row>
    <row r="25" spans="2:26" ht="30" hidden="1" customHeight="1" x14ac:dyDescent="0.2">
      <c r="B25" s="508">
        <f ca="1"/>
        <v>21</v>
      </c>
      <c r="C25" s="508" t="str">
        <f ca="1"/>
        <v>MDW-39261</v>
      </c>
      <c r="D25" s="508" t="str">
        <f ca="1"/>
        <v>Lot01</v>
      </c>
      <c r="E25" s="508" t="str">
        <f ca="1"/>
        <v>GEN2</v>
      </c>
      <c r="F25" s="508" t="str">
        <f ca="1"/>
        <v>GEN</v>
      </c>
      <c r="G25" s="542" t="str">
        <f ca="1"/>
        <v>Rooms and Building Service Systems Modification in Depot Area</v>
      </c>
      <c r="H25" s="508" t="str">
        <f ca="1"/>
        <v>-</v>
      </c>
      <c r="I25" s="509">
        <f ca="1"/>
        <v>0</v>
      </c>
      <c r="J25" s="508" t="str">
        <f ca="1"/>
        <v>Depot</v>
      </c>
      <c r="K25" s="510">
        <f ca="1"/>
        <v>46235</v>
      </c>
      <c r="L25" s="668">
        <f ca="1"/>
        <v>0</v>
      </c>
      <c r="M25" s="669">
        <f ca="1"/>
        <v>0</v>
      </c>
      <c r="N25" s="639">
        <f ca="1"/>
        <v>0</v>
      </c>
      <c r="O25" s="668">
        <f ca="1"/>
        <v>0</v>
      </c>
      <c r="P25" s="669">
        <f ca="1"/>
        <v>0</v>
      </c>
      <c r="Q25" s="639">
        <f ca="1"/>
        <v>0</v>
      </c>
      <c r="R25" s="672">
        <f ca="1"/>
        <v>0</v>
      </c>
      <c r="S25" s="673">
        <f ca="1"/>
        <v>0</v>
      </c>
      <c r="T25" s="655">
        <f ca="1"/>
        <v>0</v>
      </c>
      <c r="U25" s="569" t="str" cm="1">
        <f t="array" aca="1" ref="U25" ca="1">_xlfn.XLOOKUP(1,(E25='01 Summary'!$E$4:$E$250)*(('01 Summary'!$T$4:$T$250="Late")+('01 Summary'!$T$4:$T$250="On Schedule")),'01 Summary'!$AM$4:$AM$250," ")</f>
        <v xml:space="preserve"> </v>
      </c>
      <c r="V25" s="569"/>
      <c r="W25" s="709" t="s">
        <v>539</v>
      </c>
      <c r="X25" s="709" t="s">
        <v>3550</v>
      </c>
      <c r="Y25" s="709" t="s">
        <v>3827</v>
      </c>
      <c r="Z25" s="569"/>
    </row>
    <row r="26" spans="2:26" ht="30" hidden="1" customHeight="1" x14ac:dyDescent="0.2">
      <c r="B26" s="508">
        <f ca="1"/>
        <v>22</v>
      </c>
      <c r="C26" s="508" t="str">
        <f ca="1"/>
        <v>MDW-39260</v>
      </c>
      <c r="D26" s="508" t="str">
        <f ca="1"/>
        <v>Lot01</v>
      </c>
      <c r="E26" s="508" t="str">
        <f ca="1"/>
        <v>GEN2.1</v>
      </c>
      <c r="F26" s="508" t="str">
        <f ca="1"/>
        <v>GEN</v>
      </c>
      <c r="G26" s="542" t="str">
        <f ca="1"/>
        <v>Modification of Air Conditioning in M&amp;E Room at OCC Building</v>
      </c>
      <c r="H26" s="508" t="str">
        <f ca="1"/>
        <v>ประธาน</v>
      </c>
      <c r="I26" s="509">
        <f ca="1"/>
        <v>0</v>
      </c>
      <c r="J26" s="508">
        <f ca="1"/>
        <v>0</v>
      </c>
      <c r="K26" s="510">
        <f ca="1"/>
        <v>46235</v>
      </c>
      <c r="L26" s="173">
        <f ca="1"/>
        <v>46021</v>
      </c>
      <c r="M26" s="187">
        <f ca="1"/>
        <v>1</v>
      </c>
      <c r="N26" s="191" t="str">
        <f ca="1"/>
        <v>Completed</v>
      </c>
      <c r="O26" s="173">
        <f ca="1"/>
        <v>46051</v>
      </c>
      <c r="P26" s="187">
        <f ca="1"/>
        <v>1</v>
      </c>
      <c r="Q26" s="191" t="str">
        <f ca="1"/>
        <v>Completed</v>
      </c>
      <c r="R26" s="550">
        <f ca="1"/>
        <v>0</v>
      </c>
      <c r="S26" s="551">
        <f ca="1"/>
        <v>0</v>
      </c>
      <c r="T26" s="552">
        <f ca="1"/>
        <v>0</v>
      </c>
      <c r="U26" s="488" t="str" cm="1">
        <f t="array" aca="1" ref="U26" ca="1">_xlfn.XLOOKUP(1,(E26='01 Summary'!$E$4:$E$250)*(('01 Summary'!$T$4:$T$250="Late")+('01 Summary'!$T$4:$T$250="On Schedule")),'01 Summary'!$AM$4:$AM$250," ")</f>
        <v xml:space="preserve"> </v>
      </c>
      <c r="W26" s="644" t="s">
        <v>1323</v>
      </c>
      <c r="X26" s="644" t="s">
        <v>3547</v>
      </c>
      <c r="Y26" s="644" t="s">
        <v>3825</v>
      </c>
    </row>
    <row r="27" spans="2:26" ht="30" hidden="1" customHeight="1" x14ac:dyDescent="0.2">
      <c r="B27" s="508">
        <f ca="1"/>
        <v>23</v>
      </c>
      <c r="C27" s="508" t="str">
        <f ca="1"/>
        <v>MDW-39261</v>
      </c>
      <c r="D27" s="508" t="str">
        <f ca="1"/>
        <v>Lot01</v>
      </c>
      <c r="E27" s="508" t="str">
        <f ca="1"/>
        <v>GEN2.2</v>
      </c>
      <c r="F27" s="508" t="str">
        <f ca="1"/>
        <v>GEN</v>
      </c>
      <c r="G27" s="542" t="str">
        <f ca="1"/>
        <v>Provision of UPS for MDB Control at Main Workshop, OCC Building, Admin Building, Stabling Yard and Train Washing Plant</v>
      </c>
      <c r="H27" s="508" t="str">
        <f ca="1"/>
        <v>ประธาน</v>
      </c>
      <c r="I27" s="509">
        <f ca="1"/>
        <v>0</v>
      </c>
      <c r="J27" s="508">
        <f ca="1"/>
        <v>0</v>
      </c>
      <c r="K27" s="510">
        <f ca="1"/>
        <v>46235</v>
      </c>
      <c r="L27" s="173">
        <f ca="1"/>
        <v>46266</v>
      </c>
      <c r="M27" s="187">
        <f ca="1"/>
        <v>1</v>
      </c>
      <c r="N27" s="191" t="str">
        <f ca="1"/>
        <v>Completed</v>
      </c>
      <c r="O27" s="173">
        <f ca="1"/>
        <v>46296</v>
      </c>
      <c r="P27" s="187">
        <f ca="1"/>
        <v>1</v>
      </c>
      <c r="Q27" s="191" t="str">
        <f ca="1"/>
        <v>Completed</v>
      </c>
      <c r="R27" s="550">
        <f ca="1"/>
        <v>0</v>
      </c>
      <c r="S27" s="551">
        <f ca="1"/>
        <v>0</v>
      </c>
      <c r="T27" s="552">
        <f ca="1"/>
        <v>0</v>
      </c>
      <c r="U27" s="488" t="str" cm="1">
        <f t="array" aca="1" ref="U27" ca="1">_xlfn.XLOOKUP(1,(E27='01 Summary'!$E$4:$E$250)*(('01 Summary'!$T$4:$T$250="Late")+('01 Summary'!$T$4:$T$250="On Schedule")),'01 Summary'!$AM$4:$AM$250," ")</f>
        <v xml:space="preserve"> </v>
      </c>
      <c r="W27" s="644" t="s">
        <v>539</v>
      </c>
      <c r="X27" s="644" t="s">
        <v>3550</v>
      </c>
      <c r="Y27" s="644" t="s">
        <v>3827</v>
      </c>
    </row>
    <row r="28" spans="2:26" ht="30" hidden="1" customHeight="1" x14ac:dyDescent="0.2">
      <c r="B28" s="508">
        <f ca="1"/>
        <v>24</v>
      </c>
      <c r="C28" s="508" t="str">
        <f ca="1"/>
        <v>MDW-39262</v>
      </c>
      <c r="D28" s="508" t="str">
        <f ca="1"/>
        <v>Lot01</v>
      </c>
      <c r="E28" s="508" t="str">
        <f ca="1"/>
        <v>GEN2.3</v>
      </c>
      <c r="F28" s="508" t="str">
        <f ca="1"/>
        <v>GEN</v>
      </c>
      <c r="G28" s="542" t="str">
        <f ca="1"/>
        <v>Provision of Redundant MDB at OCC Building, Admin Building and Canteen</v>
      </c>
      <c r="H28" s="508" t="str">
        <f ca="1"/>
        <v>ประธาน</v>
      </c>
      <c r="I28" s="509">
        <f ca="1"/>
        <v>0</v>
      </c>
      <c r="J28" s="508">
        <f ca="1"/>
        <v>0</v>
      </c>
      <c r="K28" s="510">
        <f ca="1"/>
        <v>46235</v>
      </c>
      <c r="L28" s="173">
        <f ca="1"/>
        <v>46266</v>
      </c>
      <c r="M28" s="187">
        <f ca="1"/>
        <v>1</v>
      </c>
      <c r="N28" s="191" t="str">
        <f ca="1"/>
        <v>Completed</v>
      </c>
      <c r="O28" s="173">
        <f ca="1"/>
        <v>46296</v>
      </c>
      <c r="P28" s="187">
        <f ca="1"/>
        <v>1</v>
      </c>
      <c r="Q28" s="191" t="str">
        <f ca="1"/>
        <v>Completed</v>
      </c>
      <c r="R28" s="550">
        <f ca="1"/>
        <v>0</v>
      </c>
      <c r="S28" s="551">
        <f ca="1"/>
        <v>0</v>
      </c>
      <c r="T28" s="552">
        <f ca="1"/>
        <v>0</v>
      </c>
      <c r="U28" s="488" t="str" cm="1">
        <f t="array" aca="1" ref="U28" ca="1">_xlfn.XLOOKUP(1,(E28='01 Summary'!$E$4:$E$250)*(('01 Summary'!$T$4:$T$250="Late")+('01 Summary'!$T$4:$T$250="On Schedule")),'01 Summary'!$AM$4:$AM$250," ")</f>
        <v xml:space="preserve"> </v>
      </c>
      <c r="W28" s="644" t="s">
        <v>1330</v>
      </c>
      <c r="X28" s="644" t="s">
        <v>3553</v>
      </c>
      <c r="Y28" s="644" t="s">
        <v>3829</v>
      </c>
    </row>
    <row r="29" spans="2:26" ht="30" hidden="1" customHeight="1" x14ac:dyDescent="0.2">
      <c r="B29" s="508">
        <f ca="1"/>
        <v>25</v>
      </c>
      <c r="C29" s="508" t="str">
        <f ca="1"/>
        <v>MDW-39263</v>
      </c>
      <c r="D29" s="508" t="str">
        <f ca="1"/>
        <v>Lot01</v>
      </c>
      <c r="E29" s="508" t="str">
        <f ca="1"/>
        <v>GEN2.4</v>
      </c>
      <c r="F29" s="508" t="str">
        <f ca="1"/>
        <v>GEN</v>
      </c>
      <c r="G29" s="542" t="str">
        <f ca="1"/>
        <v>Additonal Lighting System at Depot Area</v>
      </c>
      <c r="H29" s="508" t="str">
        <f ca="1"/>
        <v>ประธาน</v>
      </c>
      <c r="I29" s="509">
        <f ca="1"/>
        <v>0</v>
      </c>
      <c r="J29" s="508">
        <f ca="1"/>
        <v>0</v>
      </c>
      <c r="K29" s="510">
        <f ca="1"/>
        <v>46235</v>
      </c>
      <c r="L29" s="173">
        <f ca="1"/>
        <v>46113</v>
      </c>
      <c r="M29" s="187">
        <f ca="1"/>
        <v>1</v>
      </c>
      <c r="N29" s="191" t="str">
        <f ca="1"/>
        <v>Completed</v>
      </c>
      <c r="O29" s="173">
        <f ca="1"/>
        <v>46143</v>
      </c>
      <c r="P29" s="187">
        <f ca="1"/>
        <v>1</v>
      </c>
      <c r="Q29" s="191" t="str">
        <f ca="1"/>
        <v>Completed</v>
      </c>
      <c r="R29" s="550">
        <f ca="1"/>
        <v>0</v>
      </c>
      <c r="S29" s="551">
        <f ca="1"/>
        <v>0</v>
      </c>
      <c r="T29" s="552">
        <f ca="1"/>
        <v>0</v>
      </c>
      <c r="U29" s="488" t="str" cm="1">
        <f t="array" aca="1" ref="U29" ca="1">_xlfn.XLOOKUP(1,(E29='01 Summary'!$E$4:$E$250)*(('01 Summary'!$T$4:$T$250="Late")+('01 Summary'!$T$4:$T$250="On Schedule")),'01 Summary'!$AM$4:$AM$250," ")</f>
        <v xml:space="preserve"> </v>
      </c>
      <c r="W29" s="644" t="s">
        <v>1333</v>
      </c>
      <c r="X29" s="644" t="s">
        <v>3556</v>
      </c>
      <c r="Y29" s="644" t="s">
        <v>3831</v>
      </c>
    </row>
    <row r="30" spans="2:26" ht="30" hidden="1" customHeight="1" x14ac:dyDescent="0.2">
      <c r="B30" s="508">
        <f ca="1"/>
        <v>26</v>
      </c>
      <c r="C30" s="508" t="str">
        <f ca="1"/>
        <v>MDW-39290</v>
      </c>
      <c r="D30" s="508" t="str">
        <f ca="1"/>
        <v>Lot01</v>
      </c>
      <c r="E30" s="508" t="str">
        <f ca="1"/>
        <v>GEN2.5</v>
      </c>
      <c r="F30" s="508" t="str">
        <f ca="1"/>
        <v>GEN</v>
      </c>
      <c r="G30" s="542" t="str">
        <f ca="1"/>
        <v>Modification Room for PSY at Depot Buildings - Building Services</v>
      </c>
      <c r="H30" s="508" t="str">
        <f ca="1"/>
        <v>ประธาน</v>
      </c>
      <c r="I30" s="509">
        <f ca="1"/>
        <v>0</v>
      </c>
      <c r="J30" s="508">
        <f ca="1"/>
        <v>0</v>
      </c>
      <c r="K30" s="510">
        <f ca="1"/>
        <v>46235</v>
      </c>
      <c r="L30" s="173">
        <f ca="1"/>
        <v>46235</v>
      </c>
      <c r="M30" s="187">
        <f ca="1"/>
        <v>1</v>
      </c>
      <c r="N30" s="191" t="str">
        <f ca="1"/>
        <v>Completed</v>
      </c>
      <c r="O30" s="173">
        <f ca="1"/>
        <v>46265</v>
      </c>
      <c r="P30" s="187">
        <f ca="1"/>
        <v>1</v>
      </c>
      <c r="Q30" s="191" t="str">
        <f ca="1"/>
        <v>Completed</v>
      </c>
      <c r="R30" s="550">
        <f ca="1"/>
        <v>0</v>
      </c>
      <c r="S30" s="551">
        <f ca="1"/>
        <v>0</v>
      </c>
      <c r="T30" s="552">
        <f ca="1"/>
        <v>0</v>
      </c>
      <c r="U30" s="488" t="str" cm="1">
        <f t="array" aca="1" ref="U30" ca="1">_xlfn.XLOOKUP(1,(E30='01 Summary'!$E$4:$E$250)*(('01 Summary'!$T$4:$T$250="Late")+('01 Summary'!$T$4:$T$250="On Schedule")),'01 Summary'!$AM$4:$AM$250," ")</f>
        <v xml:space="preserve"> </v>
      </c>
      <c r="W30" s="644" t="s">
        <v>1390</v>
      </c>
      <c r="X30" s="644" t="s">
        <v>3585</v>
      </c>
      <c r="Y30" s="644" t="s">
        <v>3853</v>
      </c>
    </row>
    <row r="31" spans="2:26" ht="30" hidden="1" customHeight="1" x14ac:dyDescent="0.2">
      <c r="B31" s="508">
        <f ca="1"/>
        <v>27</v>
      </c>
      <c r="C31" s="508" t="str">
        <f ca="1"/>
        <v>MDW-39300</v>
      </c>
      <c r="D31" s="508" t="str">
        <f ca="1"/>
        <v>Lot01</v>
      </c>
      <c r="E31" s="508" t="str">
        <f ca="1"/>
        <v>GEN2.6</v>
      </c>
      <c r="F31" s="508" t="str">
        <f ca="1"/>
        <v>GEN</v>
      </c>
      <c r="G31" s="542" t="str">
        <f ca="1"/>
        <v>Modification SIG-PSD Office at Main Workshop - Building Services</v>
      </c>
      <c r="H31" s="508" t="str">
        <f ca="1"/>
        <v>ประธาน</v>
      </c>
      <c r="I31" s="509">
        <f ca="1"/>
        <v>0</v>
      </c>
      <c r="J31" s="508">
        <f ca="1"/>
        <v>0</v>
      </c>
      <c r="K31" s="510">
        <f ca="1"/>
        <v>46235</v>
      </c>
      <c r="L31" s="173">
        <f ca="1"/>
        <v>46235</v>
      </c>
      <c r="M31" s="187">
        <f ca="1"/>
        <v>1</v>
      </c>
      <c r="N31" s="191" t="str">
        <f ca="1"/>
        <v>Completed</v>
      </c>
      <c r="O31" s="173">
        <f ca="1"/>
        <v>46265</v>
      </c>
      <c r="P31" s="187">
        <f ca="1"/>
        <v>1</v>
      </c>
      <c r="Q31" s="191" t="str">
        <f ca="1"/>
        <v>Completed</v>
      </c>
      <c r="R31" s="550">
        <f ca="1"/>
        <v>0</v>
      </c>
      <c r="S31" s="551">
        <f ca="1"/>
        <v>0</v>
      </c>
      <c r="T31" s="552">
        <f ca="1"/>
        <v>0</v>
      </c>
      <c r="U31" s="488" t="str" cm="1">
        <f t="array" aca="1" ref="U31" ca="1">_xlfn.XLOOKUP(1,(E31='01 Summary'!$E$4:$E$250)*(('01 Summary'!$T$4:$T$250="Late")+('01 Summary'!$T$4:$T$250="On Schedule")),'01 Summary'!$AM$4:$AM$250," ")</f>
        <v xml:space="preserve"> </v>
      </c>
      <c r="W31" s="644" t="s">
        <v>1417</v>
      </c>
      <c r="X31" s="644" t="s">
        <v>3600</v>
      </c>
      <c r="Y31" s="644" t="s">
        <v>3862</v>
      </c>
    </row>
    <row r="32" spans="2:26" ht="30" hidden="1" customHeight="1" x14ac:dyDescent="0.2">
      <c r="B32" s="508">
        <f ca="1"/>
        <v>28</v>
      </c>
      <c r="C32" s="508" t="str">
        <f ca="1"/>
        <v>MDW-39301</v>
      </c>
      <c r="D32" s="508" t="str">
        <f ca="1"/>
        <v>Lot01</v>
      </c>
      <c r="E32" s="508" t="str">
        <f ca="1"/>
        <v>GEN2.7</v>
      </c>
      <c r="F32" s="508" t="str">
        <f ca="1"/>
        <v>GEN</v>
      </c>
      <c r="G32" s="542" t="str">
        <f ca="1"/>
        <v>Modification Backup CCR Room at Main Workshop - Building Services</v>
      </c>
      <c r="H32" s="508" t="str">
        <f ca="1"/>
        <v>ประธาน</v>
      </c>
      <c r="I32" s="509">
        <f ca="1"/>
        <v>0</v>
      </c>
      <c r="J32" s="508">
        <f ca="1"/>
        <v>0</v>
      </c>
      <c r="K32" s="510">
        <f ca="1"/>
        <v>46235</v>
      </c>
      <c r="L32" s="173">
        <f ca="1"/>
        <v>46235</v>
      </c>
      <c r="M32" s="187">
        <f ca="1"/>
        <v>1</v>
      </c>
      <c r="N32" s="191" t="str">
        <f ca="1"/>
        <v>Completed</v>
      </c>
      <c r="O32" s="173">
        <f ca="1"/>
        <v>46265</v>
      </c>
      <c r="P32" s="187">
        <f ca="1"/>
        <v>1</v>
      </c>
      <c r="Q32" s="191" t="str">
        <f ca="1"/>
        <v>Completed</v>
      </c>
      <c r="R32" s="550">
        <f ca="1"/>
        <v>0</v>
      </c>
      <c r="S32" s="551">
        <f ca="1"/>
        <v>0</v>
      </c>
      <c r="T32" s="552">
        <f ca="1"/>
        <v>0</v>
      </c>
      <c r="U32" s="488" t="str" cm="1">
        <f t="array" aca="1" ref="U32" ca="1">_xlfn.XLOOKUP(1,(E32='01 Summary'!$E$4:$E$250)*(('01 Summary'!$T$4:$T$250="Late")+('01 Summary'!$T$4:$T$250="On Schedule")),'01 Summary'!$AM$4:$AM$250," ")</f>
        <v xml:space="preserve"> </v>
      </c>
      <c r="W32" s="644" t="s">
        <v>1420</v>
      </c>
      <c r="X32" s="644" t="s">
        <v>3603</v>
      </c>
      <c r="Y32" s="644" t="s">
        <v>3864</v>
      </c>
    </row>
    <row r="33" spans="2:25" ht="30" hidden="1" customHeight="1" x14ac:dyDescent="0.2">
      <c r="B33" s="508">
        <f ca="1"/>
        <v>29</v>
      </c>
      <c r="C33" s="508" t="str">
        <f ca="1"/>
        <v>MDW-39302</v>
      </c>
      <c r="D33" s="508" t="str">
        <f ca="1"/>
        <v>Lot01</v>
      </c>
      <c r="E33" s="508" t="str">
        <f ca="1"/>
        <v>GEN2.8</v>
      </c>
      <c r="F33" s="508" t="str">
        <f ca="1"/>
        <v>GEN</v>
      </c>
      <c r="G33" s="542" t="str">
        <f ca="1"/>
        <v>Modification SER at Main Workshop - Building Services</v>
      </c>
      <c r="H33" s="508" t="str">
        <f ca="1"/>
        <v>ประธาน</v>
      </c>
      <c r="I33" s="509">
        <f ca="1"/>
        <v>0</v>
      </c>
      <c r="J33" s="508">
        <f ca="1"/>
        <v>0</v>
      </c>
      <c r="K33" s="510">
        <f ca="1"/>
        <v>46235</v>
      </c>
      <c r="L33" s="173">
        <f ca="1"/>
        <v>46235</v>
      </c>
      <c r="M33" s="187">
        <f ca="1"/>
        <v>1</v>
      </c>
      <c r="N33" s="191" t="str">
        <f ca="1"/>
        <v>Completed</v>
      </c>
      <c r="O33" s="173">
        <f ca="1"/>
        <v>46265</v>
      </c>
      <c r="P33" s="187">
        <f ca="1"/>
        <v>1</v>
      </c>
      <c r="Q33" s="191" t="str">
        <f ca="1"/>
        <v>Completed</v>
      </c>
      <c r="R33" s="550">
        <f ca="1"/>
        <v>0</v>
      </c>
      <c r="S33" s="551">
        <f ca="1"/>
        <v>0</v>
      </c>
      <c r="T33" s="552">
        <f ca="1"/>
        <v>0</v>
      </c>
      <c r="U33" s="488" t="str" cm="1">
        <f t="array" aca="1" ref="U33" ca="1">_xlfn.XLOOKUP(1,(E33='01 Summary'!$E$4:$E$250)*(('01 Summary'!$T$4:$T$250="Late")+('01 Summary'!$T$4:$T$250="On Schedule")),'01 Summary'!$AM$4:$AM$250," ")</f>
        <v xml:space="preserve"> </v>
      </c>
      <c r="W33" s="644" t="s">
        <v>1423</v>
      </c>
      <c r="X33" s="644" t="s">
        <v>3606</v>
      </c>
      <c r="Y33" s="644" t="s">
        <v>3866</v>
      </c>
    </row>
    <row r="34" spans="2:25" ht="30" hidden="1" customHeight="1" x14ac:dyDescent="0.2">
      <c r="B34" s="508">
        <f ca="1"/>
        <v>30</v>
      </c>
      <c r="C34" s="508" t="str">
        <f ca="1"/>
        <v>MDW-39303</v>
      </c>
      <c r="D34" s="508" t="str">
        <f ca="1"/>
        <v>Lot01</v>
      </c>
      <c r="E34" s="508" t="str">
        <f ca="1"/>
        <v>GEN2.9</v>
      </c>
      <c r="F34" s="508" t="str">
        <f ca="1"/>
        <v>GEN</v>
      </c>
      <c r="G34" s="542" t="str">
        <f ca="1"/>
        <v>Modification CER &amp; SCADA Room at Main Workshop - Building Services</v>
      </c>
      <c r="H34" s="508" t="str">
        <f ca="1"/>
        <v>ประธาน</v>
      </c>
      <c r="I34" s="509">
        <f ca="1"/>
        <v>0</v>
      </c>
      <c r="J34" s="508">
        <f ca="1"/>
        <v>0</v>
      </c>
      <c r="K34" s="510">
        <f ca="1"/>
        <v>46235</v>
      </c>
      <c r="L34" s="173">
        <f ca="1"/>
        <v>46235</v>
      </c>
      <c r="M34" s="187">
        <f ca="1"/>
        <v>1</v>
      </c>
      <c r="N34" s="191" t="str">
        <f ca="1"/>
        <v>Completed</v>
      </c>
      <c r="O34" s="173">
        <f ca="1"/>
        <v>46265</v>
      </c>
      <c r="P34" s="187">
        <f ca="1"/>
        <v>1</v>
      </c>
      <c r="Q34" s="191" t="str">
        <f ca="1"/>
        <v>Completed</v>
      </c>
      <c r="R34" s="550">
        <f ca="1"/>
        <v>0</v>
      </c>
      <c r="S34" s="551">
        <f ca="1"/>
        <v>0</v>
      </c>
      <c r="T34" s="552">
        <f ca="1"/>
        <v>0</v>
      </c>
      <c r="U34" s="488" t="str" cm="1">
        <f t="array" aca="1" ref="U34" ca="1">_xlfn.XLOOKUP(1,(E34='01 Summary'!$E$4:$E$250)*(('01 Summary'!$T$4:$T$250="Late")+('01 Summary'!$T$4:$T$250="On Schedule")),'01 Summary'!$AM$4:$AM$250," ")</f>
        <v xml:space="preserve"> </v>
      </c>
      <c r="W34" s="644" t="s">
        <v>1426</v>
      </c>
      <c r="X34" s="644" t="s">
        <v>3609</v>
      </c>
      <c r="Y34" s="644" t="s">
        <v>3868</v>
      </c>
    </row>
    <row r="35" spans="2:25" ht="30" hidden="1" customHeight="1" x14ac:dyDescent="0.2">
      <c r="B35" s="508">
        <f ca="1"/>
        <v>31</v>
      </c>
      <c r="C35" s="508" t="str">
        <f ca="1"/>
        <v>MDW-39309</v>
      </c>
      <c r="D35" s="508" t="str">
        <f ca="1"/>
        <v>Lot01</v>
      </c>
      <c r="E35" s="508" t="str">
        <f ca="1"/>
        <v>GEN2.10</v>
      </c>
      <c r="F35" s="508" t="str">
        <f ca="1"/>
        <v>GEN</v>
      </c>
      <c r="G35" s="542" t="str">
        <f ca="1"/>
        <v xml:space="preserve">Modification Air Conditioning System at CCR  </v>
      </c>
      <c r="H35" s="508" t="str">
        <f ca="1"/>
        <v>ประธาน</v>
      </c>
      <c r="I35" s="509">
        <f ca="1"/>
        <v>0</v>
      </c>
      <c r="J35" s="508">
        <f ca="1"/>
        <v>0</v>
      </c>
      <c r="K35" s="510">
        <f ca="1"/>
        <v>46235</v>
      </c>
      <c r="L35" s="173">
        <f ca="1"/>
        <v>46296</v>
      </c>
      <c r="M35" s="187">
        <f ca="1"/>
        <v>1</v>
      </c>
      <c r="N35" s="191" t="str">
        <f ca="1"/>
        <v>Completed</v>
      </c>
      <c r="O35" s="173">
        <f ca="1"/>
        <v>46326</v>
      </c>
      <c r="P35" s="187">
        <f ca="1"/>
        <v>1</v>
      </c>
      <c r="Q35" s="191" t="str">
        <f ca="1"/>
        <v>Completed</v>
      </c>
      <c r="R35" s="550">
        <f ca="1"/>
        <v>0</v>
      </c>
      <c r="S35" s="551">
        <f ca="1"/>
        <v>0</v>
      </c>
      <c r="T35" s="552">
        <f ca="1"/>
        <v>0</v>
      </c>
      <c r="U35" s="488" t="str" cm="1">
        <f t="array" aca="1" ref="U35" ca="1">_xlfn.XLOOKUP(1,(E35='01 Summary'!$E$4:$E$250)*(('01 Summary'!$T$4:$T$250="Late")+('01 Summary'!$T$4:$T$250="On Schedule")),'01 Summary'!$AM$4:$AM$250," ")</f>
        <v xml:space="preserve"> </v>
      </c>
      <c r="W35" s="644" t="s">
        <v>1442</v>
      </c>
      <c r="X35" s="644" t="s">
        <v>3621</v>
      </c>
      <c r="Y35" s="644" t="s">
        <v>3876</v>
      </c>
    </row>
    <row r="36" spans="2:25" ht="30" hidden="1" customHeight="1" x14ac:dyDescent="0.2">
      <c r="B36" s="508">
        <f ca="1"/>
        <v>32</v>
      </c>
      <c r="C36" s="508" t="str">
        <f ca="1"/>
        <v>MDW-39312</v>
      </c>
      <c r="D36" s="508" t="str">
        <f ca="1"/>
        <v>Lot01</v>
      </c>
      <c r="E36" s="508" t="str">
        <f ca="1"/>
        <v>GEN2.11</v>
      </c>
      <c r="F36" s="508" t="str">
        <f ca="1"/>
        <v>GEN</v>
      </c>
      <c r="G36" s="542" t="str">
        <f ca="1"/>
        <v xml:space="preserve">Modification Electronic Workshop at Main Workshop - Building Services  </v>
      </c>
      <c r="H36" s="508" t="str">
        <f ca="1"/>
        <v>ประธาน</v>
      </c>
      <c r="I36" s="509">
        <f ca="1"/>
        <v>0</v>
      </c>
      <c r="J36" s="508">
        <f ca="1"/>
        <v>0</v>
      </c>
      <c r="K36" s="510">
        <f ca="1"/>
        <v>46235</v>
      </c>
      <c r="L36" s="173">
        <f ca="1"/>
        <v>46326</v>
      </c>
      <c r="M36" s="187">
        <f ca="1"/>
        <v>1</v>
      </c>
      <c r="N36" s="191" t="str">
        <f ca="1"/>
        <v>Completed</v>
      </c>
      <c r="O36" s="173">
        <f ca="1"/>
        <v>46356</v>
      </c>
      <c r="P36" s="187">
        <f ca="1"/>
        <v>1</v>
      </c>
      <c r="Q36" s="191" t="str">
        <f ca="1"/>
        <v>Completed</v>
      </c>
      <c r="R36" s="550">
        <f ca="1"/>
        <v>0</v>
      </c>
      <c r="S36" s="551">
        <f ca="1"/>
        <v>0</v>
      </c>
      <c r="T36" s="552">
        <f ca="1"/>
        <v>0</v>
      </c>
      <c r="U36" s="488" t="str" cm="1">
        <f t="array" aca="1" ref="U36" ca="1">_xlfn.XLOOKUP(1,(E36='01 Summary'!$E$4:$E$250)*(('01 Summary'!$T$4:$T$250="Late")+('01 Summary'!$T$4:$T$250="On Schedule")),'01 Summary'!$AM$4:$AM$250," ")</f>
        <v xml:space="preserve"> </v>
      </c>
      <c r="W36" s="644" t="s">
        <v>1448</v>
      </c>
      <c r="X36" s="644" t="s">
        <v>3627</v>
      </c>
      <c r="Y36" s="644" t="s">
        <v>3882</v>
      </c>
    </row>
    <row r="37" spans="2:25" ht="30" hidden="1" customHeight="1" x14ac:dyDescent="0.2">
      <c r="B37" s="508">
        <f ca="1"/>
        <v>33</v>
      </c>
      <c r="C37" s="508" t="str">
        <f ca="1"/>
        <v>MDW-39313</v>
      </c>
      <c r="D37" s="508" t="str">
        <f ca="1"/>
        <v>Lot01</v>
      </c>
      <c r="E37" s="508" t="str">
        <f ca="1"/>
        <v>GEN2.12</v>
      </c>
      <c r="F37" s="508" t="str">
        <f ca="1"/>
        <v>GEN</v>
      </c>
      <c r="G37" s="542" t="str">
        <f ca="1"/>
        <v xml:space="preserve">Modification Battery Charger Room at Main Workshop - Building Services  </v>
      </c>
      <c r="H37" s="508" t="str">
        <f ca="1"/>
        <v>ประธาน</v>
      </c>
      <c r="I37" s="509">
        <f ca="1"/>
        <v>0</v>
      </c>
      <c r="J37" s="508">
        <f ca="1"/>
        <v>0</v>
      </c>
      <c r="K37" s="510">
        <f ca="1"/>
        <v>46235</v>
      </c>
      <c r="L37" s="173">
        <f ca="1"/>
        <v>46326</v>
      </c>
      <c r="M37" s="187">
        <f ca="1"/>
        <v>1</v>
      </c>
      <c r="N37" s="191" t="str">
        <f ca="1"/>
        <v>Completed</v>
      </c>
      <c r="O37" s="173">
        <f ca="1"/>
        <v>46356</v>
      </c>
      <c r="P37" s="187">
        <f ca="1"/>
        <v>1</v>
      </c>
      <c r="Q37" s="191" t="str">
        <f ca="1"/>
        <v>Completed</v>
      </c>
      <c r="R37" s="550">
        <f ca="1"/>
        <v>0</v>
      </c>
      <c r="S37" s="551">
        <f ca="1"/>
        <v>0</v>
      </c>
      <c r="T37" s="552">
        <f ca="1"/>
        <v>0</v>
      </c>
      <c r="U37" s="488" t="str" cm="1">
        <f t="array" aca="1" ref="U37" ca="1">_xlfn.XLOOKUP(1,(E37='01 Summary'!$E$4:$E$250)*(('01 Summary'!$T$4:$T$250="Late")+('01 Summary'!$T$4:$T$250="On Schedule")),'01 Summary'!$AM$4:$AM$250," ")</f>
        <v xml:space="preserve"> </v>
      </c>
      <c r="W37" s="644" t="s">
        <v>1450</v>
      </c>
      <c r="X37" s="644" t="s">
        <v>3629</v>
      </c>
      <c r="Y37" s="644" t="s">
        <v>3884</v>
      </c>
    </row>
    <row r="38" spans="2:25" ht="30" hidden="1" customHeight="1" x14ac:dyDescent="0.2">
      <c r="B38" s="508">
        <f ca="1"/>
        <v>34</v>
      </c>
      <c r="C38" s="508" t="str">
        <f ca="1"/>
        <v>MDW-39314</v>
      </c>
      <c r="D38" s="508" t="str">
        <f ca="1"/>
        <v>Lot01</v>
      </c>
      <c r="E38" s="508" t="str">
        <f ca="1"/>
        <v>GEN2.13</v>
      </c>
      <c r="F38" s="508" t="str">
        <f ca="1"/>
        <v>GEN</v>
      </c>
      <c r="G38" s="542" t="str">
        <f ca="1"/>
        <v xml:space="preserve">Modification Machining Room at Main Workshop - Building Services  </v>
      </c>
      <c r="H38" s="508" t="str">
        <f ca="1"/>
        <v>ประธาน</v>
      </c>
      <c r="I38" s="509">
        <f ca="1"/>
        <v>0</v>
      </c>
      <c r="J38" s="508">
        <f ca="1"/>
        <v>0</v>
      </c>
      <c r="K38" s="510">
        <f ca="1"/>
        <v>46235</v>
      </c>
      <c r="L38" s="173">
        <f ca="1"/>
        <v>46326</v>
      </c>
      <c r="M38" s="187">
        <f ca="1"/>
        <v>0.9</v>
      </c>
      <c r="N38" s="191" t="str">
        <f ca="1"/>
        <v>On Schedule</v>
      </c>
      <c r="O38" s="173">
        <f ca="1"/>
        <v>46356</v>
      </c>
      <c r="P38" s="187">
        <f ca="1"/>
        <v>0</v>
      </c>
      <c r="Q38" s="191" t="str">
        <f ca="1"/>
        <v>On Schedule</v>
      </c>
      <c r="R38" s="550">
        <f ca="1"/>
        <v>0</v>
      </c>
      <c r="S38" s="551">
        <f ca="1"/>
        <v>0</v>
      </c>
      <c r="T38" s="552">
        <f ca="1"/>
        <v>0</v>
      </c>
      <c r="U38" s="488" t="str" cm="1">
        <f t="array" aca="1" ref="U38" ca="1">_xlfn.XLOOKUP(1,(E38='01 Summary'!$E$4:$E$250)*(('01 Summary'!$T$4:$T$250="Late")+('01 Summary'!$T$4:$T$250="On Schedule")),'01 Summary'!$AM$4:$AM$250," ")</f>
        <v xml:space="preserve"> </v>
      </c>
      <c r="W38" s="644" t="s">
        <v>1452</v>
      </c>
      <c r="X38" s="644" t="s">
        <v>3631</v>
      </c>
      <c r="Y38" s="644" t="s">
        <v>3886</v>
      </c>
    </row>
    <row r="39" spans="2:25" ht="30" hidden="1" customHeight="1" x14ac:dyDescent="0.2">
      <c r="B39" s="508">
        <f ca="1"/>
        <v>35</v>
      </c>
      <c r="C39" s="508" t="str">
        <f ca="1"/>
        <v>MDW-39315</v>
      </c>
      <c r="D39" s="508" t="str">
        <f ca="1"/>
        <v>Lot01</v>
      </c>
      <c r="E39" s="508" t="str">
        <f ca="1"/>
        <v>GEN2.14</v>
      </c>
      <c r="F39" s="508" t="str">
        <f ca="1"/>
        <v>GEN</v>
      </c>
      <c r="G39" s="542" t="str">
        <f ca="1"/>
        <v xml:space="preserve">Modification Electronic Workshop, Battery Charger and Machining Room at Main Workshop - Civil &amp; AR  </v>
      </c>
      <c r="H39" s="508" t="str">
        <f ca="1"/>
        <v>สหชาติ</v>
      </c>
      <c r="I39" s="509">
        <f ca="1"/>
        <v>0</v>
      </c>
      <c r="J39" s="508">
        <f ca="1"/>
        <v>0</v>
      </c>
      <c r="K39" s="510">
        <f ca="1"/>
        <v>46235</v>
      </c>
      <c r="L39" s="173">
        <f ca="1"/>
        <v>46326</v>
      </c>
      <c r="M39" s="187">
        <f ca="1"/>
        <v>0.7</v>
      </c>
      <c r="N39" s="191" t="str">
        <f ca="1"/>
        <v>On Schedule</v>
      </c>
      <c r="O39" s="173">
        <f ca="1"/>
        <v>46356</v>
      </c>
      <c r="P39" s="187">
        <f ca="1"/>
        <v>0.9</v>
      </c>
      <c r="Q39" s="191" t="str">
        <f ca="1"/>
        <v>On Schedule</v>
      </c>
      <c r="R39" s="550">
        <f ca="1"/>
        <v>0</v>
      </c>
      <c r="S39" s="551">
        <f ca="1"/>
        <v>0</v>
      </c>
      <c r="T39" s="552">
        <f ca="1"/>
        <v>0</v>
      </c>
      <c r="U39" s="488" t="str" cm="1">
        <f t="array" aca="1" ref="U39" ca="1">_xlfn.XLOOKUP(1,(E39='01 Summary'!$E$4:$E$250)*(('01 Summary'!$T$4:$T$250="Late")+('01 Summary'!$T$4:$T$250="On Schedule")),'01 Summary'!$AM$4:$AM$250," ")</f>
        <v xml:space="preserve"> </v>
      </c>
      <c r="W39" s="644" t="s">
        <v>1455</v>
      </c>
      <c r="X39" s="644" t="s">
        <v>3635</v>
      </c>
      <c r="Y39" s="644" t="s">
        <v>3890</v>
      </c>
    </row>
    <row r="40" spans="2:25" ht="30" hidden="1" customHeight="1" x14ac:dyDescent="0.2">
      <c r="B40" s="508">
        <f ca="1"/>
        <v>36</v>
      </c>
      <c r="C40" s="508" t="str">
        <f ca="1"/>
        <v>MDW-39297</v>
      </c>
      <c r="D40" s="508" t="str">
        <f ca="1"/>
        <v>Lot01</v>
      </c>
      <c r="E40" s="508" t="str">
        <f ca="1"/>
        <v>GEN2.15</v>
      </c>
      <c r="F40" s="508" t="str">
        <f ca="1"/>
        <v>GEN</v>
      </c>
      <c r="G40" s="542" t="str">
        <f ca="1"/>
        <v>Training Room at Ratchada Station (Part 2)</v>
      </c>
      <c r="H40" s="508" t="str">
        <f ca="1"/>
        <v>สหชาติ</v>
      </c>
      <c r="I40" s="509">
        <f ca="1"/>
        <v>0</v>
      </c>
      <c r="J40" s="508">
        <f ca="1"/>
        <v>0</v>
      </c>
      <c r="K40" s="510">
        <f ca="1"/>
        <v>46235</v>
      </c>
      <c r="L40" s="173">
        <f ca="1"/>
        <v>46235</v>
      </c>
      <c r="M40" s="187">
        <f ca="1"/>
        <v>0</v>
      </c>
      <c r="N40" s="191" t="str">
        <f ca="1"/>
        <v>Late</v>
      </c>
      <c r="O40" s="173">
        <f ca="1"/>
        <v>46265</v>
      </c>
      <c r="P40" s="187">
        <f ca="1"/>
        <v>1</v>
      </c>
      <c r="Q40" s="191" t="str">
        <f ca="1"/>
        <v>Completed</v>
      </c>
      <c r="R40" s="550">
        <f ca="1"/>
        <v>0</v>
      </c>
      <c r="S40" s="551">
        <f ca="1"/>
        <v>0</v>
      </c>
      <c r="T40" s="552">
        <f ca="1"/>
        <v>0</v>
      </c>
      <c r="U40" s="488" t="str" cm="1">
        <f t="array" aca="1" ref="U40" ca="1">_xlfn.XLOOKUP(1,(E40='01 Summary'!$E$4:$E$250)*(('01 Summary'!$T$4:$T$250="Late")+('01 Summary'!$T$4:$T$250="On Schedule")),'01 Summary'!$AM$4:$AM$250," ")</f>
        <v xml:space="preserve"> </v>
      </c>
      <c r="W40" s="644" t="s">
        <v>536</v>
      </c>
      <c r="X40" s="644" t="s">
        <v>2153</v>
      </c>
      <c r="Y40" s="644" t="s">
        <v>2155</v>
      </c>
    </row>
    <row r="41" spans="2:25" ht="30" hidden="1" customHeight="1" x14ac:dyDescent="0.2">
      <c r="B41" s="508">
        <f ca="1"/>
        <v>37</v>
      </c>
      <c r="C41" s="508" t="str">
        <f ca="1"/>
        <v>MDW-39291</v>
      </c>
      <c r="D41" s="508" t="str">
        <f ca="1"/>
        <v>Lot01</v>
      </c>
      <c r="E41" s="508" t="str">
        <f ca="1"/>
        <v>GEN2.16</v>
      </c>
      <c r="F41" s="508" t="str">
        <f ca="1"/>
        <v>GEN</v>
      </c>
      <c r="G41" s="542" t="str">
        <f ca="1"/>
        <v xml:space="preserve">Conductor Rail Arrangement Modification at Main Line East Section </v>
      </c>
      <c r="H41" s="508" t="str">
        <f ca="1"/>
        <v>กำพล</v>
      </c>
      <c r="I41" s="509">
        <f ca="1"/>
        <v>0</v>
      </c>
      <c r="J41" s="508">
        <f ca="1"/>
        <v>0</v>
      </c>
      <c r="K41" s="510">
        <f ca="1"/>
        <v>46235</v>
      </c>
      <c r="L41" s="173">
        <f ca="1"/>
        <v>46295</v>
      </c>
      <c r="M41" s="187">
        <f ca="1"/>
        <v>1</v>
      </c>
      <c r="N41" s="191" t="str">
        <f ca="1"/>
        <v>Completed</v>
      </c>
      <c r="O41" s="173">
        <f ca="1"/>
        <v>46295</v>
      </c>
      <c r="P41" s="187">
        <f ca="1"/>
        <v>1</v>
      </c>
      <c r="Q41" s="191" t="str">
        <f ca="1"/>
        <v>Completed</v>
      </c>
      <c r="R41" s="550">
        <f ca="1"/>
        <v>0</v>
      </c>
      <c r="S41" s="551">
        <f ca="1"/>
        <v>0</v>
      </c>
      <c r="T41" s="552">
        <f ca="1"/>
        <v>0</v>
      </c>
      <c r="U41" s="488" t="str" cm="1">
        <f t="array" aca="1" ref="U41" ca="1">_xlfn.XLOOKUP(1,(E41='01 Summary'!$E$4:$E$250)*(('01 Summary'!$T$4:$T$250="Late")+('01 Summary'!$T$4:$T$250="On Schedule")),'01 Summary'!$AM$4:$AM$250," ")</f>
        <v xml:space="preserve"> </v>
      </c>
      <c r="W41" s="644" t="s">
        <v>1393</v>
      </c>
      <c r="X41" s="644" t="s">
        <v>2370</v>
      </c>
      <c r="Y41" s="644" t="s">
        <v>2372</v>
      </c>
    </row>
    <row r="42" spans="2:25" ht="30" hidden="1" customHeight="1" x14ac:dyDescent="0.2">
      <c r="B42" s="508">
        <f ca="1"/>
        <v>38</v>
      </c>
      <c r="C42" s="508" t="str">
        <f ca="1"/>
        <v>MDW-39292</v>
      </c>
      <c r="D42" s="508" t="str">
        <f ca="1"/>
        <v>Lot01</v>
      </c>
      <c r="E42" s="508" t="str">
        <f ca="1"/>
        <v>GEN2.17</v>
      </c>
      <c r="F42" s="508" t="str">
        <f ca="1"/>
        <v>GEN</v>
      </c>
      <c r="G42" s="542" t="str">
        <f ca="1"/>
        <v xml:space="preserve">Conductor Rail Arrangement Modification at Depot </v>
      </c>
      <c r="H42" s="508" t="str">
        <f ca="1"/>
        <v>กำพล</v>
      </c>
      <c r="I42" s="509">
        <f ca="1"/>
        <v>0</v>
      </c>
      <c r="J42" s="508">
        <f ca="1"/>
        <v>0</v>
      </c>
      <c r="K42" s="510">
        <f ca="1"/>
        <v>46235</v>
      </c>
      <c r="L42" s="173">
        <f ca="1"/>
        <v>46295</v>
      </c>
      <c r="M42" s="187">
        <f ca="1"/>
        <v>1</v>
      </c>
      <c r="N42" s="191" t="str">
        <f ca="1"/>
        <v>Completed</v>
      </c>
      <c r="O42" s="173">
        <f ca="1"/>
        <v>46295</v>
      </c>
      <c r="P42" s="187">
        <f ca="1"/>
        <v>1</v>
      </c>
      <c r="Q42" s="191" t="str">
        <f ca="1"/>
        <v>Completed</v>
      </c>
      <c r="R42" s="550">
        <f ca="1"/>
        <v>0</v>
      </c>
      <c r="S42" s="551">
        <f ca="1"/>
        <v>0</v>
      </c>
      <c r="T42" s="552">
        <f ca="1"/>
        <v>0</v>
      </c>
      <c r="U42" s="488" t="str" cm="1">
        <f t="array" aca="1" ref="U42" ca="1">_xlfn.XLOOKUP(1,(E42='01 Summary'!$E$4:$E$250)*(('01 Summary'!$T$4:$T$250="Late")+('01 Summary'!$T$4:$T$250="On Schedule")),'01 Summary'!$AM$4:$AM$250," ")</f>
        <v xml:space="preserve"> </v>
      </c>
      <c r="W42" s="644" t="s">
        <v>1396</v>
      </c>
      <c r="X42" s="644" t="s">
        <v>2374</v>
      </c>
      <c r="Y42" s="644" t="s">
        <v>2376</v>
      </c>
    </row>
    <row r="43" spans="2:25" ht="30" hidden="1" customHeight="1" x14ac:dyDescent="0.2">
      <c r="B43" s="508">
        <f ca="1"/>
        <v>39</v>
      </c>
      <c r="C43" s="508" t="str">
        <f ca="1"/>
        <v>MDW-39295</v>
      </c>
      <c r="D43" s="508" t="str">
        <f ca="1"/>
        <v>Lot01</v>
      </c>
      <c r="E43" s="508" t="str">
        <f ca="1"/>
        <v>GEN2.18</v>
      </c>
      <c r="F43" s="508" t="str">
        <f ca="1"/>
        <v>GEN</v>
      </c>
      <c r="G43" s="542" t="str">
        <f ca="1"/>
        <v>Dangerous Goods Building in Depot - Civil &amp; AR</v>
      </c>
      <c r="H43" s="508" t="str">
        <f ca="1"/>
        <v>สหชาติ</v>
      </c>
      <c r="I43" s="509">
        <f ca="1"/>
        <v>0</v>
      </c>
      <c r="J43" s="508">
        <f ca="1"/>
        <v>0</v>
      </c>
      <c r="K43" s="510">
        <f ca="1"/>
        <v>46235</v>
      </c>
      <c r="L43" s="173">
        <f ca="1"/>
        <v>46049</v>
      </c>
      <c r="M43" s="187">
        <f ca="1"/>
        <v>1</v>
      </c>
      <c r="N43" s="191" t="str">
        <f ca="1"/>
        <v>Completed</v>
      </c>
      <c r="O43" s="173">
        <f ca="1"/>
        <v>46080</v>
      </c>
      <c r="P43" s="187">
        <f ca="1"/>
        <v>1</v>
      </c>
      <c r="Q43" s="191" t="str">
        <f ca="1"/>
        <v>Completed</v>
      </c>
      <c r="R43" s="550">
        <f ca="1"/>
        <v>0</v>
      </c>
      <c r="S43" s="551">
        <f ca="1"/>
        <v>0</v>
      </c>
      <c r="T43" s="552">
        <f ca="1"/>
        <v>0</v>
      </c>
      <c r="U43" s="488" t="str" cm="1">
        <f t="array" aca="1" ref="U43" ca="1">_xlfn.XLOOKUP(1,(E43='01 Summary'!$E$4:$E$250)*(('01 Summary'!$T$4:$T$250="Late")+('01 Summary'!$T$4:$T$250="On Schedule")),'01 Summary'!$AM$4:$AM$250," ")</f>
        <v xml:space="preserve"> </v>
      </c>
      <c r="W43" s="644" t="s">
        <v>400</v>
      </c>
      <c r="X43" s="644" t="s">
        <v>2149</v>
      </c>
      <c r="Y43" s="644" t="s">
        <v>2151</v>
      </c>
    </row>
    <row r="44" spans="2:25" ht="30" hidden="1" customHeight="1" x14ac:dyDescent="0.2">
      <c r="B44" s="508">
        <f ca="1"/>
        <v>40</v>
      </c>
      <c r="C44" s="508" t="str">
        <f ca="1"/>
        <v>MDW-39296</v>
      </c>
      <c r="D44" s="508" t="str">
        <f ca="1"/>
        <v>Lot01</v>
      </c>
      <c r="E44" s="508" t="str">
        <f ca="1"/>
        <v>GEN2.19</v>
      </c>
      <c r="F44" s="508" t="str">
        <f ca="1"/>
        <v>GEN</v>
      </c>
      <c r="G44" s="542" t="str">
        <f ca="1"/>
        <v>Dangerous Goods Building in Depot - Building Services</v>
      </c>
      <c r="H44" s="508" t="str">
        <f ca="1"/>
        <v>ประธาน</v>
      </c>
      <c r="I44" s="509">
        <f ca="1"/>
        <v>0</v>
      </c>
      <c r="J44" s="508">
        <f ca="1"/>
        <v>0</v>
      </c>
      <c r="K44" s="510">
        <f ca="1"/>
        <v>46235</v>
      </c>
      <c r="L44" s="173">
        <f ca="1"/>
        <v>46004</v>
      </c>
      <c r="M44" s="187">
        <f ca="1"/>
        <v>1</v>
      </c>
      <c r="N44" s="191" t="str">
        <f ca="1"/>
        <v>Completed</v>
      </c>
      <c r="O44" s="173">
        <f ca="1"/>
        <v>46050</v>
      </c>
      <c r="P44" s="187">
        <f ca="1"/>
        <v>1</v>
      </c>
      <c r="Q44" s="191" t="str">
        <f ca="1"/>
        <v>Completed</v>
      </c>
      <c r="R44" s="550">
        <f ca="1"/>
        <v>0</v>
      </c>
      <c r="S44" s="551">
        <f ca="1"/>
        <v>0</v>
      </c>
      <c r="T44" s="552">
        <f ca="1"/>
        <v>0</v>
      </c>
      <c r="U44" s="488" t="str" cm="1">
        <f t="array" aca="1" ref="U44" ca="1">_xlfn.XLOOKUP(1,(E44='01 Summary'!$E$4:$E$250)*(('01 Summary'!$T$4:$T$250="Late")+('01 Summary'!$T$4:$T$250="On Schedule")),'01 Summary'!$AM$4:$AM$250," ")</f>
        <v xml:space="preserve"> </v>
      </c>
      <c r="W44" s="644" t="s">
        <v>399</v>
      </c>
      <c r="X44" s="644" t="s">
        <v>3591</v>
      </c>
      <c r="Y44" s="644" t="s">
        <v>3856</v>
      </c>
    </row>
    <row r="45" spans="2:25" ht="30" hidden="1" customHeight="1" x14ac:dyDescent="0.2">
      <c r="B45" s="508">
        <f ca="1"/>
        <v>41</v>
      </c>
      <c r="C45" s="508" t="str">
        <f ca="1"/>
        <v>MDW-39308</v>
      </c>
      <c r="D45" s="508" t="str">
        <f ca="1"/>
        <v>Lot01</v>
      </c>
      <c r="E45" s="508" t="str">
        <f ca="1"/>
        <v>GEN2.20</v>
      </c>
      <c r="F45" s="508" t="str">
        <f ca="1"/>
        <v>GEN</v>
      </c>
      <c r="G45" s="542" t="str">
        <f ca="1"/>
        <v>Additional Locking Devices for Main Line Tandem Turnouts 2007, 2010 &amp; 2013 and Depot Turnout D16</v>
      </c>
      <c r="H45" s="508" t="str">
        <f ca="1"/>
        <v>กำพล</v>
      </c>
      <c r="I45" s="509">
        <f ca="1"/>
        <v>0</v>
      </c>
      <c r="J45" s="508">
        <f ca="1"/>
        <v>0</v>
      </c>
      <c r="K45" s="510">
        <f ca="1"/>
        <v>46235</v>
      </c>
      <c r="L45" s="173">
        <f ca="1"/>
        <v>46356</v>
      </c>
      <c r="M45" s="187">
        <f ca="1"/>
        <v>0.5</v>
      </c>
      <c r="N45" s="191" t="str">
        <f ca="1"/>
        <v>On Schedule</v>
      </c>
      <c r="O45" s="173">
        <f ca="1"/>
        <v>46295</v>
      </c>
      <c r="P45" s="187">
        <f ca="1"/>
        <v>1</v>
      </c>
      <c r="Q45" s="191" t="str">
        <f ca="1"/>
        <v>Completed</v>
      </c>
      <c r="R45" s="550">
        <f ca="1"/>
        <v>0</v>
      </c>
      <c r="S45" s="551">
        <f ca="1"/>
        <v>0</v>
      </c>
      <c r="T45" s="552">
        <f ca="1"/>
        <v>0</v>
      </c>
      <c r="U45" s="488" t="str" cm="1">
        <f t="array" aca="1" ref="U45" ca="1">_xlfn.XLOOKUP(1,(E45='01 Summary'!$E$4:$E$250)*(('01 Summary'!$T$4:$T$250="Late")+('01 Summary'!$T$4:$T$250="On Schedule")),'01 Summary'!$AM$4:$AM$250," ")</f>
        <v xml:space="preserve"> </v>
      </c>
      <c r="W45" s="644" t="s">
        <v>1439</v>
      </c>
      <c r="X45" s="644" t="s">
        <v>3619</v>
      </c>
      <c r="Y45" s="644" t="s">
        <v>3874</v>
      </c>
    </row>
    <row r="46" spans="2:25" ht="30" hidden="1" customHeight="1" x14ac:dyDescent="0.2">
      <c r="B46" s="508">
        <f ca="1"/>
        <v>42</v>
      </c>
      <c r="C46" s="508" t="str">
        <f ca="1"/>
        <v>MDW-39200-31</v>
      </c>
      <c r="D46" s="508" t="str">
        <f ca="1"/>
        <v>Lot01</v>
      </c>
      <c r="E46" s="508" t="str">
        <f ca="1"/>
        <v>GEN3</v>
      </c>
      <c r="F46" s="508" t="str">
        <f ca="1"/>
        <v>GEN</v>
      </c>
      <c r="G46" s="542" t="str">
        <f ca="1"/>
        <v>Cable Containment Modification</v>
      </c>
      <c r="H46" s="508" t="str">
        <f ca="1"/>
        <v>-</v>
      </c>
      <c r="I46" s="509">
        <f ca="1"/>
        <v>0</v>
      </c>
      <c r="J46" s="508">
        <f ca="1"/>
        <v>0</v>
      </c>
      <c r="K46" s="510">
        <f ca="1"/>
        <v>45805</v>
      </c>
      <c r="L46" s="668">
        <f ca="1"/>
        <v>0</v>
      </c>
      <c r="M46" s="669">
        <f ca="1"/>
        <v>0</v>
      </c>
      <c r="N46" s="639">
        <f ca="1"/>
        <v>0</v>
      </c>
      <c r="O46" s="668">
        <f ca="1"/>
        <v>0</v>
      </c>
      <c r="P46" s="669">
        <f ca="1"/>
        <v>0</v>
      </c>
      <c r="Q46" s="639">
        <f ca="1"/>
        <v>0</v>
      </c>
      <c r="R46" s="672">
        <f ca="1"/>
        <v>0</v>
      </c>
      <c r="S46" s="673">
        <f ca="1"/>
        <v>0</v>
      </c>
      <c r="T46" s="655">
        <f ca="1"/>
        <v>0</v>
      </c>
      <c r="U46" s="488" t="str" cm="1">
        <f t="array" aca="1" ref="U46" ca="1">_xlfn.XLOOKUP(1,(E46='01 Summary'!$E$4:$E$250)*(('01 Summary'!$T$4:$T$250="Late")+('01 Summary'!$T$4:$T$250="On Schedule")),'01 Summary'!$AM$4:$AM$250," ")</f>
        <v xml:space="preserve"> </v>
      </c>
      <c r="W46" s="644" t="s">
        <v>1144</v>
      </c>
      <c r="X46" s="644" t="s">
        <v>380</v>
      </c>
      <c r="Y46" s="644" t="s">
        <v>380</v>
      </c>
    </row>
    <row r="47" spans="2:25" ht="30" hidden="1" customHeight="1" x14ac:dyDescent="0.2">
      <c r="B47" s="508">
        <f ca="1"/>
        <v>43</v>
      </c>
      <c r="C47" s="508" t="str">
        <f ca="1"/>
        <v>-</v>
      </c>
      <c r="D47" s="508" t="str">
        <f ca="1"/>
        <v>Lot01</v>
      </c>
      <c r="E47" s="508" t="str">
        <f ca="1"/>
        <v>GEN4</v>
      </c>
      <c r="F47" s="508" t="str">
        <f ca="1"/>
        <v>GEN</v>
      </c>
      <c r="G47" s="542" t="str">
        <f ca="1"/>
        <v>Training Room and Workshop Room</v>
      </c>
      <c r="H47" s="508" t="str">
        <f ca="1"/>
        <v>-</v>
      </c>
      <c r="I47" s="509">
        <f ca="1"/>
        <v>0</v>
      </c>
      <c r="J47" s="508">
        <f ca="1"/>
        <v>0</v>
      </c>
      <c r="K47" s="510">
        <f ca="1"/>
        <v>46113</v>
      </c>
      <c r="L47" s="194">
        <f ca="1"/>
        <v>0</v>
      </c>
      <c r="M47" s="195">
        <f ca="1"/>
        <v>0</v>
      </c>
      <c r="N47" s="203">
        <f ca="1"/>
        <v>0</v>
      </c>
      <c r="O47" s="194">
        <f ca="1"/>
        <v>0</v>
      </c>
      <c r="P47" s="195">
        <f ca="1"/>
        <v>0</v>
      </c>
      <c r="Q47" s="203">
        <f ca="1"/>
        <v>0</v>
      </c>
      <c r="R47" s="550">
        <f ca="1"/>
        <v>0</v>
      </c>
      <c r="S47" s="551">
        <f ca="1"/>
        <v>0</v>
      </c>
      <c r="T47" s="552">
        <f ca="1"/>
        <v>0</v>
      </c>
      <c r="U47" s="488" t="str" cm="1">
        <f t="array" aca="1" ref="U47" ca="1">_xlfn.XLOOKUP(1,(E47='01 Summary'!$E$4:$E$250)*(('01 Summary'!$T$4:$T$250="Late")+('01 Summary'!$T$4:$T$250="On Schedule")),'01 Summary'!$AM$4:$AM$250," ")</f>
        <v xml:space="preserve"> </v>
      </c>
      <c r="X47" s="644">
        <v>0</v>
      </c>
      <c r="Y47" s="644">
        <v>0</v>
      </c>
    </row>
    <row r="48" spans="2:25" ht="30" hidden="1" customHeight="1" x14ac:dyDescent="0.2">
      <c r="B48" s="508">
        <f ca="1"/>
        <v>44</v>
      </c>
      <c r="C48" s="508" t="str">
        <f ca="1"/>
        <v>MDW-39242</v>
      </c>
      <c r="D48" s="508" t="str">
        <f ca="1"/>
        <v>Lot01</v>
      </c>
      <c r="E48" s="508" t="str">
        <f ca="1"/>
        <v>GEN4.0</v>
      </c>
      <c r="F48" s="508" t="str">
        <f ca="1"/>
        <v>GEN</v>
      </c>
      <c r="G48" s="542" t="str">
        <f ca="1"/>
        <v>Modification Works for Training Room at Ratchada Station</v>
      </c>
      <c r="H48" s="508" t="str">
        <f ca="1"/>
        <v>ประธาน</v>
      </c>
      <c r="I48" s="508">
        <f ca="1"/>
        <v>0</v>
      </c>
      <c r="J48" s="508">
        <f ca="1"/>
        <v>0</v>
      </c>
      <c r="K48" s="510">
        <f ca="1"/>
        <v>46113</v>
      </c>
      <c r="L48" s="173">
        <f ca="1"/>
        <v>46021</v>
      </c>
      <c r="M48" s="187">
        <f ca="1"/>
        <v>1</v>
      </c>
      <c r="N48" s="191" t="str">
        <f ca="1"/>
        <v>Completed</v>
      </c>
      <c r="O48" s="173">
        <f ca="1"/>
        <v>46053</v>
      </c>
      <c r="P48" s="187">
        <f ca="1"/>
        <v>1</v>
      </c>
      <c r="Q48" s="191" t="str">
        <f ca="1"/>
        <v>Completed</v>
      </c>
      <c r="R48" s="550">
        <f ca="1"/>
        <v>0</v>
      </c>
      <c r="S48" s="551">
        <f ca="1"/>
        <v>0</v>
      </c>
      <c r="T48" s="552">
        <f ca="1"/>
        <v>0</v>
      </c>
      <c r="U48" s="488" t="str" cm="1">
        <f t="array" aca="1" ref="U48" ca="1">_xlfn.XLOOKUP(1,(E48='01 Summary'!$E$4:$E$250)*(('01 Summary'!$T$4:$T$250="Late")+('01 Summary'!$T$4:$T$250="On Schedule")),'01 Summary'!$AM$4:$AM$250," ")</f>
        <v xml:space="preserve"> </v>
      </c>
      <c r="W48" s="644" t="s">
        <v>1266</v>
      </c>
      <c r="X48" s="644" t="s">
        <v>3520</v>
      </c>
      <c r="Y48" s="644" t="s">
        <v>3795</v>
      </c>
    </row>
    <row r="49" spans="2:25" ht="30" hidden="1" customHeight="1" x14ac:dyDescent="0.2">
      <c r="B49" s="508">
        <f ca="1"/>
        <v>45</v>
      </c>
      <c r="C49" s="508" t="str">
        <f ca="1"/>
        <v>MDW-39244</v>
      </c>
      <c r="D49" s="508" t="str">
        <f ca="1"/>
        <v>Lot01</v>
      </c>
      <c r="E49" s="508" t="str">
        <f ca="1"/>
        <v>GEN4.1</v>
      </c>
      <c r="F49" s="508" t="str">
        <f ca="1"/>
        <v>GEN</v>
      </c>
      <c r="G49" s="542" t="str">
        <f ca="1"/>
        <v>AFC Training Room Modification - Civil &amp; AR</v>
      </c>
      <c r="H49" s="508" t="str">
        <f ca="1"/>
        <v>สหชาติ</v>
      </c>
      <c r="I49" s="508">
        <f ca="1"/>
        <v>0</v>
      </c>
      <c r="J49" s="508">
        <f ca="1"/>
        <v>0</v>
      </c>
      <c r="K49" s="510">
        <f ca="1"/>
        <v>46255</v>
      </c>
      <c r="L49" s="173">
        <f ca="1"/>
        <v>46295</v>
      </c>
      <c r="M49" s="187">
        <f ca="1"/>
        <v>0.1</v>
      </c>
      <c r="N49" s="191" t="str">
        <f ca="1"/>
        <v>Late</v>
      </c>
      <c r="O49" s="583">
        <f ca="1"/>
        <v>46310</v>
      </c>
      <c r="P49" s="187">
        <f ca="1"/>
        <v>1</v>
      </c>
      <c r="Q49" s="191" t="str">
        <f ca="1"/>
        <v>Completed</v>
      </c>
      <c r="R49" s="550">
        <f ca="1"/>
        <v>0</v>
      </c>
      <c r="S49" s="551">
        <f ca="1"/>
        <v>0</v>
      </c>
      <c r="T49" s="552">
        <f ca="1"/>
        <v>0</v>
      </c>
      <c r="U49" s="488" t="str" cm="1">
        <f t="array" aca="1" ref="U49" ca="1">_xlfn.XLOOKUP(1,(E49='01 Summary'!$E$4:$E$250)*(('01 Summary'!$T$4:$T$250="Late")+('01 Summary'!$T$4:$T$250="On Schedule")),'01 Summary'!$AM$4:$AM$250," ")</f>
        <v xml:space="preserve"> </v>
      </c>
      <c r="W49" s="644" t="s">
        <v>475</v>
      </c>
      <c r="X49" s="644" t="s">
        <v>2097</v>
      </c>
      <c r="Y49" s="644" t="s">
        <v>2100</v>
      </c>
    </row>
    <row r="50" spans="2:25" ht="30" hidden="1" customHeight="1" x14ac:dyDescent="0.2">
      <c r="B50" s="508">
        <f ca="1"/>
        <v>46</v>
      </c>
      <c r="C50" s="508" t="str">
        <f ca="1"/>
        <v>MDW-39245</v>
      </c>
      <c r="D50" s="508" t="str">
        <f ca="1"/>
        <v>Lot01</v>
      </c>
      <c r="E50" s="508" t="str">
        <f ca="1"/>
        <v>GEN4.2</v>
      </c>
      <c r="F50" s="508" t="str">
        <f ca="1"/>
        <v>GEN</v>
      </c>
      <c r="G50" s="542" t="str">
        <f ca="1"/>
        <v>AFC Training Room Modification - Building Services</v>
      </c>
      <c r="H50" s="508" t="str">
        <f ca="1"/>
        <v>ประธาน</v>
      </c>
      <c r="I50" s="508">
        <f ca="1"/>
        <v>0</v>
      </c>
      <c r="J50" s="508">
        <f ca="1"/>
        <v>0</v>
      </c>
      <c r="K50" s="510">
        <f ca="1"/>
        <v>46255</v>
      </c>
      <c r="L50" s="173">
        <f ca="1"/>
        <v>46021</v>
      </c>
      <c r="M50" s="187">
        <f ca="1"/>
        <v>1</v>
      </c>
      <c r="N50" s="191" t="str">
        <f ca="1"/>
        <v>Completed</v>
      </c>
      <c r="O50" s="583">
        <f ca="1"/>
        <v>46053</v>
      </c>
      <c r="P50" s="187">
        <f ca="1"/>
        <v>1</v>
      </c>
      <c r="Q50" s="191" t="str">
        <f ca="1"/>
        <v>Completed</v>
      </c>
      <c r="R50" s="550">
        <f ca="1"/>
        <v>0</v>
      </c>
      <c r="S50" s="551">
        <f ca="1"/>
        <v>0</v>
      </c>
      <c r="T50" s="552">
        <f ca="1"/>
        <v>0</v>
      </c>
      <c r="U50" s="488" t="str" cm="1">
        <f t="array" aca="1" ref="U50" ca="1">_xlfn.XLOOKUP(1,(E50='01 Summary'!$E$4:$E$250)*(('01 Summary'!$T$4:$T$250="Late")+('01 Summary'!$T$4:$T$250="On Schedule")),'01 Summary'!$AM$4:$AM$250," ")</f>
        <v xml:space="preserve"> </v>
      </c>
      <c r="W50" s="644" t="s">
        <v>476</v>
      </c>
      <c r="X50" s="644" t="s">
        <v>3526</v>
      </c>
      <c r="Y50" s="644" t="s">
        <v>3800</v>
      </c>
    </row>
    <row r="51" spans="2:25" ht="30" customHeight="1" x14ac:dyDescent="0.2">
      <c r="B51" s="508">
        <f ca="1"/>
        <v>47</v>
      </c>
      <c r="C51" s="508" t="str">
        <f ca="1"/>
        <v>MDW-39235</v>
      </c>
      <c r="D51" s="508" t="str">
        <f ca="1"/>
        <v>Lot01</v>
      </c>
      <c r="E51" s="508" t="str">
        <f ca="1"/>
        <v>GEN5</v>
      </c>
      <c r="F51" s="508" t="str">
        <f ca="1"/>
        <v>GEN</v>
      </c>
      <c r="G51" s="542" t="str">
        <f ca="1"/>
        <v>Raised Floor</v>
      </c>
      <c r="H51" s="508" t="str">
        <f ca="1"/>
        <v>สหชาติ</v>
      </c>
      <c r="I51" s="508">
        <f ca="1"/>
        <v>0</v>
      </c>
      <c r="J51" s="508">
        <f ca="1"/>
        <v>0</v>
      </c>
      <c r="K51" s="510">
        <f ca="1"/>
        <v>46174</v>
      </c>
      <c r="L51" s="173">
        <f ca="1"/>
        <v>45792</v>
      </c>
      <c r="M51" s="187">
        <f ca="1"/>
        <v>1</v>
      </c>
      <c r="N51" s="191" t="str">
        <f ca="1"/>
        <v>Completed</v>
      </c>
      <c r="O51" s="583">
        <f ca="1"/>
        <v>45640</v>
      </c>
      <c r="P51" s="187">
        <f ca="1"/>
        <v>1</v>
      </c>
      <c r="Q51" s="191" t="str">
        <f ca="1"/>
        <v>Completed</v>
      </c>
      <c r="R51" s="173">
        <f ca="1"/>
        <v>45873</v>
      </c>
      <c r="S51" s="187">
        <f ca="1"/>
        <v>1</v>
      </c>
      <c r="T51" s="191" t="str">
        <f ca="1"/>
        <v>Completed</v>
      </c>
      <c r="U51" s="488" t="str" cm="1">
        <f t="array" aca="1" ref="U51" ca="1">_xlfn.XLOOKUP(1,(E51='01 Summary'!$E$4:$E$250)*(('01 Summary'!$T$4:$T$250="Late")+('01 Summary'!$T$4:$T$250="On Schedule")),'01 Summary'!$AM$4:$AM$250," ")</f>
        <v xml:space="preserve"> </v>
      </c>
      <c r="W51" s="644" t="s">
        <v>453</v>
      </c>
      <c r="X51" s="644" t="s">
        <v>2081</v>
      </c>
      <c r="Y51" s="644" t="s">
        <v>2083</v>
      </c>
    </row>
    <row r="52" spans="2:25" ht="30" customHeight="1" x14ac:dyDescent="0.2">
      <c r="B52" s="508">
        <f ca="1"/>
        <v>48</v>
      </c>
      <c r="C52" s="508" t="str">
        <f ca="1"/>
        <v>MDW-39271</v>
      </c>
      <c r="D52" s="508" t="str">
        <f ca="1"/>
        <v>Lot01</v>
      </c>
      <c r="E52" s="508" t="str">
        <f ca="1"/>
        <v>GEN6</v>
      </c>
      <c r="F52" s="508" t="str">
        <f ca="1"/>
        <v>GEN</v>
      </c>
      <c r="G52" s="542" t="str">
        <f ca="1"/>
        <v>Wayside Cable Containment in Depot</v>
      </c>
      <c r="H52" s="508" t="str">
        <f ca="1"/>
        <v>-</v>
      </c>
      <c r="I52" s="508">
        <f ca="1"/>
        <v>0</v>
      </c>
      <c r="J52" s="508" t="str">
        <f ca="1"/>
        <v>Depot</v>
      </c>
      <c r="K52" s="510">
        <f ca="1"/>
        <v>46075</v>
      </c>
      <c r="L52" s="173">
        <f ca="1"/>
        <v>45792</v>
      </c>
      <c r="M52" s="187">
        <f ca="1"/>
        <v>1</v>
      </c>
      <c r="N52" s="191" t="str">
        <f ca="1"/>
        <v>Completed</v>
      </c>
      <c r="O52" s="173">
        <f ca="1"/>
        <v>45640</v>
      </c>
      <c r="P52" s="187">
        <f ca="1"/>
        <v>1</v>
      </c>
      <c r="Q52" s="191" t="str">
        <f ca="1"/>
        <v>Completed</v>
      </c>
      <c r="R52" s="173">
        <f ca="1"/>
        <v>45873</v>
      </c>
      <c r="S52" s="187">
        <f ca="1"/>
        <v>1</v>
      </c>
      <c r="T52" s="191" t="str">
        <f ca="1"/>
        <v>Completed</v>
      </c>
      <c r="U52" s="488" t="str" cm="1">
        <f t="array" aca="1" ref="U52" ca="1">_xlfn.XLOOKUP(1,(E52='01 Summary'!$E$4:$E$250)*(('01 Summary'!$T$4:$T$250="Late")+('01 Summary'!$T$4:$T$250="On Schedule")),'01 Summary'!$AM$4:$AM$250," ")</f>
        <v xml:space="preserve"> </v>
      </c>
      <c r="W52" s="644" t="s">
        <v>535</v>
      </c>
      <c r="X52" s="644" t="s">
        <v>2119</v>
      </c>
      <c r="Y52" s="644" t="s">
        <v>2121</v>
      </c>
    </row>
    <row r="53" spans="2:25" ht="30" hidden="1" customHeight="1" x14ac:dyDescent="0.2">
      <c r="B53" s="508">
        <f ca="1"/>
        <v>49</v>
      </c>
      <c r="C53" s="512" t="str">
        <f ca="1"/>
        <v>MDW-39269</v>
      </c>
      <c r="D53" s="512" t="str">
        <f ca="1"/>
        <v>Lot01</v>
      </c>
      <c r="E53" s="512" t="str">
        <f ca="1"/>
        <v>GEN6.1</v>
      </c>
      <c r="F53" s="512" t="str">
        <f ca="1"/>
        <v>GEN</v>
      </c>
      <c r="G53" s="543" t="str">
        <f ca="1"/>
        <v>PSY Wayside Cable Containment for 24 Kv Cable under the Depot slab</v>
      </c>
      <c r="H53" s="512" t="str">
        <f ca="1"/>
        <v>ประธาน</v>
      </c>
      <c r="I53" s="513">
        <f ca="1"/>
        <v>0</v>
      </c>
      <c r="J53" s="512" t="str">
        <f ca="1"/>
        <v>Depot</v>
      </c>
      <c r="K53" s="514">
        <f ca="1"/>
        <v>46075</v>
      </c>
      <c r="L53" s="174">
        <f ca="1"/>
        <v>0</v>
      </c>
      <c r="M53" s="188">
        <f ca="1"/>
        <v>0</v>
      </c>
      <c r="N53" s="175">
        <f ca="1"/>
        <v>0</v>
      </c>
      <c r="O53" s="174">
        <f ca="1"/>
        <v>0</v>
      </c>
      <c r="P53" s="188">
        <f ca="1"/>
        <v>0</v>
      </c>
      <c r="Q53" s="175">
        <f ca="1"/>
        <v>0</v>
      </c>
      <c r="R53" s="553">
        <f ca="1"/>
        <v>0</v>
      </c>
      <c r="S53" s="554">
        <f ca="1"/>
        <v>0</v>
      </c>
      <c r="T53" s="555">
        <f ca="1"/>
        <v>0</v>
      </c>
      <c r="U53" s="488" t="str" cm="1">
        <f t="array" aca="1" ref="U53" ca="1">_xlfn.XLOOKUP(1,(E53='01 Summary'!$E$4:$E$250)*(('01 Summary'!$T$4:$T$250="Late")+('01 Summary'!$T$4:$T$250="On Schedule")),'01 Summary'!$AM$4:$AM$250," ")</f>
        <v xml:space="preserve"> </v>
      </c>
      <c r="W53" s="644" t="s">
        <v>456</v>
      </c>
      <c r="X53" s="644" t="s">
        <v>3561</v>
      </c>
      <c r="Y53" s="644" t="s">
        <v>3835</v>
      </c>
    </row>
    <row r="54" spans="2:25" ht="30" hidden="1" customHeight="1" x14ac:dyDescent="0.2">
      <c r="B54" s="508">
        <f ca="1"/>
        <v>50</v>
      </c>
      <c r="C54" s="512" t="str">
        <f ca="1"/>
        <v>MDW-39270</v>
      </c>
      <c r="D54" s="512" t="str">
        <f ca="1"/>
        <v>Lot01</v>
      </c>
      <c r="E54" s="512" t="str">
        <f ca="1"/>
        <v>GEN6.2</v>
      </c>
      <c r="F54" s="512" t="str">
        <f ca="1"/>
        <v>GEN</v>
      </c>
      <c r="G54" s="543" t="str">
        <f ca="1"/>
        <v>COM/SIG Wayside Cable Containment in the Depot</v>
      </c>
      <c r="H54" s="512" t="str">
        <f ca="1"/>
        <v>มนตรี/ประธาน</v>
      </c>
      <c r="I54" s="512">
        <f ca="1"/>
        <v>0</v>
      </c>
      <c r="J54" s="512" t="str">
        <f ca="1"/>
        <v>Depot</v>
      </c>
      <c r="K54" s="514">
        <f ca="1"/>
        <v>46075</v>
      </c>
      <c r="L54" s="174">
        <f ca="1"/>
        <v>0</v>
      </c>
      <c r="M54" s="188">
        <f ca="1"/>
        <v>0</v>
      </c>
      <c r="N54" s="175">
        <f ca="1"/>
        <v>0</v>
      </c>
      <c r="O54" s="174">
        <f ca="1"/>
        <v>0</v>
      </c>
      <c r="P54" s="188">
        <f ca="1"/>
        <v>0</v>
      </c>
      <c r="Q54" s="175">
        <f ca="1"/>
        <v>0</v>
      </c>
      <c r="R54" s="553">
        <f ca="1"/>
        <v>0</v>
      </c>
      <c r="S54" s="554">
        <f ca="1"/>
        <v>0</v>
      </c>
      <c r="T54" s="555">
        <f ca="1"/>
        <v>0</v>
      </c>
      <c r="U54" s="488" t="str" cm="1">
        <f t="array" aca="1" ref="U54" ca="1">_xlfn.XLOOKUP(1,(E54='01 Summary'!$E$4:$E$250)*(('01 Summary'!$T$4:$T$250="Late")+('01 Summary'!$T$4:$T$250="On Schedule")),'01 Summary'!$AM$4:$AM$250," ")</f>
        <v xml:space="preserve"> </v>
      </c>
      <c r="W54" s="644" t="s">
        <v>457</v>
      </c>
      <c r="X54" s="644" t="s">
        <v>3563</v>
      </c>
      <c r="Y54" s="644" t="s">
        <v>3837</v>
      </c>
    </row>
    <row r="55" spans="2:25" ht="30" hidden="1" customHeight="1" x14ac:dyDescent="0.2">
      <c r="B55" s="508">
        <f ca="1"/>
        <v>51</v>
      </c>
      <c r="C55" s="508" t="str">
        <f ca="1"/>
        <v>-</v>
      </c>
      <c r="D55" s="508" t="str">
        <f ca="1"/>
        <v>Lot01</v>
      </c>
      <c r="E55" s="508" t="str">
        <f ca="1"/>
        <v>GEN7</v>
      </c>
      <c r="F55" s="508" t="str">
        <f ca="1"/>
        <v>GEN</v>
      </c>
      <c r="G55" s="542" t="str">
        <f ca="1"/>
        <v>Dangerous Waste Storage Building in Depot</v>
      </c>
      <c r="H55" s="508" t="str">
        <f ca="1"/>
        <v>-</v>
      </c>
      <c r="I55" s="509">
        <f ca="1"/>
        <v>0</v>
      </c>
      <c r="J55" s="508" t="str">
        <f ca="1"/>
        <v>Depot</v>
      </c>
      <c r="K55" s="510">
        <f ca="1"/>
        <v>46285</v>
      </c>
      <c r="L55" s="194">
        <f ca="1"/>
        <v>0</v>
      </c>
      <c r="M55" s="195">
        <f ca="1"/>
        <v>0</v>
      </c>
      <c r="N55" s="203">
        <f ca="1"/>
        <v>0</v>
      </c>
      <c r="O55" s="194">
        <f ca="1"/>
        <v>0</v>
      </c>
      <c r="P55" s="195">
        <f ca="1"/>
        <v>0</v>
      </c>
      <c r="Q55" s="203">
        <f ca="1"/>
        <v>0</v>
      </c>
      <c r="R55" s="550">
        <f ca="1"/>
        <v>0</v>
      </c>
      <c r="S55" s="551">
        <f ca="1"/>
        <v>0</v>
      </c>
      <c r="T55" s="552">
        <f ca="1"/>
        <v>0</v>
      </c>
      <c r="U55" s="488" t="str" cm="1">
        <f t="array" aca="1" ref="U55" ca="1">_xlfn.XLOOKUP(1,(E55='01 Summary'!$E$4:$E$250)*(('01 Summary'!$T$4:$T$250="Late")+('01 Summary'!$T$4:$T$250="On Schedule")),'01 Summary'!$AM$4:$AM$250," ")</f>
        <v xml:space="preserve"> </v>
      </c>
      <c r="X55" s="644">
        <v>0</v>
      </c>
      <c r="Y55" s="644">
        <v>0</v>
      </c>
    </row>
    <row r="56" spans="2:25" ht="30" hidden="1" customHeight="1" x14ac:dyDescent="0.2">
      <c r="B56" s="508">
        <f ca="1"/>
        <v>52</v>
      </c>
      <c r="C56" s="508" t="str">
        <f ca="1"/>
        <v>DWE-39024</v>
      </c>
      <c r="D56" s="508" t="str">
        <f ca="1"/>
        <v>Lot01</v>
      </c>
      <c r="E56" s="508" t="str">
        <f ca="1"/>
        <v>GEN7.1</v>
      </c>
      <c r="F56" s="508" t="str">
        <f ca="1"/>
        <v>GEN</v>
      </c>
      <c r="G56" s="542" t="str">
        <f ca="1"/>
        <v>Dangerous Waste Storage Building in Depot - Civil &amp; AR</v>
      </c>
      <c r="H56" s="508" t="str">
        <f ca="1"/>
        <v>สหชาติ</v>
      </c>
      <c r="I56" s="508">
        <f ca="1"/>
        <v>0</v>
      </c>
      <c r="J56" s="508" t="str">
        <f ca="1"/>
        <v>Depot</v>
      </c>
      <c r="K56" s="510">
        <f ca="1"/>
        <v>46285</v>
      </c>
      <c r="L56" s="173">
        <f ca="1"/>
        <v>45930</v>
      </c>
      <c r="M56" s="187">
        <f ca="1"/>
        <v>1</v>
      </c>
      <c r="N56" s="191" t="str">
        <f ca="1"/>
        <v>Completed</v>
      </c>
      <c r="O56" s="173">
        <f ca="1"/>
        <v>46096</v>
      </c>
      <c r="P56" s="187">
        <f ca="1"/>
        <v>1</v>
      </c>
      <c r="Q56" s="191" t="str">
        <f ca="1"/>
        <v>Completed</v>
      </c>
      <c r="R56" s="550">
        <f ca="1"/>
        <v>0</v>
      </c>
      <c r="S56" s="551">
        <f ca="1"/>
        <v>0</v>
      </c>
      <c r="T56" s="552">
        <f ca="1"/>
        <v>0</v>
      </c>
      <c r="U56" s="488" t="str" cm="1">
        <f t="array" aca="1" ref="U56" ca="1">_xlfn.XLOOKUP(1,(E56='01 Summary'!$E$4:$E$250)*(('01 Summary'!$T$4:$T$250="Late")+('01 Summary'!$T$4:$T$250="On Schedule")),'01 Summary'!$AM$4:$AM$250," ")</f>
        <v xml:space="preserve"> </v>
      </c>
      <c r="W56" s="644" t="s">
        <v>489</v>
      </c>
      <c r="X56" s="644" t="s">
        <v>2056</v>
      </c>
      <c r="Y56" s="644" t="s">
        <v>2058</v>
      </c>
    </row>
    <row r="57" spans="2:25" ht="30" hidden="1" customHeight="1" x14ac:dyDescent="0.2">
      <c r="B57" s="508">
        <f ca="1"/>
        <v>53</v>
      </c>
      <c r="C57" s="508" t="str">
        <f ca="1"/>
        <v>DWE-39025</v>
      </c>
      <c r="D57" s="508" t="str">
        <f ca="1"/>
        <v>Lot01</v>
      </c>
      <c r="E57" s="508" t="str">
        <f ca="1"/>
        <v>GEN7.2</v>
      </c>
      <c r="F57" s="508" t="str">
        <f ca="1"/>
        <v>GEN</v>
      </c>
      <c r="G57" s="542" t="str">
        <f ca="1"/>
        <v>Dangerous Waste Storage Building in Depot - Building service</v>
      </c>
      <c r="H57" s="508" t="str">
        <f ca="1"/>
        <v>ประธาน</v>
      </c>
      <c r="I57" s="508">
        <f ca="1"/>
        <v>0</v>
      </c>
      <c r="J57" s="508" t="str">
        <f ca="1"/>
        <v>Depot</v>
      </c>
      <c r="K57" s="510">
        <f ca="1"/>
        <v>46285</v>
      </c>
      <c r="L57" s="173">
        <f ca="1"/>
        <v>45930</v>
      </c>
      <c r="M57" s="187">
        <f ca="1"/>
        <v>1</v>
      </c>
      <c r="N57" s="191" t="str">
        <f ca="1"/>
        <v>Completed</v>
      </c>
      <c r="O57" s="173">
        <f ca="1"/>
        <v>46096</v>
      </c>
      <c r="P57" s="187">
        <f ca="1"/>
        <v>1</v>
      </c>
      <c r="Q57" s="191" t="str">
        <f ca="1"/>
        <v>Completed</v>
      </c>
      <c r="R57" s="550">
        <f ca="1"/>
        <v>0</v>
      </c>
      <c r="S57" s="551">
        <f ca="1"/>
        <v>0</v>
      </c>
      <c r="T57" s="552">
        <f ca="1"/>
        <v>0</v>
      </c>
      <c r="U57" s="488" t="str" cm="1">
        <f t="array" aca="1" ref="U57" ca="1">_xlfn.XLOOKUP(1,(E57='01 Summary'!$E$4:$E$250)*(('01 Summary'!$T$4:$T$250="Late")+('01 Summary'!$T$4:$T$250="On Schedule")),'01 Summary'!$AM$4:$AM$250," ")</f>
        <v xml:space="preserve"> </v>
      </c>
      <c r="W57" s="644" t="s">
        <v>490</v>
      </c>
      <c r="X57" s="644" t="s">
        <v>2524</v>
      </c>
      <c r="Y57" s="644" t="s">
        <v>2526</v>
      </c>
    </row>
    <row r="58" spans="2:25" ht="30" hidden="1" customHeight="1" x14ac:dyDescent="0.2">
      <c r="B58" s="508">
        <f ca="1"/>
        <v>54</v>
      </c>
      <c r="C58" s="508" t="str">
        <f ca="1"/>
        <v>-</v>
      </c>
      <c r="D58" s="508" t="str">
        <f ca="1"/>
        <v>Lot01</v>
      </c>
      <c r="E58" s="508" t="str">
        <f ca="1"/>
        <v>GEN8</v>
      </c>
      <c r="F58" s="508" t="str">
        <f ca="1"/>
        <v>GEN</v>
      </c>
      <c r="G58" s="542" t="str">
        <f ca="1"/>
        <v>General Waste Storage Building in Depot</v>
      </c>
      <c r="H58" s="508" t="str">
        <f ca="1"/>
        <v>-</v>
      </c>
      <c r="I58" s="509">
        <f ca="1"/>
        <v>0</v>
      </c>
      <c r="J58" s="508" t="str">
        <f ca="1"/>
        <v>Depot</v>
      </c>
      <c r="K58" s="510">
        <f ca="1"/>
        <v>46285</v>
      </c>
      <c r="L58" s="194">
        <f ca="1"/>
        <v>0</v>
      </c>
      <c r="M58" s="195">
        <f ca="1"/>
        <v>0</v>
      </c>
      <c r="N58" s="203">
        <f ca="1"/>
        <v>0</v>
      </c>
      <c r="O58" s="194">
        <f ca="1"/>
        <v>0</v>
      </c>
      <c r="P58" s="195">
        <f ca="1"/>
        <v>0</v>
      </c>
      <c r="Q58" s="203">
        <f ca="1"/>
        <v>0</v>
      </c>
      <c r="R58" s="550">
        <f ca="1"/>
        <v>0</v>
      </c>
      <c r="S58" s="551">
        <f ca="1"/>
        <v>0</v>
      </c>
      <c r="T58" s="552">
        <f ca="1"/>
        <v>0</v>
      </c>
      <c r="U58" s="488" t="str" cm="1">
        <f t="array" aca="1" ref="U58" ca="1">_xlfn.XLOOKUP(1,(E58='01 Summary'!$E$4:$E$250)*(('01 Summary'!$T$4:$T$250="Late")+('01 Summary'!$T$4:$T$250="On Schedule")),'01 Summary'!$AM$4:$AM$250," ")</f>
        <v xml:space="preserve"> </v>
      </c>
      <c r="X58" s="644">
        <v>0</v>
      </c>
      <c r="Y58" s="644">
        <v>0</v>
      </c>
    </row>
    <row r="59" spans="2:25" ht="30" hidden="1" customHeight="1" x14ac:dyDescent="0.2">
      <c r="B59" s="508">
        <f ca="1"/>
        <v>55</v>
      </c>
      <c r="C59" s="508" t="str">
        <f ca="1"/>
        <v>DWE-39026</v>
      </c>
      <c r="D59" s="508" t="str">
        <f ca="1"/>
        <v>Lot01</v>
      </c>
      <c r="E59" s="508" t="str">
        <f ca="1"/>
        <v>GEN8.1</v>
      </c>
      <c r="F59" s="508" t="str">
        <f ca="1"/>
        <v>GEN</v>
      </c>
      <c r="G59" s="542" t="str">
        <f ca="1"/>
        <v>General Waste Storage Building in Depot - Civil &amp; AR</v>
      </c>
      <c r="H59" s="508" t="str">
        <f ca="1"/>
        <v>สหชาติ</v>
      </c>
      <c r="I59" s="508">
        <f ca="1"/>
        <v>0</v>
      </c>
      <c r="J59" s="508" t="str">
        <f ca="1"/>
        <v>Depot</v>
      </c>
      <c r="K59" s="510">
        <f ca="1"/>
        <v>46285</v>
      </c>
      <c r="L59" s="173">
        <f ca="1"/>
        <v>45930</v>
      </c>
      <c r="M59" s="187">
        <f ca="1"/>
        <v>1</v>
      </c>
      <c r="N59" s="191" t="str">
        <f ca="1"/>
        <v>Completed</v>
      </c>
      <c r="O59" s="173">
        <f ca="1"/>
        <v>46096</v>
      </c>
      <c r="P59" s="187">
        <f ca="1"/>
        <v>1</v>
      </c>
      <c r="Q59" s="191" t="str">
        <f ca="1"/>
        <v>Completed</v>
      </c>
      <c r="R59" s="550">
        <f ca="1"/>
        <v>0</v>
      </c>
      <c r="S59" s="551">
        <f ca="1"/>
        <v>0</v>
      </c>
      <c r="T59" s="552">
        <f ca="1"/>
        <v>0</v>
      </c>
      <c r="U59" s="488" t="str" cm="1">
        <f t="array" aca="1" ref="U59" ca="1">_xlfn.XLOOKUP(1,(E59='01 Summary'!$E$4:$E$250)*(('01 Summary'!$T$4:$T$250="Late")+('01 Summary'!$T$4:$T$250="On Schedule")),'01 Summary'!$AM$4:$AM$250," ")</f>
        <v xml:space="preserve"> </v>
      </c>
      <c r="W59" s="644" t="s">
        <v>491</v>
      </c>
      <c r="X59" s="644" t="s">
        <v>2064</v>
      </c>
      <c r="Y59" s="644" t="s">
        <v>2066</v>
      </c>
    </row>
    <row r="60" spans="2:25" ht="30" hidden="1" customHeight="1" x14ac:dyDescent="0.2">
      <c r="B60" s="508">
        <f ca="1"/>
        <v>56</v>
      </c>
      <c r="C60" s="508" t="str">
        <f ca="1"/>
        <v>DWE-39025</v>
      </c>
      <c r="D60" s="508" t="str">
        <f ca="1"/>
        <v>Lot01</v>
      </c>
      <c r="E60" s="508" t="str">
        <f ca="1"/>
        <v>GEN8.2</v>
      </c>
      <c r="F60" s="508" t="str">
        <f ca="1"/>
        <v>GEN</v>
      </c>
      <c r="G60" s="542" t="str">
        <f ca="1"/>
        <v>General Waste Storage Building in Depot - Building service</v>
      </c>
      <c r="H60" s="508" t="str">
        <f ca="1"/>
        <v>ประธาน</v>
      </c>
      <c r="I60" s="508">
        <f ca="1"/>
        <v>0</v>
      </c>
      <c r="J60" s="508" t="str">
        <f ca="1"/>
        <v>Depot</v>
      </c>
      <c r="K60" s="510">
        <f ca="1"/>
        <v>46285</v>
      </c>
      <c r="L60" s="173">
        <f ca="1"/>
        <v>45930</v>
      </c>
      <c r="M60" s="187">
        <f ca="1"/>
        <v>1</v>
      </c>
      <c r="N60" s="191" t="str">
        <f ca="1"/>
        <v>Completed</v>
      </c>
      <c r="O60" s="173">
        <f ca="1"/>
        <v>46096</v>
      </c>
      <c r="P60" s="187">
        <f ca="1"/>
        <v>1</v>
      </c>
      <c r="Q60" s="191" t="str">
        <f ca="1"/>
        <v>Completed</v>
      </c>
      <c r="R60" s="550">
        <f ca="1"/>
        <v>0</v>
      </c>
      <c r="S60" s="551">
        <f ca="1"/>
        <v>0</v>
      </c>
      <c r="T60" s="552">
        <f ca="1"/>
        <v>0</v>
      </c>
      <c r="U60" s="488" t="str" cm="1">
        <f t="array" aca="1" ref="U60" ca="1">_xlfn.XLOOKUP(1,(E60='01 Summary'!$E$4:$E$250)*(('01 Summary'!$T$4:$T$250="Late")+('01 Summary'!$T$4:$T$250="On Schedule")),'01 Summary'!$AM$4:$AM$250," ")</f>
        <v xml:space="preserve"> </v>
      </c>
      <c r="W60" s="644" t="s">
        <v>490</v>
      </c>
      <c r="X60" s="644" t="s">
        <v>2524</v>
      </c>
      <c r="Y60" s="644" t="s">
        <v>2526</v>
      </c>
    </row>
    <row r="61" spans="2:25" ht="30" customHeight="1" x14ac:dyDescent="0.2">
      <c r="B61" s="508">
        <f ca="1"/>
        <v>57</v>
      </c>
      <c r="C61" s="508" t="str">
        <f ca="1"/>
        <v>DWE-39021</v>
      </c>
      <c r="D61" s="508" t="str">
        <f ca="1"/>
        <v>Lot01</v>
      </c>
      <c r="E61" s="508" t="str">
        <f ca="1"/>
        <v>GEN9</v>
      </c>
      <c r="F61" s="508" t="str">
        <f ca="1"/>
        <v>GEN</v>
      </c>
      <c r="G61" s="542" t="str">
        <f ca="1"/>
        <v>Operation Support Equipment</v>
      </c>
      <c r="H61" s="508" t="str">
        <f ca="1"/>
        <v>สมศักดิ์</v>
      </c>
      <c r="I61" s="508">
        <f ca="1"/>
        <v>0</v>
      </c>
      <c r="J61" s="508" t="str">
        <f ca="1"/>
        <v>Depot</v>
      </c>
      <c r="K61" s="510">
        <f ca="1"/>
        <v>46255</v>
      </c>
      <c r="L61" s="173">
        <f ca="1"/>
        <v>45718</v>
      </c>
      <c r="M61" s="187">
        <f ca="1"/>
        <v>1</v>
      </c>
      <c r="N61" s="191" t="str">
        <f ca="1"/>
        <v>Completed</v>
      </c>
      <c r="O61" s="173">
        <f ca="1"/>
        <v>45963</v>
      </c>
      <c r="P61" s="187">
        <f ca="1"/>
        <v>1</v>
      </c>
      <c r="Q61" s="191" t="str">
        <f ca="1"/>
        <v>Completed</v>
      </c>
      <c r="R61" s="173">
        <f ca="1"/>
        <v>46342</v>
      </c>
      <c r="S61" s="187">
        <f ca="1"/>
        <v>0.9</v>
      </c>
      <c r="T61" s="191" t="str">
        <f ca="1"/>
        <v>On Schedule</v>
      </c>
      <c r="U61" s="488" t="str" cm="1">
        <f t="array" aca="1" ref="U61" ca="1">_xlfn.XLOOKUP(1,(E61='01 Summary'!$E$4:$E$250)*(('01 Summary'!$T$4:$T$250="Late")+('01 Summary'!$T$4:$T$250="On Schedule")),'01 Summary'!$AM$4:$AM$250," ")</f>
        <v>คงเหลือจัดส่ง Signal Lamp</v>
      </c>
      <c r="W61" s="644" t="s">
        <v>487</v>
      </c>
      <c r="X61" s="644" t="s">
        <v>2516</v>
      </c>
      <c r="Y61" s="644" t="s">
        <v>2518</v>
      </c>
    </row>
    <row r="62" spans="2:25" ht="30" customHeight="1" x14ac:dyDescent="0.2">
      <c r="B62" s="508">
        <f ca="1"/>
        <v>58</v>
      </c>
      <c r="C62" s="674" t="str">
        <f ca="1"/>
        <v>GRS-39001-40</v>
      </c>
      <c r="D62" s="674" t="str">
        <f ca="1"/>
        <v>Lot01</v>
      </c>
      <c r="E62" s="674" t="str">
        <f ca="1"/>
        <v>GEN10.1</v>
      </c>
      <c r="F62" s="674" t="str">
        <f ca="1"/>
        <v>GEN</v>
      </c>
      <c r="G62" s="676" t="str">
        <f ca="1"/>
        <v>Graphic and Signage Station</v>
      </c>
      <c r="H62" s="674" t="str">
        <f ca="1"/>
        <v>สหชาติ</v>
      </c>
      <c r="I62" s="675">
        <f ca="1"/>
        <v>0</v>
      </c>
      <c r="J62" s="674">
        <f ca="1"/>
        <v>0</v>
      </c>
      <c r="K62" s="677">
        <f ca="1"/>
        <v>46255</v>
      </c>
      <c r="L62" s="193">
        <f ca="1"/>
        <v>46203</v>
      </c>
      <c r="M62" s="615">
        <f ca="1"/>
        <v>1</v>
      </c>
      <c r="N62" s="601" t="str">
        <f ca="1"/>
        <v>Completed</v>
      </c>
      <c r="O62" s="622">
        <f ca="1"/>
        <v>46173</v>
      </c>
      <c r="P62" s="615">
        <f ca="1"/>
        <v>0.95</v>
      </c>
      <c r="Q62" s="601" t="str">
        <f ca="1"/>
        <v>Late</v>
      </c>
      <c r="R62" s="193">
        <f ca="1"/>
        <v>46418</v>
      </c>
      <c r="S62" s="615">
        <f ca="1"/>
        <v>0.76</v>
      </c>
      <c r="T62" s="601" t="str">
        <f ca="1"/>
        <v>On Schedule</v>
      </c>
      <c r="U62" s="488" t="str" cm="1">
        <f t="array" aca="1" ref="U62" ca="1">_xlfn.XLOOKUP(1,(E62='01 Summary'!$E$4:$E$250)*(('01 Summary'!$T$4:$T$250="Late")+('01 Summary'!$T$4:$T$250="On Schedule")),'01 Summary'!$AM$4:$AM$250," ")</f>
        <v>GRS</v>
      </c>
      <c r="W62" s="644" t="s">
        <v>905</v>
      </c>
      <c r="X62" s="644" t="s">
        <v>2540</v>
      </c>
      <c r="Y62" s="644" t="s">
        <v>2542</v>
      </c>
    </row>
    <row r="63" spans="2:25" ht="30" customHeight="1" x14ac:dyDescent="0.2">
      <c r="B63" s="508">
        <f ca="1"/>
        <v>59</v>
      </c>
      <c r="C63" s="508" t="str">
        <f ca="1"/>
        <v>GRS-39001-40</v>
      </c>
      <c r="D63" s="508" t="str">
        <f ca="1"/>
        <v>Lot01</v>
      </c>
      <c r="E63" s="508" t="str">
        <f ca="1"/>
        <v>GEN10.2</v>
      </c>
      <c r="F63" s="508" t="str">
        <f ca="1"/>
        <v>GEN</v>
      </c>
      <c r="G63" s="542" t="str">
        <f ca="1"/>
        <v>Graphic and Signage Mainline &amp; IVS,VS</v>
      </c>
      <c r="H63" s="508" t="str">
        <f ca="1"/>
        <v>สหชาติ</v>
      </c>
      <c r="I63" s="508">
        <f ca="1"/>
        <v>0</v>
      </c>
      <c r="J63" s="508">
        <f ca="1"/>
        <v>0</v>
      </c>
      <c r="K63" s="510">
        <f ca="1"/>
        <v>46255</v>
      </c>
      <c r="L63" s="173">
        <f ca="1"/>
        <v>46188</v>
      </c>
      <c r="M63" s="187">
        <f ca="1"/>
        <v>0.79</v>
      </c>
      <c r="N63" s="191" t="str">
        <f ca="1"/>
        <v>Late</v>
      </c>
      <c r="O63" s="622">
        <f ca="1"/>
        <v>46173</v>
      </c>
      <c r="P63" s="187">
        <f ca="1"/>
        <v>0.95</v>
      </c>
      <c r="Q63" s="191" t="str">
        <f ca="1"/>
        <v>Late</v>
      </c>
      <c r="R63" s="173">
        <f ca="1"/>
        <v>46234</v>
      </c>
      <c r="S63" s="187">
        <f ca="1"/>
        <v>0</v>
      </c>
      <c r="T63" s="191" t="str">
        <f ca="1"/>
        <v>Late</v>
      </c>
      <c r="U63" s="488" t="str" cm="1">
        <f t="array" aca="1" ref="U63" ca="1">_xlfn.XLOOKUP(1,(E63='01 Summary'!$E$4:$E$250)*(('01 Summary'!$T$4:$T$250="Late")+('01 Summary'!$T$4:$T$250="On Schedule")),'01 Summary'!$AM$4:$AM$250," ")</f>
        <v>GRS</v>
      </c>
      <c r="W63" s="644" t="s">
        <v>905</v>
      </c>
      <c r="X63" s="644" t="s">
        <v>2540</v>
      </c>
      <c r="Y63" s="644" t="s">
        <v>2542</v>
      </c>
    </row>
    <row r="64" spans="2:25" ht="30" customHeight="1" x14ac:dyDescent="0.2">
      <c r="B64" s="508">
        <f ca="1"/>
        <v>60</v>
      </c>
      <c r="C64" s="508" t="str">
        <f ca="1"/>
        <v>GRS-39001-40</v>
      </c>
      <c r="D64" s="508" t="str">
        <f ca="1"/>
        <v>Lot01</v>
      </c>
      <c r="E64" s="508" t="str">
        <f ca="1"/>
        <v>GEN10.3</v>
      </c>
      <c r="F64" s="508" t="str">
        <f ca="1"/>
        <v>GEN</v>
      </c>
      <c r="G64" s="542" t="str">
        <f ca="1"/>
        <v>Graphic and Signage Depot</v>
      </c>
      <c r="H64" s="508" t="str">
        <f ca="1"/>
        <v>สหชาติ</v>
      </c>
      <c r="I64" s="508">
        <f ca="1"/>
        <v>0</v>
      </c>
      <c r="J64" s="508">
        <f ca="1"/>
        <v>0</v>
      </c>
      <c r="K64" s="510">
        <f ca="1"/>
        <v>46255</v>
      </c>
      <c r="L64" s="173">
        <f ca="1"/>
        <v>46249</v>
      </c>
      <c r="M64" s="187">
        <f ca="1"/>
        <v>0.9</v>
      </c>
      <c r="N64" s="191" t="str">
        <f ca="1"/>
        <v>Late</v>
      </c>
      <c r="O64" s="622">
        <f ca="1"/>
        <v>46234</v>
      </c>
      <c r="P64" s="187">
        <f ca="1"/>
        <v>0.93</v>
      </c>
      <c r="Q64" s="191" t="str">
        <f ca="1"/>
        <v>Late</v>
      </c>
      <c r="R64" s="173">
        <f ca="1"/>
        <v>46203</v>
      </c>
      <c r="S64" s="187">
        <f ca="1"/>
        <v>0.56000000000000005</v>
      </c>
      <c r="T64" s="191" t="str">
        <f ca="1"/>
        <v>Late</v>
      </c>
      <c r="U64" s="488" t="str" cm="1">
        <f t="array" aca="1" ref="U64" ca="1">_xlfn.XLOOKUP(1,(E64='01 Summary'!$E$4:$E$250)*(('01 Summary'!$T$4:$T$250="Late")+('01 Summary'!$T$4:$T$250="On Schedule")),'01 Summary'!$AM$4:$AM$250," ")</f>
        <v>GRS</v>
      </c>
      <c r="W64" s="644" t="s">
        <v>905</v>
      </c>
      <c r="X64" s="644" t="s">
        <v>2540</v>
      </c>
      <c r="Y64" s="644" t="s">
        <v>2542</v>
      </c>
    </row>
    <row r="65" spans="2:26" ht="30" hidden="1" customHeight="1" x14ac:dyDescent="0.2">
      <c r="B65" s="508">
        <f ca="1"/>
        <v>61</v>
      </c>
      <c r="C65" s="508" t="str">
        <f ca="1"/>
        <v>MDW-39289</v>
      </c>
      <c r="D65" s="508" t="str">
        <f ca="1"/>
        <v>Lot01</v>
      </c>
      <c r="E65" s="508" t="str">
        <f ca="1"/>
        <v>GEN11</v>
      </c>
      <c r="F65" s="508" t="str">
        <f ca="1"/>
        <v>GEN</v>
      </c>
      <c r="G65" s="542" t="str">
        <f ca="1"/>
        <v>Earthing and Bonding Modification</v>
      </c>
      <c r="H65" s="508" t="str">
        <f ca="1"/>
        <v>ประธาน</v>
      </c>
      <c r="I65" s="509">
        <f ca="1"/>
        <v>0</v>
      </c>
      <c r="J65" s="508">
        <f ca="1"/>
        <v>0</v>
      </c>
      <c r="K65" s="510">
        <f ca="1"/>
        <v>46082</v>
      </c>
      <c r="L65" s="173">
        <f ca="1"/>
        <v>45688</v>
      </c>
      <c r="M65" s="187">
        <f ca="1"/>
        <v>1</v>
      </c>
      <c r="N65" s="191" t="str">
        <f ca="1"/>
        <v>Completed</v>
      </c>
      <c r="O65" s="597">
        <f ca="1"/>
        <v>45930</v>
      </c>
      <c r="P65" s="187">
        <f ca="1"/>
        <v>1</v>
      </c>
      <c r="Q65" s="191" t="str">
        <f ca="1"/>
        <v>Completed</v>
      </c>
      <c r="R65" s="550">
        <f ca="1"/>
        <v>0</v>
      </c>
      <c r="S65" s="551">
        <f ca="1"/>
        <v>0</v>
      </c>
      <c r="T65" s="552">
        <f ca="1"/>
        <v>0</v>
      </c>
      <c r="U65" s="488" t="str" cm="1">
        <f t="array" aca="1" ref="U65" ca="1">_xlfn.XLOOKUP(1,(E65='01 Summary'!$E$4:$E$250)*(('01 Summary'!$T$4:$T$250="Late")+('01 Summary'!$T$4:$T$250="On Schedule")),'01 Summary'!$AM$4:$AM$250," ")</f>
        <v xml:space="preserve"> </v>
      </c>
      <c r="W65" s="644" t="s">
        <v>1388</v>
      </c>
      <c r="X65" s="644" t="s">
        <v>3582</v>
      </c>
      <c r="Y65" s="644" t="s">
        <v>3851</v>
      </c>
    </row>
    <row r="66" spans="2:26" ht="30" customHeight="1" x14ac:dyDescent="0.2">
      <c r="B66" s="508">
        <f ca="1"/>
        <v>62</v>
      </c>
      <c r="C66" s="508" t="str">
        <f ca="1"/>
        <v>-</v>
      </c>
      <c r="D66" s="508" t="str">
        <f ca="1"/>
        <v>Lot01</v>
      </c>
      <c r="E66" s="508" t="str">
        <f ca="1"/>
        <v>GEN12</v>
      </c>
      <c r="F66" s="508" t="str">
        <f ca="1"/>
        <v>GEN</v>
      </c>
      <c r="G66" s="542" t="str">
        <f ca="1"/>
        <v>Mainline Cable Trough Modification on East Section</v>
      </c>
      <c r="H66" s="508" t="str">
        <f ca="1"/>
        <v>-</v>
      </c>
      <c r="I66" s="509">
        <f ca="1"/>
        <v>0</v>
      </c>
      <c r="J66" s="508">
        <f ca="1"/>
        <v>0</v>
      </c>
      <c r="K66" s="510">
        <f ca="1"/>
        <v>46195</v>
      </c>
      <c r="L66" s="173">
        <f ca="1"/>
        <v>45961</v>
      </c>
      <c r="M66" s="187">
        <f ca="1"/>
        <v>1</v>
      </c>
      <c r="N66" s="191" t="str">
        <f ca="1"/>
        <v>Completed</v>
      </c>
      <c r="O66" s="173">
        <f ca="1"/>
        <v>45991</v>
      </c>
      <c r="P66" s="187">
        <f ca="1"/>
        <v>1</v>
      </c>
      <c r="Q66" s="191" t="str">
        <f ca="1"/>
        <v>Completed</v>
      </c>
      <c r="R66" s="173">
        <f ca="1"/>
        <v>46021</v>
      </c>
      <c r="S66" s="187">
        <f ca="1"/>
        <v>1</v>
      </c>
      <c r="T66" s="191" t="str">
        <f ca="1"/>
        <v>Completed</v>
      </c>
      <c r="U66" s="488" t="str" cm="1">
        <f t="array" aca="1" ref="U66" ca="1">_xlfn.XLOOKUP(1,(E66='01 Summary'!$E$4:$E$250)*(('01 Summary'!$T$4:$T$250="Late")+('01 Summary'!$T$4:$T$250="On Schedule")),'01 Summary'!$AM$4:$AM$250," ")</f>
        <v xml:space="preserve"> </v>
      </c>
      <c r="X66" s="644">
        <v>0</v>
      </c>
      <c r="Y66" s="644">
        <v>0</v>
      </c>
    </row>
    <row r="67" spans="2:26" ht="30" customHeight="1" x14ac:dyDescent="0.2">
      <c r="B67" s="508">
        <f ca="1"/>
        <v>63</v>
      </c>
      <c r="C67" s="508" t="str">
        <f ca="1"/>
        <v>MDW-39233</v>
      </c>
      <c r="D67" s="508" t="str">
        <f ca="1"/>
        <v>Lot01</v>
      </c>
      <c r="E67" s="508" t="str">
        <f ca="1"/>
        <v>GEN12.1</v>
      </c>
      <c r="F67" s="508" t="str">
        <f ca="1"/>
        <v>GEN</v>
      </c>
      <c r="G67" s="542" t="str">
        <f ca="1"/>
        <v>Main Line Cable Trough Modification (PSY)</v>
      </c>
      <c r="H67" s="508" t="str">
        <f ca="1"/>
        <v>มนต์ชัย</v>
      </c>
      <c r="I67" s="508">
        <f ca="1"/>
        <v>0</v>
      </c>
      <c r="J67" s="508" t="str">
        <f ca="1"/>
        <v>Depot</v>
      </c>
      <c r="K67" s="510">
        <f ca="1"/>
        <v>46195</v>
      </c>
      <c r="L67" s="173">
        <f ca="1"/>
        <v>45961</v>
      </c>
      <c r="M67" s="187">
        <f ca="1"/>
        <v>1</v>
      </c>
      <c r="N67" s="191" t="str">
        <f ca="1"/>
        <v>Completed</v>
      </c>
      <c r="O67" s="173">
        <f ca="1"/>
        <v>45991</v>
      </c>
      <c r="P67" s="187">
        <f ca="1"/>
        <v>1</v>
      </c>
      <c r="Q67" s="191" t="str">
        <f ca="1"/>
        <v>Completed</v>
      </c>
      <c r="R67" s="173">
        <f ca="1"/>
        <v>46021</v>
      </c>
      <c r="S67" s="187">
        <f ca="1"/>
        <v>1</v>
      </c>
      <c r="T67" s="191" t="str">
        <f ca="1"/>
        <v>Completed</v>
      </c>
      <c r="U67" s="488" t="str" cm="1">
        <f t="array" aca="1" ref="U67" ca="1">_xlfn.XLOOKUP(1,(E67='01 Summary'!$E$4:$E$250)*(('01 Summary'!$T$4:$T$250="Late")+('01 Summary'!$T$4:$T$250="On Schedule")),'01 Summary'!$AM$4:$AM$250," ")</f>
        <v xml:space="preserve"> </v>
      </c>
      <c r="W67" s="644" t="s">
        <v>469</v>
      </c>
      <c r="X67" s="644" t="s">
        <v>380</v>
      </c>
      <c r="Y67" s="644" t="s">
        <v>380</v>
      </c>
    </row>
    <row r="68" spans="2:26" ht="30" customHeight="1" x14ac:dyDescent="0.2">
      <c r="B68" s="508">
        <f ca="1"/>
        <v>64</v>
      </c>
      <c r="C68" s="508" t="str">
        <f ca="1"/>
        <v>MDW-39234</v>
      </c>
      <c r="D68" s="508" t="str">
        <f ca="1"/>
        <v>Lot01</v>
      </c>
      <c r="E68" s="508" t="str">
        <f ca="1"/>
        <v>GEN12.2</v>
      </c>
      <c r="F68" s="508" t="str">
        <f ca="1"/>
        <v>GEN</v>
      </c>
      <c r="G68" s="542" t="str">
        <f ca="1"/>
        <v>Main Line Cable Trough Modification (SIG/COM)</v>
      </c>
      <c r="H68" s="508" t="str">
        <f ca="1"/>
        <v>มนตรี</v>
      </c>
      <c r="I68" s="508">
        <f ca="1"/>
        <v>0</v>
      </c>
      <c r="J68" s="508">
        <f ca="1"/>
        <v>0</v>
      </c>
      <c r="K68" s="510">
        <f ca="1"/>
        <v>46195</v>
      </c>
      <c r="L68" s="173">
        <f ca="1"/>
        <v>45961</v>
      </c>
      <c r="M68" s="187">
        <f ca="1"/>
        <v>1</v>
      </c>
      <c r="N68" s="191" t="str">
        <f ca="1"/>
        <v>Completed</v>
      </c>
      <c r="O68" s="173">
        <f ca="1"/>
        <v>45991</v>
      </c>
      <c r="P68" s="187">
        <f ca="1"/>
        <v>1</v>
      </c>
      <c r="Q68" s="191" t="str">
        <f ca="1"/>
        <v>Completed</v>
      </c>
      <c r="R68" s="173">
        <f ca="1"/>
        <v>46021</v>
      </c>
      <c r="S68" s="187">
        <f ca="1"/>
        <v>1</v>
      </c>
      <c r="T68" s="191" t="str">
        <f ca="1"/>
        <v>Completed</v>
      </c>
      <c r="U68" s="488" t="str" cm="1">
        <f t="array" aca="1" ref="U68" ca="1">_xlfn.XLOOKUP(1,(E68='01 Summary'!$E$4:$E$250)*(('01 Summary'!$T$4:$T$250="Late")+('01 Summary'!$T$4:$T$250="On Schedule")),'01 Summary'!$AM$4:$AM$250," ")</f>
        <v xml:space="preserve"> </v>
      </c>
      <c r="W68" s="644" t="s">
        <v>470</v>
      </c>
      <c r="X68" s="644" t="s">
        <v>2075</v>
      </c>
      <c r="Y68" s="644" t="s">
        <v>2079</v>
      </c>
    </row>
    <row r="69" spans="2:26" ht="30" hidden="1" customHeight="1" x14ac:dyDescent="0.2">
      <c r="B69" s="508">
        <f ca="1"/>
        <v>65</v>
      </c>
      <c r="C69" s="508" t="str">
        <f ca="1"/>
        <v>MDW-39236</v>
      </c>
      <c r="D69" s="508" t="str">
        <f ca="1"/>
        <v>Lot01</v>
      </c>
      <c r="E69" s="508" t="str">
        <f ca="1"/>
        <v>GEN13</v>
      </c>
      <c r="F69" s="508" t="str">
        <f ca="1"/>
        <v>GEN</v>
      </c>
      <c r="G69" s="542" t="str">
        <f ca="1"/>
        <v>Bird Protection System</v>
      </c>
      <c r="H69" s="508" t="str">
        <f ca="1"/>
        <v>สหชาติ</v>
      </c>
      <c r="I69" s="508">
        <f ca="1"/>
        <v>0</v>
      </c>
      <c r="J69" s="508">
        <f ca="1"/>
        <v>0</v>
      </c>
      <c r="K69" s="510">
        <f ca="1"/>
        <v>46345</v>
      </c>
      <c r="L69" s="173">
        <f ca="1"/>
        <v>45838</v>
      </c>
      <c r="M69" s="187">
        <f ca="1"/>
        <v>1</v>
      </c>
      <c r="N69" s="191" t="str">
        <f ca="1"/>
        <v>Completed</v>
      </c>
      <c r="O69" s="173">
        <f ca="1"/>
        <v>45930</v>
      </c>
      <c r="P69" s="187">
        <f ca="1"/>
        <v>1</v>
      </c>
      <c r="Q69" s="191" t="str">
        <f ca="1"/>
        <v>Completed</v>
      </c>
      <c r="R69" s="550">
        <f ca="1"/>
        <v>0</v>
      </c>
      <c r="S69" s="551">
        <f ca="1"/>
        <v>0</v>
      </c>
      <c r="T69" s="552">
        <f ca="1"/>
        <v>0</v>
      </c>
      <c r="U69" s="488" t="str" cm="1">
        <f t="array" aca="1" ref="U69" ca="1">_xlfn.XLOOKUP(1,(E69='01 Summary'!$E$4:$E$250)*(('01 Summary'!$T$4:$T$250="Late")+('01 Summary'!$T$4:$T$250="On Schedule")),'01 Summary'!$AM$4:$AM$250," ")</f>
        <v xml:space="preserve"> </v>
      </c>
      <c r="W69" s="644" t="s">
        <v>452</v>
      </c>
      <c r="X69" s="644" t="s">
        <v>2085</v>
      </c>
      <c r="Y69" s="644" t="s">
        <v>2087</v>
      </c>
    </row>
    <row r="70" spans="2:26" ht="30" hidden="1" customHeight="1" x14ac:dyDescent="0.2">
      <c r="B70" s="508">
        <f ca="1"/>
        <v>66</v>
      </c>
      <c r="C70" s="508" t="str">
        <f ca="1"/>
        <v>-</v>
      </c>
      <c r="D70" s="508" t="str">
        <f ca="1"/>
        <v>Lot01</v>
      </c>
      <c r="E70" s="508" t="str">
        <f ca="1"/>
        <v>GEN14</v>
      </c>
      <c r="F70" s="508" t="str">
        <f ca="1"/>
        <v>GEN</v>
      </c>
      <c r="G70" s="542" t="str">
        <f ca="1"/>
        <v>Train Crew Office at Thailand Cultural Centre Station</v>
      </c>
      <c r="H70" s="508" t="str">
        <f ca="1"/>
        <v>สหชาติ</v>
      </c>
      <c r="I70" s="508">
        <f ca="1"/>
        <v>0</v>
      </c>
      <c r="J70" s="508">
        <f ca="1"/>
        <v>0</v>
      </c>
      <c r="K70" s="510">
        <f ca="1"/>
        <v>46255</v>
      </c>
      <c r="L70" s="173">
        <f ca="1"/>
        <v>45930</v>
      </c>
      <c r="M70" s="187">
        <f ca="1"/>
        <v>1</v>
      </c>
      <c r="N70" s="191" t="str">
        <f ca="1"/>
        <v>Completed</v>
      </c>
      <c r="O70" s="173">
        <f ca="1"/>
        <v>46080</v>
      </c>
      <c r="P70" s="187">
        <f ca="1"/>
        <v>1</v>
      </c>
      <c r="Q70" s="191" t="str">
        <f ca="1"/>
        <v>Completed</v>
      </c>
      <c r="R70" s="550">
        <f ca="1"/>
        <v>0</v>
      </c>
      <c r="S70" s="551">
        <f ca="1"/>
        <v>0</v>
      </c>
      <c r="T70" s="552">
        <f ca="1"/>
        <v>0</v>
      </c>
      <c r="U70" s="488" t="str" cm="1">
        <f t="array" aca="1" ref="U70" ca="1">_xlfn.XLOOKUP(1,(E70='01 Summary'!$E$4:$E$250)*(('01 Summary'!$T$4:$T$250="Late")+('01 Summary'!$T$4:$T$250="On Schedule")),'01 Summary'!$AM$4:$AM$250," ")</f>
        <v xml:space="preserve"> </v>
      </c>
      <c r="X70" s="644">
        <v>0</v>
      </c>
      <c r="Y70" s="644">
        <v>0</v>
      </c>
    </row>
    <row r="71" spans="2:26" ht="30" hidden="1" customHeight="1" x14ac:dyDescent="0.2">
      <c r="B71" s="508">
        <f ca="1"/>
        <v>67</v>
      </c>
      <c r="C71" s="674" t="str">
        <f ca="1"/>
        <v>MDW-39240</v>
      </c>
      <c r="D71" s="674" t="str">
        <f ca="1"/>
        <v>Lot01</v>
      </c>
      <c r="E71" s="674" t="str">
        <f ca="1"/>
        <v>GEN14.1</v>
      </c>
      <c r="F71" s="674" t="str">
        <f ca="1"/>
        <v>GEN</v>
      </c>
      <c r="G71" s="676" t="str">
        <f ca="1"/>
        <v>Driver Train Simulation Room and Train Crew Office at OR18 - Civil &amp; AR</v>
      </c>
      <c r="H71" s="674" t="str">
        <f ca="1"/>
        <v>สหชาติ</v>
      </c>
      <c r="I71" s="674">
        <f ca="1"/>
        <v>0</v>
      </c>
      <c r="J71" s="674" t="str">
        <f ca="1"/>
        <v>Depot</v>
      </c>
      <c r="K71" s="677">
        <f ca="1"/>
        <v>46255</v>
      </c>
      <c r="L71" s="193">
        <f ca="1"/>
        <v>45930</v>
      </c>
      <c r="M71" s="615">
        <f ca="1"/>
        <v>1</v>
      </c>
      <c r="N71" s="601" t="str">
        <f ca="1"/>
        <v>Completed</v>
      </c>
      <c r="O71" s="193">
        <f ca="1"/>
        <v>46081</v>
      </c>
      <c r="P71" s="615">
        <f ca="1"/>
        <v>1</v>
      </c>
      <c r="Q71" s="601" t="str">
        <f ca="1"/>
        <v>Completed</v>
      </c>
      <c r="R71" s="701">
        <f ca="1"/>
        <v>0</v>
      </c>
      <c r="S71" s="702">
        <f ca="1"/>
        <v>0</v>
      </c>
      <c r="T71" s="703">
        <f ca="1"/>
        <v>0</v>
      </c>
      <c r="U71" s="488" t="str" cm="1">
        <f t="array" aca="1" ref="U71" ca="1">_xlfn.XLOOKUP(1,(E71='01 Summary'!$E$4:$E$250)*(('01 Summary'!$T$4:$T$250="Late")+('01 Summary'!$T$4:$T$250="On Schedule")),'01 Summary'!$AM$4:$AM$250," ")</f>
        <v xml:space="preserve"> </v>
      </c>
      <c r="W71" s="644" t="s">
        <v>450</v>
      </c>
      <c r="X71" s="644" t="s">
        <v>2093</v>
      </c>
      <c r="Y71" s="644" t="s">
        <v>2095</v>
      </c>
    </row>
    <row r="72" spans="2:26" ht="30" hidden="1" customHeight="1" x14ac:dyDescent="0.2">
      <c r="B72" s="508">
        <f ca="1"/>
        <v>68</v>
      </c>
      <c r="C72" s="544" t="str">
        <f ca="1"/>
        <v>MDW-39241</v>
      </c>
      <c r="D72" s="544" t="str">
        <f ca="1"/>
        <v>Lot01</v>
      </c>
      <c r="E72" s="544" t="str">
        <f ca="1"/>
        <v>GEN14.2</v>
      </c>
      <c r="F72" s="544" t="str">
        <f ca="1"/>
        <v>GEN</v>
      </c>
      <c r="G72" s="689" t="str">
        <f ca="1"/>
        <v>Driver Train Simulation Room and Train Crew Office at OR18 - Building Services</v>
      </c>
      <c r="H72" s="544" t="str">
        <f ca="1"/>
        <v>ประธาน</v>
      </c>
      <c r="I72" s="545">
        <f ca="1"/>
        <v>0</v>
      </c>
      <c r="J72" s="544">
        <f ca="1"/>
        <v>0</v>
      </c>
      <c r="K72" s="546">
        <f ca="1"/>
        <v>46255</v>
      </c>
      <c r="L72" s="530">
        <f ca="1"/>
        <v>45930</v>
      </c>
      <c r="M72" s="187">
        <f ca="1"/>
        <v>1</v>
      </c>
      <c r="N72" s="191" t="str">
        <f ca="1"/>
        <v>Completed</v>
      </c>
      <c r="O72" s="530">
        <f ca="1"/>
        <v>46081</v>
      </c>
      <c r="P72" s="187">
        <f ca="1"/>
        <v>1</v>
      </c>
      <c r="Q72" s="191" t="str">
        <f ca="1"/>
        <v>Completed</v>
      </c>
      <c r="R72" s="570">
        <f ca="1"/>
        <v>0</v>
      </c>
      <c r="S72" s="551">
        <f ca="1"/>
        <v>0</v>
      </c>
      <c r="T72" s="552">
        <f ca="1"/>
        <v>0</v>
      </c>
      <c r="U72" s="488" t="str" cm="1">
        <f t="array" aca="1" ref="U72" ca="1">_xlfn.XLOOKUP(1,(E72='01 Summary'!$E$4:$E$250)*(('01 Summary'!$T$4:$T$250="Late")+('01 Summary'!$T$4:$T$250="On Schedule")),'01 Summary'!$AM$4:$AM$250," ")</f>
        <v xml:space="preserve"> </v>
      </c>
      <c r="W72" s="644" t="s">
        <v>451</v>
      </c>
      <c r="X72" s="644" t="s">
        <v>3517</v>
      </c>
      <c r="Y72" s="644" t="s">
        <v>3793</v>
      </c>
    </row>
    <row r="73" spans="2:26" ht="30" hidden="1" customHeight="1" x14ac:dyDescent="0.2">
      <c r="B73" s="508">
        <f ca="1"/>
        <v>69</v>
      </c>
      <c r="C73" s="674" t="str">
        <f ca="1"/>
        <v>MDW-39239</v>
      </c>
      <c r="D73" s="674" t="str">
        <f ca="1"/>
        <v>Lot01</v>
      </c>
      <c r="E73" s="674" t="str">
        <f ca="1"/>
        <v>GEN15</v>
      </c>
      <c r="F73" s="674" t="str">
        <f ca="1"/>
        <v>GEN</v>
      </c>
      <c r="G73" s="676" t="str">
        <f ca="1"/>
        <v>Access Panel Closeout for Traction Substation Room in Main Workshop</v>
      </c>
      <c r="H73" s="674" t="str">
        <f ca="1"/>
        <v>สหชาติ</v>
      </c>
      <c r="I73" s="675">
        <f ca="1"/>
        <v>0</v>
      </c>
      <c r="J73" s="674">
        <f ca="1"/>
        <v>0</v>
      </c>
      <c r="K73" s="677">
        <f ca="1"/>
        <v>46105</v>
      </c>
      <c r="L73" s="193">
        <f ca="1"/>
        <v>46052</v>
      </c>
      <c r="M73" s="615">
        <f ca="1"/>
        <v>1</v>
      </c>
      <c r="N73" s="601" t="str">
        <f ca="1"/>
        <v>Completed</v>
      </c>
      <c r="O73" s="193">
        <f ca="1"/>
        <v>46082</v>
      </c>
      <c r="P73" s="615">
        <f ca="1"/>
        <v>1</v>
      </c>
      <c r="Q73" s="601" t="str">
        <f ca="1"/>
        <v>Completed</v>
      </c>
      <c r="R73" s="701">
        <f ca="1"/>
        <v>0</v>
      </c>
      <c r="S73" s="702">
        <f ca="1"/>
        <v>0</v>
      </c>
      <c r="T73" s="703">
        <f ca="1"/>
        <v>0</v>
      </c>
      <c r="U73" s="488" t="str" cm="1">
        <f t="array" aca="1" ref="U73" ca="1">_xlfn.XLOOKUP(1,(E73='01 Summary'!$E$4:$E$250)*(('01 Summary'!$T$4:$T$250="Late")+('01 Summary'!$T$4:$T$250="On Schedule")),'01 Summary'!$AM$4:$AM$250," ")</f>
        <v xml:space="preserve"> </v>
      </c>
      <c r="W73" s="644" t="s">
        <v>449</v>
      </c>
      <c r="X73" s="644" t="s">
        <v>2089</v>
      </c>
      <c r="Y73" s="644" t="s">
        <v>2091</v>
      </c>
    </row>
    <row r="74" spans="2:26" ht="30" hidden="1" customHeight="1" x14ac:dyDescent="0.2">
      <c r="B74" s="508">
        <f ca="1"/>
        <v>70</v>
      </c>
      <c r="C74" s="678" t="str">
        <f ca="1"/>
        <v>MDW-39232</v>
      </c>
      <c r="D74" s="678" t="str">
        <f ca="1"/>
        <v>Lot01</v>
      </c>
      <c r="E74" s="678" t="str">
        <f ca="1"/>
        <v>GEN16</v>
      </c>
      <c r="F74" s="678" t="str">
        <f ca="1"/>
        <v>GEN</v>
      </c>
      <c r="G74" s="679" t="str">
        <f ca="1"/>
        <v>Level Crossing at Turnout</v>
      </c>
      <c r="H74" s="678" t="str">
        <f ca="1"/>
        <v>กำพล</v>
      </c>
      <c r="I74" s="678">
        <f ca="1"/>
        <v>0</v>
      </c>
      <c r="J74" s="678">
        <f ca="1"/>
        <v>0</v>
      </c>
      <c r="K74" s="680">
        <f ca="1"/>
        <v>46255</v>
      </c>
      <c r="L74" s="176">
        <f ca="1"/>
        <v>46295</v>
      </c>
      <c r="M74" s="580">
        <f ca="1"/>
        <v>1</v>
      </c>
      <c r="N74" s="575" t="str">
        <f ca="1"/>
        <v>Completed</v>
      </c>
      <c r="O74" s="176">
        <f ca="1"/>
        <v>46295</v>
      </c>
      <c r="P74" s="580">
        <f ca="1"/>
        <v>1</v>
      </c>
      <c r="Q74" s="575" t="str">
        <f ca="1"/>
        <v>Completed</v>
      </c>
      <c r="R74" s="704">
        <f ca="1"/>
        <v>0</v>
      </c>
      <c r="S74" s="705">
        <f ca="1"/>
        <v>0</v>
      </c>
      <c r="T74" s="706">
        <f ca="1"/>
        <v>0</v>
      </c>
      <c r="U74" s="569" t="str" cm="1">
        <f t="array" aca="1" ref="U74" ca="1">_xlfn.XLOOKUP(1,(E74='01 Summary'!$E$4:$E$250)*(('01 Summary'!$T$4:$T$250="Late")+('01 Summary'!$T$4:$T$250="On Schedule")),'01 Summary'!$AM$4:$AM$250," ")</f>
        <v xml:space="preserve"> </v>
      </c>
      <c r="V74" s="569"/>
      <c r="W74" s="709" t="s">
        <v>448</v>
      </c>
      <c r="X74" s="709" t="s">
        <v>2350</v>
      </c>
      <c r="Y74" s="709" t="s">
        <v>2352</v>
      </c>
      <c r="Z74" s="569"/>
    </row>
    <row r="75" spans="2:26" ht="30" hidden="1" customHeight="1" x14ac:dyDescent="0.2">
      <c r="B75" s="508">
        <f ca="1"/>
        <v>71</v>
      </c>
      <c r="C75" s="512" t="str">
        <f ca="1"/>
        <v>MDW-39232</v>
      </c>
      <c r="D75" s="512" t="str">
        <f ca="1"/>
        <v>Lot01</v>
      </c>
      <c r="E75" s="512" t="str">
        <f ca="1"/>
        <v>GEN17</v>
      </c>
      <c r="F75" s="512" t="str">
        <f ca="1"/>
        <v>GEN</v>
      </c>
      <c r="G75" s="543" t="str">
        <f ca="1"/>
        <v>Track Slab Crossing</v>
      </c>
      <c r="H75" s="512" t="str">
        <f ca="1"/>
        <v>ชฎิล/กำพล</v>
      </c>
      <c r="I75" s="513">
        <f ca="1"/>
        <v>0</v>
      </c>
      <c r="J75" s="512">
        <f ca="1"/>
        <v>0</v>
      </c>
      <c r="K75" s="514">
        <f ca="1"/>
        <v>46255</v>
      </c>
      <c r="L75" s="174">
        <f ca="1"/>
        <v>0</v>
      </c>
      <c r="M75" s="188">
        <f ca="1"/>
        <v>0</v>
      </c>
      <c r="N75" s="175">
        <f ca="1"/>
        <v>0</v>
      </c>
      <c r="O75" s="174">
        <f ca="1"/>
        <v>0</v>
      </c>
      <c r="P75" s="188">
        <f ca="1"/>
        <v>0</v>
      </c>
      <c r="Q75" s="175">
        <f ca="1"/>
        <v>0</v>
      </c>
      <c r="R75" s="553">
        <f ca="1"/>
        <v>0</v>
      </c>
      <c r="S75" s="554">
        <f ca="1"/>
        <v>0</v>
      </c>
      <c r="T75" s="555">
        <f ca="1"/>
        <v>0</v>
      </c>
      <c r="U75" s="488" t="str" cm="1">
        <f t="array" aca="1" ref="U75" ca="1">_xlfn.XLOOKUP(1,(E75='01 Summary'!$E$4:$E$250)*(('01 Summary'!$T$4:$T$250="Late")+('01 Summary'!$T$4:$T$250="On Schedule")),'01 Summary'!$AM$4:$AM$250," ")</f>
        <v xml:space="preserve"> </v>
      </c>
      <c r="W75" s="644" t="s">
        <v>448</v>
      </c>
      <c r="X75" s="644" t="s">
        <v>2350</v>
      </c>
      <c r="Y75" s="644" t="s">
        <v>2352</v>
      </c>
    </row>
    <row r="76" spans="2:26" ht="30" hidden="1" customHeight="1" x14ac:dyDescent="0.2">
      <c r="B76" s="508">
        <f ca="1"/>
        <v>72</v>
      </c>
      <c r="C76" s="508" t="str">
        <f ca="1"/>
        <v>MDW-39243</v>
      </c>
      <c r="D76" s="508" t="str">
        <f ca="1"/>
        <v>Lot01</v>
      </c>
      <c r="E76" s="508" t="str">
        <f ca="1"/>
        <v>GEN18</v>
      </c>
      <c r="F76" s="508" t="str">
        <f ca="1"/>
        <v>GEN</v>
      </c>
      <c r="G76" s="542" t="str">
        <f ca="1"/>
        <v>Eye Adaptation Lighting (Lighting at Tunnel to Expose)</v>
      </c>
      <c r="H76" s="508" t="str">
        <f ca="1"/>
        <v>ประธาน</v>
      </c>
      <c r="I76" s="508">
        <f ca="1"/>
        <v>0</v>
      </c>
      <c r="J76" s="508">
        <f ca="1"/>
        <v>0</v>
      </c>
      <c r="K76" s="510">
        <f ca="1"/>
        <v>46345</v>
      </c>
      <c r="L76" s="173">
        <f ca="1"/>
        <v>45930</v>
      </c>
      <c r="M76" s="187">
        <f ca="1"/>
        <v>1</v>
      </c>
      <c r="N76" s="191" t="str">
        <f ca="1"/>
        <v>Completed</v>
      </c>
      <c r="O76" s="173">
        <f ca="1"/>
        <v>45960</v>
      </c>
      <c r="P76" s="187">
        <f ca="1"/>
        <v>1</v>
      </c>
      <c r="Q76" s="191" t="str">
        <f ca="1"/>
        <v>Completed</v>
      </c>
      <c r="R76" s="550">
        <f ca="1"/>
        <v>0</v>
      </c>
      <c r="S76" s="551">
        <f ca="1"/>
        <v>0</v>
      </c>
      <c r="T76" s="552">
        <f ca="1"/>
        <v>0</v>
      </c>
      <c r="U76" s="488" t="str" cm="1">
        <f t="array" aca="1" ref="U76" ca="1">_xlfn.XLOOKUP(1,(E76='01 Summary'!$E$4:$E$250)*(('01 Summary'!$T$4:$T$250="Late")+('01 Summary'!$T$4:$T$250="On Schedule")),'01 Summary'!$AM$4:$AM$250," ")</f>
        <v xml:space="preserve"> </v>
      </c>
      <c r="W76" s="644" t="s">
        <v>447</v>
      </c>
      <c r="X76" s="644" t="s">
        <v>3523</v>
      </c>
      <c r="Y76" s="644" t="s">
        <v>3798</v>
      </c>
    </row>
    <row r="77" spans="2:26" ht="30" hidden="1" customHeight="1" x14ac:dyDescent="0.2">
      <c r="B77" s="508">
        <f ca="1"/>
        <v>73</v>
      </c>
      <c r="C77" s="508" t="str">
        <f ca="1"/>
        <v>-</v>
      </c>
      <c r="D77" s="508" t="str">
        <f ca="1"/>
        <v>Lot01</v>
      </c>
      <c r="E77" s="508" t="str">
        <f ca="1"/>
        <v>GEN19</v>
      </c>
      <c r="F77" s="508" t="str">
        <f ca="1"/>
        <v>GEN</v>
      </c>
      <c r="G77" s="542" t="str">
        <f ca="1"/>
        <v>Train Simulation Room and AFC Training Room</v>
      </c>
      <c r="H77" s="508" t="str">
        <f ca="1"/>
        <v>-</v>
      </c>
      <c r="I77" s="508">
        <f ca="1"/>
        <v>0</v>
      </c>
      <c r="J77" s="508">
        <f ca="1"/>
        <v>0</v>
      </c>
      <c r="K77" s="510">
        <f ca="1"/>
        <v>46255</v>
      </c>
      <c r="L77" s="194">
        <f ca="1"/>
        <v>0</v>
      </c>
      <c r="M77" s="195">
        <f ca="1"/>
        <v>0</v>
      </c>
      <c r="N77" s="203">
        <f ca="1"/>
        <v>0</v>
      </c>
      <c r="O77" s="194">
        <f ca="1"/>
        <v>0</v>
      </c>
      <c r="P77" s="195">
        <f ca="1"/>
        <v>0</v>
      </c>
      <c r="Q77" s="203">
        <f ca="1"/>
        <v>0</v>
      </c>
      <c r="R77" s="550">
        <f ca="1"/>
        <v>0</v>
      </c>
      <c r="S77" s="551">
        <f ca="1"/>
        <v>0</v>
      </c>
      <c r="T77" s="552">
        <f ca="1"/>
        <v>0</v>
      </c>
      <c r="U77" s="488" t="str" cm="1">
        <f t="array" aca="1" ref="U77" ca="1">_xlfn.XLOOKUP(1,(E77='01 Summary'!$E$4:$E$250)*(('01 Summary'!$T$4:$T$250="Late")+('01 Summary'!$T$4:$T$250="On Schedule")),'01 Summary'!$AM$4:$AM$250," ")</f>
        <v xml:space="preserve"> </v>
      </c>
      <c r="X77" s="644">
        <v>0</v>
      </c>
      <c r="Y77" s="644">
        <v>0</v>
      </c>
    </row>
    <row r="78" spans="2:26" ht="30" hidden="1" customHeight="1" x14ac:dyDescent="0.2">
      <c r="B78" s="508">
        <f ca="1"/>
        <v>74</v>
      </c>
      <c r="C78" s="674" t="str">
        <f ca="1"/>
        <v>MDW-39244</v>
      </c>
      <c r="D78" s="674" t="str">
        <f ca="1"/>
        <v>Lot01</v>
      </c>
      <c r="E78" s="674" t="str">
        <f ca="1"/>
        <v>GEN19.1</v>
      </c>
      <c r="F78" s="674" t="str">
        <f ca="1"/>
        <v>GEN</v>
      </c>
      <c r="G78" s="676" t="str">
        <f ca="1"/>
        <v xml:space="preserve">Modification AFC Training Center at OR19 - Civil &amp; AR  </v>
      </c>
      <c r="H78" s="674" t="str">
        <f ca="1"/>
        <v>สหชาติ</v>
      </c>
      <c r="I78" s="675">
        <f ca="1"/>
        <v>0</v>
      </c>
      <c r="J78" s="674">
        <f ca="1"/>
        <v>0</v>
      </c>
      <c r="K78" s="677">
        <f ca="1"/>
        <v>46356</v>
      </c>
      <c r="L78" s="193">
        <f ca="1"/>
        <v>46295</v>
      </c>
      <c r="M78" s="615">
        <f ca="1"/>
        <v>1</v>
      </c>
      <c r="N78" s="601" t="str">
        <f ca="1"/>
        <v>Completed</v>
      </c>
      <c r="O78" s="597">
        <f ca="1"/>
        <v>46326</v>
      </c>
      <c r="P78" s="615">
        <f ca="1"/>
        <v>0.57999999999999996</v>
      </c>
      <c r="Q78" s="601" t="str">
        <f ca="1"/>
        <v>On Schedule</v>
      </c>
      <c r="R78" s="701">
        <f ca="1"/>
        <v>0</v>
      </c>
      <c r="S78" s="702">
        <f ca="1"/>
        <v>0</v>
      </c>
      <c r="T78" s="703">
        <f ca="1"/>
        <v>0</v>
      </c>
      <c r="U78" s="488" t="str" cm="1">
        <f t="array" aca="1" ref="U78" ca="1">_xlfn.XLOOKUP(1,(E78='01 Summary'!$E$4:$E$250)*(('01 Summary'!$T$4:$T$250="Late")+('01 Summary'!$T$4:$T$250="On Schedule")),'01 Summary'!$AM$4:$AM$250," ")</f>
        <v xml:space="preserve"> </v>
      </c>
      <c r="W78" s="644" t="s">
        <v>475</v>
      </c>
      <c r="X78" s="644" t="s">
        <v>2097</v>
      </c>
      <c r="Y78" s="644" t="s">
        <v>2100</v>
      </c>
    </row>
    <row r="79" spans="2:26" ht="30" hidden="1" customHeight="1" x14ac:dyDescent="0.2">
      <c r="B79" s="508">
        <f ca="1"/>
        <v>75</v>
      </c>
      <c r="C79" s="508" t="str">
        <f ca="1"/>
        <v>MDW-39245</v>
      </c>
      <c r="D79" s="508" t="str">
        <f ca="1"/>
        <v>Lot01</v>
      </c>
      <c r="E79" s="508" t="str">
        <f ca="1"/>
        <v>GEN19.2</v>
      </c>
      <c r="F79" s="508" t="str">
        <f ca="1"/>
        <v>GEN</v>
      </c>
      <c r="G79" s="542" t="str">
        <f ca="1"/>
        <v xml:space="preserve">Modification AFC Training Center at OR19 - Building Services  </v>
      </c>
      <c r="H79" s="508" t="str">
        <f ca="1"/>
        <v>ประธาน</v>
      </c>
      <c r="I79" s="508" t="str">
        <f ca="1"/>
        <v>บัณฑิต</v>
      </c>
      <c r="J79" s="508">
        <f ca="1"/>
        <v>0</v>
      </c>
      <c r="K79" s="510">
        <f ca="1"/>
        <v>46356</v>
      </c>
      <c r="L79" s="173">
        <f ca="1"/>
        <v>46295</v>
      </c>
      <c r="M79" s="187">
        <f ca="1"/>
        <v>1</v>
      </c>
      <c r="N79" s="191" t="str">
        <f ca="1"/>
        <v>Completed</v>
      </c>
      <c r="O79" s="173">
        <f ca="1"/>
        <v>46326</v>
      </c>
      <c r="P79" s="187">
        <f ca="1"/>
        <v>1</v>
      </c>
      <c r="Q79" s="191" t="str">
        <f ca="1"/>
        <v>Completed</v>
      </c>
      <c r="R79" s="550">
        <f ca="1"/>
        <v>0</v>
      </c>
      <c r="S79" s="551">
        <f ca="1"/>
        <v>0</v>
      </c>
      <c r="T79" s="552">
        <f ca="1"/>
        <v>0</v>
      </c>
      <c r="U79" s="488" t="str" cm="1">
        <f t="array" aca="1" ref="U79" ca="1">_xlfn.XLOOKUP(1,(E79='01 Summary'!$E$4:$E$250)*(('01 Summary'!$T$4:$T$250="Late")+('01 Summary'!$T$4:$T$250="On Schedule")),'01 Summary'!$AM$4:$AM$250," ")</f>
        <v xml:space="preserve"> </v>
      </c>
      <c r="W79" s="644" t="s">
        <v>476</v>
      </c>
      <c r="X79" s="644" t="s">
        <v>3526</v>
      </c>
      <c r="Y79" s="644" t="s">
        <v>3800</v>
      </c>
    </row>
    <row r="80" spans="2:26" ht="30" hidden="1" customHeight="1" x14ac:dyDescent="0.2">
      <c r="B80" s="508">
        <f ca="1"/>
        <v>76</v>
      </c>
      <c r="C80" s="512" t="str">
        <f ca="1"/>
        <v>-</v>
      </c>
      <c r="D80" s="512" t="str">
        <f ca="1"/>
        <v>Lot01</v>
      </c>
      <c r="E80" s="512" t="str">
        <f ca="1"/>
        <v>GEN20</v>
      </c>
      <c r="F80" s="512" t="str">
        <f ca="1"/>
        <v>GEN</v>
      </c>
      <c r="G80" s="543" t="str">
        <f ca="1"/>
        <v>Dormitory Cable Containments (if any)</v>
      </c>
      <c r="H80" s="512" t="str">
        <f ca="1"/>
        <v>-</v>
      </c>
      <c r="I80" s="512">
        <f ca="1"/>
        <v>0</v>
      </c>
      <c r="J80" s="512">
        <f ca="1"/>
        <v>0</v>
      </c>
      <c r="K80" s="514" t="str">
        <f ca="1"/>
        <v>-</v>
      </c>
      <c r="L80" s="174">
        <f ca="1"/>
        <v>0</v>
      </c>
      <c r="M80" s="188">
        <f ca="1"/>
        <v>0</v>
      </c>
      <c r="N80" s="175">
        <f ca="1"/>
        <v>0</v>
      </c>
      <c r="O80" s="174">
        <f ca="1"/>
        <v>0</v>
      </c>
      <c r="P80" s="188">
        <f ca="1"/>
        <v>0</v>
      </c>
      <c r="Q80" s="175">
        <f ca="1"/>
        <v>0</v>
      </c>
      <c r="R80" s="553">
        <f ca="1"/>
        <v>0</v>
      </c>
      <c r="S80" s="554">
        <f ca="1"/>
        <v>0</v>
      </c>
      <c r="T80" s="555">
        <f ca="1"/>
        <v>0</v>
      </c>
      <c r="U80" s="488" t="str" cm="1">
        <f t="array" aca="1" ref="U80" ca="1">_xlfn.XLOOKUP(1,(E80='01 Summary'!$E$4:$E$250)*(('01 Summary'!$T$4:$T$250="Late")+('01 Summary'!$T$4:$T$250="On Schedule")),'01 Summary'!$AM$4:$AM$250," ")</f>
        <v xml:space="preserve"> </v>
      </c>
      <c r="X80" s="644">
        <v>0</v>
      </c>
      <c r="Y80" s="644">
        <v>0</v>
      </c>
    </row>
    <row r="81" spans="2:26" ht="30" hidden="1" customHeight="1" x14ac:dyDescent="0.2">
      <c r="B81" s="508">
        <f ca="1"/>
        <v>77</v>
      </c>
      <c r="C81" s="508" t="str">
        <f ca="1"/>
        <v/>
      </c>
      <c r="D81" s="508" t="str">
        <f ca="1"/>
        <v>Lot01</v>
      </c>
      <c r="E81" s="508" t="str">
        <f ca="1"/>
        <v>GEN21</v>
      </c>
      <c r="F81" s="508" t="str">
        <f ca="1"/>
        <v>GEN</v>
      </c>
      <c r="G81" s="542" t="str">
        <f ca="1"/>
        <v>Project Information Management System (PIMS)</v>
      </c>
      <c r="H81" s="508" t="str">
        <f ca="1"/>
        <v>บัณฑิต</v>
      </c>
      <c r="I81" s="508">
        <f ca="1"/>
        <v>0</v>
      </c>
      <c r="J81" s="508">
        <f ca="1"/>
        <v>0</v>
      </c>
      <c r="K81" s="510">
        <f ca="1"/>
        <v>45565</v>
      </c>
      <c r="L81" s="173">
        <f ca="1"/>
        <v>45514</v>
      </c>
      <c r="M81" s="187">
        <f ca="1"/>
        <v>1</v>
      </c>
      <c r="N81" s="191" t="str">
        <f ca="1"/>
        <v>Completed</v>
      </c>
      <c r="O81" s="173">
        <f ca="1"/>
        <v>45519</v>
      </c>
      <c r="P81" s="187">
        <f ca="1"/>
        <v>1</v>
      </c>
      <c r="Q81" s="191" t="str">
        <f ca="1"/>
        <v>Completed</v>
      </c>
      <c r="R81" s="550">
        <f ca="1"/>
        <v>0</v>
      </c>
      <c r="S81" s="551">
        <f ca="1"/>
        <v>0</v>
      </c>
      <c r="T81" s="552">
        <f ca="1"/>
        <v>0</v>
      </c>
      <c r="U81" s="488" t="str" cm="1">
        <f t="array" aca="1" ref="U81" ca="1">_xlfn.XLOOKUP(1,(E81='01 Summary'!$E$4:$E$250)*(('01 Summary'!$T$4:$T$250="Late")+('01 Summary'!$T$4:$T$250="On Schedule")),'01 Summary'!$AM$4:$AM$250," ")</f>
        <v xml:space="preserve"> </v>
      </c>
      <c r="W81" s="644" t="s">
        <v>380</v>
      </c>
      <c r="X81" s="644" t="s">
        <v>4800</v>
      </c>
      <c r="Y81" s="644" t="s">
        <v>4800</v>
      </c>
    </row>
    <row r="82" spans="2:26" ht="30" hidden="1" customHeight="1" x14ac:dyDescent="0.2">
      <c r="B82" s="508">
        <f ca="1"/>
        <v>78</v>
      </c>
      <c r="C82" s="544" t="str">
        <f ca="1"/>
        <v>MDW-39237</v>
      </c>
      <c r="D82" s="544" t="str">
        <f ca="1"/>
        <v>Lot01</v>
      </c>
      <c r="E82" s="544" t="str">
        <f ca="1"/>
        <v>GEN22</v>
      </c>
      <c r="F82" s="544" t="str">
        <f ca="1"/>
        <v>GEN</v>
      </c>
      <c r="G82" s="689" t="str">
        <f ca="1"/>
        <v>Central BEMS for the MRT Orange Line System</v>
      </c>
      <c r="H82" s="544" t="str">
        <f ca="1"/>
        <v>บัณฑิต</v>
      </c>
      <c r="I82" s="545">
        <f ca="1"/>
        <v>0</v>
      </c>
      <c r="J82" s="544">
        <f ca="1"/>
        <v>0</v>
      </c>
      <c r="K82" s="546">
        <f ca="1"/>
        <v>46255</v>
      </c>
      <c r="L82" s="530">
        <f ca="1"/>
        <v>46142</v>
      </c>
      <c r="M82" s="187">
        <f ca="1"/>
        <v>0</v>
      </c>
      <c r="N82" s="191" t="str">
        <f ca="1"/>
        <v>Late</v>
      </c>
      <c r="O82" s="530">
        <f ca="1"/>
        <v>46203</v>
      </c>
      <c r="P82" s="187">
        <f ca="1"/>
        <v>0</v>
      </c>
      <c r="Q82" s="191" t="str">
        <f ca="1"/>
        <v>Late</v>
      </c>
      <c r="R82" s="570">
        <f ca="1"/>
        <v>0</v>
      </c>
      <c r="S82" s="551">
        <f ca="1"/>
        <v>0</v>
      </c>
      <c r="T82" s="552">
        <f ca="1"/>
        <v>0</v>
      </c>
      <c r="U82" s="488" t="str" cm="1">
        <f t="array" aca="1" ref="U82" ca="1">_xlfn.XLOOKUP(1,(E82='01 Summary'!$E$4:$E$250)*(('01 Summary'!$T$4:$T$250="Late")+('01 Summary'!$T$4:$T$250="On Schedule")),'01 Summary'!$AM$4:$AM$250," ")</f>
        <v xml:space="preserve"> </v>
      </c>
      <c r="W82" s="644" t="s">
        <v>477</v>
      </c>
      <c r="X82" s="644" t="s">
        <v>3511</v>
      </c>
      <c r="Y82" s="644" t="s">
        <v>3789</v>
      </c>
    </row>
    <row r="83" spans="2:26" ht="30" hidden="1" customHeight="1" x14ac:dyDescent="0.2">
      <c r="B83" s="508">
        <f ca="1"/>
        <v>79</v>
      </c>
      <c r="C83" s="508" t="str">
        <f ca="1"/>
        <v/>
      </c>
      <c r="D83" s="508" t="str">
        <f ca="1"/>
        <v>Lot01</v>
      </c>
      <c r="E83" s="508" t="str">
        <f ca="1"/>
        <v>GEN23</v>
      </c>
      <c r="F83" s="508" t="str">
        <f ca="1"/>
        <v>GEN</v>
      </c>
      <c r="G83" s="542" t="str">
        <f ca="1"/>
        <v>Asset Information</v>
      </c>
      <c r="H83" s="508" t="str">
        <f ca="1"/>
        <v>บัณฑิต</v>
      </c>
      <c r="I83" s="508">
        <f ca="1"/>
        <v>0</v>
      </c>
      <c r="J83" s="508">
        <f ca="1"/>
        <v>0</v>
      </c>
      <c r="K83" s="510">
        <f ca="1"/>
        <v>46345</v>
      </c>
      <c r="L83" s="194">
        <f ca="1"/>
        <v>0</v>
      </c>
      <c r="M83" s="195">
        <f ca="1"/>
        <v>0</v>
      </c>
      <c r="N83" s="203">
        <f ca="1"/>
        <v>0</v>
      </c>
      <c r="O83" s="583">
        <f ca="1"/>
        <v>46264</v>
      </c>
      <c r="P83" s="187">
        <f ca="1"/>
        <v>1</v>
      </c>
      <c r="Q83" s="191" t="str">
        <f ca="1"/>
        <v>Completed</v>
      </c>
      <c r="R83" s="550">
        <f ca="1"/>
        <v>0</v>
      </c>
      <c r="S83" s="551">
        <f ca="1"/>
        <v>0</v>
      </c>
      <c r="T83" s="552">
        <f ca="1"/>
        <v>0</v>
      </c>
      <c r="U83" s="569" t="str" cm="1">
        <f t="array" aca="1" ref="U83" ca="1">_xlfn.XLOOKUP(1,(E83='01 Summary'!$E$4:$E$250)*(('01 Summary'!$T$4:$T$250="Late")+('01 Summary'!$T$4:$T$250="On Schedule")),'01 Summary'!$AM$4:$AM$250," ")</f>
        <v xml:space="preserve"> </v>
      </c>
      <c r="V83" s="569"/>
      <c r="W83" s="709" t="s">
        <v>380</v>
      </c>
      <c r="X83" s="709" t="s">
        <v>4800</v>
      </c>
      <c r="Y83" s="709" t="s">
        <v>4800</v>
      </c>
      <c r="Z83" s="569"/>
    </row>
    <row r="84" spans="2:26" ht="30" hidden="1" customHeight="1" x14ac:dyDescent="0.2">
      <c r="B84" s="508">
        <f ca="1"/>
        <v>80</v>
      </c>
      <c r="C84" s="512" t="str">
        <f ca="1"/>
        <v>MDW-39282</v>
      </c>
      <c r="D84" s="512" t="str">
        <f ca="1"/>
        <v>Lot01</v>
      </c>
      <c r="E84" s="512" t="str">
        <f ca="1"/>
        <v>PSD1</v>
      </c>
      <c r="F84" s="512" t="str">
        <f ca="1"/>
        <v>PSD</v>
      </c>
      <c r="G84" s="543" t="str">
        <f ca="1"/>
        <v>Holes for PSD Cable Wiring</v>
      </c>
      <c r="H84" s="512" t="str">
        <f ca="1"/>
        <v>กำพล</v>
      </c>
      <c r="I84" s="512">
        <f ca="1"/>
        <v>0</v>
      </c>
      <c r="J84" s="512">
        <f ca="1"/>
        <v>0</v>
      </c>
      <c r="K84" s="514">
        <f ca="1"/>
        <v>46255</v>
      </c>
      <c r="L84" s="174">
        <f ca="1"/>
        <v>0</v>
      </c>
      <c r="M84" s="188">
        <f ca="1"/>
        <v>0</v>
      </c>
      <c r="N84" s="175">
        <f ca="1"/>
        <v>0</v>
      </c>
      <c r="O84" s="174">
        <f ca="1"/>
        <v>0</v>
      </c>
      <c r="P84" s="188">
        <f ca="1"/>
        <v>0</v>
      </c>
      <c r="Q84" s="175">
        <f ca="1"/>
        <v>0</v>
      </c>
      <c r="R84" s="553">
        <f ca="1"/>
        <v>0</v>
      </c>
      <c r="S84" s="554">
        <f ca="1"/>
        <v>0</v>
      </c>
      <c r="T84" s="555">
        <f ca="1"/>
        <v>0</v>
      </c>
      <c r="U84" s="569" t="str" cm="1">
        <f t="array" aca="1" ref="U84" ca="1">_xlfn.XLOOKUP(1,(E84='01 Summary'!$E$4:$E$250)*(('01 Summary'!$T$4:$T$250="Late")+('01 Summary'!$T$4:$T$250="On Schedule")),'01 Summary'!$AM$4:$AM$250," ")</f>
        <v xml:space="preserve"> </v>
      </c>
      <c r="V84" s="569"/>
      <c r="W84" s="709" t="s">
        <v>1373</v>
      </c>
      <c r="X84" s="709" t="s">
        <v>2362</v>
      </c>
      <c r="Y84" s="709" t="s">
        <v>2364</v>
      </c>
      <c r="Z84" s="569"/>
    </row>
    <row r="85" spans="2:26" ht="30" hidden="1" customHeight="1" x14ac:dyDescent="0.2">
      <c r="B85" s="508">
        <f ca="1"/>
        <v>81</v>
      </c>
      <c r="C85" s="508" t="str">
        <f ca="1"/>
        <v>MDW-39004</v>
      </c>
      <c r="D85" s="508" t="str">
        <f ca="1"/>
        <v>Lot01</v>
      </c>
      <c r="E85" s="508" t="str">
        <f ca="1"/>
        <v>PSD2</v>
      </c>
      <c r="F85" s="508" t="str">
        <f ca="1"/>
        <v>PSD</v>
      </c>
      <c r="G85" s="542" t="str">
        <f ca="1"/>
        <v>Rubber Gap Fillers on Platform Edge</v>
      </c>
      <c r="H85" s="508" t="str">
        <f ca="1"/>
        <v>กำพล</v>
      </c>
      <c r="I85" s="508">
        <f ca="1"/>
        <v>0</v>
      </c>
      <c r="J85" s="508">
        <f ca="1"/>
        <v>0</v>
      </c>
      <c r="K85" s="510">
        <f ca="1"/>
        <v>46255</v>
      </c>
      <c r="L85" s="173">
        <f ca="1"/>
        <v>45868</v>
      </c>
      <c r="M85" s="187">
        <f ca="1"/>
        <v>1</v>
      </c>
      <c r="N85" s="191" t="str">
        <f ca="1"/>
        <v>Completed</v>
      </c>
      <c r="O85" s="173">
        <f ca="1"/>
        <v>46053</v>
      </c>
      <c r="P85" s="187">
        <f ca="1"/>
        <v>1</v>
      </c>
      <c r="Q85" s="191" t="str">
        <f ca="1"/>
        <v>Completed</v>
      </c>
      <c r="R85" s="561">
        <f ca="1"/>
        <v>0</v>
      </c>
      <c r="S85" s="551">
        <f ca="1"/>
        <v>0</v>
      </c>
      <c r="T85" s="552">
        <f ca="1"/>
        <v>0</v>
      </c>
      <c r="U85" s="488" t="str" cm="1">
        <f t="array" aca="1" ref="U85" ca="1">_xlfn.XLOOKUP(1,(E85='01 Summary'!$E$4:$E$250)*(('01 Summary'!$T$4:$T$250="Late")+('01 Summary'!$T$4:$T$250="On Schedule")),'01 Summary'!$AM$4:$AM$250," ")</f>
        <v xml:space="preserve"> </v>
      </c>
      <c r="W85" s="644" t="s">
        <v>1119</v>
      </c>
      <c r="X85" s="644" t="s">
        <v>2346</v>
      </c>
      <c r="Y85" s="644" t="s">
        <v>2348</v>
      </c>
    </row>
    <row r="86" spans="2:26" ht="30" hidden="1" customHeight="1" x14ac:dyDescent="0.2">
      <c r="B86" s="508">
        <f ca="1"/>
        <v>82</v>
      </c>
      <c r="C86" s="544" t="str">
        <f ca="1"/>
        <v>MDW-39280</v>
      </c>
      <c r="D86" s="544" t="str">
        <f ca="1"/>
        <v>Lot01</v>
      </c>
      <c r="E86" s="544" t="str">
        <f ca="1"/>
        <v>PSD3</v>
      </c>
      <c r="F86" s="544" t="str">
        <f ca="1"/>
        <v>PSD</v>
      </c>
      <c r="G86" s="689" t="str">
        <f ca="1"/>
        <v>Platform Finishing</v>
      </c>
      <c r="H86" s="544" t="str">
        <f ca="1"/>
        <v>กำพล</v>
      </c>
      <c r="I86" s="545">
        <f ca="1"/>
        <v>0</v>
      </c>
      <c r="J86" s="544">
        <f ca="1"/>
        <v>0</v>
      </c>
      <c r="K86" s="546">
        <f ca="1"/>
        <v>46255</v>
      </c>
      <c r="L86" s="530">
        <f ca="1"/>
        <v>45868</v>
      </c>
      <c r="M86" s="187">
        <f ca="1"/>
        <v>1</v>
      </c>
      <c r="N86" s="191" t="str">
        <f ca="1"/>
        <v>Completed</v>
      </c>
      <c r="O86" s="530">
        <f ca="1"/>
        <v>45916</v>
      </c>
      <c r="P86" s="187">
        <f ca="1"/>
        <v>1</v>
      </c>
      <c r="Q86" s="191" t="str">
        <f ca="1"/>
        <v>Completed</v>
      </c>
      <c r="R86" s="570">
        <f ca="1"/>
        <v>0</v>
      </c>
      <c r="S86" s="551">
        <f ca="1"/>
        <v>0</v>
      </c>
      <c r="T86" s="552">
        <f ca="1"/>
        <v>0</v>
      </c>
      <c r="U86" s="488" t="str" cm="1">
        <f t="array" aca="1" ref="U86" ca="1">_xlfn.XLOOKUP(1,(E86='01 Summary'!$E$4:$E$250)*(('01 Summary'!$T$4:$T$250="Late")+('01 Summary'!$T$4:$T$250="On Schedule")),'01 Summary'!$AM$4:$AM$250," ")</f>
        <v xml:space="preserve"> </v>
      </c>
      <c r="W86" s="644" t="s">
        <v>1367</v>
      </c>
      <c r="X86" s="644" t="s">
        <v>2354</v>
      </c>
      <c r="Y86" s="644" t="s">
        <v>2356</v>
      </c>
    </row>
    <row r="87" spans="2:26" ht="30" hidden="1" customHeight="1" x14ac:dyDescent="0.2">
      <c r="B87" s="508">
        <f ca="1"/>
        <v>83</v>
      </c>
      <c r="C87" s="508" t="str">
        <f ca="1"/>
        <v>MDW-39281</v>
      </c>
      <c r="D87" s="508" t="str">
        <f ca="1"/>
        <v>Lot01</v>
      </c>
      <c r="E87" s="508" t="str">
        <f ca="1"/>
        <v>PSD4</v>
      </c>
      <c r="F87" s="508" t="str">
        <f ca="1"/>
        <v>PSD</v>
      </c>
      <c r="G87" s="542" t="str">
        <f ca="1"/>
        <v>Cladding Barrier between EWD and Station Structure</v>
      </c>
      <c r="H87" s="508" t="str">
        <f ca="1"/>
        <v>กำพล</v>
      </c>
      <c r="I87" s="508">
        <f ca="1"/>
        <v>0</v>
      </c>
      <c r="J87" s="508">
        <f ca="1"/>
        <v>0</v>
      </c>
      <c r="K87" s="510">
        <f ca="1"/>
        <v>46255</v>
      </c>
      <c r="L87" s="173">
        <f ca="1"/>
        <v>46081</v>
      </c>
      <c r="M87" s="187">
        <f ca="1"/>
        <v>1</v>
      </c>
      <c r="N87" s="191" t="str">
        <f ca="1"/>
        <v>Completed</v>
      </c>
      <c r="O87" s="173">
        <f ca="1"/>
        <v>46096</v>
      </c>
      <c r="P87" s="187">
        <f ca="1"/>
        <v>1</v>
      </c>
      <c r="Q87" s="191" t="str">
        <f ca="1"/>
        <v>Completed</v>
      </c>
      <c r="R87" s="550">
        <f ca="1"/>
        <v>0</v>
      </c>
      <c r="S87" s="551">
        <f ca="1"/>
        <v>0</v>
      </c>
      <c r="T87" s="552">
        <f ca="1"/>
        <v>0</v>
      </c>
      <c r="U87" s="488" t="str" cm="1">
        <f t="array" aca="1" ref="U87" ca="1">_xlfn.XLOOKUP(1,(E87='01 Summary'!$E$4:$E$250)*(('01 Summary'!$T$4:$T$250="Late")+('01 Summary'!$T$4:$T$250="On Schedule")),'01 Summary'!$AM$4:$AM$250," ")</f>
        <v xml:space="preserve"> </v>
      </c>
      <c r="W87" s="644" t="s">
        <v>1370</v>
      </c>
      <c r="X87" s="644" t="s">
        <v>2358</v>
      </c>
      <c r="Y87" s="644" t="s">
        <v>2360</v>
      </c>
    </row>
    <row r="88" spans="2:26" ht="30" hidden="1" customHeight="1" x14ac:dyDescent="0.2">
      <c r="B88" s="508">
        <f ca="1"/>
        <v>84</v>
      </c>
      <c r="C88" s="512" t="str">
        <f ca="1"/>
        <v>-</v>
      </c>
      <c r="D88" s="512" t="str">
        <f ca="1"/>
        <v>Lot01</v>
      </c>
      <c r="E88" s="512" t="str">
        <f ca="1"/>
        <v>AFC1</v>
      </c>
      <c r="F88" s="512" t="str">
        <f ca="1"/>
        <v>AFC</v>
      </c>
      <c r="G88" s="543" t="str">
        <f ca="1"/>
        <v>Park and Ride System</v>
      </c>
      <c r="H88" s="512" t="str">
        <f ca="1"/>
        <v>บัณฑิต/สหชาติ</v>
      </c>
      <c r="I88" s="512">
        <f ca="1"/>
        <v>0</v>
      </c>
      <c r="J88" s="512">
        <f ca="1"/>
        <v>0</v>
      </c>
      <c r="K88" s="514">
        <f ca="1"/>
        <v>46315</v>
      </c>
      <c r="L88" s="174">
        <f ca="1"/>
        <v>0</v>
      </c>
      <c r="M88" s="188">
        <f ca="1"/>
        <v>0</v>
      </c>
      <c r="N88" s="175">
        <f ca="1"/>
        <v>0</v>
      </c>
      <c r="O88" s="174">
        <f ca="1"/>
        <v>0</v>
      </c>
      <c r="P88" s="188">
        <f ca="1"/>
        <v>0</v>
      </c>
      <c r="Q88" s="175">
        <f ca="1"/>
        <v>0</v>
      </c>
      <c r="R88" s="553">
        <f ca="1"/>
        <v>0</v>
      </c>
      <c r="S88" s="554">
        <f ca="1"/>
        <v>0</v>
      </c>
      <c r="T88" s="555">
        <f ca="1"/>
        <v>0</v>
      </c>
      <c r="U88" s="488" t="str" cm="1">
        <f t="array" aca="1" ref="U88" ca="1">_xlfn.XLOOKUP(1,(E88='01 Summary'!$E$4:$E$250)*(('01 Summary'!$T$4:$T$250="Late")+('01 Summary'!$T$4:$T$250="On Schedule")),'01 Summary'!$AM$4:$AM$250," ")</f>
        <v xml:space="preserve"> </v>
      </c>
      <c r="X88" s="644">
        <v>0</v>
      </c>
      <c r="Y88" s="644">
        <v>0</v>
      </c>
    </row>
    <row r="89" spans="2:26" ht="30" hidden="1" customHeight="1" x14ac:dyDescent="0.2">
      <c r="B89" s="508">
        <f ca="1"/>
        <v>85</v>
      </c>
      <c r="C89" s="508" t="str">
        <f ca="1"/>
        <v>MDW-39276</v>
      </c>
      <c r="D89" s="508" t="str">
        <f ca="1"/>
        <v>Lot01</v>
      </c>
      <c r="E89" s="508" t="str">
        <f ca="1"/>
        <v>AFC2</v>
      </c>
      <c r="F89" s="508" t="str">
        <f ca="1"/>
        <v>AFC</v>
      </c>
      <c r="G89" s="542" t="str">
        <f ca="1"/>
        <v>Ticket Issuing Machine (TIM) Wall Opening and Closing</v>
      </c>
      <c r="H89" s="508" t="str">
        <f ca="1"/>
        <v>สหชาติ</v>
      </c>
      <c r="I89" s="508">
        <f ca="1"/>
        <v>0</v>
      </c>
      <c r="J89" s="508">
        <f ca="1"/>
        <v>0</v>
      </c>
      <c r="K89" s="510">
        <f ca="1"/>
        <v>46285</v>
      </c>
      <c r="L89" s="173">
        <f ca="1"/>
        <v>46052</v>
      </c>
      <c r="M89" s="187">
        <f ca="1"/>
        <v>1</v>
      </c>
      <c r="N89" s="191" t="str">
        <f ca="1"/>
        <v>Completed</v>
      </c>
      <c r="O89" s="597">
        <f ca="1"/>
        <v>46096</v>
      </c>
      <c r="P89" s="187">
        <f ca="1"/>
        <v>0.5</v>
      </c>
      <c r="Q89" s="191" t="str">
        <f ca="1"/>
        <v>Late</v>
      </c>
      <c r="R89" s="550">
        <f ca="1"/>
        <v>0</v>
      </c>
      <c r="S89" s="551">
        <f ca="1"/>
        <v>0</v>
      </c>
      <c r="T89" s="552">
        <f ca="1"/>
        <v>0</v>
      </c>
      <c r="U89" s="488" t="str" cm="1">
        <f t="array" aca="1" ref="U89" ca="1">_xlfn.XLOOKUP(1,(E89='01 Summary'!$E$4:$E$250)*(('01 Summary'!$T$4:$T$250="Late")+('01 Summary'!$T$4:$T$250="On Schedule")),'01 Summary'!$AM$4:$AM$250," ")</f>
        <v xml:space="preserve"> </v>
      </c>
      <c r="W89" s="644" t="s">
        <v>1357</v>
      </c>
      <c r="X89" s="644" t="s">
        <v>2127</v>
      </c>
      <c r="Y89" s="644" t="s">
        <v>2130</v>
      </c>
    </row>
    <row r="90" spans="2:26" ht="30" hidden="1" customHeight="1" x14ac:dyDescent="0.2">
      <c r="B90" s="508">
        <f ca="1"/>
        <v>86</v>
      </c>
      <c r="C90" s="508" t="str">
        <f ca="1"/>
        <v>MDW-39279</v>
      </c>
      <c r="D90" s="508" t="str">
        <f ca="1"/>
        <v>Lot01</v>
      </c>
      <c r="E90" s="508" t="str">
        <f ca="1"/>
        <v>AFC3</v>
      </c>
      <c r="F90" s="508" t="str">
        <f ca="1"/>
        <v>AFC</v>
      </c>
      <c r="G90" s="542" t="str">
        <f ca="1"/>
        <v>Balustrade Modification Along AFC Gate Line</v>
      </c>
      <c r="H90" s="508" t="str">
        <f ca="1"/>
        <v>สหชาติ</v>
      </c>
      <c r="I90" s="508">
        <f ca="1"/>
        <v>0</v>
      </c>
      <c r="J90" s="508">
        <f ca="1"/>
        <v>0</v>
      </c>
      <c r="K90" s="510">
        <f ca="1"/>
        <v>46285</v>
      </c>
      <c r="L90" s="489">
        <f ca="1"/>
        <v>46203</v>
      </c>
      <c r="M90" s="187">
        <f ca="1"/>
        <v>0.1</v>
      </c>
      <c r="N90" s="191" t="str">
        <f ca="1"/>
        <v>Late</v>
      </c>
      <c r="O90" s="597">
        <f ca="1"/>
        <v>46249</v>
      </c>
      <c r="P90" s="187">
        <f ca="1"/>
        <v>0.5</v>
      </c>
      <c r="Q90" s="191" t="str">
        <f ca="1"/>
        <v>Late</v>
      </c>
      <c r="R90" s="561">
        <f ca="1"/>
        <v>0</v>
      </c>
      <c r="S90" s="551">
        <f ca="1"/>
        <v>0</v>
      </c>
      <c r="T90" s="552">
        <f ca="1"/>
        <v>0</v>
      </c>
      <c r="U90" s="488" t="str" cm="1">
        <f t="array" aca="1" ref="U90" ca="1">_xlfn.XLOOKUP(1,(E90='01 Summary'!$E$4:$E$250)*(('01 Summary'!$T$4:$T$250="Late")+('01 Summary'!$T$4:$T$250="On Schedule")),'01 Summary'!$AM$4:$AM$250," ")</f>
        <v xml:space="preserve"> </v>
      </c>
      <c r="W90" s="644" t="s">
        <v>1365</v>
      </c>
      <c r="X90" s="644" t="s">
        <v>2140</v>
      </c>
      <c r="Y90" s="644" t="s">
        <v>2143</v>
      </c>
    </row>
    <row r="91" spans="2:26" ht="30" hidden="1" customHeight="1" x14ac:dyDescent="0.2">
      <c r="B91" s="508">
        <f ca="1"/>
        <v>87</v>
      </c>
      <c r="C91" s="508" t="str">
        <f ca="1"/>
        <v>MDW-39278</v>
      </c>
      <c r="D91" s="508" t="str">
        <f ca="1"/>
        <v>Lot01</v>
      </c>
      <c r="E91" s="508" t="str">
        <f ca="1"/>
        <v>AFC4</v>
      </c>
      <c r="F91" s="508" t="str">
        <f ca="1"/>
        <v>AFC</v>
      </c>
      <c r="G91" s="542" t="str">
        <f ca="1"/>
        <v>Underfloor Embedded Duct Modification for AFC Gates Line</v>
      </c>
      <c r="H91" s="508" t="str">
        <f ca="1"/>
        <v>สหชาติ</v>
      </c>
      <c r="I91" s="508">
        <f ca="1"/>
        <v>0</v>
      </c>
      <c r="J91" s="508" t="str">
        <f ca="1"/>
        <v>Depot</v>
      </c>
      <c r="K91" s="510">
        <f ca="1"/>
        <v>46285</v>
      </c>
      <c r="L91" s="173">
        <f ca="1"/>
        <v>46052</v>
      </c>
      <c r="M91" s="187">
        <f ca="1"/>
        <v>1</v>
      </c>
      <c r="N91" s="191" t="str">
        <f ca="1"/>
        <v>Completed</v>
      </c>
      <c r="O91" s="597">
        <f ca="1"/>
        <v>46114</v>
      </c>
      <c r="P91" s="187">
        <f ca="1"/>
        <v>0.67</v>
      </c>
      <c r="Q91" s="191" t="str">
        <f ca="1"/>
        <v>Late</v>
      </c>
      <c r="R91" s="561">
        <f ca="1"/>
        <v>0</v>
      </c>
      <c r="S91" s="551">
        <f ca="1"/>
        <v>0</v>
      </c>
      <c r="T91" s="552">
        <f ca="1"/>
        <v>0</v>
      </c>
      <c r="U91" s="488" t="str" cm="1">
        <f t="array" aca="1" ref="U91" ca="1">_xlfn.XLOOKUP(1,(E91='01 Summary'!$E$4:$E$250)*(('01 Summary'!$T$4:$T$250="Late")+('01 Summary'!$T$4:$T$250="On Schedule")),'01 Summary'!$AM$4:$AM$250," ")</f>
        <v xml:space="preserve"> </v>
      </c>
      <c r="W91" s="644" t="s">
        <v>1363</v>
      </c>
      <c r="X91" s="644" t="s">
        <v>2136</v>
      </c>
      <c r="Y91" s="644" t="s">
        <v>2138</v>
      </c>
    </row>
    <row r="92" spans="2:26" ht="30" customHeight="1" x14ac:dyDescent="0.2">
      <c r="B92" s="508">
        <f ca="1"/>
        <v>88</v>
      </c>
      <c r="C92" s="674" t="str">
        <f ca="1"/>
        <v>MDW-39002</v>
      </c>
      <c r="D92" s="674" t="str">
        <f ca="1"/>
        <v>Lot01</v>
      </c>
      <c r="E92" s="674" t="str">
        <f ca="1"/>
        <v>SIG1</v>
      </c>
      <c r="F92" s="674" t="str">
        <f ca="1"/>
        <v>SIG</v>
      </c>
      <c r="G92" s="676" t="str">
        <f ca="1"/>
        <v>Test Track Shelters and Test Track Building</v>
      </c>
      <c r="H92" s="674" t="str">
        <f ca="1"/>
        <v>สหชาติ</v>
      </c>
      <c r="I92" s="674">
        <f ca="1"/>
        <v>0</v>
      </c>
      <c r="J92" s="674">
        <f ca="1"/>
        <v>0</v>
      </c>
      <c r="K92" s="677">
        <f ca="1"/>
        <v>46195</v>
      </c>
      <c r="L92" s="193">
        <f ca="1"/>
        <v>45983</v>
      </c>
      <c r="M92" s="615">
        <f ca="1"/>
        <v>1</v>
      </c>
      <c r="N92" s="601" t="str">
        <f ca="1"/>
        <v>Completed</v>
      </c>
      <c r="O92" s="193">
        <f ca="1"/>
        <v>46040</v>
      </c>
      <c r="P92" s="615">
        <f ca="1"/>
        <v>1</v>
      </c>
      <c r="Q92" s="601" t="str">
        <f ca="1"/>
        <v>Completed</v>
      </c>
      <c r="R92" s="193">
        <f ca="1"/>
        <v>46081</v>
      </c>
      <c r="S92" s="615">
        <f ca="1"/>
        <v>1</v>
      </c>
      <c r="T92" s="601" t="str">
        <f ca="1"/>
        <v>Completed</v>
      </c>
      <c r="U92" s="488" t="str" cm="1">
        <f t="array" aca="1" ref="U92" ca="1">_xlfn.XLOOKUP(1,(E92='01 Summary'!$E$4:$E$250)*(('01 Summary'!$T$4:$T$250="Late")+('01 Summary'!$T$4:$T$250="On Schedule")),'01 Summary'!$AM$4:$AM$250," ")</f>
        <v xml:space="preserve"> </v>
      </c>
      <c r="W92" s="644" t="s">
        <v>1109</v>
      </c>
      <c r="X92" s="644" t="s">
        <v>2070</v>
      </c>
      <c r="Y92" s="644" t="s">
        <v>2073</v>
      </c>
    </row>
    <row r="93" spans="2:26" ht="30" hidden="1" customHeight="1" x14ac:dyDescent="0.2">
      <c r="B93" s="508">
        <f ca="1"/>
        <v>89</v>
      </c>
      <c r="C93" s="508" t="str">
        <f ca="1"/>
        <v>MDW-39293</v>
      </c>
      <c r="D93" s="508" t="str">
        <f ca="1"/>
        <v>Lot01</v>
      </c>
      <c r="E93" s="508" t="str">
        <f ca="1"/>
        <v>SIG2</v>
      </c>
      <c r="F93" s="508" t="str">
        <f ca="1"/>
        <v>SIG</v>
      </c>
      <c r="G93" s="542" t="str">
        <f ca="1"/>
        <v>Rearrangement of track crossing walkway at stabling yard to consistent with the layout of 4-car train parking</v>
      </c>
      <c r="H93" s="508" t="str">
        <f ca="1"/>
        <v>กำพล</v>
      </c>
      <c r="I93" s="508">
        <f ca="1"/>
        <v>0</v>
      </c>
      <c r="J93" s="508" t="str">
        <f ca="1"/>
        <v>Depot</v>
      </c>
      <c r="K93" s="510">
        <f ca="1"/>
        <v>46195</v>
      </c>
      <c r="L93" s="173">
        <f ca="1"/>
        <v>45991</v>
      </c>
      <c r="M93" s="187">
        <f ca="1"/>
        <v>1</v>
      </c>
      <c r="N93" s="191" t="str">
        <f ca="1"/>
        <v>Completed</v>
      </c>
      <c r="O93" s="173">
        <f ca="1"/>
        <v>46021</v>
      </c>
      <c r="P93" s="187">
        <f ca="1"/>
        <v>1</v>
      </c>
      <c r="Q93" s="191" t="str">
        <f ca="1"/>
        <v>Completed</v>
      </c>
      <c r="R93" s="550">
        <f ca="1"/>
        <v>0</v>
      </c>
      <c r="S93" s="551">
        <f ca="1"/>
        <v>0</v>
      </c>
      <c r="T93" s="552">
        <f ca="1"/>
        <v>0</v>
      </c>
      <c r="U93" s="488" t="str" cm="1">
        <f t="array" aca="1" ref="U93" ca="1">_xlfn.XLOOKUP(1,(E93='01 Summary'!$E$4:$E$250)*(('01 Summary'!$T$4:$T$250="Late")+('01 Summary'!$T$4:$T$250="On Schedule")),'01 Summary'!$AM$4:$AM$250," ")</f>
        <v xml:space="preserve"> </v>
      </c>
      <c r="W93" s="644" t="s">
        <v>1399</v>
      </c>
      <c r="X93" s="644" t="s">
        <v>2378</v>
      </c>
      <c r="Y93" s="644" t="s">
        <v>2380</v>
      </c>
    </row>
    <row r="94" spans="2:26" ht="30" hidden="1" customHeight="1" x14ac:dyDescent="0.2">
      <c r="B94" s="508">
        <f ca="1"/>
        <v>90</v>
      </c>
      <c r="C94" s="508" t="str">
        <f ca="1"/>
        <v>MDW-39288</v>
      </c>
      <c r="D94" s="508" t="str">
        <f ca="1"/>
        <v>Lot01</v>
      </c>
      <c r="E94" s="508" t="str">
        <f ca="1"/>
        <v>SIG3</v>
      </c>
      <c r="F94" s="508" t="str">
        <f ca="1"/>
        <v>SIG</v>
      </c>
      <c r="G94" s="542" t="str">
        <f ca="1"/>
        <v>Point Machine Foundation Construction</v>
      </c>
      <c r="H94" s="508" t="str">
        <f ca="1"/>
        <v>กำพล</v>
      </c>
      <c r="I94" s="508">
        <f ca="1"/>
        <v>0</v>
      </c>
      <c r="J94" s="508">
        <f ca="1"/>
        <v>0</v>
      </c>
      <c r="K94" s="510">
        <f ca="1"/>
        <v>46255</v>
      </c>
      <c r="L94" s="173">
        <f ca="1"/>
        <v>45982</v>
      </c>
      <c r="M94" s="187">
        <f ca="1"/>
        <v>1</v>
      </c>
      <c r="N94" s="191" t="str">
        <f ca="1"/>
        <v>Completed</v>
      </c>
      <c r="O94" s="173">
        <f ca="1"/>
        <v>46021</v>
      </c>
      <c r="P94" s="187">
        <f ca="1"/>
        <v>1</v>
      </c>
      <c r="Q94" s="191" t="str">
        <f ca="1"/>
        <v>Completed</v>
      </c>
      <c r="R94" s="550">
        <f ca="1"/>
        <v>0</v>
      </c>
      <c r="S94" s="551">
        <f ca="1"/>
        <v>0</v>
      </c>
      <c r="T94" s="552">
        <f ca="1"/>
        <v>0</v>
      </c>
      <c r="U94" s="488" t="str" cm="1">
        <f t="array" aca="1" ref="U94" ca="1">_xlfn.XLOOKUP(1,(E94='01 Summary'!$E$4:$E$250)*(('01 Summary'!$T$4:$T$250="Late")+('01 Summary'!$T$4:$T$250="On Schedule")),'01 Summary'!$AM$4:$AM$250," ")</f>
        <v xml:space="preserve"> </v>
      </c>
      <c r="W94" s="644" t="s">
        <v>1385</v>
      </c>
      <c r="X94" s="644" t="s">
        <v>2366</v>
      </c>
      <c r="Y94" s="644" t="s">
        <v>2368</v>
      </c>
    </row>
    <row r="95" spans="2:26" ht="30" hidden="1" customHeight="1" x14ac:dyDescent="0.2">
      <c r="B95" s="508">
        <f ca="1"/>
        <v>91</v>
      </c>
      <c r="C95" s="508" t="str">
        <f ca="1"/>
        <v>MDW-39001</v>
      </c>
      <c r="D95" s="508" t="str">
        <f ca="1"/>
        <v>Lot01</v>
      </c>
      <c r="E95" s="508" t="str">
        <f ca="1"/>
        <v>SIG4</v>
      </c>
      <c r="F95" s="508" t="str">
        <f ca="1"/>
        <v>SIG</v>
      </c>
      <c r="G95" s="542" t="str">
        <f ca="1"/>
        <v>Modification of Depot Track Route Line to Stabling Yard</v>
      </c>
      <c r="H95" s="508" t="str">
        <f ca="1"/>
        <v>สู่โชค</v>
      </c>
      <c r="I95" s="508">
        <f ca="1"/>
        <v>0</v>
      </c>
      <c r="J95" s="508" t="str">
        <f ca="1"/>
        <v>Depot</v>
      </c>
      <c r="K95" s="510">
        <f ca="1"/>
        <v>46195</v>
      </c>
      <c r="L95" s="173">
        <f ca="1"/>
        <v>45960</v>
      </c>
      <c r="M95" s="187">
        <f ca="1"/>
        <v>1</v>
      </c>
      <c r="N95" s="191" t="str">
        <f ca="1"/>
        <v>Completed</v>
      </c>
      <c r="O95" s="173">
        <f ca="1"/>
        <v>45990</v>
      </c>
      <c r="P95" s="187">
        <f ca="1"/>
        <v>1</v>
      </c>
      <c r="Q95" s="191" t="str">
        <f ca="1"/>
        <v>Completed</v>
      </c>
      <c r="R95" s="550">
        <f ca="1"/>
        <v>0</v>
      </c>
      <c r="S95" s="551">
        <f ca="1"/>
        <v>0</v>
      </c>
      <c r="T95" s="552">
        <f ca="1"/>
        <v>0</v>
      </c>
      <c r="U95" s="488" t="str" cm="1">
        <f t="array" aca="1" ref="U95" ca="1">_xlfn.XLOOKUP(1,(E95='01 Summary'!$E$4:$E$250)*(('01 Summary'!$T$4:$T$250="Late")+('01 Summary'!$T$4:$T$250="On Schedule")),'01 Summary'!$AM$4:$AM$250," ")</f>
        <v xml:space="preserve"> </v>
      </c>
      <c r="W95" s="644" t="s">
        <v>1101</v>
      </c>
      <c r="X95" s="644" t="s">
        <v>2342</v>
      </c>
      <c r="Y95" s="644" t="s">
        <v>2344</v>
      </c>
    </row>
    <row r="96" spans="2:26" ht="30" hidden="1" customHeight="1" x14ac:dyDescent="0.2">
      <c r="B96" s="508">
        <f ca="1"/>
        <v>92</v>
      </c>
      <c r="C96" s="508" t="str">
        <f ca="1"/>
        <v>MDW-39287</v>
      </c>
      <c r="D96" s="508" t="str">
        <f ca="1"/>
        <v>Lot01</v>
      </c>
      <c r="E96" s="508" t="str">
        <f ca="1"/>
        <v>SIG5</v>
      </c>
      <c r="F96" s="508" t="str">
        <f ca="1"/>
        <v>SIG</v>
      </c>
      <c r="G96" s="542" t="str">
        <f ca="1"/>
        <v>Strobe Light at Buffer Stops</v>
      </c>
      <c r="H96" s="508" t="str">
        <f ca="1"/>
        <v>ประธาน</v>
      </c>
      <c r="I96" s="508">
        <f ca="1"/>
        <v>0</v>
      </c>
      <c r="J96" s="508" t="str">
        <f ca="1"/>
        <v>Depot</v>
      </c>
      <c r="K96" s="510">
        <f ca="1"/>
        <v>46255</v>
      </c>
      <c r="L96" s="173">
        <f ca="1"/>
        <v>46172</v>
      </c>
      <c r="M96" s="187">
        <f ca="1"/>
        <v>1</v>
      </c>
      <c r="N96" s="191" t="str">
        <f ca="1"/>
        <v>Completed</v>
      </c>
      <c r="O96" s="173">
        <f ca="1"/>
        <v>46202</v>
      </c>
      <c r="P96" s="187">
        <f ca="1"/>
        <v>1</v>
      </c>
      <c r="Q96" s="191" t="str">
        <f ca="1"/>
        <v>Completed</v>
      </c>
      <c r="R96" s="550">
        <f ca="1"/>
        <v>0</v>
      </c>
      <c r="S96" s="551">
        <f ca="1"/>
        <v>0</v>
      </c>
      <c r="T96" s="552">
        <f ca="1"/>
        <v>0</v>
      </c>
      <c r="U96" s="488" t="str" cm="1">
        <f t="array" aca="1" ref="U96" ca="1">_xlfn.XLOOKUP(1,(E96='01 Summary'!$E$4:$E$250)*(('01 Summary'!$T$4:$T$250="Late")+('01 Summary'!$T$4:$T$250="On Schedule")),'01 Summary'!$AM$4:$AM$250," ")</f>
        <v xml:space="preserve"> </v>
      </c>
      <c r="W96" s="644" t="s">
        <v>1382</v>
      </c>
      <c r="X96" s="644" t="s">
        <v>3578</v>
      </c>
      <c r="Y96" s="644" t="s">
        <v>3848</v>
      </c>
    </row>
    <row r="97" spans="2:25" ht="30" customHeight="1" x14ac:dyDescent="0.2">
      <c r="B97" s="508">
        <f ca="1"/>
        <v>93</v>
      </c>
      <c r="C97" s="508" t="str">
        <f ca="1"/>
        <v>DWE-39016</v>
      </c>
      <c r="D97" s="508" t="str">
        <f ca="1"/>
        <v>Lot01</v>
      </c>
      <c r="E97" s="508" t="str">
        <f ca="1"/>
        <v>DWE1</v>
      </c>
      <c r="F97" s="508" t="str">
        <f ca="1"/>
        <v>DWE</v>
      </c>
      <c r="G97" s="542" t="str">
        <f ca="1"/>
        <v>Diesel Fuel Storage Tank for Maintenance Vehicle</v>
      </c>
      <c r="H97" s="508" t="str">
        <f ca="1"/>
        <v>สมศักดิ์</v>
      </c>
      <c r="I97" s="508">
        <f ca="1"/>
        <v>0</v>
      </c>
      <c r="J97" s="508" t="str">
        <f ca="1"/>
        <v>Depot</v>
      </c>
      <c r="K97" s="510">
        <f ca="1"/>
        <v>46285</v>
      </c>
      <c r="L97" s="173">
        <f ca="1"/>
        <v>46008</v>
      </c>
      <c r="M97" s="187">
        <f ca="1"/>
        <v>1</v>
      </c>
      <c r="N97" s="191" t="str">
        <f ca="1"/>
        <v>Completed</v>
      </c>
      <c r="O97" s="173">
        <f ca="1"/>
        <v>46038</v>
      </c>
      <c r="P97" s="189">
        <f ca="1"/>
        <v>1</v>
      </c>
      <c r="Q97" s="192" t="str">
        <f ca="1"/>
        <v>Completed</v>
      </c>
      <c r="R97" s="173">
        <f ca="1"/>
        <v>46203</v>
      </c>
      <c r="S97" s="189">
        <f ca="1"/>
        <v>1</v>
      </c>
      <c r="T97" s="191" t="str">
        <f ca="1"/>
        <v>Completed</v>
      </c>
      <c r="U97" s="488" t="str" cm="1">
        <f t="array" aca="1" ref="U97" ca="1">_xlfn.XLOOKUP(1,(E97='01 Summary'!$E$4:$E$250)*(('01 Summary'!$T$4:$T$250="Late")+('01 Summary'!$T$4:$T$250="On Schedule")),'01 Summary'!$AM$4:$AM$250," ")</f>
        <v xml:space="preserve"> </v>
      </c>
      <c r="W97" s="644" t="s">
        <v>839</v>
      </c>
      <c r="X97" s="644" t="s">
        <v>2484</v>
      </c>
      <c r="Y97" s="644" t="s">
        <v>2486</v>
      </c>
    </row>
    <row r="98" spans="2:25" ht="30" customHeight="1" x14ac:dyDescent="0.2">
      <c r="B98" s="508">
        <f ca="1"/>
        <v>94</v>
      </c>
      <c r="C98" s="508" t="str">
        <f ca="1"/>
        <v>DWE-39011</v>
      </c>
      <c r="D98" s="508" t="str">
        <f ca="1"/>
        <v>Lot01</v>
      </c>
      <c r="E98" s="508" t="str">
        <f ca="1"/>
        <v>DWE2</v>
      </c>
      <c r="F98" s="508" t="str">
        <f ca="1"/>
        <v>DWE</v>
      </c>
      <c r="G98" s="542" t="str">
        <f ca="1"/>
        <v>Movable Height Maintenance Platform Vehicle (Boom Lift)</v>
      </c>
      <c r="H98" s="508" t="str">
        <f ca="1"/>
        <v>สมศักดิ์</v>
      </c>
      <c r="I98" s="508">
        <f ca="1"/>
        <v>0</v>
      </c>
      <c r="J98" s="508" t="str">
        <f ca="1"/>
        <v>Depot</v>
      </c>
      <c r="K98" s="510">
        <f ca="1"/>
        <v>46285</v>
      </c>
      <c r="L98" s="173">
        <f ca="1"/>
        <v>46008</v>
      </c>
      <c r="M98" s="187">
        <f ca="1"/>
        <v>1</v>
      </c>
      <c r="N98" s="191" t="str">
        <f ca="1"/>
        <v>Completed</v>
      </c>
      <c r="O98" s="173">
        <f ca="1"/>
        <v>45875</v>
      </c>
      <c r="P98" s="189">
        <f ca="1"/>
        <v>1</v>
      </c>
      <c r="Q98" s="191" t="str">
        <f ca="1"/>
        <v>Completed</v>
      </c>
      <c r="R98" s="173">
        <f ca="1"/>
        <v>46022</v>
      </c>
      <c r="S98" s="189">
        <f ca="1"/>
        <v>1</v>
      </c>
      <c r="T98" s="191" t="str">
        <f ca="1"/>
        <v>Completed</v>
      </c>
      <c r="U98" s="488" t="str" cm="1">
        <f t="array" aca="1" ref="U98" ca="1">_xlfn.XLOOKUP(1,(E98='01 Summary'!$E$4:$E$250)*(('01 Summary'!$T$4:$T$250="Late")+('01 Summary'!$T$4:$T$250="On Schedule")),'01 Summary'!$AM$4:$AM$250," ")</f>
        <v xml:space="preserve"> </v>
      </c>
      <c r="W98" s="644" t="s">
        <v>481</v>
      </c>
      <c r="X98" s="644" t="s">
        <v>2456</v>
      </c>
      <c r="Y98" s="644" t="s">
        <v>2458</v>
      </c>
    </row>
    <row r="99" spans="2:25" ht="30" customHeight="1" x14ac:dyDescent="0.2">
      <c r="B99" s="508">
        <f ca="1"/>
        <v>95</v>
      </c>
      <c r="C99" s="508" t="str">
        <f ca="1"/>
        <v>DWE-39012</v>
      </c>
      <c r="D99" s="508" t="str">
        <f ca="1"/>
        <v>Lot01</v>
      </c>
      <c r="E99" s="508" t="str">
        <f ca="1"/>
        <v>DWE3</v>
      </c>
      <c r="F99" s="508" t="str">
        <f ca="1"/>
        <v>DWE</v>
      </c>
      <c r="G99" s="542" t="str">
        <f ca="1"/>
        <v>Fork Lift Vehicle</v>
      </c>
      <c r="H99" s="508" t="str">
        <f ca="1"/>
        <v>สมศักดิ์</v>
      </c>
      <c r="I99" s="508">
        <f ca="1"/>
        <v>0</v>
      </c>
      <c r="J99" s="508" t="str">
        <f ca="1"/>
        <v>Depot</v>
      </c>
      <c r="K99" s="510">
        <f ca="1"/>
        <v>46285</v>
      </c>
      <c r="L99" s="173">
        <f ca="1"/>
        <v>46008</v>
      </c>
      <c r="M99" s="187">
        <f ca="1"/>
        <v>1</v>
      </c>
      <c r="N99" s="191" t="str">
        <f ca="1"/>
        <v>Completed</v>
      </c>
      <c r="O99" s="173">
        <f ca="1"/>
        <v>45747</v>
      </c>
      <c r="P99" s="189">
        <f ca="1"/>
        <v>1</v>
      </c>
      <c r="Q99" s="191" t="str">
        <f ca="1"/>
        <v>Completed</v>
      </c>
      <c r="R99" s="173">
        <f ca="1"/>
        <v>46174</v>
      </c>
      <c r="S99" s="189">
        <f ca="1"/>
        <v>1</v>
      </c>
      <c r="T99" s="191" t="str">
        <f ca="1"/>
        <v>Completed</v>
      </c>
      <c r="U99" s="488" t="str" cm="1">
        <f t="array" aca="1" ref="U99" ca="1">_xlfn.XLOOKUP(1,(E99='01 Summary'!$E$4:$E$250)*(('01 Summary'!$T$4:$T$250="Late")+('01 Summary'!$T$4:$T$250="On Schedule")),'01 Summary'!$AM$4:$AM$250," ")</f>
        <v xml:space="preserve"> </v>
      </c>
      <c r="W99" s="644" t="s">
        <v>482</v>
      </c>
      <c r="X99" s="644" t="s">
        <v>2460</v>
      </c>
      <c r="Y99" s="644" t="s">
        <v>2462</v>
      </c>
    </row>
    <row r="100" spans="2:25" ht="30" customHeight="1" x14ac:dyDescent="0.2">
      <c r="B100" s="508">
        <f ca="1"/>
        <v>96</v>
      </c>
      <c r="C100" s="508" t="str">
        <f ca="1"/>
        <v>DWE-39015</v>
      </c>
      <c r="D100" s="508" t="str">
        <f ca="1"/>
        <v>Lot01</v>
      </c>
      <c r="E100" s="508" t="str">
        <f ca="1"/>
        <v>DWE4</v>
      </c>
      <c r="F100" s="508" t="str">
        <f ca="1"/>
        <v>DWE</v>
      </c>
      <c r="G100" s="542" t="str">
        <f ca="1"/>
        <v>Compressed Air System and Portable Air Compressor for Depot</v>
      </c>
      <c r="H100" s="508" t="str">
        <f ca="1"/>
        <v>สมศักดิ์</v>
      </c>
      <c r="I100" s="508">
        <f ca="1"/>
        <v>0</v>
      </c>
      <c r="J100" s="508" t="str">
        <f ca="1"/>
        <v>Depot</v>
      </c>
      <c r="K100" s="510">
        <f ca="1"/>
        <v>46285</v>
      </c>
      <c r="L100" s="173">
        <f ca="1"/>
        <v>46008</v>
      </c>
      <c r="M100" s="187">
        <f ca="1"/>
        <v>1</v>
      </c>
      <c r="N100" s="191" t="str">
        <f ca="1"/>
        <v>Completed</v>
      </c>
      <c r="O100" s="173">
        <f ca="1"/>
        <v>46032</v>
      </c>
      <c r="P100" s="189">
        <f ca="1"/>
        <v>1</v>
      </c>
      <c r="Q100" s="192" t="str">
        <f ca="1"/>
        <v>Completed</v>
      </c>
      <c r="R100" s="173">
        <f ca="1"/>
        <v>46068</v>
      </c>
      <c r="S100" s="189">
        <f ca="1"/>
        <v>1</v>
      </c>
      <c r="T100" s="191" t="str">
        <f ca="1"/>
        <v>Completed</v>
      </c>
      <c r="U100" s="488" t="str" cm="1">
        <f t="array" aca="1" ref="U100" ca="1">_xlfn.XLOOKUP(1,(E100='01 Summary'!$E$4:$E$250)*(('01 Summary'!$T$4:$T$250="Late")+('01 Summary'!$T$4:$T$250="On Schedule")),'01 Summary'!$AM$4:$AM$250," ")</f>
        <v xml:space="preserve"> </v>
      </c>
      <c r="W100" s="644" t="s">
        <v>483</v>
      </c>
      <c r="X100" s="644" t="s">
        <v>2480</v>
      </c>
      <c r="Y100" s="644" t="s">
        <v>2482</v>
      </c>
    </row>
    <row r="101" spans="2:25" ht="30" customHeight="1" x14ac:dyDescent="0.2">
      <c r="B101" s="508">
        <f ca="1"/>
        <v>97</v>
      </c>
      <c r="C101" s="508" t="str">
        <f ca="1"/>
        <v>DWE-39017</v>
      </c>
      <c r="D101" s="508" t="str">
        <f ca="1"/>
        <v>Lot01</v>
      </c>
      <c r="E101" s="508" t="str">
        <f ca="1"/>
        <v>DWE5</v>
      </c>
      <c r="F101" s="508" t="str">
        <f ca="1"/>
        <v>DWE</v>
      </c>
      <c r="G101" s="542" t="str">
        <f ca="1"/>
        <v>Pallet Storage Shelves in Hazardous Storage</v>
      </c>
      <c r="H101" s="508" t="str">
        <f ca="1"/>
        <v>สมศักดิ์</v>
      </c>
      <c r="I101" s="508">
        <f ca="1"/>
        <v>0</v>
      </c>
      <c r="J101" s="508" t="str">
        <f ca="1"/>
        <v>Depot</v>
      </c>
      <c r="K101" s="510">
        <f ca="1"/>
        <v>46285</v>
      </c>
      <c r="L101" s="173">
        <f ca="1"/>
        <v>46008</v>
      </c>
      <c r="M101" s="187">
        <f ca="1"/>
        <v>1</v>
      </c>
      <c r="N101" s="191" t="str">
        <f ca="1"/>
        <v>Completed</v>
      </c>
      <c r="O101" s="173">
        <f ca="1"/>
        <v>46007</v>
      </c>
      <c r="P101" s="189">
        <f ca="1"/>
        <v>1</v>
      </c>
      <c r="Q101" s="191" t="str">
        <f ca="1"/>
        <v>Completed</v>
      </c>
      <c r="R101" s="173">
        <f ca="1"/>
        <v>46081</v>
      </c>
      <c r="S101" s="189">
        <f ca="1"/>
        <v>1</v>
      </c>
      <c r="T101" s="191" t="str">
        <f ca="1"/>
        <v>Completed</v>
      </c>
      <c r="U101" s="488" t="str" cm="1">
        <f t="array" aca="1" ref="U101" ca="1">_xlfn.XLOOKUP(1,(E101='01 Summary'!$E$4:$E$250)*(('01 Summary'!$T$4:$T$250="Late")+('01 Summary'!$T$4:$T$250="On Schedule")),'01 Summary'!$AM$4:$AM$250," ")</f>
        <v xml:space="preserve"> </v>
      </c>
      <c r="W101" s="644" t="s">
        <v>480</v>
      </c>
      <c r="X101" s="644" t="s">
        <v>2488</v>
      </c>
      <c r="Y101" s="644" t="s">
        <v>2490</v>
      </c>
    </row>
    <row r="102" spans="2:25" ht="30" customHeight="1" x14ac:dyDescent="0.2">
      <c r="B102" s="508">
        <f ca="1"/>
        <v>98</v>
      </c>
      <c r="C102" s="508" t="str">
        <f ca="1"/>
        <v>DWE-39017</v>
      </c>
      <c r="D102" s="508" t="str">
        <f ca="1"/>
        <v>Lot01</v>
      </c>
      <c r="E102" s="508" t="str">
        <f ca="1"/>
        <v>DWE6</v>
      </c>
      <c r="F102" s="508" t="str">
        <f ca="1"/>
        <v>DWE</v>
      </c>
      <c r="G102" s="542" t="str">
        <f ca="1"/>
        <v>Pallet Storage in Main Storage Room</v>
      </c>
      <c r="H102" s="508" t="str">
        <f ca="1"/>
        <v>สมศักดิ์</v>
      </c>
      <c r="I102" s="508">
        <f ca="1"/>
        <v>0</v>
      </c>
      <c r="J102" s="508" t="str">
        <f ca="1"/>
        <v>Depot</v>
      </c>
      <c r="K102" s="510">
        <f ca="1"/>
        <v>46285</v>
      </c>
      <c r="L102" s="173">
        <f ca="1"/>
        <v>46008</v>
      </c>
      <c r="M102" s="187">
        <f ca="1"/>
        <v>1</v>
      </c>
      <c r="N102" s="191" t="str">
        <f ca="1"/>
        <v>Completed</v>
      </c>
      <c r="O102" s="173">
        <f ca="1"/>
        <v>46007</v>
      </c>
      <c r="P102" s="189">
        <f ca="1"/>
        <v>1</v>
      </c>
      <c r="Q102" s="191" t="str">
        <f ca="1"/>
        <v>Completed</v>
      </c>
      <c r="R102" s="173">
        <f ca="1"/>
        <v>46081</v>
      </c>
      <c r="S102" s="189">
        <f ca="1"/>
        <v>1</v>
      </c>
      <c r="T102" s="191" t="str">
        <f ca="1"/>
        <v>Completed</v>
      </c>
      <c r="U102" s="488" t="str" cm="1">
        <f t="array" aca="1" ref="U102" ca="1">_xlfn.XLOOKUP(1,(E102='01 Summary'!$E$4:$E$250)*(('01 Summary'!$T$4:$T$250="Late")+('01 Summary'!$T$4:$T$250="On Schedule")),'01 Summary'!$AM$4:$AM$250," ")</f>
        <v xml:space="preserve"> </v>
      </c>
      <c r="W102" s="644" t="s">
        <v>480</v>
      </c>
      <c r="X102" s="644" t="s">
        <v>2488</v>
      </c>
      <c r="Y102" s="644" t="s">
        <v>2490</v>
      </c>
    </row>
    <row r="103" spans="2:25" ht="30" customHeight="1" x14ac:dyDescent="0.2">
      <c r="B103" s="508">
        <f ca="1"/>
        <v>99</v>
      </c>
      <c r="C103" s="508" t="str">
        <f ca="1"/>
        <v>DWE-39017</v>
      </c>
      <c r="D103" s="508" t="str">
        <f ca="1"/>
        <v>Lot01</v>
      </c>
      <c r="E103" s="508" t="str">
        <f ca="1"/>
        <v>DWE7</v>
      </c>
      <c r="F103" s="508" t="str">
        <f ca="1"/>
        <v>DWE</v>
      </c>
      <c r="G103" s="542" t="str">
        <f ca="1"/>
        <v>Two-Tier Shelf</v>
      </c>
      <c r="H103" s="508" t="str">
        <f ca="1"/>
        <v>สมศักดิ์</v>
      </c>
      <c r="I103" s="508">
        <f ca="1"/>
        <v>0</v>
      </c>
      <c r="J103" s="508" t="str">
        <f ca="1"/>
        <v>Depot</v>
      </c>
      <c r="K103" s="510">
        <f ca="1"/>
        <v>46285</v>
      </c>
      <c r="L103" s="173">
        <f ca="1"/>
        <v>46008</v>
      </c>
      <c r="M103" s="187">
        <f ca="1"/>
        <v>1</v>
      </c>
      <c r="N103" s="191" t="str">
        <f ca="1"/>
        <v>Completed</v>
      </c>
      <c r="O103" s="173">
        <f ca="1"/>
        <v>46007</v>
      </c>
      <c r="P103" s="189">
        <f ca="1"/>
        <v>1</v>
      </c>
      <c r="Q103" s="191" t="str">
        <f ca="1"/>
        <v>Completed</v>
      </c>
      <c r="R103" s="173">
        <f ca="1"/>
        <v>46081</v>
      </c>
      <c r="S103" s="189">
        <f ca="1"/>
        <v>1</v>
      </c>
      <c r="T103" s="191" t="str">
        <f ca="1"/>
        <v>Completed</v>
      </c>
      <c r="U103" s="488" t="str" cm="1">
        <f t="array" aca="1" ref="U103" ca="1">_xlfn.XLOOKUP(1,(E103='01 Summary'!$E$4:$E$250)*(('01 Summary'!$T$4:$T$250="Late")+('01 Summary'!$T$4:$T$250="On Schedule")),'01 Summary'!$AM$4:$AM$250," ")</f>
        <v xml:space="preserve"> </v>
      </c>
      <c r="W103" s="644" t="s">
        <v>480</v>
      </c>
      <c r="X103" s="644" t="s">
        <v>2488</v>
      </c>
      <c r="Y103" s="644" t="s">
        <v>2490</v>
      </c>
    </row>
    <row r="104" spans="2:25" ht="30" customHeight="1" x14ac:dyDescent="0.2">
      <c r="B104" s="508">
        <f ca="1"/>
        <v>100</v>
      </c>
      <c r="C104" s="508" t="str">
        <f ca="1"/>
        <v>DWE-39017</v>
      </c>
      <c r="D104" s="508" t="str">
        <f ca="1"/>
        <v>Lot01</v>
      </c>
      <c r="E104" s="508" t="str">
        <f ca="1"/>
        <v>DWE8</v>
      </c>
      <c r="F104" s="508" t="str">
        <f ca="1"/>
        <v>DWE</v>
      </c>
      <c r="G104" s="542" t="str">
        <f ca="1"/>
        <v>Tool Storage</v>
      </c>
      <c r="H104" s="508" t="str">
        <f ca="1"/>
        <v>สมศักดิ์</v>
      </c>
      <c r="I104" s="508">
        <f ca="1"/>
        <v>0</v>
      </c>
      <c r="J104" s="508" t="str">
        <f ca="1"/>
        <v>Depot</v>
      </c>
      <c r="K104" s="510">
        <f ca="1"/>
        <v>46285</v>
      </c>
      <c r="L104" s="173">
        <f ca="1"/>
        <v>46008</v>
      </c>
      <c r="M104" s="187">
        <f ca="1"/>
        <v>1</v>
      </c>
      <c r="N104" s="191" t="str">
        <f ca="1"/>
        <v>Completed</v>
      </c>
      <c r="O104" s="173">
        <f ca="1"/>
        <v>46007</v>
      </c>
      <c r="P104" s="189">
        <f ca="1"/>
        <v>1</v>
      </c>
      <c r="Q104" s="191" t="str">
        <f ca="1"/>
        <v>Completed</v>
      </c>
      <c r="R104" s="173">
        <f ca="1"/>
        <v>46081</v>
      </c>
      <c r="S104" s="189">
        <f ca="1"/>
        <v>1</v>
      </c>
      <c r="T104" s="191" t="str">
        <f ca="1"/>
        <v>Completed</v>
      </c>
      <c r="U104" s="488" t="str" cm="1">
        <f t="array" aca="1" ref="U104" ca="1">_xlfn.XLOOKUP(1,(E104='01 Summary'!$E$4:$E$250)*(('01 Summary'!$T$4:$T$250="Late")+('01 Summary'!$T$4:$T$250="On Schedule")),'01 Summary'!$AM$4:$AM$250," ")</f>
        <v xml:space="preserve"> </v>
      </c>
      <c r="W104" s="644" t="s">
        <v>480</v>
      </c>
      <c r="X104" s="644" t="s">
        <v>2488</v>
      </c>
      <c r="Y104" s="644" t="s">
        <v>2490</v>
      </c>
    </row>
    <row r="105" spans="2:25" ht="30" customHeight="1" x14ac:dyDescent="0.2">
      <c r="B105" s="508">
        <f ca="1"/>
        <v>101</v>
      </c>
      <c r="C105" s="508" t="str">
        <f ca="1"/>
        <v>DWE-39018</v>
      </c>
      <c r="D105" s="508" t="str">
        <f ca="1"/>
        <v>Lot01</v>
      </c>
      <c r="E105" s="508" t="str">
        <f ca="1"/>
        <v>DWE9</v>
      </c>
      <c r="F105" s="508" t="str">
        <f ca="1"/>
        <v>DWE</v>
      </c>
      <c r="G105" s="542" t="str">
        <f ca="1"/>
        <v>Repair Equipment</v>
      </c>
      <c r="H105" s="508" t="str">
        <f ca="1"/>
        <v>สมศักดิ์</v>
      </c>
      <c r="I105" s="508">
        <f ca="1"/>
        <v>0</v>
      </c>
      <c r="J105" s="508" t="str">
        <f ca="1"/>
        <v>Depot</v>
      </c>
      <c r="K105" s="510">
        <f ca="1"/>
        <v>46285</v>
      </c>
      <c r="L105" s="173">
        <f ca="1"/>
        <v>46008</v>
      </c>
      <c r="M105" s="187">
        <f ca="1"/>
        <v>1</v>
      </c>
      <c r="N105" s="191" t="str">
        <f ca="1"/>
        <v>Completed</v>
      </c>
      <c r="O105" s="597">
        <f ca="1"/>
        <v>46234</v>
      </c>
      <c r="P105" s="189">
        <f ca="1"/>
        <v>0.5</v>
      </c>
      <c r="Q105" s="191" t="str">
        <f ca="1"/>
        <v>Late</v>
      </c>
      <c r="R105" s="173">
        <f ca="1"/>
        <v>46325</v>
      </c>
      <c r="S105" s="189">
        <f ca="1"/>
        <v>0.7</v>
      </c>
      <c r="T105" s="191" t="str">
        <f ca="1"/>
        <v>On Schedule</v>
      </c>
      <c r="U105" s="488" t="str" cm="1">
        <f t="array" aca="1" ref="U105" ca="1">_xlfn.XLOOKUP(1,(E105='01 Summary'!$E$4:$E$250)*(('01 Summary'!$T$4:$T$250="Late")+('01 Summary'!$T$4:$T$250="On Schedule")),'01 Summary'!$AM$4:$AM$250," ")</f>
        <v>คงเหลือจัดส่งอุปกรณ์</v>
      </c>
      <c r="W105" s="644" t="s">
        <v>485</v>
      </c>
      <c r="X105" s="644" t="s">
        <v>2504</v>
      </c>
      <c r="Y105" s="644" t="s">
        <v>2506</v>
      </c>
    </row>
    <row r="106" spans="2:25" ht="30" customHeight="1" x14ac:dyDescent="0.2">
      <c r="B106" s="508">
        <f ca="1"/>
        <v>102</v>
      </c>
      <c r="C106" s="508" t="str">
        <f ca="1"/>
        <v>DWE-39020</v>
      </c>
      <c r="D106" s="508" t="str">
        <f ca="1"/>
        <v>Lot01</v>
      </c>
      <c r="E106" s="508" t="str">
        <f ca="1"/>
        <v>DWE10</v>
      </c>
      <c r="F106" s="508" t="str">
        <f ca="1"/>
        <v>DWE</v>
      </c>
      <c r="G106" s="542" t="str">
        <f ca="1"/>
        <v>Oil &amp; Grease Disposal</v>
      </c>
      <c r="H106" s="508" t="str">
        <f ca="1"/>
        <v>สมศักดิ์</v>
      </c>
      <c r="I106" s="508">
        <f ca="1"/>
        <v>0</v>
      </c>
      <c r="J106" s="508" t="str">
        <f ca="1"/>
        <v>Depot</v>
      </c>
      <c r="K106" s="510">
        <f ca="1"/>
        <v>46285</v>
      </c>
      <c r="L106" s="173">
        <f ca="1"/>
        <v>46008</v>
      </c>
      <c r="M106" s="187">
        <f ca="1"/>
        <v>1</v>
      </c>
      <c r="N106" s="191" t="str">
        <f ca="1"/>
        <v>Completed</v>
      </c>
      <c r="O106" s="173">
        <f ca="1"/>
        <v>46038</v>
      </c>
      <c r="P106" s="189">
        <f ca="1"/>
        <v>1</v>
      </c>
      <c r="Q106" s="191" t="str">
        <f ca="1"/>
        <v>Completed</v>
      </c>
      <c r="R106" s="173">
        <f ca="1"/>
        <v>46081</v>
      </c>
      <c r="S106" s="189">
        <f ca="1"/>
        <v>1</v>
      </c>
      <c r="T106" s="191" t="str">
        <f ca="1"/>
        <v>Completed</v>
      </c>
      <c r="U106" s="488" t="str" cm="1">
        <f t="array" aca="1" ref="U106" ca="1">_xlfn.XLOOKUP(1,(E106='01 Summary'!$E$4:$E$250)*(('01 Summary'!$T$4:$T$250="Late")+('01 Summary'!$T$4:$T$250="On Schedule")),'01 Summary'!$AM$4:$AM$250," ")</f>
        <v xml:space="preserve"> </v>
      </c>
      <c r="W106" s="644" t="s">
        <v>486</v>
      </c>
      <c r="X106" s="644" t="s">
        <v>2512</v>
      </c>
      <c r="Y106" s="644" t="s">
        <v>2514</v>
      </c>
    </row>
    <row r="107" spans="2:25" ht="30" customHeight="1" x14ac:dyDescent="0.2">
      <c r="B107" s="508">
        <f ca="1"/>
        <v>103</v>
      </c>
      <c r="C107" s="508" t="str">
        <f ca="1"/>
        <v>DWE-39020</v>
      </c>
      <c r="D107" s="508" t="str">
        <f ca="1"/>
        <v>Lot01</v>
      </c>
      <c r="E107" s="508" t="str">
        <f ca="1"/>
        <v>DWE11</v>
      </c>
      <c r="F107" s="508" t="str">
        <f ca="1"/>
        <v>DWE</v>
      </c>
      <c r="G107" s="542" t="str">
        <f ca="1"/>
        <v>Grease Dispensers</v>
      </c>
      <c r="H107" s="508" t="str">
        <f ca="1"/>
        <v>สมศักดิ์</v>
      </c>
      <c r="I107" s="508">
        <f ca="1"/>
        <v>0</v>
      </c>
      <c r="J107" s="508" t="str">
        <f ca="1"/>
        <v>Depot</v>
      </c>
      <c r="K107" s="510">
        <f ca="1"/>
        <v>46285</v>
      </c>
      <c r="L107" s="173">
        <f ca="1"/>
        <v>46008</v>
      </c>
      <c r="M107" s="187">
        <f ca="1"/>
        <v>1</v>
      </c>
      <c r="N107" s="191" t="str">
        <f ca="1"/>
        <v>Completed</v>
      </c>
      <c r="O107" s="173">
        <f ca="1"/>
        <v>46038</v>
      </c>
      <c r="P107" s="189">
        <f ca="1"/>
        <v>1</v>
      </c>
      <c r="Q107" s="191" t="str">
        <f ca="1"/>
        <v>Completed</v>
      </c>
      <c r="R107" s="173">
        <f ca="1"/>
        <v>46140</v>
      </c>
      <c r="S107" s="189">
        <f ca="1"/>
        <v>1</v>
      </c>
      <c r="T107" s="191" t="str">
        <f ca="1"/>
        <v>Completed</v>
      </c>
      <c r="U107" s="488" t="str" cm="1">
        <f t="array" aca="1" ref="U107" ca="1">_xlfn.XLOOKUP(1,(E107='01 Summary'!$E$4:$E$250)*(('01 Summary'!$T$4:$T$250="Late")+('01 Summary'!$T$4:$T$250="On Schedule")),'01 Summary'!$AM$4:$AM$250," ")</f>
        <v xml:space="preserve"> </v>
      </c>
      <c r="W107" s="644" t="s">
        <v>486</v>
      </c>
      <c r="X107" s="644" t="s">
        <v>2512</v>
      </c>
      <c r="Y107" s="644" t="s">
        <v>2514</v>
      </c>
    </row>
    <row r="108" spans="2:25" ht="30" customHeight="1" x14ac:dyDescent="0.2">
      <c r="B108" s="508">
        <f ca="1"/>
        <v>104</v>
      </c>
      <c r="C108" s="508" t="str">
        <f ca="1"/>
        <v>DWE-39020</v>
      </c>
      <c r="D108" s="508" t="str">
        <f ca="1"/>
        <v>Lot01</v>
      </c>
      <c r="E108" s="508" t="str">
        <f ca="1"/>
        <v>DWE12</v>
      </c>
      <c r="F108" s="508" t="str">
        <f ca="1"/>
        <v>DWE</v>
      </c>
      <c r="G108" s="542" t="str">
        <f ca="1"/>
        <v>Waste Disposal</v>
      </c>
      <c r="H108" s="508" t="str">
        <f ca="1"/>
        <v>สมศักดิ์</v>
      </c>
      <c r="I108" s="508">
        <f ca="1"/>
        <v>0</v>
      </c>
      <c r="J108" s="508" t="str">
        <f ca="1"/>
        <v>Depot</v>
      </c>
      <c r="K108" s="510">
        <f ca="1"/>
        <v>46285</v>
      </c>
      <c r="L108" s="173">
        <f ca="1"/>
        <v>46008</v>
      </c>
      <c r="M108" s="187">
        <f ca="1"/>
        <v>1</v>
      </c>
      <c r="N108" s="191" t="str">
        <f ca="1"/>
        <v>Completed</v>
      </c>
      <c r="O108" s="173">
        <f ca="1"/>
        <v>46038</v>
      </c>
      <c r="P108" s="189">
        <f ca="1"/>
        <v>1</v>
      </c>
      <c r="Q108" s="191" t="str">
        <f ca="1"/>
        <v>Completed</v>
      </c>
      <c r="R108" s="173">
        <f ca="1"/>
        <v>46081</v>
      </c>
      <c r="S108" s="189">
        <f ca="1"/>
        <v>1</v>
      </c>
      <c r="T108" s="191" t="str">
        <f ca="1"/>
        <v>Completed</v>
      </c>
      <c r="U108" s="488" t="str" cm="1">
        <f t="array" aca="1" ref="U108" ca="1">_xlfn.XLOOKUP(1,(E108='01 Summary'!$E$4:$E$250)*(('01 Summary'!$T$4:$T$250="Late")+('01 Summary'!$T$4:$T$250="On Schedule")),'01 Summary'!$AM$4:$AM$250," ")</f>
        <v xml:space="preserve"> </v>
      </c>
      <c r="W108" s="644" t="s">
        <v>486</v>
      </c>
      <c r="X108" s="644" t="s">
        <v>2512</v>
      </c>
      <c r="Y108" s="644" t="s">
        <v>2514</v>
      </c>
    </row>
    <row r="109" spans="2:25" ht="30" hidden="1" customHeight="1" x14ac:dyDescent="0.2">
      <c r="B109" s="508">
        <f ca="1"/>
        <v>105</v>
      </c>
      <c r="C109" s="508" t="str">
        <f ca="1"/>
        <v>MDW-39305</v>
      </c>
      <c r="D109" s="508" t="str">
        <f ca="1"/>
        <v>Lot01</v>
      </c>
      <c r="E109" s="508" t="str">
        <f ca="1"/>
        <v>DWE13</v>
      </c>
      <c r="F109" s="508" t="str">
        <f ca="1"/>
        <v>DWE</v>
      </c>
      <c r="G109" s="542" t="str">
        <f ca="1"/>
        <v>Safety Provision for Maintenance Pits</v>
      </c>
      <c r="H109" s="508" t="str">
        <f ca="1"/>
        <v>สหชาติ</v>
      </c>
      <c r="I109" s="508">
        <f ca="1"/>
        <v>0</v>
      </c>
      <c r="J109" s="508" t="str">
        <f ca="1"/>
        <v>Depot</v>
      </c>
      <c r="K109" s="510">
        <f ca="1"/>
        <v>46285</v>
      </c>
      <c r="L109" s="193">
        <f ca="1"/>
        <v>45991</v>
      </c>
      <c r="M109" s="531">
        <f ca="1"/>
        <v>1</v>
      </c>
      <c r="N109" s="191" t="str">
        <f ca="1"/>
        <v>Completed</v>
      </c>
      <c r="O109" s="193">
        <f ca="1"/>
        <v>46141</v>
      </c>
      <c r="P109" s="531">
        <f ca="1"/>
        <v>1</v>
      </c>
      <c r="Q109" s="191" t="str">
        <f ca="1"/>
        <v>Completed</v>
      </c>
      <c r="R109" s="550">
        <f ca="1"/>
        <v>0</v>
      </c>
      <c r="S109" s="551">
        <f ca="1"/>
        <v>0</v>
      </c>
      <c r="T109" s="552">
        <f ca="1"/>
        <v>0</v>
      </c>
      <c r="U109" s="488" t="str" cm="1">
        <f t="array" aca="1" ref="U109" ca="1">_xlfn.XLOOKUP(1,(E109='01 Summary'!$E$4:$E$250)*(('01 Summary'!$T$4:$T$250="Late")+('01 Summary'!$T$4:$T$250="On Schedule")),'01 Summary'!$AM$4:$AM$250," ")</f>
        <v xml:space="preserve"> </v>
      </c>
      <c r="W109" s="644" t="s">
        <v>1431</v>
      </c>
      <c r="X109" s="644" t="s">
        <v>2157</v>
      </c>
      <c r="Y109" s="644" t="s">
        <v>2159</v>
      </c>
    </row>
    <row r="110" spans="2:25" ht="30" hidden="1" customHeight="1" x14ac:dyDescent="0.2">
      <c r="B110" s="508">
        <f ca="1"/>
        <v>106</v>
      </c>
      <c r="C110" s="681" t="str">
        <f ca="1"/>
        <v>DWE-39xxx</v>
      </c>
      <c r="D110" s="674" t="str">
        <f ca="1"/>
        <v>Lot01</v>
      </c>
      <c r="E110" s="674" t="str">
        <f ca="1"/>
        <v>DWE14</v>
      </c>
      <c r="F110" s="674" t="str">
        <f ca="1"/>
        <v>DWE</v>
      </c>
      <c r="G110" s="676" t="str">
        <f ca="1"/>
        <v>Pit Drainage System in Main Workshop</v>
      </c>
      <c r="H110" s="674" t="str">
        <f ca="1"/>
        <v>สมศักดิ์</v>
      </c>
      <c r="I110" s="674">
        <f ca="1"/>
        <v>0</v>
      </c>
      <c r="J110" s="674" t="str">
        <f ca="1"/>
        <v>Depot</v>
      </c>
      <c r="K110" s="677">
        <f ca="1"/>
        <v>46285</v>
      </c>
      <c r="L110" s="605">
        <f ca="1"/>
        <v>0</v>
      </c>
      <c r="M110" s="618">
        <f ca="1"/>
        <v>0</v>
      </c>
      <c r="N110" s="601">
        <f ca="1"/>
        <v>0</v>
      </c>
      <c r="O110" s="619">
        <f ca="1"/>
        <v>0</v>
      </c>
      <c r="P110" s="531">
        <f ca="1"/>
        <v>0</v>
      </c>
      <c r="Q110" s="620">
        <f ca="1"/>
        <v>0</v>
      </c>
      <c r="R110" s="701">
        <f ca="1"/>
        <v>0</v>
      </c>
      <c r="S110" s="702">
        <f ca="1"/>
        <v>0</v>
      </c>
      <c r="T110" s="703">
        <f ca="1"/>
        <v>0</v>
      </c>
      <c r="U110" s="488" t="str" cm="1">
        <f t="array" aca="1" ref="U110" ca="1">_xlfn.XLOOKUP(1,(E110='01 Summary'!$E$4:$E$250)*(('01 Summary'!$T$4:$T$250="Late")+('01 Summary'!$T$4:$T$250="On Schedule")),'01 Summary'!$AM$4:$AM$250," ")</f>
        <v xml:space="preserve"> </v>
      </c>
      <c r="W110" s="644" t="s">
        <v>870</v>
      </c>
      <c r="X110" s="644" t="s">
        <v>2157</v>
      </c>
      <c r="Y110" s="644" t="s">
        <v>2159</v>
      </c>
    </row>
    <row r="111" spans="2:25" ht="30" hidden="1" customHeight="1" x14ac:dyDescent="0.2">
      <c r="B111" s="508">
        <f ca="1"/>
        <v>107</v>
      </c>
      <c r="C111" s="674" t="str">
        <f ca="1"/>
        <v>DWE-39023</v>
      </c>
      <c r="D111" s="674" t="str">
        <f ca="1"/>
        <v>Lot01</v>
      </c>
      <c r="E111" s="674" t="str">
        <f ca="1"/>
        <v>DWE15</v>
      </c>
      <c r="F111" s="674" t="str">
        <f ca="1"/>
        <v>DWE</v>
      </c>
      <c r="G111" s="676" t="str">
        <f ca="1"/>
        <v>Provision of Civil Works and Building Services to support Train Washing Equipment</v>
      </c>
      <c r="H111" s="674" t="str">
        <f ca="1"/>
        <v>สหชาติ</v>
      </c>
      <c r="I111" s="674">
        <f ca="1"/>
        <v>0</v>
      </c>
      <c r="J111" s="674" t="str">
        <f ca="1"/>
        <v>Depot</v>
      </c>
      <c r="K111" s="677">
        <f ca="1"/>
        <v>46235</v>
      </c>
      <c r="L111" s="193">
        <f ca="1"/>
        <v>45991</v>
      </c>
      <c r="M111" s="615">
        <f ca="1"/>
        <v>1</v>
      </c>
      <c r="N111" s="601" t="str">
        <f ca="1"/>
        <v>Completed</v>
      </c>
      <c r="O111" s="193">
        <f ca="1"/>
        <v>46112</v>
      </c>
      <c r="P111" s="615">
        <f ca="1"/>
        <v>1</v>
      </c>
      <c r="Q111" s="601" t="str">
        <f ca="1"/>
        <v>Completed</v>
      </c>
      <c r="R111" s="701">
        <f ca="1"/>
        <v>0</v>
      </c>
      <c r="S111" s="702">
        <f ca="1"/>
        <v>0</v>
      </c>
      <c r="T111" s="703">
        <f ca="1"/>
        <v>0</v>
      </c>
      <c r="U111" s="488" t="str" cm="1">
        <f t="array" aca="1" ref="U111" ca="1">_xlfn.XLOOKUP(1,(E111='01 Summary'!$E$4:$E$250)*(('01 Summary'!$T$4:$T$250="Late")+('01 Summary'!$T$4:$T$250="On Schedule")),'01 Summary'!$AM$4:$AM$250," ")</f>
        <v xml:space="preserve"> </v>
      </c>
      <c r="W111" s="644" t="s">
        <v>876</v>
      </c>
      <c r="X111" s="644" t="s">
        <v>2047</v>
      </c>
      <c r="Y111" s="644" t="s">
        <v>2050</v>
      </c>
    </row>
    <row r="112" spans="2:25" ht="30" customHeight="1" x14ac:dyDescent="0.2">
      <c r="B112" s="508">
        <f ca="1"/>
        <v>108</v>
      </c>
      <c r="C112" s="508" t="str">
        <f ca="1"/>
        <v>DWE-39013</v>
      </c>
      <c r="D112" s="508" t="str">
        <f ca="1"/>
        <v>Lot01</v>
      </c>
      <c r="E112" s="508" t="str">
        <f ca="1"/>
        <v>DWE16</v>
      </c>
      <c r="F112" s="508" t="str">
        <f ca="1"/>
        <v>DWE</v>
      </c>
      <c r="G112" s="542" t="str">
        <f ca="1"/>
        <v>Overhead Traveling Crane</v>
      </c>
      <c r="H112" s="508" t="str">
        <f ca="1"/>
        <v>สมศักดิ์</v>
      </c>
      <c r="I112" s="508">
        <f ca="1"/>
        <v>0</v>
      </c>
      <c r="J112" s="508" t="str">
        <f ca="1"/>
        <v>Depot</v>
      </c>
      <c r="K112" s="510">
        <f ca="1"/>
        <v>46285</v>
      </c>
      <c r="L112" s="173">
        <f ca="1"/>
        <v>45900</v>
      </c>
      <c r="M112" s="189">
        <f ca="1"/>
        <v>1</v>
      </c>
      <c r="N112" s="191" t="str">
        <f ca="1"/>
        <v>Completed</v>
      </c>
      <c r="O112" s="173">
        <f ca="1"/>
        <v>45777</v>
      </c>
      <c r="P112" s="189">
        <f ca="1"/>
        <v>1</v>
      </c>
      <c r="Q112" s="191" t="str">
        <f ca="1"/>
        <v>Completed</v>
      </c>
      <c r="R112" s="173">
        <f ca="1"/>
        <v>46101</v>
      </c>
      <c r="S112" s="189">
        <f ca="1"/>
        <v>1</v>
      </c>
      <c r="T112" s="191" t="str">
        <f ca="1"/>
        <v>Completed</v>
      </c>
      <c r="U112" s="488" t="str" cm="1">
        <f t="array" aca="1" ref="U112" ca="1">_xlfn.XLOOKUP(1,(E112='01 Summary'!$E$4:$E$250)*(('01 Summary'!$T$4:$T$250="Late")+('01 Summary'!$T$4:$T$250="On Schedule")),'01 Summary'!$AM$4:$AM$250," ")</f>
        <v xml:space="preserve"> </v>
      </c>
      <c r="W112" s="644" t="s">
        <v>493</v>
      </c>
      <c r="X112" s="644" t="s">
        <v>2464</v>
      </c>
      <c r="Y112" s="644" t="s">
        <v>4727</v>
      </c>
    </row>
    <row r="113" spans="2:25" ht="30" customHeight="1" x14ac:dyDescent="0.2">
      <c r="B113" s="508">
        <f ca="1"/>
        <v>109</v>
      </c>
      <c r="C113" s="508" t="str">
        <f ca="1"/>
        <v>DWE-39009</v>
      </c>
      <c r="D113" s="508" t="str">
        <f ca="1"/>
        <v>Lot01</v>
      </c>
      <c r="E113" s="508" t="str">
        <f ca="1"/>
        <v>DWE17</v>
      </c>
      <c r="F113" s="508" t="str">
        <f ca="1"/>
        <v>DWE</v>
      </c>
      <c r="G113" s="542" t="str">
        <f ca="1"/>
        <v>Vehicle Inspection and Servicing Facilities</v>
      </c>
      <c r="H113" s="508" t="str">
        <f ca="1"/>
        <v>สมศักดิ์</v>
      </c>
      <c r="I113" s="509">
        <f ca="1"/>
        <v>0</v>
      </c>
      <c r="J113" s="508" t="str">
        <f ca="1"/>
        <v>Depot</v>
      </c>
      <c r="K113" s="510">
        <f ca="1"/>
        <v>46285</v>
      </c>
      <c r="L113" s="173">
        <f ca="1"/>
        <v>45900</v>
      </c>
      <c r="M113" s="189">
        <f ca="1"/>
        <v>1</v>
      </c>
      <c r="N113" s="192" t="str">
        <f ca="1"/>
        <v>Completed</v>
      </c>
      <c r="O113" s="173">
        <f ca="1"/>
        <v>46009</v>
      </c>
      <c r="P113" s="189">
        <f ca="1"/>
        <v>1</v>
      </c>
      <c r="Q113" s="191" t="str">
        <f ca="1"/>
        <v>Completed</v>
      </c>
      <c r="R113" s="173">
        <f ca="1"/>
        <v>46272</v>
      </c>
      <c r="S113" s="189">
        <f ca="1"/>
        <v>1</v>
      </c>
      <c r="T113" s="191" t="str">
        <f ca="1"/>
        <v>Completed</v>
      </c>
      <c r="U113" s="488" t="str" cm="1">
        <f t="array" aca="1" ref="U113" ca="1">_xlfn.XLOOKUP(1,(E113='01 Summary'!$E$4:$E$250)*(('01 Summary'!$T$4:$T$250="Late")+('01 Summary'!$T$4:$T$250="On Schedule")),'01 Summary'!$AM$4:$AM$250," ")</f>
        <v xml:space="preserve"> </v>
      </c>
      <c r="W113" s="644" t="s">
        <v>519</v>
      </c>
      <c r="X113" s="644" t="s">
        <v>2452</v>
      </c>
      <c r="Y113" s="644" t="s">
        <v>2454</v>
      </c>
    </row>
    <row r="114" spans="2:25" ht="30" hidden="1" customHeight="1" x14ac:dyDescent="0.2">
      <c r="B114" s="508">
        <f ca="1"/>
        <v>110</v>
      </c>
      <c r="C114" s="508" t="str">
        <f ca="1"/>
        <v>DWE-39014</v>
      </c>
      <c r="D114" s="508" t="str">
        <f ca="1"/>
        <v>Lot01</v>
      </c>
      <c r="E114" s="508" t="str">
        <f ca="1"/>
        <v>DWE18</v>
      </c>
      <c r="F114" s="508" t="str">
        <f ca="1"/>
        <v>DWE</v>
      </c>
      <c r="G114" s="542" t="str">
        <f ca="1"/>
        <v>Permanent Way Maintenance Facility</v>
      </c>
      <c r="H114" s="508" t="str">
        <f ca="1"/>
        <v>สมศักดิ์</v>
      </c>
      <c r="I114" s="508">
        <f ca="1"/>
        <v>0</v>
      </c>
      <c r="J114" s="508" t="str">
        <f ca="1"/>
        <v>Depot</v>
      </c>
      <c r="K114" s="510">
        <f ca="1"/>
        <v>46285</v>
      </c>
      <c r="L114" s="173">
        <f ca="1"/>
        <v>45777</v>
      </c>
      <c r="M114" s="187">
        <f ca="1"/>
        <v>1</v>
      </c>
      <c r="N114" s="191" t="str">
        <f ca="1"/>
        <v>Completed</v>
      </c>
      <c r="O114" s="583">
        <f ca="1"/>
        <v>46446</v>
      </c>
      <c r="P114" s="187">
        <f ca="1"/>
        <v>1</v>
      </c>
      <c r="Q114" s="191" t="str">
        <f ca="1"/>
        <v>Completed</v>
      </c>
      <c r="R114" s="550">
        <f ca="1"/>
        <v>46402</v>
      </c>
      <c r="S114" s="551">
        <f ca="1"/>
        <v>0.7</v>
      </c>
      <c r="T114" s="552" t="str">
        <f ca="1"/>
        <v>On Schedule</v>
      </c>
      <c r="U114" s="488" t="str" cm="1">
        <f t="array" aca="1" ref="U114" ca="1">_xlfn.XLOOKUP(1,(E114='01 Summary'!$E$4:$E$250)*(('01 Summary'!$T$4:$T$250="Late")+('01 Summary'!$T$4:$T$250="On Schedule")),'01 Summary'!$AM$4:$AM$250," ")</f>
        <v>Test 18-30/1/27</v>
      </c>
      <c r="W114" s="644" t="s">
        <v>462</v>
      </c>
      <c r="X114" s="644" t="s">
        <v>2476</v>
      </c>
      <c r="Y114" s="644" t="s">
        <v>2478</v>
      </c>
    </row>
    <row r="115" spans="2:25" ht="30" hidden="1" customHeight="1" x14ac:dyDescent="0.2">
      <c r="B115" s="508">
        <f ca="1"/>
        <v>111</v>
      </c>
      <c r="C115" s="508" t="str">
        <f ca="1"/>
        <v>-</v>
      </c>
      <c r="D115" s="508" t="str">
        <f ca="1"/>
        <v>Lot01</v>
      </c>
      <c r="E115" s="508" t="str">
        <f ca="1"/>
        <v>DWE19</v>
      </c>
      <c r="F115" s="508" t="str">
        <f ca="1"/>
        <v>DWE</v>
      </c>
      <c r="G115" s="542" t="str">
        <f ca="1"/>
        <v>Permanent Way Vehicles</v>
      </c>
      <c r="H115" s="508" t="str">
        <f ca="1"/>
        <v>สมศักดิ์</v>
      </c>
      <c r="I115" s="508">
        <f ca="1"/>
        <v>0</v>
      </c>
      <c r="J115" s="508" t="str">
        <f ca="1"/>
        <v>Depot</v>
      </c>
      <c r="K115" s="510">
        <f ca="1"/>
        <v>46285</v>
      </c>
      <c r="L115" s="194">
        <f ca="1"/>
        <v>0</v>
      </c>
      <c r="M115" s="195">
        <f ca="1"/>
        <v>0</v>
      </c>
      <c r="N115" s="203">
        <f ca="1"/>
        <v>0</v>
      </c>
      <c r="O115" s="194">
        <f ca="1"/>
        <v>0</v>
      </c>
      <c r="P115" s="195">
        <f ca="1"/>
        <v>0</v>
      </c>
      <c r="Q115" s="203">
        <f ca="1"/>
        <v>0</v>
      </c>
      <c r="R115" s="550">
        <f ca="1"/>
        <v>0</v>
      </c>
      <c r="S115" s="551">
        <f ca="1"/>
        <v>0</v>
      </c>
      <c r="T115" s="552">
        <f ca="1"/>
        <v>0</v>
      </c>
      <c r="U115" s="488" t="str" cm="1">
        <f t="array" aca="1" ref="U115" ca="1">_xlfn.XLOOKUP(1,(E115='01 Summary'!$E$4:$E$250)*(('01 Summary'!$T$4:$T$250="Late")+('01 Summary'!$T$4:$T$250="On Schedule")),'01 Summary'!$AM$4:$AM$250," ")</f>
        <v xml:space="preserve"> </v>
      </c>
      <c r="X115" s="644">
        <v>0</v>
      </c>
      <c r="Y115" s="644">
        <v>0</v>
      </c>
    </row>
    <row r="116" spans="2:25" ht="30" customHeight="1" x14ac:dyDescent="0.2">
      <c r="B116" s="508">
        <f ca="1"/>
        <v>112</v>
      </c>
      <c r="C116" s="674" t="str">
        <f ca="1"/>
        <v>DWE-39001</v>
      </c>
      <c r="D116" s="674" t="str">
        <f ca="1"/>
        <v>Lot01</v>
      </c>
      <c r="E116" s="674" t="str">
        <f ca="1"/>
        <v>DWE19.1</v>
      </c>
      <c r="F116" s="674" t="str">
        <f ca="1"/>
        <v>DWE</v>
      </c>
      <c r="G116" s="676" t="str">
        <f ca="1"/>
        <v>Shunting Locomotive</v>
      </c>
      <c r="H116" s="674" t="str">
        <f ca="1"/>
        <v>สมศักดิ์</v>
      </c>
      <c r="I116" s="674">
        <f ca="1"/>
        <v>0</v>
      </c>
      <c r="J116" s="674" t="str">
        <f ca="1"/>
        <v>Depot</v>
      </c>
      <c r="K116" s="677">
        <f ca="1"/>
        <v>46285</v>
      </c>
      <c r="L116" s="193">
        <f ca="1"/>
        <v>45900</v>
      </c>
      <c r="M116" s="531">
        <f ca="1"/>
        <v>1</v>
      </c>
      <c r="N116" s="601" t="str">
        <f ca="1"/>
        <v>Completed</v>
      </c>
      <c r="O116" s="193">
        <f ca="1"/>
        <v>46009</v>
      </c>
      <c r="P116" s="531">
        <f ca="1"/>
        <v>1</v>
      </c>
      <c r="Q116" s="601" t="str">
        <f ca="1"/>
        <v>Completed</v>
      </c>
      <c r="R116" s="193">
        <f ca="1"/>
        <v>46371</v>
      </c>
      <c r="S116" s="531">
        <f ca="1"/>
        <v>0.5</v>
      </c>
      <c r="T116" s="601" t="str">
        <f ca="1"/>
        <v>On Schedule</v>
      </c>
      <c r="U116" s="488" t="str" cm="1">
        <f t="array" aca="1" ref="U116" ca="1">_xlfn.XLOOKUP(1,(E116='01 Summary'!$E$4:$E$250)*(('01 Summary'!$T$4:$T$250="Late")+('01 Summary'!$T$4:$T$250="On Schedule")),'01 Summary'!$AM$4:$AM$250," ")</f>
        <v>Delivery to Thailand Feb-27</v>
      </c>
      <c r="W116" s="644" t="s">
        <v>511</v>
      </c>
      <c r="X116" s="644" t="s">
        <v>2420</v>
      </c>
      <c r="Y116" s="644" t="s">
        <v>2422</v>
      </c>
    </row>
    <row r="117" spans="2:25" ht="30" customHeight="1" x14ac:dyDescent="0.2">
      <c r="B117" s="508">
        <f ca="1"/>
        <v>113</v>
      </c>
      <c r="C117" s="508" t="str">
        <f ca="1"/>
        <v>DWE-39002</v>
      </c>
      <c r="D117" s="508" t="str">
        <f ca="1"/>
        <v>Lot01</v>
      </c>
      <c r="E117" s="508" t="str">
        <f ca="1"/>
        <v>DWE19.2</v>
      </c>
      <c r="F117" s="508" t="str">
        <f ca="1"/>
        <v>DWE</v>
      </c>
      <c r="G117" s="542" t="str">
        <f ca="1"/>
        <v>Tunnel Inspection and Cleaning Vehicle</v>
      </c>
      <c r="H117" s="508" t="str">
        <f ca="1"/>
        <v>สมศักดิ์</v>
      </c>
      <c r="I117" s="508">
        <f ca="1"/>
        <v>0</v>
      </c>
      <c r="J117" s="508" t="str">
        <f ca="1"/>
        <v>Depot</v>
      </c>
      <c r="K117" s="510">
        <f ca="1"/>
        <v>46285</v>
      </c>
      <c r="L117" s="173">
        <f ca="1"/>
        <v>45900</v>
      </c>
      <c r="M117" s="189">
        <f ca="1"/>
        <v>0</v>
      </c>
      <c r="N117" s="191" t="str">
        <f ca="1"/>
        <v>Late</v>
      </c>
      <c r="O117" s="173">
        <f ca="1"/>
        <v>46009</v>
      </c>
      <c r="P117" s="189">
        <f ca="1"/>
        <v>1</v>
      </c>
      <c r="Q117" s="191" t="str">
        <f ca="1"/>
        <v>Completed</v>
      </c>
      <c r="R117" s="176">
        <f ca="1"/>
        <v>46386</v>
      </c>
      <c r="S117" s="189">
        <f ca="1"/>
        <v>0.4</v>
      </c>
      <c r="T117" s="191" t="str">
        <f ca="1"/>
        <v>On Schedule</v>
      </c>
      <c r="U117" s="488" t="str" cm="1">
        <f t="array" aca="1" ref="U117" ca="1">_xlfn.XLOOKUP(1,(E117='01 Summary'!$E$4:$E$250)*(('01 Summary'!$T$4:$T$250="Late")+('01 Summary'!$T$4:$T$250="On Schedule")),'01 Summary'!$AM$4:$AM$250," ")</f>
        <v>Delivery to Thailand Feb-27</v>
      </c>
      <c r="W117" s="644" t="s">
        <v>512</v>
      </c>
      <c r="X117" s="644" t="s">
        <v>2424</v>
      </c>
      <c r="Y117" s="644" t="s">
        <v>2426</v>
      </c>
    </row>
    <row r="118" spans="2:25" ht="30" customHeight="1" x14ac:dyDescent="0.2">
      <c r="B118" s="508">
        <f ca="1"/>
        <v>114</v>
      </c>
      <c r="C118" s="508" t="str">
        <f ca="1"/>
        <v>DWE-39003</v>
      </c>
      <c r="D118" s="508" t="str">
        <f ca="1"/>
        <v>Lot01</v>
      </c>
      <c r="E118" s="508" t="str">
        <f ca="1"/>
        <v>DWE19.3</v>
      </c>
      <c r="F118" s="508" t="str">
        <f ca="1"/>
        <v>DWE</v>
      </c>
      <c r="G118" s="542" t="str">
        <f ca="1"/>
        <v>Hi/Rail Maintenance Vehicle</v>
      </c>
      <c r="H118" s="508" t="str">
        <f ca="1"/>
        <v>สมศักดิ์</v>
      </c>
      <c r="I118" s="508">
        <f ca="1"/>
        <v>0</v>
      </c>
      <c r="J118" s="508" t="str">
        <f ca="1"/>
        <v>Depot</v>
      </c>
      <c r="K118" s="510">
        <f ca="1"/>
        <v>46285</v>
      </c>
      <c r="L118" s="597">
        <f ca="1"/>
        <v>45900</v>
      </c>
      <c r="M118" s="189">
        <f ca="1"/>
        <v>1</v>
      </c>
      <c r="N118" s="191" t="str">
        <f ca="1"/>
        <v>Completed</v>
      </c>
      <c r="O118" s="173">
        <f ca="1"/>
        <v>46009</v>
      </c>
      <c r="P118" s="189">
        <f ca="1"/>
        <v>1</v>
      </c>
      <c r="Q118" s="191" t="str">
        <f ca="1"/>
        <v>Completed</v>
      </c>
      <c r="R118" s="173">
        <f ca="1"/>
        <v>46356</v>
      </c>
      <c r="S118" s="189">
        <f ca="1"/>
        <v>0.55000000000000004</v>
      </c>
      <c r="T118" s="191" t="str">
        <f ca="1"/>
        <v>On Schedule</v>
      </c>
      <c r="U118" s="488" t="str" cm="1">
        <f t="array" aca="1" ref="U118" ca="1">_xlfn.XLOOKUP(1,(E118='01 Summary'!$E$4:$E$250)*(('01 Summary'!$T$4:$T$250="Late")+('01 Summary'!$T$4:$T$250="On Schedule")),'01 Summary'!$AM$4:$AM$250," ")</f>
        <v>Delivery to Thailand Dec-26</v>
      </c>
      <c r="W118" s="644" t="s">
        <v>513</v>
      </c>
      <c r="X118" s="644" t="s">
        <v>2428</v>
      </c>
      <c r="Y118" s="644" t="s">
        <v>2430</v>
      </c>
    </row>
    <row r="119" spans="2:25" ht="30" customHeight="1" x14ac:dyDescent="0.2">
      <c r="B119" s="508">
        <f ca="1"/>
        <v>115</v>
      </c>
      <c r="C119" s="674" t="str">
        <f ca="1"/>
        <v>DWE-39004</v>
      </c>
      <c r="D119" s="674" t="str">
        <f ca="1"/>
        <v>Lot01</v>
      </c>
      <c r="E119" s="674" t="str">
        <f ca="1"/>
        <v>DWE19.4</v>
      </c>
      <c r="F119" s="674" t="str">
        <f ca="1"/>
        <v>DWE</v>
      </c>
      <c r="G119" s="676" t="str">
        <f ca="1"/>
        <v>Flat wagon</v>
      </c>
      <c r="H119" s="674" t="str">
        <f ca="1"/>
        <v>สมศักดิ์</v>
      </c>
      <c r="I119" s="674">
        <f ca="1"/>
        <v>0</v>
      </c>
      <c r="J119" s="674" t="str">
        <f ca="1"/>
        <v>Depot</v>
      </c>
      <c r="K119" s="677">
        <f ca="1"/>
        <v>46285</v>
      </c>
      <c r="L119" s="193">
        <f ca="1"/>
        <v>45900</v>
      </c>
      <c r="M119" s="531">
        <f ca="1"/>
        <v>1</v>
      </c>
      <c r="N119" s="601" t="str">
        <f ca="1"/>
        <v>Completed</v>
      </c>
      <c r="O119" s="193">
        <f ca="1"/>
        <v>46009</v>
      </c>
      <c r="P119" s="531">
        <f ca="1"/>
        <v>1</v>
      </c>
      <c r="Q119" s="601" t="str">
        <f ca="1"/>
        <v>Completed</v>
      </c>
      <c r="R119" s="193">
        <f ca="1"/>
        <v>46325</v>
      </c>
      <c r="S119" s="531">
        <f ca="1"/>
        <v>0.68</v>
      </c>
      <c r="T119" s="601" t="str">
        <f ca="1"/>
        <v>On Schedule</v>
      </c>
      <c r="U119" s="488" t="str" cm="1">
        <f t="array" aca="1" ref="U119" ca="1">_xlfn.XLOOKUP(1,(E119='01 Summary'!$E$4:$E$250)*(('01 Summary'!$T$4:$T$250="Late")+('01 Summary'!$T$4:$T$250="On Schedule")),'01 Summary'!$AM$4:$AM$250," ")</f>
        <v>Delivery to Thailand Dec-26</v>
      </c>
      <c r="W119" s="644" t="s">
        <v>514</v>
      </c>
      <c r="X119" s="644" t="s">
        <v>2432</v>
      </c>
      <c r="Y119" s="644" t="s">
        <v>2434</v>
      </c>
    </row>
    <row r="120" spans="2:25" ht="30" customHeight="1" x14ac:dyDescent="0.2">
      <c r="B120" s="508">
        <f ca="1"/>
        <v>116</v>
      </c>
      <c r="C120" s="674" t="str">
        <f ca="1"/>
        <v>DWE-39005</v>
      </c>
      <c r="D120" s="674" t="str">
        <f ca="1"/>
        <v>Lot01</v>
      </c>
      <c r="E120" s="674" t="str">
        <f ca="1"/>
        <v>DWE19.5</v>
      </c>
      <c r="F120" s="674" t="str">
        <f ca="1"/>
        <v>DWE</v>
      </c>
      <c r="G120" s="676" t="str">
        <f ca="1"/>
        <v>Re-railing Equipment</v>
      </c>
      <c r="H120" s="674" t="str">
        <f ca="1"/>
        <v>สมศักดิ์</v>
      </c>
      <c r="I120" s="674">
        <f ca="1"/>
        <v>0</v>
      </c>
      <c r="J120" s="674" t="str">
        <f ca="1"/>
        <v>Depot</v>
      </c>
      <c r="K120" s="677">
        <f ca="1"/>
        <v>46285</v>
      </c>
      <c r="L120" s="193">
        <f ca="1"/>
        <v>45900</v>
      </c>
      <c r="M120" s="531">
        <f ca="1"/>
        <v>1</v>
      </c>
      <c r="N120" s="601" t="str">
        <f ca="1"/>
        <v>Completed</v>
      </c>
      <c r="O120" s="193">
        <f ca="1"/>
        <v>45971</v>
      </c>
      <c r="P120" s="531">
        <f ca="1"/>
        <v>1</v>
      </c>
      <c r="Q120" s="601" t="str">
        <f ca="1"/>
        <v>Completed</v>
      </c>
      <c r="R120" s="193">
        <f ca="1"/>
        <v>46218</v>
      </c>
      <c r="S120" s="531">
        <f ca="1"/>
        <v>0.9</v>
      </c>
      <c r="T120" s="601" t="str">
        <f ca="1"/>
        <v>Late</v>
      </c>
      <c r="U120" s="488" t="str" cm="1">
        <f t="array" aca="1" ref="U120" ca="1">_xlfn.XLOOKUP(1,(E120='01 Summary'!$E$4:$E$250)*(('01 Summary'!$T$4:$T$250="Late")+('01 Summary'!$T$4:$T$250="On Schedule")),'01 Summary'!$AM$4:$AM$250," ")</f>
        <v>Test 16-22/11/26</v>
      </c>
      <c r="W120" s="644" t="s">
        <v>515</v>
      </c>
      <c r="X120" s="644" t="s">
        <v>2436</v>
      </c>
      <c r="Y120" s="644" t="s">
        <v>2438</v>
      </c>
    </row>
    <row r="121" spans="2:25" ht="30" customHeight="1" x14ac:dyDescent="0.2">
      <c r="B121" s="508">
        <f ca="1"/>
        <v>117</v>
      </c>
      <c r="C121" s="508" t="str">
        <f ca="1"/>
        <v>DWE-39006</v>
      </c>
      <c r="D121" s="508" t="str">
        <f ca="1"/>
        <v>Lot01</v>
      </c>
      <c r="E121" s="508" t="str">
        <f ca="1"/>
        <v>DWE19.6</v>
      </c>
      <c r="F121" s="508" t="str">
        <f ca="1"/>
        <v>DWE</v>
      </c>
      <c r="G121" s="542" t="str">
        <f ca="1"/>
        <v>Self-Propelled Rail Based Inspection Vehicle</v>
      </c>
      <c r="H121" s="508" t="str">
        <f ca="1"/>
        <v>สมศักดิ์</v>
      </c>
      <c r="I121" s="508">
        <f ca="1"/>
        <v>0</v>
      </c>
      <c r="J121" s="508" t="str">
        <f ca="1"/>
        <v>Depot</v>
      </c>
      <c r="K121" s="510">
        <f ca="1"/>
        <v>46285</v>
      </c>
      <c r="L121" s="597">
        <f ca="1"/>
        <v>45900</v>
      </c>
      <c r="M121" s="189">
        <f ca="1"/>
        <v>1</v>
      </c>
      <c r="N121" s="191" t="str">
        <f ca="1"/>
        <v>Completed</v>
      </c>
      <c r="O121" s="173">
        <f ca="1"/>
        <v>46009</v>
      </c>
      <c r="P121" s="189">
        <f ca="1"/>
        <v>1</v>
      </c>
      <c r="Q121" s="191" t="str">
        <f ca="1"/>
        <v>Completed</v>
      </c>
      <c r="R121" s="173">
        <f ca="1"/>
        <v>46329</v>
      </c>
      <c r="S121" s="189">
        <f ca="1"/>
        <v>0.55000000000000004</v>
      </c>
      <c r="T121" s="191" t="str">
        <f ca="1"/>
        <v>On Schedule</v>
      </c>
      <c r="U121" s="488" t="str" cm="1">
        <f t="array" aca="1" ref="U121" ca="1">_xlfn.XLOOKUP(1,(E121='01 Summary'!$E$4:$E$250)*(('01 Summary'!$T$4:$T$250="Late")+('01 Summary'!$T$4:$T$250="On Schedule")),'01 Summary'!$AM$4:$AM$250," ")</f>
        <v>Delivery to Thailand Dec-26</v>
      </c>
      <c r="W121" s="644" t="s">
        <v>516</v>
      </c>
      <c r="X121" s="644" t="s">
        <v>2440</v>
      </c>
      <c r="Y121" s="644" t="s">
        <v>2442</v>
      </c>
    </row>
    <row r="122" spans="2:25" ht="30" customHeight="1" x14ac:dyDescent="0.2">
      <c r="B122" s="508">
        <f ca="1"/>
        <v>118</v>
      </c>
      <c r="C122" s="544" t="str">
        <f ca="1"/>
        <v>DWE-39007</v>
      </c>
      <c r="D122" s="544" t="str">
        <f ca="1"/>
        <v>Lot01</v>
      </c>
      <c r="E122" s="544" t="str">
        <f ca="1"/>
        <v>DWE19.7</v>
      </c>
      <c r="F122" s="544" t="str">
        <f ca="1"/>
        <v>DWE</v>
      </c>
      <c r="G122" s="689" t="str">
        <f ca="1"/>
        <v>Rail Head Grinding Machine Vehicle</v>
      </c>
      <c r="H122" s="544" t="str">
        <f ca="1"/>
        <v>สมศักดิ์</v>
      </c>
      <c r="I122" s="545">
        <f ca="1"/>
        <v>0</v>
      </c>
      <c r="J122" s="544" t="str">
        <f ca="1"/>
        <v>Depot</v>
      </c>
      <c r="K122" s="546">
        <f ca="1"/>
        <v>46285</v>
      </c>
      <c r="L122" s="530">
        <f ca="1"/>
        <v>45900</v>
      </c>
      <c r="M122" s="189">
        <f ca="1"/>
        <v>0</v>
      </c>
      <c r="N122" s="191" t="str">
        <f ca="1"/>
        <v>Late</v>
      </c>
      <c r="O122" s="623">
        <f ca="1"/>
        <v>46009</v>
      </c>
      <c r="P122" s="189">
        <f ca="1"/>
        <v>1</v>
      </c>
      <c r="Q122" s="191" t="str">
        <f ca="1"/>
        <v>Completed</v>
      </c>
      <c r="R122" s="530">
        <f ca="1"/>
        <v>46599</v>
      </c>
      <c r="S122" s="189">
        <f ca="1"/>
        <v>0</v>
      </c>
      <c r="T122" s="191" t="str">
        <f ca="1"/>
        <v>On Schedule</v>
      </c>
      <c r="U122" s="488" cm="1">
        <f t="array" aca="1" ref="U122" ca="1">_xlfn.XLOOKUP(1,(E122='01 Summary'!$E$4:$E$250)*(('01 Summary'!$T$4:$T$250="Late")+('01 Summary'!$T$4:$T$250="On Schedule")),'01 Summary'!$AM$4:$AM$250," ")</f>
        <v>0</v>
      </c>
      <c r="W122" s="644" t="s">
        <v>517</v>
      </c>
      <c r="X122" s="644" t="s">
        <v>2444</v>
      </c>
      <c r="Y122" s="644" t="s">
        <v>2446</v>
      </c>
    </row>
    <row r="123" spans="2:25" ht="30" hidden="1" customHeight="1" x14ac:dyDescent="0.2">
      <c r="B123" s="508">
        <f ca="1"/>
        <v>119</v>
      </c>
      <c r="C123" s="512" t="str">
        <f ca="1"/>
        <v>DWE-39008</v>
      </c>
      <c r="D123" s="512" t="str">
        <f ca="1"/>
        <v>Lot01</v>
      </c>
      <c r="E123" s="512" t="str">
        <f ca="1"/>
        <v>DWE19.8</v>
      </c>
      <c r="F123" s="512" t="str">
        <f ca="1"/>
        <v>DWE</v>
      </c>
      <c r="G123" s="543" t="str">
        <f ca="1"/>
        <v>Multi Measuring Rail Vehicle</v>
      </c>
      <c r="H123" s="512" t="str">
        <f ca="1"/>
        <v>สมศักดิ์</v>
      </c>
      <c r="I123" s="513">
        <f ca="1"/>
        <v>0</v>
      </c>
      <c r="J123" s="512">
        <f ca="1"/>
        <v>0</v>
      </c>
      <c r="K123" s="514">
        <f ca="1"/>
        <v>46285</v>
      </c>
      <c r="L123" s="205">
        <f ca="1"/>
        <v>0</v>
      </c>
      <c r="M123" s="206">
        <f ca="1"/>
        <v>0</v>
      </c>
      <c r="N123" s="207">
        <f ca="1"/>
        <v>0</v>
      </c>
      <c r="O123" s="205">
        <f ca="1"/>
        <v>0</v>
      </c>
      <c r="P123" s="206">
        <f ca="1"/>
        <v>0</v>
      </c>
      <c r="Q123" s="207">
        <f ca="1"/>
        <v>0</v>
      </c>
      <c r="R123" s="558">
        <f ca="1"/>
        <v>0</v>
      </c>
      <c r="S123" s="559">
        <f ca="1"/>
        <v>0</v>
      </c>
      <c r="T123" s="560">
        <f ca="1"/>
        <v>0</v>
      </c>
      <c r="U123" s="488" t="str" cm="1">
        <f t="array" aca="1" ref="U123" ca="1">_xlfn.XLOOKUP(1,(E123='01 Summary'!$E$4:$E$250)*(('01 Summary'!$T$4:$T$250="Late")+('01 Summary'!$T$4:$T$250="On Schedule")),'01 Summary'!$AM$4:$AM$250," ")</f>
        <v xml:space="preserve"> </v>
      </c>
      <c r="W123" s="644" t="s">
        <v>518</v>
      </c>
      <c r="X123" s="644" t="s">
        <v>2448</v>
      </c>
      <c r="Y123" s="644" t="s">
        <v>2450</v>
      </c>
    </row>
    <row r="124" spans="2:25" ht="30" hidden="1" customHeight="1" x14ac:dyDescent="0.2">
      <c r="B124" s="508">
        <f ca="1"/>
        <v>120</v>
      </c>
      <c r="C124" s="512" t="str">
        <f ca="1"/>
        <v>DWE-39010</v>
      </c>
      <c r="D124" s="512" t="str">
        <f ca="1"/>
        <v>Lot01</v>
      </c>
      <c r="E124" s="512" t="str">
        <f ca="1"/>
        <v>DWE19.9</v>
      </c>
      <c r="F124" s="512" t="str">
        <f ca="1"/>
        <v>DWE</v>
      </c>
      <c r="G124" s="543" t="str">
        <f ca="1"/>
        <v>High Work Inspection Vehicle</v>
      </c>
      <c r="H124" s="512" t="str">
        <f ca="1"/>
        <v>สมศักดิ์</v>
      </c>
      <c r="I124" s="512">
        <f ca="1"/>
        <v>0</v>
      </c>
      <c r="J124" s="512">
        <f ca="1"/>
        <v>0</v>
      </c>
      <c r="K124" s="514">
        <f ca="1"/>
        <v>46285</v>
      </c>
      <c r="L124" s="205">
        <f ca="1"/>
        <v>0</v>
      </c>
      <c r="M124" s="206">
        <f ca="1"/>
        <v>0</v>
      </c>
      <c r="N124" s="207">
        <f ca="1"/>
        <v>0</v>
      </c>
      <c r="O124" s="205">
        <f ca="1"/>
        <v>0</v>
      </c>
      <c r="P124" s="206">
        <f ca="1"/>
        <v>0</v>
      </c>
      <c r="Q124" s="207">
        <f ca="1"/>
        <v>0</v>
      </c>
      <c r="R124" s="558">
        <f ca="1"/>
        <v>0</v>
      </c>
      <c r="S124" s="559">
        <f ca="1"/>
        <v>0</v>
      </c>
      <c r="T124" s="560">
        <f ca="1"/>
        <v>0</v>
      </c>
      <c r="U124" s="488" t="str" cm="1">
        <f t="array" aca="1" ref="U124" ca="1">_xlfn.XLOOKUP(1,(E124='01 Summary'!$E$4:$E$250)*(('01 Summary'!$T$4:$T$250="Late")+('01 Summary'!$T$4:$T$250="On Schedule")),'01 Summary'!$AM$4:$AM$250," ")</f>
        <v xml:space="preserve"> </v>
      </c>
      <c r="W124" s="644" t="s">
        <v>520</v>
      </c>
      <c r="X124" s="644" t="s">
        <v>380</v>
      </c>
      <c r="Y124" s="644" t="s">
        <v>380</v>
      </c>
    </row>
    <row r="125" spans="2:25" ht="30" hidden="1" customHeight="1" x14ac:dyDescent="0.2">
      <c r="B125" s="508">
        <f ca="1"/>
        <v>121</v>
      </c>
      <c r="C125" s="512" t="str">
        <f ca="1"/>
        <v>-</v>
      </c>
      <c r="D125" s="512" t="str">
        <f ca="1"/>
        <v>Lot01</v>
      </c>
      <c r="E125" s="512" t="str">
        <f ca="1"/>
        <v>DWE20</v>
      </c>
      <c r="F125" s="512" t="str">
        <f ca="1"/>
        <v>DWE</v>
      </c>
      <c r="G125" s="543" t="str">
        <f ca="1"/>
        <v>Building Maintenance Vehicle</v>
      </c>
      <c r="H125" s="512" t="str">
        <f ca="1"/>
        <v>-</v>
      </c>
      <c r="I125" s="512">
        <f ca="1"/>
        <v>0</v>
      </c>
      <c r="J125" s="512">
        <f ca="1"/>
        <v>0</v>
      </c>
      <c r="K125" s="514">
        <f ca="1"/>
        <v>46285</v>
      </c>
      <c r="L125" s="174">
        <f ca="1"/>
        <v>0</v>
      </c>
      <c r="M125" s="188">
        <f ca="1"/>
        <v>0</v>
      </c>
      <c r="N125" s="175">
        <f ca="1"/>
        <v>0</v>
      </c>
      <c r="O125" s="174">
        <f ca="1"/>
        <v>0</v>
      </c>
      <c r="P125" s="188">
        <f ca="1"/>
        <v>0</v>
      </c>
      <c r="Q125" s="175">
        <f ca="1"/>
        <v>0</v>
      </c>
      <c r="R125" s="553">
        <f ca="1"/>
        <v>0</v>
      </c>
      <c r="S125" s="554">
        <f ca="1"/>
        <v>0</v>
      </c>
      <c r="T125" s="555">
        <f ca="1"/>
        <v>0</v>
      </c>
      <c r="U125" s="488" t="str" cm="1">
        <f t="array" aca="1" ref="U125" ca="1">_xlfn.XLOOKUP(1,(E125='01 Summary'!$E$4:$E$250)*(('01 Summary'!$T$4:$T$250="Late")+('01 Summary'!$T$4:$T$250="On Schedule")),'01 Summary'!$AM$4:$AM$250," ")</f>
        <v xml:space="preserve"> </v>
      </c>
      <c r="X125" s="644">
        <v>0</v>
      </c>
      <c r="Y125" s="644">
        <v>0</v>
      </c>
    </row>
    <row r="126" spans="2:25" ht="30" customHeight="1" x14ac:dyDescent="0.2">
      <c r="B126" s="508">
        <f ca="1"/>
        <v>122</v>
      </c>
      <c r="C126" s="508" t="str">
        <f ca="1"/>
        <v>EPS-39001</v>
      </c>
      <c r="D126" s="508" t="str">
        <f ca="1"/>
        <v>Lot01</v>
      </c>
      <c r="E126" s="508" t="str">
        <f ca="1"/>
        <v>PSY1</v>
      </c>
      <c r="F126" s="508" t="str">
        <f ca="1"/>
        <v>PSY</v>
      </c>
      <c r="G126" s="542" t="str">
        <f ca="1"/>
        <v>Diesel Fuel Storage Tanks for Power Generators</v>
      </c>
      <c r="H126" s="508" t="str">
        <f ca="1"/>
        <v>สมศักดิ์</v>
      </c>
      <c r="I126" s="508">
        <f ca="1"/>
        <v>0</v>
      </c>
      <c r="J126" s="508">
        <f ca="1"/>
        <v>0</v>
      </c>
      <c r="K126" s="510">
        <f ca="1"/>
        <v>46105</v>
      </c>
      <c r="L126" s="173">
        <f ca="1"/>
        <v>46038</v>
      </c>
      <c r="M126" s="187">
        <f ca="1"/>
        <v>1</v>
      </c>
      <c r="N126" s="191" t="str">
        <f ca="1"/>
        <v>Completed</v>
      </c>
      <c r="O126" s="173">
        <f ca="1"/>
        <v>46112</v>
      </c>
      <c r="P126" s="187">
        <f ca="1"/>
        <v>1</v>
      </c>
      <c r="Q126" s="191" t="str">
        <f ca="1"/>
        <v>Completed</v>
      </c>
      <c r="R126" s="173">
        <f ca="1"/>
        <v>46112</v>
      </c>
      <c r="S126" s="187">
        <f ca="1"/>
        <v>1</v>
      </c>
      <c r="T126" s="191" t="str">
        <f ca="1"/>
        <v>Completed</v>
      </c>
      <c r="U126" s="488" t="str" cm="1">
        <f t="array" aca="1" ref="U126" ca="1">_xlfn.XLOOKUP(1,(E126='01 Summary'!$E$4:$E$250)*(('01 Summary'!$T$4:$T$250="Late")+('01 Summary'!$T$4:$T$250="On Schedule")),'01 Summary'!$AM$4:$AM$250," ")</f>
        <v xml:space="preserve"> </v>
      </c>
      <c r="W126" s="644" t="s">
        <v>531</v>
      </c>
      <c r="X126" s="644" t="s">
        <v>2532</v>
      </c>
      <c r="Y126" s="644" t="s">
        <v>2534</v>
      </c>
    </row>
    <row r="127" spans="2:25" ht="30" hidden="1" customHeight="1" x14ac:dyDescent="0.2">
      <c r="B127" s="508">
        <f ca="1"/>
        <v>123</v>
      </c>
      <c r="C127" s="544" t="str">
        <f ca="1"/>
        <v>PSY-39001-9</v>
      </c>
      <c r="D127" s="544" t="str">
        <f ca="1"/>
        <v>Lot01</v>
      </c>
      <c r="E127" s="544" t="str">
        <f ca="1"/>
        <v>PSY2</v>
      </c>
      <c r="F127" s="544" t="str">
        <f ca="1"/>
        <v>PSY</v>
      </c>
      <c r="G127" s="689" t="str">
        <f ca="1"/>
        <v>GIS and BSS Building and Other Facilities</v>
      </c>
      <c r="H127" s="544" t="str">
        <f ca="1"/>
        <v>สหชาติ</v>
      </c>
      <c r="I127" s="545">
        <f ca="1"/>
        <v>0</v>
      </c>
      <c r="J127" s="544">
        <f ca="1"/>
        <v>0</v>
      </c>
      <c r="K127" s="546">
        <f ca="1"/>
        <v>46105</v>
      </c>
      <c r="L127" s="530">
        <f ca="1"/>
        <v>45533</v>
      </c>
      <c r="M127" s="187">
        <f ca="1"/>
        <v>1</v>
      </c>
      <c r="N127" s="191" t="str">
        <f ca="1"/>
        <v>Completed</v>
      </c>
      <c r="O127" s="597">
        <f ca="1"/>
        <v>45563</v>
      </c>
      <c r="P127" s="187">
        <f ca="1"/>
        <v>0.69</v>
      </c>
      <c r="Q127" s="191" t="str">
        <f ca="1"/>
        <v>Late</v>
      </c>
      <c r="R127" s="570">
        <f ca="1"/>
        <v>0</v>
      </c>
      <c r="S127" s="551">
        <f ca="1"/>
        <v>0</v>
      </c>
      <c r="T127" s="552">
        <f ca="1"/>
        <v>0</v>
      </c>
      <c r="U127" s="488" t="str" cm="1">
        <f t="array" aca="1" ref="U127" ca="1">_xlfn.XLOOKUP(1,(E127='01 Summary'!$E$4:$E$250)*(('01 Summary'!$T$4:$T$250="Late")+('01 Summary'!$T$4:$T$250="On Schedule")),'01 Summary'!$AM$4:$AM$250," ")</f>
        <v xml:space="preserve"> </v>
      </c>
      <c r="W127" s="644" t="s">
        <v>1016</v>
      </c>
      <c r="X127" s="644" t="s">
        <v>2308</v>
      </c>
      <c r="Y127" s="644" t="s">
        <v>2310</v>
      </c>
    </row>
    <row r="128" spans="2:25" ht="30" hidden="1" customHeight="1" x14ac:dyDescent="0.2">
      <c r="B128" s="508">
        <f ca="1"/>
        <v>124</v>
      </c>
      <c r="C128" s="508" t="str">
        <f ca="1"/>
        <v>PSY-39011</v>
      </c>
      <c r="D128" s="508" t="str">
        <f ca="1"/>
        <v>Lot01</v>
      </c>
      <c r="E128" s="508" t="str">
        <f ca="1"/>
        <v>PSY3</v>
      </c>
      <c r="F128" s="508" t="str">
        <f ca="1"/>
        <v>PSY</v>
      </c>
      <c r="G128" s="542" t="str">
        <f ca="1"/>
        <v>Steel Grating Raised Floor for EE Panel</v>
      </c>
      <c r="H128" s="508" t="str">
        <f ca="1"/>
        <v>สหชาติ</v>
      </c>
      <c r="I128" s="509">
        <f ca="1"/>
        <v>0</v>
      </c>
      <c r="J128" s="508">
        <f ca="1"/>
        <v>0</v>
      </c>
      <c r="K128" s="510">
        <f ca="1"/>
        <v>46105</v>
      </c>
      <c r="L128" s="173">
        <f ca="1"/>
        <v>45565</v>
      </c>
      <c r="M128" s="187">
        <f ca="1"/>
        <v>1</v>
      </c>
      <c r="N128" s="191" t="str">
        <f ca="1"/>
        <v>Completed</v>
      </c>
      <c r="O128" s="597">
        <f ca="1"/>
        <v>45595</v>
      </c>
      <c r="P128" s="187">
        <f ca="1"/>
        <v>0.75</v>
      </c>
      <c r="Q128" s="191" t="str">
        <f ca="1"/>
        <v>Late</v>
      </c>
      <c r="R128" s="550">
        <f ca="1"/>
        <v>0</v>
      </c>
      <c r="S128" s="551">
        <f ca="1"/>
        <v>0</v>
      </c>
      <c r="T128" s="552">
        <f ca="1"/>
        <v>0</v>
      </c>
      <c r="U128" s="488" t="str" cm="1">
        <f t="array" aca="1" ref="U128" ca="1">_xlfn.XLOOKUP(1,(E128='01 Summary'!$E$4:$E$250)*(('01 Summary'!$T$4:$T$250="Late")+('01 Summary'!$T$4:$T$250="On Schedule")),'01 Summary'!$AM$4:$AM$250," ")</f>
        <v xml:space="preserve"> </v>
      </c>
      <c r="W128" s="644" t="s">
        <v>530</v>
      </c>
      <c r="X128" s="644" t="s">
        <v>2338</v>
      </c>
      <c r="Y128" s="644" t="s">
        <v>2340</v>
      </c>
    </row>
    <row r="129" spans="2:26" ht="30" hidden="1" customHeight="1" x14ac:dyDescent="0.2">
      <c r="B129" s="508">
        <f ca="1"/>
        <v>125</v>
      </c>
      <c r="C129" s="512" t="str">
        <f ca="1"/>
        <v>-</v>
      </c>
      <c r="D129" s="512" t="str">
        <f ca="1"/>
        <v>Lot01</v>
      </c>
      <c r="E129" s="512" t="str">
        <f ca="1"/>
        <v>PSY4</v>
      </c>
      <c r="F129" s="512" t="str">
        <f ca="1"/>
        <v>PSY</v>
      </c>
      <c r="G129" s="543" t="str">
        <f ca="1"/>
        <v>Trapping Box between PSY Service Sub Station (SSS) and Low Volt (LV) System</v>
      </c>
      <c r="H129" s="512" t="str">
        <f ca="1"/>
        <v>-</v>
      </c>
      <c r="I129" s="513">
        <f ca="1"/>
        <v>0</v>
      </c>
      <c r="J129" s="512">
        <f ca="1"/>
        <v>0</v>
      </c>
      <c r="K129" s="514">
        <f ca="1"/>
        <v>46255</v>
      </c>
      <c r="L129" s="174">
        <f ca="1"/>
        <v>0</v>
      </c>
      <c r="M129" s="188">
        <f ca="1"/>
        <v>0</v>
      </c>
      <c r="N129" s="175">
        <f ca="1"/>
        <v>0</v>
      </c>
      <c r="O129" s="174">
        <f ca="1"/>
        <v>0</v>
      </c>
      <c r="P129" s="188">
        <f ca="1"/>
        <v>0</v>
      </c>
      <c r="Q129" s="175">
        <f ca="1"/>
        <v>0</v>
      </c>
      <c r="R129" s="553">
        <f ca="1"/>
        <v>0</v>
      </c>
      <c r="S129" s="554">
        <f ca="1"/>
        <v>0</v>
      </c>
      <c r="T129" s="555">
        <f ca="1"/>
        <v>0</v>
      </c>
      <c r="U129" s="488" t="str" cm="1">
        <f t="array" aca="1" ref="U129" ca="1">_xlfn.XLOOKUP(1,(E129='01 Summary'!$E$4:$E$250)*(('01 Summary'!$T$4:$T$250="Late")+('01 Summary'!$T$4:$T$250="On Schedule")),'01 Summary'!$AM$4:$AM$250," ")</f>
        <v xml:space="preserve"> </v>
      </c>
      <c r="X129" s="644">
        <v>0</v>
      </c>
      <c r="Y129" s="644">
        <v>0</v>
      </c>
    </row>
    <row r="130" spans="2:26" ht="30" hidden="1" customHeight="1" x14ac:dyDescent="0.2">
      <c r="B130" s="508">
        <f ca="1"/>
        <v>126</v>
      </c>
      <c r="C130" s="682" t="str">
        <f ca="1"/>
        <v>SCA-39200</v>
      </c>
      <c r="D130" s="682" t="str">
        <f ca="1"/>
        <v>Lot01</v>
      </c>
      <c r="E130" s="682" t="str">
        <f ca="1"/>
        <v>SCA1</v>
      </c>
      <c r="F130" s="682" t="str">
        <f ca="1"/>
        <v>SCA</v>
      </c>
      <c r="G130" s="690" t="str">
        <f ca="1"/>
        <v>Modification of BEMS to receive PSD Signal on East Section</v>
      </c>
      <c r="H130" s="682" t="str">
        <f ca="1"/>
        <v>ธารทิพย์</v>
      </c>
      <c r="I130" s="683">
        <f ca="1"/>
        <v>0</v>
      </c>
      <c r="J130" s="682">
        <f ca="1"/>
        <v>0</v>
      </c>
      <c r="K130" s="684">
        <f ca="1"/>
        <v>46255</v>
      </c>
      <c r="L130" s="209">
        <f ca="1"/>
        <v>0</v>
      </c>
      <c r="M130" s="195">
        <f ca="1"/>
        <v>0</v>
      </c>
      <c r="N130" s="196">
        <f ca="1"/>
        <v>0</v>
      </c>
      <c r="O130" s="489">
        <f ca="1"/>
        <v>0</v>
      </c>
      <c r="P130" s="591">
        <f ca="1"/>
        <v>0</v>
      </c>
      <c r="Q130" s="592">
        <f ca="1"/>
        <v>0</v>
      </c>
      <c r="R130" s="570">
        <f ca="1"/>
        <v>0</v>
      </c>
      <c r="S130" s="551">
        <f ca="1"/>
        <v>0</v>
      </c>
      <c r="T130" s="562">
        <f ca="1"/>
        <v>0</v>
      </c>
      <c r="U130" s="488" t="str" cm="1">
        <f t="array" aca="1" ref="U130" ca="1">_xlfn.XLOOKUP(1,(E130='01 Summary'!$E$4:$E$250)*(('01 Summary'!$T$4:$T$250="Late")+('01 Summary'!$T$4:$T$250="On Schedule")),'01 Summary'!$AM$4:$AM$250," ")</f>
        <v xml:space="preserve"> </v>
      </c>
      <c r="W130" s="644" t="s">
        <v>494</v>
      </c>
      <c r="X130" s="644" t="s">
        <v>2641</v>
      </c>
      <c r="Y130" s="644" t="s">
        <v>2643</v>
      </c>
    </row>
    <row r="131" spans="2:26" ht="30" hidden="1" customHeight="1" x14ac:dyDescent="0.2">
      <c r="B131" s="508">
        <f ca="1"/>
        <v>127</v>
      </c>
      <c r="C131" s="512" t="str">
        <f ca="1"/>
        <v>-</v>
      </c>
      <c r="D131" s="512" t="str">
        <f ca="1"/>
        <v>Lot01</v>
      </c>
      <c r="E131" s="512" t="str">
        <f ca="1"/>
        <v>SCA2</v>
      </c>
      <c r="F131" s="512" t="str">
        <f ca="1"/>
        <v>SCA</v>
      </c>
      <c r="G131" s="543" t="str">
        <f ca="1"/>
        <v>Modification of Escalator Interface Point with CCTV and SCADA, East Section</v>
      </c>
      <c r="H131" s="512" t="str">
        <f ca="1"/>
        <v>-</v>
      </c>
      <c r="I131" s="513">
        <f ca="1"/>
        <v>0</v>
      </c>
      <c r="J131" s="512">
        <f ca="1"/>
        <v>0</v>
      </c>
      <c r="K131" s="514">
        <f ca="1"/>
        <v>46255</v>
      </c>
      <c r="L131" s="174">
        <f ca="1"/>
        <v>0</v>
      </c>
      <c r="M131" s="188">
        <f ca="1"/>
        <v>0</v>
      </c>
      <c r="N131" s="175">
        <f ca="1"/>
        <v>0</v>
      </c>
      <c r="O131" s="174">
        <f ca="1"/>
        <v>0</v>
      </c>
      <c r="P131" s="188">
        <f ca="1"/>
        <v>0</v>
      </c>
      <c r="Q131" s="175">
        <f ca="1"/>
        <v>0</v>
      </c>
      <c r="R131" s="553">
        <f ca="1"/>
        <v>0</v>
      </c>
      <c r="S131" s="554">
        <f ca="1"/>
        <v>0</v>
      </c>
      <c r="T131" s="555">
        <f ca="1"/>
        <v>0</v>
      </c>
      <c r="U131" s="488" t="str" cm="1">
        <f t="array" aca="1" ref="U131" ca="1">_xlfn.XLOOKUP(1,(E131='01 Summary'!$E$4:$E$250)*(('01 Summary'!$T$4:$T$250="Late")+('01 Summary'!$T$4:$T$250="On Schedule")),'01 Summary'!$AM$4:$AM$250," ")</f>
        <v xml:space="preserve"> </v>
      </c>
      <c r="X131" s="644">
        <v>0</v>
      </c>
      <c r="Y131" s="644">
        <v>0</v>
      </c>
    </row>
    <row r="132" spans="2:26" ht="30" hidden="1" customHeight="1" x14ac:dyDescent="0.2">
      <c r="B132" s="508">
        <f ca="1"/>
        <v>128</v>
      </c>
      <c r="C132" s="512" t="str">
        <f ca="1"/>
        <v>-</v>
      </c>
      <c r="D132" s="512" t="str">
        <f ca="1"/>
        <v>Lot01</v>
      </c>
      <c r="E132" s="512" t="str">
        <f ca="1"/>
        <v>SCA3</v>
      </c>
      <c r="F132" s="512" t="str">
        <f ca="1"/>
        <v>SCA</v>
      </c>
      <c r="G132" s="543" t="str">
        <f ca="1"/>
        <v>Magnetic of Fire Alarm System Interface Point with CCTV and SCADA</v>
      </c>
      <c r="H132" s="512" t="str">
        <f ca="1"/>
        <v>-</v>
      </c>
      <c r="I132" s="512">
        <f ca="1"/>
        <v>0</v>
      </c>
      <c r="J132" s="512">
        <f ca="1"/>
        <v>0</v>
      </c>
      <c r="K132" s="514">
        <f ca="1"/>
        <v>46255</v>
      </c>
      <c r="L132" s="174">
        <f ca="1"/>
        <v>0</v>
      </c>
      <c r="M132" s="188">
        <f ca="1"/>
        <v>0</v>
      </c>
      <c r="N132" s="175">
        <f ca="1"/>
        <v>0</v>
      </c>
      <c r="O132" s="174">
        <f ca="1"/>
        <v>0</v>
      </c>
      <c r="P132" s="188">
        <f ca="1"/>
        <v>0</v>
      </c>
      <c r="Q132" s="175">
        <f ca="1"/>
        <v>0</v>
      </c>
      <c r="R132" s="553">
        <f ca="1"/>
        <v>0</v>
      </c>
      <c r="S132" s="554">
        <f ca="1"/>
        <v>0</v>
      </c>
      <c r="T132" s="555">
        <f ca="1"/>
        <v>0</v>
      </c>
      <c r="U132" s="488" t="str" cm="1">
        <f t="array" aca="1" ref="U132" ca="1">_xlfn.XLOOKUP(1,(E132='01 Summary'!$E$4:$E$250)*(('01 Summary'!$T$4:$T$250="Late")+('01 Summary'!$T$4:$T$250="On Schedule")),'01 Summary'!$AM$4:$AM$250," ")</f>
        <v xml:space="preserve"> </v>
      </c>
      <c r="X132" s="644">
        <v>0</v>
      </c>
      <c r="Y132" s="644">
        <v>0</v>
      </c>
    </row>
    <row r="133" spans="2:26" ht="30" hidden="1" customHeight="1" x14ac:dyDescent="0.2">
      <c r="B133" s="508">
        <f ca="1"/>
        <v>129</v>
      </c>
      <c r="C133" s="636" t="str">
        <f ca="1"/>
        <v>SCA-39203</v>
      </c>
      <c r="D133" s="636" t="str">
        <f ca="1"/>
        <v>Lot01</v>
      </c>
      <c r="E133" s="636" t="str">
        <f ca="1"/>
        <v>SCA4</v>
      </c>
      <c r="F133" s="636" t="str">
        <f ca="1"/>
        <v>SCA</v>
      </c>
      <c r="G133" s="642" t="str">
        <f ca="1"/>
        <v>Add/Modify Civil Scada Hardwire for all  Station</v>
      </c>
      <c r="H133" s="636" t="str">
        <f ca="1"/>
        <v>ประธาน/ธารทิพย์</v>
      </c>
      <c r="I133" s="636">
        <f ca="1"/>
        <v>0</v>
      </c>
      <c r="J133" s="636">
        <f ca="1"/>
        <v>0</v>
      </c>
      <c r="K133" s="638">
        <f ca="1"/>
        <v>46255</v>
      </c>
      <c r="L133" s="194">
        <f ca="1"/>
        <v>0</v>
      </c>
      <c r="M133" s="195">
        <f ca="1"/>
        <v>0</v>
      </c>
      <c r="N133" s="196">
        <f ca="1"/>
        <v>0</v>
      </c>
      <c r="O133" s="177">
        <f ca="1"/>
        <v>0</v>
      </c>
      <c r="P133" s="591">
        <f ca="1"/>
        <v>0</v>
      </c>
      <c r="Q133" s="592">
        <f ca="1"/>
        <v>0</v>
      </c>
      <c r="R133" s="550">
        <f ca="1"/>
        <v>0</v>
      </c>
      <c r="S133" s="551">
        <f ca="1"/>
        <v>0</v>
      </c>
      <c r="T133" s="562">
        <f ca="1"/>
        <v>0</v>
      </c>
      <c r="U133" s="488" t="str" cm="1">
        <f t="array" aca="1" ref="U133" ca="1">_xlfn.XLOOKUP(1,(E133='01 Summary'!$E$4:$E$250)*(('01 Summary'!$T$4:$T$250="Late")+('01 Summary'!$T$4:$T$250="On Schedule")),'01 Summary'!$AM$4:$AM$250," ")</f>
        <v xml:space="preserve"> </v>
      </c>
      <c r="W133" s="644" t="s">
        <v>495</v>
      </c>
      <c r="X133" s="644" t="s">
        <v>2653</v>
      </c>
      <c r="Y133" s="644" t="s">
        <v>2655</v>
      </c>
    </row>
    <row r="134" spans="2:26" ht="30" hidden="1" customHeight="1" x14ac:dyDescent="0.2">
      <c r="B134" s="508">
        <f ca="1"/>
        <v>130</v>
      </c>
      <c r="C134" s="674" t="str">
        <f ca="1"/>
        <v>COM-39200</v>
      </c>
      <c r="D134" s="674" t="str">
        <f ca="1"/>
        <v>Lot01</v>
      </c>
      <c r="E134" s="674" t="str">
        <f ca="1"/>
        <v>COM1</v>
      </c>
      <c r="F134" s="674" t="str">
        <f ca="1"/>
        <v>COM</v>
      </c>
      <c r="G134" s="676" t="str">
        <f ca="1"/>
        <v>Magnetic Door Lock</v>
      </c>
      <c r="H134" s="674" t="str">
        <f ca="1"/>
        <v>มนตรี</v>
      </c>
      <c r="I134" s="674">
        <f ca="1"/>
        <v>0</v>
      </c>
      <c r="J134" s="674">
        <f ca="1"/>
        <v>0</v>
      </c>
      <c r="K134" s="677">
        <f ca="1"/>
        <v>46255</v>
      </c>
      <c r="L134" s="193">
        <f ca="1"/>
        <v>45838</v>
      </c>
      <c r="M134" s="615">
        <f ca="1"/>
        <v>1</v>
      </c>
      <c r="N134" s="601" t="str">
        <f ca="1"/>
        <v>Completed</v>
      </c>
      <c r="O134" s="597">
        <f ca="1"/>
        <v>46157</v>
      </c>
      <c r="P134" s="615">
        <f ca="1"/>
        <v>1</v>
      </c>
      <c r="Q134" s="601" t="str">
        <f ca="1"/>
        <v>Completed</v>
      </c>
      <c r="R134" s="701">
        <f ca="1"/>
        <v>0</v>
      </c>
      <c r="S134" s="702">
        <f ca="1"/>
        <v>0</v>
      </c>
      <c r="T134" s="703">
        <f ca="1"/>
        <v>0</v>
      </c>
      <c r="U134" s="488" t="str" cm="1">
        <f t="array" aca="1" ref="U134" ca="1">_xlfn.XLOOKUP(1,(E134='01 Summary'!$E$4:$E$250)*(('01 Summary'!$T$4:$T$250="Late")+('01 Summary'!$T$4:$T$250="On Schedule")),'01 Summary'!$AM$4:$AM$250," ")</f>
        <v xml:space="preserve"> </v>
      </c>
      <c r="W134" s="644" t="s">
        <v>521</v>
      </c>
      <c r="X134" s="644" t="s">
        <v>2408</v>
      </c>
      <c r="Y134" s="644" t="s">
        <v>2410</v>
      </c>
    </row>
    <row r="135" spans="2:26" ht="30" hidden="1" customHeight="1" x14ac:dyDescent="0.2">
      <c r="B135" s="508">
        <f ca="1"/>
        <v>131</v>
      </c>
      <c r="C135" s="544" t="str">
        <f ca="1"/>
        <v>MDW-39283</v>
      </c>
      <c r="D135" s="544" t="str">
        <f ca="1"/>
        <v>Lot01</v>
      </c>
      <c r="E135" s="544" t="str">
        <f ca="1"/>
        <v>COM2</v>
      </c>
      <c r="F135" s="544" t="str">
        <f ca="1"/>
        <v>COM</v>
      </c>
      <c r="G135" s="689" t="str">
        <f ca="1"/>
        <v>Intercom System in Cash Handling Room (if require)</v>
      </c>
      <c r="H135" s="544" t="str">
        <f ca="1"/>
        <v>บัณฑิต</v>
      </c>
      <c r="I135" s="545">
        <f ca="1"/>
        <v>0</v>
      </c>
      <c r="J135" s="544">
        <f ca="1"/>
        <v>0</v>
      </c>
      <c r="K135" s="546">
        <f ca="1"/>
        <v>46375</v>
      </c>
      <c r="L135" s="530">
        <f ca="1"/>
        <v>45930</v>
      </c>
      <c r="M135" s="187">
        <f ca="1"/>
        <v>1</v>
      </c>
      <c r="N135" s="191" t="str">
        <f ca="1"/>
        <v>Completed</v>
      </c>
      <c r="O135" s="597">
        <f ca="1"/>
        <v>46203</v>
      </c>
      <c r="P135" s="187">
        <f ca="1"/>
        <v>0.5</v>
      </c>
      <c r="Q135" s="191" t="str">
        <f ca="1"/>
        <v>Late</v>
      </c>
      <c r="R135" s="570">
        <f ca="1"/>
        <v>0</v>
      </c>
      <c r="S135" s="551">
        <f ca="1"/>
        <v>0</v>
      </c>
      <c r="T135" s="552">
        <f ca="1"/>
        <v>0</v>
      </c>
      <c r="U135" s="488" t="str" cm="1">
        <f t="array" aca="1" ref="U135" ca="1">_xlfn.XLOOKUP(1,(E135='01 Summary'!$E$4:$E$250)*(('01 Summary'!$T$4:$T$250="Late")+('01 Summary'!$T$4:$T$250="On Schedule")),'01 Summary'!$AM$4:$AM$250," ")</f>
        <v xml:space="preserve"> </v>
      </c>
      <c r="W135" s="644" t="s">
        <v>526</v>
      </c>
      <c r="X135" s="644" t="s">
        <v>3572</v>
      </c>
      <c r="Y135" s="644" t="s">
        <v>3842</v>
      </c>
    </row>
    <row r="136" spans="2:26" ht="30" hidden="1" customHeight="1" x14ac:dyDescent="0.2">
      <c r="B136" s="508">
        <f ca="1"/>
        <v>132</v>
      </c>
      <c r="C136" s="508" t="str">
        <f ca="1"/>
        <v>COM-39001</v>
      </c>
      <c r="D136" s="508" t="str">
        <f ca="1"/>
        <v>Lot01</v>
      </c>
      <c r="E136" s="508" t="str">
        <f ca="1"/>
        <v>COM3</v>
      </c>
      <c r="F136" s="508" t="str">
        <f ca="1"/>
        <v>COM</v>
      </c>
      <c r="G136" s="542" t="str">
        <f ca="1"/>
        <v>Walk-Through Metal Detector System (WTMD), 1 per entrance</v>
      </c>
      <c r="H136" s="508" t="str">
        <f ca="1"/>
        <v>มนตรี</v>
      </c>
      <c r="I136" s="508">
        <f ca="1"/>
        <v>0</v>
      </c>
      <c r="J136" s="508">
        <f ca="1"/>
        <v>0</v>
      </c>
      <c r="K136" s="510">
        <f ca="1"/>
        <v>46345</v>
      </c>
      <c r="L136" s="173">
        <f ca="1"/>
        <v>45900</v>
      </c>
      <c r="M136" s="187">
        <f ca="1"/>
        <v>0</v>
      </c>
      <c r="N136" s="191" t="str">
        <f ca="1"/>
        <v>Late</v>
      </c>
      <c r="O136" s="597">
        <f ca="1"/>
        <v>46203</v>
      </c>
      <c r="P136" s="187">
        <f ca="1"/>
        <v>0</v>
      </c>
      <c r="Q136" s="191" t="str">
        <f ca="1"/>
        <v>Late</v>
      </c>
      <c r="R136" s="550">
        <f ca="1"/>
        <v>0</v>
      </c>
      <c r="S136" s="551">
        <f ca="1"/>
        <v>0</v>
      </c>
      <c r="T136" s="552">
        <f ca="1"/>
        <v>0</v>
      </c>
      <c r="U136" s="488" t="str" cm="1">
        <f t="array" aca="1" ref="U136" ca="1">_xlfn.XLOOKUP(1,(E136='01 Summary'!$E$4:$E$250)*(('01 Summary'!$T$4:$T$250="Late")+('01 Summary'!$T$4:$T$250="On Schedule")),'01 Summary'!$AM$4:$AM$250," ")</f>
        <v xml:space="preserve"> </v>
      </c>
      <c r="W136" s="644" t="s">
        <v>522</v>
      </c>
      <c r="X136" s="644" t="s">
        <v>2392</v>
      </c>
      <c r="Y136" s="644" t="s">
        <v>2394</v>
      </c>
    </row>
    <row r="137" spans="2:26" ht="30" hidden="1" customHeight="1" x14ac:dyDescent="0.2">
      <c r="B137" s="508">
        <f ca="1"/>
        <v>133</v>
      </c>
      <c r="C137" s="512" t="str">
        <f ca="1"/>
        <v>MDW-39284</v>
      </c>
      <c r="D137" s="512" t="str">
        <f ca="1"/>
        <v>Lot01</v>
      </c>
      <c r="E137" s="512" t="str">
        <f ca="1"/>
        <v>COM4</v>
      </c>
      <c r="F137" s="512" t="str">
        <f ca="1"/>
        <v>COM</v>
      </c>
      <c r="G137" s="543" t="str">
        <f ca="1"/>
        <v>Traveling Cable in all Lifts</v>
      </c>
      <c r="H137" s="512" t="str">
        <f ca="1"/>
        <v>มนตรี</v>
      </c>
      <c r="I137" s="512">
        <f ca="1"/>
        <v>0</v>
      </c>
      <c r="J137" s="512">
        <f ca="1"/>
        <v>0</v>
      </c>
      <c r="K137" s="514" t="str">
        <f ca="1"/>
        <v>-</v>
      </c>
      <c r="L137" s="174">
        <f ca="1"/>
        <v>0</v>
      </c>
      <c r="M137" s="188">
        <f ca="1"/>
        <v>0</v>
      </c>
      <c r="N137" s="175">
        <f ca="1"/>
        <v>0</v>
      </c>
      <c r="O137" s="174">
        <f ca="1"/>
        <v>0</v>
      </c>
      <c r="P137" s="188">
        <f ca="1"/>
        <v>0</v>
      </c>
      <c r="Q137" s="175">
        <f ca="1"/>
        <v>0</v>
      </c>
      <c r="R137" s="553">
        <f ca="1"/>
        <v>0</v>
      </c>
      <c r="S137" s="554">
        <f ca="1"/>
        <v>0</v>
      </c>
      <c r="T137" s="555">
        <f ca="1"/>
        <v>0</v>
      </c>
      <c r="U137" s="488" t="str" cm="1">
        <f t="array" aca="1" ref="U137" ca="1">_xlfn.XLOOKUP(1,(E137='01 Summary'!$E$4:$E$250)*(('01 Summary'!$T$4:$T$250="Late")+('01 Summary'!$T$4:$T$250="On Schedule")),'01 Summary'!$AM$4:$AM$250," ")</f>
        <v xml:space="preserve"> </v>
      </c>
      <c r="W137" s="644" t="s">
        <v>525</v>
      </c>
      <c r="X137" s="644" t="s">
        <v>3574</v>
      </c>
      <c r="Y137" s="644" t="s">
        <v>3844</v>
      </c>
    </row>
    <row r="138" spans="2:26" ht="30" hidden="1" customHeight="1" x14ac:dyDescent="0.2">
      <c r="B138" s="508">
        <f ca="1"/>
        <v>134</v>
      </c>
      <c r="C138" s="508" t="str">
        <f ca="1"/>
        <v>MDW-39304</v>
      </c>
      <c r="D138" s="508" t="str">
        <f ca="1"/>
        <v>Lot01</v>
      </c>
      <c r="E138" s="508" t="str">
        <f ca="1"/>
        <v>COM5</v>
      </c>
      <c r="F138" s="508" t="str">
        <f ca="1"/>
        <v>COM</v>
      </c>
      <c r="G138" s="542" t="str">
        <f ca="1"/>
        <v>MEA Radio</v>
      </c>
      <c r="H138" s="508" t="str">
        <f ca="1"/>
        <v>ประธาน</v>
      </c>
      <c r="I138" s="508">
        <f ca="1"/>
        <v>0</v>
      </c>
      <c r="J138" s="508">
        <f ca="1"/>
        <v>0</v>
      </c>
      <c r="K138" s="510">
        <f ca="1"/>
        <v>46285</v>
      </c>
      <c r="L138" s="173">
        <f ca="1"/>
        <v>46052</v>
      </c>
      <c r="M138" s="187">
        <f ca="1"/>
        <v>1</v>
      </c>
      <c r="N138" s="191" t="str">
        <f ca="1"/>
        <v>Completed</v>
      </c>
      <c r="O138" s="173">
        <f ca="1"/>
        <v>46142</v>
      </c>
      <c r="P138" s="187">
        <f ca="1"/>
        <v>1</v>
      </c>
      <c r="Q138" s="191" t="str">
        <f ca="1"/>
        <v>Completed</v>
      </c>
      <c r="R138" s="550">
        <f ca="1"/>
        <v>0</v>
      </c>
      <c r="S138" s="551">
        <f ca="1"/>
        <v>0</v>
      </c>
      <c r="T138" s="552">
        <f ca="1"/>
        <v>0</v>
      </c>
      <c r="U138" s="488" t="str" cm="1">
        <f t="array" aca="1" ref="U138" ca="1">_xlfn.XLOOKUP(1,(E138='01 Summary'!$E$4:$E$250)*(('01 Summary'!$T$4:$T$250="Late")+('01 Summary'!$T$4:$T$250="On Schedule")),'01 Summary'!$AM$4:$AM$250," ")</f>
        <v xml:space="preserve"> </v>
      </c>
      <c r="W138" s="644" t="s">
        <v>523</v>
      </c>
      <c r="X138" s="644" t="s">
        <v>2412</v>
      </c>
      <c r="Y138" s="644" t="s">
        <v>2414</v>
      </c>
    </row>
    <row r="139" spans="2:26" ht="30" hidden="1" customHeight="1" x14ac:dyDescent="0.2">
      <c r="B139" s="508">
        <f ca="1"/>
        <v>135</v>
      </c>
      <c r="C139" s="508" t="str">
        <f ca="1"/>
        <v>COM-39004</v>
      </c>
      <c r="D139" s="508" t="str">
        <f ca="1"/>
        <v>Lot01</v>
      </c>
      <c r="E139" s="508" t="str">
        <f ca="1"/>
        <v>COM6</v>
      </c>
      <c r="F139" s="508" t="str">
        <f ca="1"/>
        <v>COM</v>
      </c>
      <c r="G139" s="542" t="str">
        <f ca="1"/>
        <v>Main Cable Containment for M&amp;E Dedicated communication link to MRTA Head Quarter</v>
      </c>
      <c r="H139" s="508" t="str">
        <f ca="1"/>
        <v>มนตรี</v>
      </c>
      <c r="I139" s="508">
        <f ca="1"/>
        <v>0</v>
      </c>
      <c r="J139" s="508">
        <f ca="1"/>
        <v>0</v>
      </c>
      <c r="K139" s="510">
        <f ca="1"/>
        <v>46285</v>
      </c>
      <c r="L139" s="173">
        <f ca="1"/>
        <v>46053</v>
      </c>
      <c r="M139" s="187">
        <f ca="1"/>
        <v>1</v>
      </c>
      <c r="N139" s="191" t="str">
        <f ca="1"/>
        <v>Completed</v>
      </c>
      <c r="O139" s="173">
        <f ca="1"/>
        <v>46081</v>
      </c>
      <c r="P139" s="187">
        <f ca="1"/>
        <v>1</v>
      </c>
      <c r="Q139" s="191" t="str">
        <f ca="1"/>
        <v>Completed</v>
      </c>
      <c r="R139" s="550">
        <f ca="1"/>
        <v>0</v>
      </c>
      <c r="S139" s="551">
        <f ca="1"/>
        <v>0</v>
      </c>
      <c r="T139" s="552">
        <f ca="1"/>
        <v>0</v>
      </c>
      <c r="U139" s="488" t="str" cm="1">
        <f t="array" aca="1" ref="U139" ca="1">_xlfn.XLOOKUP(1,(E139='01 Summary'!$E$4:$E$250)*(('01 Summary'!$T$4:$T$250="Late")+('01 Summary'!$T$4:$T$250="On Schedule")),'01 Summary'!$AM$4:$AM$250," ")</f>
        <v xml:space="preserve"> </v>
      </c>
      <c r="W139" s="644" t="s">
        <v>498</v>
      </c>
      <c r="X139" s="644" t="s">
        <v>2400</v>
      </c>
      <c r="Y139" s="644" t="s">
        <v>2402</v>
      </c>
    </row>
    <row r="140" spans="2:26" ht="30" hidden="1" customHeight="1" x14ac:dyDescent="0.2">
      <c r="B140" s="508">
        <f ca="1"/>
        <v>136</v>
      </c>
      <c r="C140" s="508" t="str">
        <f ca="1"/>
        <v>AFC-39001</v>
      </c>
      <c r="D140" s="508" t="str">
        <f ca="1"/>
        <v>Lot01</v>
      </c>
      <c r="E140" s="508" t="str">
        <f ca="1"/>
        <v>COM7</v>
      </c>
      <c r="F140" s="508" t="str">
        <f ca="1"/>
        <v>COM</v>
      </c>
      <c r="G140" s="542" t="str">
        <f ca="1"/>
        <v>Mini Paging in Ticket Office</v>
      </c>
      <c r="H140" s="508" t="str">
        <f ca="1"/>
        <v>บัณฑิต</v>
      </c>
      <c r="I140" s="508">
        <f ca="1"/>
        <v>0</v>
      </c>
      <c r="J140" s="508">
        <f ca="1"/>
        <v>0</v>
      </c>
      <c r="K140" s="510">
        <f ca="1"/>
        <v>46375</v>
      </c>
      <c r="L140" s="173">
        <f ca="1"/>
        <v>45910</v>
      </c>
      <c r="M140" s="187">
        <f ca="1"/>
        <v>1</v>
      </c>
      <c r="N140" s="191" t="str">
        <f ca="1"/>
        <v>Completed</v>
      </c>
      <c r="O140" s="173">
        <f ca="1"/>
        <v>46203</v>
      </c>
      <c r="P140" s="187">
        <f ca="1"/>
        <v>1</v>
      </c>
      <c r="Q140" s="191" t="str">
        <f ca="1"/>
        <v>Completed</v>
      </c>
      <c r="R140" s="550">
        <f ca="1"/>
        <v>0</v>
      </c>
      <c r="S140" s="551">
        <f ca="1"/>
        <v>0</v>
      </c>
      <c r="T140" s="552">
        <f ca="1"/>
        <v>0</v>
      </c>
      <c r="U140" s="488" t="str" cm="1">
        <f t="array" aca="1" ref="U140" ca="1">_xlfn.XLOOKUP(1,(E140='01 Summary'!$E$4:$E$250)*(('01 Summary'!$T$4:$T$250="Late")+('01 Summary'!$T$4:$T$250="On Schedule")),'01 Summary'!$AM$4:$AM$250," ")</f>
        <v xml:space="preserve"> </v>
      </c>
      <c r="W140" s="644" t="s">
        <v>775</v>
      </c>
      <c r="X140" s="644" t="s">
        <v>2719</v>
      </c>
      <c r="Y140" s="644" t="s">
        <v>2390</v>
      </c>
    </row>
    <row r="141" spans="2:26" ht="30" hidden="1" customHeight="1" x14ac:dyDescent="0.2">
      <c r="B141" s="508">
        <f ca="1"/>
        <v>137</v>
      </c>
      <c r="C141" s="512" t="str">
        <f ca="1"/>
        <v>MDW-39285</v>
      </c>
      <c r="D141" s="512" t="str">
        <f ca="1"/>
        <v>Lot01</v>
      </c>
      <c r="E141" s="512" t="str">
        <f ca="1"/>
        <v>COM8</v>
      </c>
      <c r="F141" s="512" t="str">
        <f ca="1"/>
        <v>COM</v>
      </c>
      <c r="G141" s="543" t="str">
        <f ca="1"/>
        <v>Provision of Cable Containment between OCC ORL and OCC BL</v>
      </c>
      <c r="H141" s="512" t="str">
        <f ca="1"/>
        <v>มนตรี</v>
      </c>
      <c r="I141" s="512">
        <f ca="1"/>
        <v>0</v>
      </c>
      <c r="J141" s="512">
        <f ca="1"/>
        <v>0</v>
      </c>
      <c r="K141" s="514">
        <f ca="1"/>
        <v>46225</v>
      </c>
      <c r="L141" s="205">
        <f ca="1"/>
        <v>0</v>
      </c>
      <c r="M141" s="206">
        <f ca="1"/>
        <v>0</v>
      </c>
      <c r="N141" s="463">
        <f ca="1"/>
        <v>0</v>
      </c>
      <c r="O141" s="645">
        <f ca="1"/>
        <v>0</v>
      </c>
      <c r="P141" s="646">
        <f ca="1"/>
        <v>0</v>
      </c>
      <c r="Q141" s="463">
        <f ca="1"/>
        <v>0</v>
      </c>
      <c r="R141" s="558">
        <f ca="1"/>
        <v>0</v>
      </c>
      <c r="S141" s="559">
        <f ca="1"/>
        <v>0</v>
      </c>
      <c r="T141" s="564">
        <f ca="1"/>
        <v>0</v>
      </c>
      <c r="U141" s="488" t="str" cm="1">
        <f t="array" aca="1" ref="U141" ca="1">_xlfn.XLOOKUP(1,(E141='01 Summary'!$E$4:$E$250)*(('01 Summary'!$T$4:$T$250="Late")+('01 Summary'!$T$4:$T$250="On Schedule")),'01 Summary'!$AM$4:$AM$250," ")</f>
        <v xml:space="preserve"> </v>
      </c>
      <c r="W141" s="644" t="s">
        <v>1377</v>
      </c>
      <c r="X141" s="644" t="s">
        <v>380</v>
      </c>
      <c r="Y141" s="644" t="s">
        <v>380</v>
      </c>
    </row>
    <row r="142" spans="2:26" ht="30" hidden="1" customHeight="1" x14ac:dyDescent="0.2">
      <c r="B142" s="508">
        <f ca="1"/>
        <v>138</v>
      </c>
      <c r="C142" s="544" t="str">
        <f ca="1"/>
        <v>COM-39005</v>
      </c>
      <c r="D142" s="544" t="str">
        <f ca="1"/>
        <v>Lot01</v>
      </c>
      <c r="E142" s="544" t="str">
        <f ca="1"/>
        <v>COM9</v>
      </c>
      <c r="F142" s="544" t="str">
        <f ca="1"/>
        <v>COM</v>
      </c>
      <c r="G142" s="689" t="str">
        <f ca="1"/>
        <v>Power Distribution for M&amp;E Systems at MRTA Head Quarter</v>
      </c>
      <c r="H142" s="544" t="str">
        <f ca="1"/>
        <v>มนตรี</v>
      </c>
      <c r="I142" s="545">
        <f ca="1"/>
        <v>0</v>
      </c>
      <c r="J142" s="674">
        <f ca="1"/>
        <v>0</v>
      </c>
      <c r="K142" s="546">
        <f ca="1"/>
        <v>46285</v>
      </c>
      <c r="L142" s="530">
        <f ca="1"/>
        <v>46112</v>
      </c>
      <c r="M142" s="187">
        <f ca="1"/>
        <v>1</v>
      </c>
      <c r="N142" s="191" t="str">
        <f ca="1"/>
        <v>Completed</v>
      </c>
      <c r="O142" s="530">
        <f ca="1"/>
        <v>46203</v>
      </c>
      <c r="P142" s="187">
        <f ca="1"/>
        <v>1</v>
      </c>
      <c r="Q142" s="191" t="str">
        <f ca="1"/>
        <v>Completed</v>
      </c>
      <c r="R142" s="570">
        <f ca="1"/>
        <v>0</v>
      </c>
      <c r="S142" s="551">
        <f ca="1"/>
        <v>0</v>
      </c>
      <c r="T142" s="552">
        <f ca="1"/>
        <v>0</v>
      </c>
      <c r="U142" s="488" t="str" cm="1">
        <f t="array" aca="1" ref="U142" ca="1">_xlfn.XLOOKUP(1,(E142='01 Summary'!$E$4:$E$250)*(('01 Summary'!$T$4:$T$250="Late")+('01 Summary'!$T$4:$T$250="On Schedule")),'01 Summary'!$AM$4:$AM$250," ")</f>
        <v xml:space="preserve"> </v>
      </c>
      <c r="W142" s="644" t="s">
        <v>500</v>
      </c>
      <c r="X142" s="644" t="s">
        <v>2404</v>
      </c>
      <c r="Y142" s="644" t="s">
        <v>2406</v>
      </c>
    </row>
    <row r="143" spans="2:26" ht="30" hidden="1" customHeight="1" x14ac:dyDescent="0.2">
      <c r="B143" s="508">
        <f ca="1"/>
        <v>139</v>
      </c>
      <c r="C143" s="508" t="str">
        <f ca="1"/>
        <v>COM-39205</v>
      </c>
      <c r="D143" s="508" t="str">
        <f ca="1"/>
        <v>Lot01</v>
      </c>
      <c r="E143" s="508" t="str">
        <f ca="1"/>
        <v>COM10</v>
      </c>
      <c r="F143" s="508" t="str">
        <f ca="1"/>
        <v>COM</v>
      </c>
      <c r="G143" s="542" t="str">
        <f ca="1"/>
        <v>Underground Cable Containment at Public Areas (if require)</v>
      </c>
      <c r="H143" s="508" t="str">
        <f ca="1"/>
        <v>มนตรี</v>
      </c>
      <c r="I143" s="508">
        <f ca="1"/>
        <v>0</v>
      </c>
      <c r="J143" s="508">
        <f ca="1"/>
        <v>0</v>
      </c>
      <c r="K143" s="510">
        <f ca="1"/>
        <v>46255</v>
      </c>
      <c r="L143" s="173">
        <f ca="1"/>
        <v>46142</v>
      </c>
      <c r="M143" s="187">
        <f ca="1"/>
        <v>1</v>
      </c>
      <c r="N143" s="191" t="str">
        <f ca="1"/>
        <v>Completed</v>
      </c>
      <c r="O143" s="173">
        <f ca="1"/>
        <v>46234</v>
      </c>
      <c r="P143" s="187">
        <f ca="1"/>
        <v>1</v>
      </c>
      <c r="Q143" s="191" t="str">
        <f ca="1"/>
        <v>Completed</v>
      </c>
      <c r="R143" s="550">
        <f ca="1"/>
        <v>0</v>
      </c>
      <c r="S143" s="551">
        <f ca="1"/>
        <v>0</v>
      </c>
      <c r="T143" s="552">
        <f ca="1"/>
        <v>0</v>
      </c>
      <c r="U143" s="569" t="str" cm="1">
        <f t="array" aca="1" ref="U143" ca="1">_xlfn.XLOOKUP(1,(E143='01 Summary'!$E$4:$E$250)*(('01 Summary'!$T$4:$T$250="Late")+('01 Summary'!$T$4:$T$250="On Schedule")),'01 Summary'!$AM$4:$AM$250," ")</f>
        <v xml:space="preserve"> </v>
      </c>
      <c r="V143" s="569"/>
      <c r="W143" s="709" t="s">
        <v>1159</v>
      </c>
      <c r="X143" s="709" t="s">
        <v>3507</v>
      </c>
      <c r="Y143" s="709" t="s">
        <v>3735</v>
      </c>
      <c r="Z143" s="569"/>
    </row>
    <row r="144" spans="2:26" ht="30" hidden="1" customHeight="1" x14ac:dyDescent="0.2">
      <c r="B144" s="508">
        <f ca="1"/>
        <v>140</v>
      </c>
      <c r="C144" s="512" t="str">
        <f ca="1"/>
        <v>-</v>
      </c>
      <c r="D144" s="512" t="str">
        <f ca="1"/>
        <v>Lot01</v>
      </c>
      <c r="E144" s="512" t="str">
        <f ca="1"/>
        <v>COM11</v>
      </c>
      <c r="F144" s="512" t="str">
        <f ca="1"/>
        <v>COM</v>
      </c>
      <c r="G144" s="543" t="str">
        <f ca="1"/>
        <v>Intercom at Ticket Issuing Machine</v>
      </c>
      <c r="H144" s="512" t="str">
        <f ca="1"/>
        <v>บัณฑิต</v>
      </c>
      <c r="I144" s="513">
        <f ca="1"/>
        <v>0</v>
      </c>
      <c r="J144" s="512" t="str">
        <f ca="1"/>
        <v>Depot</v>
      </c>
      <c r="K144" s="514" t="str">
        <f ca="1"/>
        <v>-</v>
      </c>
      <c r="L144" s="174">
        <f ca="1"/>
        <v>0</v>
      </c>
      <c r="M144" s="188">
        <f ca="1"/>
        <v>0</v>
      </c>
      <c r="N144" s="175">
        <f ca="1"/>
        <v>0</v>
      </c>
      <c r="O144" s="174">
        <f ca="1"/>
        <v>0</v>
      </c>
      <c r="P144" s="188">
        <f ca="1"/>
        <v>0</v>
      </c>
      <c r="Q144" s="175">
        <f ca="1"/>
        <v>0</v>
      </c>
      <c r="R144" s="553">
        <f ca="1"/>
        <v>0</v>
      </c>
      <c r="S144" s="554">
        <f ca="1"/>
        <v>0</v>
      </c>
      <c r="T144" s="555">
        <f ca="1"/>
        <v>0</v>
      </c>
      <c r="U144" s="488" t="str" cm="1">
        <f t="array" aca="1" ref="U144" ca="1">_xlfn.XLOOKUP(1,(E144='01 Summary'!$E$4:$E$250)*(('01 Summary'!$T$4:$T$250="Late")+('01 Summary'!$T$4:$T$250="On Schedule")),'01 Summary'!$AM$4:$AM$250," ")</f>
        <v xml:space="preserve"> </v>
      </c>
      <c r="X144" s="644">
        <v>0</v>
      </c>
      <c r="Y144" s="644">
        <v>0</v>
      </c>
    </row>
    <row r="145" spans="2:25" ht="30" hidden="1" customHeight="1" x14ac:dyDescent="0.2">
      <c r="B145" s="508">
        <f ca="1"/>
        <v>141</v>
      </c>
      <c r="C145" s="508" t="str">
        <f ca="1"/>
        <v>RST-39004,8</v>
      </c>
      <c r="D145" s="508" t="str">
        <f ca="1"/>
        <v>Lot01</v>
      </c>
      <c r="E145" s="508" t="str">
        <f ca="1"/>
        <v>RST1</v>
      </c>
      <c r="F145" s="508" t="str">
        <f ca="1"/>
        <v>RST</v>
      </c>
      <c r="G145" s="542" t="str">
        <f ca="1"/>
        <v>Driver Training Simulator</v>
      </c>
      <c r="H145" s="508" t="str">
        <f ca="1"/>
        <v>ธัญวิทย์</v>
      </c>
      <c r="I145" s="508">
        <f ca="1"/>
        <v>0</v>
      </c>
      <c r="J145" s="508" t="str">
        <f ca="1"/>
        <v>Depot</v>
      </c>
      <c r="K145" s="510">
        <f ca="1"/>
        <v>46285</v>
      </c>
      <c r="L145" s="173">
        <f ca="1"/>
        <v>45807</v>
      </c>
      <c r="M145" s="187">
        <f ca="1"/>
        <v>1</v>
      </c>
      <c r="N145" s="191" t="str">
        <f ca="1"/>
        <v>Completed</v>
      </c>
      <c r="O145" s="173">
        <f ca="1"/>
        <v>45838</v>
      </c>
      <c r="P145" s="187">
        <f ca="1"/>
        <v>1</v>
      </c>
      <c r="Q145" s="191" t="str">
        <f ca="1"/>
        <v>Completed</v>
      </c>
      <c r="R145" s="550">
        <f ca="1"/>
        <v>0</v>
      </c>
      <c r="S145" s="551">
        <f ca="1"/>
        <v>0</v>
      </c>
      <c r="T145" s="552">
        <f ca="1"/>
        <v>0</v>
      </c>
      <c r="U145" s="488" t="str" cm="1">
        <f t="array" aca="1" ref="U145" ca="1">_xlfn.XLOOKUP(1,(E145='01 Summary'!$E$4:$E$250)*(('01 Summary'!$T$4:$T$250="Late")+('01 Summary'!$T$4:$T$250="On Schedule")),'01 Summary'!$AM$4:$AM$250," ")</f>
        <v xml:space="preserve"> </v>
      </c>
      <c r="W145" s="644" t="s">
        <v>540</v>
      </c>
      <c r="X145" s="644" t="s">
        <v>4800</v>
      </c>
      <c r="Y145" s="644" t="s">
        <v>4800</v>
      </c>
    </row>
    <row r="146" spans="2:25" ht="30" hidden="1" customHeight="1" x14ac:dyDescent="0.2">
      <c r="B146" s="491">
        <f ca="1"/>
        <v>142</v>
      </c>
      <c r="C146" s="685" t="str">
        <f ca="1"/>
        <v>MDW-39500</v>
      </c>
      <c r="D146" s="685" t="str">
        <f ca="1"/>
        <v>Lot02</v>
      </c>
      <c r="E146" s="685" t="str">
        <f ca="1"/>
        <v>MO-CK1.1</v>
      </c>
      <c r="F146" s="685" t="str">
        <f ca="1"/>
        <v>MO-CK</v>
      </c>
      <c r="G146" s="687" t="str">
        <f ca="1"/>
        <v>Store Modification Works at Main Workshop - Civil&amp;AR</v>
      </c>
      <c r="H146" s="685" t="str">
        <f ca="1"/>
        <v>สหชาติ</v>
      </c>
      <c r="I146" s="685">
        <f ca="1"/>
        <v>0</v>
      </c>
      <c r="J146" s="685" t="str">
        <f ca="1"/>
        <v>Depot</v>
      </c>
      <c r="K146" s="688">
        <f ca="1"/>
        <v>46176</v>
      </c>
      <c r="L146" s="193">
        <f ca="1"/>
        <v>46080</v>
      </c>
      <c r="M146" s="531">
        <f ca="1"/>
        <v>1</v>
      </c>
      <c r="N146" s="601" t="str">
        <f ca="1"/>
        <v>Completed</v>
      </c>
      <c r="O146" s="193">
        <f ca="1"/>
        <v>46111</v>
      </c>
      <c r="P146" s="531">
        <f ca="1"/>
        <v>1</v>
      </c>
      <c r="Q146" s="601" t="str">
        <f ca="1"/>
        <v>Completed</v>
      </c>
      <c r="R146" s="701">
        <f ca="1"/>
        <v>0</v>
      </c>
      <c r="S146" s="702">
        <f ca="1"/>
        <v>0</v>
      </c>
      <c r="T146" s="703">
        <f ca="1"/>
        <v>0</v>
      </c>
      <c r="U146" s="488" t="str" cm="1">
        <f t="array" aca="1" ref="U146" ca="1">_xlfn.XLOOKUP(1,(E146='01 Summary'!$E$4:$E$250)*(('01 Summary'!$T$4:$T$250="Late")+('01 Summary'!$T$4:$T$250="On Schedule")),'01 Summary'!$AM$4:$AM$250," ")</f>
        <v xml:space="preserve"> </v>
      </c>
      <c r="W146" s="644" t="s">
        <v>383</v>
      </c>
      <c r="X146" s="644" t="s">
        <v>2167</v>
      </c>
      <c r="Y146" s="644" t="s">
        <v>2169</v>
      </c>
    </row>
    <row r="147" spans="2:25" ht="30" hidden="1" customHeight="1" x14ac:dyDescent="0.2">
      <c r="B147" s="491">
        <f ca="1"/>
        <v>143</v>
      </c>
      <c r="C147" s="491" t="str">
        <f ca="1"/>
        <v>MDW-39501</v>
      </c>
      <c r="D147" s="491" t="str">
        <f ca="1"/>
        <v>Lot02</v>
      </c>
      <c r="E147" s="491" t="str">
        <f ca="1"/>
        <v>MO-CK1.2</v>
      </c>
      <c r="F147" s="491" t="str">
        <f ca="1"/>
        <v>MO-CK</v>
      </c>
      <c r="G147" s="493" t="str">
        <f ca="1"/>
        <v>Store Modification Works at Main Workshop - Building Services</v>
      </c>
      <c r="H147" s="491" t="str">
        <f ca="1"/>
        <v>ประธาน</v>
      </c>
      <c r="I147" s="491">
        <f ca="1"/>
        <v>0</v>
      </c>
      <c r="J147" s="491" t="str">
        <f ca="1"/>
        <v>Depot</v>
      </c>
      <c r="K147" s="495">
        <f ca="1"/>
        <v>46177</v>
      </c>
      <c r="L147" s="173">
        <f ca="1"/>
        <v>46065</v>
      </c>
      <c r="M147" s="189">
        <f ca="1"/>
        <v>1</v>
      </c>
      <c r="N147" s="191" t="str">
        <f ca="1"/>
        <v>Completed</v>
      </c>
      <c r="O147" s="173">
        <f ca="1"/>
        <v>46111</v>
      </c>
      <c r="P147" s="189">
        <f ca="1"/>
        <v>1</v>
      </c>
      <c r="Q147" s="191" t="str">
        <f ca="1"/>
        <v>Completed</v>
      </c>
      <c r="R147" s="550">
        <f ca="1"/>
        <v>0</v>
      </c>
      <c r="S147" s="551">
        <f ca="1"/>
        <v>0</v>
      </c>
      <c r="T147" s="552">
        <f ca="1"/>
        <v>0</v>
      </c>
      <c r="U147" s="488" t="str" cm="1">
        <f t="array" aca="1" ref="U147" ca="1">_xlfn.XLOOKUP(1,(E147='01 Summary'!$E$4:$E$250)*(('01 Summary'!$T$4:$T$250="Late")+('01 Summary'!$T$4:$T$250="On Schedule")),'01 Summary'!$AM$4:$AM$250," ")</f>
        <v xml:space="preserve"> </v>
      </c>
      <c r="W147" s="644" t="s">
        <v>381</v>
      </c>
      <c r="X147" s="644" t="s">
        <v>3638</v>
      </c>
      <c r="Y147" s="644" t="s">
        <v>3892</v>
      </c>
    </row>
    <row r="148" spans="2:25" ht="30" hidden="1" customHeight="1" x14ac:dyDescent="0.2">
      <c r="B148" s="491">
        <f ca="1"/>
        <v>144</v>
      </c>
      <c r="C148" s="491" t="str">
        <f ca="1"/>
        <v>MDW-39503</v>
      </c>
      <c r="D148" s="491" t="str">
        <f ca="1"/>
        <v>Lot02</v>
      </c>
      <c r="E148" s="491" t="str">
        <f ca="1"/>
        <v>MO-CK2</v>
      </c>
      <c r="F148" s="491" t="str">
        <f ca="1"/>
        <v>MO-CK</v>
      </c>
      <c r="G148" s="493" t="str">
        <f ca="1"/>
        <v>New MMC at Admin Building - Civil&amp;AR</v>
      </c>
      <c r="H148" s="491" t="str">
        <f ca="1"/>
        <v>สหชาติ</v>
      </c>
      <c r="I148" s="491">
        <f ca="1"/>
        <v>0</v>
      </c>
      <c r="J148" s="491" t="str">
        <f ca="1"/>
        <v>Depot</v>
      </c>
      <c r="K148" s="495">
        <f ca="1"/>
        <v>46237</v>
      </c>
      <c r="L148" s="173">
        <f ca="1"/>
        <v>46126</v>
      </c>
      <c r="M148" s="189">
        <f ca="1"/>
        <v>1</v>
      </c>
      <c r="N148" s="191" t="str">
        <f ca="1"/>
        <v>Completed</v>
      </c>
      <c r="O148" s="173">
        <f ca="1"/>
        <v>46157</v>
      </c>
      <c r="P148" s="189">
        <f ca="1"/>
        <v>1</v>
      </c>
      <c r="Q148" s="191" t="str">
        <f ca="1"/>
        <v>Completed</v>
      </c>
      <c r="R148" s="550">
        <f ca="1"/>
        <v>0</v>
      </c>
      <c r="S148" s="551">
        <f ca="1"/>
        <v>0</v>
      </c>
      <c r="T148" s="552">
        <f ca="1"/>
        <v>0</v>
      </c>
      <c r="U148" s="488" t="str" cm="1">
        <f t="array" aca="1" ref="U148" ca="1">_xlfn.XLOOKUP(1,(E148='01 Summary'!$E$4:$E$250)*(('01 Summary'!$T$4:$T$250="Late")+('01 Summary'!$T$4:$T$250="On Schedule")),'01 Summary'!$AM$4:$AM$250," ")</f>
        <v xml:space="preserve"> </v>
      </c>
      <c r="W148" s="644" t="s">
        <v>386</v>
      </c>
      <c r="X148" s="644" t="s">
        <v>2171</v>
      </c>
      <c r="Y148" s="644" t="s">
        <v>2173</v>
      </c>
    </row>
    <row r="149" spans="2:25" ht="30" hidden="1" customHeight="1" x14ac:dyDescent="0.2">
      <c r="B149" s="491">
        <f ca="1"/>
        <v>145</v>
      </c>
      <c r="C149" s="491" t="str">
        <f ca="1"/>
        <v>MDW-39504</v>
      </c>
      <c r="D149" s="491" t="str">
        <f ca="1"/>
        <v>Lot02</v>
      </c>
      <c r="E149" s="491" t="str">
        <f ca="1"/>
        <v>MO-CK3</v>
      </c>
      <c r="F149" s="491" t="str">
        <f ca="1"/>
        <v>MO-CK</v>
      </c>
      <c r="G149" s="493" t="str">
        <f ca="1"/>
        <v>Move or link Workstation and control panel to MMC room at admin C 2nd floor</v>
      </c>
      <c r="H149" s="491" t="str">
        <f ca="1"/>
        <v>ประธาน</v>
      </c>
      <c r="I149" s="491">
        <f ca="1"/>
        <v>0</v>
      </c>
      <c r="J149" s="491" t="str">
        <f ca="1"/>
        <v>Depot</v>
      </c>
      <c r="K149" s="495">
        <f ca="1"/>
        <v>46236</v>
      </c>
      <c r="L149" s="173">
        <f ca="1"/>
        <v>46081</v>
      </c>
      <c r="M149" s="189">
        <f ca="1"/>
        <v>1</v>
      </c>
      <c r="N149" s="191" t="str">
        <f ca="1"/>
        <v>Completed</v>
      </c>
      <c r="O149" s="173">
        <f ca="1"/>
        <v>46127</v>
      </c>
      <c r="P149" s="189">
        <f ca="1"/>
        <v>1</v>
      </c>
      <c r="Q149" s="191" t="str">
        <f ca="1"/>
        <v>Completed</v>
      </c>
      <c r="R149" s="550">
        <f ca="1"/>
        <v>0</v>
      </c>
      <c r="S149" s="551">
        <f ca="1"/>
        <v>0</v>
      </c>
      <c r="T149" s="552">
        <f ca="1"/>
        <v>0</v>
      </c>
      <c r="U149" s="488" t="str" cm="1">
        <f t="array" aca="1" ref="U149" ca="1">_xlfn.XLOOKUP(1,(E149='01 Summary'!$E$4:$E$250)*(('01 Summary'!$T$4:$T$250="Late")+('01 Summary'!$T$4:$T$250="On Schedule")),'01 Summary'!$AM$4:$AM$250," ")</f>
        <v xml:space="preserve"> </v>
      </c>
      <c r="W149" s="644" t="s">
        <v>385</v>
      </c>
      <c r="X149" s="644" t="s">
        <v>3644</v>
      </c>
      <c r="Y149" s="644" t="s">
        <v>3896</v>
      </c>
    </row>
    <row r="150" spans="2:25" ht="30" hidden="1" customHeight="1" x14ac:dyDescent="0.2">
      <c r="B150" s="491">
        <f ca="1"/>
        <v>146</v>
      </c>
      <c r="C150" s="491" t="str">
        <f ca="1"/>
        <v>MDW-39543</v>
      </c>
      <c r="D150" s="491" t="str">
        <f ca="1"/>
        <v>Lot02</v>
      </c>
      <c r="E150" s="491" t="str">
        <f ca="1"/>
        <v>MO-CK4</v>
      </c>
      <c r="F150" s="491" t="str">
        <f ca="1"/>
        <v>MO-CK</v>
      </c>
      <c r="G150" s="493" t="str">
        <f ca="1"/>
        <v>Bird &amp; Rain Protection for Open space Admin C</v>
      </c>
      <c r="H150" s="491" t="str">
        <f ca="1"/>
        <v>สหชาติ</v>
      </c>
      <c r="I150" s="491">
        <f ca="1"/>
        <v>0</v>
      </c>
      <c r="J150" s="491" t="str">
        <f ca="1"/>
        <v>Depot</v>
      </c>
      <c r="K150" s="495">
        <f ca="1"/>
        <v>46235</v>
      </c>
      <c r="L150" s="173">
        <f ca="1"/>
        <v>46141</v>
      </c>
      <c r="M150" s="189">
        <f ca="1"/>
        <v>1</v>
      </c>
      <c r="N150" s="191" t="str">
        <f ca="1"/>
        <v>Completed</v>
      </c>
      <c r="O150" s="173">
        <f ca="1"/>
        <v>46172</v>
      </c>
      <c r="P150" s="189">
        <f ca="1"/>
        <v>1</v>
      </c>
      <c r="Q150" s="191" t="str">
        <f ca="1"/>
        <v>Completed</v>
      </c>
      <c r="R150" s="550">
        <f ca="1"/>
        <v>0</v>
      </c>
      <c r="S150" s="551">
        <f ca="1"/>
        <v>0</v>
      </c>
      <c r="T150" s="552">
        <f ca="1"/>
        <v>0</v>
      </c>
      <c r="U150" s="488" t="str" cm="1">
        <f t="array" aca="1" ref="U150" ca="1">_xlfn.XLOOKUP(1,(E150='01 Summary'!$E$4:$E$250)*(('01 Summary'!$T$4:$T$250="Late")+('01 Summary'!$T$4:$T$250="On Schedule")),'01 Summary'!$AM$4:$AM$250," ")</f>
        <v xml:space="preserve"> </v>
      </c>
      <c r="W150" s="644" t="s">
        <v>387</v>
      </c>
      <c r="X150" s="644" t="s">
        <v>2268</v>
      </c>
      <c r="Y150" s="644" t="s">
        <v>2270</v>
      </c>
    </row>
    <row r="151" spans="2:25" ht="30" hidden="1" customHeight="1" x14ac:dyDescent="0.2">
      <c r="B151" s="491">
        <f ca="1"/>
        <v>147</v>
      </c>
      <c r="C151" s="491" t="str">
        <f ca="1"/>
        <v>MDW-39547</v>
      </c>
      <c r="D151" s="491" t="str">
        <f ca="1"/>
        <v>Lot02</v>
      </c>
      <c r="E151" s="491" t="str">
        <f ca="1"/>
        <v>MO-CK5</v>
      </c>
      <c r="F151" s="491" t="str">
        <f ca="1"/>
        <v>MO-CK</v>
      </c>
      <c r="G151" s="493" t="str">
        <f ca="1"/>
        <v>Relocate door in front of toilet and build partition wall to conceal the view in side of toilet</v>
      </c>
      <c r="H151" s="491" t="str">
        <f ca="1"/>
        <v>สหชาติ</v>
      </c>
      <c r="I151" s="491">
        <f ca="1"/>
        <v>0</v>
      </c>
      <c r="J151" s="491" t="str">
        <f ca="1"/>
        <v>Depot</v>
      </c>
      <c r="K151" s="495">
        <f ca="1"/>
        <v>46236</v>
      </c>
      <c r="L151" s="173">
        <f ca="1"/>
        <v>46156</v>
      </c>
      <c r="M151" s="189">
        <f ca="1"/>
        <v>1</v>
      </c>
      <c r="N151" s="191" t="str">
        <f ca="1"/>
        <v>Completed</v>
      </c>
      <c r="O151" s="173">
        <f ca="1"/>
        <v>46187</v>
      </c>
      <c r="P151" s="189">
        <f ca="1"/>
        <v>1</v>
      </c>
      <c r="Q151" s="191" t="str">
        <f ca="1"/>
        <v>Completed</v>
      </c>
      <c r="R151" s="550">
        <f ca="1"/>
        <v>0</v>
      </c>
      <c r="S151" s="551">
        <f ca="1"/>
        <v>0</v>
      </c>
      <c r="T151" s="552">
        <f ca="1"/>
        <v>0</v>
      </c>
      <c r="U151" s="488" t="str" cm="1">
        <f t="array" aca="1" ref="U151" ca="1">_xlfn.XLOOKUP(1,(E151='01 Summary'!$E$4:$E$250)*(('01 Summary'!$T$4:$T$250="Late")+('01 Summary'!$T$4:$T$250="On Schedule")),'01 Summary'!$AM$4:$AM$250," ")</f>
        <v xml:space="preserve"> </v>
      </c>
      <c r="W151" s="644" t="s">
        <v>388</v>
      </c>
      <c r="X151" s="644" t="s">
        <v>2284</v>
      </c>
      <c r="Y151" s="644" t="s">
        <v>2286</v>
      </c>
    </row>
    <row r="152" spans="2:25" ht="30" hidden="1" customHeight="1" x14ac:dyDescent="0.2">
      <c r="B152" s="491">
        <f ca="1"/>
        <v>148</v>
      </c>
      <c r="C152" s="491" t="str">
        <f ca="1"/>
        <v>MDW-39547</v>
      </c>
      <c r="D152" s="491" t="str">
        <f ca="1"/>
        <v>Lot02</v>
      </c>
      <c r="E152" s="491" t="str">
        <f ca="1"/>
        <v>MO-CK6</v>
      </c>
      <c r="F152" s="491" t="str">
        <f ca="1"/>
        <v>MO-CK</v>
      </c>
      <c r="G152" s="493" t="str">
        <f ca="1"/>
        <v>Modify Lockset the emergency door to be used for passage between the 2nd and 3rd floors inside the building.</v>
      </c>
      <c r="H152" s="491" t="str">
        <f ca="1"/>
        <v>สหชาติ</v>
      </c>
      <c r="I152" s="491">
        <f ca="1"/>
        <v>0</v>
      </c>
      <c r="J152" s="491" t="str">
        <f ca="1"/>
        <v>Depot</v>
      </c>
      <c r="K152" s="495">
        <f ca="1"/>
        <v>46237</v>
      </c>
      <c r="L152" s="173">
        <f ca="1"/>
        <v>46141</v>
      </c>
      <c r="M152" s="189">
        <f ca="1"/>
        <v>1</v>
      </c>
      <c r="N152" s="191" t="str">
        <f ca="1"/>
        <v>Completed</v>
      </c>
      <c r="O152" s="173">
        <f ca="1"/>
        <v>46187</v>
      </c>
      <c r="P152" s="189">
        <f ca="1"/>
        <v>1</v>
      </c>
      <c r="Q152" s="191" t="str">
        <f ca="1"/>
        <v>Completed</v>
      </c>
      <c r="R152" s="550">
        <f ca="1"/>
        <v>0</v>
      </c>
      <c r="S152" s="551">
        <f ca="1"/>
        <v>0</v>
      </c>
      <c r="T152" s="552">
        <f ca="1"/>
        <v>0</v>
      </c>
      <c r="U152" s="488" t="str" cm="1">
        <f t="array" aca="1" ref="U152" ca="1">_xlfn.XLOOKUP(1,(E152='01 Summary'!$E$4:$E$250)*(('01 Summary'!$T$4:$T$250="Late")+('01 Summary'!$T$4:$T$250="On Schedule")),'01 Summary'!$AM$4:$AM$250," ")</f>
        <v xml:space="preserve"> </v>
      </c>
      <c r="W152" s="644" t="s">
        <v>388</v>
      </c>
      <c r="X152" s="644" t="s">
        <v>2284</v>
      </c>
      <c r="Y152" s="644" t="s">
        <v>2286</v>
      </c>
    </row>
    <row r="153" spans="2:25" ht="30" hidden="1" customHeight="1" x14ac:dyDescent="0.2">
      <c r="B153" s="491">
        <f ca="1"/>
        <v>149</v>
      </c>
      <c r="C153" s="491" t="str">
        <f ca="1"/>
        <v>MDW-39556</v>
      </c>
      <c r="D153" s="491" t="str">
        <f ca="1"/>
        <v>Lot02</v>
      </c>
      <c r="E153" s="491" t="str">
        <f ca="1"/>
        <v>MO-CK7</v>
      </c>
      <c r="F153" s="491" t="str">
        <f ca="1"/>
        <v>MO-CK</v>
      </c>
      <c r="G153" s="493" t="str">
        <f ca="1"/>
        <v>Addition small power for lounge and pantry room at 2nd floor and Hall and observation room at 3nd floor</v>
      </c>
      <c r="H153" s="491" t="str">
        <f ca="1"/>
        <v>ประธาน</v>
      </c>
      <c r="I153" s="491">
        <f ca="1"/>
        <v>0</v>
      </c>
      <c r="J153" s="491" t="str">
        <f ca="1"/>
        <v>Depot</v>
      </c>
      <c r="K153" s="495">
        <f ca="1"/>
        <v>46238</v>
      </c>
      <c r="L153" s="173">
        <f ca="1"/>
        <v>46156</v>
      </c>
      <c r="M153" s="189">
        <f ca="1"/>
        <v>1</v>
      </c>
      <c r="N153" s="191" t="str">
        <f ca="1"/>
        <v>Completed</v>
      </c>
      <c r="O153" s="173">
        <f ca="1"/>
        <v>46187</v>
      </c>
      <c r="P153" s="189">
        <f ca="1"/>
        <v>1</v>
      </c>
      <c r="Q153" s="191" t="str">
        <f ca="1"/>
        <v>Completed</v>
      </c>
      <c r="R153" s="550">
        <f ca="1"/>
        <v>0</v>
      </c>
      <c r="S153" s="551">
        <f ca="1"/>
        <v>0</v>
      </c>
      <c r="T153" s="552">
        <f ca="1"/>
        <v>0</v>
      </c>
      <c r="U153" s="488" t="str" cm="1">
        <f t="array" aca="1" ref="U153" ca="1">_xlfn.XLOOKUP(1,(E153='01 Summary'!$E$4:$E$250)*(('01 Summary'!$T$4:$T$250="Late")+('01 Summary'!$T$4:$T$250="On Schedule")),'01 Summary'!$AM$4:$AM$250," ")</f>
        <v xml:space="preserve"> </v>
      </c>
      <c r="W153" s="644" t="s">
        <v>389</v>
      </c>
      <c r="X153" s="644" t="s">
        <v>3721</v>
      </c>
      <c r="Y153" s="644" t="s">
        <v>3939</v>
      </c>
    </row>
    <row r="154" spans="2:25" ht="30" hidden="1" customHeight="1" x14ac:dyDescent="0.2">
      <c r="B154" s="491">
        <f ca="1"/>
        <v>150</v>
      </c>
      <c r="C154" s="491" t="str">
        <f ca="1"/>
        <v>MDW-39548</v>
      </c>
      <c r="D154" s="491" t="str">
        <f ca="1"/>
        <v>Lot02</v>
      </c>
      <c r="E154" s="491" t="str">
        <f ca="1"/>
        <v>MO-CK8</v>
      </c>
      <c r="F154" s="491" t="str">
        <f ca="1"/>
        <v>MO-CK</v>
      </c>
      <c r="G154" s="493" t="str">
        <f ca="1"/>
        <v>Air Condition for using store room to be pantry room. 2nd floor</v>
      </c>
      <c r="H154" s="491" t="str">
        <f ca="1"/>
        <v>ประธาน</v>
      </c>
      <c r="I154" s="491">
        <f ca="1"/>
        <v>0</v>
      </c>
      <c r="J154" s="491" t="str">
        <f ca="1"/>
        <v>Depot</v>
      </c>
      <c r="K154" s="495">
        <f ca="1"/>
        <v>46239</v>
      </c>
      <c r="L154" s="173">
        <f ca="1"/>
        <v>46141</v>
      </c>
      <c r="M154" s="189">
        <f ca="1"/>
        <v>1</v>
      </c>
      <c r="N154" s="192" t="str">
        <f ca="1"/>
        <v>Completed</v>
      </c>
      <c r="O154" s="173">
        <f ca="1"/>
        <v>46187</v>
      </c>
      <c r="P154" s="189">
        <f ca="1"/>
        <v>1</v>
      </c>
      <c r="Q154" s="192" t="str">
        <f ca="1"/>
        <v>Completed</v>
      </c>
      <c r="R154" s="550">
        <f ca="1"/>
        <v>0</v>
      </c>
      <c r="S154" s="551">
        <f ca="1"/>
        <v>0</v>
      </c>
      <c r="T154" s="552">
        <f ca="1"/>
        <v>0</v>
      </c>
      <c r="U154" s="488" t="str" cm="1">
        <f t="array" aca="1" ref="U154" ca="1">_xlfn.XLOOKUP(1,(E154='01 Summary'!$E$4:$E$250)*(('01 Summary'!$T$4:$T$250="Late")+('01 Summary'!$T$4:$T$250="On Schedule")),'01 Summary'!$AM$4:$AM$250," ")</f>
        <v xml:space="preserve"> </v>
      </c>
      <c r="W154" s="644" t="s">
        <v>390</v>
      </c>
      <c r="X154" s="644" t="s">
        <v>3707</v>
      </c>
      <c r="Y154" s="644" t="s">
        <v>3927</v>
      </c>
    </row>
    <row r="155" spans="2:25" ht="30" hidden="1" customHeight="1" x14ac:dyDescent="0.2">
      <c r="B155" s="491">
        <f ca="1"/>
        <v>151</v>
      </c>
      <c r="C155" s="685" t="str">
        <f ca="1"/>
        <v>MDW-39552</v>
      </c>
      <c r="D155" s="685" t="str">
        <f ca="1"/>
        <v>Lot02</v>
      </c>
      <c r="E155" s="685" t="str">
        <f ca="1"/>
        <v>MO-CK9</v>
      </c>
      <c r="F155" s="685" t="str">
        <f ca="1"/>
        <v>MO-CK</v>
      </c>
      <c r="G155" s="687" t="str">
        <f ca="1"/>
        <v>Walk Way Hand rail high 90 cm 1 side (144 m. x 7 route)</v>
      </c>
      <c r="H155" s="685" t="str">
        <f ca="1"/>
        <v>สหชาติ</v>
      </c>
      <c r="I155" s="685">
        <f ca="1"/>
        <v>0</v>
      </c>
      <c r="J155" s="685" t="str">
        <f ca="1"/>
        <v>Depot</v>
      </c>
      <c r="K155" s="688">
        <f ca="1"/>
        <v>46296</v>
      </c>
      <c r="L155" s="193">
        <f ca="1"/>
        <v>46172</v>
      </c>
      <c r="M155" s="531">
        <f ca="1"/>
        <v>1</v>
      </c>
      <c r="N155" s="601" t="str">
        <f ca="1"/>
        <v>Completed</v>
      </c>
      <c r="O155" s="193">
        <f ca="1"/>
        <v>46203</v>
      </c>
      <c r="P155" s="531">
        <f ca="1"/>
        <v>1</v>
      </c>
      <c r="Q155" s="601" t="str">
        <f ca="1"/>
        <v>Completed</v>
      </c>
      <c r="R155" s="701">
        <f ca="1"/>
        <v>0</v>
      </c>
      <c r="S155" s="702">
        <f ca="1"/>
        <v>0</v>
      </c>
      <c r="T155" s="703">
        <f ca="1"/>
        <v>0</v>
      </c>
      <c r="U155" s="488" t="str" cm="1">
        <f t="array" aca="1" ref="U155" ca="1">_xlfn.XLOOKUP(1,(E155='01 Summary'!$E$4:$E$250)*(('01 Summary'!$T$4:$T$250="Late")+('01 Summary'!$T$4:$T$250="On Schedule")),'01 Summary'!$AM$4:$AM$250," ")</f>
        <v xml:space="preserve"> </v>
      </c>
      <c r="W155" s="644" t="s">
        <v>391</v>
      </c>
      <c r="X155" s="644" t="s">
        <v>2292</v>
      </c>
      <c r="Y155" s="644" t="s">
        <v>2294</v>
      </c>
    </row>
    <row r="156" spans="2:25" ht="30" hidden="1" customHeight="1" x14ac:dyDescent="0.2">
      <c r="B156" s="491">
        <f ca="1"/>
        <v>152</v>
      </c>
      <c r="C156" s="496" t="str">
        <f ca="1"/>
        <v>MDW-39544</v>
      </c>
      <c r="D156" s="496" t="str">
        <f ca="1"/>
        <v>Lot02</v>
      </c>
      <c r="E156" s="496" t="str">
        <f ca="1"/>
        <v>MO-CK10</v>
      </c>
      <c r="F156" s="496" t="str">
        <f ca="1"/>
        <v>MO-CK</v>
      </c>
      <c r="G156" s="498" t="str">
        <f ca="1"/>
        <v>Barbed wire fence Viaduct CE CW</v>
      </c>
      <c r="H156" s="496" t="str">
        <f ca="1"/>
        <v>บัณฑิต/สหชาติ</v>
      </c>
      <c r="I156" s="496" t="str">
        <f ca="1"/>
        <v>พี่ต่อ</v>
      </c>
      <c r="J156" s="496" t="str">
        <f ca="1"/>
        <v>Depot</v>
      </c>
      <c r="K156" s="500">
        <f ca="1"/>
        <v>46388</v>
      </c>
      <c r="L156" s="174">
        <f ca="1"/>
        <v>0</v>
      </c>
      <c r="M156" s="188">
        <f ca="1"/>
        <v>0</v>
      </c>
      <c r="N156" s="175">
        <f ca="1"/>
        <v>0</v>
      </c>
      <c r="O156" s="174">
        <f ca="1"/>
        <v>0</v>
      </c>
      <c r="P156" s="188">
        <f ca="1"/>
        <v>0</v>
      </c>
      <c r="Q156" s="175">
        <f ca="1"/>
        <v>0</v>
      </c>
      <c r="R156" s="553">
        <f ca="1"/>
        <v>0</v>
      </c>
      <c r="S156" s="554">
        <f ca="1"/>
        <v>0</v>
      </c>
      <c r="T156" s="555">
        <f ca="1"/>
        <v>0</v>
      </c>
      <c r="U156" s="488" t="str" cm="1">
        <f t="array" aca="1" ref="U156" ca="1">_xlfn.XLOOKUP(1,(E156='01 Summary'!$E$4:$E$250)*(('01 Summary'!$T$4:$T$250="Late")+('01 Summary'!$T$4:$T$250="On Schedule")),'01 Summary'!$AM$4:$AM$250," ")</f>
        <v xml:space="preserve"> </v>
      </c>
      <c r="W156" s="644" t="s">
        <v>392</v>
      </c>
      <c r="X156" s="644" t="s">
        <v>2272</v>
      </c>
      <c r="Y156" s="644" t="s">
        <v>2274</v>
      </c>
    </row>
    <row r="157" spans="2:25" ht="30" hidden="1" customHeight="1" x14ac:dyDescent="0.2">
      <c r="B157" s="491">
        <f ca="1"/>
        <v>153</v>
      </c>
      <c r="C157" s="491" t="str">
        <f ca="1"/>
        <v>MDW-39545</v>
      </c>
      <c r="D157" s="491" t="str">
        <f ca="1"/>
        <v>Lot02</v>
      </c>
      <c r="E157" s="491" t="str">
        <f ca="1"/>
        <v>MO-CK11</v>
      </c>
      <c r="F157" s="491" t="str">
        <f ca="1"/>
        <v>MO-CK</v>
      </c>
      <c r="G157" s="493" t="str">
        <f ca="1"/>
        <v>Chain Link at Cut &amp; Cover 600m.</v>
      </c>
      <c r="H157" s="491" t="str">
        <f ca="1"/>
        <v>สหชาติ</v>
      </c>
      <c r="I157" s="491" t="str">
        <f ca="1"/>
        <v>พรพรหม</v>
      </c>
      <c r="J157" s="491" t="str">
        <f ca="1"/>
        <v>Depot</v>
      </c>
      <c r="K157" s="495">
        <f ca="1"/>
        <v>46174</v>
      </c>
      <c r="L157" s="173">
        <f ca="1"/>
        <v>46080</v>
      </c>
      <c r="M157" s="189">
        <f ca="1"/>
        <v>1</v>
      </c>
      <c r="N157" s="191" t="str">
        <f ca="1"/>
        <v>Completed</v>
      </c>
      <c r="O157" s="173">
        <f ca="1"/>
        <v>46142</v>
      </c>
      <c r="P157" s="189">
        <f ca="1"/>
        <v>1</v>
      </c>
      <c r="Q157" s="191" t="str">
        <f ca="1"/>
        <v>Completed</v>
      </c>
      <c r="R157" s="550">
        <f ca="1"/>
        <v>0</v>
      </c>
      <c r="S157" s="551">
        <f ca="1"/>
        <v>0</v>
      </c>
      <c r="T157" s="552">
        <f ca="1"/>
        <v>0</v>
      </c>
      <c r="U157" s="488" t="str" cm="1">
        <f t="array" aca="1" ref="U157" ca="1">_xlfn.XLOOKUP(1,(E157='01 Summary'!$E$4:$E$250)*(('01 Summary'!$T$4:$T$250="Late")+('01 Summary'!$T$4:$T$250="On Schedule")),'01 Summary'!$AM$4:$AM$250," ")</f>
        <v xml:space="preserve"> </v>
      </c>
      <c r="W157" s="644" t="s">
        <v>394</v>
      </c>
      <c r="X157" s="644" t="s">
        <v>2276</v>
      </c>
      <c r="Y157" s="644" t="s">
        <v>2278</v>
      </c>
    </row>
    <row r="158" spans="2:25" ht="30" hidden="1" customHeight="1" x14ac:dyDescent="0.2">
      <c r="B158" s="491">
        <f ca="1"/>
        <v>154</v>
      </c>
      <c r="C158" s="685" t="str">
        <f ca="1"/>
        <v>MDW-39546</v>
      </c>
      <c r="D158" s="685" t="str">
        <f ca="1"/>
        <v>Lot02</v>
      </c>
      <c r="E158" s="685" t="str">
        <f ca="1"/>
        <v>MO-CK12</v>
      </c>
      <c r="F158" s="685" t="str">
        <f ca="1"/>
        <v>MO-CK</v>
      </c>
      <c r="G158" s="687" t="str">
        <f ca="1"/>
        <v>Chain Link under slab high 1.70 m</v>
      </c>
      <c r="H158" s="685" t="str">
        <f ca="1"/>
        <v>สหชาติ</v>
      </c>
      <c r="I158" s="685">
        <f ca="1"/>
        <v>0</v>
      </c>
      <c r="J158" s="685">
        <f ca="1"/>
        <v>0</v>
      </c>
      <c r="K158" s="688">
        <f ca="1"/>
        <v>46388</v>
      </c>
      <c r="L158" s="193">
        <f ca="1"/>
        <v>46203</v>
      </c>
      <c r="M158" s="531">
        <f ca="1"/>
        <v>1</v>
      </c>
      <c r="N158" s="601" t="str">
        <f ca="1"/>
        <v>Completed</v>
      </c>
      <c r="O158" s="597">
        <f ca="1"/>
        <v>46234</v>
      </c>
      <c r="P158" s="531">
        <f ca="1"/>
        <v>1</v>
      </c>
      <c r="Q158" s="601" t="str">
        <f ca="1"/>
        <v>Completed</v>
      </c>
      <c r="R158" s="701">
        <f ca="1"/>
        <v>0</v>
      </c>
      <c r="S158" s="702">
        <f ca="1"/>
        <v>0</v>
      </c>
      <c r="T158" s="703">
        <f ca="1"/>
        <v>0</v>
      </c>
      <c r="U158" s="488" t="str" cm="1">
        <f t="array" aca="1" ref="U158" ca="1">_xlfn.XLOOKUP(1,(E158='01 Summary'!$E$4:$E$250)*(('01 Summary'!$T$4:$T$250="Late")+('01 Summary'!$T$4:$T$250="On Schedule")),'01 Summary'!$AM$4:$AM$250," ")</f>
        <v xml:space="preserve"> </v>
      </c>
      <c r="W158" s="644" t="s">
        <v>395</v>
      </c>
      <c r="X158" s="644" t="s">
        <v>2280</v>
      </c>
      <c r="Y158" s="644" t="s">
        <v>2282</v>
      </c>
    </row>
    <row r="159" spans="2:25" ht="30" hidden="1" customHeight="1" x14ac:dyDescent="0.2">
      <c r="B159" s="491">
        <f ca="1"/>
        <v>155</v>
      </c>
      <c r="C159" s="491" t="str">
        <f ca="1"/>
        <v>MDW-39550</v>
      </c>
      <c r="D159" s="491" t="str">
        <f ca="1"/>
        <v>Lot02</v>
      </c>
      <c r="E159" s="491" t="str">
        <f ca="1"/>
        <v>MO-CK13.1</v>
      </c>
      <c r="F159" s="491" t="str">
        <f ca="1"/>
        <v>MO-CK</v>
      </c>
      <c r="G159" s="493" t="str">
        <f ca="1"/>
        <v>Satellite Store at OR21 - Civil &amp; AR</v>
      </c>
      <c r="H159" s="491" t="str">
        <f ca="1"/>
        <v>สหชาติ</v>
      </c>
      <c r="I159" s="491">
        <f ca="1"/>
        <v>0</v>
      </c>
      <c r="J159" s="491">
        <f ca="1"/>
        <v>0</v>
      </c>
      <c r="K159" s="495">
        <f ca="1"/>
        <v>46389</v>
      </c>
      <c r="L159" s="583">
        <f ca="1"/>
        <v>46264</v>
      </c>
      <c r="M159" s="189">
        <f ca="1"/>
        <v>1</v>
      </c>
      <c r="N159" s="192" t="str">
        <f ca="1"/>
        <v>Completed</v>
      </c>
      <c r="O159" s="583">
        <f ca="1"/>
        <v>46310</v>
      </c>
      <c r="P159" s="189">
        <f ca="1"/>
        <v>0</v>
      </c>
      <c r="Q159" s="192" t="str">
        <f ca="1"/>
        <v>Late</v>
      </c>
      <c r="R159" s="672">
        <f ca="1"/>
        <v>0</v>
      </c>
      <c r="S159" s="673">
        <f ca="1"/>
        <v>0</v>
      </c>
      <c r="T159" s="655">
        <f ca="1"/>
        <v>0</v>
      </c>
      <c r="U159" s="488" t="str" cm="1">
        <f t="array" aca="1" ref="U159" ca="1">_xlfn.XLOOKUP(1,(E159='01 Summary'!$E$4:$E$250)*(('01 Summary'!$T$4:$T$250="Late")+('01 Summary'!$T$4:$T$250="On Schedule")),'01 Summary'!$AM$4:$AM$250," ")</f>
        <v xml:space="preserve"> </v>
      </c>
      <c r="W159" s="644" t="s">
        <v>397</v>
      </c>
      <c r="X159" s="644" t="s">
        <v>2288</v>
      </c>
      <c r="Y159" s="644" t="s">
        <v>3932</v>
      </c>
    </row>
    <row r="160" spans="2:25" ht="30" hidden="1" customHeight="1" x14ac:dyDescent="0.2">
      <c r="B160" s="491">
        <f ca="1"/>
        <v>156</v>
      </c>
      <c r="C160" s="491" t="str">
        <f ca="1"/>
        <v>MDW-39549</v>
      </c>
      <c r="D160" s="491" t="str">
        <f ca="1"/>
        <v>Lot02</v>
      </c>
      <c r="E160" s="491" t="str">
        <f ca="1"/>
        <v>MO-CK13.2</v>
      </c>
      <c r="F160" s="491" t="str">
        <f ca="1"/>
        <v>MO-CK</v>
      </c>
      <c r="G160" s="493" t="str">
        <f ca="1"/>
        <v>Maintenance Room and Satellite Store at Stations - Building Services</v>
      </c>
      <c r="H160" s="491" t="str">
        <f ca="1"/>
        <v>ประธาน</v>
      </c>
      <c r="I160" s="491">
        <f ca="1"/>
        <v>0</v>
      </c>
      <c r="J160" s="491">
        <f ca="1"/>
        <v>0</v>
      </c>
      <c r="K160" s="495">
        <f ca="1"/>
        <v>46390</v>
      </c>
      <c r="L160" s="173">
        <f ca="1"/>
        <v>46264</v>
      </c>
      <c r="M160" s="189">
        <f ca="1"/>
        <v>1</v>
      </c>
      <c r="N160" s="191" t="str">
        <f ca="1"/>
        <v>Completed</v>
      </c>
      <c r="O160" s="173">
        <f ca="1"/>
        <v>46310</v>
      </c>
      <c r="P160" s="189">
        <f ca="1"/>
        <v>1</v>
      </c>
      <c r="Q160" s="191" t="str">
        <f ca="1"/>
        <v>Completed</v>
      </c>
      <c r="R160" s="550">
        <f ca="1"/>
        <v>0</v>
      </c>
      <c r="S160" s="551">
        <f ca="1"/>
        <v>0</v>
      </c>
      <c r="T160" s="552">
        <f ca="1"/>
        <v>0</v>
      </c>
      <c r="U160" s="488" t="str" cm="1">
        <f t="array" aca="1" ref="U160" ca="1">_xlfn.XLOOKUP(1,(E160='01 Summary'!$E$4:$E$250)*(('01 Summary'!$T$4:$T$250="Late")+('01 Summary'!$T$4:$T$250="On Schedule")),'01 Summary'!$AM$4:$AM$250," ")</f>
        <v xml:space="preserve"> </v>
      </c>
      <c r="W160" s="644" t="s">
        <v>396</v>
      </c>
      <c r="X160" s="644" t="s">
        <v>3710</v>
      </c>
      <c r="Y160" s="644" t="s">
        <v>3930</v>
      </c>
    </row>
    <row r="161" spans="2:25" ht="30" hidden="1" customHeight="1" x14ac:dyDescent="0.2">
      <c r="B161" s="491">
        <f ca="1"/>
        <v>157</v>
      </c>
      <c r="C161" s="491" t="str">
        <f ca="1"/>
        <v>MDW-39551</v>
      </c>
      <c r="D161" s="491" t="str">
        <f ca="1"/>
        <v>Lot02</v>
      </c>
      <c r="E161" s="491" t="str">
        <f ca="1"/>
        <v>MO-CK14</v>
      </c>
      <c r="F161" s="491" t="str">
        <f ca="1"/>
        <v>MO-CK</v>
      </c>
      <c r="G161" s="493" t="str">
        <f ca="1"/>
        <v>Modify Cleaner room at OR29 to be Train crew Standby office with facility system</v>
      </c>
      <c r="H161" s="491" t="str">
        <f ca="1"/>
        <v>ประธาน</v>
      </c>
      <c r="I161" s="491">
        <f ca="1"/>
        <v>0</v>
      </c>
      <c r="J161" s="491" t="str">
        <f ca="1"/>
        <v>Depot</v>
      </c>
      <c r="K161" s="495">
        <f ca="1"/>
        <v>46204</v>
      </c>
      <c r="L161" s="173">
        <f ca="1"/>
        <v>46095</v>
      </c>
      <c r="M161" s="189">
        <f ca="1"/>
        <v>1</v>
      </c>
      <c r="N161" s="191" t="str">
        <f ca="1"/>
        <v>Completed</v>
      </c>
      <c r="O161" s="173">
        <f ca="1"/>
        <v>46141</v>
      </c>
      <c r="P161" s="189">
        <f ca="1"/>
        <v>1</v>
      </c>
      <c r="Q161" s="191" t="str">
        <f ca="1"/>
        <v>Completed</v>
      </c>
      <c r="R161" s="550">
        <f ca="1"/>
        <v>0</v>
      </c>
      <c r="S161" s="551">
        <f ca="1"/>
        <v>0</v>
      </c>
      <c r="T161" s="552">
        <f ca="1"/>
        <v>0</v>
      </c>
      <c r="U161" s="488" t="str" cm="1">
        <f t="array" aca="1" ref="U161" ca="1">_xlfn.XLOOKUP(1,(E161='01 Summary'!$E$4:$E$250)*(('01 Summary'!$T$4:$T$250="Late")+('01 Summary'!$T$4:$T$250="On Schedule")),'01 Summary'!$AM$4:$AM$250," ")</f>
        <v xml:space="preserve"> </v>
      </c>
      <c r="W161" s="644" t="s">
        <v>398</v>
      </c>
      <c r="X161" s="644" t="s">
        <v>3714</v>
      </c>
      <c r="Y161" s="644" t="s">
        <v>3934</v>
      </c>
    </row>
    <row r="162" spans="2:25" ht="30" hidden="1" customHeight="1" x14ac:dyDescent="0.2">
      <c r="B162" s="491">
        <f ca="1"/>
        <v>158</v>
      </c>
      <c r="C162" s="685" t="str">
        <f ca="1"/>
        <v>MDW-39295</v>
      </c>
      <c r="D162" s="685" t="str">
        <f ca="1"/>
        <v>Lot02</v>
      </c>
      <c r="E162" s="685" t="str">
        <f ca="1"/>
        <v>MO-CK15.1</v>
      </c>
      <c r="F162" s="685" t="str">
        <f ca="1"/>
        <v>MO-CK</v>
      </c>
      <c r="G162" s="687" t="str">
        <f ca="1"/>
        <v>Epoxy Floor Installation and Curb Installation at the Entrance - Civil &amp; AR</v>
      </c>
      <c r="H162" s="685" t="str">
        <f ca="1"/>
        <v>สหชาติ</v>
      </c>
      <c r="I162" s="685">
        <f ca="1"/>
        <v>0</v>
      </c>
      <c r="J162" s="685" t="str">
        <f ca="1"/>
        <v>Depot</v>
      </c>
      <c r="K162" s="688">
        <f ca="1"/>
        <v>46143</v>
      </c>
      <c r="L162" s="193">
        <f ca="1"/>
        <v>46049</v>
      </c>
      <c r="M162" s="531">
        <f ca="1"/>
        <v>1</v>
      </c>
      <c r="N162" s="601" t="str">
        <f ca="1"/>
        <v>Completed</v>
      </c>
      <c r="O162" s="193">
        <f ca="1"/>
        <v>46080</v>
      </c>
      <c r="P162" s="531">
        <f ca="1"/>
        <v>1</v>
      </c>
      <c r="Q162" s="601" t="str">
        <f ca="1"/>
        <v>Completed</v>
      </c>
      <c r="R162" s="701">
        <f ca="1"/>
        <v>0</v>
      </c>
      <c r="S162" s="702">
        <f ca="1"/>
        <v>0</v>
      </c>
      <c r="T162" s="703">
        <f ca="1"/>
        <v>0</v>
      </c>
      <c r="U162" s="488" t="str" cm="1">
        <f t="array" aca="1" ref="U162" ca="1">_xlfn.XLOOKUP(1,(E162='01 Summary'!$E$4:$E$250)*(('01 Summary'!$T$4:$T$250="Late")+('01 Summary'!$T$4:$T$250="On Schedule")),'01 Summary'!$AM$4:$AM$250," ")</f>
        <v xml:space="preserve"> </v>
      </c>
      <c r="W162" s="644" t="s">
        <v>400</v>
      </c>
      <c r="X162" s="644" t="s">
        <v>2149</v>
      </c>
      <c r="Y162" s="644" t="s">
        <v>2151</v>
      </c>
    </row>
    <row r="163" spans="2:25" ht="30" hidden="1" customHeight="1" x14ac:dyDescent="0.2">
      <c r="B163" s="491">
        <f ca="1"/>
        <v>159</v>
      </c>
      <c r="C163" s="491" t="str">
        <f ca="1"/>
        <v>MDW-39296</v>
      </c>
      <c r="D163" s="491" t="str">
        <f ca="1"/>
        <v>Lot02</v>
      </c>
      <c r="E163" s="491" t="str">
        <f ca="1"/>
        <v>MO-CK15.2</v>
      </c>
      <c r="F163" s="491" t="str">
        <f ca="1"/>
        <v>MO-CK</v>
      </c>
      <c r="G163" s="493" t="str">
        <f ca="1"/>
        <v>Change Electrical Equipment to be Explosion-proof type - Building Services</v>
      </c>
      <c r="H163" s="491" t="str">
        <f ca="1"/>
        <v>ประธาน</v>
      </c>
      <c r="I163" s="491">
        <f ca="1"/>
        <v>0</v>
      </c>
      <c r="J163" s="491" t="str">
        <f ca="1"/>
        <v>Depot</v>
      </c>
      <c r="K163" s="495">
        <f ca="1"/>
        <v>46143</v>
      </c>
      <c r="L163" s="173">
        <f ca="1"/>
        <v>46004</v>
      </c>
      <c r="M163" s="189">
        <f ca="1"/>
        <v>1</v>
      </c>
      <c r="N163" s="191" t="str">
        <f ca="1"/>
        <v>Completed</v>
      </c>
      <c r="O163" s="173">
        <f ca="1"/>
        <v>46050</v>
      </c>
      <c r="P163" s="189">
        <f ca="1"/>
        <v>1</v>
      </c>
      <c r="Q163" s="191" t="str">
        <f ca="1"/>
        <v>Completed</v>
      </c>
      <c r="R163" s="550">
        <f ca="1"/>
        <v>0</v>
      </c>
      <c r="S163" s="551">
        <f ca="1"/>
        <v>0</v>
      </c>
      <c r="T163" s="552">
        <f ca="1"/>
        <v>0</v>
      </c>
      <c r="U163" s="488" t="str" cm="1">
        <f t="array" aca="1" ref="U163" ca="1">_xlfn.XLOOKUP(1,(E163='01 Summary'!$E$4:$E$250)*(('01 Summary'!$T$4:$T$250="Late")+('01 Summary'!$T$4:$T$250="On Schedule")),'01 Summary'!$AM$4:$AM$250," ")</f>
        <v xml:space="preserve"> </v>
      </c>
      <c r="W163" s="644" t="s">
        <v>399</v>
      </c>
      <c r="X163" s="644" t="s">
        <v>3591</v>
      </c>
      <c r="Y163" s="644" t="s">
        <v>3856</v>
      </c>
    </row>
    <row r="164" spans="2:25" ht="30" hidden="1" customHeight="1" x14ac:dyDescent="0.2">
      <c r="B164" s="491">
        <f ca="1"/>
        <v>160</v>
      </c>
      <c r="C164" s="491" t="str">
        <f ca="1"/>
        <v>DWE-39024</v>
      </c>
      <c r="D164" s="491" t="str">
        <f ca="1"/>
        <v>Lot02</v>
      </c>
      <c r="E164" s="491" t="str">
        <f ca="1"/>
        <v>MO-CK16</v>
      </c>
      <c r="F164" s="491" t="str">
        <f ca="1"/>
        <v>MO-CK</v>
      </c>
      <c r="G164" s="493" t="str">
        <f ca="1"/>
        <v>Dangerous waste Storage 30 x 5 m. =10 room</v>
      </c>
      <c r="H164" s="491" t="str">
        <f ca="1"/>
        <v>สหชาติ</v>
      </c>
      <c r="I164" s="491">
        <f ca="1"/>
        <v>0</v>
      </c>
      <c r="J164" s="491" t="str">
        <f ca="1"/>
        <v>Depot</v>
      </c>
      <c r="K164" s="495">
        <f ca="1"/>
        <v>46143</v>
      </c>
      <c r="L164" s="173">
        <f ca="1"/>
        <v>45930</v>
      </c>
      <c r="M164" s="189">
        <f ca="1"/>
        <v>1</v>
      </c>
      <c r="N164" s="191" t="str">
        <f ca="1"/>
        <v>Completed</v>
      </c>
      <c r="O164" s="173">
        <f ca="1"/>
        <v>46096</v>
      </c>
      <c r="P164" s="189">
        <f ca="1"/>
        <v>1</v>
      </c>
      <c r="Q164" s="191" t="str">
        <f ca="1"/>
        <v>Completed</v>
      </c>
      <c r="R164" s="550">
        <f ca="1"/>
        <v>0</v>
      </c>
      <c r="S164" s="551">
        <f ca="1"/>
        <v>0</v>
      </c>
      <c r="T164" s="552">
        <f ca="1"/>
        <v>0</v>
      </c>
      <c r="U164" s="488" t="str" cm="1">
        <f t="array" aca="1" ref="U164" ca="1">_xlfn.XLOOKUP(1,(E164='01 Summary'!$E$4:$E$250)*(('01 Summary'!$T$4:$T$250="Late")+('01 Summary'!$T$4:$T$250="On Schedule")),'01 Summary'!$AM$4:$AM$250," ")</f>
        <v xml:space="preserve"> </v>
      </c>
      <c r="W164" s="644" t="s">
        <v>489</v>
      </c>
      <c r="X164" s="644" t="s">
        <v>2056</v>
      </c>
      <c r="Y164" s="644" t="s">
        <v>2058</v>
      </c>
    </row>
    <row r="165" spans="2:25" ht="30" customHeight="1" x14ac:dyDescent="0.2">
      <c r="B165" s="491">
        <f ca="1"/>
        <v>161</v>
      </c>
      <c r="C165" s="494">
        <f ca="1"/>
        <v>0</v>
      </c>
      <c r="D165" s="491" t="str">
        <f ca="1"/>
        <v>Lot02</v>
      </c>
      <c r="E165" s="491" t="str">
        <f ca="1"/>
        <v>MO-CK17</v>
      </c>
      <c r="F165" s="491" t="str">
        <f ca="1"/>
        <v>MO-CK</v>
      </c>
      <c r="G165" s="493" t="str">
        <f ca="1"/>
        <v>Safety Sign all Depot Area building</v>
      </c>
      <c r="H165" s="491" t="str">
        <f ca="1"/>
        <v>สหชาติ</v>
      </c>
      <c r="I165" s="491">
        <f ca="1"/>
        <v>0</v>
      </c>
      <c r="J165" s="491" t="str">
        <f ca="1"/>
        <v>Depot</v>
      </c>
      <c r="K165" s="495">
        <f ca="1"/>
        <v>46143</v>
      </c>
      <c r="L165" s="173">
        <f ca="1"/>
        <v>45989</v>
      </c>
      <c r="M165" s="189">
        <f ca="1"/>
        <v>1</v>
      </c>
      <c r="N165" s="191" t="str">
        <f ca="1"/>
        <v>Completed</v>
      </c>
      <c r="O165" s="173">
        <f ca="1"/>
        <v>46188</v>
      </c>
      <c r="P165" s="189">
        <f ca="1"/>
        <v>1</v>
      </c>
      <c r="Q165" s="192" t="str">
        <f ca="1"/>
        <v>Completed</v>
      </c>
      <c r="R165" s="173">
        <f ca="1"/>
        <v>46285</v>
      </c>
      <c r="S165" s="189">
        <f ca="1"/>
        <v>0.27</v>
      </c>
      <c r="T165" s="191" t="str">
        <f ca="1"/>
        <v>Late</v>
      </c>
      <c r="U165" s="488" t="str" cm="1">
        <f t="array" aca="1" ref="U165" ca="1">_xlfn.XLOOKUP(1,(E165='01 Summary'!$E$4:$E$250)*(('01 Summary'!$T$4:$T$250="Late")+('01 Summary'!$T$4:$T$250="On Schedule")),'01 Summary'!$AM$4:$AM$250," ")</f>
        <v>GRS</v>
      </c>
      <c r="X165" s="644">
        <v>0</v>
      </c>
      <c r="Y165" s="644">
        <v>0</v>
      </c>
    </row>
    <row r="166" spans="2:25" ht="30" customHeight="1" x14ac:dyDescent="0.2">
      <c r="B166" s="491">
        <f ca="1"/>
        <v>162</v>
      </c>
      <c r="C166" s="494">
        <f ca="1"/>
        <v>0</v>
      </c>
      <c r="D166" s="491" t="str">
        <f ca="1"/>
        <v>Lot02</v>
      </c>
      <c r="E166" s="491" t="str">
        <f ca="1"/>
        <v>MO-CK18</v>
      </c>
      <c r="F166" s="491" t="str">
        <f ca="1"/>
        <v>MO-CK</v>
      </c>
      <c r="G166" s="493" t="str">
        <f ca="1"/>
        <v>Emergency escape route map</v>
      </c>
      <c r="H166" s="491" t="str">
        <f ca="1"/>
        <v>สหชาติ</v>
      </c>
      <c r="I166" s="491">
        <f ca="1"/>
        <v>0</v>
      </c>
      <c r="J166" s="491" t="str">
        <f ca="1"/>
        <v>Depot</v>
      </c>
      <c r="K166" s="495">
        <f ca="1"/>
        <v>46388</v>
      </c>
      <c r="L166" s="173">
        <f ca="1"/>
        <v>46295</v>
      </c>
      <c r="M166" s="189">
        <f ca="1"/>
        <v>0</v>
      </c>
      <c r="N166" s="191" t="str">
        <f ca="1"/>
        <v>Late</v>
      </c>
      <c r="O166" s="173">
        <f ca="1"/>
        <v>46325</v>
      </c>
      <c r="P166" s="189">
        <f ca="1"/>
        <v>0.5</v>
      </c>
      <c r="Q166" s="191" t="str">
        <f ca="1"/>
        <v>On Schedule</v>
      </c>
      <c r="R166" s="173">
        <f ca="1"/>
        <v>46387</v>
      </c>
      <c r="S166" s="189">
        <f ca="1"/>
        <v>0</v>
      </c>
      <c r="T166" s="191" t="str">
        <f ca="1"/>
        <v>On Schedule</v>
      </c>
      <c r="U166" s="488" t="str" cm="1">
        <f t="array" aca="1" ref="U166" ca="1">_xlfn.XLOOKUP(1,(E166='01 Summary'!$E$4:$E$250)*(('01 Summary'!$T$4:$T$250="Late")+('01 Summary'!$T$4:$T$250="On Schedule")),'01 Summary'!$AM$4:$AM$250," ")</f>
        <v>GRS</v>
      </c>
      <c r="X166" s="644">
        <v>0</v>
      </c>
      <c r="Y166" s="644">
        <v>0</v>
      </c>
    </row>
    <row r="167" spans="2:25" ht="30" customHeight="1" x14ac:dyDescent="0.2">
      <c r="B167" s="491">
        <f ca="1"/>
        <v>163</v>
      </c>
      <c r="C167" s="494">
        <f ca="1"/>
        <v>0</v>
      </c>
      <c r="D167" s="491" t="str">
        <f ca="1"/>
        <v>Lot02</v>
      </c>
      <c r="E167" s="491" t="str">
        <f ca="1"/>
        <v>MO-CK19</v>
      </c>
      <c r="F167" s="491" t="str">
        <f ca="1"/>
        <v>MO-CK</v>
      </c>
      <c r="G167" s="493" t="str">
        <f ca="1"/>
        <v>Traffic Line Marking (Thermoplastic Paint)</v>
      </c>
      <c r="H167" s="491" t="str">
        <f ca="1"/>
        <v>สหชาติ</v>
      </c>
      <c r="I167" s="491">
        <f ca="1"/>
        <v>0</v>
      </c>
      <c r="J167" s="491" t="str">
        <f ca="1"/>
        <v>Depot</v>
      </c>
      <c r="K167" s="495">
        <f ca="1"/>
        <v>46143</v>
      </c>
      <c r="L167" s="173">
        <f ca="1"/>
        <v>46142</v>
      </c>
      <c r="M167" s="189">
        <f ca="1"/>
        <v>1</v>
      </c>
      <c r="N167" s="191" t="str">
        <f ca="1"/>
        <v>Completed</v>
      </c>
      <c r="O167" s="173">
        <f ca="1"/>
        <v>46188</v>
      </c>
      <c r="P167" s="189">
        <f ca="1"/>
        <v>1</v>
      </c>
      <c r="Q167" s="191" t="str">
        <f ca="1"/>
        <v>Completed</v>
      </c>
      <c r="R167" s="173">
        <f ca="1"/>
        <v>46310</v>
      </c>
      <c r="S167" s="189">
        <f ca="1"/>
        <v>1</v>
      </c>
      <c r="T167" s="191" t="str">
        <f ca="1"/>
        <v>Completed</v>
      </c>
      <c r="U167" s="488" t="str" cm="1">
        <f t="array" aca="1" ref="U167" ca="1">_xlfn.XLOOKUP(1,(E167='01 Summary'!$E$4:$E$250)*(('01 Summary'!$T$4:$T$250="Late")+('01 Summary'!$T$4:$T$250="On Schedule")),'01 Summary'!$AM$4:$AM$250," ")</f>
        <v xml:space="preserve"> </v>
      </c>
      <c r="X167" s="644">
        <v>0</v>
      </c>
      <c r="Y167" s="644">
        <v>0</v>
      </c>
    </row>
    <row r="168" spans="2:25" ht="30" customHeight="1" x14ac:dyDescent="0.2">
      <c r="B168" s="491">
        <f ca="1"/>
        <v>164</v>
      </c>
      <c r="C168" s="494">
        <f ca="1"/>
        <v>0</v>
      </c>
      <c r="D168" s="491" t="str">
        <f ca="1"/>
        <v>Lot02</v>
      </c>
      <c r="E168" s="491" t="str">
        <f ca="1"/>
        <v>MO-CK20</v>
      </c>
      <c r="F168" s="491" t="str">
        <f ca="1"/>
        <v>MO-CK</v>
      </c>
      <c r="G168" s="493" t="str">
        <f ca="1"/>
        <v>Emergency Car Parking location Painting in front of MWS</v>
      </c>
      <c r="H168" s="491" t="str">
        <f ca="1"/>
        <v>สหชาติ</v>
      </c>
      <c r="I168" s="491">
        <f ca="1"/>
        <v>0</v>
      </c>
      <c r="J168" s="491" t="str">
        <f ca="1"/>
        <v>Depot</v>
      </c>
      <c r="K168" s="495">
        <f ca="1"/>
        <v>46143</v>
      </c>
      <c r="L168" s="173">
        <f ca="1"/>
        <v>46142</v>
      </c>
      <c r="M168" s="189">
        <f ca="1"/>
        <v>1</v>
      </c>
      <c r="N168" s="191" t="str">
        <f ca="1"/>
        <v>Completed</v>
      </c>
      <c r="O168" s="173">
        <f ca="1"/>
        <v>46188</v>
      </c>
      <c r="P168" s="189">
        <f ca="1"/>
        <v>1</v>
      </c>
      <c r="Q168" s="191" t="str">
        <f ca="1"/>
        <v>Completed</v>
      </c>
      <c r="R168" s="173">
        <f ca="1"/>
        <v>46310</v>
      </c>
      <c r="S168" s="189">
        <f ca="1"/>
        <v>0</v>
      </c>
      <c r="T168" s="191" t="str">
        <f ca="1"/>
        <v>Late</v>
      </c>
      <c r="U168" s="488" t="str" cm="1">
        <f t="array" aca="1" ref="U168" ca="1">_xlfn.XLOOKUP(1,(E168='01 Summary'!$E$4:$E$250)*(('01 Summary'!$T$4:$T$250="Late")+('01 Summary'!$T$4:$T$250="On Schedule")),'01 Summary'!$AM$4:$AM$250," ")</f>
        <v>GRS</v>
      </c>
      <c r="X168" s="644">
        <v>0</v>
      </c>
      <c r="Y168" s="644">
        <v>0</v>
      </c>
    </row>
    <row r="169" spans="2:25" ht="30" hidden="1" customHeight="1" x14ac:dyDescent="0.2">
      <c r="B169" s="491">
        <f ca="1"/>
        <v>165</v>
      </c>
      <c r="C169" s="491" t="str">
        <f ca="1"/>
        <v>GRS-39022</v>
      </c>
      <c r="D169" s="491" t="str">
        <f ca="1"/>
        <v>Lot02</v>
      </c>
      <c r="E169" s="491" t="str">
        <f ca="1"/>
        <v>MO-CK21</v>
      </c>
      <c r="F169" s="491" t="str">
        <f ca="1"/>
        <v>MO-CK</v>
      </c>
      <c r="G169" s="493" t="str">
        <f ca="1"/>
        <v>Safety Line painting in MWS, Stabling Area, P-way, Track</v>
      </c>
      <c r="H169" s="491" t="str">
        <f ca="1"/>
        <v>สหชาติ</v>
      </c>
      <c r="I169" s="491">
        <f ca="1"/>
        <v>0</v>
      </c>
      <c r="J169" s="491" t="str">
        <f ca="1"/>
        <v>Depot</v>
      </c>
      <c r="K169" s="495">
        <f ca="1"/>
        <v>46388</v>
      </c>
      <c r="L169" s="173">
        <f ca="1"/>
        <v>46174</v>
      </c>
      <c r="M169" s="189">
        <f ca="1"/>
        <v>1</v>
      </c>
      <c r="N169" s="191" t="str">
        <f ca="1"/>
        <v>Completed</v>
      </c>
      <c r="O169" s="173">
        <f ca="1"/>
        <v>46235</v>
      </c>
      <c r="P169" s="189">
        <f ca="1"/>
        <v>1</v>
      </c>
      <c r="Q169" s="191" t="str">
        <f ca="1"/>
        <v>Completed</v>
      </c>
      <c r="R169" s="550">
        <f ca="1"/>
        <v>46310</v>
      </c>
      <c r="S169" s="551">
        <f ca="1"/>
        <v>1</v>
      </c>
      <c r="T169" s="552" t="str">
        <f ca="1"/>
        <v>Completed</v>
      </c>
      <c r="U169" s="488" t="str" cm="1">
        <f t="array" aca="1" ref="U169" ca="1">_xlfn.XLOOKUP(1,(E169='01 Summary'!$E$4:$E$250)*(('01 Summary'!$T$4:$T$250="Late")+('01 Summary'!$T$4:$T$250="On Schedule")),'01 Summary'!$AM$4:$AM$250," ")</f>
        <v xml:space="preserve"> </v>
      </c>
      <c r="W169" s="644" t="s">
        <v>978</v>
      </c>
      <c r="X169" s="644" t="s">
        <v>2540</v>
      </c>
      <c r="Y169" s="644" t="s">
        <v>2584</v>
      </c>
    </row>
    <row r="170" spans="2:25" ht="30" customHeight="1" x14ac:dyDescent="0.2">
      <c r="B170" s="491">
        <f ca="1"/>
        <v>166</v>
      </c>
      <c r="C170" s="494">
        <f ca="1"/>
        <v>0</v>
      </c>
      <c r="D170" s="491" t="str">
        <f ca="1"/>
        <v>Lot02</v>
      </c>
      <c r="E170" s="491" t="str">
        <f ca="1"/>
        <v>MO-CK22</v>
      </c>
      <c r="F170" s="491" t="str">
        <f ca="1"/>
        <v>MO-CK</v>
      </c>
      <c r="G170" s="493" t="str">
        <f ca="1"/>
        <v>Fire escape stairs level signs in the Depot, VS and IVS areas</v>
      </c>
      <c r="H170" s="491" t="str">
        <f ca="1"/>
        <v>สหชาติ</v>
      </c>
      <c r="I170" s="491">
        <f ca="1"/>
        <v>0</v>
      </c>
      <c r="J170" s="491" t="str">
        <f ca="1"/>
        <v>Depot</v>
      </c>
      <c r="K170" s="495">
        <f ca="1"/>
        <v>46388</v>
      </c>
      <c r="L170" s="193">
        <f ca="1"/>
        <v>46295</v>
      </c>
      <c r="M170" s="189">
        <f ca="1"/>
        <v>0.5</v>
      </c>
      <c r="N170" s="191" t="str">
        <f ca="1"/>
        <v>Late</v>
      </c>
      <c r="O170" s="193">
        <f ca="1"/>
        <v>46326</v>
      </c>
      <c r="P170" s="189">
        <f ca="1"/>
        <v>0</v>
      </c>
      <c r="Q170" s="191" t="str">
        <f ca="1"/>
        <v>On Schedule</v>
      </c>
      <c r="R170" s="173">
        <f ca="1"/>
        <v>46315</v>
      </c>
      <c r="S170" s="189">
        <f ca="1"/>
        <v>0</v>
      </c>
      <c r="T170" s="191" t="str">
        <f ca="1"/>
        <v>Late</v>
      </c>
      <c r="U170" s="488" t="str" cm="1">
        <f t="array" aca="1" ref="U170" ca="1">_xlfn.XLOOKUP(1,(E170='01 Summary'!$E$4:$E$250)*(('01 Summary'!$T$4:$T$250="Late")+('01 Summary'!$T$4:$T$250="On Schedule")),'01 Summary'!$AM$4:$AM$250," ")</f>
        <v>GRS</v>
      </c>
      <c r="X170" s="644">
        <v>0</v>
      </c>
      <c r="Y170" s="644">
        <v>0</v>
      </c>
    </row>
    <row r="171" spans="2:25" ht="30" hidden="1" customHeight="1" x14ac:dyDescent="0.2">
      <c r="B171" s="491">
        <f ca="1"/>
        <v>167</v>
      </c>
      <c r="C171" s="491" t="str">
        <f ca="1"/>
        <v>DWE-39026</v>
      </c>
      <c r="D171" s="491" t="str">
        <f ca="1"/>
        <v>Lot02</v>
      </c>
      <c r="E171" s="491" t="str">
        <f ca="1"/>
        <v>MO-CK23</v>
      </c>
      <c r="F171" s="491" t="str">
        <f ca="1"/>
        <v>MO-CK</v>
      </c>
      <c r="G171" s="493" t="str">
        <f ca="1"/>
        <v>General waste Storage 22 x 5 m</v>
      </c>
      <c r="H171" s="491" t="str">
        <f ca="1"/>
        <v>สหชาติ</v>
      </c>
      <c r="I171" s="491">
        <f ca="1"/>
        <v>0</v>
      </c>
      <c r="J171" s="491" t="str">
        <f ca="1"/>
        <v>Depot</v>
      </c>
      <c r="K171" s="495">
        <f ca="1"/>
        <v>46143</v>
      </c>
      <c r="L171" s="173">
        <f ca="1"/>
        <v>45930</v>
      </c>
      <c r="M171" s="189">
        <f ca="1"/>
        <v>1</v>
      </c>
      <c r="N171" s="191" t="str">
        <f ca="1"/>
        <v>Completed</v>
      </c>
      <c r="O171" s="583">
        <f ca="1"/>
        <v>46096</v>
      </c>
      <c r="P171" s="189">
        <f ca="1"/>
        <v>1</v>
      </c>
      <c r="Q171" s="435" t="str">
        <f ca="1"/>
        <v>Completed</v>
      </c>
      <c r="R171" s="550">
        <f ca="1"/>
        <v>0</v>
      </c>
      <c r="S171" s="551">
        <f ca="1"/>
        <v>0</v>
      </c>
      <c r="T171" s="552">
        <f ca="1"/>
        <v>0</v>
      </c>
      <c r="U171" s="488" t="str" cm="1">
        <f t="array" aca="1" ref="U171" ca="1">_xlfn.XLOOKUP(1,(E171='01 Summary'!$E$4:$E$250)*(('01 Summary'!$T$4:$T$250="Late")+('01 Summary'!$T$4:$T$250="On Schedule")),'01 Summary'!$AM$4:$AM$250," ")</f>
        <v xml:space="preserve"> </v>
      </c>
      <c r="W171" s="644" t="s">
        <v>491</v>
      </c>
      <c r="X171" s="644" t="s">
        <v>2064</v>
      </c>
      <c r="Y171" s="644" t="s">
        <v>2066</v>
      </c>
    </row>
    <row r="172" spans="2:25" ht="30" customHeight="1" x14ac:dyDescent="0.2">
      <c r="B172" s="491">
        <f ca="1"/>
        <v>168</v>
      </c>
      <c r="C172" s="494">
        <f ca="1"/>
        <v>0</v>
      </c>
      <c r="D172" s="491" t="str">
        <f ca="1"/>
        <v>Lot02</v>
      </c>
      <c r="E172" s="491" t="str">
        <f ca="1"/>
        <v>MO-CK24</v>
      </c>
      <c r="F172" s="491" t="str">
        <f ca="1"/>
        <v>MO-CK</v>
      </c>
      <c r="G172" s="493" t="str">
        <f ca="1"/>
        <v>Modify Traffic paint and traffic sign</v>
      </c>
      <c r="H172" s="491" t="str">
        <f ca="1"/>
        <v>สหชาติ</v>
      </c>
      <c r="I172" s="491">
        <f ca="1"/>
        <v>0</v>
      </c>
      <c r="J172" s="491">
        <f ca="1"/>
        <v>0</v>
      </c>
      <c r="K172" s="495">
        <f ca="1"/>
        <v>46143</v>
      </c>
      <c r="L172" s="173">
        <f ca="1"/>
        <v>46142</v>
      </c>
      <c r="M172" s="189">
        <f ca="1"/>
        <v>1</v>
      </c>
      <c r="N172" s="191" t="str">
        <f ca="1"/>
        <v>Completed</v>
      </c>
      <c r="O172" s="173">
        <f ca="1"/>
        <v>46188</v>
      </c>
      <c r="P172" s="189">
        <f ca="1"/>
        <v>1</v>
      </c>
      <c r="Q172" s="191" t="str">
        <f ca="1"/>
        <v>Completed</v>
      </c>
      <c r="R172" s="173">
        <f ca="1"/>
        <v>46310</v>
      </c>
      <c r="S172" s="189">
        <f ca="1"/>
        <v>0.64</v>
      </c>
      <c r="T172" s="191" t="str">
        <f ca="1"/>
        <v>Late</v>
      </c>
      <c r="U172" s="488" t="str" cm="1">
        <f t="array" aca="1" ref="U172" ca="1">_xlfn.XLOOKUP(1,(E172='01 Summary'!$E$4:$E$250)*(('01 Summary'!$T$4:$T$250="Late")+('01 Summary'!$T$4:$T$250="On Schedule")),'01 Summary'!$AM$4:$AM$250," ")</f>
        <v>GRS</v>
      </c>
      <c r="X172" s="644">
        <v>0</v>
      </c>
      <c r="Y172" s="644">
        <v>0</v>
      </c>
    </row>
    <row r="173" spans="2:25" ht="30" customHeight="1" x14ac:dyDescent="0.2">
      <c r="B173" s="491">
        <f ca="1"/>
        <v>169</v>
      </c>
      <c r="C173" s="494">
        <f ca="1"/>
        <v>0</v>
      </c>
      <c r="D173" s="491" t="str">
        <f ca="1"/>
        <v>Lot02</v>
      </c>
      <c r="E173" s="491" t="str">
        <f ca="1"/>
        <v>MO-CK25</v>
      </c>
      <c r="F173" s="491" t="str">
        <f ca="1"/>
        <v>MO-CK</v>
      </c>
      <c r="G173" s="493" t="str">
        <f ca="1"/>
        <v>Station Area sign 28 stations</v>
      </c>
      <c r="H173" s="491" t="str">
        <f ca="1"/>
        <v>สหชาติ</v>
      </c>
      <c r="I173" s="491">
        <f ca="1"/>
        <v>0</v>
      </c>
      <c r="J173" s="491">
        <f ca="1"/>
        <v>0</v>
      </c>
      <c r="K173" s="495">
        <f ca="1"/>
        <v>46143</v>
      </c>
      <c r="L173" s="173">
        <f ca="1"/>
        <v>46188</v>
      </c>
      <c r="M173" s="189">
        <f ca="1"/>
        <v>0.8</v>
      </c>
      <c r="N173" s="191" t="str">
        <f ca="1"/>
        <v>Late</v>
      </c>
      <c r="O173" s="583">
        <f ca="1"/>
        <v>46203</v>
      </c>
      <c r="P173" s="189">
        <f ca="1"/>
        <v>1</v>
      </c>
      <c r="Q173" s="191" t="str">
        <f ca="1"/>
        <v>Completed</v>
      </c>
      <c r="R173" s="173">
        <f ca="1"/>
        <v>46295</v>
      </c>
      <c r="S173" s="189">
        <f ca="1"/>
        <v>0</v>
      </c>
      <c r="T173" s="191" t="str">
        <f ca="1"/>
        <v>Late</v>
      </c>
      <c r="U173" s="488" t="str" cm="1">
        <f t="array" aca="1" ref="U173" ca="1">_xlfn.XLOOKUP(1,(E173='01 Summary'!$E$4:$E$250)*(('01 Summary'!$T$4:$T$250="Late")+('01 Summary'!$T$4:$T$250="On Schedule")),'01 Summary'!$AM$4:$AM$250," ")</f>
        <v>GRS</v>
      </c>
      <c r="X173" s="644">
        <v>0</v>
      </c>
      <c r="Y173" s="644">
        <v>0</v>
      </c>
    </row>
    <row r="174" spans="2:25" ht="30" customHeight="1" x14ac:dyDescent="0.2">
      <c r="B174" s="491">
        <f ca="1"/>
        <v>170</v>
      </c>
      <c r="C174" s="491" t="str">
        <f ca="1"/>
        <v/>
      </c>
      <c r="D174" s="491" t="str">
        <f ca="1"/>
        <v>Lot02</v>
      </c>
      <c r="E174" s="491" t="str">
        <f ca="1"/>
        <v>MO-CK26</v>
      </c>
      <c r="F174" s="491" t="str">
        <f ca="1"/>
        <v>MO-CK</v>
      </c>
      <c r="G174" s="493" t="str">
        <f ca="1"/>
        <v>Safety and warning signage for lift and escalator at all station</v>
      </c>
      <c r="H174" s="491" t="str">
        <f ca="1"/>
        <v>สหชาติ</v>
      </c>
      <c r="I174" s="491">
        <f ca="1"/>
        <v>0</v>
      </c>
      <c r="J174" s="491" t="str">
        <f ca="1"/>
        <v>Depot</v>
      </c>
      <c r="K174" s="495">
        <f ca="1"/>
        <v>46388</v>
      </c>
      <c r="L174" s="173">
        <f ca="1"/>
        <v>46189</v>
      </c>
      <c r="M174" s="189">
        <f ca="1"/>
        <v>1</v>
      </c>
      <c r="N174" s="191" t="str">
        <f ca="1"/>
        <v>Completed</v>
      </c>
      <c r="O174" s="173">
        <f ca="1"/>
        <v>46220</v>
      </c>
      <c r="P174" s="189">
        <f ca="1"/>
        <v>1</v>
      </c>
      <c r="Q174" s="191" t="str">
        <f ca="1"/>
        <v>Completed</v>
      </c>
      <c r="R174" s="173">
        <f ca="1"/>
        <v>46418</v>
      </c>
      <c r="S174" s="189">
        <f ca="1"/>
        <v>0.76</v>
      </c>
      <c r="T174" s="191" t="str">
        <f ca="1"/>
        <v>On Schedule</v>
      </c>
      <c r="U174" s="488" t="str" cm="1">
        <f t="array" aca="1" ref="U174" ca="1">_xlfn.XLOOKUP(1,(E174='01 Summary'!$E$4:$E$250)*(('01 Summary'!$T$4:$T$250="Late")+('01 Summary'!$T$4:$T$250="On Schedule")),'01 Summary'!$AM$4:$AM$250," ")</f>
        <v>GRS</v>
      </c>
      <c r="W174" s="644" t="s">
        <v>380</v>
      </c>
      <c r="X174" s="644" t="s">
        <v>4800</v>
      </c>
      <c r="Y174" s="644" t="s">
        <v>4800</v>
      </c>
    </row>
    <row r="175" spans="2:25" ht="30" hidden="1" customHeight="1" x14ac:dyDescent="0.2">
      <c r="B175" s="491">
        <f ca="1"/>
        <v>171</v>
      </c>
      <c r="C175" s="491" t="str">
        <f ca="1"/>
        <v>MDW-39532</v>
      </c>
      <c r="D175" s="491" t="str">
        <f ca="1"/>
        <v>Lot02</v>
      </c>
      <c r="E175" s="491" t="str">
        <f ca="1"/>
        <v>MO-CK27</v>
      </c>
      <c r="F175" s="491" t="str">
        <f ca="1"/>
        <v>MO-CK</v>
      </c>
      <c r="G175" s="493" t="str">
        <f ca="1"/>
        <v>Spike fence for Depot slab</v>
      </c>
      <c r="H175" s="491" t="str">
        <f ca="1"/>
        <v>สหชาติ</v>
      </c>
      <c r="I175" s="492">
        <f ca="1"/>
        <v>0</v>
      </c>
      <c r="J175" s="491" t="str">
        <f ca="1"/>
        <v>Depot</v>
      </c>
      <c r="K175" s="495">
        <f ca="1"/>
        <v>46388</v>
      </c>
      <c r="L175" s="173">
        <f ca="1"/>
        <v>46234</v>
      </c>
      <c r="M175" s="189">
        <f ca="1"/>
        <v>0.7</v>
      </c>
      <c r="N175" s="191" t="str">
        <f ca="1"/>
        <v>Late</v>
      </c>
      <c r="O175" s="173">
        <f ca="1"/>
        <v>46265</v>
      </c>
      <c r="P175" s="189">
        <f ca="1"/>
        <v>0</v>
      </c>
      <c r="Q175" s="191" t="str">
        <f ca="1"/>
        <v>Late</v>
      </c>
      <c r="R175" s="550">
        <f ca="1"/>
        <v>0</v>
      </c>
      <c r="S175" s="551">
        <f ca="1"/>
        <v>0</v>
      </c>
      <c r="T175" s="552">
        <f ca="1"/>
        <v>0</v>
      </c>
      <c r="U175" s="488" t="str" cm="1">
        <f t="array" aca="1" ref="U175" ca="1">_xlfn.XLOOKUP(1,(E175='01 Summary'!$E$4:$E$250)*(('01 Summary'!$T$4:$T$250="Late")+('01 Summary'!$T$4:$T$250="On Schedule")),'01 Summary'!$AM$4:$AM$250," ")</f>
        <v xml:space="preserve"> </v>
      </c>
      <c r="W175" s="644" t="s">
        <v>401</v>
      </c>
      <c r="X175" s="644" t="s">
        <v>2228</v>
      </c>
      <c r="Y175" s="644" t="s">
        <v>2230</v>
      </c>
    </row>
    <row r="176" spans="2:25" ht="30" hidden="1" customHeight="1" x14ac:dyDescent="0.2">
      <c r="B176" s="491">
        <f ca="1"/>
        <v>172</v>
      </c>
      <c r="C176" s="499">
        <f ca="1"/>
        <v>0</v>
      </c>
      <c r="D176" s="496" t="str">
        <f ca="1"/>
        <v>Lot02</v>
      </c>
      <c r="E176" s="496" t="str">
        <f ca="1"/>
        <v>MO-CK28</v>
      </c>
      <c r="F176" s="496" t="str">
        <f ca="1"/>
        <v>MO-CK</v>
      </c>
      <c r="G176" s="498" t="str">
        <f ca="1"/>
        <v>Bird net and Flashing at MWS and Skywalk to Stabling yard</v>
      </c>
      <c r="H176" s="496" t="str">
        <f ca="1"/>
        <v>สหชาติ</v>
      </c>
      <c r="I176" s="497">
        <f ca="1"/>
        <v>0</v>
      </c>
      <c r="J176" s="496">
        <f ca="1"/>
        <v>0</v>
      </c>
      <c r="K176" s="500">
        <f ca="1"/>
        <v>46143</v>
      </c>
      <c r="L176" s="205" t="str">
        <f ca="1"/>
        <v/>
      </c>
      <c r="M176" s="206" t="str">
        <f ca="1"/>
        <v/>
      </c>
      <c r="N176" s="463">
        <f ca="1"/>
        <v>0</v>
      </c>
      <c r="O176" s="205" t="str">
        <f ca="1"/>
        <v/>
      </c>
      <c r="P176" s="206" t="str">
        <f ca="1"/>
        <v/>
      </c>
      <c r="Q176" s="203">
        <f ca="1"/>
        <v>0</v>
      </c>
      <c r="R176" s="558">
        <f ca="1"/>
        <v>0</v>
      </c>
      <c r="S176" s="559">
        <f ca="1"/>
        <v>0</v>
      </c>
      <c r="T176" s="564">
        <f ca="1"/>
        <v>0</v>
      </c>
      <c r="U176" s="488" t="str" cm="1">
        <f t="array" aca="1" ref="U176" ca="1">_xlfn.XLOOKUP(1,(E176='01 Summary'!$E$4:$E$250)*(('01 Summary'!$T$4:$T$250="Late")+('01 Summary'!$T$4:$T$250="On Schedule")),'01 Summary'!$AM$4:$AM$250," ")</f>
        <v xml:space="preserve"> </v>
      </c>
      <c r="X176" s="644">
        <v>0</v>
      </c>
      <c r="Y176" s="644">
        <v>0</v>
      </c>
    </row>
    <row r="177" spans="2:25" ht="30" hidden="1" customHeight="1" x14ac:dyDescent="0.2">
      <c r="B177" s="491">
        <f ca="1"/>
        <v>173</v>
      </c>
      <c r="C177" s="491" t="str">
        <f ca="1"/>
        <v>MDW-39541</v>
      </c>
      <c r="D177" s="491" t="str">
        <f ca="1"/>
        <v>Lot02</v>
      </c>
      <c r="E177" s="491" t="str">
        <f ca="1"/>
        <v>MO-CK29</v>
      </c>
      <c r="F177" s="491" t="str">
        <f ca="1"/>
        <v>MO-CK</v>
      </c>
      <c r="G177" s="493" t="str">
        <f ca="1"/>
        <v>Fire Alarm Manual Call Point signage at all elevated station</v>
      </c>
      <c r="H177" s="491" t="str">
        <f ca="1"/>
        <v>สหชาติ</v>
      </c>
      <c r="I177" s="491">
        <f ca="1"/>
        <v>0</v>
      </c>
      <c r="J177" s="491">
        <f ca="1"/>
        <v>0</v>
      </c>
      <c r="K177" s="495">
        <f ca="1"/>
        <v>46388</v>
      </c>
      <c r="L177" s="668" t="str">
        <f ca="1"/>
        <v/>
      </c>
      <c r="M177" s="669" t="str">
        <f ca="1"/>
        <v/>
      </c>
      <c r="N177" s="639">
        <f ca="1"/>
        <v>0</v>
      </c>
      <c r="O177" s="173">
        <f ca="1"/>
        <v>46233</v>
      </c>
      <c r="P177" s="189">
        <f ca="1"/>
        <v>1</v>
      </c>
      <c r="Q177" s="191" t="str">
        <f ca="1"/>
        <v>Completed</v>
      </c>
      <c r="R177" s="550">
        <f ca="1"/>
        <v>0</v>
      </c>
      <c r="S177" s="551">
        <f ca="1"/>
        <v>0</v>
      </c>
      <c r="T177" s="552">
        <f ca="1"/>
        <v>0</v>
      </c>
      <c r="U177" s="488" t="str" cm="1">
        <f t="array" aca="1" ref="U177" ca="1">_xlfn.XLOOKUP(1,(E177='01 Summary'!$E$4:$E$250)*(('01 Summary'!$T$4:$T$250="Late")+('01 Summary'!$T$4:$T$250="On Schedule")),'01 Summary'!$AM$4:$AM$250," ")</f>
        <v xml:space="preserve"> </v>
      </c>
      <c r="W177" s="644" t="s">
        <v>402</v>
      </c>
      <c r="X177" s="644" t="s">
        <v>2260</v>
      </c>
      <c r="Y177" s="644" t="s">
        <v>2262</v>
      </c>
    </row>
    <row r="178" spans="2:25" ht="30" hidden="1" customHeight="1" x14ac:dyDescent="0.2">
      <c r="B178" s="491">
        <f ca="1"/>
        <v>174</v>
      </c>
      <c r="C178" s="494">
        <f ca="1"/>
        <v>0</v>
      </c>
      <c r="D178" s="491" t="str">
        <f ca="1"/>
        <v>Lot02</v>
      </c>
      <c r="E178" s="491" t="str">
        <f ca="1"/>
        <v>MO-CK30</v>
      </c>
      <c r="F178" s="491" t="str">
        <f ca="1"/>
        <v>MO-CK</v>
      </c>
      <c r="G178" s="493" t="str">
        <f ca="1"/>
        <v>Lighting for sealed space under stairs and behind lift shaft at underground station</v>
      </c>
      <c r="H178" s="491" t="str">
        <f ca="1"/>
        <v>ประธาน</v>
      </c>
      <c r="I178" s="491">
        <f ca="1"/>
        <v>0</v>
      </c>
      <c r="J178" s="491">
        <f ca="1"/>
        <v>0</v>
      </c>
      <c r="K178" s="495">
        <f ca="1"/>
        <v>46388</v>
      </c>
      <c r="L178" s="173">
        <f ca="1"/>
        <v>46309</v>
      </c>
      <c r="M178" s="189">
        <f ca="1"/>
        <v>0</v>
      </c>
      <c r="N178" s="191" t="str">
        <f ca="1"/>
        <v>Late</v>
      </c>
      <c r="O178" s="173">
        <f ca="1"/>
        <v>46340</v>
      </c>
      <c r="P178" s="189">
        <f ca="1"/>
        <v>0</v>
      </c>
      <c r="Q178" s="191" t="str">
        <f ca="1"/>
        <v>On Schedule</v>
      </c>
      <c r="R178" s="550">
        <f ca="1"/>
        <v>0</v>
      </c>
      <c r="S178" s="551">
        <f ca="1"/>
        <v>0</v>
      </c>
      <c r="T178" s="552">
        <f ca="1"/>
        <v>0</v>
      </c>
      <c r="U178" s="488" t="str" cm="1">
        <f t="array" aca="1" ref="U178" ca="1">_xlfn.XLOOKUP(1,(E178='01 Summary'!$E$4:$E$250)*(('01 Summary'!$T$4:$T$250="Late")+('01 Summary'!$T$4:$T$250="On Schedule")),'01 Summary'!$AM$4:$AM$250," ")</f>
        <v xml:space="preserve"> </v>
      </c>
      <c r="X178" s="644">
        <v>0</v>
      </c>
      <c r="Y178" s="644">
        <v>0</v>
      </c>
    </row>
    <row r="179" spans="2:25" ht="30" hidden="1" customHeight="1" x14ac:dyDescent="0.2">
      <c r="B179" s="491">
        <f ca="1"/>
        <v>175</v>
      </c>
      <c r="C179" s="494">
        <f ca="1"/>
        <v>0</v>
      </c>
      <c r="D179" s="491" t="str">
        <f ca="1"/>
        <v>Lot02</v>
      </c>
      <c r="E179" s="491" t="str">
        <f ca="1"/>
        <v>MO-CK31</v>
      </c>
      <c r="F179" s="491" t="str">
        <f ca="1"/>
        <v>MO-CK</v>
      </c>
      <c r="G179" s="493" t="str">
        <f ca="1"/>
        <v>Modify the access door of sealed space (under-stairs room) with a Sump Pump or ESPS cabinet</v>
      </c>
      <c r="H179" s="491" t="str">
        <f ca="1"/>
        <v>สหชาติ</v>
      </c>
      <c r="I179" s="491">
        <f ca="1"/>
        <v>0</v>
      </c>
      <c r="J179" s="491">
        <f ca="1"/>
        <v>0</v>
      </c>
      <c r="K179" s="495">
        <f ca="1"/>
        <v>46388</v>
      </c>
      <c r="L179" s="173">
        <f ca="1"/>
        <v>46219</v>
      </c>
      <c r="M179" s="189">
        <f ca="1"/>
        <v>0</v>
      </c>
      <c r="N179" s="191" t="str">
        <f ca="1"/>
        <v>Late</v>
      </c>
      <c r="O179" s="173">
        <f ca="1"/>
        <v>46250</v>
      </c>
      <c r="P179" s="189">
        <f ca="1"/>
        <v>0</v>
      </c>
      <c r="Q179" s="191" t="str">
        <f ca="1"/>
        <v>Late</v>
      </c>
      <c r="R179" s="550">
        <f ca="1"/>
        <v>0</v>
      </c>
      <c r="S179" s="551">
        <f ca="1"/>
        <v>0</v>
      </c>
      <c r="T179" s="552">
        <f ca="1"/>
        <v>0</v>
      </c>
      <c r="U179" s="488" t="str" cm="1">
        <f t="array" aca="1" ref="U179" ca="1">_xlfn.XLOOKUP(1,(E179='01 Summary'!$E$4:$E$250)*(('01 Summary'!$T$4:$T$250="Late")+('01 Summary'!$T$4:$T$250="On Schedule")),'01 Summary'!$AM$4:$AM$250," ")</f>
        <v xml:space="preserve"> </v>
      </c>
      <c r="X179" s="644">
        <v>0</v>
      </c>
      <c r="Y179" s="644">
        <v>0</v>
      </c>
    </row>
    <row r="180" spans="2:25" ht="30" hidden="1" customHeight="1" x14ac:dyDescent="0.2">
      <c r="B180" s="491">
        <f ca="1"/>
        <v>176</v>
      </c>
      <c r="C180" s="494">
        <f ca="1"/>
        <v>0</v>
      </c>
      <c r="D180" s="491" t="str">
        <f ca="1"/>
        <v>Lot02</v>
      </c>
      <c r="E180" s="491" t="str">
        <f ca="1"/>
        <v>MO-CK32</v>
      </c>
      <c r="F180" s="491" t="str">
        <f ca="1"/>
        <v>MO-CK</v>
      </c>
      <c r="G180" s="493" t="str">
        <f ca="1"/>
        <v>Lighting to the sealed space (under-stairs room) with a Sump Pump or ESPS cabinet</v>
      </c>
      <c r="H180" s="491" t="str">
        <f ca="1"/>
        <v>ประธาน</v>
      </c>
      <c r="I180" s="491">
        <f ca="1"/>
        <v>0</v>
      </c>
      <c r="J180" s="491" t="str">
        <f ca="1"/>
        <v>Depot</v>
      </c>
      <c r="K180" s="495">
        <f ca="1"/>
        <v>46388</v>
      </c>
      <c r="L180" s="173">
        <f ca="1"/>
        <v>46329</v>
      </c>
      <c r="M180" s="189">
        <f ca="1"/>
        <v>0</v>
      </c>
      <c r="N180" s="191" t="str">
        <f ca="1"/>
        <v>On Schedule</v>
      </c>
      <c r="O180" s="173">
        <f ca="1"/>
        <v>46360</v>
      </c>
      <c r="P180" s="189">
        <f ca="1"/>
        <v>0</v>
      </c>
      <c r="Q180" s="191" t="str">
        <f ca="1"/>
        <v>On Schedule</v>
      </c>
      <c r="R180" s="550">
        <f ca="1"/>
        <v>0</v>
      </c>
      <c r="S180" s="551">
        <f ca="1"/>
        <v>0</v>
      </c>
      <c r="T180" s="552">
        <f ca="1"/>
        <v>0</v>
      </c>
      <c r="U180" s="488" t="str" cm="1">
        <f t="array" aca="1" ref="U180" ca="1">_xlfn.XLOOKUP(1,(E180='01 Summary'!$E$4:$E$250)*(('01 Summary'!$T$4:$T$250="Late")+('01 Summary'!$T$4:$T$250="On Schedule")),'01 Summary'!$AM$4:$AM$250," ")</f>
        <v xml:space="preserve"> </v>
      </c>
      <c r="X180" s="644">
        <v>0</v>
      </c>
      <c r="Y180" s="644">
        <v>0</v>
      </c>
    </row>
    <row r="181" spans="2:25" ht="30" hidden="1" customHeight="1" x14ac:dyDescent="0.2">
      <c r="B181" s="491">
        <f ca="1"/>
        <v>177</v>
      </c>
      <c r="C181" s="494">
        <f ca="1"/>
        <v>0</v>
      </c>
      <c r="D181" s="491" t="str">
        <f ca="1"/>
        <v>Lot02</v>
      </c>
      <c r="E181" s="491" t="str">
        <f ca="1"/>
        <v>MO-CK33</v>
      </c>
      <c r="F181" s="491" t="str">
        <f ca="1"/>
        <v>MO-CK</v>
      </c>
      <c r="G181" s="493" t="str">
        <f ca="1"/>
        <v>Additional lighting in areas where the lux level does not meet occupational health standards</v>
      </c>
      <c r="H181" s="491" t="str">
        <f ca="1"/>
        <v>ประธาน</v>
      </c>
      <c r="I181" s="491">
        <f ca="1"/>
        <v>0</v>
      </c>
      <c r="J181" s="491" t="str">
        <f ca="1"/>
        <v>Depot</v>
      </c>
      <c r="K181" s="495">
        <f ca="1"/>
        <v>46388</v>
      </c>
      <c r="L181" s="173">
        <f ca="1"/>
        <v>46279</v>
      </c>
      <c r="M181" s="189">
        <f ca="1"/>
        <v>1</v>
      </c>
      <c r="N181" s="191" t="str">
        <f ca="1"/>
        <v>Completed</v>
      </c>
      <c r="O181" s="173">
        <f ca="1"/>
        <v>46310</v>
      </c>
      <c r="P181" s="189">
        <f ca="1"/>
        <v>1</v>
      </c>
      <c r="Q181" s="191" t="str">
        <f ca="1"/>
        <v>Completed</v>
      </c>
      <c r="R181" s="550">
        <f ca="1"/>
        <v>0</v>
      </c>
      <c r="S181" s="551">
        <f ca="1"/>
        <v>0</v>
      </c>
      <c r="T181" s="552">
        <f ca="1"/>
        <v>0</v>
      </c>
      <c r="U181" s="488" t="str" cm="1">
        <f t="array" aca="1" ref="U181" ca="1">_xlfn.XLOOKUP(1,(E181='01 Summary'!$E$4:$E$250)*(('01 Summary'!$T$4:$T$250="Late")+('01 Summary'!$T$4:$T$250="On Schedule")),'01 Summary'!$AM$4:$AM$250," ")</f>
        <v xml:space="preserve"> </v>
      </c>
      <c r="X181" s="644">
        <v>0</v>
      </c>
      <c r="Y181" s="644">
        <v>0</v>
      </c>
    </row>
    <row r="182" spans="2:25" ht="30" customHeight="1" x14ac:dyDescent="0.2">
      <c r="B182" s="491">
        <f ca="1"/>
        <v>178</v>
      </c>
      <c r="C182" s="505">
        <f ca="1"/>
        <v>0</v>
      </c>
      <c r="D182" s="502" t="str">
        <f ca="1"/>
        <v>Lot02</v>
      </c>
      <c r="E182" s="502" t="str">
        <f ca="1"/>
        <v>MO-CK34</v>
      </c>
      <c r="F182" s="502" t="str">
        <f ca="1"/>
        <v>MO-CK</v>
      </c>
      <c r="G182" s="504" t="str">
        <f ca="1"/>
        <v>Provide and install confined space signage for Station and Depot</v>
      </c>
      <c r="H182" s="502" t="str">
        <f ca="1"/>
        <v>สหชาติ</v>
      </c>
      <c r="I182" s="503">
        <f ca="1"/>
        <v>0</v>
      </c>
      <c r="J182" s="502">
        <f ca="1"/>
        <v>0</v>
      </c>
      <c r="K182" s="506">
        <f ca="1"/>
        <v>46388</v>
      </c>
      <c r="L182" s="530">
        <f ca="1"/>
        <v>46249</v>
      </c>
      <c r="M182" s="189">
        <f ca="1"/>
        <v>1</v>
      </c>
      <c r="N182" s="191" t="str">
        <f ca="1"/>
        <v>Completed</v>
      </c>
      <c r="O182" s="530">
        <f ca="1"/>
        <v>46280</v>
      </c>
      <c r="P182" s="189">
        <f ca="1"/>
        <v>1</v>
      </c>
      <c r="Q182" s="191" t="str">
        <f ca="1"/>
        <v>Completed</v>
      </c>
      <c r="R182" s="530">
        <f ca="1"/>
        <v>46418</v>
      </c>
      <c r="S182" s="189">
        <f ca="1"/>
        <v>0.76</v>
      </c>
      <c r="T182" s="191" t="str">
        <f ca="1"/>
        <v>On Schedule</v>
      </c>
      <c r="U182" s="488" t="str" cm="1">
        <f t="array" aca="1" ref="U182" ca="1">_xlfn.XLOOKUP(1,(E182='01 Summary'!$E$4:$E$250)*(('01 Summary'!$T$4:$T$250="Late")+('01 Summary'!$T$4:$T$250="On Schedule")),'01 Summary'!$AM$4:$AM$250," ")</f>
        <v>GRS</v>
      </c>
      <c r="X182" s="644">
        <v>0</v>
      </c>
      <c r="Y182" s="644">
        <v>0</v>
      </c>
    </row>
    <row r="183" spans="2:25" ht="30" hidden="1" customHeight="1" x14ac:dyDescent="0.2">
      <c r="B183" s="491">
        <f ca="1"/>
        <v>179</v>
      </c>
      <c r="C183" s="496" t="str">
        <f ca="1"/>
        <v/>
      </c>
      <c r="D183" s="496" t="str">
        <f ca="1"/>
        <v>Lot02</v>
      </c>
      <c r="E183" s="496" t="str">
        <f ca="1"/>
        <v>MO-CK35</v>
      </c>
      <c r="F183" s="496" t="str">
        <f ca="1"/>
        <v>MO-CK</v>
      </c>
      <c r="G183" s="498" t="str">
        <f ca="1"/>
        <v>Build room for Train crew main office at OR18 with office area, resting area, meeting room, pantry, toilet and locker room</v>
      </c>
      <c r="H183" s="496" t="str">
        <f ca="1"/>
        <v>สหชาติ/บัณฑิต/ประธาน</v>
      </c>
      <c r="I183" s="497">
        <f ca="1"/>
        <v>0</v>
      </c>
      <c r="J183" s="496" t="str">
        <f ca="1"/>
        <v>Depot</v>
      </c>
      <c r="K183" s="500" t="str">
        <f ca="1"/>
        <v>-</v>
      </c>
      <c r="L183" s="205" t="str">
        <f ca="1"/>
        <v/>
      </c>
      <c r="M183" s="206" t="str">
        <f ca="1"/>
        <v/>
      </c>
      <c r="N183" s="207">
        <f ca="1"/>
        <v>0</v>
      </c>
      <c r="O183" s="205" t="str">
        <f ca="1"/>
        <v/>
      </c>
      <c r="P183" s="206" t="str">
        <f ca="1"/>
        <v/>
      </c>
      <c r="Q183" s="207">
        <f ca="1"/>
        <v>0</v>
      </c>
      <c r="R183" s="558">
        <f ca="1"/>
        <v>0</v>
      </c>
      <c r="S183" s="559">
        <f ca="1"/>
        <v>0</v>
      </c>
      <c r="T183" s="560">
        <f ca="1"/>
        <v>0</v>
      </c>
      <c r="U183" s="488" t="str" cm="1">
        <f t="array" aca="1" ref="U183" ca="1">_xlfn.XLOOKUP(1,(E183='01 Summary'!$E$4:$E$250)*(('01 Summary'!$T$4:$T$250="Late")+('01 Summary'!$T$4:$T$250="On Schedule")),'01 Summary'!$AM$4:$AM$250," ")</f>
        <v xml:space="preserve"> </v>
      </c>
      <c r="W183" s="644" t="s">
        <v>380</v>
      </c>
      <c r="X183" s="644" t="s">
        <v>4800</v>
      </c>
      <c r="Y183" s="644" t="s">
        <v>4800</v>
      </c>
    </row>
    <row r="184" spans="2:25" ht="30" hidden="1" customHeight="1" x14ac:dyDescent="0.2">
      <c r="B184" s="491">
        <f ca="1"/>
        <v>180</v>
      </c>
      <c r="C184" s="496" t="str">
        <f ca="1"/>
        <v/>
      </c>
      <c r="D184" s="496" t="str">
        <f ca="1"/>
        <v>Lot02</v>
      </c>
      <c r="E184" s="496" t="str">
        <f ca="1"/>
        <v>MO-CK36</v>
      </c>
      <c r="F184" s="496" t="str">
        <f ca="1"/>
        <v>MO-CK</v>
      </c>
      <c r="G184" s="498" t="str">
        <f ca="1"/>
        <v>Dormitory Cable Containments (if any)</v>
      </c>
      <c r="H184" s="496" t="str">
        <f ca="1"/>
        <v>มนตรี</v>
      </c>
      <c r="I184" s="497">
        <f ca="1"/>
        <v>0</v>
      </c>
      <c r="J184" s="496" t="str">
        <f ca="1"/>
        <v>Depot</v>
      </c>
      <c r="K184" s="500" t="str">
        <f ca="1"/>
        <v>-</v>
      </c>
      <c r="L184" s="205" t="str">
        <f ca="1"/>
        <v/>
      </c>
      <c r="M184" s="206" t="str">
        <f ca="1"/>
        <v/>
      </c>
      <c r="N184" s="207">
        <f ca="1"/>
        <v>0</v>
      </c>
      <c r="O184" s="205" t="str">
        <f ca="1"/>
        <v/>
      </c>
      <c r="P184" s="206" t="str">
        <f ca="1"/>
        <v/>
      </c>
      <c r="Q184" s="207">
        <f ca="1"/>
        <v>0</v>
      </c>
      <c r="R184" s="558">
        <f ca="1"/>
        <v>0</v>
      </c>
      <c r="S184" s="559">
        <f ca="1"/>
        <v>0</v>
      </c>
      <c r="T184" s="560">
        <f ca="1"/>
        <v>0</v>
      </c>
      <c r="U184" s="488" t="str" cm="1">
        <f t="array" aca="1" ref="U184" ca="1">_xlfn.XLOOKUP(1,(E184='01 Summary'!$E$4:$E$250)*(('01 Summary'!$T$4:$T$250="Late")+('01 Summary'!$T$4:$T$250="On Schedule")),'01 Summary'!$AM$4:$AM$250," ")</f>
        <v xml:space="preserve"> </v>
      </c>
      <c r="W184" s="644" t="s">
        <v>380</v>
      </c>
      <c r="X184" s="644" t="s">
        <v>4800</v>
      </c>
      <c r="Y184" s="644" t="s">
        <v>4800</v>
      </c>
    </row>
    <row r="185" spans="2:25" ht="30" hidden="1" customHeight="1" x14ac:dyDescent="0.2">
      <c r="B185" s="491">
        <f ca="1"/>
        <v>181</v>
      </c>
      <c r="C185" s="691">
        <f ca="1"/>
        <v>0</v>
      </c>
      <c r="D185" s="636" t="str">
        <f ca="1"/>
        <v>Lot02</v>
      </c>
      <c r="E185" s="636" t="str">
        <f ca="1"/>
        <v>MO-CK37</v>
      </c>
      <c r="F185" s="636" t="str">
        <f ca="1"/>
        <v>MO-CK</v>
      </c>
      <c r="G185" s="642" t="str">
        <f ca="1"/>
        <v>Provide Raise floor and building Service in Training &amp;Simulator (OCC Admin)</v>
      </c>
      <c r="H185" s="636" t="str">
        <f ca="1"/>
        <v>สหชาติ</v>
      </c>
      <c r="I185" s="637">
        <f ca="1"/>
        <v>0</v>
      </c>
      <c r="J185" s="636" t="str">
        <f ca="1"/>
        <v>Depot</v>
      </c>
      <c r="K185" s="638" t="str">
        <f ca="1"/>
        <v>-</v>
      </c>
      <c r="L185" s="647">
        <f ca="1"/>
        <v>0</v>
      </c>
      <c r="M185" s="647">
        <f ca="1"/>
        <v>0</v>
      </c>
      <c r="N185" s="639">
        <f ca="1"/>
        <v>0</v>
      </c>
      <c r="O185" s="177" t="str">
        <f ca="1"/>
        <v/>
      </c>
      <c r="P185" s="591" t="str">
        <f ca="1"/>
        <v/>
      </c>
      <c r="Q185" s="591" t="str">
        <f ca="1"/>
        <v/>
      </c>
      <c r="R185" s="550">
        <f ca="1"/>
        <v>0</v>
      </c>
      <c r="S185" s="551">
        <f ca="1"/>
        <v>0</v>
      </c>
      <c r="T185" s="655">
        <f ca="1"/>
        <v>0</v>
      </c>
      <c r="U185" s="488" t="str" cm="1">
        <f t="array" aca="1" ref="U185" ca="1">_xlfn.XLOOKUP(1,(E185='01 Summary'!$E$4:$E$250)*(('01 Summary'!$T$4:$T$250="Late")+('01 Summary'!$T$4:$T$250="On Schedule")),'01 Summary'!$AM$4:$AM$250," ")</f>
        <v xml:space="preserve"> </v>
      </c>
      <c r="X185" s="644">
        <v>0</v>
      </c>
      <c r="Y185" s="644">
        <v>0</v>
      </c>
    </row>
    <row r="186" spans="2:25" ht="30" hidden="1" customHeight="1" x14ac:dyDescent="0.2">
      <c r="B186" s="491">
        <f ca="1"/>
        <v>182</v>
      </c>
      <c r="C186" s="636" t="str">
        <f ca="1"/>
        <v/>
      </c>
      <c r="D186" s="636" t="str">
        <f ca="1"/>
        <v>Lot02</v>
      </c>
      <c r="E186" s="636" t="str">
        <f ca="1"/>
        <v>MO-CK38</v>
      </c>
      <c r="F186" s="636" t="str">
        <f ca="1"/>
        <v>MO-CK</v>
      </c>
      <c r="G186" s="642" t="str">
        <f ca="1"/>
        <v>Add N2 in Playback and Training Room and Backup Control Room</v>
      </c>
      <c r="H186" s="636" t="str">
        <f ca="1"/>
        <v>บุญประเสริฐ</v>
      </c>
      <c r="I186" s="636">
        <f ca="1"/>
        <v>0</v>
      </c>
      <c r="J186" s="636" t="str">
        <f ca="1"/>
        <v>Depot</v>
      </c>
      <c r="K186" s="638" t="str">
        <f ca="1"/>
        <v>-</v>
      </c>
      <c r="L186" s="668" t="str">
        <f ca="1"/>
        <v/>
      </c>
      <c r="M186" s="669" t="str">
        <f ca="1"/>
        <v/>
      </c>
      <c r="N186" s="639">
        <f ca="1"/>
        <v>0</v>
      </c>
      <c r="O186" s="177" t="str">
        <f ca="1"/>
        <v/>
      </c>
      <c r="P186" s="591" t="str">
        <f ca="1"/>
        <v/>
      </c>
      <c r="Q186" s="435">
        <f ca="1"/>
        <v>0</v>
      </c>
      <c r="R186" s="550">
        <f ca="1"/>
        <v>0</v>
      </c>
      <c r="S186" s="551">
        <f ca="1"/>
        <v>0</v>
      </c>
      <c r="T186" s="552">
        <f ca="1"/>
        <v>0</v>
      </c>
      <c r="U186" s="488" t="str" cm="1">
        <f t="array" aca="1" ref="U186" ca="1">_xlfn.XLOOKUP(1,(E186='01 Summary'!$E$4:$E$250)*(('01 Summary'!$T$4:$T$250="Late")+('01 Summary'!$T$4:$T$250="On Schedule")),'01 Summary'!$AM$4:$AM$250," ")</f>
        <v xml:space="preserve"> </v>
      </c>
      <c r="W186" s="644" t="s">
        <v>380</v>
      </c>
      <c r="X186" s="644" t="s">
        <v>4800</v>
      </c>
      <c r="Y186" s="644" t="s">
        <v>4800</v>
      </c>
    </row>
    <row r="187" spans="2:25" ht="30" hidden="1" customHeight="1" x14ac:dyDescent="0.2">
      <c r="B187" s="491">
        <f ca="1"/>
        <v>183</v>
      </c>
      <c r="C187" s="491" t="str">
        <f ca="1"/>
        <v>MDW-39505</v>
      </c>
      <c r="D187" s="491" t="str">
        <f ca="1"/>
        <v>Lot02</v>
      </c>
      <c r="E187" s="491" t="str">
        <f ca="1"/>
        <v>MO-BEM1.1</v>
      </c>
      <c r="F187" s="491" t="str">
        <f ca="1"/>
        <v>MO-BEM</v>
      </c>
      <c r="G187" s="493" t="str">
        <f ca="1"/>
        <v>Walkway from Main Work Shop to Stabling Area  - Civil &amp; AR</v>
      </c>
      <c r="H187" s="491" t="str">
        <f ca="1"/>
        <v>สหชาติ</v>
      </c>
      <c r="I187" s="491">
        <f ca="1"/>
        <v>0</v>
      </c>
      <c r="J187" s="491" t="str">
        <f ca="1"/>
        <v>Depot</v>
      </c>
      <c r="K187" s="495">
        <f ca="1"/>
        <v>46236</v>
      </c>
      <c r="L187" s="173">
        <f ca="1"/>
        <v>46140</v>
      </c>
      <c r="M187" s="189">
        <f ca="1"/>
        <v>1</v>
      </c>
      <c r="N187" s="191" t="str">
        <f ca="1"/>
        <v>Completed</v>
      </c>
      <c r="O187" s="597">
        <f ca="1"/>
        <v>46171</v>
      </c>
      <c r="P187" s="189">
        <f ca="1"/>
        <v>0.92</v>
      </c>
      <c r="Q187" s="191" t="str">
        <f ca="1"/>
        <v>Late</v>
      </c>
      <c r="R187" s="550">
        <f ca="1"/>
        <v>0</v>
      </c>
      <c r="S187" s="551">
        <f ca="1"/>
        <v>0</v>
      </c>
      <c r="T187" s="552">
        <f ca="1"/>
        <v>0</v>
      </c>
      <c r="U187" s="488" t="str" cm="1">
        <f t="array" aca="1" ref="U187" ca="1">_xlfn.XLOOKUP(1,(E187='01 Summary'!$E$4:$E$250)*(('01 Summary'!$T$4:$T$250="Late")+('01 Summary'!$T$4:$T$250="On Schedule")),'01 Summary'!$AM$4:$AM$250," ")</f>
        <v xml:space="preserve"> </v>
      </c>
      <c r="W187" s="644" t="s">
        <v>404</v>
      </c>
      <c r="X187" s="644" t="s">
        <v>2175</v>
      </c>
      <c r="Y187" s="644" t="s">
        <v>2177</v>
      </c>
    </row>
    <row r="188" spans="2:25" ht="30" hidden="1" customHeight="1" x14ac:dyDescent="0.2">
      <c r="B188" s="491">
        <f ca="1"/>
        <v>184</v>
      </c>
      <c r="C188" s="491" t="str">
        <f ca="1"/>
        <v>MDW-39506</v>
      </c>
      <c r="D188" s="491" t="str">
        <f ca="1"/>
        <v>Lot02</v>
      </c>
      <c r="E188" s="491" t="str">
        <f ca="1"/>
        <v>MO-BEM1.2</v>
      </c>
      <c r="F188" s="491" t="str">
        <f ca="1"/>
        <v>MO-BEM</v>
      </c>
      <c r="G188" s="493" t="str">
        <f ca="1"/>
        <v>Walkway from Main Work Shop to Stabling Area - Building Services</v>
      </c>
      <c r="H188" s="491" t="str">
        <f ca="1"/>
        <v>ประธาน</v>
      </c>
      <c r="I188" s="491">
        <f ca="1"/>
        <v>0</v>
      </c>
      <c r="J188" s="491" t="str">
        <f ca="1"/>
        <v>Depot</v>
      </c>
      <c r="K188" s="495">
        <f ca="1"/>
        <v>46236</v>
      </c>
      <c r="L188" s="173">
        <f ca="1"/>
        <v>46140</v>
      </c>
      <c r="M188" s="189">
        <f ca="1"/>
        <v>1</v>
      </c>
      <c r="N188" s="191" t="str">
        <f ca="1"/>
        <v>Completed</v>
      </c>
      <c r="O188" s="173">
        <f ca="1"/>
        <v>46171</v>
      </c>
      <c r="P188" s="189">
        <f ca="1"/>
        <v>1</v>
      </c>
      <c r="Q188" s="191" t="str">
        <f ca="1"/>
        <v>Completed</v>
      </c>
      <c r="R188" s="550">
        <f ca="1"/>
        <v>0</v>
      </c>
      <c r="S188" s="551">
        <f ca="1"/>
        <v>0</v>
      </c>
      <c r="T188" s="552">
        <f ca="1"/>
        <v>0</v>
      </c>
      <c r="U188" s="488" t="str" cm="1">
        <f t="array" aca="1" ref="U188" ca="1">_xlfn.XLOOKUP(1,(E188='01 Summary'!$E$4:$E$250)*(('01 Summary'!$T$4:$T$250="Late")+('01 Summary'!$T$4:$T$250="On Schedule")),'01 Summary'!$AM$4:$AM$250," ")</f>
        <v xml:space="preserve"> </v>
      </c>
      <c r="W188" s="644" t="s">
        <v>403</v>
      </c>
      <c r="X188" s="644" t="s">
        <v>3648</v>
      </c>
      <c r="Y188" s="644" t="s">
        <v>3898</v>
      </c>
    </row>
    <row r="189" spans="2:25" ht="30" hidden="1" customHeight="1" x14ac:dyDescent="0.2">
      <c r="B189" s="491">
        <f ca="1"/>
        <v>185</v>
      </c>
      <c r="C189" s="491" t="str">
        <f ca="1"/>
        <v>MDW-39507</v>
      </c>
      <c r="D189" s="491" t="str">
        <f ca="1"/>
        <v>Lot02</v>
      </c>
      <c r="E189" s="491" t="str">
        <f ca="1"/>
        <v>MO-BEM2</v>
      </c>
      <c r="F189" s="491" t="str">
        <f ca="1"/>
        <v>MO-BEM</v>
      </c>
      <c r="G189" s="493" t="str">
        <f ca="1"/>
        <v>High Roof at Main Work Shop Entrance and Store</v>
      </c>
      <c r="H189" s="491" t="str">
        <f ca="1"/>
        <v>สหชาติ</v>
      </c>
      <c r="I189" s="491">
        <f ca="1"/>
        <v>0</v>
      </c>
      <c r="J189" s="491" t="str">
        <f ca="1"/>
        <v>Depot</v>
      </c>
      <c r="K189" s="495">
        <f ca="1"/>
        <v>46235</v>
      </c>
      <c r="L189" s="173">
        <f ca="1"/>
        <v>46066</v>
      </c>
      <c r="M189" s="189">
        <f ca="1"/>
        <v>1</v>
      </c>
      <c r="N189" s="191" t="str">
        <f ca="1"/>
        <v>Completed</v>
      </c>
      <c r="O189" s="173">
        <f ca="1"/>
        <v>46112</v>
      </c>
      <c r="P189" s="189">
        <f ca="1"/>
        <v>1</v>
      </c>
      <c r="Q189" s="191" t="str">
        <f ca="1"/>
        <v>Completed</v>
      </c>
      <c r="R189" s="550">
        <f ca="1"/>
        <v>0</v>
      </c>
      <c r="S189" s="551">
        <f ca="1"/>
        <v>0</v>
      </c>
      <c r="T189" s="552">
        <f ca="1"/>
        <v>0</v>
      </c>
      <c r="U189" s="488" t="str" cm="1">
        <f t="array" aca="1" ref="U189" ca="1">_xlfn.XLOOKUP(1,(E189='01 Summary'!$E$4:$E$250)*(('01 Summary'!$T$4:$T$250="Late")+('01 Summary'!$T$4:$T$250="On Schedule")),'01 Summary'!$AM$4:$AM$250," ")</f>
        <v xml:space="preserve"> </v>
      </c>
      <c r="W189" s="644" t="s">
        <v>405</v>
      </c>
      <c r="X189" s="644" t="s">
        <v>2179</v>
      </c>
      <c r="Y189" s="644" t="s">
        <v>2181</v>
      </c>
    </row>
    <row r="190" spans="2:25" ht="30" hidden="1" customHeight="1" x14ac:dyDescent="0.2">
      <c r="B190" s="491">
        <f ca="1"/>
        <v>186</v>
      </c>
      <c r="C190" s="491" t="str">
        <f ca="1"/>
        <v>MDW-39509</v>
      </c>
      <c r="D190" s="491" t="str">
        <f ca="1"/>
        <v>Lot02</v>
      </c>
      <c r="E190" s="491" t="str">
        <f ca="1"/>
        <v>MO-BEM3</v>
      </c>
      <c r="F190" s="491" t="str">
        <f ca="1"/>
        <v>MO-BEM</v>
      </c>
      <c r="G190" s="493" t="str">
        <f ca="1"/>
        <v>High Roof at the entrance and exit of the under floor wheel lathe</v>
      </c>
      <c r="H190" s="491" t="str">
        <f ca="1"/>
        <v>สหชาติ</v>
      </c>
      <c r="I190" s="491">
        <f ca="1"/>
        <v>0</v>
      </c>
      <c r="J190" s="491" t="str">
        <f ca="1"/>
        <v>Depot</v>
      </c>
      <c r="K190" s="495">
        <f ca="1"/>
        <v>46238</v>
      </c>
      <c r="L190" s="173">
        <f ca="1"/>
        <v>46066</v>
      </c>
      <c r="M190" s="189">
        <f ca="1"/>
        <v>1</v>
      </c>
      <c r="N190" s="191" t="str">
        <f ca="1"/>
        <v>Completed</v>
      </c>
      <c r="O190" s="173">
        <f ca="1"/>
        <v>46112</v>
      </c>
      <c r="P190" s="189">
        <f ca="1"/>
        <v>1</v>
      </c>
      <c r="Q190" s="191" t="str">
        <f ca="1"/>
        <v>Completed</v>
      </c>
      <c r="R190" s="550">
        <f ca="1"/>
        <v>0</v>
      </c>
      <c r="S190" s="551">
        <f ca="1"/>
        <v>0</v>
      </c>
      <c r="T190" s="552">
        <f ca="1"/>
        <v>0</v>
      </c>
      <c r="U190" s="488" t="str" cm="1">
        <f t="array" aca="1" ref="U190" ca="1">_xlfn.XLOOKUP(1,(E190='01 Summary'!$E$4:$E$250)*(('01 Summary'!$T$4:$T$250="Late")+('01 Summary'!$T$4:$T$250="On Schedule")),'01 Summary'!$AM$4:$AM$250," ")</f>
        <v xml:space="preserve"> </v>
      </c>
      <c r="W190" s="644" t="s">
        <v>406</v>
      </c>
      <c r="X190" s="644" t="s">
        <v>2183</v>
      </c>
      <c r="Y190" s="644" t="s">
        <v>380</v>
      </c>
    </row>
    <row r="191" spans="2:25" ht="30" hidden="1" customHeight="1" x14ac:dyDescent="0.2">
      <c r="B191" s="491">
        <f ca="1"/>
        <v>187</v>
      </c>
      <c r="C191" s="685" t="str">
        <f ca="1"/>
        <v>MDW-39511</v>
      </c>
      <c r="D191" s="685" t="str">
        <f ca="1"/>
        <v>Lot02</v>
      </c>
      <c r="E191" s="685" t="str">
        <f ca="1"/>
        <v>MO-BEM4.1</v>
      </c>
      <c r="F191" s="685" t="str">
        <f ca="1"/>
        <v>MO-BEM</v>
      </c>
      <c r="G191" s="687" t="str">
        <f ca="1"/>
        <v>Maintenance Office Rooms at Main Workshop - Civil &amp; AR</v>
      </c>
      <c r="H191" s="685" t="str">
        <f ca="1"/>
        <v>สหชาติ</v>
      </c>
      <c r="I191" s="685">
        <f ca="1"/>
        <v>0</v>
      </c>
      <c r="J191" s="685" t="str">
        <f ca="1"/>
        <v>Depot</v>
      </c>
      <c r="K191" s="688">
        <f ca="1"/>
        <v>46206</v>
      </c>
      <c r="L191" s="193">
        <f ca="1"/>
        <v>46125</v>
      </c>
      <c r="M191" s="531">
        <f ca="1"/>
        <v>1</v>
      </c>
      <c r="N191" s="601" t="str">
        <f ca="1"/>
        <v>Completed</v>
      </c>
      <c r="O191" s="193">
        <f ca="1"/>
        <v>46156</v>
      </c>
      <c r="P191" s="531">
        <f ca="1"/>
        <v>1</v>
      </c>
      <c r="Q191" s="601" t="str">
        <f ca="1"/>
        <v>Completed</v>
      </c>
      <c r="R191" s="701">
        <f ca="1"/>
        <v>0</v>
      </c>
      <c r="S191" s="702">
        <f ca="1"/>
        <v>0</v>
      </c>
      <c r="T191" s="703">
        <f ca="1"/>
        <v>0</v>
      </c>
      <c r="U191" s="488" t="str" cm="1">
        <f t="array" aca="1" ref="U191" ca="1">_xlfn.XLOOKUP(1,(E191='01 Summary'!$E$4:$E$250)*(('01 Summary'!$T$4:$T$250="Late")+('01 Summary'!$T$4:$T$250="On Schedule")),'01 Summary'!$AM$4:$AM$250," ")</f>
        <v xml:space="preserve"> </v>
      </c>
      <c r="W191" s="644" t="s">
        <v>408</v>
      </c>
      <c r="X191" s="644" t="s">
        <v>2187</v>
      </c>
      <c r="Y191" s="644" t="s">
        <v>2189</v>
      </c>
    </row>
    <row r="192" spans="2:25" ht="30" hidden="1" customHeight="1" x14ac:dyDescent="0.2">
      <c r="B192" s="491">
        <f ca="1"/>
        <v>188</v>
      </c>
      <c r="C192" s="491" t="str">
        <f ca="1"/>
        <v>MDW-39512</v>
      </c>
      <c r="D192" s="491" t="str">
        <f ca="1"/>
        <v>Lot02</v>
      </c>
      <c r="E192" s="491" t="str">
        <f ca="1"/>
        <v>MO-BEM4.2</v>
      </c>
      <c r="F192" s="491" t="str">
        <f ca="1"/>
        <v>MO-BEM</v>
      </c>
      <c r="G192" s="493" t="str">
        <f ca="1"/>
        <v>Maintenance Office Rooms at Main Workshop - Building Services</v>
      </c>
      <c r="H192" s="491" t="str">
        <f ca="1"/>
        <v>ประธาน</v>
      </c>
      <c r="I192" s="491">
        <f ca="1"/>
        <v>0</v>
      </c>
      <c r="J192" s="491" t="str">
        <f ca="1"/>
        <v>Depot</v>
      </c>
      <c r="K192" s="495">
        <f ca="1"/>
        <v>46207</v>
      </c>
      <c r="L192" s="173">
        <f ca="1"/>
        <v>46125</v>
      </c>
      <c r="M192" s="189">
        <f ca="1"/>
        <v>1</v>
      </c>
      <c r="N192" s="191" t="str">
        <f ca="1"/>
        <v>Completed</v>
      </c>
      <c r="O192" s="173">
        <f ca="1"/>
        <v>46156</v>
      </c>
      <c r="P192" s="189">
        <f ca="1"/>
        <v>1</v>
      </c>
      <c r="Q192" s="191" t="str">
        <f ca="1"/>
        <v>Completed</v>
      </c>
      <c r="R192" s="550">
        <f ca="1"/>
        <v>0</v>
      </c>
      <c r="S192" s="551">
        <f ca="1"/>
        <v>0</v>
      </c>
      <c r="T192" s="552">
        <f ca="1"/>
        <v>0</v>
      </c>
      <c r="U192" s="488" t="str" cm="1">
        <f t="array" aca="1" ref="U192" ca="1">_xlfn.XLOOKUP(1,(E192='01 Summary'!$E$4:$E$250)*(('01 Summary'!$T$4:$T$250="Late")+('01 Summary'!$T$4:$T$250="On Schedule")),'01 Summary'!$AM$4:$AM$250," ")</f>
        <v xml:space="preserve"> </v>
      </c>
      <c r="W192" s="644" t="s">
        <v>407</v>
      </c>
      <c r="X192" s="644" t="s">
        <v>3658</v>
      </c>
      <c r="Y192" s="644" t="s">
        <v>3900</v>
      </c>
    </row>
    <row r="193" spans="2:25" ht="30" hidden="1" customHeight="1" x14ac:dyDescent="0.2">
      <c r="B193" s="491">
        <f ca="1"/>
        <v>189</v>
      </c>
      <c r="C193" s="685" t="str">
        <f ca="1"/>
        <v>MDW-39513</v>
      </c>
      <c r="D193" s="685" t="str">
        <f ca="1"/>
        <v>Lot02</v>
      </c>
      <c r="E193" s="685" t="str">
        <f ca="1"/>
        <v>MO-BEM5</v>
      </c>
      <c r="F193" s="685" t="str">
        <f ca="1"/>
        <v>MO-BEM</v>
      </c>
      <c r="G193" s="687" t="str">
        <f ca="1"/>
        <v>Install Concrete car barrier along the walkway in front of  MWS building</v>
      </c>
      <c r="H193" s="685" t="str">
        <f ca="1"/>
        <v>สหชาติ</v>
      </c>
      <c r="I193" s="685">
        <f ca="1"/>
        <v>0</v>
      </c>
      <c r="J193" s="685" t="str">
        <f ca="1"/>
        <v>Depot</v>
      </c>
      <c r="K193" s="688">
        <f ca="1"/>
        <v>46388</v>
      </c>
      <c r="L193" s="193">
        <f ca="1"/>
        <v>46309</v>
      </c>
      <c r="M193" s="531">
        <f ca="1"/>
        <v>1</v>
      </c>
      <c r="N193" s="601" t="str">
        <f ca="1"/>
        <v>Completed</v>
      </c>
      <c r="O193" s="193">
        <f ca="1"/>
        <v>46340</v>
      </c>
      <c r="P193" s="531">
        <f ca="1"/>
        <v>1</v>
      </c>
      <c r="Q193" s="601" t="str">
        <f ca="1"/>
        <v>Completed</v>
      </c>
      <c r="R193" s="701">
        <f ca="1"/>
        <v>0</v>
      </c>
      <c r="S193" s="702">
        <f ca="1"/>
        <v>0</v>
      </c>
      <c r="T193" s="703">
        <f ca="1"/>
        <v>0</v>
      </c>
      <c r="U193" s="488" t="str" cm="1">
        <f t="array" aca="1" ref="U193" ca="1">_xlfn.XLOOKUP(1,(E193='01 Summary'!$E$4:$E$250)*(('01 Summary'!$T$4:$T$250="Late")+('01 Summary'!$T$4:$T$250="On Schedule")),'01 Summary'!$AM$4:$AM$250," ")</f>
        <v xml:space="preserve"> </v>
      </c>
      <c r="W193" s="644" t="s">
        <v>409</v>
      </c>
      <c r="X193" s="644" t="s">
        <v>2191</v>
      </c>
      <c r="Y193" s="644" t="s">
        <v>2193</v>
      </c>
    </row>
    <row r="194" spans="2:25" ht="30" hidden="1" customHeight="1" x14ac:dyDescent="0.2">
      <c r="B194" s="491">
        <f ca="1"/>
        <v>190</v>
      </c>
      <c r="C194" s="494">
        <f ca="1"/>
        <v>0</v>
      </c>
      <c r="D194" s="491" t="str">
        <f ca="1"/>
        <v>Lot02</v>
      </c>
      <c r="E194" s="491" t="str">
        <f ca="1"/>
        <v>MO-BEM6</v>
      </c>
      <c r="F194" s="491" t="str">
        <f ca="1"/>
        <v>MO-BEM</v>
      </c>
      <c r="G194" s="493" t="str">
        <f ca="1"/>
        <v>Handrail on top of the water tank on the rooftop of the Admin Building</v>
      </c>
      <c r="H194" s="491" t="str">
        <f ca="1"/>
        <v>สหชาติ</v>
      </c>
      <c r="I194" s="491">
        <f ca="1"/>
        <v>0</v>
      </c>
      <c r="J194" s="491" t="str">
        <f ca="1"/>
        <v>Depot</v>
      </c>
      <c r="K194" s="495">
        <f ca="1"/>
        <v>46388</v>
      </c>
      <c r="L194" s="173">
        <f ca="1"/>
        <v>46314</v>
      </c>
      <c r="M194" s="189">
        <f ca="1"/>
        <v>1</v>
      </c>
      <c r="N194" s="191" t="str">
        <f ca="1"/>
        <v>Completed</v>
      </c>
      <c r="O194" s="173">
        <f ca="1"/>
        <v>46345</v>
      </c>
      <c r="P194" s="189">
        <f ca="1"/>
        <v>1</v>
      </c>
      <c r="Q194" s="191" t="str">
        <f ca="1"/>
        <v>Completed</v>
      </c>
      <c r="R194" s="550">
        <f ca="1"/>
        <v>0</v>
      </c>
      <c r="S194" s="551">
        <f ca="1"/>
        <v>0</v>
      </c>
      <c r="T194" s="552">
        <f ca="1"/>
        <v>0</v>
      </c>
      <c r="U194" s="488" t="str" cm="1">
        <f t="array" aca="1" ref="U194" ca="1">_xlfn.XLOOKUP(1,(E194='01 Summary'!$E$4:$E$250)*(('01 Summary'!$T$4:$T$250="Late")+('01 Summary'!$T$4:$T$250="On Schedule")),'01 Summary'!$AM$4:$AM$250," ")</f>
        <v xml:space="preserve"> </v>
      </c>
      <c r="X194" s="644">
        <v>0</v>
      </c>
      <c r="Y194" s="644">
        <v>0</v>
      </c>
    </row>
    <row r="195" spans="2:25" ht="30" hidden="1" customHeight="1" x14ac:dyDescent="0.2">
      <c r="B195" s="491">
        <f ca="1"/>
        <v>191</v>
      </c>
      <c r="C195" s="494">
        <f ca="1"/>
        <v>0</v>
      </c>
      <c r="D195" s="491" t="str">
        <f ca="1"/>
        <v>Lot02</v>
      </c>
      <c r="E195" s="491" t="str">
        <f ca="1"/>
        <v>MO-BEM7</v>
      </c>
      <c r="F195" s="491" t="str">
        <f ca="1"/>
        <v>MO-BEM</v>
      </c>
      <c r="G195" s="493" t="str">
        <f ca="1"/>
        <v>Modify maintenance service door to the roof building to easier access while maintaining safe operational standards</v>
      </c>
      <c r="H195" s="491" t="str">
        <f ca="1"/>
        <v>สหชาติ</v>
      </c>
      <c r="I195" s="491">
        <f ca="1"/>
        <v>0</v>
      </c>
      <c r="J195" s="491" t="str">
        <f ca="1"/>
        <v>Depot</v>
      </c>
      <c r="K195" s="495">
        <f ca="1"/>
        <v>46388</v>
      </c>
      <c r="L195" s="173">
        <f ca="1"/>
        <v>46314</v>
      </c>
      <c r="M195" s="189">
        <f ca="1"/>
        <v>0.5</v>
      </c>
      <c r="N195" s="191" t="str">
        <f ca="1"/>
        <v>Late</v>
      </c>
      <c r="O195" s="173">
        <f ca="1"/>
        <v>46345</v>
      </c>
      <c r="P195" s="189">
        <f ca="1"/>
        <v>0</v>
      </c>
      <c r="Q195" s="191" t="str">
        <f ca="1"/>
        <v>On Schedule</v>
      </c>
      <c r="R195" s="550">
        <f ca="1"/>
        <v>0</v>
      </c>
      <c r="S195" s="551">
        <f ca="1"/>
        <v>0</v>
      </c>
      <c r="T195" s="552">
        <f ca="1"/>
        <v>0</v>
      </c>
      <c r="U195" s="488" t="str" cm="1">
        <f t="array" aca="1" ref="U195" ca="1">_xlfn.XLOOKUP(1,(E195='01 Summary'!$E$4:$E$250)*(('01 Summary'!$T$4:$T$250="Late")+('01 Summary'!$T$4:$T$250="On Schedule")),'01 Summary'!$AM$4:$AM$250," ")</f>
        <v xml:space="preserve"> </v>
      </c>
      <c r="X195" s="644">
        <v>0</v>
      </c>
      <c r="Y195" s="644">
        <v>0</v>
      </c>
    </row>
    <row r="196" spans="2:25" ht="30" hidden="1" customHeight="1" x14ac:dyDescent="0.2">
      <c r="B196" s="491">
        <f ca="1"/>
        <v>192</v>
      </c>
      <c r="C196" s="491" t="str">
        <f ca="1"/>
        <v>MDW-39536</v>
      </c>
      <c r="D196" s="491" t="str">
        <f ca="1"/>
        <v>Lot02</v>
      </c>
      <c r="E196" s="491" t="str">
        <f ca="1"/>
        <v>MO-BEM8</v>
      </c>
      <c r="F196" s="491" t="str">
        <f ca="1"/>
        <v>MO-BEM</v>
      </c>
      <c r="G196" s="493" t="str">
        <f ca="1"/>
        <v>Company logo and Central Control Room sign in CCR room.</v>
      </c>
      <c r="H196" s="491" t="str">
        <f ca="1"/>
        <v>สหชาติ</v>
      </c>
      <c r="I196" s="491">
        <f ca="1"/>
        <v>0</v>
      </c>
      <c r="J196" s="491" t="str">
        <f ca="1"/>
        <v>Depot</v>
      </c>
      <c r="K196" s="495">
        <f ca="1"/>
        <v>46143</v>
      </c>
      <c r="L196" s="173">
        <f ca="1"/>
        <v>46049</v>
      </c>
      <c r="M196" s="189">
        <f ca="1"/>
        <v>1</v>
      </c>
      <c r="N196" s="191" t="str">
        <f ca="1"/>
        <v>Completed</v>
      </c>
      <c r="O196" s="173">
        <f ca="1"/>
        <v>46095</v>
      </c>
      <c r="P196" s="189">
        <f ca="1"/>
        <v>1</v>
      </c>
      <c r="Q196" s="191" t="str">
        <f ca="1"/>
        <v>Completed</v>
      </c>
      <c r="R196" s="550">
        <f ca="1"/>
        <v>0</v>
      </c>
      <c r="S196" s="551">
        <f ca="1"/>
        <v>0</v>
      </c>
      <c r="T196" s="552">
        <f ca="1"/>
        <v>0</v>
      </c>
      <c r="U196" s="488" t="str" cm="1">
        <f t="array" aca="1" ref="U196" ca="1">_xlfn.XLOOKUP(1,(E196='01 Summary'!$E$4:$E$250)*(('01 Summary'!$T$4:$T$250="Late")+('01 Summary'!$T$4:$T$250="On Schedule")),'01 Summary'!$AM$4:$AM$250," ")</f>
        <v xml:space="preserve"> </v>
      </c>
      <c r="W196" s="644" t="s">
        <v>410</v>
      </c>
      <c r="X196" s="644" t="s">
        <v>2240</v>
      </c>
      <c r="Y196" s="644" t="s">
        <v>2242</v>
      </c>
    </row>
    <row r="197" spans="2:25" ht="30" hidden="1" customHeight="1" x14ac:dyDescent="0.2">
      <c r="B197" s="491">
        <f ca="1"/>
        <v>193</v>
      </c>
      <c r="C197" s="491" t="str">
        <f ca="1"/>
        <v>MDW-39536</v>
      </c>
      <c r="D197" s="491" t="str">
        <f ca="1"/>
        <v>Lot02</v>
      </c>
      <c r="E197" s="491" t="str">
        <f ca="1"/>
        <v>MO-BEM9</v>
      </c>
      <c r="F197" s="491" t="str">
        <f ca="1"/>
        <v>MO-BEM</v>
      </c>
      <c r="G197" s="493" t="str">
        <f ca="1"/>
        <v>Soundproof insulation on the wall and structure and equipment in the CCR room.</v>
      </c>
      <c r="H197" s="491" t="str">
        <f ca="1"/>
        <v>สหชาติ</v>
      </c>
      <c r="I197" s="491">
        <f ca="1"/>
        <v>0</v>
      </c>
      <c r="J197" s="491" t="str">
        <f ca="1"/>
        <v>Depot</v>
      </c>
      <c r="K197" s="495">
        <f ca="1"/>
        <v>46143</v>
      </c>
      <c r="L197" s="173">
        <f ca="1"/>
        <v>46034</v>
      </c>
      <c r="M197" s="189">
        <f ca="1"/>
        <v>1</v>
      </c>
      <c r="N197" s="191" t="str">
        <f ca="1"/>
        <v>Completed</v>
      </c>
      <c r="O197" s="173">
        <f ca="1"/>
        <v>46080</v>
      </c>
      <c r="P197" s="189">
        <f ca="1"/>
        <v>1</v>
      </c>
      <c r="Q197" s="191" t="str">
        <f ca="1"/>
        <v>Completed</v>
      </c>
      <c r="R197" s="550">
        <f ca="1"/>
        <v>0</v>
      </c>
      <c r="S197" s="551">
        <f ca="1"/>
        <v>0</v>
      </c>
      <c r="T197" s="552">
        <f ca="1"/>
        <v>0</v>
      </c>
      <c r="U197" s="488" t="str" cm="1">
        <f t="array" aca="1" ref="U197" ca="1">_xlfn.XLOOKUP(1,(E197='01 Summary'!$E$4:$E$250)*(('01 Summary'!$T$4:$T$250="Late")+('01 Summary'!$T$4:$T$250="On Schedule")),'01 Summary'!$AM$4:$AM$250," ")</f>
        <v xml:space="preserve"> </v>
      </c>
      <c r="W197" s="644" t="s">
        <v>410</v>
      </c>
      <c r="X197" s="644" t="s">
        <v>2240</v>
      </c>
      <c r="Y197" s="644" t="s">
        <v>2242</v>
      </c>
    </row>
    <row r="198" spans="2:25" ht="30" hidden="1" customHeight="1" x14ac:dyDescent="0.2">
      <c r="B198" s="491">
        <f ca="1"/>
        <v>194</v>
      </c>
      <c r="C198" s="491" t="str">
        <f ca="1"/>
        <v>MDW-39526</v>
      </c>
      <c r="D198" s="491" t="str">
        <f ca="1"/>
        <v>Lot02</v>
      </c>
      <c r="E198" s="491" t="str">
        <f ca="1"/>
        <v>MO-BEM10</v>
      </c>
      <c r="F198" s="491" t="str">
        <f ca="1"/>
        <v>MO-BEM</v>
      </c>
      <c r="G198" s="493" t="str">
        <f ca="1"/>
        <v>Relocate Fire Hose Cabinet to be outside of the clearance gauge zone 17 set</v>
      </c>
      <c r="H198" s="491" t="str">
        <f ca="1"/>
        <v>ประธาน</v>
      </c>
      <c r="I198" s="491">
        <f ca="1"/>
        <v>0</v>
      </c>
      <c r="J198" s="491" t="str">
        <f ca="1"/>
        <v>Depot</v>
      </c>
      <c r="K198" s="495">
        <f ca="1"/>
        <v>46143</v>
      </c>
      <c r="L198" s="173">
        <f ca="1"/>
        <v>46034</v>
      </c>
      <c r="M198" s="189">
        <f ca="1"/>
        <v>1</v>
      </c>
      <c r="N198" s="192" t="str">
        <f ca="1"/>
        <v>Completed</v>
      </c>
      <c r="O198" s="173">
        <f ca="1"/>
        <v>46080</v>
      </c>
      <c r="P198" s="189">
        <f ca="1"/>
        <v>1</v>
      </c>
      <c r="Q198" s="192" t="str">
        <f ca="1"/>
        <v>Completed</v>
      </c>
      <c r="R198" s="550">
        <f ca="1"/>
        <v>0</v>
      </c>
      <c r="S198" s="551">
        <f ca="1"/>
        <v>0</v>
      </c>
      <c r="T198" s="552">
        <f ca="1"/>
        <v>0</v>
      </c>
      <c r="U198" s="488" t="str" cm="1">
        <f t="array" aca="1" ref="U198" ca="1">_xlfn.XLOOKUP(1,(E198='01 Summary'!$E$4:$E$250)*(('01 Summary'!$T$4:$T$250="Late")+('01 Summary'!$T$4:$T$250="On Schedule")),'01 Summary'!$AM$4:$AM$250," ")</f>
        <v xml:space="preserve"> </v>
      </c>
      <c r="W198" s="644" t="s">
        <v>411</v>
      </c>
      <c r="X198" s="644" t="s">
        <v>3684</v>
      </c>
      <c r="Y198" s="644" t="s">
        <v>3915</v>
      </c>
    </row>
    <row r="199" spans="2:25" ht="30" hidden="1" customHeight="1" x14ac:dyDescent="0.2">
      <c r="B199" s="491">
        <f ca="1"/>
        <v>195</v>
      </c>
      <c r="C199" s="491" t="str">
        <f ca="1"/>
        <v>MDW-39528</v>
      </c>
      <c r="D199" s="491" t="str">
        <f ca="1"/>
        <v>Lot02</v>
      </c>
      <c r="E199" s="491" t="str">
        <f ca="1"/>
        <v>MO-BEM11.1</v>
      </c>
      <c r="F199" s="491" t="str">
        <f ca="1"/>
        <v>MO-BEM</v>
      </c>
      <c r="G199" s="493" t="str">
        <f ca="1"/>
        <v>Washing Area in Cleaning Staff Room at Stabling Yard - Civil &amp; AR</v>
      </c>
      <c r="H199" s="491" t="str">
        <f ca="1"/>
        <v>สหชาติ</v>
      </c>
      <c r="I199" s="491">
        <f ca="1"/>
        <v>0</v>
      </c>
      <c r="J199" s="491" t="str">
        <f ca="1"/>
        <v>Depot</v>
      </c>
      <c r="K199" s="495">
        <f ca="1"/>
        <v>46237</v>
      </c>
      <c r="L199" s="173">
        <f ca="1"/>
        <v>46176</v>
      </c>
      <c r="M199" s="189">
        <f ca="1"/>
        <v>1</v>
      </c>
      <c r="N199" s="191" t="str">
        <f ca="1"/>
        <v>Completed</v>
      </c>
      <c r="O199" s="173">
        <f ca="1"/>
        <v>46207</v>
      </c>
      <c r="P199" s="189">
        <f ca="1"/>
        <v>1</v>
      </c>
      <c r="Q199" s="191" t="str">
        <f ca="1"/>
        <v>Completed</v>
      </c>
      <c r="R199" s="550">
        <f ca="1"/>
        <v>0</v>
      </c>
      <c r="S199" s="551">
        <f ca="1"/>
        <v>0</v>
      </c>
      <c r="T199" s="552">
        <f ca="1"/>
        <v>0</v>
      </c>
      <c r="U199" s="488" t="str" cm="1">
        <f t="array" aca="1" ref="U199" ca="1">_xlfn.XLOOKUP(1,(E199='01 Summary'!$E$4:$E$250)*(('01 Summary'!$T$4:$T$250="Late")+('01 Summary'!$T$4:$T$250="On Schedule")),'01 Summary'!$AM$4:$AM$250," ")</f>
        <v xml:space="preserve"> </v>
      </c>
      <c r="W199" s="644" t="s">
        <v>413</v>
      </c>
      <c r="X199" s="644" t="s">
        <v>2220</v>
      </c>
      <c r="Y199" s="644" t="s">
        <v>2222</v>
      </c>
    </row>
    <row r="200" spans="2:25" ht="30" hidden="1" customHeight="1" x14ac:dyDescent="0.2">
      <c r="B200" s="491">
        <f ca="1"/>
        <v>196</v>
      </c>
      <c r="C200" s="491" t="str">
        <f ca="1"/>
        <v>MDW-39529</v>
      </c>
      <c r="D200" s="491" t="str">
        <f ca="1"/>
        <v>Lot02</v>
      </c>
      <c r="E200" s="491" t="str">
        <f ca="1"/>
        <v>MO-BEM11.2</v>
      </c>
      <c r="F200" s="491" t="str">
        <f ca="1"/>
        <v>MO-BEM</v>
      </c>
      <c r="G200" s="493" t="str">
        <f ca="1"/>
        <v>Washing Area in Cleaning Staff Room at Stabling Yard - Building Services</v>
      </c>
      <c r="H200" s="491" t="str">
        <f ca="1"/>
        <v>ประธาน</v>
      </c>
      <c r="I200" s="491">
        <f ca="1"/>
        <v>0</v>
      </c>
      <c r="J200" s="491" t="str">
        <f ca="1"/>
        <v>Depot</v>
      </c>
      <c r="K200" s="495">
        <f ca="1"/>
        <v>46238</v>
      </c>
      <c r="L200" s="173">
        <f ca="1"/>
        <v>46126</v>
      </c>
      <c r="M200" s="189">
        <f ca="1"/>
        <v>1</v>
      </c>
      <c r="N200" s="192" t="str">
        <f ca="1"/>
        <v>Completed</v>
      </c>
      <c r="O200" s="173">
        <f ca="1"/>
        <v>46172</v>
      </c>
      <c r="P200" s="189">
        <f ca="1"/>
        <v>1</v>
      </c>
      <c r="Q200" s="192" t="str">
        <f ca="1"/>
        <v>Completed</v>
      </c>
      <c r="R200" s="550">
        <f ca="1"/>
        <v>0</v>
      </c>
      <c r="S200" s="551">
        <f ca="1"/>
        <v>0</v>
      </c>
      <c r="T200" s="552">
        <f ca="1"/>
        <v>0</v>
      </c>
      <c r="U200" s="488" t="str" cm="1">
        <f t="array" aca="1" ref="U200" ca="1">_xlfn.XLOOKUP(1,(E200='01 Summary'!$E$4:$E$250)*(('01 Summary'!$T$4:$T$250="Late")+('01 Summary'!$T$4:$T$250="On Schedule")),'01 Summary'!$AM$4:$AM$250," ")</f>
        <v xml:space="preserve"> </v>
      </c>
      <c r="W200" s="644" t="s">
        <v>412</v>
      </c>
      <c r="X200" s="644" t="s">
        <v>3691</v>
      </c>
      <c r="Y200" s="644" t="s">
        <v>3920</v>
      </c>
    </row>
    <row r="201" spans="2:25" ht="30" hidden="1" customHeight="1" x14ac:dyDescent="0.2">
      <c r="B201" s="491">
        <f ca="1"/>
        <v>197</v>
      </c>
      <c r="C201" s="491" t="str">
        <f ca="1"/>
        <v>MDW-39522</v>
      </c>
      <c r="D201" s="491" t="str">
        <f ca="1"/>
        <v>Lot02</v>
      </c>
      <c r="E201" s="491" t="str">
        <f ca="1"/>
        <v>MO-BEM12</v>
      </c>
      <c r="F201" s="491" t="str">
        <f ca="1"/>
        <v>MO-BEM</v>
      </c>
      <c r="G201" s="493" t="str">
        <f ca="1"/>
        <v>Rain protection for Water treatment Building</v>
      </c>
      <c r="H201" s="491" t="str">
        <f ca="1"/>
        <v>สหชาติ</v>
      </c>
      <c r="I201" s="492">
        <f ca="1"/>
        <v>0</v>
      </c>
      <c r="J201" s="491" t="str">
        <f ca="1"/>
        <v>Depot</v>
      </c>
      <c r="K201" s="495">
        <f ca="1"/>
        <v>46239</v>
      </c>
      <c r="L201" s="173">
        <f ca="1"/>
        <v>46141</v>
      </c>
      <c r="M201" s="189">
        <f ca="1"/>
        <v>1</v>
      </c>
      <c r="N201" s="191" t="str">
        <f ca="1"/>
        <v>Completed</v>
      </c>
      <c r="O201" s="173">
        <f ca="1"/>
        <v>46172</v>
      </c>
      <c r="P201" s="189">
        <f ca="1"/>
        <v>1</v>
      </c>
      <c r="Q201" s="191" t="str">
        <f ca="1"/>
        <v>Completed</v>
      </c>
      <c r="R201" s="550">
        <f ca="1"/>
        <v>0</v>
      </c>
      <c r="S201" s="551">
        <f ca="1"/>
        <v>0</v>
      </c>
      <c r="T201" s="552">
        <f ca="1"/>
        <v>0</v>
      </c>
      <c r="U201" s="488" t="str" cm="1">
        <f t="array" aca="1" ref="U201" ca="1">_xlfn.XLOOKUP(1,(E201='01 Summary'!$E$4:$E$250)*(('01 Summary'!$T$4:$T$250="Late")+('01 Summary'!$T$4:$T$250="On Schedule")),'01 Summary'!$AM$4:$AM$250," ")</f>
        <v xml:space="preserve"> </v>
      </c>
      <c r="W201" s="644" t="s">
        <v>1512</v>
      </c>
      <c r="X201" s="644" t="s">
        <v>2212</v>
      </c>
      <c r="Y201" s="644" t="s">
        <v>2214</v>
      </c>
    </row>
    <row r="202" spans="2:25" ht="30" hidden="1" customHeight="1" x14ac:dyDescent="0.2">
      <c r="B202" s="491">
        <f ca="1"/>
        <v>198</v>
      </c>
      <c r="C202" s="491" t="str">
        <f ca="1"/>
        <v>MDW-39522</v>
      </c>
      <c r="D202" s="491" t="str">
        <f ca="1"/>
        <v>Lot02</v>
      </c>
      <c r="E202" s="491" t="str">
        <f ca="1"/>
        <v>MO-BEM13.1</v>
      </c>
      <c r="F202" s="491" t="str">
        <f ca="1"/>
        <v>MO-BEM</v>
      </c>
      <c r="G202" s="493" t="str">
        <f ca="1"/>
        <v>Zero Discharge Water treatment in Depot - Civil &amp; AR</v>
      </c>
      <c r="H202" s="491" t="str">
        <f ca="1"/>
        <v>สหชาติ</v>
      </c>
      <c r="I202" s="492">
        <f ca="1"/>
        <v>0</v>
      </c>
      <c r="J202" s="491" t="str">
        <f ca="1"/>
        <v>Depot</v>
      </c>
      <c r="K202" s="495">
        <f ca="1"/>
        <v>46388</v>
      </c>
      <c r="L202" s="173">
        <f ca="1"/>
        <v>46249</v>
      </c>
      <c r="M202" s="189">
        <f ca="1"/>
        <v>1</v>
      </c>
      <c r="N202" s="192" t="str">
        <f ca="1"/>
        <v>Completed</v>
      </c>
      <c r="O202" s="597">
        <f ca="1"/>
        <v>46295</v>
      </c>
      <c r="P202" s="189">
        <f ca="1"/>
        <v>0.75</v>
      </c>
      <c r="Q202" s="191" t="str">
        <f ca="1"/>
        <v>Late</v>
      </c>
      <c r="R202" s="550">
        <f ca="1"/>
        <v>0</v>
      </c>
      <c r="S202" s="551">
        <f ca="1"/>
        <v>0</v>
      </c>
      <c r="T202" s="552">
        <f ca="1"/>
        <v>0</v>
      </c>
      <c r="U202" s="488" t="str" cm="1">
        <f t="array" aca="1" ref="U202" ca="1">_xlfn.XLOOKUP(1,(E202='01 Summary'!$E$4:$E$250)*(('01 Summary'!$T$4:$T$250="Late")+('01 Summary'!$T$4:$T$250="On Schedule")),'01 Summary'!$AM$4:$AM$250," ")</f>
        <v xml:space="preserve"> </v>
      </c>
      <c r="W202" s="644" t="s">
        <v>1512</v>
      </c>
      <c r="X202" s="644" t="s">
        <v>2212</v>
      </c>
      <c r="Y202" s="644" t="s">
        <v>2214</v>
      </c>
    </row>
    <row r="203" spans="2:25" ht="30" hidden="1" customHeight="1" x14ac:dyDescent="0.2">
      <c r="B203" s="491">
        <f ca="1"/>
        <v>199</v>
      </c>
      <c r="C203" s="491" t="str">
        <f ca="1"/>
        <v>MDW-39530</v>
      </c>
      <c r="D203" s="491" t="str">
        <f ca="1"/>
        <v>Lot02</v>
      </c>
      <c r="E203" s="491" t="str">
        <f ca="1"/>
        <v>MO-BEM13.2</v>
      </c>
      <c r="F203" s="491" t="str">
        <f ca="1"/>
        <v>MO-BEM</v>
      </c>
      <c r="G203" s="493" t="str">
        <f ca="1"/>
        <v>Zero Discharge Water treatment in Depot - Building Services</v>
      </c>
      <c r="H203" s="491" t="str">
        <f ca="1"/>
        <v>ประธาน</v>
      </c>
      <c r="I203" s="491">
        <f ca="1"/>
        <v>0</v>
      </c>
      <c r="J203" s="491" t="str">
        <f ca="1"/>
        <v>Depot</v>
      </c>
      <c r="K203" s="495">
        <f ca="1"/>
        <v>46388</v>
      </c>
      <c r="L203" s="173">
        <f ca="1"/>
        <v>46249</v>
      </c>
      <c r="M203" s="189">
        <f ca="1"/>
        <v>1</v>
      </c>
      <c r="N203" s="192" t="str">
        <f ca="1"/>
        <v>Completed</v>
      </c>
      <c r="O203" s="173">
        <f ca="1"/>
        <v>46295</v>
      </c>
      <c r="P203" s="189">
        <f ca="1"/>
        <v>1</v>
      </c>
      <c r="Q203" s="191" t="str">
        <f ca="1"/>
        <v>Completed</v>
      </c>
      <c r="R203" s="550">
        <f ca="1"/>
        <v>0</v>
      </c>
      <c r="S203" s="551">
        <f ca="1"/>
        <v>0</v>
      </c>
      <c r="T203" s="552">
        <f ca="1"/>
        <v>0</v>
      </c>
      <c r="U203" s="488" t="str" cm="1">
        <f t="array" aca="1" ref="U203" ca="1">_xlfn.XLOOKUP(1,(E203='01 Summary'!$E$4:$E$250)*(('01 Summary'!$T$4:$T$250="Late")+('01 Summary'!$T$4:$T$250="On Schedule")),'01 Summary'!$AM$4:$AM$250," ")</f>
        <v xml:space="preserve"> </v>
      </c>
      <c r="W203" s="644" t="s">
        <v>414</v>
      </c>
      <c r="X203" s="644" t="s">
        <v>3694</v>
      </c>
      <c r="Y203" s="644" t="s">
        <v>3923</v>
      </c>
    </row>
    <row r="204" spans="2:25" ht="30" hidden="1" customHeight="1" x14ac:dyDescent="0.2">
      <c r="B204" s="491">
        <f ca="1"/>
        <v>200</v>
      </c>
      <c r="C204" s="685" t="str">
        <f ca="1"/>
        <v>MDW-39516</v>
      </c>
      <c r="D204" s="685" t="str">
        <f ca="1"/>
        <v>Lot02</v>
      </c>
      <c r="E204" s="685" t="str">
        <f ca="1"/>
        <v>MO-BEM14.1</v>
      </c>
      <c r="F204" s="685" t="str">
        <f ca="1"/>
        <v>MO-BEM</v>
      </c>
      <c r="G204" s="687" t="str">
        <f ca="1"/>
        <v>Modification Works : Walkway Bridge between BL Depot and ORL Depot - Civil &amp; AR</v>
      </c>
      <c r="H204" s="685" t="str">
        <f ca="1"/>
        <v>สหชาติ</v>
      </c>
      <c r="I204" s="685">
        <f ca="1"/>
        <v>0</v>
      </c>
      <c r="J204" s="685" t="str">
        <f ca="1"/>
        <v>Depot</v>
      </c>
      <c r="K204" s="688">
        <f ca="1"/>
        <v>46236</v>
      </c>
      <c r="L204" s="193">
        <f ca="1"/>
        <v>46081</v>
      </c>
      <c r="M204" s="531">
        <f ca="1"/>
        <v>1</v>
      </c>
      <c r="N204" s="601" t="str">
        <f ca="1"/>
        <v>Completed</v>
      </c>
      <c r="O204" s="193">
        <f ca="1"/>
        <v>46188</v>
      </c>
      <c r="P204" s="531">
        <f ca="1"/>
        <v>1</v>
      </c>
      <c r="Q204" s="601" t="str">
        <f ca="1"/>
        <v>Completed</v>
      </c>
      <c r="R204" s="701">
        <f ca="1"/>
        <v>0</v>
      </c>
      <c r="S204" s="702">
        <f ca="1"/>
        <v>0</v>
      </c>
      <c r="T204" s="703">
        <f ca="1"/>
        <v>0</v>
      </c>
      <c r="U204" s="488" t="str" cm="1">
        <f t="array" aca="1" ref="U204" ca="1">_xlfn.XLOOKUP(1,(E204='01 Summary'!$E$4:$E$250)*(('01 Summary'!$T$4:$T$250="Late")+('01 Summary'!$T$4:$T$250="On Schedule")),'01 Summary'!$AM$4:$AM$250," ")</f>
        <v xml:space="preserve"> </v>
      </c>
      <c r="W204" s="644" t="s">
        <v>416</v>
      </c>
      <c r="X204" s="644" t="s">
        <v>2199</v>
      </c>
      <c r="Y204" s="644" t="s">
        <v>2201</v>
      </c>
    </row>
    <row r="205" spans="2:25" ht="30" hidden="1" customHeight="1" x14ac:dyDescent="0.2">
      <c r="B205" s="491">
        <f ca="1"/>
        <v>201</v>
      </c>
      <c r="C205" s="491" t="str">
        <f ca="1"/>
        <v>MDW-39517</v>
      </c>
      <c r="D205" s="491" t="str">
        <f ca="1"/>
        <v>Lot02</v>
      </c>
      <c r="E205" s="491" t="str">
        <f ca="1"/>
        <v>MO-BEM14.2</v>
      </c>
      <c r="F205" s="491" t="str">
        <f ca="1"/>
        <v>MO-BEM</v>
      </c>
      <c r="G205" s="493" t="str">
        <f ca="1"/>
        <v>Modification Works : Walkway Bridge between BL Depot and ORL Depot - Building Services</v>
      </c>
      <c r="H205" s="491" t="str">
        <f ca="1"/>
        <v>ประธาน</v>
      </c>
      <c r="I205" s="491">
        <f ca="1"/>
        <v>0</v>
      </c>
      <c r="J205" s="491" t="str">
        <f ca="1"/>
        <v>Depot</v>
      </c>
      <c r="K205" s="495">
        <f ca="1"/>
        <v>46237</v>
      </c>
      <c r="L205" s="173">
        <f ca="1"/>
        <v>46036</v>
      </c>
      <c r="M205" s="189">
        <f ca="1"/>
        <v>1</v>
      </c>
      <c r="N205" s="191" t="str">
        <f ca="1"/>
        <v>Completed</v>
      </c>
      <c r="O205" s="173">
        <f ca="1"/>
        <v>46082</v>
      </c>
      <c r="P205" s="189">
        <f ca="1"/>
        <v>1</v>
      </c>
      <c r="Q205" s="191" t="str">
        <f ca="1"/>
        <v>Completed</v>
      </c>
      <c r="R205" s="550">
        <f ca="1"/>
        <v>0</v>
      </c>
      <c r="S205" s="551">
        <f ca="1"/>
        <v>0</v>
      </c>
      <c r="T205" s="552">
        <f ca="1"/>
        <v>0</v>
      </c>
      <c r="U205" s="488" t="str" cm="1">
        <f t="array" aca="1" ref="U205" ca="1">_xlfn.XLOOKUP(1,(E205='01 Summary'!$E$4:$E$250)*(('01 Summary'!$T$4:$T$250="Late")+('01 Summary'!$T$4:$T$250="On Schedule")),'01 Summary'!$AM$4:$AM$250," ")</f>
        <v xml:space="preserve"> </v>
      </c>
      <c r="W205" s="644" t="s">
        <v>415</v>
      </c>
      <c r="X205" s="644" t="s">
        <v>3666</v>
      </c>
      <c r="Y205" s="644" t="s">
        <v>3904</v>
      </c>
    </row>
    <row r="206" spans="2:25" ht="30" hidden="1" customHeight="1" x14ac:dyDescent="0.2">
      <c r="B206" s="491">
        <f ca="1"/>
        <v>202</v>
      </c>
      <c r="C206" s="491" t="str">
        <f ca="1"/>
        <v>MDW-39514</v>
      </c>
      <c r="D206" s="491" t="str">
        <f ca="1"/>
        <v>Lot02</v>
      </c>
      <c r="E206" s="491" t="str">
        <f ca="1"/>
        <v>MO-BEM15.1</v>
      </c>
      <c r="F206" s="491" t="str">
        <f ca="1"/>
        <v>MO-BEM</v>
      </c>
      <c r="G206" s="493" t="str">
        <f ca="1"/>
        <v>Roof for cars parking lots area (184 car)t - Civil &amp; AR</v>
      </c>
      <c r="H206" s="491" t="str">
        <f ca="1"/>
        <v>สหชาติ</v>
      </c>
      <c r="I206" s="491">
        <f ca="1"/>
        <v>0</v>
      </c>
      <c r="J206" s="491" t="str">
        <f ca="1"/>
        <v>Depot</v>
      </c>
      <c r="K206" s="495">
        <f ca="1"/>
        <v>46237</v>
      </c>
      <c r="L206" s="173">
        <f ca="1"/>
        <v>46081</v>
      </c>
      <c r="M206" s="189">
        <f ca="1"/>
        <v>1</v>
      </c>
      <c r="N206" s="191" t="str">
        <f ca="1"/>
        <v>Completed</v>
      </c>
      <c r="O206" s="173">
        <f ca="1"/>
        <v>46112</v>
      </c>
      <c r="P206" s="189">
        <f ca="1"/>
        <v>1</v>
      </c>
      <c r="Q206" s="191" t="str">
        <f ca="1"/>
        <v>Completed</v>
      </c>
      <c r="R206" s="550">
        <f ca="1"/>
        <v>0</v>
      </c>
      <c r="S206" s="551">
        <f ca="1"/>
        <v>0</v>
      </c>
      <c r="T206" s="552">
        <f ca="1"/>
        <v>0</v>
      </c>
      <c r="U206" s="488" t="str" cm="1">
        <f t="array" aca="1" ref="U206" ca="1">_xlfn.XLOOKUP(1,(E206='01 Summary'!$E$4:$E$250)*(('01 Summary'!$T$4:$T$250="Late")+('01 Summary'!$T$4:$T$250="On Schedule")),'01 Summary'!$AM$4:$AM$250," ")</f>
        <v xml:space="preserve"> </v>
      </c>
      <c r="W206" s="644" t="s">
        <v>418</v>
      </c>
      <c r="X206" s="644" t="s">
        <v>2195</v>
      </c>
      <c r="Y206" s="644" t="s">
        <v>2197</v>
      </c>
    </row>
    <row r="207" spans="2:25" ht="30" hidden="1" customHeight="1" x14ac:dyDescent="0.2">
      <c r="B207" s="491">
        <f ca="1"/>
        <v>203</v>
      </c>
      <c r="C207" s="502" t="str">
        <f ca="1"/>
        <v>MDW-39515</v>
      </c>
      <c r="D207" s="491" t="str">
        <f ca="1"/>
        <v>Lot02</v>
      </c>
      <c r="E207" s="491" t="str">
        <f ca="1"/>
        <v>MO-BEM15.2</v>
      </c>
      <c r="F207" s="491" t="str">
        <f ca="1"/>
        <v>MO-BEM</v>
      </c>
      <c r="G207" s="504" t="str">
        <f ca="1"/>
        <v>Roof for cars parking lots area (184 car) - Building Services</v>
      </c>
      <c r="H207" s="502" t="str">
        <f ca="1"/>
        <v>ประธาน</v>
      </c>
      <c r="I207" s="502">
        <f ca="1"/>
        <v>0</v>
      </c>
      <c r="J207" s="502" t="str">
        <f ca="1"/>
        <v>Depot</v>
      </c>
      <c r="K207" s="506">
        <f ca="1"/>
        <v>46237</v>
      </c>
      <c r="L207" s="173">
        <f ca="1"/>
        <v>46081</v>
      </c>
      <c r="M207" s="189">
        <f ca="1"/>
        <v>1</v>
      </c>
      <c r="N207" s="191" t="str">
        <f ca="1"/>
        <v>Completed</v>
      </c>
      <c r="O207" s="583">
        <f ca="1"/>
        <v>46112</v>
      </c>
      <c r="P207" s="189">
        <f ca="1"/>
        <v>1</v>
      </c>
      <c r="Q207" s="435" t="str">
        <f ca="1"/>
        <v>Completed</v>
      </c>
      <c r="R207" s="550">
        <f ca="1"/>
        <v>0</v>
      </c>
      <c r="S207" s="551">
        <f ca="1"/>
        <v>0</v>
      </c>
      <c r="T207" s="552">
        <f ca="1"/>
        <v>0</v>
      </c>
      <c r="U207" s="488" t="str" cm="1">
        <f t="array" aca="1" ref="U207" ca="1">_xlfn.XLOOKUP(1,(E207='01 Summary'!$E$4:$E$250)*(('01 Summary'!$T$4:$T$250="Late")+('01 Summary'!$T$4:$T$250="On Schedule")),'01 Summary'!$AM$4:$AM$250," ")</f>
        <v xml:space="preserve"> </v>
      </c>
      <c r="W207" s="644" t="s">
        <v>417</v>
      </c>
      <c r="X207" s="644" t="s">
        <v>3662</v>
      </c>
      <c r="Y207" s="644" t="s">
        <v>3902</v>
      </c>
    </row>
    <row r="208" spans="2:25" ht="30" hidden="1" customHeight="1" x14ac:dyDescent="0.2">
      <c r="B208" s="491">
        <f ca="1"/>
        <v>204</v>
      </c>
      <c r="C208" s="685" t="str">
        <f ca="1"/>
        <v>MDW-39519</v>
      </c>
      <c r="D208" s="685" t="str">
        <f ca="1"/>
        <v>Lot02</v>
      </c>
      <c r="E208" s="685" t="str">
        <f ca="1"/>
        <v>MO-BEM16</v>
      </c>
      <c r="F208" s="685" t="str">
        <f ca="1"/>
        <v>MO-BEM</v>
      </c>
      <c r="G208" s="687" t="str">
        <f ca="1"/>
        <v>Walkway roof and High roof across the road from Admin ORL to Depot slap</v>
      </c>
      <c r="H208" s="685" t="str">
        <f ca="1"/>
        <v>สหชาติ</v>
      </c>
      <c r="I208" s="685">
        <f ca="1"/>
        <v>0</v>
      </c>
      <c r="J208" s="685" t="str">
        <f ca="1"/>
        <v>Depot</v>
      </c>
      <c r="K208" s="688">
        <f ca="1"/>
        <v>46235</v>
      </c>
      <c r="L208" s="193">
        <f ca="1"/>
        <v>46188</v>
      </c>
      <c r="M208" s="531">
        <f ca="1"/>
        <v>1</v>
      </c>
      <c r="N208" s="601" t="str">
        <f ca="1"/>
        <v>Completed</v>
      </c>
      <c r="O208" s="193">
        <f ca="1"/>
        <v>46203</v>
      </c>
      <c r="P208" s="531">
        <f ca="1"/>
        <v>1</v>
      </c>
      <c r="Q208" s="601" t="str">
        <f ca="1"/>
        <v>Completed</v>
      </c>
      <c r="R208" s="701">
        <f ca="1"/>
        <v>0</v>
      </c>
      <c r="S208" s="702">
        <f ca="1"/>
        <v>0</v>
      </c>
      <c r="T208" s="703">
        <f ca="1"/>
        <v>0</v>
      </c>
      <c r="U208" s="488" t="str" cm="1">
        <f t="array" aca="1" ref="U208" ca="1">_xlfn.XLOOKUP(1,(E208='01 Summary'!$E$4:$E$250)*(('01 Summary'!$T$4:$T$250="Late")+('01 Summary'!$T$4:$T$250="On Schedule")),'01 Summary'!$AM$4:$AM$250," ")</f>
        <v xml:space="preserve"> </v>
      </c>
      <c r="W208" s="644" t="s">
        <v>423</v>
      </c>
      <c r="X208" s="644" t="s">
        <v>2203</v>
      </c>
      <c r="Y208" s="644" t="s">
        <v>2206</v>
      </c>
    </row>
    <row r="209" spans="2:25" ht="30" hidden="1" customHeight="1" x14ac:dyDescent="0.2">
      <c r="B209" s="491">
        <f ca="1"/>
        <v>205</v>
      </c>
      <c r="C209" s="491" t="str">
        <f ca="1"/>
        <v>MDW-39519</v>
      </c>
      <c r="D209" s="491" t="str">
        <f ca="1"/>
        <v>Lot02</v>
      </c>
      <c r="E209" s="491" t="str">
        <f ca="1"/>
        <v>MO-BEM17</v>
      </c>
      <c r="F209" s="491" t="str">
        <f ca="1"/>
        <v>MO-BEM</v>
      </c>
      <c r="G209" s="504" t="str">
        <f ca="1"/>
        <v>Walkway roof to car park in front of admin ORL(3x5m.)</v>
      </c>
      <c r="H209" s="502" t="str">
        <f ca="1"/>
        <v>สหชาติ</v>
      </c>
      <c r="I209" s="502">
        <f ca="1"/>
        <v>0</v>
      </c>
      <c r="J209" s="502" t="str">
        <f ca="1"/>
        <v>Depot</v>
      </c>
      <c r="K209" s="506">
        <f ca="1"/>
        <v>46235</v>
      </c>
      <c r="L209" s="173">
        <f ca="1"/>
        <v>46188</v>
      </c>
      <c r="M209" s="189">
        <f ca="1"/>
        <v>1</v>
      </c>
      <c r="N209" s="191" t="str">
        <f ca="1"/>
        <v>Completed</v>
      </c>
      <c r="O209" s="583">
        <f ca="1"/>
        <v>46203</v>
      </c>
      <c r="P209" s="189">
        <f ca="1"/>
        <v>1</v>
      </c>
      <c r="Q209" s="191" t="str">
        <f ca="1"/>
        <v>Completed</v>
      </c>
      <c r="R209" s="550">
        <f ca="1"/>
        <v>0</v>
      </c>
      <c r="S209" s="551">
        <f ca="1"/>
        <v>0</v>
      </c>
      <c r="T209" s="552">
        <f ca="1"/>
        <v>0</v>
      </c>
      <c r="U209" s="488" t="str" cm="1">
        <f t="array" aca="1" ref="U209" ca="1">_xlfn.XLOOKUP(1,(E209='01 Summary'!$E$4:$E$250)*(('01 Summary'!$T$4:$T$250="Late")+('01 Summary'!$T$4:$T$250="On Schedule")),'01 Summary'!$AM$4:$AM$250," ")</f>
        <v xml:space="preserve"> </v>
      </c>
      <c r="W209" s="644" t="s">
        <v>423</v>
      </c>
      <c r="X209" s="644" t="s">
        <v>2203</v>
      </c>
      <c r="Y209" s="644" t="s">
        <v>2206</v>
      </c>
    </row>
    <row r="210" spans="2:25" ht="30" hidden="1" customHeight="1" x14ac:dyDescent="0.2">
      <c r="B210" s="491">
        <f ca="1"/>
        <v>206</v>
      </c>
      <c r="C210" s="491" t="str">
        <f ca="1"/>
        <v>MDW-39519</v>
      </c>
      <c r="D210" s="491" t="str">
        <f ca="1"/>
        <v>Lot02</v>
      </c>
      <c r="E210" s="491" t="str">
        <f ca="1"/>
        <v>MO-BEM18</v>
      </c>
      <c r="F210" s="491" t="str">
        <f ca="1"/>
        <v>MO-BEM</v>
      </c>
      <c r="G210" s="493" t="str">
        <f ca="1"/>
        <v>Walkway roof over the footpath near depot slab (1.50 m. x 290 m.) and stair up to depot slap.</v>
      </c>
      <c r="H210" s="491" t="str">
        <f ca="1"/>
        <v>สหชาติ</v>
      </c>
      <c r="I210" s="491">
        <f ca="1"/>
        <v>0</v>
      </c>
      <c r="J210" s="491" t="str">
        <f ca="1"/>
        <v>Depot</v>
      </c>
      <c r="K210" s="495">
        <f ca="1"/>
        <v>46235</v>
      </c>
      <c r="L210" s="173">
        <f ca="1"/>
        <v>46188</v>
      </c>
      <c r="M210" s="189">
        <f ca="1"/>
        <v>1</v>
      </c>
      <c r="N210" s="191" t="str">
        <f ca="1"/>
        <v>Completed</v>
      </c>
      <c r="O210" s="583">
        <f ca="1"/>
        <v>46203</v>
      </c>
      <c r="P210" s="189">
        <f ca="1"/>
        <v>1</v>
      </c>
      <c r="Q210" s="191" t="str">
        <f ca="1"/>
        <v>Completed</v>
      </c>
      <c r="R210" s="550">
        <f ca="1"/>
        <v>0</v>
      </c>
      <c r="S210" s="551">
        <f ca="1"/>
        <v>0</v>
      </c>
      <c r="T210" s="552">
        <f ca="1"/>
        <v>0</v>
      </c>
      <c r="U210" s="488" t="str" cm="1">
        <f t="array" aca="1" ref="U210" ca="1">_xlfn.XLOOKUP(1,(E210='01 Summary'!$E$4:$E$250)*(('01 Summary'!$T$4:$T$250="Late")+('01 Summary'!$T$4:$T$250="On Schedule")),'01 Summary'!$AM$4:$AM$250," ")</f>
        <v xml:space="preserve"> </v>
      </c>
      <c r="W210" s="644" t="s">
        <v>423</v>
      </c>
      <c r="X210" s="644" t="s">
        <v>2203</v>
      </c>
      <c r="Y210" s="644" t="s">
        <v>2206</v>
      </c>
    </row>
    <row r="211" spans="2:25" ht="30" hidden="1" customHeight="1" x14ac:dyDescent="0.2">
      <c r="B211" s="491">
        <f ca="1"/>
        <v>207</v>
      </c>
      <c r="C211" s="491" t="str">
        <f ca="1"/>
        <v>MDW-39557</v>
      </c>
      <c r="D211" s="491" t="str">
        <f ca="1"/>
        <v>Lot02</v>
      </c>
      <c r="E211" s="491" t="str">
        <f ca="1"/>
        <v>MO-BEM19</v>
      </c>
      <c r="F211" s="491" t="str">
        <f ca="1"/>
        <v>MO-BEM</v>
      </c>
      <c r="G211" s="493" t="str">
        <f ca="1"/>
        <v>Install Chain Link fence to enclose parking area</v>
      </c>
      <c r="H211" s="491" t="str">
        <f ca="1"/>
        <v>สหชาติ</v>
      </c>
      <c r="I211" s="491">
        <f ca="1"/>
        <v>0</v>
      </c>
      <c r="J211" s="491" t="str">
        <f ca="1"/>
        <v>Depot</v>
      </c>
      <c r="K211" s="495">
        <f ca="1"/>
        <v>46296</v>
      </c>
      <c r="L211" s="173">
        <f ca="1"/>
        <v>46202</v>
      </c>
      <c r="M211" s="189">
        <f ca="1"/>
        <v>1</v>
      </c>
      <c r="N211" s="191" t="str">
        <f ca="1"/>
        <v>Completed</v>
      </c>
      <c r="O211" s="173">
        <f ca="1"/>
        <v>46233</v>
      </c>
      <c r="P211" s="189">
        <f ca="1"/>
        <v>1</v>
      </c>
      <c r="Q211" s="191" t="str">
        <f ca="1"/>
        <v>Completed</v>
      </c>
      <c r="R211" s="550">
        <f ca="1"/>
        <v>0</v>
      </c>
      <c r="S211" s="551">
        <f ca="1"/>
        <v>0</v>
      </c>
      <c r="T211" s="552">
        <f ca="1"/>
        <v>0</v>
      </c>
      <c r="U211" s="488" t="str" cm="1">
        <f t="array" aca="1" ref="U211" ca="1">_xlfn.XLOOKUP(1,(E211='01 Summary'!$E$4:$E$250)*(('01 Summary'!$T$4:$T$250="Late")+('01 Summary'!$T$4:$T$250="On Schedule")),'01 Summary'!$AM$4:$AM$250," ")</f>
        <v xml:space="preserve"> </v>
      </c>
      <c r="W211" s="644" t="s">
        <v>1581</v>
      </c>
      <c r="X211" s="644" t="s">
        <v>2304</v>
      </c>
      <c r="Y211" s="644" t="s">
        <v>2306</v>
      </c>
    </row>
    <row r="212" spans="2:25" ht="30" hidden="1" customHeight="1" x14ac:dyDescent="0.2">
      <c r="B212" s="491">
        <f ca="1"/>
        <v>208</v>
      </c>
      <c r="C212" s="491" t="str">
        <f ca="1"/>
        <v>MDW-39523</v>
      </c>
      <c r="D212" s="491" t="str">
        <f ca="1"/>
        <v>Lot02</v>
      </c>
      <c r="E212" s="491" t="str">
        <f ca="1"/>
        <v>MO-BEM20</v>
      </c>
      <c r="F212" s="491" t="str">
        <f ca="1"/>
        <v>MO-BEM</v>
      </c>
      <c r="G212" s="493" t="str">
        <f ca="1"/>
        <v>Hose bib 1/2" 4 sets for Tree around Admin area</v>
      </c>
      <c r="H212" s="491" t="str">
        <f ca="1"/>
        <v>ประธาน</v>
      </c>
      <c r="I212" s="491">
        <f ca="1"/>
        <v>0</v>
      </c>
      <c r="J212" s="491" t="str">
        <f ca="1"/>
        <v>Depot</v>
      </c>
      <c r="K212" s="495">
        <f ca="1"/>
        <v>46174</v>
      </c>
      <c r="L212" s="173">
        <f ca="1"/>
        <v>46135</v>
      </c>
      <c r="M212" s="189">
        <f ca="1"/>
        <v>1</v>
      </c>
      <c r="N212" s="192" t="str">
        <f ca="1"/>
        <v>Completed</v>
      </c>
      <c r="O212" s="173">
        <f ca="1"/>
        <v>46181</v>
      </c>
      <c r="P212" s="189">
        <f ca="1"/>
        <v>1</v>
      </c>
      <c r="Q212" s="192" t="str">
        <f ca="1"/>
        <v>Completed</v>
      </c>
      <c r="R212" s="550">
        <f ca="1"/>
        <v>0</v>
      </c>
      <c r="S212" s="551">
        <f ca="1"/>
        <v>0</v>
      </c>
      <c r="T212" s="552">
        <f ca="1"/>
        <v>0</v>
      </c>
      <c r="U212" s="488" t="str" cm="1">
        <f t="array" aca="1" ref="U212" ca="1">_xlfn.XLOOKUP(1,(E212='01 Summary'!$E$4:$E$250)*(('01 Summary'!$T$4:$T$250="Late")+('01 Summary'!$T$4:$T$250="On Schedule")),'01 Summary'!$AM$4:$AM$250," ")</f>
        <v xml:space="preserve"> </v>
      </c>
      <c r="W212" s="644" t="s">
        <v>419</v>
      </c>
      <c r="X212" s="644" t="s">
        <v>3678</v>
      </c>
      <c r="Y212" s="644" t="s">
        <v>3910</v>
      </c>
    </row>
    <row r="213" spans="2:25" ht="30" hidden="1" customHeight="1" x14ac:dyDescent="0.2">
      <c r="B213" s="491">
        <f ca="1"/>
        <v>209</v>
      </c>
      <c r="C213" s="491" t="str">
        <f ca="1"/>
        <v>-</v>
      </c>
      <c r="D213" s="491" t="str">
        <f ca="1"/>
        <v>Lot02</v>
      </c>
      <c r="E213" s="491" t="str">
        <f ca="1"/>
        <v>MO-BEM21</v>
      </c>
      <c r="F213" s="491" t="str">
        <f ca="1"/>
        <v>MO-BEM</v>
      </c>
      <c r="G213" s="493" t="str">
        <f ca="1"/>
        <v>Relocate Security Guard Box at Front Gate and Install Roof 3x5m.</v>
      </c>
      <c r="H213" s="491" t="str">
        <f ca="1"/>
        <v>สหชาติ</v>
      </c>
      <c r="I213" s="492">
        <f ca="1"/>
        <v>0</v>
      </c>
      <c r="J213" s="491" t="str">
        <f ca="1"/>
        <v>Depot</v>
      </c>
      <c r="K213" s="495">
        <f ca="1"/>
        <v>46390</v>
      </c>
      <c r="L213" s="173">
        <f ca="1"/>
        <v>46234</v>
      </c>
      <c r="M213" s="189">
        <f ca="1"/>
        <v>1</v>
      </c>
      <c r="N213" s="191" t="str">
        <f ca="1"/>
        <v>Completed</v>
      </c>
      <c r="O213" s="597">
        <f ca="1"/>
        <v>46295</v>
      </c>
      <c r="P213" s="189">
        <f ca="1"/>
        <v>0.75</v>
      </c>
      <c r="Q213" s="191" t="str">
        <f ca="1"/>
        <v>Late</v>
      </c>
      <c r="R213" s="550">
        <f ca="1"/>
        <v>0</v>
      </c>
      <c r="S213" s="551">
        <f ca="1"/>
        <v>0</v>
      </c>
      <c r="T213" s="552">
        <f ca="1"/>
        <v>0</v>
      </c>
      <c r="X213" s="644">
        <v>0</v>
      </c>
      <c r="Y213" s="644">
        <v>0</v>
      </c>
    </row>
    <row r="214" spans="2:25" ht="30" hidden="1" customHeight="1" x14ac:dyDescent="0.2">
      <c r="B214" s="491">
        <f ca="1"/>
        <v>210</v>
      </c>
      <c r="C214" s="685" t="str">
        <f ca="1"/>
        <v>MDW-39534</v>
      </c>
      <c r="D214" s="685" t="str">
        <f ca="1"/>
        <v>Lot02</v>
      </c>
      <c r="E214" s="685" t="str">
        <f ca="1"/>
        <v>MO-BEM21.1</v>
      </c>
      <c r="F214" s="685" t="str">
        <f ca="1"/>
        <v>MO-BEM</v>
      </c>
      <c r="G214" s="687" t="str">
        <f ca="1"/>
        <v>Modification Works : Security Guard Box at ORL Depot Entrance - Civil &amp; AR</v>
      </c>
      <c r="H214" s="685" t="str">
        <f ca="1"/>
        <v>สหชาติ</v>
      </c>
      <c r="I214" s="686">
        <f ca="1"/>
        <v>0</v>
      </c>
      <c r="J214" s="685" t="str">
        <f ca="1"/>
        <v>Depot</v>
      </c>
      <c r="K214" s="688">
        <f ca="1"/>
        <v>46389</v>
      </c>
      <c r="L214" s="193">
        <f ca="1"/>
        <v>46234</v>
      </c>
      <c r="M214" s="531">
        <f ca="1"/>
        <v>1</v>
      </c>
      <c r="N214" s="601" t="str">
        <f ca="1"/>
        <v>Completed</v>
      </c>
      <c r="O214" s="597">
        <f ca="1"/>
        <v>46295</v>
      </c>
      <c r="P214" s="531">
        <f ca="1"/>
        <v>0.67</v>
      </c>
      <c r="Q214" s="601" t="str">
        <f ca="1"/>
        <v>Late</v>
      </c>
      <c r="R214" s="701">
        <f ca="1"/>
        <v>0</v>
      </c>
      <c r="S214" s="702">
        <f ca="1"/>
        <v>0</v>
      </c>
      <c r="T214" s="703">
        <f ca="1"/>
        <v>0</v>
      </c>
      <c r="W214" s="644" t="s">
        <v>438</v>
      </c>
      <c r="X214" s="644" t="s">
        <v>2236</v>
      </c>
      <c r="Y214" s="644" t="s">
        <v>2238</v>
      </c>
    </row>
    <row r="215" spans="2:25" ht="30" hidden="1" customHeight="1" x14ac:dyDescent="0.2">
      <c r="B215" s="491">
        <f ca="1"/>
        <v>211</v>
      </c>
      <c r="C215" s="491" t="str">
        <f ca="1"/>
        <v>MDW-39535</v>
      </c>
      <c r="D215" s="491" t="str">
        <f ca="1"/>
        <v>Lot02</v>
      </c>
      <c r="E215" s="491" t="str">
        <f ca="1"/>
        <v>MO-BEM21.2</v>
      </c>
      <c r="F215" s="491" t="str">
        <f ca="1"/>
        <v>MO-BEM</v>
      </c>
      <c r="G215" s="493" t="str">
        <f ca="1"/>
        <v>Modification Works : Security Guard Box at ORL Depot Entrance - Building Services</v>
      </c>
      <c r="H215" s="491" t="str">
        <f ca="1"/>
        <v>ประธาน</v>
      </c>
      <c r="I215" s="491">
        <f ca="1"/>
        <v>0</v>
      </c>
      <c r="J215" s="491" t="str">
        <f ca="1"/>
        <v>Depot</v>
      </c>
      <c r="K215" s="495">
        <f ca="1"/>
        <v>46390</v>
      </c>
      <c r="L215" s="173">
        <f ca="1"/>
        <v>46234</v>
      </c>
      <c r="M215" s="189">
        <f ca="1"/>
        <v>1</v>
      </c>
      <c r="N215" s="191" t="str">
        <f ca="1"/>
        <v>Completed</v>
      </c>
      <c r="O215" s="173">
        <f ca="1"/>
        <v>46295</v>
      </c>
      <c r="P215" s="189">
        <f ca="1"/>
        <v>1</v>
      </c>
      <c r="Q215" s="191" t="str">
        <f ca="1"/>
        <v>Completed</v>
      </c>
      <c r="R215" s="550">
        <f ca="1"/>
        <v>0</v>
      </c>
      <c r="S215" s="551">
        <f ca="1"/>
        <v>0</v>
      </c>
      <c r="T215" s="552">
        <f ca="1"/>
        <v>0</v>
      </c>
      <c r="W215" s="644" t="s">
        <v>1541</v>
      </c>
      <c r="X215" s="644" t="s">
        <v>3702</v>
      </c>
      <c r="Y215" s="644" t="s">
        <v>3925</v>
      </c>
    </row>
    <row r="216" spans="2:25" ht="30" hidden="1" customHeight="1" x14ac:dyDescent="0.2">
      <c r="B216" s="491">
        <f ca="1"/>
        <v>212</v>
      </c>
      <c r="C216" s="491" t="str">
        <f ca="1"/>
        <v>MDW-39532</v>
      </c>
      <c r="D216" s="491" t="str">
        <f ca="1"/>
        <v>Lot02</v>
      </c>
      <c r="E216" s="491" t="str">
        <f ca="1"/>
        <v>MO-BEM22</v>
      </c>
      <c r="F216" s="491" t="str">
        <f ca="1"/>
        <v>MO-BEM</v>
      </c>
      <c r="G216" s="493" t="str">
        <f ca="1"/>
        <v>Addition Spike fence for MRTA fence and Chain link at Klong Chourdyai 400m.</v>
      </c>
      <c r="H216" s="491" t="str">
        <f ca="1"/>
        <v>สหชาติ</v>
      </c>
      <c r="I216" s="491">
        <f ca="1"/>
        <v>0</v>
      </c>
      <c r="J216" s="491" t="str">
        <f ca="1"/>
        <v>Depot</v>
      </c>
      <c r="K216" s="495">
        <f ca="1"/>
        <v>46388</v>
      </c>
      <c r="L216" s="173">
        <f ca="1"/>
        <v>46264</v>
      </c>
      <c r="M216" s="189">
        <f ca="1"/>
        <v>0.7</v>
      </c>
      <c r="N216" s="191" t="str">
        <f ca="1"/>
        <v>Late</v>
      </c>
      <c r="O216" s="173">
        <f ca="1"/>
        <v>46295</v>
      </c>
      <c r="P216" s="189">
        <f ca="1"/>
        <v>0</v>
      </c>
      <c r="Q216" s="191" t="str">
        <f ca="1"/>
        <v>Late</v>
      </c>
      <c r="R216" s="550">
        <f ca="1"/>
        <v>0</v>
      </c>
      <c r="S216" s="551">
        <f ca="1"/>
        <v>0</v>
      </c>
      <c r="T216" s="552">
        <f ca="1"/>
        <v>0</v>
      </c>
      <c r="W216" s="644" t="s">
        <v>401</v>
      </c>
      <c r="X216" s="644" t="s">
        <v>2228</v>
      </c>
      <c r="Y216" s="644" t="s">
        <v>2230</v>
      </c>
    </row>
    <row r="217" spans="2:25" ht="30" hidden="1" customHeight="1" x14ac:dyDescent="0.2">
      <c r="B217" s="491">
        <f ca="1"/>
        <v>213</v>
      </c>
      <c r="C217" s="491" t="str">
        <f ca="1"/>
        <v>MDW-39527</v>
      </c>
      <c r="D217" s="491" t="str">
        <f ca="1"/>
        <v>Lot02</v>
      </c>
      <c r="E217" s="491" t="str">
        <f ca="1"/>
        <v>MO-BEM23</v>
      </c>
      <c r="F217" s="491" t="str">
        <f ca="1"/>
        <v>MO-BEM</v>
      </c>
      <c r="G217" s="493" t="str">
        <f ca="1"/>
        <v>Hand sink with eye wash station</v>
      </c>
      <c r="H217" s="491" t="str">
        <f ca="1"/>
        <v>ประธาน</v>
      </c>
      <c r="I217" s="491" t="str">
        <f ca="1"/>
        <v>พี่ต่อ</v>
      </c>
      <c r="J217" s="491" t="str">
        <f ca="1"/>
        <v>Depot</v>
      </c>
      <c r="K217" s="495">
        <f ca="1"/>
        <v>46388</v>
      </c>
      <c r="L217" s="173">
        <f ca="1"/>
        <v>46264</v>
      </c>
      <c r="M217" s="189">
        <f ca="1"/>
        <v>1</v>
      </c>
      <c r="N217" s="191" t="str">
        <f ca="1"/>
        <v>Completed</v>
      </c>
      <c r="O217" s="173">
        <f ca="1"/>
        <v>46310</v>
      </c>
      <c r="P217" s="189">
        <f ca="1"/>
        <v>1</v>
      </c>
      <c r="Q217" s="191" t="str">
        <f ca="1"/>
        <v>Completed</v>
      </c>
      <c r="R217" s="550">
        <f ca="1"/>
        <v>0</v>
      </c>
      <c r="S217" s="551">
        <f ca="1"/>
        <v>0</v>
      </c>
      <c r="T217" s="552">
        <f ca="1"/>
        <v>0</v>
      </c>
      <c r="W217" s="644" t="s">
        <v>420</v>
      </c>
      <c r="X217" s="644" t="s">
        <v>3687</v>
      </c>
      <c r="Y217" s="644" t="s">
        <v>3918</v>
      </c>
    </row>
    <row r="218" spans="2:25" ht="30" hidden="1" customHeight="1" x14ac:dyDescent="0.2">
      <c r="B218" s="491">
        <f ca="1"/>
        <v>214</v>
      </c>
      <c r="C218" s="685" t="str">
        <f ca="1"/>
        <v>MDW-39531</v>
      </c>
      <c r="D218" s="685" t="str">
        <f ca="1"/>
        <v>Lot02</v>
      </c>
      <c r="E218" s="685" t="str">
        <f ca="1"/>
        <v>MO-BEM24</v>
      </c>
      <c r="F218" s="685" t="str">
        <f ca="1"/>
        <v>MO-BEM</v>
      </c>
      <c r="G218" s="687" t="str">
        <f ca="1"/>
        <v>Guard rail protection for Fire Hose Cabinet 8 set</v>
      </c>
      <c r="H218" s="685" t="str">
        <f ca="1"/>
        <v>สหชาติ</v>
      </c>
      <c r="I218" s="685">
        <f ca="1"/>
        <v>0</v>
      </c>
      <c r="J218" s="685" t="str">
        <f ca="1"/>
        <v>Depot</v>
      </c>
      <c r="K218" s="688">
        <f ca="1"/>
        <v>46174</v>
      </c>
      <c r="L218" s="193">
        <f ca="1"/>
        <v>46095</v>
      </c>
      <c r="M218" s="531">
        <f ca="1"/>
        <v>1</v>
      </c>
      <c r="N218" s="601" t="str">
        <f ca="1"/>
        <v>Completed</v>
      </c>
      <c r="O218" s="193">
        <f ca="1"/>
        <v>46126</v>
      </c>
      <c r="P218" s="531">
        <f ca="1"/>
        <v>1</v>
      </c>
      <c r="Q218" s="601" t="str">
        <f ca="1"/>
        <v>Completed</v>
      </c>
      <c r="R218" s="701">
        <f ca="1"/>
        <v>0</v>
      </c>
      <c r="S218" s="702">
        <f ca="1"/>
        <v>0</v>
      </c>
      <c r="T218" s="703">
        <f ca="1"/>
        <v>0</v>
      </c>
      <c r="W218" s="644" t="s">
        <v>421</v>
      </c>
      <c r="X218" s="644" t="s">
        <v>2224</v>
      </c>
      <c r="Y218" s="644" t="s">
        <v>2226</v>
      </c>
    </row>
    <row r="219" spans="2:25" ht="30" hidden="1" customHeight="1" x14ac:dyDescent="0.2">
      <c r="B219" s="491">
        <f ca="1"/>
        <v>215</v>
      </c>
      <c r="C219" s="491" t="str">
        <f ca="1"/>
        <v>MDW-39557</v>
      </c>
      <c r="D219" s="491" t="str">
        <f ca="1"/>
        <v>Lot02</v>
      </c>
      <c r="E219" s="491" t="str">
        <f ca="1"/>
        <v>MO-BEM25.1</v>
      </c>
      <c r="F219" s="491" t="str">
        <f ca="1"/>
        <v>MO-BEM</v>
      </c>
      <c r="G219" s="493" t="str">
        <f ca="1"/>
        <v>Chain Link Fence to divide controlled areas on Depot slab 3 m.x 485 m. - Civil &amp; AR</v>
      </c>
      <c r="H219" s="491" t="str">
        <f ca="1"/>
        <v>สหชาติ</v>
      </c>
      <c r="I219" s="491">
        <f ca="1"/>
        <v>0</v>
      </c>
      <c r="J219" s="491" t="str">
        <f ca="1"/>
        <v>Depot</v>
      </c>
      <c r="K219" s="495">
        <f ca="1"/>
        <v>46296</v>
      </c>
      <c r="L219" s="173">
        <f ca="1"/>
        <v>46187</v>
      </c>
      <c r="M219" s="189">
        <f ca="1"/>
        <v>1</v>
      </c>
      <c r="N219" s="191" t="str">
        <f ca="1"/>
        <v>Completed</v>
      </c>
      <c r="O219" s="173">
        <f ca="1"/>
        <v>46233</v>
      </c>
      <c r="P219" s="189">
        <f ca="1"/>
        <v>1</v>
      </c>
      <c r="Q219" s="191" t="str">
        <f ca="1"/>
        <v>Completed</v>
      </c>
      <c r="R219" s="550">
        <f ca="1"/>
        <v>0</v>
      </c>
      <c r="S219" s="551">
        <f ca="1"/>
        <v>0</v>
      </c>
      <c r="T219" s="552">
        <f ca="1"/>
        <v>0</v>
      </c>
      <c r="W219" s="644" t="s">
        <v>1581</v>
      </c>
      <c r="X219" s="644" t="s">
        <v>2304</v>
      </c>
      <c r="Y219" s="644" t="s">
        <v>2306</v>
      </c>
    </row>
    <row r="220" spans="2:25" ht="30" hidden="1" customHeight="1" x14ac:dyDescent="0.2">
      <c r="B220" s="491">
        <f ca="1"/>
        <v>216</v>
      </c>
      <c r="C220" s="491" t="str">
        <f ca="1"/>
        <v>MDW-39520</v>
      </c>
      <c r="D220" s="491" t="str">
        <f ca="1"/>
        <v>Lot02</v>
      </c>
      <c r="E220" s="491" t="str">
        <f ca="1"/>
        <v>MO-BEM25.2</v>
      </c>
      <c r="F220" s="491" t="str">
        <f ca="1"/>
        <v>MO-BEM</v>
      </c>
      <c r="G220" s="493" t="str">
        <f ca="1"/>
        <v>Chain Link Fence to divide controlled areas on Depot slab 3 m.x 485 m.- Building Services</v>
      </c>
      <c r="H220" s="491" t="str">
        <f ca="1"/>
        <v>ประธาน</v>
      </c>
      <c r="I220" s="491">
        <f ca="1"/>
        <v>0</v>
      </c>
      <c r="J220" s="491" t="str">
        <f ca="1"/>
        <v>Depot</v>
      </c>
      <c r="K220" s="495">
        <f ca="1"/>
        <v>46296</v>
      </c>
      <c r="L220" s="173">
        <f ca="1"/>
        <v>46187</v>
      </c>
      <c r="M220" s="189">
        <f ca="1"/>
        <v>1</v>
      </c>
      <c r="N220" s="191" t="str">
        <f ca="1"/>
        <v>Completed</v>
      </c>
      <c r="O220" s="173">
        <f ca="1"/>
        <v>46233</v>
      </c>
      <c r="P220" s="189">
        <f ca="1"/>
        <v>1</v>
      </c>
      <c r="Q220" s="191" t="str">
        <f ca="1"/>
        <v>Completed</v>
      </c>
      <c r="R220" s="550">
        <f ca="1"/>
        <v>0</v>
      </c>
      <c r="S220" s="551">
        <f ca="1"/>
        <v>0</v>
      </c>
      <c r="T220" s="552">
        <f ca="1"/>
        <v>0</v>
      </c>
      <c r="W220" s="644" t="s">
        <v>422</v>
      </c>
      <c r="X220" s="644" t="s">
        <v>3673</v>
      </c>
      <c r="Y220" s="644" t="s">
        <v>3908</v>
      </c>
    </row>
    <row r="221" spans="2:25" ht="30" hidden="1" customHeight="1" x14ac:dyDescent="0.2">
      <c r="B221" s="491">
        <f ca="1"/>
        <v>217</v>
      </c>
      <c r="C221" s="491" t="str">
        <f ca="1"/>
        <v>MDW-39518</v>
      </c>
      <c r="D221" s="491" t="str">
        <f ca="1"/>
        <v>Lot02</v>
      </c>
      <c r="E221" s="491" t="str">
        <f ca="1"/>
        <v>MO-BEM26</v>
      </c>
      <c r="F221" s="491" t="str">
        <f ca="1"/>
        <v>MO-BEM</v>
      </c>
      <c r="G221" s="493" t="str">
        <f ca="1"/>
        <v>Street Lighting system area between MRTA Fence and Depot slab</v>
      </c>
      <c r="H221" s="491" t="str">
        <f ca="1"/>
        <v>ประธาน</v>
      </c>
      <c r="I221" s="491">
        <f ca="1"/>
        <v>0</v>
      </c>
      <c r="J221" s="491" t="str">
        <f ca="1"/>
        <v>Depot</v>
      </c>
      <c r="K221" s="495">
        <f ca="1"/>
        <v>46235</v>
      </c>
      <c r="L221" s="173">
        <f ca="1"/>
        <v>46126</v>
      </c>
      <c r="M221" s="189">
        <f ca="1"/>
        <v>0.5</v>
      </c>
      <c r="N221" s="191" t="str">
        <f ca="1"/>
        <v>Late</v>
      </c>
      <c r="O221" s="173">
        <f ca="1"/>
        <v>46157</v>
      </c>
      <c r="P221" s="189">
        <f ca="1"/>
        <v>0</v>
      </c>
      <c r="Q221" s="191" t="str">
        <f ca="1"/>
        <v>Late</v>
      </c>
      <c r="R221" s="550">
        <f ca="1"/>
        <v>0</v>
      </c>
      <c r="S221" s="551">
        <f ca="1"/>
        <v>0</v>
      </c>
      <c r="T221" s="552">
        <f ca="1"/>
        <v>0</v>
      </c>
      <c r="W221" s="644" t="s">
        <v>424</v>
      </c>
      <c r="X221" s="644" t="s">
        <v>3669</v>
      </c>
      <c r="Y221" s="644" t="s">
        <v>3906</v>
      </c>
    </row>
    <row r="222" spans="2:25" ht="30" hidden="1" customHeight="1" x14ac:dyDescent="0.2">
      <c r="B222" s="491">
        <f ca="1"/>
        <v>218</v>
      </c>
      <c r="C222" s="491" t="str">
        <f ca="1"/>
        <v>-</v>
      </c>
      <c r="D222" s="491" t="str">
        <f ca="1"/>
        <v>Lot02</v>
      </c>
      <c r="E222" s="491" t="str">
        <f ca="1"/>
        <v>MO-BEM27</v>
      </c>
      <c r="F222" s="491" t="str">
        <f ca="1"/>
        <v>MO-BEM</v>
      </c>
      <c r="G222" s="493" t="str">
        <f ca="1"/>
        <v>Compacted gravel walkway along the Test Track OR-BL 1.2 m.</v>
      </c>
      <c r="H222" s="491" t="str">
        <f ca="1"/>
        <v>สหชาติ</v>
      </c>
      <c r="I222" s="491" t="str">
        <f ca="1"/>
        <v>พรพรหม</v>
      </c>
      <c r="J222" s="491" t="str">
        <f ca="1"/>
        <v>Depot</v>
      </c>
      <c r="K222" s="495">
        <f ca="1"/>
        <v>46388</v>
      </c>
      <c r="L222" s="173">
        <f ca="1"/>
        <v>46264</v>
      </c>
      <c r="M222" s="189">
        <f ca="1"/>
        <v>1</v>
      </c>
      <c r="N222" s="191" t="str">
        <f ca="1"/>
        <v>Completed</v>
      </c>
      <c r="O222" s="597">
        <f ca="1"/>
        <v>46295</v>
      </c>
      <c r="P222" s="189">
        <f ca="1"/>
        <v>0</v>
      </c>
      <c r="Q222" s="191" t="str">
        <f ca="1"/>
        <v>Late</v>
      </c>
      <c r="R222" s="550">
        <f ca="1"/>
        <v>0</v>
      </c>
      <c r="S222" s="551">
        <f ca="1"/>
        <v>0</v>
      </c>
      <c r="T222" s="552">
        <f ca="1"/>
        <v>0</v>
      </c>
      <c r="X222" s="644">
        <v>0</v>
      </c>
      <c r="Y222" s="644">
        <v>0</v>
      </c>
    </row>
    <row r="223" spans="2:25" ht="30" hidden="1" customHeight="1" x14ac:dyDescent="0.2">
      <c r="B223" s="491">
        <f ca="1"/>
        <v>219</v>
      </c>
      <c r="C223" s="685" t="str">
        <f ca="1"/>
        <v>MDW-39524</v>
      </c>
      <c r="D223" s="685" t="str">
        <f ca="1"/>
        <v>Lot02</v>
      </c>
      <c r="E223" s="685" t="str">
        <f ca="1"/>
        <v>MO-BEM28.1</v>
      </c>
      <c r="F223" s="685" t="str">
        <f ca="1"/>
        <v>MO-BEM</v>
      </c>
      <c r="G223" s="687" t="str">
        <f ca="1"/>
        <v>Walkway under Depot Slab for Maintenance Service - Civil &amp; AR</v>
      </c>
      <c r="H223" s="685" t="str">
        <f ca="1"/>
        <v>สหชาติ</v>
      </c>
      <c r="I223" s="685">
        <f ca="1"/>
        <v>0</v>
      </c>
      <c r="J223" s="685" t="str">
        <f ca="1"/>
        <v>Depot</v>
      </c>
      <c r="K223" s="688">
        <f ca="1"/>
        <v>46389</v>
      </c>
      <c r="L223" s="193">
        <f ca="1"/>
        <v>46279</v>
      </c>
      <c r="M223" s="531">
        <f ca="1"/>
        <v>1</v>
      </c>
      <c r="N223" s="601" t="str">
        <f ca="1"/>
        <v>Completed</v>
      </c>
      <c r="O223" s="193">
        <f ca="1"/>
        <v>46325</v>
      </c>
      <c r="P223" s="531">
        <f ca="1"/>
        <v>1</v>
      </c>
      <c r="Q223" s="601" t="str">
        <f ca="1"/>
        <v>Completed</v>
      </c>
      <c r="R223" s="701">
        <f ca="1"/>
        <v>0</v>
      </c>
      <c r="S223" s="702">
        <f ca="1"/>
        <v>0</v>
      </c>
      <c r="T223" s="703">
        <f ca="1"/>
        <v>0</v>
      </c>
      <c r="W223" s="644" t="s">
        <v>426</v>
      </c>
      <c r="X223" s="644" t="s">
        <v>2216</v>
      </c>
      <c r="Y223" s="644" t="s">
        <v>2218</v>
      </c>
    </row>
    <row r="224" spans="2:25" ht="30" hidden="1" customHeight="1" x14ac:dyDescent="0.2">
      <c r="B224" s="491">
        <f ca="1"/>
        <v>220</v>
      </c>
      <c r="C224" s="502" t="str">
        <f ca="1"/>
        <v>MDW-39525</v>
      </c>
      <c r="D224" s="491" t="str">
        <f ca="1"/>
        <v>Lot02</v>
      </c>
      <c r="E224" s="491" t="str">
        <f ca="1"/>
        <v>MO-BEM28.2</v>
      </c>
      <c r="F224" s="491" t="str">
        <f ca="1"/>
        <v>MO-BEM</v>
      </c>
      <c r="G224" s="504" t="str">
        <f ca="1"/>
        <v>Walkway under Depot Slab for Maintenance Service - Building Services</v>
      </c>
      <c r="H224" s="502" t="str">
        <f ca="1"/>
        <v>ประธาน</v>
      </c>
      <c r="I224" s="502">
        <f ca="1"/>
        <v>0</v>
      </c>
      <c r="J224" s="502" t="str">
        <f ca="1"/>
        <v>Depot</v>
      </c>
      <c r="K224" s="506">
        <f ca="1"/>
        <v>46390</v>
      </c>
      <c r="L224" s="173">
        <f ca="1"/>
        <v>46279</v>
      </c>
      <c r="M224" s="189">
        <f ca="1"/>
        <v>1</v>
      </c>
      <c r="N224" s="191" t="str">
        <f ca="1"/>
        <v>Completed</v>
      </c>
      <c r="O224" s="173">
        <f ca="1"/>
        <v>46325</v>
      </c>
      <c r="P224" s="189">
        <f ca="1"/>
        <v>1</v>
      </c>
      <c r="Q224" s="191" t="str">
        <f ca="1"/>
        <v>Completed</v>
      </c>
      <c r="R224" s="550">
        <f ca="1"/>
        <v>0</v>
      </c>
      <c r="S224" s="551">
        <f ca="1"/>
        <v>0</v>
      </c>
      <c r="T224" s="552">
        <f ca="1"/>
        <v>0</v>
      </c>
      <c r="W224" s="644" t="s">
        <v>425</v>
      </c>
      <c r="X224" s="644" t="s">
        <v>3681</v>
      </c>
      <c r="Y224" s="644" t="s">
        <v>3913</v>
      </c>
    </row>
    <row r="225" spans="2:31" ht="30" hidden="1" customHeight="1" x14ac:dyDescent="0.2">
      <c r="B225" s="491">
        <f ca="1"/>
        <v>221</v>
      </c>
      <c r="C225" s="685" t="str">
        <f ca="1"/>
        <v>MDW-39521</v>
      </c>
      <c r="D225" s="685" t="str">
        <f ca="1"/>
        <v>Lot02</v>
      </c>
      <c r="E225" s="685" t="str">
        <f ca="1"/>
        <v>MO-BEM29</v>
      </c>
      <c r="F225" s="685" t="str">
        <f ca="1"/>
        <v>MO-BEM</v>
      </c>
      <c r="G225" s="687" t="str">
        <f ca="1"/>
        <v>Walkway Bridge across the canal for Depot area inspection patrols 3 location</v>
      </c>
      <c r="H225" s="685" t="str">
        <f ca="1"/>
        <v>สหชาติ</v>
      </c>
      <c r="I225" s="685">
        <f ca="1"/>
        <v>0</v>
      </c>
      <c r="J225" s="685" t="str">
        <f ca="1"/>
        <v>Depot</v>
      </c>
      <c r="K225" s="688">
        <f ca="1"/>
        <v>46388</v>
      </c>
      <c r="L225" s="193">
        <f ca="1"/>
        <v>46249</v>
      </c>
      <c r="M225" s="531">
        <f ca="1"/>
        <v>1</v>
      </c>
      <c r="N225" s="601" t="str">
        <f ca="1"/>
        <v>Completed</v>
      </c>
      <c r="O225" s="597">
        <f ca="1"/>
        <v>46295</v>
      </c>
      <c r="P225" s="531">
        <f ca="1"/>
        <v>0.67</v>
      </c>
      <c r="Q225" s="601" t="str">
        <f ca="1"/>
        <v>Late</v>
      </c>
      <c r="R225" s="701">
        <f ca="1"/>
        <v>0</v>
      </c>
      <c r="S225" s="702">
        <f ca="1"/>
        <v>0</v>
      </c>
      <c r="T225" s="703">
        <f ca="1"/>
        <v>0</v>
      </c>
      <c r="W225" s="644" t="s">
        <v>427</v>
      </c>
      <c r="X225" s="644" t="s">
        <v>2208</v>
      </c>
      <c r="Y225" s="644" t="s">
        <v>2210</v>
      </c>
    </row>
    <row r="226" spans="2:31" ht="30" hidden="1" customHeight="1" x14ac:dyDescent="0.2">
      <c r="B226" s="491">
        <f ca="1"/>
        <v>222</v>
      </c>
      <c r="C226" s="491" t="str">
        <f ca="1"/>
        <v>-</v>
      </c>
      <c r="D226" s="491" t="str">
        <f ca="1"/>
        <v>Lot02</v>
      </c>
      <c r="E226" s="491" t="str">
        <f ca="1"/>
        <v>MO-BEM30</v>
      </c>
      <c r="F226" s="491" t="str">
        <f ca="1"/>
        <v>MO-BEM</v>
      </c>
      <c r="G226" s="493" t="str">
        <f ca="1"/>
        <v>Cut down trees between Depot BL+ORL and MRTA Fence</v>
      </c>
      <c r="H226" s="491" t="str">
        <f ca="1"/>
        <v>สหชาติ</v>
      </c>
      <c r="I226" s="491">
        <f ca="1"/>
        <v>0</v>
      </c>
      <c r="J226" s="491" t="str">
        <f ca="1"/>
        <v>Depot</v>
      </c>
      <c r="K226" s="495">
        <f ca="1"/>
        <v>46388</v>
      </c>
      <c r="L226" s="173">
        <f ca="1"/>
        <v>46324</v>
      </c>
      <c r="M226" s="189">
        <f ca="1"/>
        <v>0</v>
      </c>
      <c r="N226" s="191" t="str">
        <f ca="1"/>
        <v>Late</v>
      </c>
      <c r="O226" s="173">
        <f ca="1"/>
        <v>46355</v>
      </c>
      <c r="P226" s="189">
        <f ca="1"/>
        <v>0</v>
      </c>
      <c r="Q226" s="191" t="str">
        <f ca="1"/>
        <v>On Schedule</v>
      </c>
      <c r="R226" s="550">
        <f ca="1"/>
        <v>0</v>
      </c>
      <c r="S226" s="551">
        <f ca="1"/>
        <v>0</v>
      </c>
      <c r="T226" s="552">
        <f ca="1"/>
        <v>0</v>
      </c>
      <c r="X226" s="644">
        <v>0</v>
      </c>
      <c r="Y226" s="644">
        <v>0</v>
      </c>
    </row>
    <row r="227" spans="2:31" ht="30" hidden="1" customHeight="1" x14ac:dyDescent="0.2">
      <c r="B227" s="491">
        <f ca="1"/>
        <v>223</v>
      </c>
      <c r="C227" s="499">
        <f ca="1"/>
        <v>0</v>
      </c>
      <c r="D227" s="496" t="str">
        <f ca="1"/>
        <v>Lot02</v>
      </c>
      <c r="E227" s="496" t="str">
        <f ca="1"/>
        <v>MO-BEM31</v>
      </c>
      <c r="F227" s="496" t="str">
        <f ca="1"/>
        <v>MO-BEM</v>
      </c>
      <c r="G227" s="498" t="str">
        <f ca="1"/>
        <v>Provide facility system and interface to MMC room (Fire Alarm / CCTV / VMS / TEL / CASS / Radio / PA)</v>
      </c>
      <c r="H227" s="496" t="str">
        <f ca="1"/>
        <v>บัณฑิต</v>
      </c>
      <c r="I227" s="497">
        <f ca="1"/>
        <v>0</v>
      </c>
      <c r="J227" s="496" t="str">
        <f ca="1"/>
        <v>Depot</v>
      </c>
      <c r="K227" s="500">
        <f ca="1"/>
        <v>46296</v>
      </c>
      <c r="L227" s="205">
        <f ca="1"/>
        <v>0</v>
      </c>
      <c r="M227" s="206">
        <f ca="1"/>
        <v>0</v>
      </c>
      <c r="N227" s="463">
        <f ca="1"/>
        <v>0</v>
      </c>
      <c r="O227" s="205">
        <f ca="1"/>
        <v>0</v>
      </c>
      <c r="P227" s="206">
        <f ca="1"/>
        <v>0</v>
      </c>
      <c r="Q227" s="463">
        <f ca="1"/>
        <v>0</v>
      </c>
      <c r="R227" s="558">
        <f ca="1"/>
        <v>0</v>
      </c>
      <c r="S227" s="559">
        <f ca="1"/>
        <v>0</v>
      </c>
      <c r="T227" s="564">
        <f ca="1"/>
        <v>0</v>
      </c>
      <c r="X227" s="644">
        <v>0</v>
      </c>
      <c r="Y227" s="644">
        <v>0</v>
      </c>
    </row>
    <row r="228" spans="2:31" ht="30" hidden="1" customHeight="1" x14ac:dyDescent="0.2">
      <c r="B228" s="491">
        <f ca="1"/>
        <v>224</v>
      </c>
      <c r="C228" s="496" t="str">
        <f ca="1"/>
        <v>-</v>
      </c>
      <c r="D228" s="496" t="str">
        <f ca="1"/>
        <v>Lot02</v>
      </c>
      <c r="E228" s="496" t="str">
        <f ca="1"/>
        <v>MO-BEM32</v>
      </c>
      <c r="F228" s="496" t="str">
        <f ca="1"/>
        <v>MO-BEM</v>
      </c>
      <c r="G228" s="498" t="str">
        <f ca="1"/>
        <v>Stainless Guard rail balustrade for waiting area</v>
      </c>
      <c r="H228" s="496" t="str">
        <f ca="1"/>
        <v>สหชาติ</v>
      </c>
      <c r="I228" s="497">
        <f ca="1"/>
        <v>0</v>
      </c>
      <c r="J228" s="496" t="str">
        <f ca="1"/>
        <v>Depot</v>
      </c>
      <c r="K228" s="500">
        <f ca="1"/>
        <v>46143</v>
      </c>
      <c r="L228" s="205" t="str">
        <f ca="1"/>
        <v/>
      </c>
      <c r="M228" s="206" t="str">
        <f ca="1"/>
        <v/>
      </c>
      <c r="N228" s="207">
        <f ca="1"/>
        <v>0</v>
      </c>
      <c r="O228" s="205" t="str">
        <f ca="1"/>
        <v/>
      </c>
      <c r="P228" s="206" t="str">
        <f ca="1"/>
        <v/>
      </c>
      <c r="Q228" s="207">
        <f ca="1"/>
        <v>0</v>
      </c>
      <c r="R228" s="558">
        <f ca="1"/>
        <v>0</v>
      </c>
      <c r="S228" s="559">
        <f ca="1"/>
        <v>0</v>
      </c>
      <c r="T228" s="560">
        <f ca="1"/>
        <v>0</v>
      </c>
      <c r="X228" s="644">
        <v>0</v>
      </c>
      <c r="Y228" s="644">
        <v>0</v>
      </c>
    </row>
    <row r="229" spans="2:31" ht="30" hidden="1" customHeight="1" x14ac:dyDescent="0.2">
      <c r="B229" s="491">
        <f ca="1"/>
        <v>225</v>
      </c>
      <c r="C229" s="496" t="str">
        <f ca="1"/>
        <v>-</v>
      </c>
      <c r="D229" s="496" t="str">
        <f ca="1"/>
        <v>Lot02</v>
      </c>
      <c r="E229" s="496" t="str">
        <f ca="1"/>
        <v>MO-BEM33</v>
      </c>
      <c r="F229" s="496" t="str">
        <f ca="1"/>
        <v>MO-BEM</v>
      </c>
      <c r="G229" s="498" t="str">
        <f ca="1"/>
        <v>Concrete walkway 2 x 80 m. For fire escape route</v>
      </c>
      <c r="H229" s="496" t="str">
        <f ca="1"/>
        <v>สหชาติ</v>
      </c>
      <c r="I229" s="496">
        <f ca="1"/>
        <v>0</v>
      </c>
      <c r="J229" s="496" t="str">
        <f ca="1"/>
        <v>Depot</v>
      </c>
      <c r="K229" s="500">
        <f ca="1"/>
        <v>46143</v>
      </c>
      <c r="L229" s="205" t="str">
        <f ca="1"/>
        <v/>
      </c>
      <c r="M229" s="206" t="str">
        <f ca="1"/>
        <v/>
      </c>
      <c r="N229" s="207">
        <f ca="1"/>
        <v>0</v>
      </c>
      <c r="O229" s="205" t="str">
        <f ca="1"/>
        <v/>
      </c>
      <c r="P229" s="206" t="str">
        <f ca="1"/>
        <v/>
      </c>
      <c r="Q229" s="207">
        <f ca="1"/>
        <v>0</v>
      </c>
      <c r="R229" s="558">
        <f ca="1"/>
        <v>0</v>
      </c>
      <c r="S229" s="559">
        <f ca="1"/>
        <v>0</v>
      </c>
      <c r="T229" s="560">
        <f ca="1"/>
        <v>0</v>
      </c>
      <c r="X229" s="644">
        <v>0</v>
      </c>
      <c r="Y229" s="644">
        <v>0</v>
      </c>
    </row>
    <row r="230" spans="2:31" ht="30" hidden="1" customHeight="1" x14ac:dyDescent="0.2">
      <c r="B230" s="491">
        <f ca="1"/>
        <v>226</v>
      </c>
      <c r="C230" s="491" t="str">
        <f ca="1"/>
        <v>-</v>
      </c>
      <c r="D230" s="491" t="str">
        <f ca="1"/>
        <v>Lot02</v>
      </c>
      <c r="E230" s="491" t="str">
        <f ca="1"/>
        <v>MO-BEM34</v>
      </c>
      <c r="F230" s="491" t="str">
        <f ca="1"/>
        <v>MO-BEM</v>
      </c>
      <c r="G230" s="493" t="str">
        <f ca="1"/>
        <v>Access Gate (Full Height Turnstile) at 1st floor admin ORL</v>
      </c>
      <c r="H230" s="491" t="str">
        <f ca="1"/>
        <v>บัณฑิต</v>
      </c>
      <c r="I230" s="491">
        <f ca="1"/>
        <v>0</v>
      </c>
      <c r="J230" s="491" t="str">
        <f ca="1"/>
        <v>Depot</v>
      </c>
      <c r="K230" s="495">
        <f ca="1"/>
        <v>46388</v>
      </c>
      <c r="L230" s="173">
        <f ca="1"/>
        <v>46354</v>
      </c>
      <c r="M230" s="189">
        <f ca="1"/>
        <v>1</v>
      </c>
      <c r="N230" s="191" t="str">
        <f ca="1"/>
        <v>Completed</v>
      </c>
      <c r="O230" s="173">
        <f ca="1"/>
        <v>46355</v>
      </c>
      <c r="P230" s="189">
        <f ca="1"/>
        <v>1</v>
      </c>
      <c r="Q230" s="191" t="str">
        <f ca="1"/>
        <v>Completed</v>
      </c>
      <c r="R230" s="550">
        <f ca="1"/>
        <v>0</v>
      </c>
      <c r="S230" s="551">
        <f ca="1"/>
        <v>0</v>
      </c>
      <c r="T230" s="552">
        <f ca="1"/>
        <v>0</v>
      </c>
      <c r="X230" s="644">
        <v>0</v>
      </c>
      <c r="Y230" s="644">
        <v>0</v>
      </c>
    </row>
    <row r="231" spans="2:31" ht="30" hidden="1" customHeight="1" x14ac:dyDescent="0.2">
      <c r="B231" s="491">
        <f ca="1"/>
        <v>227</v>
      </c>
      <c r="C231" s="491" t="str">
        <f ca="1"/>
        <v>-</v>
      </c>
      <c r="D231" s="491" t="str">
        <f ca="1"/>
        <v>Lot02</v>
      </c>
      <c r="E231" s="491" t="str">
        <f ca="1"/>
        <v>MO-BEM35</v>
      </c>
      <c r="F231" s="491" t="str">
        <f ca="1"/>
        <v>MO-BEM</v>
      </c>
      <c r="G231" s="493" t="str">
        <f ca="1"/>
        <v>Access Gate (Tripod with Swing Gate) at MWS Entrance</v>
      </c>
      <c r="H231" s="491" t="str">
        <f ca="1"/>
        <v>บัณฑิต</v>
      </c>
      <c r="I231" s="491">
        <f ca="1"/>
        <v>0</v>
      </c>
      <c r="J231" s="491" t="str">
        <f ca="1"/>
        <v>Depot</v>
      </c>
      <c r="K231" s="495">
        <f ca="1"/>
        <v>46388</v>
      </c>
      <c r="L231" s="173">
        <f ca="1"/>
        <v>46354</v>
      </c>
      <c r="M231" s="189">
        <f ca="1"/>
        <v>1</v>
      </c>
      <c r="N231" s="191" t="str">
        <f ca="1"/>
        <v>Completed</v>
      </c>
      <c r="O231" s="173">
        <f ca="1"/>
        <v>46355</v>
      </c>
      <c r="P231" s="189">
        <f ca="1"/>
        <v>1</v>
      </c>
      <c r="Q231" s="191" t="str">
        <f ca="1"/>
        <v>Completed</v>
      </c>
      <c r="R231" s="550">
        <f ca="1"/>
        <v>0</v>
      </c>
      <c r="S231" s="551">
        <f ca="1"/>
        <v>0</v>
      </c>
      <c r="T231" s="552">
        <f ca="1"/>
        <v>0</v>
      </c>
      <c r="X231" s="644">
        <v>0</v>
      </c>
      <c r="Y231" s="644">
        <v>0</v>
      </c>
    </row>
    <row r="232" spans="2:31" ht="30" hidden="1" customHeight="1" x14ac:dyDescent="0.2">
      <c r="B232" s="491">
        <f ca="1"/>
        <v>228</v>
      </c>
      <c r="C232" s="491" t="str">
        <f ca="1"/>
        <v>-</v>
      </c>
      <c r="D232" s="491" t="str">
        <f ca="1"/>
        <v>Lot02</v>
      </c>
      <c r="E232" s="491" t="str">
        <f ca="1"/>
        <v>MO-BEM36</v>
      </c>
      <c r="F232" s="491" t="str">
        <f ca="1"/>
        <v>MO-BEM</v>
      </c>
      <c r="G232" s="493" t="str">
        <f ca="1"/>
        <v>Access Gate (Tripod with Swing Gate) at Admin 2nd floor connect to OCC</v>
      </c>
      <c r="H232" s="491" t="str">
        <f ca="1"/>
        <v>บัณฑิต</v>
      </c>
      <c r="I232" s="491">
        <f ca="1"/>
        <v>0</v>
      </c>
      <c r="J232" s="491" t="str">
        <f ca="1"/>
        <v>Depot</v>
      </c>
      <c r="K232" s="495">
        <f ca="1"/>
        <v>46388</v>
      </c>
      <c r="L232" s="173">
        <f ca="1"/>
        <v>46354</v>
      </c>
      <c r="M232" s="189">
        <f ca="1"/>
        <v>1</v>
      </c>
      <c r="N232" s="191" t="str">
        <f ca="1"/>
        <v>Completed</v>
      </c>
      <c r="O232" s="173">
        <f ca="1"/>
        <v>46355</v>
      </c>
      <c r="P232" s="189">
        <f ca="1"/>
        <v>1</v>
      </c>
      <c r="Q232" s="191" t="str">
        <f ca="1"/>
        <v>Completed</v>
      </c>
      <c r="R232" s="550">
        <f ca="1"/>
        <v>0</v>
      </c>
      <c r="S232" s="551">
        <f ca="1"/>
        <v>0</v>
      </c>
      <c r="T232" s="552">
        <f ca="1"/>
        <v>0</v>
      </c>
      <c r="X232" s="644">
        <v>0</v>
      </c>
      <c r="Y232" s="644">
        <v>0</v>
      </c>
    </row>
    <row r="233" spans="2:31" ht="30" hidden="1" customHeight="1" x14ac:dyDescent="0.2">
      <c r="B233" s="491">
        <f ca="1"/>
        <v>229</v>
      </c>
      <c r="C233" s="491" t="str">
        <f ca="1"/>
        <v>-</v>
      </c>
      <c r="D233" s="491" t="str">
        <f ca="1"/>
        <v>Lot02</v>
      </c>
      <c r="E233" s="491" t="str">
        <f ca="1"/>
        <v>MO-BEM37</v>
      </c>
      <c r="F233" s="491" t="str">
        <f ca="1"/>
        <v>MO-BEM</v>
      </c>
      <c r="G233" s="493" t="str">
        <f ca="1"/>
        <v>Access Gate (Tripod with Swing Gate) on Klong Chourdyai bridge</v>
      </c>
      <c r="H233" s="491" t="str">
        <f ca="1"/>
        <v>บัณฑิต</v>
      </c>
      <c r="I233" s="491">
        <f ca="1"/>
        <v>0</v>
      </c>
      <c r="J233" s="491" t="str">
        <f ca="1"/>
        <v>Depot</v>
      </c>
      <c r="K233" s="495">
        <f ca="1"/>
        <v>46388</v>
      </c>
      <c r="L233" s="173">
        <f ca="1"/>
        <v>46354</v>
      </c>
      <c r="M233" s="189">
        <f ca="1"/>
        <v>1</v>
      </c>
      <c r="N233" s="191" t="str">
        <f ca="1"/>
        <v>Completed</v>
      </c>
      <c r="O233" s="173">
        <f ca="1"/>
        <v>46355</v>
      </c>
      <c r="P233" s="189">
        <f ca="1"/>
        <v>1</v>
      </c>
      <c r="Q233" s="191" t="str">
        <f ca="1"/>
        <v>Completed</v>
      </c>
      <c r="R233" s="550">
        <f ca="1"/>
        <v>0</v>
      </c>
      <c r="S233" s="551">
        <f ca="1"/>
        <v>0</v>
      </c>
      <c r="T233" s="552">
        <f ca="1"/>
        <v>0</v>
      </c>
      <c r="X233" s="644">
        <v>0</v>
      </c>
      <c r="Y233" s="644">
        <v>0</v>
      </c>
    </row>
    <row r="234" spans="2:31" ht="30" hidden="1" customHeight="1" x14ac:dyDescent="0.2">
      <c r="B234" s="491">
        <f ca="1"/>
        <v>230</v>
      </c>
      <c r="C234" s="502" t="str">
        <f ca="1"/>
        <v>-</v>
      </c>
      <c r="D234" s="491" t="str">
        <f ca="1"/>
        <v>Lot02</v>
      </c>
      <c r="E234" s="491" t="str">
        <f ca="1"/>
        <v>MO-BEM38</v>
      </c>
      <c r="F234" s="491" t="str">
        <f ca="1"/>
        <v>MO-BEM</v>
      </c>
      <c r="G234" s="504" t="str">
        <f ca="1"/>
        <v>Access Gate (Tripod with roof covering) at parking lot OCC</v>
      </c>
      <c r="H234" s="502" t="str">
        <f ca="1"/>
        <v>บัณฑิต</v>
      </c>
      <c r="I234" s="502">
        <f ca="1"/>
        <v>0</v>
      </c>
      <c r="J234" s="502" t="str">
        <f ca="1"/>
        <v>Depot</v>
      </c>
      <c r="K234" s="506">
        <f ca="1"/>
        <v>46388</v>
      </c>
      <c r="L234" s="173">
        <f ca="1"/>
        <v>46354</v>
      </c>
      <c r="M234" s="189">
        <f ca="1"/>
        <v>1</v>
      </c>
      <c r="N234" s="191" t="str">
        <f ca="1"/>
        <v>Completed</v>
      </c>
      <c r="O234" s="173">
        <f ca="1"/>
        <v>46355</v>
      </c>
      <c r="P234" s="189">
        <f ca="1"/>
        <v>1</v>
      </c>
      <c r="Q234" s="191" t="str">
        <f ca="1"/>
        <v>Completed</v>
      </c>
      <c r="R234" s="550">
        <f ca="1"/>
        <v>0</v>
      </c>
      <c r="S234" s="551">
        <f ca="1"/>
        <v>0</v>
      </c>
      <c r="T234" s="552">
        <f ca="1"/>
        <v>0</v>
      </c>
      <c r="X234" s="644">
        <v>0</v>
      </c>
      <c r="Y234" s="644">
        <v>0</v>
      </c>
      <c r="AA234"/>
      <c r="AB234"/>
      <c r="AC234"/>
      <c r="AD234"/>
      <c r="AE234"/>
    </row>
    <row r="235" spans="2:31" ht="30" hidden="1" customHeight="1" x14ac:dyDescent="0.2">
      <c r="B235" s="491">
        <f ca="1"/>
        <v>231</v>
      </c>
      <c r="C235" s="491" t="str">
        <f ca="1"/>
        <v>-</v>
      </c>
      <c r="D235" s="491" t="str">
        <f ca="1"/>
        <v>Lot02</v>
      </c>
      <c r="E235" s="491" t="str">
        <f ca="1"/>
        <v>MO-BEM39</v>
      </c>
      <c r="F235" s="491" t="str">
        <f ca="1"/>
        <v>MO-BEM</v>
      </c>
      <c r="G235" s="493" t="str">
        <f ca="1"/>
        <v>Access Gate (Tripod with roof covering) at Stair up to  Depot slab</v>
      </c>
      <c r="H235" s="491" t="str">
        <f ca="1"/>
        <v>บัณฑิต</v>
      </c>
      <c r="I235" s="491">
        <f ca="1"/>
        <v>0</v>
      </c>
      <c r="J235" s="491" t="str">
        <f ca="1"/>
        <v>Depot</v>
      </c>
      <c r="K235" s="495">
        <f ca="1"/>
        <v>46388</v>
      </c>
      <c r="L235" s="173">
        <f ca="1"/>
        <v>46354</v>
      </c>
      <c r="M235" s="189">
        <f ca="1"/>
        <v>1</v>
      </c>
      <c r="N235" s="191" t="str">
        <f ca="1"/>
        <v>Completed</v>
      </c>
      <c r="O235" s="173">
        <f ca="1"/>
        <v>46355</v>
      </c>
      <c r="P235" s="189">
        <f ca="1"/>
        <v>1</v>
      </c>
      <c r="Q235" s="191" t="str">
        <f ca="1"/>
        <v>Completed</v>
      </c>
      <c r="R235" s="550">
        <f ca="1"/>
        <v>0</v>
      </c>
      <c r="S235" s="551">
        <f ca="1"/>
        <v>0</v>
      </c>
      <c r="T235" s="552">
        <f ca="1"/>
        <v>0</v>
      </c>
      <c r="X235" s="644">
        <v>0</v>
      </c>
      <c r="Y235" s="644">
        <v>0</v>
      </c>
      <c r="AA235"/>
      <c r="AB235"/>
      <c r="AC235"/>
      <c r="AD235"/>
      <c r="AE235"/>
    </row>
    <row r="236" spans="2:31" ht="30" hidden="1" customHeight="1" x14ac:dyDescent="0.2">
      <c r="B236" s="491">
        <f ca="1"/>
        <v>232</v>
      </c>
      <c r="C236" s="491" t="str">
        <f ca="1"/>
        <v>-</v>
      </c>
      <c r="D236" s="491" t="str">
        <f ca="1"/>
        <v>Lot02</v>
      </c>
      <c r="E236" s="491" t="str">
        <f ca="1"/>
        <v>MO-BEM40</v>
      </c>
      <c r="F236" s="491" t="str">
        <f ca="1"/>
        <v>MO-BEM</v>
      </c>
      <c r="G236" s="493" t="str">
        <f ca="1"/>
        <v>Access Control (2 Factors, Card + Finger Print) at High Security rooms - CCR/PTR/Store</v>
      </c>
      <c r="H236" s="491" t="str">
        <f ca="1"/>
        <v>บัณฑิต</v>
      </c>
      <c r="I236" s="491">
        <f ca="1"/>
        <v>0</v>
      </c>
      <c r="J236" s="491" t="str">
        <f ca="1"/>
        <v>Depot</v>
      </c>
      <c r="K236" s="495">
        <f ca="1"/>
        <v>46388</v>
      </c>
      <c r="L236" s="173">
        <f ca="1"/>
        <v>46354</v>
      </c>
      <c r="M236" s="189">
        <f ca="1"/>
        <v>1</v>
      </c>
      <c r="N236" s="191" t="str">
        <f ca="1"/>
        <v>Completed</v>
      </c>
      <c r="O236" s="173">
        <f ca="1"/>
        <v>46355</v>
      </c>
      <c r="P236" s="189">
        <f ca="1"/>
        <v>1</v>
      </c>
      <c r="Q236" s="191" t="str">
        <f ca="1"/>
        <v>Completed</v>
      </c>
      <c r="R236" s="550">
        <f ca="1"/>
        <v>0</v>
      </c>
      <c r="S236" s="551">
        <f ca="1"/>
        <v>0</v>
      </c>
      <c r="T236" s="552">
        <f ca="1"/>
        <v>0</v>
      </c>
      <c r="X236" s="644">
        <v>0</v>
      </c>
      <c r="Y236" s="644">
        <v>0</v>
      </c>
      <c r="AA236"/>
      <c r="AB236"/>
      <c r="AC236"/>
      <c r="AD236"/>
      <c r="AE236"/>
    </row>
    <row r="237" spans="2:31" ht="30" hidden="1" customHeight="1" x14ac:dyDescent="0.2">
      <c r="B237" s="491">
        <f ca="1"/>
        <v>233</v>
      </c>
      <c r="C237" s="502" t="str">
        <f ca="1"/>
        <v>-</v>
      </c>
      <c r="D237" s="502" t="str">
        <f ca="1"/>
        <v>Lot02</v>
      </c>
      <c r="E237" s="502" t="str">
        <f ca="1"/>
        <v>MO-BEM41</v>
      </c>
      <c r="F237" s="502" t="str">
        <f ca="1"/>
        <v>MO-BEM</v>
      </c>
      <c r="G237" s="504" t="str">
        <f ca="1"/>
        <v>Link CCTV Landscape of all depot ORL area for MMC BL monitoring.</v>
      </c>
      <c r="H237" s="502" t="str">
        <f ca="1"/>
        <v>บัณฑิต</v>
      </c>
      <c r="I237" s="503">
        <f ca="1"/>
        <v>0</v>
      </c>
      <c r="J237" s="502">
        <f ca="1"/>
        <v>0</v>
      </c>
      <c r="K237" s="506">
        <f ca="1"/>
        <v>46388</v>
      </c>
      <c r="L237" s="530">
        <f ca="1"/>
        <v>46354</v>
      </c>
      <c r="M237" s="189">
        <f ca="1"/>
        <v>0</v>
      </c>
      <c r="N237" s="191" t="str">
        <f ca="1"/>
        <v>On Schedule</v>
      </c>
      <c r="O237" s="530">
        <f ca="1"/>
        <v>46355</v>
      </c>
      <c r="P237" s="189">
        <f ca="1"/>
        <v>0</v>
      </c>
      <c r="Q237" s="191" t="str">
        <f ca="1"/>
        <v>On Schedule</v>
      </c>
      <c r="R237" s="570">
        <f ca="1"/>
        <v>0</v>
      </c>
      <c r="S237" s="551">
        <f ca="1"/>
        <v>0</v>
      </c>
      <c r="T237" s="552">
        <f ca="1"/>
        <v>0</v>
      </c>
      <c r="X237" s="644">
        <v>0</v>
      </c>
      <c r="Y237" s="644">
        <v>0</v>
      </c>
      <c r="AA237"/>
      <c r="AB237"/>
      <c r="AC237"/>
      <c r="AD237"/>
      <c r="AE237"/>
    </row>
    <row r="238" spans="2:31" ht="30" hidden="1" customHeight="1" x14ac:dyDescent="0.2">
      <c r="B238" s="491">
        <f ca="1"/>
        <v>234</v>
      </c>
      <c r="C238" s="496" t="str">
        <f ca="1"/>
        <v>-</v>
      </c>
      <c r="D238" s="496" t="str">
        <f ca="1"/>
        <v>Lot02</v>
      </c>
      <c r="E238" s="496" t="str">
        <f ca="1"/>
        <v>MO-BEM42</v>
      </c>
      <c r="F238" s="496" t="str">
        <f ca="1"/>
        <v>MO-BEM</v>
      </c>
      <c r="G238" s="498" t="str">
        <f ca="1"/>
        <v>Fire Suppression Control Panel Cover which located in tunnel</v>
      </c>
      <c r="H238" s="496" t="str">
        <f ca="1"/>
        <v>สู่โชค</v>
      </c>
      <c r="I238" s="496">
        <f ca="1"/>
        <v>0</v>
      </c>
      <c r="J238" s="496">
        <f ca="1"/>
        <v>0</v>
      </c>
      <c r="K238" s="500">
        <f ca="1"/>
        <v>46388</v>
      </c>
      <c r="L238" s="205" t="str">
        <f ca="1"/>
        <v/>
      </c>
      <c r="M238" s="206" t="str">
        <f ca="1"/>
        <v/>
      </c>
      <c r="N238" s="207">
        <f ca="1"/>
        <v>0</v>
      </c>
      <c r="O238" s="205" t="str">
        <f ca="1"/>
        <v/>
      </c>
      <c r="P238" s="206" t="str">
        <f ca="1"/>
        <v/>
      </c>
      <c r="Q238" s="207">
        <f ca="1"/>
        <v>0</v>
      </c>
      <c r="R238" s="558">
        <f ca="1"/>
        <v>0</v>
      </c>
      <c r="S238" s="559">
        <f ca="1"/>
        <v>0</v>
      </c>
      <c r="T238" s="560">
        <f ca="1"/>
        <v>0</v>
      </c>
      <c r="X238" s="644">
        <v>0</v>
      </c>
      <c r="Y238" s="644">
        <v>0</v>
      </c>
      <c r="AA238"/>
      <c r="AB238"/>
      <c r="AC238"/>
      <c r="AD238"/>
      <c r="AE238"/>
    </row>
    <row r="239" spans="2:31" ht="30" hidden="1" customHeight="1" x14ac:dyDescent="0.2">
      <c r="B239" s="491">
        <f ca="1"/>
        <v>235</v>
      </c>
      <c r="C239" s="491" t="str">
        <f ca="1"/>
        <v>MDW-39537</v>
      </c>
      <c r="D239" s="491" t="str">
        <f ca="1"/>
        <v>Lot02</v>
      </c>
      <c r="E239" s="491" t="str">
        <f ca="1"/>
        <v>MO-BEM43</v>
      </c>
      <c r="F239" s="491" t="str">
        <f ca="1"/>
        <v>MO-BEM</v>
      </c>
      <c r="G239" s="493" t="str">
        <f ca="1"/>
        <v>Handrails for ladder at IVS and Vent buildings</v>
      </c>
      <c r="H239" s="491" t="str">
        <f ca="1"/>
        <v>สหชาติ</v>
      </c>
      <c r="I239" s="491">
        <f ca="1"/>
        <v>0</v>
      </c>
      <c r="J239" s="491">
        <f ca="1"/>
        <v>0</v>
      </c>
      <c r="K239" s="495">
        <f ca="1"/>
        <v>46266</v>
      </c>
      <c r="L239" s="173">
        <f ca="1"/>
        <v>46112</v>
      </c>
      <c r="M239" s="189">
        <f ca="1"/>
        <v>0.7</v>
      </c>
      <c r="N239" s="191" t="str">
        <f ca="1"/>
        <v>Late</v>
      </c>
      <c r="O239" s="173">
        <f ca="1"/>
        <v>46143</v>
      </c>
      <c r="P239" s="189">
        <f ca="1"/>
        <v>0</v>
      </c>
      <c r="Q239" s="191" t="str">
        <f ca="1"/>
        <v>Late</v>
      </c>
      <c r="R239" s="550">
        <f ca="1"/>
        <v>0</v>
      </c>
      <c r="S239" s="551">
        <f ca="1"/>
        <v>0</v>
      </c>
      <c r="T239" s="552">
        <f ca="1"/>
        <v>0</v>
      </c>
      <c r="W239" s="644" t="s">
        <v>429</v>
      </c>
      <c r="X239" s="644" t="s">
        <v>2244</v>
      </c>
      <c r="Y239" s="644" t="s">
        <v>2246</v>
      </c>
      <c r="AA239"/>
      <c r="AB239"/>
      <c r="AC239"/>
      <c r="AD239"/>
      <c r="AE239"/>
    </row>
    <row r="240" spans="2:31" ht="30" customHeight="1" x14ac:dyDescent="0.2">
      <c r="B240" s="491">
        <f ca="1"/>
        <v>236</v>
      </c>
      <c r="C240" s="491" t="str">
        <f ca="1"/>
        <v>MDW-39538</v>
      </c>
      <c r="D240" s="491" t="str">
        <f ca="1"/>
        <v>Lot02</v>
      </c>
      <c r="E240" s="491" t="str">
        <f ca="1"/>
        <v>MO-BEM44</v>
      </c>
      <c r="F240" s="491" t="str">
        <f ca="1"/>
        <v>MO-BEM</v>
      </c>
      <c r="G240" s="493" t="str">
        <f ca="1"/>
        <v>Escalator Anti-Slide device for all station.</v>
      </c>
      <c r="H240" s="491" t="str">
        <f ca="1"/>
        <v>สหชาติ</v>
      </c>
      <c r="I240" s="491">
        <f ca="1"/>
        <v>0</v>
      </c>
      <c r="J240" s="491">
        <f ca="1"/>
        <v>0</v>
      </c>
      <c r="K240" s="495">
        <f ca="1"/>
        <v>46266</v>
      </c>
      <c r="L240" s="583">
        <f ca="1"/>
        <v>46172</v>
      </c>
      <c r="M240" s="189">
        <f ca="1"/>
        <v>1</v>
      </c>
      <c r="N240" s="191" t="str">
        <f ca="1"/>
        <v>Completed</v>
      </c>
      <c r="O240" s="173">
        <f ca="1"/>
        <v>46203</v>
      </c>
      <c r="P240" s="189">
        <f ca="1"/>
        <v>1</v>
      </c>
      <c r="Q240" s="191" t="str">
        <f ca="1"/>
        <v>Completed</v>
      </c>
      <c r="R240" s="173">
        <f ca="1"/>
        <v>46418</v>
      </c>
      <c r="S240" s="189">
        <f ca="1"/>
        <v>1</v>
      </c>
      <c r="T240" s="191" t="str">
        <f ca="1"/>
        <v>Completed</v>
      </c>
      <c r="W240" s="644" t="s">
        <v>430</v>
      </c>
      <c r="X240" s="644" t="s">
        <v>2248</v>
      </c>
      <c r="Y240" s="644" t="s">
        <v>2250</v>
      </c>
      <c r="AA240"/>
      <c r="AB240"/>
      <c r="AC240"/>
      <c r="AD240"/>
      <c r="AE240"/>
    </row>
    <row r="241" spans="2:31" ht="30" hidden="1" customHeight="1" x14ac:dyDescent="0.2">
      <c r="B241" s="491">
        <f ca="1"/>
        <v>237</v>
      </c>
      <c r="C241" s="491" t="str">
        <f ca="1"/>
        <v>MDW-39539</v>
      </c>
      <c r="D241" s="491" t="str">
        <f ca="1"/>
        <v>Lot02</v>
      </c>
      <c r="E241" s="491" t="str">
        <f ca="1"/>
        <v>MO-BEM45</v>
      </c>
      <c r="F241" s="491" t="str">
        <f ca="1"/>
        <v>MO-BEM</v>
      </c>
      <c r="G241" s="493" t="str">
        <f ca="1"/>
        <v>Roof for control panel on vent building</v>
      </c>
      <c r="H241" s="491" t="str">
        <f ca="1"/>
        <v>สหชาติ</v>
      </c>
      <c r="I241" s="491">
        <f ca="1"/>
        <v>0</v>
      </c>
      <c r="J241" s="491">
        <f ca="1"/>
        <v>0</v>
      </c>
      <c r="K241" s="495">
        <f ca="1"/>
        <v>46388</v>
      </c>
      <c r="L241" s="173">
        <f ca="1"/>
        <v>46279</v>
      </c>
      <c r="M241" s="189">
        <f ca="1"/>
        <v>0.7</v>
      </c>
      <c r="N241" s="191" t="str">
        <f ca="1"/>
        <v>Late</v>
      </c>
      <c r="O241" s="173">
        <f ca="1"/>
        <v>46325</v>
      </c>
      <c r="P241" s="189">
        <f ca="1"/>
        <v>0</v>
      </c>
      <c r="Q241" s="191" t="str">
        <f ca="1"/>
        <v>On Schedule</v>
      </c>
      <c r="R241" s="550">
        <f ca="1"/>
        <v>0</v>
      </c>
      <c r="S241" s="551">
        <f ca="1"/>
        <v>0</v>
      </c>
      <c r="T241" s="552">
        <f ca="1"/>
        <v>0</v>
      </c>
      <c r="W241" s="644" t="s">
        <v>434</v>
      </c>
      <c r="X241" s="644" t="s">
        <v>2252</v>
      </c>
      <c r="Y241" s="644" t="s">
        <v>2254</v>
      </c>
      <c r="AA241"/>
      <c r="AB241"/>
      <c r="AC241"/>
      <c r="AD241"/>
      <c r="AE241"/>
    </row>
    <row r="242" spans="2:31" ht="30" hidden="1" customHeight="1" x14ac:dyDescent="0.2">
      <c r="B242" s="491">
        <f ca="1"/>
        <v>238</v>
      </c>
      <c r="C242" s="502" t="str">
        <f ca="1"/>
        <v>MDW-39553</v>
      </c>
      <c r="D242" s="491" t="str">
        <f ca="1"/>
        <v>Lot02</v>
      </c>
      <c r="E242" s="491" t="str">
        <f ca="1"/>
        <v>MO-BEM46</v>
      </c>
      <c r="F242" s="491" t="str">
        <f ca="1"/>
        <v>MO-BEM</v>
      </c>
      <c r="G242" s="504" t="str">
        <f ca="1"/>
        <v>Provide Standing plate or ladder to access the Fire Valve in at Omega points for all underground stations.</v>
      </c>
      <c r="H242" s="502" t="str">
        <f ca="1"/>
        <v>สหชาติ</v>
      </c>
      <c r="I242" s="502">
        <f ca="1"/>
        <v>0</v>
      </c>
      <c r="J242" s="502" t="str">
        <f ca="1"/>
        <v>Depot</v>
      </c>
      <c r="K242" s="506">
        <f ca="1"/>
        <v>46388</v>
      </c>
      <c r="L242" s="173">
        <f ca="1"/>
        <v>46279</v>
      </c>
      <c r="M242" s="189">
        <f ca="1"/>
        <v>0</v>
      </c>
      <c r="N242" s="191" t="str">
        <f ca="1"/>
        <v>Late</v>
      </c>
      <c r="O242" s="173">
        <f ca="1"/>
        <v>46325</v>
      </c>
      <c r="P242" s="189">
        <f ca="1"/>
        <v>0</v>
      </c>
      <c r="Q242" s="191" t="str">
        <f ca="1"/>
        <v>On Schedule</v>
      </c>
      <c r="R242" s="550">
        <f ca="1"/>
        <v>0</v>
      </c>
      <c r="S242" s="551">
        <f ca="1"/>
        <v>0</v>
      </c>
      <c r="T242" s="552">
        <f ca="1"/>
        <v>0</v>
      </c>
      <c r="W242" s="644" t="s">
        <v>431</v>
      </c>
      <c r="X242" s="644" t="s">
        <v>2296</v>
      </c>
      <c r="Y242" s="644" t="s">
        <v>2298</v>
      </c>
      <c r="AA242"/>
      <c r="AB242"/>
      <c r="AC242"/>
      <c r="AD242"/>
      <c r="AE242"/>
    </row>
    <row r="243" spans="2:31" ht="30" hidden="1" customHeight="1" x14ac:dyDescent="0.2">
      <c r="B243" s="491">
        <f ca="1"/>
        <v>239</v>
      </c>
      <c r="C243" s="491" t="str">
        <f ca="1"/>
        <v>MDW-39540</v>
      </c>
      <c r="D243" s="491" t="str">
        <f ca="1"/>
        <v>Lot02</v>
      </c>
      <c r="E243" s="491" t="str">
        <f ca="1"/>
        <v>MO-BEM47</v>
      </c>
      <c r="F243" s="491" t="str">
        <f ca="1"/>
        <v>MO-BEM</v>
      </c>
      <c r="G243" s="493" t="str">
        <f ca="1"/>
        <v>Water drop protection above UPS cabinet at station and Depot</v>
      </c>
      <c r="H243" s="491" t="str">
        <f ca="1"/>
        <v>สหชาติ</v>
      </c>
      <c r="I243" s="491">
        <f ca="1"/>
        <v>0</v>
      </c>
      <c r="J243" s="491">
        <f ca="1"/>
        <v>0</v>
      </c>
      <c r="K243" s="495">
        <f ca="1"/>
        <v>46388</v>
      </c>
      <c r="L243" s="173">
        <f ca="1"/>
        <v>46279</v>
      </c>
      <c r="M243" s="189">
        <f ca="1"/>
        <v>0</v>
      </c>
      <c r="N243" s="191" t="str">
        <f ca="1"/>
        <v>Late</v>
      </c>
      <c r="O243" s="173">
        <f ca="1"/>
        <v>46325</v>
      </c>
      <c r="P243" s="189">
        <f ca="1"/>
        <v>0</v>
      </c>
      <c r="Q243" s="191" t="str">
        <f ca="1"/>
        <v>On Schedule</v>
      </c>
      <c r="R243" s="550">
        <f ca="1"/>
        <v>0</v>
      </c>
      <c r="S243" s="551">
        <f ca="1"/>
        <v>0</v>
      </c>
      <c r="T243" s="552">
        <f ca="1"/>
        <v>0</v>
      </c>
      <c r="W243" s="644" t="s">
        <v>432</v>
      </c>
      <c r="X243" s="644" t="s">
        <v>2256</v>
      </c>
      <c r="Y243" s="644" t="s">
        <v>2258</v>
      </c>
    </row>
    <row r="244" spans="2:31" ht="30" hidden="1" customHeight="1" x14ac:dyDescent="0.2">
      <c r="B244" s="491">
        <f ca="1"/>
        <v>240</v>
      </c>
      <c r="C244" s="491" t="str">
        <f ca="1"/>
        <v>MDW-39541</v>
      </c>
      <c r="D244" s="491" t="str">
        <f ca="1"/>
        <v>Lot02</v>
      </c>
      <c r="E244" s="491" t="str">
        <f ca="1"/>
        <v>MO-BEM48</v>
      </c>
      <c r="F244" s="491" t="str">
        <f ca="1"/>
        <v>MO-BEM</v>
      </c>
      <c r="G244" s="493" t="str">
        <f ca="1"/>
        <v>Fire alarm manual call point cover in public area at all station</v>
      </c>
      <c r="H244" s="491" t="str">
        <f ca="1"/>
        <v>ประธาน</v>
      </c>
      <c r="I244" s="491">
        <f ca="1"/>
        <v>0</v>
      </c>
      <c r="J244" s="491">
        <f ca="1"/>
        <v>0</v>
      </c>
      <c r="K244" s="495">
        <f ca="1"/>
        <v>46388</v>
      </c>
      <c r="L244" s="173">
        <f ca="1"/>
        <v>46279</v>
      </c>
      <c r="M244" s="189">
        <f ca="1"/>
        <v>0.5</v>
      </c>
      <c r="N244" s="191" t="str">
        <f ca="1"/>
        <v>Late</v>
      </c>
      <c r="O244" s="173">
        <f ca="1"/>
        <v>46325</v>
      </c>
      <c r="P244" s="189">
        <f ca="1"/>
        <v>0</v>
      </c>
      <c r="Q244" s="191" t="str">
        <f ca="1"/>
        <v>On Schedule</v>
      </c>
      <c r="R244" s="550">
        <f ca="1"/>
        <v>0</v>
      </c>
      <c r="S244" s="551">
        <f ca="1"/>
        <v>0</v>
      </c>
      <c r="T244" s="552">
        <f ca="1"/>
        <v>0</v>
      </c>
      <c r="W244" s="644" t="s">
        <v>402</v>
      </c>
      <c r="X244" s="644" t="s">
        <v>2260</v>
      </c>
      <c r="Y244" s="644" t="s">
        <v>2262</v>
      </c>
    </row>
    <row r="245" spans="2:31" ht="30" hidden="1" customHeight="1" x14ac:dyDescent="0.2">
      <c r="B245" s="491">
        <f ca="1"/>
        <v>241</v>
      </c>
      <c r="C245" s="502" t="str">
        <f ca="1"/>
        <v>MDW-39542</v>
      </c>
      <c r="D245" s="491" t="str">
        <f ca="1"/>
        <v>Lot02</v>
      </c>
      <c r="E245" s="491" t="str">
        <f ca="1"/>
        <v>MO-BEM49</v>
      </c>
      <c r="F245" s="491" t="str">
        <f ca="1"/>
        <v>MO-BEM</v>
      </c>
      <c r="G245" s="504" t="str">
        <f ca="1"/>
        <v>Emergency stop button cover for escalator at all station.</v>
      </c>
      <c r="H245" s="502" t="str">
        <f ca="1"/>
        <v>สหชาติ</v>
      </c>
      <c r="I245" s="502">
        <f ca="1"/>
        <v>0</v>
      </c>
      <c r="J245" s="502">
        <f ca="1"/>
        <v>0</v>
      </c>
      <c r="K245" s="506">
        <f ca="1"/>
        <v>46388</v>
      </c>
      <c r="L245" s="173">
        <f ca="1"/>
        <v>46279</v>
      </c>
      <c r="M245" s="189">
        <f ca="1"/>
        <v>0</v>
      </c>
      <c r="N245" s="191" t="str">
        <f ca="1"/>
        <v>Late</v>
      </c>
      <c r="O245" s="173">
        <f ca="1"/>
        <v>46325</v>
      </c>
      <c r="P245" s="189">
        <f ca="1"/>
        <v>0</v>
      </c>
      <c r="Q245" s="191" t="str">
        <f ca="1"/>
        <v>On Schedule</v>
      </c>
      <c r="R245" s="550">
        <f ca="1"/>
        <v>0</v>
      </c>
      <c r="S245" s="551">
        <f ca="1"/>
        <v>0</v>
      </c>
      <c r="T245" s="552">
        <f ca="1"/>
        <v>0</v>
      </c>
      <c r="W245" s="644" t="s">
        <v>433</v>
      </c>
      <c r="X245" s="644" t="s">
        <v>2264</v>
      </c>
      <c r="Y245" s="644" t="s">
        <v>2266</v>
      </c>
    </row>
    <row r="246" spans="2:31" ht="30" hidden="1" customHeight="1" x14ac:dyDescent="0.2">
      <c r="B246" s="491">
        <f ca="1"/>
        <v>242</v>
      </c>
      <c r="C246" s="494">
        <f ca="1"/>
        <v>0</v>
      </c>
      <c r="D246" s="491" t="str">
        <f ca="1"/>
        <v>Lot02</v>
      </c>
      <c r="E246" s="491" t="str">
        <f ca="1"/>
        <v>MO-BEM50</v>
      </c>
      <c r="F246" s="491" t="str">
        <f ca="1"/>
        <v>MO-BEM</v>
      </c>
      <c r="G246" s="493" t="str">
        <f ca="1"/>
        <v>Modify maintenance service door to the roof of OR13 vent building to easier access while maintaining safe operational standards</v>
      </c>
      <c r="H246" s="491" t="str">
        <f ca="1"/>
        <v>สู่โชค</v>
      </c>
      <c r="I246" s="491">
        <f ca="1"/>
        <v>0</v>
      </c>
      <c r="J246" s="491" t="str">
        <f ca="1"/>
        <v>Depot</v>
      </c>
      <c r="K246" s="495">
        <f ca="1"/>
        <v>46388</v>
      </c>
      <c r="L246" s="173">
        <f ca="1"/>
        <v>46324</v>
      </c>
      <c r="M246" s="189">
        <f ca="1"/>
        <v>0</v>
      </c>
      <c r="N246" s="191" t="str">
        <f ca="1"/>
        <v>Late</v>
      </c>
      <c r="O246" s="173">
        <f ca="1"/>
        <v>46325</v>
      </c>
      <c r="P246" s="189">
        <f ca="1"/>
        <v>1</v>
      </c>
      <c r="Q246" s="191" t="str">
        <f ca="1"/>
        <v>Completed</v>
      </c>
      <c r="R246" s="550">
        <f ca="1"/>
        <v>0</v>
      </c>
      <c r="S246" s="551">
        <f ca="1"/>
        <v>0</v>
      </c>
      <c r="T246" s="552">
        <f ca="1"/>
        <v>0</v>
      </c>
      <c r="X246" s="644">
        <v>0</v>
      </c>
      <c r="Y246" s="644">
        <v>0</v>
      </c>
    </row>
    <row r="247" spans="2:31" ht="30" hidden="1" customHeight="1" x14ac:dyDescent="0.2">
      <c r="B247" s="491">
        <f ca="1"/>
        <v>243</v>
      </c>
      <c r="C247" s="491" t="str">
        <f ca="1"/>
        <v>MDW-39514</v>
      </c>
      <c r="D247" s="491" t="str">
        <f ca="1"/>
        <v>Lot02</v>
      </c>
      <c r="E247" s="491" t="str">
        <f ca="1"/>
        <v>MO-BEM51</v>
      </c>
      <c r="F247" s="491" t="str">
        <f ca="1"/>
        <v>MO-BEM</v>
      </c>
      <c r="G247" s="493" t="str">
        <f ca="1"/>
        <v>Modify existing car park to be 220 motorcycle parking lots including floor painting and parking roof</v>
      </c>
      <c r="H247" s="491" t="str">
        <f ca="1"/>
        <v>สหชาติ</v>
      </c>
      <c r="I247" s="492">
        <f ca="1"/>
        <v>0</v>
      </c>
      <c r="J247" s="491" t="str">
        <f ca="1"/>
        <v>Depot</v>
      </c>
      <c r="K247" s="495">
        <f ca="1"/>
        <v>46235</v>
      </c>
      <c r="L247" s="173">
        <f ca="1"/>
        <v>46051</v>
      </c>
      <c r="M247" s="189">
        <f ca="1"/>
        <v>1</v>
      </c>
      <c r="N247" s="191" t="str">
        <f ca="1"/>
        <v>Completed</v>
      </c>
      <c r="O247" s="173">
        <f ca="1"/>
        <v>46097</v>
      </c>
      <c r="P247" s="189">
        <f ca="1"/>
        <v>1</v>
      </c>
      <c r="Q247" s="191" t="str">
        <f ca="1"/>
        <v>Completed</v>
      </c>
      <c r="R247" s="550">
        <f ca="1"/>
        <v>0</v>
      </c>
      <c r="S247" s="551">
        <f ca="1"/>
        <v>0</v>
      </c>
      <c r="T247" s="552">
        <f ca="1"/>
        <v>0</v>
      </c>
      <c r="W247" s="644" t="s">
        <v>418</v>
      </c>
      <c r="X247" s="644" t="s">
        <v>2195</v>
      </c>
      <c r="Y247" s="644" t="s">
        <v>2197</v>
      </c>
    </row>
    <row r="248" spans="2:31" ht="30" hidden="1" customHeight="1" x14ac:dyDescent="0.2">
      <c r="B248" s="491">
        <f ca="1"/>
        <v>244</v>
      </c>
      <c r="C248" s="502" t="str">
        <f ca="1"/>
        <v>MDW-39534</v>
      </c>
      <c r="D248" s="491" t="str">
        <f ca="1"/>
        <v>Lot02</v>
      </c>
      <c r="E248" s="491" t="str">
        <f ca="1"/>
        <v>MO-BEM52</v>
      </c>
      <c r="F248" s="491" t="str">
        <f ca="1"/>
        <v>MO-BEM</v>
      </c>
      <c r="G248" s="504" t="str">
        <f ca="1"/>
        <v>Modify the sidewalk for temporary parking at entrance</v>
      </c>
      <c r="H248" s="502" t="str">
        <f ca="1"/>
        <v>สหชาติ</v>
      </c>
      <c r="I248" s="503">
        <f ca="1"/>
        <v>0</v>
      </c>
      <c r="J248" s="502" t="str">
        <f ca="1"/>
        <v>Depot</v>
      </c>
      <c r="K248" s="506">
        <f ca="1"/>
        <v>46388</v>
      </c>
      <c r="L248" s="173">
        <f ca="1"/>
        <v>46234</v>
      </c>
      <c r="M248" s="189">
        <f ca="1"/>
        <v>1</v>
      </c>
      <c r="N248" s="191" t="str">
        <f ca="1"/>
        <v>Completed</v>
      </c>
      <c r="O248" s="597">
        <f ca="1"/>
        <v>46295</v>
      </c>
      <c r="P248" s="189">
        <f ca="1"/>
        <v>1</v>
      </c>
      <c r="Q248" s="191" t="str">
        <f ca="1"/>
        <v>Completed</v>
      </c>
      <c r="R248" s="550">
        <f ca="1"/>
        <v>0</v>
      </c>
      <c r="S248" s="551">
        <f ca="1"/>
        <v>0</v>
      </c>
      <c r="T248" s="552">
        <f ca="1"/>
        <v>0</v>
      </c>
      <c r="W248" s="644" t="s">
        <v>438</v>
      </c>
      <c r="X248" s="644" t="s">
        <v>2236</v>
      </c>
      <c r="Y248" s="644" t="s">
        <v>2238</v>
      </c>
    </row>
    <row r="249" spans="2:31" ht="30" hidden="1" customHeight="1" x14ac:dyDescent="0.2">
      <c r="B249" s="491">
        <f ca="1"/>
        <v>245</v>
      </c>
      <c r="C249" s="491" t="str">
        <f ca="1"/>
        <v>MDW-39554</v>
      </c>
      <c r="D249" s="491" t="str">
        <f ca="1"/>
        <v>Lot02</v>
      </c>
      <c r="E249" s="491" t="str">
        <f ca="1"/>
        <v>MO-BEM53.1</v>
      </c>
      <c r="F249" s="491" t="str">
        <f ca="1"/>
        <v>MO-BEM</v>
      </c>
      <c r="G249" s="493" t="str">
        <f ca="1"/>
        <v xml:space="preserve">Modification Works : Security Guard Box at OCC Parking Area - Civil &amp; AR </v>
      </c>
      <c r="H249" s="491" t="str">
        <f ca="1"/>
        <v>สหชาติ</v>
      </c>
      <c r="I249" s="492">
        <f ca="1"/>
        <v>0</v>
      </c>
      <c r="J249" s="491" t="str">
        <f ca="1"/>
        <v>Depot</v>
      </c>
      <c r="K249" s="495">
        <f ca="1"/>
        <v>46389</v>
      </c>
      <c r="L249" s="173">
        <f ca="1"/>
        <v>46279</v>
      </c>
      <c r="M249" s="189">
        <f ca="1"/>
        <v>1</v>
      </c>
      <c r="N249" s="191" t="str">
        <f ca="1"/>
        <v>Completed</v>
      </c>
      <c r="O249" s="583">
        <f ca="1"/>
        <v>46326</v>
      </c>
      <c r="P249" s="189">
        <f ca="1"/>
        <v>1</v>
      </c>
      <c r="Q249" s="191" t="str">
        <f ca="1"/>
        <v>Completed</v>
      </c>
      <c r="R249" s="550">
        <f ca="1"/>
        <v>0</v>
      </c>
      <c r="S249" s="551">
        <f ca="1"/>
        <v>0</v>
      </c>
      <c r="T249" s="552">
        <f ca="1"/>
        <v>0</v>
      </c>
      <c r="W249" s="644" t="s">
        <v>437</v>
      </c>
      <c r="X249" s="644" t="s">
        <v>2300</v>
      </c>
      <c r="Y249" s="644" t="s">
        <v>2302</v>
      </c>
    </row>
    <row r="250" spans="2:31" ht="30" hidden="1" customHeight="1" x14ac:dyDescent="0.2">
      <c r="B250" s="491">
        <f ca="1"/>
        <v>246</v>
      </c>
      <c r="C250" s="502" t="str">
        <f ca="1"/>
        <v>MDW-39555</v>
      </c>
      <c r="D250" s="491" t="str">
        <f ca="1"/>
        <v>Lot02</v>
      </c>
      <c r="E250" s="502" t="str">
        <f ca="1"/>
        <v>MO-BEM53.2</v>
      </c>
      <c r="F250" s="502" t="str">
        <f ca="1"/>
        <v>MO-BEM</v>
      </c>
      <c r="G250" s="504" t="str">
        <f ca="1"/>
        <v>Modification Works : Security Guard Box at OCC Parking Area - Building Services</v>
      </c>
      <c r="H250" s="502" t="str">
        <f ca="1"/>
        <v>ประธาน</v>
      </c>
      <c r="I250" s="502">
        <f ca="1"/>
        <v>0</v>
      </c>
      <c r="J250" s="502">
        <f ca="1"/>
        <v>0</v>
      </c>
      <c r="K250" s="506">
        <f ca="1"/>
        <v>46389</v>
      </c>
      <c r="L250" s="173">
        <f ca="1"/>
        <v>46279</v>
      </c>
      <c r="M250" s="189">
        <f ca="1"/>
        <v>1</v>
      </c>
      <c r="N250" s="191" t="str">
        <f ca="1"/>
        <v>Completed</v>
      </c>
      <c r="O250" s="173">
        <f ca="1"/>
        <v>46326</v>
      </c>
      <c r="P250" s="189">
        <f ca="1"/>
        <v>1</v>
      </c>
      <c r="Q250" s="191" t="str">
        <f ca="1"/>
        <v>Completed</v>
      </c>
      <c r="R250" s="550">
        <f ca="1"/>
        <v>0</v>
      </c>
      <c r="S250" s="551">
        <f ca="1"/>
        <v>0</v>
      </c>
      <c r="T250" s="552">
        <f ca="1"/>
        <v>0</v>
      </c>
      <c r="W250" s="644" t="s">
        <v>436</v>
      </c>
      <c r="X250" s="644" t="s">
        <v>3719</v>
      </c>
      <c r="Y250" s="644" t="s">
        <v>3937</v>
      </c>
    </row>
    <row r="251" spans="2:31" ht="30" hidden="1" customHeight="1" x14ac:dyDescent="0.2">
      <c r="B251" s="491">
        <f ca="1"/>
        <v>247</v>
      </c>
      <c r="C251" s="502" t="str">
        <f ca="1"/>
        <v>NoDrawing</v>
      </c>
      <c r="D251" s="502" t="str">
        <f ca="1"/>
        <v>Lot02</v>
      </c>
      <c r="E251" s="502" t="str">
        <f ca="1"/>
        <v>MO-BEM54</v>
      </c>
      <c r="F251" s="502" t="str">
        <f ca="1"/>
        <v>MO-BEM</v>
      </c>
      <c r="G251" s="504" t="str">
        <f ca="1"/>
        <v>Strengthen the Maintenance Walkway of the TEF fan</v>
      </c>
      <c r="H251" s="502" t="str">
        <f ca="1"/>
        <v>สหชาติ</v>
      </c>
      <c r="I251" s="502">
        <f ca="1"/>
        <v>0</v>
      </c>
      <c r="J251" s="502">
        <f ca="1"/>
        <v>0</v>
      </c>
      <c r="K251" s="506">
        <f ca="1"/>
        <v>46388</v>
      </c>
      <c r="L251" s="530">
        <f ca="1"/>
        <v>46219</v>
      </c>
      <c r="M251" s="189">
        <f ca="1"/>
        <v>1</v>
      </c>
      <c r="N251" s="191" t="str">
        <f ca="1"/>
        <v>Completed</v>
      </c>
      <c r="O251" s="623">
        <f ca="1"/>
        <v>46250</v>
      </c>
      <c r="P251" s="189">
        <f ca="1"/>
        <v>1</v>
      </c>
      <c r="Q251" s="191" t="str">
        <f ca="1"/>
        <v>Completed</v>
      </c>
      <c r="R251" s="570">
        <f ca="1"/>
        <v>0</v>
      </c>
      <c r="S251" s="551">
        <f ca="1"/>
        <v>0</v>
      </c>
      <c r="T251" s="552">
        <f ca="1"/>
        <v>0</v>
      </c>
      <c r="X251" s="644">
        <v>0</v>
      </c>
      <c r="Y251" s="644">
        <v>0</v>
      </c>
    </row>
    <row r="252" spans="2:31" ht="30" customHeight="1" x14ac:dyDescent="0.2">
      <c r="AA252" t="s">
        <v>4788</v>
      </c>
      <c r="AB252"/>
      <c r="AC252"/>
      <c r="AD252"/>
      <c r="AE252"/>
    </row>
    <row r="253" spans="2:31" ht="30" customHeight="1" x14ac:dyDescent="0.2">
      <c r="AA253" t="s">
        <v>4737</v>
      </c>
      <c r="AB253" t="s">
        <v>4395</v>
      </c>
      <c r="AC253" t="s">
        <v>1859</v>
      </c>
      <c r="AD253" t="s">
        <v>1861</v>
      </c>
      <c r="AE253" t="s">
        <v>1860</v>
      </c>
    </row>
    <row r="254" spans="2:31" ht="30" customHeight="1" x14ac:dyDescent="0.2">
      <c r="AA254" t="s">
        <v>384</v>
      </c>
      <c r="AB254">
        <f t="shared" ref="AB254:AB259" ca="1" si="0">COUNTIFS($H$5:$H$145,$AA254,$T$5:$T$145,"?*")</f>
        <v>5</v>
      </c>
      <c r="AC254">
        <f t="shared" ref="AC254:AC259" ca="1" si="1">COUNTIFS($H$5:$H$145,$AA254,$T$5:$T$145,"Completed")</f>
        <v>2</v>
      </c>
      <c r="AD254">
        <f t="shared" ref="AD254:AD259" ca="1" si="2">COUNTIFS($H$5:$H$145,$AA254,$T$5:$T$145,"Late")</f>
        <v>2</v>
      </c>
      <c r="AE254">
        <f t="shared" ref="AE254:AE259" ca="1" si="3">COUNTIFS($H$5:$H$145,$AA254,$T$5:$T$145,"On Schedule")</f>
        <v>1</v>
      </c>
    </row>
    <row r="255" spans="2:31" ht="30" customHeight="1" x14ac:dyDescent="0.2">
      <c r="AA255" t="s">
        <v>382</v>
      </c>
      <c r="AB255">
        <f t="shared" ca="1" si="0"/>
        <v>0</v>
      </c>
      <c r="AC255">
        <f t="shared" ca="1" si="1"/>
        <v>0</v>
      </c>
      <c r="AD255">
        <f t="shared" ca="1" si="2"/>
        <v>0</v>
      </c>
      <c r="AE255">
        <f t="shared" ca="1" si="3"/>
        <v>0</v>
      </c>
    </row>
    <row r="256" spans="2:31" ht="30" customHeight="1" x14ac:dyDescent="0.2">
      <c r="AA256" t="s">
        <v>463</v>
      </c>
      <c r="AB256">
        <f t="shared" ca="1" si="0"/>
        <v>24</v>
      </c>
      <c r="AC256">
        <f t="shared" ca="1" si="1"/>
        <v>14</v>
      </c>
      <c r="AD256">
        <f t="shared" ca="1" si="2"/>
        <v>1</v>
      </c>
      <c r="AE256">
        <f t="shared" ca="1" si="3"/>
        <v>9</v>
      </c>
    </row>
    <row r="257" spans="27:31" ht="30" customHeight="1" x14ac:dyDescent="0.2">
      <c r="AA257" t="s">
        <v>468</v>
      </c>
      <c r="AB257">
        <f t="shared" ca="1" si="0"/>
        <v>1</v>
      </c>
      <c r="AC257">
        <f t="shared" ca="1" si="1"/>
        <v>1</v>
      </c>
      <c r="AD257">
        <f t="shared" ca="1" si="2"/>
        <v>0</v>
      </c>
      <c r="AE257">
        <f t="shared" ca="1" si="3"/>
        <v>0</v>
      </c>
    </row>
    <row r="258" spans="27:31" ht="30" customHeight="1" x14ac:dyDescent="0.2">
      <c r="AA258" t="s">
        <v>467</v>
      </c>
      <c r="AB258">
        <f t="shared" ca="1" si="0"/>
        <v>1</v>
      </c>
      <c r="AC258">
        <f t="shared" ca="1" si="1"/>
        <v>1</v>
      </c>
      <c r="AD258">
        <f t="shared" ca="1" si="2"/>
        <v>0</v>
      </c>
      <c r="AE258">
        <f t="shared" ca="1" si="3"/>
        <v>0</v>
      </c>
    </row>
    <row r="259" spans="27:31" ht="30" customHeight="1" x14ac:dyDescent="0.2">
      <c r="AA259" t="s">
        <v>533</v>
      </c>
      <c r="AB259">
        <f t="shared" ca="1" si="0"/>
        <v>2</v>
      </c>
      <c r="AC259">
        <f t="shared" ca="1" si="1"/>
        <v>2</v>
      </c>
      <c r="AD259">
        <f t="shared" ca="1" si="2"/>
        <v>0</v>
      </c>
      <c r="AE259">
        <f t="shared" ca="1" si="3"/>
        <v>0</v>
      </c>
    </row>
    <row r="260" spans="27:31" ht="30" customHeight="1" x14ac:dyDescent="0.2">
      <c r="AA260"/>
      <c r="AB260"/>
      <c r="AC260"/>
      <c r="AD260"/>
      <c r="AE260"/>
    </row>
    <row r="261" spans="27:31" ht="30" customHeight="1" x14ac:dyDescent="0.2">
      <c r="AA261" t="s">
        <v>4789</v>
      </c>
      <c r="AB261"/>
      <c r="AC261"/>
      <c r="AD261"/>
      <c r="AE261"/>
    </row>
    <row r="262" spans="27:31" ht="30" customHeight="1" x14ac:dyDescent="0.2">
      <c r="AA262" t="s">
        <v>4737</v>
      </c>
      <c r="AB262" t="s">
        <v>4395</v>
      </c>
      <c r="AC262" t="s">
        <v>1859</v>
      </c>
      <c r="AD262" t="s">
        <v>1861</v>
      </c>
      <c r="AE262" t="s">
        <v>1860</v>
      </c>
    </row>
    <row r="263" spans="27:31" ht="30" customHeight="1" x14ac:dyDescent="0.2">
      <c r="AA263" t="s">
        <v>384</v>
      </c>
      <c r="AB263">
        <f ca="1">COUNTIFS($H$146:$H$251,$AA263,$T$146:$T$251,"?*")</f>
        <v>11</v>
      </c>
      <c r="AC263">
        <f ca="1">COUNTIFS($H$146:$H$251,$AA263,$T$146:$T$251,"Completed")</f>
        <v>3</v>
      </c>
      <c r="AD263">
        <f ca="1">COUNTIFS($H$146:$H$251,$AA263,$T$146:$T$251,"Late")</f>
        <v>5</v>
      </c>
      <c r="AE263">
        <f ca="1">COUNTIFS($H$146:$H$251,$AA263,$T$146:$T$251,"On Schedule")</f>
        <v>3</v>
      </c>
    </row>
  </sheetData>
  <autoFilter ref="B4:T251" xr:uid="{70948B37-E3DD-4E1A-8589-B9268C1EF21B}">
    <filterColumn colId="18">
      <customFilters>
        <customFilter operator="notEqual" val=" "/>
      </customFilters>
    </filterColumn>
  </autoFilter>
  <mergeCells count="1">
    <mergeCell ref="B2:T2"/>
  </mergeCells>
  <conditionalFormatting sqref="M6:M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{7AB297D1-6E65-44E5-914F-3048ED5DCE74}</x14:id>
        </ext>
      </extLst>
    </cfRule>
  </conditionalFormatting>
  <conditionalFormatting sqref="M26:M42 M4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{95290DCD-A732-42D0-A46B-F408946EBAC4}</x14:id>
        </ext>
      </extLst>
    </cfRule>
  </conditionalFormatting>
  <conditionalFormatting sqref="M43:M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{771877F2-7F0B-4036-BC9E-9FA0A067F7CB}</x14:id>
        </ext>
      </extLst>
    </cfRule>
  </conditionalFormatting>
  <conditionalFormatting sqref="M8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{868B3D7D-3A97-475B-AFD0-3FCC6C0B74BD}</x14:id>
        </ext>
      </extLst>
    </cfRule>
  </conditionalFormatting>
  <conditionalFormatting sqref="M84:M184 M5 M25 M46:M82 M186:M25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{EACBA76D-519F-4361-9F67-1F49CF1A7433}</x14:id>
        </ext>
      </extLst>
    </cfRule>
  </conditionalFormatting>
  <conditionalFormatting sqref="P6:P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{18A4A662-55C2-4FE6-9D9D-571D34DB5798}</x14:id>
        </ext>
      </extLst>
    </cfRule>
  </conditionalFormatting>
  <conditionalFormatting sqref="P26:P4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{117A7498-9361-4F09-8EA2-D6D89BAC5ADA}</x14:id>
        </ext>
      </extLst>
    </cfRule>
  </conditionalFormatting>
  <conditionalFormatting sqref="P2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{DA239A81-A3F3-4864-8230-08B7BB5DAB8F}</x14:id>
        </ext>
      </extLst>
    </cfRule>
  </conditionalFormatting>
  <conditionalFormatting sqref="P249:P251 P5 P25 P46:P140 P142:P247 Q18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{48F6CC74-CD4D-4A38-AE0E-8C91C43119B7}</x14:id>
        </ext>
      </extLst>
    </cfRule>
  </conditionalFormatting>
  <conditionalFormatting sqref="Q5:Q140 N5:N251 O141:Q141 Q142:Q184 L185:M185 Q186:Q251">
    <cfRule type="expression" dxfId="143" priority="19">
      <formula>L5="Late"</formula>
    </cfRule>
    <cfRule type="expression" dxfId="142" priority="20">
      <formula>L5="On Schedule"</formula>
    </cfRule>
    <cfRule type="expression" dxfId="141" priority="21">
      <formula>L5="Completed"</formula>
    </cfRule>
  </conditionalFormatting>
  <conditionalFormatting sqref="S5 S25 S46:S251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{F1AE98E8-F45D-4C27-AF11-CE2E4657FC4E}</x14:id>
        </ext>
      </extLst>
    </cfRule>
  </conditionalFormatting>
  <conditionalFormatting sqref="S6:S2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{FD3C4F6A-FDE4-49CE-BAF3-70EC9C6296C8}</x14:id>
        </ext>
      </extLst>
    </cfRule>
  </conditionalFormatting>
  <conditionalFormatting sqref="S23:S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{67B9571E-0D70-4527-BD2E-18BC187246B4}</x14:id>
        </ext>
      </extLst>
    </cfRule>
  </conditionalFormatting>
  <conditionalFormatting sqref="S26:S4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{5D5DE786-ABAF-4B7B-A39C-2ADE09EF100C}</x14:id>
        </ext>
      </extLst>
    </cfRule>
  </conditionalFormatting>
  <conditionalFormatting sqref="T5:T24">
    <cfRule type="expression" dxfId="140" priority="9">
      <formula>T5="Late"</formula>
    </cfRule>
    <cfRule type="expression" dxfId="139" priority="10">
      <formula>T5="On Schedule"</formula>
    </cfRule>
    <cfRule type="expression" dxfId="138" priority="11">
      <formula>T5="Completed"</formula>
    </cfRule>
  </conditionalFormatting>
  <conditionalFormatting sqref="T23:T25">
    <cfRule type="expression" dxfId="137" priority="13">
      <formula>T23="Late"</formula>
    </cfRule>
    <cfRule type="expression" dxfId="136" priority="14">
      <formula>T23="On Schedule"</formula>
    </cfRule>
    <cfRule type="expression" dxfId="135" priority="15">
      <formula>T23="Completed"</formula>
    </cfRule>
  </conditionalFormatting>
  <conditionalFormatting sqref="T26:T251">
    <cfRule type="expression" dxfId="134" priority="3">
      <formula>T26="Late"</formula>
    </cfRule>
    <cfRule type="expression" dxfId="133" priority="4">
      <formula>T26="On Schedule"</formula>
    </cfRule>
    <cfRule type="expression" dxfId="132" priority="5">
      <formula>T26="Completed"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B297D1-6E65-44E5-914F-3048ED5DC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95290DCD-A732-42D0-A46B-F408946EBA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M26:M42 M45</xm:sqref>
        </x14:conditionalFormatting>
        <x14:conditionalFormatting xmlns:xm="http://schemas.microsoft.com/office/excel/2006/main">
          <x14:cfRule type="dataBar" id="{771877F2-7F0B-4036-BC9E-9FA0A067F7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M43:M44</xm:sqref>
        </x14:conditionalFormatting>
        <x14:conditionalFormatting xmlns:xm="http://schemas.microsoft.com/office/excel/2006/main">
          <x14:cfRule type="dataBar" id="{868B3D7D-3A97-475B-AFD0-3FCC6C0B74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</xm:sqref>
        </x14:conditionalFormatting>
        <x14:conditionalFormatting xmlns:xm="http://schemas.microsoft.com/office/excel/2006/main">
          <x14:cfRule type="dataBar" id="{EACBA76D-519F-4361-9F67-1F49CF1A74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M84:M184 M5 M25 M46:M82 M186:M251</xm:sqref>
        </x14:conditionalFormatting>
        <x14:conditionalFormatting xmlns:xm="http://schemas.microsoft.com/office/excel/2006/main">
          <x14:cfRule type="dataBar" id="{18A4A662-55C2-4FE6-9D9D-571D34DB57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P6:P24</xm:sqref>
        </x14:conditionalFormatting>
        <x14:conditionalFormatting xmlns:xm="http://schemas.microsoft.com/office/excel/2006/main">
          <x14:cfRule type="dataBar" id="{117A7498-9361-4F09-8EA2-D6D89BAC5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P26:P45</xm:sqref>
        </x14:conditionalFormatting>
        <x14:conditionalFormatting xmlns:xm="http://schemas.microsoft.com/office/excel/2006/main">
          <x14:cfRule type="dataBar" id="{DA239A81-A3F3-4864-8230-08B7BB5DAB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P248</xm:sqref>
        </x14:conditionalFormatting>
        <x14:conditionalFormatting xmlns:xm="http://schemas.microsoft.com/office/excel/2006/main">
          <x14:cfRule type="dataBar" id="{48F6CC74-CD4D-4A38-AE0E-8C91C43119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P249:P251 P5 P25 P46:P140 P142:P247 Q185</xm:sqref>
        </x14:conditionalFormatting>
        <x14:conditionalFormatting xmlns:xm="http://schemas.microsoft.com/office/excel/2006/main">
          <x14:cfRule type="dataBar" id="{F1AE98E8-F45D-4C27-AF11-CE2E4657FC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S5 S25 S46:S251</xm:sqref>
        </x14:conditionalFormatting>
        <x14:conditionalFormatting xmlns:xm="http://schemas.microsoft.com/office/excel/2006/main">
          <x14:cfRule type="dataBar" id="{FD3C4F6A-FDE4-49CE-BAF3-70EC9C629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S6:S22</xm:sqref>
        </x14:conditionalFormatting>
        <x14:conditionalFormatting xmlns:xm="http://schemas.microsoft.com/office/excel/2006/main">
          <x14:cfRule type="dataBar" id="{67B9571E-0D70-4527-BD2E-18BC187246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S23:S24</xm:sqref>
        </x14:conditionalFormatting>
        <x14:conditionalFormatting xmlns:xm="http://schemas.microsoft.com/office/excel/2006/main">
          <x14:cfRule type="dataBar" id="{5D5DE786-ABAF-4B7B-A39C-2ADE09EF1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S26:S45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8589-669B-493E-97D2-F57A4C634C28}">
  <sheetPr codeName="Sheet10" filterMode="1">
    <tabColor theme="9"/>
  </sheetPr>
  <dimension ref="B2:AG271"/>
  <sheetViews>
    <sheetView topLeftCell="B1" zoomScale="80" zoomScaleNormal="80" workbookViewId="0">
      <pane ySplit="4" topLeftCell="A98" activePane="bottomLeft" state="frozen"/>
      <selection activeCell="Q198" sqref="Q198"/>
      <selection pane="bottomLeft" activeCell="Q198" sqref="Q198"/>
    </sheetView>
  </sheetViews>
  <sheetFormatPr defaultRowHeight="30" customHeight="1" outlineLevelCol="1" x14ac:dyDescent="0.2"/>
  <cols>
    <col min="2" max="2" width="5.625" style="488" customWidth="1"/>
    <col min="3" max="3" width="14.125" style="488" customWidth="1" outlineLevel="1"/>
    <col min="4" max="4" width="13.25" style="488" hidden="1" customWidth="1"/>
    <col min="5" max="5" width="13.25" style="488" customWidth="1"/>
    <col min="6" max="6" width="4.875" style="488" hidden="1" customWidth="1" outlineLevel="1"/>
    <col min="7" max="7" width="91.375" style="488" bestFit="1" customWidth="1" collapsed="1"/>
    <col min="8" max="8" width="19.875" style="485" bestFit="1" customWidth="1"/>
    <col min="9" max="11" width="14.125" style="485" hidden="1" customWidth="1"/>
    <col min="12" max="20" width="14.125" style="485" hidden="1" customWidth="1" outlineLevel="1"/>
    <col min="21" max="21" width="14.125" style="485" customWidth="1" collapsed="1"/>
    <col min="22" max="22" width="14.125" style="33" customWidth="1"/>
    <col min="23" max="23" width="14.125" style="485" customWidth="1"/>
    <col min="24" max="24" width="0" hidden="1" customWidth="1"/>
    <col min="26" max="26" width="16.75" style="644" bestFit="1" customWidth="1"/>
    <col min="27" max="27" width="13.375" style="644" bestFit="1" customWidth="1"/>
    <col min="28" max="28" width="15.5" style="644" bestFit="1" customWidth="1"/>
    <col min="29" max="29" width="27.375" bestFit="1" customWidth="1"/>
  </cols>
  <sheetData>
    <row r="2" spans="2:28" ht="30" customHeight="1" x14ac:dyDescent="0.2">
      <c r="B2" s="903" t="s">
        <v>2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</row>
    <row r="3" spans="2:28" ht="14.25" x14ac:dyDescent="0.2"/>
    <row r="4" spans="2:28" ht="57" x14ac:dyDescent="0.2">
      <c r="B4" s="441" t="s">
        <v>1858</v>
      </c>
      <c r="C4" s="442" t="s">
        <v>4389</v>
      </c>
      <c r="D4" s="441" t="s">
        <v>548</v>
      </c>
      <c r="E4" s="441" t="s">
        <v>15</v>
      </c>
      <c r="F4" s="441" t="s">
        <v>16</v>
      </c>
      <c r="G4" s="442" t="s">
        <v>18</v>
      </c>
      <c r="H4" s="442" t="s">
        <v>1655</v>
      </c>
      <c r="I4" s="442"/>
      <c r="J4" s="442" t="s">
        <v>1909</v>
      </c>
      <c r="K4" s="442" t="s">
        <v>1654</v>
      </c>
      <c r="L4" s="442" t="s">
        <v>1645</v>
      </c>
      <c r="M4" s="443" t="s">
        <v>1644</v>
      </c>
      <c r="N4" s="443" t="s">
        <v>1935</v>
      </c>
      <c r="O4" s="442" t="s">
        <v>1646</v>
      </c>
      <c r="P4" s="443" t="s">
        <v>1647</v>
      </c>
      <c r="Q4" s="443" t="s">
        <v>1936</v>
      </c>
      <c r="R4" s="442" t="s">
        <v>1915</v>
      </c>
      <c r="S4" s="443" t="s">
        <v>1914</v>
      </c>
      <c r="T4" s="443" t="s">
        <v>1937</v>
      </c>
      <c r="U4" s="442" t="s">
        <v>1648</v>
      </c>
      <c r="V4" s="443" t="s">
        <v>1649</v>
      </c>
      <c r="W4" s="443" t="s">
        <v>1938</v>
      </c>
      <c r="X4" s="441" t="s">
        <v>1910</v>
      </c>
      <c r="Z4" s="586" t="s">
        <v>4389</v>
      </c>
      <c r="AA4" s="586" t="s">
        <v>4803</v>
      </c>
      <c r="AB4" s="586" t="s">
        <v>4804</v>
      </c>
    </row>
    <row r="5" spans="2:28" ht="30" hidden="1" customHeight="1" x14ac:dyDescent="0.2">
      <c r="B5" s="508" cm="1">
        <f t="array" aca="1" ref="B5:W251" ca="1">IF('01 Summary'!B4:W250=" "," ",'01 Summary'!B4:W250)</f>
        <v>1</v>
      </c>
      <c r="C5" s="508" t="str">
        <f ca="1"/>
        <v>MDW-39246-60</v>
      </c>
      <c r="D5" s="508" t="str">
        <f ca="1"/>
        <v>Lot01</v>
      </c>
      <c r="E5" s="508" t="str">
        <f ca="1"/>
        <v>GEN1</v>
      </c>
      <c r="F5" s="508" t="str">
        <f ca="1"/>
        <v>GEN</v>
      </c>
      <c r="G5" s="542" t="str">
        <f ca="1"/>
        <v>Rooms and Building Service Systems Modification in Stations Area</v>
      </c>
      <c r="H5" s="508" t="str">
        <f ca="1"/>
        <v>-</v>
      </c>
      <c r="I5" s="509">
        <f ca="1"/>
        <v>0</v>
      </c>
      <c r="J5" s="508">
        <f ca="1"/>
        <v>0</v>
      </c>
      <c r="K5" s="510">
        <f ca="1"/>
        <v>46235</v>
      </c>
      <c r="L5" s="663">
        <f ca="1"/>
        <v>0</v>
      </c>
      <c r="M5" s="664">
        <f ca="1"/>
        <v>0</v>
      </c>
      <c r="N5" s="665">
        <f ca="1"/>
        <v>0</v>
      </c>
      <c r="O5" s="663">
        <f ca="1"/>
        <v>0</v>
      </c>
      <c r="P5" s="664">
        <f ca="1"/>
        <v>0</v>
      </c>
      <c r="Q5" s="665">
        <f ca="1"/>
        <v>0</v>
      </c>
      <c r="R5" s="663">
        <f ca="1"/>
        <v>0</v>
      </c>
      <c r="S5" s="664">
        <f ca="1"/>
        <v>0</v>
      </c>
      <c r="T5" s="665">
        <f ca="1"/>
        <v>0</v>
      </c>
      <c r="U5" s="692">
        <f ca="1"/>
        <v>0</v>
      </c>
      <c r="V5" s="693">
        <f ca="1"/>
        <v>0</v>
      </c>
      <c r="W5" s="694">
        <f ca="1"/>
        <v>0</v>
      </c>
      <c r="X5" t="str" cm="1">
        <f t="array" aca="1" ref="X5" ca="1">_xlfn.XLOOKUP(1,(E5='01 Summary'!$E$4:$E$250)*(('01 Summary'!$W$4:$W$250="Late")+('01 Summary'!$W$4:$W$250="On Schedule")),'01 Summary'!$AM$4:$AM$250," ")</f>
        <v xml:space="preserve"> </v>
      </c>
      <c r="Z5" s="644" t="s">
        <v>1276</v>
      </c>
      <c r="AA5" s="644" t="s">
        <v>3529</v>
      </c>
      <c r="AB5" s="644" t="s">
        <v>3802</v>
      </c>
    </row>
    <row r="6" spans="2:28" ht="30" customHeight="1" x14ac:dyDescent="0.2">
      <c r="B6" s="508">
        <f ca="1"/>
        <v>2</v>
      </c>
      <c r="C6" s="508" t="str">
        <f ca="1"/>
        <v>MDW-39246</v>
      </c>
      <c r="D6" s="508" t="str">
        <f ca="1"/>
        <v>Lot01</v>
      </c>
      <c r="E6" s="508" t="str">
        <f ca="1"/>
        <v>GEN1.1</v>
      </c>
      <c r="F6" s="508" t="str">
        <f ca="1"/>
        <v>GEN</v>
      </c>
      <c r="G6" s="542" t="str">
        <f ca="1"/>
        <v>Power Outlet Installation in SOR, Ticket Office and Cash Handling for OR13 - OR17</v>
      </c>
      <c r="H6" s="508" t="str">
        <f ca="1"/>
        <v>ประธาน</v>
      </c>
      <c r="I6" s="509">
        <f ca="1"/>
        <v>0</v>
      </c>
      <c r="J6" s="508">
        <f ca="1"/>
        <v>0</v>
      </c>
      <c r="K6" s="510">
        <f ca="1"/>
        <v>46235</v>
      </c>
      <c r="L6" s="173">
        <f ca="1"/>
        <v>46052</v>
      </c>
      <c r="M6" s="187">
        <f ca="1"/>
        <v>1</v>
      </c>
      <c r="N6" s="191" t="str">
        <f ca="1"/>
        <v>Completed</v>
      </c>
      <c r="O6" s="173">
        <f ca="1"/>
        <v>46082</v>
      </c>
      <c r="P6" s="187">
        <f ca="1"/>
        <v>1</v>
      </c>
      <c r="Q6" s="191" t="str">
        <f ca="1"/>
        <v>Completed</v>
      </c>
      <c r="R6" s="194">
        <f ca="1"/>
        <v>0</v>
      </c>
      <c r="S6" s="195">
        <f ca="1"/>
        <v>0</v>
      </c>
      <c r="T6" s="203">
        <f ca="1"/>
        <v>0</v>
      </c>
      <c r="U6" s="173">
        <f ca="1"/>
        <v>46112</v>
      </c>
      <c r="V6" s="187">
        <f ca="1"/>
        <v>1</v>
      </c>
      <c r="W6" s="191" t="str">
        <f ca="1"/>
        <v>Completed</v>
      </c>
      <c r="X6" t="str" cm="1">
        <f t="array" aca="1" ref="X6" ca="1">_xlfn.XLOOKUP(1,(E6='01 Summary'!$E$4:$E$250)*(('01 Summary'!$W$4:$W$250="Late")+('01 Summary'!$W$4:$W$250="On Schedule")),'01 Summary'!$AM$4:$AM$250," ")</f>
        <v xml:space="preserve"> </v>
      </c>
      <c r="Z6" s="644" t="s">
        <v>1276</v>
      </c>
      <c r="AA6" s="644" t="s">
        <v>3529</v>
      </c>
      <c r="AB6" s="644" t="s">
        <v>3802</v>
      </c>
    </row>
    <row r="7" spans="2:28" ht="30" customHeight="1" x14ac:dyDescent="0.2">
      <c r="B7" s="508">
        <f ca="1"/>
        <v>3</v>
      </c>
      <c r="C7" s="508" t="str">
        <f ca="1"/>
        <v>MDW-39247</v>
      </c>
      <c r="D7" s="508" t="str">
        <f ca="1"/>
        <v>Lot01</v>
      </c>
      <c r="E7" s="508" t="str">
        <f ca="1"/>
        <v>GEN1.2</v>
      </c>
      <c r="F7" s="508" t="str">
        <f ca="1"/>
        <v>GEN</v>
      </c>
      <c r="G7" s="542" t="str">
        <f ca="1"/>
        <v>Power Outlet Installation in SOR, Ticket Office and Cash Handling for OR18 - OR22</v>
      </c>
      <c r="H7" s="508" t="str">
        <f ca="1"/>
        <v>ประธาน</v>
      </c>
      <c r="I7" s="509">
        <f ca="1"/>
        <v>0</v>
      </c>
      <c r="J7" s="508">
        <f ca="1"/>
        <v>0</v>
      </c>
      <c r="K7" s="510">
        <f ca="1"/>
        <v>46235</v>
      </c>
      <c r="L7" s="173">
        <f ca="1"/>
        <v>46021</v>
      </c>
      <c r="M7" s="187">
        <f ca="1"/>
        <v>1</v>
      </c>
      <c r="N7" s="191" t="str">
        <f ca="1"/>
        <v>Completed</v>
      </c>
      <c r="O7" s="173">
        <f ca="1"/>
        <v>46051</v>
      </c>
      <c r="P7" s="187">
        <f ca="1"/>
        <v>1</v>
      </c>
      <c r="Q7" s="191" t="str">
        <f ca="1"/>
        <v>Completed</v>
      </c>
      <c r="R7" s="194">
        <f ca="1"/>
        <v>0</v>
      </c>
      <c r="S7" s="195">
        <f ca="1"/>
        <v>0</v>
      </c>
      <c r="T7" s="203">
        <f ca="1"/>
        <v>0</v>
      </c>
      <c r="U7" s="173">
        <f ca="1"/>
        <v>46081</v>
      </c>
      <c r="V7" s="187">
        <f ca="1"/>
        <v>1</v>
      </c>
      <c r="W7" s="191" t="str">
        <f ca="1"/>
        <v>Completed</v>
      </c>
      <c r="X7" t="str" cm="1">
        <f t="array" aca="1" ref="X7" ca="1">_xlfn.XLOOKUP(1,(E7='01 Summary'!$E$4:$E$250)*(('01 Summary'!$W$4:$W$250="Late")+('01 Summary'!$W$4:$W$250="On Schedule")),'01 Summary'!$AM$4:$AM$250," ")</f>
        <v xml:space="preserve"> </v>
      </c>
      <c r="Z7" s="644" t="s">
        <v>1280</v>
      </c>
      <c r="AA7" s="644" t="s">
        <v>3529</v>
      </c>
      <c r="AB7" s="644" t="s">
        <v>3804</v>
      </c>
    </row>
    <row r="8" spans="2:28" ht="30" customHeight="1" x14ac:dyDescent="0.2">
      <c r="B8" s="508">
        <f ca="1"/>
        <v>4</v>
      </c>
      <c r="C8" s="508" t="str">
        <f ca="1"/>
        <v>MDW-39248</v>
      </c>
      <c r="D8" s="508" t="str">
        <f ca="1"/>
        <v>Lot01</v>
      </c>
      <c r="E8" s="508" t="str">
        <f ca="1"/>
        <v>GEN1.3</v>
      </c>
      <c r="F8" s="508" t="str">
        <f ca="1"/>
        <v>GEN</v>
      </c>
      <c r="G8" s="542" t="str">
        <f ca="1"/>
        <v>Power Outlet Installation in SOR, Ticket Office and Cash Handling for OR23 - OR29</v>
      </c>
      <c r="H8" s="508" t="str">
        <f ca="1"/>
        <v>ประธาน</v>
      </c>
      <c r="I8" s="509">
        <f ca="1"/>
        <v>0</v>
      </c>
      <c r="J8" s="508">
        <f ca="1"/>
        <v>0</v>
      </c>
      <c r="K8" s="510">
        <f ca="1"/>
        <v>46235</v>
      </c>
      <c r="L8" s="173">
        <f ca="1"/>
        <v>46052</v>
      </c>
      <c r="M8" s="187">
        <f ca="1"/>
        <v>1</v>
      </c>
      <c r="N8" s="191" t="str">
        <f ca="1"/>
        <v>Completed</v>
      </c>
      <c r="O8" s="173">
        <f ca="1"/>
        <v>46082</v>
      </c>
      <c r="P8" s="187">
        <f ca="1"/>
        <v>1</v>
      </c>
      <c r="Q8" s="191" t="str">
        <f ca="1"/>
        <v>Completed</v>
      </c>
      <c r="R8" s="194">
        <f ca="1"/>
        <v>0</v>
      </c>
      <c r="S8" s="195">
        <f ca="1"/>
        <v>0</v>
      </c>
      <c r="T8" s="203">
        <f ca="1"/>
        <v>0</v>
      </c>
      <c r="U8" s="173">
        <f ca="1"/>
        <v>46112</v>
      </c>
      <c r="V8" s="187">
        <f ca="1"/>
        <v>1</v>
      </c>
      <c r="W8" s="191" t="str">
        <f ca="1"/>
        <v>Completed</v>
      </c>
      <c r="X8" t="str" cm="1">
        <f t="array" aca="1" ref="X8" ca="1">_xlfn.XLOOKUP(1,(E8='01 Summary'!$E$4:$E$250)*(('01 Summary'!$W$4:$W$250="Late")+('01 Summary'!$W$4:$W$250="On Schedule")),'01 Summary'!$AM$4:$AM$250," ")</f>
        <v xml:space="preserve"> </v>
      </c>
      <c r="Z8" s="644" t="s">
        <v>1283</v>
      </c>
      <c r="AA8" s="644" t="s">
        <v>3529</v>
      </c>
      <c r="AB8" s="644" t="s">
        <v>3806</v>
      </c>
    </row>
    <row r="9" spans="2:28" ht="30" customHeight="1" x14ac:dyDescent="0.2">
      <c r="B9" s="508">
        <f ca="1"/>
        <v>5</v>
      </c>
      <c r="C9" s="508" t="str">
        <f ca="1"/>
        <v>MDW-39252</v>
      </c>
      <c r="D9" s="508" t="str">
        <f ca="1"/>
        <v>Lot01</v>
      </c>
      <c r="E9" s="508" t="str">
        <f ca="1"/>
        <v>GEN1.4</v>
      </c>
      <c r="F9" s="508" t="str">
        <f ca="1"/>
        <v>GEN</v>
      </c>
      <c r="G9" s="542" t="str">
        <f ca="1"/>
        <v>Modification of Fire Suppression System (N2) in Commerial Room at OR14</v>
      </c>
      <c r="H9" s="508" t="str">
        <f ca="1"/>
        <v>ประธาน</v>
      </c>
      <c r="I9" s="509">
        <f ca="1"/>
        <v>0</v>
      </c>
      <c r="J9" s="508">
        <f ca="1"/>
        <v>0</v>
      </c>
      <c r="K9" s="510">
        <f ca="1"/>
        <v>46235</v>
      </c>
      <c r="L9" s="173">
        <f ca="1"/>
        <v>46021</v>
      </c>
      <c r="M9" s="187">
        <f ca="1"/>
        <v>1</v>
      </c>
      <c r="N9" s="191" t="str">
        <f ca="1"/>
        <v>Completed</v>
      </c>
      <c r="O9" s="173">
        <f ca="1"/>
        <v>46051</v>
      </c>
      <c r="P9" s="187">
        <f ca="1"/>
        <v>1</v>
      </c>
      <c r="Q9" s="191" t="str">
        <f ca="1"/>
        <v>Completed</v>
      </c>
      <c r="R9" s="194">
        <f ca="1"/>
        <v>0</v>
      </c>
      <c r="S9" s="195">
        <f ca="1"/>
        <v>0</v>
      </c>
      <c r="T9" s="203">
        <f ca="1"/>
        <v>0</v>
      </c>
      <c r="U9" s="173">
        <f ca="1"/>
        <v>46081</v>
      </c>
      <c r="V9" s="187">
        <f ca="1"/>
        <v>1</v>
      </c>
      <c r="W9" s="191" t="str">
        <f ca="1"/>
        <v>Completed</v>
      </c>
      <c r="X9" t="str" cm="1">
        <f t="array" aca="1" ref="X9" ca="1">_xlfn.XLOOKUP(1,(E9='01 Summary'!$E$4:$E$250)*(('01 Summary'!$W$4:$W$250="Late")+('01 Summary'!$W$4:$W$250="On Schedule")),'01 Summary'!$AM$4:$AM$250," ")</f>
        <v xml:space="preserve"> </v>
      </c>
      <c r="Z9" s="644" t="s">
        <v>1298</v>
      </c>
      <c r="AA9" s="644" t="s">
        <v>3537</v>
      </c>
      <c r="AB9" s="644" t="s">
        <v>3811</v>
      </c>
    </row>
    <row r="10" spans="2:28" ht="30" customHeight="1" x14ac:dyDescent="0.2">
      <c r="B10" s="508">
        <f ca="1"/>
        <v>6</v>
      </c>
      <c r="C10" s="508" t="str">
        <f ca="1"/>
        <v>MDW-39253</v>
      </c>
      <c r="D10" s="508" t="str">
        <f ca="1"/>
        <v>Lot01</v>
      </c>
      <c r="E10" s="508" t="str">
        <f ca="1"/>
        <v>GEN1.5</v>
      </c>
      <c r="F10" s="508" t="str">
        <f ca="1"/>
        <v>GEN</v>
      </c>
      <c r="G10" s="542" t="str">
        <f ca="1"/>
        <v>Modification of Civil Work in Telecommunication Room at OR14</v>
      </c>
      <c r="H10" s="508" t="str">
        <f ca="1"/>
        <v>สหชาติ</v>
      </c>
      <c r="I10" s="509">
        <f ca="1"/>
        <v>0</v>
      </c>
      <c r="J10" s="508">
        <f ca="1"/>
        <v>0</v>
      </c>
      <c r="K10" s="510">
        <f ca="1"/>
        <v>46235</v>
      </c>
      <c r="L10" s="173">
        <f ca="1"/>
        <v>46021</v>
      </c>
      <c r="M10" s="187">
        <f ca="1"/>
        <v>1</v>
      </c>
      <c r="N10" s="191" t="str">
        <f ca="1"/>
        <v>Completed</v>
      </c>
      <c r="O10" s="173">
        <f ca="1"/>
        <v>46051</v>
      </c>
      <c r="P10" s="187">
        <f ca="1"/>
        <v>1</v>
      </c>
      <c r="Q10" s="191" t="str">
        <f ca="1"/>
        <v>Completed</v>
      </c>
      <c r="R10" s="194">
        <f ca="1"/>
        <v>0</v>
      </c>
      <c r="S10" s="195">
        <f ca="1"/>
        <v>0</v>
      </c>
      <c r="T10" s="203">
        <f ca="1"/>
        <v>0</v>
      </c>
      <c r="U10" s="173">
        <f ca="1"/>
        <v>46081</v>
      </c>
      <c r="V10" s="187">
        <f ca="1"/>
        <v>1</v>
      </c>
      <c r="W10" s="191" t="str">
        <f ca="1"/>
        <v>Completed</v>
      </c>
      <c r="X10" t="str" cm="1">
        <f t="array" aca="1" ref="X10" ca="1">_xlfn.XLOOKUP(1,(E10='01 Summary'!$E$4:$E$250)*(('01 Summary'!$W$4:$W$250="Late")+('01 Summary'!$W$4:$W$250="On Schedule")),'01 Summary'!$AM$4:$AM$250," ")</f>
        <v xml:space="preserve"> </v>
      </c>
      <c r="Z10" s="644" t="s">
        <v>1302</v>
      </c>
      <c r="AA10" s="644" t="s">
        <v>2111</v>
      </c>
      <c r="AB10" s="644" t="s">
        <v>2113</v>
      </c>
    </row>
    <row r="11" spans="2:28" ht="30" customHeight="1" x14ac:dyDescent="0.2">
      <c r="B11" s="508">
        <f ca="1"/>
        <v>7</v>
      </c>
      <c r="C11" s="508" t="str">
        <f ca="1"/>
        <v>MDW-39254</v>
      </c>
      <c r="D11" s="508" t="str">
        <f ca="1"/>
        <v>Lot01</v>
      </c>
      <c r="E11" s="508" t="str">
        <f ca="1"/>
        <v>GEN1.6</v>
      </c>
      <c r="F11" s="508" t="str">
        <f ca="1"/>
        <v>GEN</v>
      </c>
      <c r="G11" s="542" t="str">
        <f ca="1"/>
        <v>Modification in Staff Mess Room at OR13-OR17</v>
      </c>
      <c r="H11" s="508" t="str">
        <f ca="1"/>
        <v>ประธาน</v>
      </c>
      <c r="I11" s="509">
        <f ca="1"/>
        <v>0</v>
      </c>
      <c r="J11" s="508">
        <f ca="1"/>
        <v>0</v>
      </c>
      <c r="K11" s="510">
        <f ca="1"/>
        <v>46235</v>
      </c>
      <c r="L11" s="173">
        <f ca="1"/>
        <v>46052</v>
      </c>
      <c r="M11" s="187">
        <f ca="1"/>
        <v>1</v>
      </c>
      <c r="N11" s="191" t="str">
        <f ca="1"/>
        <v>Completed</v>
      </c>
      <c r="O11" s="173">
        <f ca="1"/>
        <v>46082</v>
      </c>
      <c r="P11" s="187">
        <f ca="1"/>
        <v>1</v>
      </c>
      <c r="Q11" s="191" t="str">
        <f ca="1"/>
        <v>Completed</v>
      </c>
      <c r="R11" s="194">
        <f ca="1"/>
        <v>0</v>
      </c>
      <c r="S11" s="195">
        <f ca="1"/>
        <v>0</v>
      </c>
      <c r="T11" s="203">
        <f ca="1"/>
        <v>0</v>
      </c>
      <c r="U11" s="173">
        <f ca="1"/>
        <v>46112</v>
      </c>
      <c r="V11" s="187">
        <f ca="1"/>
        <v>1</v>
      </c>
      <c r="W11" s="191" t="str">
        <f ca="1"/>
        <v>Completed</v>
      </c>
      <c r="X11" t="str" cm="1">
        <f t="array" aca="1" ref="X11" ca="1">_xlfn.XLOOKUP(1,(E11='01 Summary'!$E$4:$E$250)*(('01 Summary'!$W$4:$W$250="Late")+('01 Summary'!$W$4:$W$250="On Schedule")),'01 Summary'!$AM$4:$AM$250," ")</f>
        <v xml:space="preserve"> </v>
      </c>
      <c r="Z11" s="644" t="s">
        <v>1305</v>
      </c>
      <c r="AA11" s="644" t="s">
        <v>3541</v>
      </c>
      <c r="AB11" s="644" t="s">
        <v>3813</v>
      </c>
    </row>
    <row r="12" spans="2:28" ht="30" customHeight="1" x14ac:dyDescent="0.2">
      <c r="B12" s="508">
        <f ca="1"/>
        <v>8</v>
      </c>
      <c r="C12" s="508" t="str">
        <f ca="1"/>
        <v>MDW-39255</v>
      </c>
      <c r="D12" s="508" t="str">
        <f ca="1"/>
        <v>Lot01</v>
      </c>
      <c r="E12" s="508" t="str">
        <f ca="1"/>
        <v>GEN1.7</v>
      </c>
      <c r="F12" s="508" t="str">
        <f ca="1"/>
        <v>GEN</v>
      </c>
      <c r="G12" s="542" t="str">
        <f ca="1"/>
        <v>Modification in Staff Mess Room at OR18-OR22</v>
      </c>
      <c r="H12" s="508" t="str">
        <f ca="1"/>
        <v>ประธาน</v>
      </c>
      <c r="I12" s="509">
        <f ca="1"/>
        <v>0</v>
      </c>
      <c r="J12" s="508">
        <f ca="1"/>
        <v>0</v>
      </c>
      <c r="K12" s="510">
        <f ca="1"/>
        <v>46235</v>
      </c>
      <c r="L12" s="173">
        <f ca="1"/>
        <v>46235</v>
      </c>
      <c r="M12" s="187">
        <f ca="1"/>
        <v>1</v>
      </c>
      <c r="N12" s="191" t="str">
        <f ca="1"/>
        <v>Completed</v>
      </c>
      <c r="O12" s="173">
        <f ca="1"/>
        <v>46265</v>
      </c>
      <c r="P12" s="187">
        <f ca="1"/>
        <v>1</v>
      </c>
      <c r="Q12" s="191" t="str">
        <f ca="1"/>
        <v>Completed</v>
      </c>
      <c r="R12" s="194">
        <f ca="1"/>
        <v>0</v>
      </c>
      <c r="S12" s="195">
        <f ca="1"/>
        <v>0</v>
      </c>
      <c r="T12" s="203">
        <f ca="1"/>
        <v>0</v>
      </c>
      <c r="U12" s="173">
        <f ca="1"/>
        <v>46295</v>
      </c>
      <c r="V12" s="187">
        <f ca="1"/>
        <v>1</v>
      </c>
      <c r="W12" s="191" t="str">
        <f ca="1"/>
        <v>Completed</v>
      </c>
      <c r="X12" t="str" cm="1">
        <f t="array" aca="1" ref="X12" ca="1">_xlfn.XLOOKUP(1,(E12='01 Summary'!$E$4:$E$250)*(('01 Summary'!$W$4:$W$250="Late")+('01 Summary'!$W$4:$W$250="On Schedule")),'01 Summary'!$AM$4:$AM$250," ")</f>
        <v xml:space="preserve"> </v>
      </c>
      <c r="Z12" s="644" t="s">
        <v>1308</v>
      </c>
      <c r="AA12" s="644" t="s">
        <v>3541</v>
      </c>
      <c r="AB12" s="644" t="s">
        <v>3815</v>
      </c>
    </row>
    <row r="13" spans="2:28" ht="30" customHeight="1" x14ac:dyDescent="0.2">
      <c r="B13" s="508">
        <f ca="1"/>
        <v>9</v>
      </c>
      <c r="C13" s="508" t="str">
        <f ca="1"/>
        <v>MDW-39256</v>
      </c>
      <c r="D13" s="508" t="str">
        <f ca="1"/>
        <v>Lot01</v>
      </c>
      <c r="E13" s="508" t="str">
        <f ca="1"/>
        <v>GEN1.8</v>
      </c>
      <c r="F13" s="508" t="str">
        <f ca="1"/>
        <v>GEN</v>
      </c>
      <c r="G13" s="542" t="str">
        <f ca="1"/>
        <v>Modification in Staff Mess Room at OR23-OR29</v>
      </c>
      <c r="H13" s="508" t="str">
        <f ca="1"/>
        <v>ประธาน</v>
      </c>
      <c r="I13" s="509">
        <f ca="1"/>
        <v>0</v>
      </c>
      <c r="J13" s="508">
        <f ca="1"/>
        <v>0</v>
      </c>
      <c r="K13" s="510">
        <f ca="1"/>
        <v>46235</v>
      </c>
      <c r="L13" s="173">
        <f ca="1"/>
        <v>46235</v>
      </c>
      <c r="M13" s="187">
        <f ca="1"/>
        <v>1</v>
      </c>
      <c r="N13" s="191" t="str">
        <f ca="1"/>
        <v>Completed</v>
      </c>
      <c r="O13" s="173">
        <f ca="1"/>
        <v>46265</v>
      </c>
      <c r="P13" s="187">
        <f ca="1"/>
        <v>1</v>
      </c>
      <c r="Q13" s="191" t="str">
        <f ca="1"/>
        <v>Completed</v>
      </c>
      <c r="R13" s="194">
        <f ca="1"/>
        <v>0</v>
      </c>
      <c r="S13" s="195">
        <f ca="1"/>
        <v>0</v>
      </c>
      <c r="T13" s="203">
        <f ca="1"/>
        <v>0</v>
      </c>
      <c r="U13" s="173">
        <f ca="1"/>
        <v>46295</v>
      </c>
      <c r="V13" s="187">
        <f ca="1"/>
        <v>1</v>
      </c>
      <c r="W13" s="191" t="str">
        <f ca="1"/>
        <v>Completed</v>
      </c>
      <c r="X13" t="str" cm="1">
        <f t="array" aca="1" ref="X13" ca="1">_xlfn.XLOOKUP(1,(E13='01 Summary'!$E$4:$E$250)*(('01 Summary'!$W$4:$W$250="Late")+('01 Summary'!$W$4:$W$250="On Schedule")),'01 Summary'!$AM$4:$AM$250," ")</f>
        <v xml:space="preserve"> </v>
      </c>
      <c r="Z13" s="644" t="s">
        <v>1311</v>
      </c>
      <c r="AA13" s="644" t="s">
        <v>3541</v>
      </c>
      <c r="AB13" s="644" t="s">
        <v>3817</v>
      </c>
    </row>
    <row r="14" spans="2:28" ht="30" customHeight="1" x14ac:dyDescent="0.2">
      <c r="B14" s="508">
        <f ca="1"/>
        <v>10</v>
      </c>
      <c r="C14" s="508" t="str">
        <f ca="1"/>
        <v>MDW-39257</v>
      </c>
      <c r="D14" s="508" t="str">
        <f ca="1"/>
        <v>Lot01</v>
      </c>
      <c r="E14" s="508" t="str">
        <f ca="1"/>
        <v>GEN1.9</v>
      </c>
      <c r="F14" s="508" t="str">
        <f ca="1"/>
        <v>GEN</v>
      </c>
      <c r="G14" s="542" t="str">
        <f ca="1"/>
        <v>Modification of Air Conditioning in CER and SER at OR13-OR19</v>
      </c>
      <c r="H14" s="508" t="str">
        <f ca="1"/>
        <v>ประธาน</v>
      </c>
      <c r="I14" s="509">
        <f ca="1"/>
        <v>0</v>
      </c>
      <c r="J14" s="508">
        <f ca="1"/>
        <v>0</v>
      </c>
      <c r="K14" s="510">
        <f ca="1"/>
        <v>46235</v>
      </c>
      <c r="L14" s="173">
        <f ca="1"/>
        <v>46235</v>
      </c>
      <c r="M14" s="187">
        <f ca="1"/>
        <v>1</v>
      </c>
      <c r="N14" s="191" t="str">
        <f ca="1"/>
        <v>Completed</v>
      </c>
      <c r="O14" s="173">
        <f ca="1"/>
        <v>46265</v>
      </c>
      <c r="P14" s="187">
        <f ca="1"/>
        <v>1</v>
      </c>
      <c r="Q14" s="191" t="str">
        <f ca="1"/>
        <v>Completed</v>
      </c>
      <c r="R14" s="194">
        <f ca="1"/>
        <v>0</v>
      </c>
      <c r="S14" s="195">
        <f ca="1"/>
        <v>0</v>
      </c>
      <c r="T14" s="203">
        <f ca="1"/>
        <v>0</v>
      </c>
      <c r="U14" s="173">
        <f ca="1"/>
        <v>46295</v>
      </c>
      <c r="V14" s="187">
        <f ca="1"/>
        <v>0.99</v>
      </c>
      <c r="W14" s="191" t="str">
        <f ca="1"/>
        <v>Late</v>
      </c>
      <c r="X14" cm="1">
        <f t="array" aca="1" ref="X14" ca="1">_xlfn.XLOOKUP(1,(E14='01 Summary'!$E$4:$E$250)*(('01 Summary'!$W$4:$W$250="Late")+('01 Summary'!$W$4:$W$250="On Schedule")),'01 Summary'!$AM$4:$AM$250," ")</f>
        <v>0</v>
      </c>
      <c r="Z14" s="644" t="s">
        <v>1314</v>
      </c>
      <c r="AA14" s="644" t="s">
        <v>3544</v>
      </c>
      <c r="AB14" s="644" t="s">
        <v>3819</v>
      </c>
    </row>
    <row r="15" spans="2:28" ht="30" customHeight="1" x14ac:dyDescent="0.2">
      <c r="B15" s="508">
        <f ca="1"/>
        <v>11</v>
      </c>
      <c r="C15" s="508" t="str">
        <f ca="1"/>
        <v>MDW-39258</v>
      </c>
      <c r="D15" s="508" t="str">
        <f ca="1"/>
        <v>Lot01</v>
      </c>
      <c r="E15" s="508" t="str">
        <f ca="1"/>
        <v>GEN1.10</v>
      </c>
      <c r="F15" s="508" t="str">
        <f ca="1"/>
        <v>GEN</v>
      </c>
      <c r="G15" s="542" t="str">
        <f ca="1"/>
        <v>Modification of Air Conditioning in CER and SER at OR20-OR22</v>
      </c>
      <c r="H15" s="508" t="str">
        <f ca="1"/>
        <v>ประธาน</v>
      </c>
      <c r="I15" s="509">
        <f ca="1"/>
        <v>0</v>
      </c>
      <c r="J15" s="508">
        <f ca="1"/>
        <v>0</v>
      </c>
      <c r="K15" s="510">
        <f ca="1"/>
        <v>46235</v>
      </c>
      <c r="L15" s="173">
        <f ca="1"/>
        <v>46235</v>
      </c>
      <c r="M15" s="187">
        <f ca="1"/>
        <v>1</v>
      </c>
      <c r="N15" s="191" t="str">
        <f ca="1"/>
        <v>Completed</v>
      </c>
      <c r="O15" s="173">
        <f ca="1"/>
        <v>46265</v>
      </c>
      <c r="P15" s="187">
        <f ca="1"/>
        <v>1</v>
      </c>
      <c r="Q15" s="191" t="str">
        <f ca="1"/>
        <v>Completed</v>
      </c>
      <c r="R15" s="194">
        <f ca="1"/>
        <v>0</v>
      </c>
      <c r="S15" s="195">
        <f ca="1"/>
        <v>0</v>
      </c>
      <c r="T15" s="203">
        <f ca="1"/>
        <v>0</v>
      </c>
      <c r="U15" s="173">
        <f ca="1"/>
        <v>46295</v>
      </c>
      <c r="V15" s="187">
        <f ca="1"/>
        <v>0.99</v>
      </c>
      <c r="W15" s="191" t="str">
        <f ca="1"/>
        <v>Late</v>
      </c>
      <c r="X15" cm="1">
        <f t="array" aca="1" ref="X15" ca="1">_xlfn.XLOOKUP(1,(E15='01 Summary'!$E$4:$E$250)*(('01 Summary'!$W$4:$W$250="Late")+('01 Summary'!$W$4:$W$250="On Schedule")),'01 Summary'!$AM$4:$AM$250," ")</f>
        <v>0</v>
      </c>
      <c r="Z15" s="644" t="s">
        <v>1317</v>
      </c>
      <c r="AA15" s="644" t="s">
        <v>3544</v>
      </c>
      <c r="AB15" s="644" t="s">
        <v>3821</v>
      </c>
    </row>
    <row r="16" spans="2:28" ht="30" customHeight="1" x14ac:dyDescent="0.2">
      <c r="B16" s="508">
        <f ca="1"/>
        <v>12</v>
      </c>
      <c r="C16" s="508" t="str">
        <f ca="1"/>
        <v>MDW-39259</v>
      </c>
      <c r="D16" s="508" t="str">
        <f ca="1"/>
        <v>Lot01</v>
      </c>
      <c r="E16" s="508" t="str">
        <f ca="1"/>
        <v>GEN1.11</v>
      </c>
      <c r="F16" s="508" t="str">
        <f ca="1"/>
        <v>GEN</v>
      </c>
      <c r="G16" s="542" t="str">
        <f ca="1"/>
        <v>Modification of Air Conditioning in CER and SER at OR23-OR29</v>
      </c>
      <c r="H16" s="508" t="str">
        <f ca="1"/>
        <v>ประธาน</v>
      </c>
      <c r="I16" s="509">
        <f ca="1"/>
        <v>0</v>
      </c>
      <c r="J16" s="508">
        <f ca="1"/>
        <v>0</v>
      </c>
      <c r="K16" s="510">
        <f ca="1"/>
        <v>46235</v>
      </c>
      <c r="L16" s="173">
        <f ca="1"/>
        <v>46235</v>
      </c>
      <c r="M16" s="187">
        <f ca="1"/>
        <v>1</v>
      </c>
      <c r="N16" s="191" t="str">
        <f ca="1"/>
        <v>Completed</v>
      </c>
      <c r="O16" s="173">
        <f ca="1"/>
        <v>46265</v>
      </c>
      <c r="P16" s="187">
        <f ca="1"/>
        <v>1</v>
      </c>
      <c r="Q16" s="191" t="str">
        <f ca="1"/>
        <v>Completed</v>
      </c>
      <c r="R16" s="194">
        <f ca="1"/>
        <v>0</v>
      </c>
      <c r="S16" s="195">
        <f ca="1"/>
        <v>0</v>
      </c>
      <c r="T16" s="203">
        <f ca="1"/>
        <v>0</v>
      </c>
      <c r="U16" s="173">
        <f ca="1"/>
        <v>46295</v>
      </c>
      <c r="V16" s="187">
        <f ca="1"/>
        <v>0.99</v>
      </c>
      <c r="W16" s="191" t="str">
        <f ca="1"/>
        <v>Late</v>
      </c>
      <c r="X16" cm="1">
        <f t="array" aca="1" ref="X16" ca="1">_xlfn.XLOOKUP(1,(E16='01 Summary'!$E$4:$E$250)*(('01 Summary'!$W$4:$W$250="Late")+('01 Summary'!$W$4:$W$250="On Schedule")),'01 Summary'!$AM$4:$AM$250," ")</f>
        <v>0</v>
      </c>
      <c r="Z16" s="644" t="s">
        <v>1320</v>
      </c>
      <c r="AA16" s="644" t="s">
        <v>3544</v>
      </c>
      <c r="AB16" s="644" t="s">
        <v>3823</v>
      </c>
    </row>
    <row r="17" spans="2:28" ht="30" customHeight="1" x14ac:dyDescent="0.2">
      <c r="B17" s="508">
        <f ca="1"/>
        <v>13</v>
      </c>
      <c r="C17" s="508" t="str">
        <f ca="1"/>
        <v>MDW-39272</v>
      </c>
      <c r="D17" s="508" t="str">
        <f ca="1"/>
        <v>Lot01</v>
      </c>
      <c r="E17" s="508" t="str">
        <f ca="1"/>
        <v>GEN1.12</v>
      </c>
      <c r="F17" s="508" t="str">
        <f ca="1"/>
        <v>GEN</v>
      </c>
      <c r="G17" s="542" t="str">
        <f ca="1"/>
        <v>Modification of New M&amp;E Room at IVS15 - IVS17 Civil &amp; AR</v>
      </c>
      <c r="H17" s="508" t="str">
        <f ca="1"/>
        <v>สหชาติ</v>
      </c>
      <c r="I17" s="509">
        <f ca="1"/>
        <v>0</v>
      </c>
      <c r="J17" s="508">
        <f ca="1"/>
        <v>0</v>
      </c>
      <c r="K17" s="510">
        <f ca="1"/>
        <v>46235</v>
      </c>
      <c r="L17" s="173">
        <f ca="1"/>
        <v>46235</v>
      </c>
      <c r="M17" s="187">
        <f ca="1"/>
        <v>1</v>
      </c>
      <c r="N17" s="191" t="str">
        <f ca="1"/>
        <v>Completed</v>
      </c>
      <c r="O17" s="173">
        <f ca="1"/>
        <v>46265</v>
      </c>
      <c r="P17" s="187">
        <f ca="1"/>
        <v>1</v>
      </c>
      <c r="Q17" s="191" t="str">
        <f ca="1"/>
        <v>Completed</v>
      </c>
      <c r="R17" s="194">
        <f ca="1"/>
        <v>0</v>
      </c>
      <c r="S17" s="195">
        <f ca="1"/>
        <v>0</v>
      </c>
      <c r="T17" s="203">
        <f ca="1"/>
        <v>0</v>
      </c>
      <c r="U17" s="173">
        <f ca="1"/>
        <v>46295</v>
      </c>
      <c r="V17" s="187">
        <f ca="1"/>
        <v>1</v>
      </c>
      <c r="W17" s="191" t="str">
        <f ca="1"/>
        <v>Completed</v>
      </c>
      <c r="X17" t="str" cm="1">
        <f t="array" aca="1" ref="X17" ca="1">_xlfn.XLOOKUP(1,(E17='01 Summary'!$E$4:$E$250)*(('01 Summary'!$W$4:$W$250="Late")+('01 Summary'!$W$4:$W$250="On Schedule")),'01 Summary'!$AM$4:$AM$250," ")</f>
        <v xml:space="preserve"> </v>
      </c>
      <c r="Z17" s="644" t="s">
        <v>1345</v>
      </c>
      <c r="AA17" s="644" t="s">
        <v>2123</v>
      </c>
      <c r="AB17" s="644" t="s">
        <v>2125</v>
      </c>
    </row>
    <row r="18" spans="2:28" ht="30" customHeight="1" x14ac:dyDescent="0.2">
      <c r="B18" s="508">
        <f ca="1"/>
        <v>14</v>
      </c>
      <c r="C18" s="508" t="str">
        <f ca="1"/>
        <v>MDW-39273</v>
      </c>
      <c r="D18" s="508" t="str">
        <f ca="1"/>
        <v>Lot01</v>
      </c>
      <c r="E18" s="508" t="str">
        <f ca="1"/>
        <v>GEN1.13</v>
      </c>
      <c r="F18" s="508" t="str">
        <f ca="1"/>
        <v>GEN</v>
      </c>
      <c r="G18" s="542" t="str">
        <f ca="1"/>
        <v>Modification of New M&amp;E UPS Room at IVS15-IVS17 - Building Services</v>
      </c>
      <c r="H18" s="508" t="str">
        <f ca="1"/>
        <v>ประธาน</v>
      </c>
      <c r="I18" s="509">
        <f ca="1"/>
        <v>0</v>
      </c>
      <c r="J18" s="508">
        <f ca="1"/>
        <v>0</v>
      </c>
      <c r="K18" s="510">
        <f ca="1"/>
        <v>46235</v>
      </c>
      <c r="L18" s="173">
        <f ca="1"/>
        <v>46235</v>
      </c>
      <c r="M18" s="187">
        <f ca="1"/>
        <v>1</v>
      </c>
      <c r="N18" s="191" t="str">
        <f ca="1"/>
        <v>Completed</v>
      </c>
      <c r="O18" s="173">
        <f ca="1"/>
        <v>46265</v>
      </c>
      <c r="P18" s="187">
        <f ca="1"/>
        <v>1</v>
      </c>
      <c r="Q18" s="191" t="str">
        <f ca="1"/>
        <v>Completed</v>
      </c>
      <c r="R18" s="194">
        <f ca="1"/>
        <v>0</v>
      </c>
      <c r="S18" s="195">
        <f ca="1"/>
        <v>0</v>
      </c>
      <c r="T18" s="203">
        <f ca="1"/>
        <v>0</v>
      </c>
      <c r="U18" s="173">
        <f ca="1"/>
        <v>46295</v>
      </c>
      <c r="V18" s="187">
        <f ca="1"/>
        <v>0.99</v>
      </c>
      <c r="W18" s="191" t="str">
        <f ca="1"/>
        <v>Late</v>
      </c>
      <c r="X18" cm="1">
        <f t="array" aca="1" ref="X18" ca="1">_xlfn.XLOOKUP(1,(E18='01 Summary'!$E$4:$E$250)*(('01 Summary'!$W$4:$W$250="Late")+('01 Summary'!$W$4:$W$250="On Schedule")),'01 Summary'!$AM$4:$AM$250," ")</f>
        <v>0</v>
      </c>
      <c r="Z18" s="644" t="s">
        <v>1349</v>
      </c>
      <c r="AA18" s="644" t="s">
        <v>3568</v>
      </c>
      <c r="AB18" s="644" t="s">
        <v>3840</v>
      </c>
    </row>
    <row r="19" spans="2:28" ht="30" customHeight="1" x14ac:dyDescent="0.2">
      <c r="B19" s="508">
        <f ca="1"/>
        <v>15</v>
      </c>
      <c r="C19" s="508" t="str">
        <f ca="1"/>
        <v>MDW-39294</v>
      </c>
      <c r="D19" s="508" t="str">
        <f ca="1"/>
        <v>Lot01</v>
      </c>
      <c r="E19" s="508" t="str">
        <f ca="1"/>
        <v>GEN1.14</v>
      </c>
      <c r="F19" s="508" t="str">
        <f ca="1"/>
        <v>GEN</v>
      </c>
      <c r="G19" s="542" t="str">
        <f ca="1"/>
        <v>Provision of Architectural Work in new M&amp;E UPS room at OR23</v>
      </c>
      <c r="H19" s="508" t="str">
        <f ca="1"/>
        <v>สหชาติ</v>
      </c>
      <c r="I19" s="509">
        <f ca="1"/>
        <v>0</v>
      </c>
      <c r="J19" s="508">
        <f ca="1"/>
        <v>0</v>
      </c>
      <c r="K19" s="510">
        <f ca="1"/>
        <v>46235</v>
      </c>
      <c r="L19" s="173">
        <f ca="1"/>
        <v>46235</v>
      </c>
      <c r="M19" s="187">
        <f ca="1"/>
        <v>1</v>
      </c>
      <c r="N19" s="191" t="str">
        <f ca="1"/>
        <v>Completed</v>
      </c>
      <c r="O19" s="173">
        <f ca="1"/>
        <v>46265</v>
      </c>
      <c r="P19" s="187">
        <f ca="1"/>
        <v>1</v>
      </c>
      <c r="Q19" s="191" t="str">
        <f ca="1"/>
        <v>Completed</v>
      </c>
      <c r="R19" s="194">
        <f ca="1"/>
        <v>0</v>
      </c>
      <c r="S19" s="195">
        <f ca="1"/>
        <v>0</v>
      </c>
      <c r="T19" s="203">
        <f ca="1"/>
        <v>0</v>
      </c>
      <c r="U19" s="173">
        <f ca="1"/>
        <v>46295</v>
      </c>
      <c r="V19" s="187">
        <f ca="1"/>
        <v>1</v>
      </c>
      <c r="W19" s="191" t="str">
        <f ca="1"/>
        <v>Completed</v>
      </c>
      <c r="X19" t="str" cm="1">
        <f t="array" aca="1" ref="X19" ca="1">_xlfn.XLOOKUP(1,(E19='01 Summary'!$E$4:$E$250)*(('01 Summary'!$W$4:$W$250="Late")+('01 Summary'!$W$4:$W$250="On Schedule")),'01 Summary'!$AM$4:$AM$250," ")</f>
        <v xml:space="preserve"> </v>
      </c>
      <c r="Z19" s="644" t="s">
        <v>1402</v>
      </c>
      <c r="AA19" s="644" t="s">
        <v>2145</v>
      </c>
      <c r="AB19" s="644" t="s">
        <v>2147</v>
      </c>
    </row>
    <row r="20" spans="2:28" ht="30" customHeight="1" x14ac:dyDescent="0.2">
      <c r="B20" s="508">
        <f ca="1"/>
        <v>16</v>
      </c>
      <c r="C20" s="508" t="str">
        <f ca="1"/>
        <v>MDW-39299</v>
      </c>
      <c r="D20" s="508" t="str">
        <f ca="1"/>
        <v>Lot01</v>
      </c>
      <c r="E20" s="508" t="str">
        <f ca="1"/>
        <v>GEN1.15</v>
      </c>
      <c r="F20" s="508" t="str">
        <f ca="1"/>
        <v>GEN</v>
      </c>
      <c r="G20" s="542" t="str">
        <f ca="1"/>
        <v>Provision of Air Conditioning System in Commercial Room at OR13-OR19</v>
      </c>
      <c r="H20" s="508" t="str">
        <f ca="1"/>
        <v>ประธาน</v>
      </c>
      <c r="I20" s="509">
        <f ca="1"/>
        <v>0</v>
      </c>
      <c r="J20" s="508">
        <f ca="1"/>
        <v>0</v>
      </c>
      <c r="K20" s="510">
        <f ca="1"/>
        <v>46235</v>
      </c>
      <c r="L20" s="173">
        <f ca="1"/>
        <v>46235</v>
      </c>
      <c r="M20" s="187">
        <f ca="1"/>
        <v>1</v>
      </c>
      <c r="N20" s="191" t="str">
        <f ca="1"/>
        <v>Completed</v>
      </c>
      <c r="O20" s="173">
        <f ca="1"/>
        <v>46265</v>
      </c>
      <c r="P20" s="187">
        <f ca="1"/>
        <v>1</v>
      </c>
      <c r="Q20" s="191" t="str">
        <f ca="1"/>
        <v>Completed</v>
      </c>
      <c r="R20" s="194">
        <f ca="1"/>
        <v>0</v>
      </c>
      <c r="S20" s="195">
        <f ca="1"/>
        <v>0</v>
      </c>
      <c r="T20" s="203">
        <f ca="1"/>
        <v>0</v>
      </c>
      <c r="U20" s="173">
        <f ca="1"/>
        <v>46295</v>
      </c>
      <c r="V20" s="187">
        <f ca="1"/>
        <v>1</v>
      </c>
      <c r="W20" s="191" t="str">
        <f ca="1"/>
        <v>Completed</v>
      </c>
      <c r="X20" t="str" cm="1">
        <f t="array" aca="1" ref="X20" ca="1">_xlfn.XLOOKUP(1,(E20='01 Summary'!$E$4:$E$250)*(('01 Summary'!$W$4:$W$250="Late")+('01 Summary'!$W$4:$W$250="On Schedule")),'01 Summary'!$AM$4:$AM$250," ")</f>
        <v xml:space="preserve"> </v>
      </c>
      <c r="Z20" s="644" t="s">
        <v>1414</v>
      </c>
      <c r="AA20" s="644" t="s">
        <v>3597</v>
      </c>
      <c r="AB20" s="644" t="s">
        <v>3860</v>
      </c>
    </row>
    <row r="21" spans="2:28" ht="30" customHeight="1" x14ac:dyDescent="0.2">
      <c r="B21" s="508">
        <f ca="1"/>
        <v>17</v>
      </c>
      <c r="C21" s="508" t="str">
        <f ca="1"/>
        <v>MDW-39306</v>
      </c>
      <c r="D21" s="508" t="str">
        <f ca="1"/>
        <v>Lot01</v>
      </c>
      <c r="E21" s="508" t="str">
        <f ca="1"/>
        <v>GEN1.16</v>
      </c>
      <c r="F21" s="508" t="str">
        <f ca="1"/>
        <v>GEN</v>
      </c>
      <c r="G21" s="542" t="str">
        <f ca="1"/>
        <v>Modification CER and First Aid Room at OR14 - Building Services</v>
      </c>
      <c r="H21" s="508" t="str">
        <f ca="1"/>
        <v>ประธาน</v>
      </c>
      <c r="I21" s="509">
        <f ca="1"/>
        <v>0</v>
      </c>
      <c r="J21" s="508">
        <f ca="1"/>
        <v>0</v>
      </c>
      <c r="K21" s="510">
        <f ca="1"/>
        <v>46235</v>
      </c>
      <c r="L21" s="173">
        <f ca="1"/>
        <v>46235</v>
      </c>
      <c r="M21" s="187">
        <f ca="1"/>
        <v>1</v>
      </c>
      <c r="N21" s="191" t="str">
        <f ca="1"/>
        <v>Completed</v>
      </c>
      <c r="O21" s="173">
        <f ca="1"/>
        <v>46265</v>
      </c>
      <c r="P21" s="187">
        <f ca="1"/>
        <v>1</v>
      </c>
      <c r="Q21" s="191" t="str">
        <f ca="1"/>
        <v>Completed</v>
      </c>
      <c r="R21" s="194">
        <f ca="1"/>
        <v>0</v>
      </c>
      <c r="S21" s="195">
        <f ca="1"/>
        <v>0</v>
      </c>
      <c r="T21" s="203">
        <f ca="1"/>
        <v>0</v>
      </c>
      <c r="U21" s="173">
        <f ca="1"/>
        <v>46295</v>
      </c>
      <c r="V21" s="187">
        <f ca="1"/>
        <v>1</v>
      </c>
      <c r="W21" s="191" t="str">
        <f ca="1"/>
        <v>Completed</v>
      </c>
      <c r="X21" t="str" cm="1">
        <f t="array" aca="1" ref="X21" ca="1">_xlfn.XLOOKUP(1,(E21='01 Summary'!$E$4:$E$250)*(('01 Summary'!$W$4:$W$250="Late")+('01 Summary'!$W$4:$W$250="On Schedule")),'01 Summary'!$AM$4:$AM$250," ")</f>
        <v xml:space="preserve"> </v>
      </c>
      <c r="Z21" s="644" t="s">
        <v>1433</v>
      </c>
      <c r="AA21" s="644" t="s">
        <v>3615</v>
      </c>
      <c r="AB21" s="644" t="s">
        <v>3872</v>
      </c>
    </row>
    <row r="22" spans="2:28" ht="30" customHeight="1" x14ac:dyDescent="0.2">
      <c r="B22" s="508">
        <f ca="1"/>
        <v>18</v>
      </c>
      <c r="C22" s="508" t="str">
        <f ca="1"/>
        <v>MDW-39307</v>
      </c>
      <c r="D22" s="508" t="str">
        <f ca="1"/>
        <v>Lot01</v>
      </c>
      <c r="E22" s="508" t="str">
        <f ca="1"/>
        <v>GEN1.17</v>
      </c>
      <c r="F22" s="508" t="str">
        <f ca="1"/>
        <v>GEN</v>
      </c>
      <c r="G22" s="542" t="str">
        <f ca="1"/>
        <v>Additional Fence at Back of House OR13 - OR22 and IVS East Section</v>
      </c>
      <c r="H22" s="508" t="str">
        <f ca="1"/>
        <v>สหชาติ</v>
      </c>
      <c r="I22" s="509">
        <f ca="1"/>
        <v>0</v>
      </c>
      <c r="J22" s="508">
        <f ca="1"/>
        <v>0</v>
      </c>
      <c r="K22" s="510">
        <f ca="1"/>
        <v>46235</v>
      </c>
      <c r="L22" s="173">
        <f ca="1"/>
        <v>46295</v>
      </c>
      <c r="M22" s="187">
        <f ca="1"/>
        <v>1</v>
      </c>
      <c r="N22" s="191" t="str">
        <f ca="1"/>
        <v>Completed</v>
      </c>
      <c r="O22" s="173">
        <f ca="1"/>
        <v>46326</v>
      </c>
      <c r="P22" s="187">
        <f ca="1"/>
        <v>0.5</v>
      </c>
      <c r="Q22" s="191" t="str">
        <f ca="1"/>
        <v>On Schedule</v>
      </c>
      <c r="R22" s="194">
        <f ca="1"/>
        <v>0</v>
      </c>
      <c r="S22" s="195">
        <f ca="1"/>
        <v>0</v>
      </c>
      <c r="T22" s="203">
        <f ca="1"/>
        <v>0</v>
      </c>
      <c r="U22" s="173">
        <f ca="1"/>
        <v>46387</v>
      </c>
      <c r="V22" s="187">
        <f ca="1"/>
        <v>0</v>
      </c>
      <c r="W22" s="191" t="str">
        <f ca="1"/>
        <v>On Schedule</v>
      </c>
      <c r="X22" cm="1">
        <f t="array" aca="1" ref="X22" ca="1">_xlfn.XLOOKUP(1,(E22='01 Summary'!$E$4:$E$250)*(('01 Summary'!$W$4:$W$250="Late")+('01 Summary'!$W$4:$W$250="On Schedule")),'01 Summary'!$AM$4:$AM$250," ")</f>
        <v>0</v>
      </c>
      <c r="Z22" s="644" t="s">
        <v>1436</v>
      </c>
      <c r="AA22" s="644" t="s">
        <v>2161</v>
      </c>
      <c r="AB22" s="644" t="s">
        <v>2163</v>
      </c>
    </row>
    <row r="23" spans="2:28" ht="30" customHeight="1" x14ac:dyDescent="0.2">
      <c r="B23" s="508">
        <f ca="1"/>
        <v>19</v>
      </c>
      <c r="C23" s="508" t="str">
        <f ca="1"/>
        <v>MDW-39249</v>
      </c>
      <c r="D23" s="508" t="str">
        <f ca="1"/>
        <v>Lot01</v>
      </c>
      <c r="E23" s="508" t="str">
        <f ca="1"/>
        <v>GEN1.18</v>
      </c>
      <c r="F23" s="508" t="str">
        <f ca="1"/>
        <v>GEN</v>
      </c>
      <c r="G23" s="542" t="str">
        <f ca="1"/>
        <v>SOR Counter and Workstation Hanging Support Installation on East Section</v>
      </c>
      <c r="H23" s="508" t="str">
        <f ca="1"/>
        <v>สหชาติ</v>
      </c>
      <c r="I23" s="509">
        <f ca="1"/>
        <v>0</v>
      </c>
      <c r="J23" s="508">
        <f ca="1"/>
        <v>0</v>
      </c>
      <c r="K23" s="510">
        <f ca="1"/>
        <v>46235</v>
      </c>
      <c r="L23" s="173">
        <f ca="1"/>
        <v>46235</v>
      </c>
      <c r="M23" s="187">
        <f ca="1"/>
        <v>1</v>
      </c>
      <c r="N23" s="191" t="str">
        <f ca="1"/>
        <v>Completed</v>
      </c>
      <c r="O23" s="173">
        <f ca="1"/>
        <v>46265</v>
      </c>
      <c r="P23" s="187">
        <f ca="1"/>
        <v>1</v>
      </c>
      <c r="Q23" s="191" t="str">
        <f ca="1"/>
        <v>Completed</v>
      </c>
      <c r="R23" s="194">
        <f ca="1"/>
        <v>0</v>
      </c>
      <c r="S23" s="195">
        <f ca="1"/>
        <v>0</v>
      </c>
      <c r="T23" s="203">
        <f ca="1"/>
        <v>0</v>
      </c>
      <c r="U23" s="173">
        <f ca="1"/>
        <v>46295</v>
      </c>
      <c r="V23" s="187">
        <f ca="1"/>
        <v>1</v>
      </c>
      <c r="W23" s="191" t="str">
        <f ca="1"/>
        <v>Completed</v>
      </c>
      <c r="X23" s="571" t="str" cm="1">
        <f t="array" aca="1" ref="X23" ca="1">_xlfn.XLOOKUP(1,(E23='01 Summary'!$E$4:$E$250)*(('01 Summary'!$W$4:$W$250="Late")+('01 Summary'!$W$4:$W$250="On Schedule")),'01 Summary'!$AM$4:$AM$250," ")</f>
        <v xml:space="preserve"> </v>
      </c>
      <c r="Y23" s="571"/>
      <c r="Z23" s="709" t="s">
        <v>1286</v>
      </c>
      <c r="AA23" s="709" t="s">
        <v>2103</v>
      </c>
      <c r="AB23" s="709" t="s">
        <v>2105</v>
      </c>
    </row>
    <row r="24" spans="2:28" ht="30" customHeight="1" x14ac:dyDescent="0.2">
      <c r="B24" s="508">
        <f ca="1"/>
        <v>20</v>
      </c>
      <c r="C24" s="508" t="str">
        <f ca="1"/>
        <v>MDW-39250</v>
      </c>
      <c r="D24" s="508" t="str">
        <f ca="1"/>
        <v>Lot01</v>
      </c>
      <c r="E24" s="508" t="str">
        <f ca="1"/>
        <v>GEN1.19</v>
      </c>
      <c r="F24" s="508" t="str">
        <f ca="1"/>
        <v>GEN</v>
      </c>
      <c r="G24" s="542" t="str">
        <f ca="1"/>
        <v xml:space="preserve">Ticket Office Modification on East Section </v>
      </c>
      <c r="H24" s="508" t="str">
        <f ca="1"/>
        <v>สหชาติ</v>
      </c>
      <c r="I24" s="509">
        <f ca="1"/>
        <v>0</v>
      </c>
      <c r="J24" s="508">
        <f ca="1"/>
        <v>0</v>
      </c>
      <c r="K24" s="510">
        <f ca="1"/>
        <v>46235</v>
      </c>
      <c r="L24" s="173">
        <f ca="1"/>
        <v>46235</v>
      </c>
      <c r="M24" s="187">
        <f ca="1"/>
        <v>1</v>
      </c>
      <c r="N24" s="191" t="str">
        <f ca="1"/>
        <v>Completed</v>
      </c>
      <c r="O24" s="173">
        <f ca="1"/>
        <v>46265</v>
      </c>
      <c r="P24" s="187">
        <f ca="1"/>
        <v>1</v>
      </c>
      <c r="Q24" s="191" t="str">
        <f ca="1"/>
        <v>Completed</v>
      </c>
      <c r="R24" s="194">
        <f ca="1"/>
        <v>0</v>
      </c>
      <c r="S24" s="195">
        <f ca="1"/>
        <v>0</v>
      </c>
      <c r="T24" s="203">
        <f ca="1"/>
        <v>0</v>
      </c>
      <c r="U24" s="173">
        <f ca="1"/>
        <v>46295</v>
      </c>
      <c r="V24" s="187">
        <f ca="1"/>
        <v>1</v>
      </c>
      <c r="W24" s="191" t="str">
        <f ca="1"/>
        <v>Completed</v>
      </c>
      <c r="X24" s="571" t="str" cm="1">
        <f t="array" aca="1" ref="X24" ca="1">_xlfn.XLOOKUP(1,(E24='01 Summary'!$E$4:$E$250)*(('01 Summary'!$W$4:$W$250="Late")+('01 Summary'!$W$4:$W$250="On Schedule")),'01 Summary'!$AM$4:$AM$250," ")</f>
        <v xml:space="preserve"> </v>
      </c>
      <c r="Y24" s="571"/>
      <c r="Z24" s="709" t="s">
        <v>1290</v>
      </c>
      <c r="AA24" s="709" t="s">
        <v>2107</v>
      </c>
      <c r="AB24" s="709" t="s">
        <v>2109</v>
      </c>
    </row>
    <row r="25" spans="2:28" ht="30" hidden="1" customHeight="1" x14ac:dyDescent="0.2">
      <c r="B25" s="508">
        <f ca="1"/>
        <v>21</v>
      </c>
      <c r="C25" s="508" t="str">
        <f ca="1"/>
        <v>MDW-39261</v>
      </c>
      <c r="D25" s="508" t="str">
        <f ca="1"/>
        <v>Lot01</v>
      </c>
      <c r="E25" s="508" t="str">
        <f ca="1"/>
        <v>GEN2</v>
      </c>
      <c r="F25" s="508" t="str">
        <f ca="1"/>
        <v>GEN</v>
      </c>
      <c r="G25" s="542" t="str">
        <f ca="1"/>
        <v>Rooms and Building Service Systems Modification in Depot Area</v>
      </c>
      <c r="H25" s="508" t="str">
        <f ca="1"/>
        <v>-</v>
      </c>
      <c r="I25" s="509">
        <f ca="1"/>
        <v>0</v>
      </c>
      <c r="J25" s="508" t="str">
        <f ca="1"/>
        <v>Depot</v>
      </c>
      <c r="K25" s="510">
        <f ca="1"/>
        <v>46235</v>
      </c>
      <c r="L25" s="668">
        <f ca="1"/>
        <v>0</v>
      </c>
      <c r="M25" s="669">
        <f ca="1"/>
        <v>0</v>
      </c>
      <c r="N25" s="639">
        <f ca="1"/>
        <v>0</v>
      </c>
      <c r="O25" s="668">
        <f ca="1"/>
        <v>0</v>
      </c>
      <c r="P25" s="669">
        <f ca="1"/>
        <v>0</v>
      </c>
      <c r="Q25" s="639">
        <f ca="1"/>
        <v>0</v>
      </c>
      <c r="R25" s="668">
        <f ca="1"/>
        <v>0</v>
      </c>
      <c r="S25" s="669">
        <f ca="1"/>
        <v>0</v>
      </c>
      <c r="T25" s="639">
        <f ca="1"/>
        <v>0</v>
      </c>
      <c r="U25" s="672">
        <f ca="1"/>
        <v>0</v>
      </c>
      <c r="V25" s="673">
        <f ca="1"/>
        <v>0</v>
      </c>
      <c r="W25" s="655">
        <f ca="1"/>
        <v>0</v>
      </c>
      <c r="X25" s="571" t="str" cm="1">
        <f t="array" aca="1" ref="X25" ca="1">_xlfn.XLOOKUP(1,(E25='01 Summary'!$E$4:$E$250)*(('01 Summary'!$W$4:$W$250="Late")+('01 Summary'!$W$4:$W$250="On Schedule")),'01 Summary'!$AM$4:$AM$250," ")</f>
        <v xml:space="preserve"> </v>
      </c>
      <c r="Y25" s="571"/>
      <c r="Z25" s="709" t="s">
        <v>539</v>
      </c>
      <c r="AA25" s="709" t="s">
        <v>3550</v>
      </c>
      <c r="AB25" s="709" t="s">
        <v>3827</v>
      </c>
    </row>
    <row r="26" spans="2:28" ht="30" customHeight="1" x14ac:dyDescent="0.2">
      <c r="B26" s="508">
        <f ca="1"/>
        <v>22</v>
      </c>
      <c r="C26" s="508" t="str">
        <f ca="1"/>
        <v>MDW-39260</v>
      </c>
      <c r="D26" s="508" t="str">
        <f ca="1"/>
        <v>Lot01</v>
      </c>
      <c r="E26" s="508" t="str">
        <f ca="1"/>
        <v>GEN2.1</v>
      </c>
      <c r="F26" s="508" t="str">
        <f ca="1"/>
        <v>GEN</v>
      </c>
      <c r="G26" s="542" t="str">
        <f ca="1"/>
        <v>Modification of Air Conditioning in M&amp;E Room at OCC Building</v>
      </c>
      <c r="H26" s="508" t="str">
        <f ca="1"/>
        <v>ประธาน</v>
      </c>
      <c r="I26" s="509">
        <f ca="1"/>
        <v>0</v>
      </c>
      <c r="J26" s="508">
        <f ca="1"/>
        <v>0</v>
      </c>
      <c r="K26" s="510">
        <f ca="1"/>
        <v>46235</v>
      </c>
      <c r="L26" s="173">
        <f ca="1"/>
        <v>46021</v>
      </c>
      <c r="M26" s="187">
        <f ca="1"/>
        <v>1</v>
      </c>
      <c r="N26" s="191" t="str">
        <f ca="1"/>
        <v>Completed</v>
      </c>
      <c r="O26" s="173">
        <f ca="1"/>
        <v>46051</v>
      </c>
      <c r="P26" s="187">
        <f ca="1"/>
        <v>1</v>
      </c>
      <c r="Q26" s="191" t="str">
        <f ca="1"/>
        <v>Completed</v>
      </c>
      <c r="R26" s="194">
        <f ca="1"/>
        <v>0</v>
      </c>
      <c r="S26" s="195">
        <f ca="1"/>
        <v>0</v>
      </c>
      <c r="T26" s="203">
        <f ca="1"/>
        <v>0</v>
      </c>
      <c r="U26" s="173">
        <f ca="1"/>
        <v>46081</v>
      </c>
      <c r="V26" s="187">
        <f ca="1"/>
        <v>1</v>
      </c>
      <c r="W26" s="191" t="str">
        <f ca="1"/>
        <v>Completed</v>
      </c>
      <c r="X26" t="str" cm="1">
        <f t="array" aca="1" ref="X26" ca="1">_xlfn.XLOOKUP(1,(E26='01 Summary'!$E$4:$E$250)*(('01 Summary'!$W$4:$W$250="Late")+('01 Summary'!$W$4:$W$250="On Schedule")),'01 Summary'!$AM$4:$AM$250," ")</f>
        <v xml:space="preserve"> </v>
      </c>
      <c r="Z26" s="644" t="s">
        <v>1323</v>
      </c>
      <c r="AA26" s="644" t="s">
        <v>3547</v>
      </c>
      <c r="AB26" s="644" t="s">
        <v>3825</v>
      </c>
    </row>
    <row r="27" spans="2:28" ht="30" customHeight="1" x14ac:dyDescent="0.2">
      <c r="B27" s="508">
        <f ca="1"/>
        <v>23</v>
      </c>
      <c r="C27" s="508" t="str">
        <f ca="1"/>
        <v>MDW-39261</v>
      </c>
      <c r="D27" s="508" t="str">
        <f ca="1"/>
        <v>Lot01</v>
      </c>
      <c r="E27" s="508" t="str">
        <f ca="1"/>
        <v>GEN2.2</v>
      </c>
      <c r="F27" s="508" t="str">
        <f ca="1"/>
        <v>GEN</v>
      </c>
      <c r="G27" s="542" t="str">
        <f ca="1"/>
        <v>Provision of UPS for MDB Control at Main Workshop, OCC Building, Admin Building, Stabling Yard and Train Washing Plant</v>
      </c>
      <c r="H27" s="508" t="str">
        <f ca="1"/>
        <v>ประธาน</v>
      </c>
      <c r="I27" s="509">
        <f ca="1"/>
        <v>0</v>
      </c>
      <c r="J27" s="508">
        <f ca="1"/>
        <v>0</v>
      </c>
      <c r="K27" s="510">
        <f ca="1"/>
        <v>46235</v>
      </c>
      <c r="L27" s="173">
        <f ca="1"/>
        <v>46266</v>
      </c>
      <c r="M27" s="187">
        <f ca="1"/>
        <v>1</v>
      </c>
      <c r="N27" s="191" t="str">
        <f ca="1"/>
        <v>Completed</v>
      </c>
      <c r="O27" s="173">
        <f ca="1"/>
        <v>46296</v>
      </c>
      <c r="P27" s="187">
        <f ca="1"/>
        <v>1</v>
      </c>
      <c r="Q27" s="191" t="str">
        <f ca="1"/>
        <v>Completed</v>
      </c>
      <c r="R27" s="194">
        <f ca="1"/>
        <v>0</v>
      </c>
      <c r="S27" s="195">
        <f ca="1"/>
        <v>0</v>
      </c>
      <c r="T27" s="203">
        <f ca="1"/>
        <v>0</v>
      </c>
      <c r="U27" s="173">
        <f ca="1"/>
        <v>46326</v>
      </c>
      <c r="V27" s="187">
        <f ca="1"/>
        <v>0.9</v>
      </c>
      <c r="W27" s="191" t="str">
        <f ca="1"/>
        <v>On Schedule</v>
      </c>
      <c r="X27" cm="1">
        <f t="array" aca="1" ref="X27" ca="1">_xlfn.XLOOKUP(1,(E27='01 Summary'!$E$4:$E$250)*(('01 Summary'!$W$4:$W$250="Late")+('01 Summary'!$W$4:$W$250="On Schedule")),'01 Summary'!$AM$4:$AM$250," ")</f>
        <v>0</v>
      </c>
      <c r="Z27" s="644" t="s">
        <v>539</v>
      </c>
      <c r="AA27" s="644" t="s">
        <v>3550</v>
      </c>
      <c r="AB27" s="644" t="s">
        <v>3827</v>
      </c>
    </row>
    <row r="28" spans="2:28" ht="30" customHeight="1" x14ac:dyDescent="0.2">
      <c r="B28" s="508">
        <f ca="1"/>
        <v>24</v>
      </c>
      <c r="C28" s="508" t="str">
        <f ca="1"/>
        <v>MDW-39262</v>
      </c>
      <c r="D28" s="508" t="str">
        <f ca="1"/>
        <v>Lot01</v>
      </c>
      <c r="E28" s="508" t="str">
        <f ca="1"/>
        <v>GEN2.3</v>
      </c>
      <c r="F28" s="508" t="str">
        <f ca="1"/>
        <v>GEN</v>
      </c>
      <c r="G28" s="542" t="str">
        <f ca="1"/>
        <v>Provision of Redundant MDB at OCC Building, Admin Building and Canteen</v>
      </c>
      <c r="H28" s="508" t="str">
        <f ca="1"/>
        <v>ประธาน</v>
      </c>
      <c r="I28" s="509">
        <f ca="1"/>
        <v>0</v>
      </c>
      <c r="J28" s="508">
        <f ca="1"/>
        <v>0</v>
      </c>
      <c r="K28" s="510">
        <f ca="1"/>
        <v>46235</v>
      </c>
      <c r="L28" s="173">
        <f ca="1"/>
        <v>46266</v>
      </c>
      <c r="M28" s="187">
        <f ca="1"/>
        <v>1</v>
      </c>
      <c r="N28" s="191" t="str">
        <f ca="1"/>
        <v>Completed</v>
      </c>
      <c r="O28" s="173">
        <f ca="1"/>
        <v>46296</v>
      </c>
      <c r="P28" s="187">
        <f ca="1"/>
        <v>1</v>
      </c>
      <c r="Q28" s="191" t="str">
        <f ca="1"/>
        <v>Completed</v>
      </c>
      <c r="R28" s="194">
        <f ca="1"/>
        <v>0</v>
      </c>
      <c r="S28" s="195">
        <f ca="1"/>
        <v>0</v>
      </c>
      <c r="T28" s="203">
        <f ca="1"/>
        <v>0</v>
      </c>
      <c r="U28" s="173">
        <f ca="1"/>
        <v>46326</v>
      </c>
      <c r="V28" s="187">
        <f ca="1"/>
        <v>0.95</v>
      </c>
      <c r="W28" s="191" t="str">
        <f ca="1"/>
        <v>On Schedule</v>
      </c>
      <c r="X28" cm="1">
        <f t="array" aca="1" ref="X28" ca="1">_xlfn.XLOOKUP(1,(E28='01 Summary'!$E$4:$E$250)*(('01 Summary'!$W$4:$W$250="Late")+('01 Summary'!$W$4:$W$250="On Schedule")),'01 Summary'!$AM$4:$AM$250," ")</f>
        <v>0</v>
      </c>
      <c r="Z28" s="644" t="s">
        <v>1330</v>
      </c>
      <c r="AA28" s="644" t="s">
        <v>3553</v>
      </c>
      <c r="AB28" s="644" t="s">
        <v>3829</v>
      </c>
    </row>
    <row r="29" spans="2:28" ht="30" customHeight="1" x14ac:dyDescent="0.2">
      <c r="B29" s="508">
        <f ca="1"/>
        <v>25</v>
      </c>
      <c r="C29" s="508" t="str">
        <f ca="1"/>
        <v>MDW-39263</v>
      </c>
      <c r="D29" s="508" t="str">
        <f ca="1"/>
        <v>Lot01</v>
      </c>
      <c r="E29" s="508" t="str">
        <f ca="1"/>
        <v>GEN2.4</v>
      </c>
      <c r="F29" s="508" t="str">
        <f ca="1"/>
        <v>GEN</v>
      </c>
      <c r="G29" s="542" t="str">
        <f ca="1"/>
        <v>Additonal Lighting System at Depot Area</v>
      </c>
      <c r="H29" s="508" t="str">
        <f ca="1"/>
        <v>ประธาน</v>
      </c>
      <c r="I29" s="509">
        <f ca="1"/>
        <v>0</v>
      </c>
      <c r="J29" s="508">
        <f ca="1"/>
        <v>0</v>
      </c>
      <c r="K29" s="510">
        <f ca="1"/>
        <v>46235</v>
      </c>
      <c r="L29" s="173">
        <f ca="1"/>
        <v>46113</v>
      </c>
      <c r="M29" s="187">
        <f ca="1"/>
        <v>1</v>
      </c>
      <c r="N29" s="191" t="str">
        <f ca="1"/>
        <v>Completed</v>
      </c>
      <c r="O29" s="173">
        <f ca="1"/>
        <v>46143</v>
      </c>
      <c r="P29" s="187">
        <f ca="1"/>
        <v>1</v>
      </c>
      <c r="Q29" s="191" t="str">
        <f ca="1"/>
        <v>Completed</v>
      </c>
      <c r="R29" s="194">
        <f ca="1"/>
        <v>0</v>
      </c>
      <c r="S29" s="195">
        <f ca="1"/>
        <v>0</v>
      </c>
      <c r="T29" s="203">
        <f ca="1"/>
        <v>0</v>
      </c>
      <c r="U29" s="173">
        <f ca="1"/>
        <v>46173</v>
      </c>
      <c r="V29" s="187">
        <f ca="1"/>
        <v>1</v>
      </c>
      <c r="W29" s="191" t="str">
        <f ca="1"/>
        <v>Completed</v>
      </c>
      <c r="X29" t="str" cm="1">
        <f t="array" aca="1" ref="X29" ca="1">_xlfn.XLOOKUP(1,(E29='01 Summary'!$E$4:$E$250)*(('01 Summary'!$W$4:$W$250="Late")+('01 Summary'!$W$4:$W$250="On Schedule")),'01 Summary'!$AM$4:$AM$250," ")</f>
        <v xml:space="preserve"> </v>
      </c>
      <c r="Z29" s="644" t="s">
        <v>1333</v>
      </c>
      <c r="AA29" s="644" t="s">
        <v>3556</v>
      </c>
      <c r="AB29" s="644" t="s">
        <v>3831</v>
      </c>
    </row>
    <row r="30" spans="2:28" ht="30" customHeight="1" x14ac:dyDescent="0.2">
      <c r="B30" s="508">
        <f ca="1"/>
        <v>26</v>
      </c>
      <c r="C30" s="508" t="str">
        <f ca="1"/>
        <v>MDW-39290</v>
      </c>
      <c r="D30" s="508" t="str">
        <f ca="1"/>
        <v>Lot01</v>
      </c>
      <c r="E30" s="508" t="str">
        <f ca="1"/>
        <v>GEN2.5</v>
      </c>
      <c r="F30" s="508" t="str">
        <f ca="1"/>
        <v>GEN</v>
      </c>
      <c r="G30" s="542" t="str">
        <f ca="1"/>
        <v>Modification Room for PSY at Depot Buildings - Building Services</v>
      </c>
      <c r="H30" s="508" t="str">
        <f ca="1"/>
        <v>ประธาน</v>
      </c>
      <c r="I30" s="509">
        <f ca="1"/>
        <v>0</v>
      </c>
      <c r="J30" s="508">
        <f ca="1"/>
        <v>0</v>
      </c>
      <c r="K30" s="510">
        <f ca="1"/>
        <v>46235</v>
      </c>
      <c r="L30" s="173">
        <f ca="1"/>
        <v>46235</v>
      </c>
      <c r="M30" s="187">
        <f ca="1"/>
        <v>1</v>
      </c>
      <c r="N30" s="191" t="str">
        <f ca="1"/>
        <v>Completed</v>
      </c>
      <c r="O30" s="173">
        <f ca="1"/>
        <v>46265</v>
      </c>
      <c r="P30" s="187">
        <f ca="1"/>
        <v>1</v>
      </c>
      <c r="Q30" s="191" t="str">
        <f ca="1"/>
        <v>Completed</v>
      </c>
      <c r="R30" s="194">
        <f ca="1"/>
        <v>0</v>
      </c>
      <c r="S30" s="195">
        <f ca="1"/>
        <v>0</v>
      </c>
      <c r="T30" s="203">
        <f ca="1"/>
        <v>0</v>
      </c>
      <c r="U30" s="173">
        <f ca="1"/>
        <v>46295</v>
      </c>
      <c r="V30" s="187">
        <f ca="1"/>
        <v>1</v>
      </c>
      <c r="W30" s="191" t="str">
        <f ca="1"/>
        <v>Completed</v>
      </c>
      <c r="X30" t="str" cm="1">
        <f t="array" aca="1" ref="X30" ca="1">_xlfn.XLOOKUP(1,(E30='01 Summary'!$E$4:$E$250)*(('01 Summary'!$W$4:$W$250="Late")+('01 Summary'!$W$4:$W$250="On Schedule")),'01 Summary'!$AM$4:$AM$250," ")</f>
        <v xml:space="preserve"> </v>
      </c>
      <c r="Z30" s="644" t="s">
        <v>1390</v>
      </c>
      <c r="AA30" s="644" t="s">
        <v>3585</v>
      </c>
      <c r="AB30" s="644" t="s">
        <v>3853</v>
      </c>
    </row>
    <row r="31" spans="2:28" ht="30" customHeight="1" x14ac:dyDescent="0.2">
      <c r="B31" s="508">
        <f ca="1"/>
        <v>27</v>
      </c>
      <c r="C31" s="508" t="str">
        <f ca="1"/>
        <v>MDW-39300</v>
      </c>
      <c r="D31" s="508" t="str">
        <f ca="1"/>
        <v>Lot01</v>
      </c>
      <c r="E31" s="508" t="str">
        <f ca="1"/>
        <v>GEN2.6</v>
      </c>
      <c r="F31" s="508" t="str">
        <f ca="1"/>
        <v>GEN</v>
      </c>
      <c r="G31" s="542" t="str">
        <f ca="1"/>
        <v>Modification SIG-PSD Office at Main Workshop - Building Services</v>
      </c>
      <c r="H31" s="508" t="str">
        <f ca="1"/>
        <v>ประธาน</v>
      </c>
      <c r="I31" s="509">
        <f ca="1"/>
        <v>0</v>
      </c>
      <c r="J31" s="508">
        <f ca="1"/>
        <v>0</v>
      </c>
      <c r="K31" s="510">
        <f ca="1"/>
        <v>46235</v>
      </c>
      <c r="L31" s="173">
        <f ca="1"/>
        <v>46235</v>
      </c>
      <c r="M31" s="187">
        <f ca="1"/>
        <v>1</v>
      </c>
      <c r="N31" s="191" t="str">
        <f ca="1"/>
        <v>Completed</v>
      </c>
      <c r="O31" s="173">
        <f ca="1"/>
        <v>46265</v>
      </c>
      <c r="P31" s="187">
        <f ca="1"/>
        <v>1</v>
      </c>
      <c r="Q31" s="191" t="str">
        <f ca="1"/>
        <v>Completed</v>
      </c>
      <c r="R31" s="194">
        <f ca="1"/>
        <v>0</v>
      </c>
      <c r="S31" s="195">
        <f ca="1"/>
        <v>0</v>
      </c>
      <c r="T31" s="203">
        <f ca="1"/>
        <v>0</v>
      </c>
      <c r="U31" s="173">
        <f ca="1"/>
        <v>46295</v>
      </c>
      <c r="V31" s="187">
        <f ca="1"/>
        <v>1</v>
      </c>
      <c r="W31" s="191" t="str">
        <f ca="1"/>
        <v>Completed</v>
      </c>
      <c r="X31" t="str" cm="1">
        <f t="array" aca="1" ref="X31" ca="1">_xlfn.XLOOKUP(1,(E31='01 Summary'!$E$4:$E$250)*(('01 Summary'!$W$4:$W$250="Late")+('01 Summary'!$W$4:$W$250="On Schedule")),'01 Summary'!$AM$4:$AM$250," ")</f>
        <v xml:space="preserve"> </v>
      </c>
      <c r="Z31" s="644" t="s">
        <v>1417</v>
      </c>
      <c r="AA31" s="644" t="s">
        <v>3600</v>
      </c>
      <c r="AB31" s="644" t="s">
        <v>3862</v>
      </c>
    </row>
    <row r="32" spans="2:28" ht="30" customHeight="1" x14ac:dyDescent="0.2">
      <c r="B32" s="508">
        <f ca="1"/>
        <v>28</v>
      </c>
      <c r="C32" s="508" t="str">
        <f ca="1"/>
        <v>MDW-39301</v>
      </c>
      <c r="D32" s="508" t="str">
        <f ca="1"/>
        <v>Lot01</v>
      </c>
      <c r="E32" s="508" t="str">
        <f ca="1"/>
        <v>GEN2.7</v>
      </c>
      <c r="F32" s="508" t="str">
        <f ca="1"/>
        <v>GEN</v>
      </c>
      <c r="G32" s="542" t="str">
        <f ca="1"/>
        <v>Modification Backup CCR Room at Main Workshop - Building Services</v>
      </c>
      <c r="H32" s="508" t="str">
        <f ca="1"/>
        <v>ประธาน</v>
      </c>
      <c r="I32" s="509">
        <f ca="1"/>
        <v>0</v>
      </c>
      <c r="J32" s="508">
        <f ca="1"/>
        <v>0</v>
      </c>
      <c r="K32" s="510">
        <f ca="1"/>
        <v>46235</v>
      </c>
      <c r="L32" s="173">
        <f ca="1"/>
        <v>46235</v>
      </c>
      <c r="M32" s="187">
        <f ca="1"/>
        <v>1</v>
      </c>
      <c r="N32" s="191" t="str">
        <f ca="1"/>
        <v>Completed</v>
      </c>
      <c r="O32" s="173">
        <f ca="1"/>
        <v>46265</v>
      </c>
      <c r="P32" s="187">
        <f ca="1"/>
        <v>1</v>
      </c>
      <c r="Q32" s="191" t="str">
        <f ca="1"/>
        <v>Completed</v>
      </c>
      <c r="R32" s="194">
        <f ca="1"/>
        <v>0</v>
      </c>
      <c r="S32" s="195">
        <f ca="1"/>
        <v>0</v>
      </c>
      <c r="T32" s="203">
        <f ca="1"/>
        <v>0</v>
      </c>
      <c r="U32" s="173">
        <f ca="1"/>
        <v>46295</v>
      </c>
      <c r="V32" s="187">
        <f ca="1"/>
        <v>1</v>
      </c>
      <c r="W32" s="191" t="str">
        <f ca="1"/>
        <v>Completed</v>
      </c>
      <c r="X32" t="str" cm="1">
        <f t="array" aca="1" ref="X32" ca="1">_xlfn.XLOOKUP(1,(E32='01 Summary'!$E$4:$E$250)*(('01 Summary'!$W$4:$W$250="Late")+('01 Summary'!$W$4:$W$250="On Schedule")),'01 Summary'!$AM$4:$AM$250," ")</f>
        <v xml:space="preserve"> </v>
      </c>
      <c r="Z32" s="644" t="s">
        <v>1420</v>
      </c>
      <c r="AA32" s="644" t="s">
        <v>3603</v>
      </c>
      <c r="AB32" s="644" t="s">
        <v>3864</v>
      </c>
    </row>
    <row r="33" spans="2:28" ht="30" customHeight="1" x14ac:dyDescent="0.2">
      <c r="B33" s="508">
        <f ca="1"/>
        <v>29</v>
      </c>
      <c r="C33" s="508" t="str">
        <f ca="1"/>
        <v>MDW-39302</v>
      </c>
      <c r="D33" s="508" t="str">
        <f ca="1"/>
        <v>Lot01</v>
      </c>
      <c r="E33" s="508" t="str">
        <f ca="1"/>
        <v>GEN2.8</v>
      </c>
      <c r="F33" s="508" t="str">
        <f ca="1"/>
        <v>GEN</v>
      </c>
      <c r="G33" s="542" t="str">
        <f ca="1"/>
        <v>Modification SER at Main Workshop - Building Services</v>
      </c>
      <c r="H33" s="508" t="str">
        <f ca="1"/>
        <v>ประธาน</v>
      </c>
      <c r="I33" s="509">
        <f ca="1"/>
        <v>0</v>
      </c>
      <c r="J33" s="508">
        <f ca="1"/>
        <v>0</v>
      </c>
      <c r="K33" s="510">
        <f ca="1"/>
        <v>46235</v>
      </c>
      <c r="L33" s="173">
        <f ca="1"/>
        <v>46235</v>
      </c>
      <c r="M33" s="187">
        <f ca="1"/>
        <v>1</v>
      </c>
      <c r="N33" s="191" t="str">
        <f ca="1"/>
        <v>Completed</v>
      </c>
      <c r="O33" s="173">
        <f ca="1"/>
        <v>46265</v>
      </c>
      <c r="P33" s="187">
        <f ca="1"/>
        <v>1</v>
      </c>
      <c r="Q33" s="191" t="str">
        <f ca="1"/>
        <v>Completed</v>
      </c>
      <c r="R33" s="194">
        <f ca="1"/>
        <v>0</v>
      </c>
      <c r="S33" s="195">
        <f ca="1"/>
        <v>0</v>
      </c>
      <c r="T33" s="203">
        <f ca="1"/>
        <v>0</v>
      </c>
      <c r="U33" s="173">
        <f ca="1"/>
        <v>46295</v>
      </c>
      <c r="V33" s="187">
        <f ca="1"/>
        <v>1</v>
      </c>
      <c r="W33" s="191" t="str">
        <f ca="1"/>
        <v>Completed</v>
      </c>
      <c r="X33" t="str" cm="1">
        <f t="array" aca="1" ref="X33" ca="1">_xlfn.XLOOKUP(1,(E33='01 Summary'!$E$4:$E$250)*(('01 Summary'!$W$4:$W$250="Late")+('01 Summary'!$W$4:$W$250="On Schedule")),'01 Summary'!$AM$4:$AM$250," ")</f>
        <v xml:space="preserve"> </v>
      </c>
      <c r="Z33" s="644" t="s">
        <v>1423</v>
      </c>
      <c r="AA33" s="644" t="s">
        <v>3606</v>
      </c>
      <c r="AB33" s="644" t="s">
        <v>3866</v>
      </c>
    </row>
    <row r="34" spans="2:28" ht="30" customHeight="1" x14ac:dyDescent="0.2">
      <c r="B34" s="508">
        <f ca="1"/>
        <v>30</v>
      </c>
      <c r="C34" s="508" t="str">
        <f ca="1"/>
        <v>MDW-39303</v>
      </c>
      <c r="D34" s="508" t="str">
        <f ca="1"/>
        <v>Lot01</v>
      </c>
      <c r="E34" s="508" t="str">
        <f ca="1"/>
        <v>GEN2.9</v>
      </c>
      <c r="F34" s="508" t="str">
        <f ca="1"/>
        <v>GEN</v>
      </c>
      <c r="G34" s="542" t="str">
        <f ca="1"/>
        <v>Modification CER &amp; SCADA Room at Main Workshop - Building Services</v>
      </c>
      <c r="H34" s="508" t="str">
        <f ca="1"/>
        <v>ประธาน</v>
      </c>
      <c r="I34" s="509">
        <f ca="1"/>
        <v>0</v>
      </c>
      <c r="J34" s="508">
        <f ca="1"/>
        <v>0</v>
      </c>
      <c r="K34" s="510">
        <f ca="1"/>
        <v>46235</v>
      </c>
      <c r="L34" s="173">
        <f ca="1"/>
        <v>46235</v>
      </c>
      <c r="M34" s="187">
        <f ca="1"/>
        <v>1</v>
      </c>
      <c r="N34" s="191" t="str">
        <f ca="1"/>
        <v>Completed</v>
      </c>
      <c r="O34" s="173">
        <f ca="1"/>
        <v>46265</v>
      </c>
      <c r="P34" s="187">
        <f ca="1"/>
        <v>1</v>
      </c>
      <c r="Q34" s="191" t="str">
        <f ca="1"/>
        <v>Completed</v>
      </c>
      <c r="R34" s="194">
        <f ca="1"/>
        <v>0</v>
      </c>
      <c r="S34" s="195">
        <f ca="1"/>
        <v>0</v>
      </c>
      <c r="T34" s="203">
        <f ca="1"/>
        <v>0</v>
      </c>
      <c r="U34" s="173">
        <f ca="1"/>
        <v>46295</v>
      </c>
      <c r="V34" s="187">
        <f ca="1"/>
        <v>1</v>
      </c>
      <c r="W34" s="191" t="str">
        <f ca="1"/>
        <v>Completed</v>
      </c>
      <c r="X34" t="str" cm="1">
        <f t="array" aca="1" ref="X34" ca="1">_xlfn.XLOOKUP(1,(E34='01 Summary'!$E$4:$E$250)*(('01 Summary'!$W$4:$W$250="Late")+('01 Summary'!$W$4:$W$250="On Schedule")),'01 Summary'!$AM$4:$AM$250," ")</f>
        <v xml:space="preserve"> </v>
      </c>
      <c r="Z34" s="644" t="s">
        <v>1426</v>
      </c>
      <c r="AA34" s="644" t="s">
        <v>3609</v>
      </c>
      <c r="AB34" s="644" t="s">
        <v>3868</v>
      </c>
    </row>
    <row r="35" spans="2:28" ht="30" customHeight="1" x14ac:dyDescent="0.2">
      <c r="B35" s="508">
        <f ca="1"/>
        <v>31</v>
      </c>
      <c r="C35" s="508" t="str">
        <f ca="1"/>
        <v>MDW-39309</v>
      </c>
      <c r="D35" s="508" t="str">
        <f ca="1"/>
        <v>Lot01</v>
      </c>
      <c r="E35" s="508" t="str">
        <f ca="1"/>
        <v>GEN2.10</v>
      </c>
      <c r="F35" s="508" t="str">
        <f ca="1"/>
        <v>GEN</v>
      </c>
      <c r="G35" s="542" t="str">
        <f ca="1"/>
        <v xml:space="preserve">Modification Air Conditioning System at CCR  </v>
      </c>
      <c r="H35" s="508" t="str">
        <f ca="1"/>
        <v>ประธาน</v>
      </c>
      <c r="I35" s="509">
        <f ca="1"/>
        <v>0</v>
      </c>
      <c r="J35" s="508">
        <f ca="1"/>
        <v>0</v>
      </c>
      <c r="K35" s="510">
        <f ca="1"/>
        <v>46235</v>
      </c>
      <c r="L35" s="173">
        <f ca="1"/>
        <v>46296</v>
      </c>
      <c r="M35" s="187">
        <f ca="1"/>
        <v>1</v>
      </c>
      <c r="N35" s="191" t="str">
        <f ca="1"/>
        <v>Completed</v>
      </c>
      <c r="O35" s="173">
        <f ca="1"/>
        <v>46326</v>
      </c>
      <c r="P35" s="187">
        <f ca="1"/>
        <v>1</v>
      </c>
      <c r="Q35" s="191" t="str">
        <f ca="1"/>
        <v>Completed</v>
      </c>
      <c r="R35" s="194">
        <f ca="1"/>
        <v>0</v>
      </c>
      <c r="S35" s="195">
        <f ca="1"/>
        <v>0</v>
      </c>
      <c r="T35" s="203">
        <f ca="1"/>
        <v>0</v>
      </c>
      <c r="U35" s="173">
        <f ca="1"/>
        <v>46387</v>
      </c>
      <c r="V35" s="187">
        <f ca="1"/>
        <v>0.8</v>
      </c>
      <c r="W35" s="191" t="str">
        <f ca="1"/>
        <v>On Schedule</v>
      </c>
      <c r="X35" cm="1">
        <f t="array" aca="1" ref="X35" ca="1">_xlfn.XLOOKUP(1,(E35='01 Summary'!$E$4:$E$250)*(('01 Summary'!$W$4:$W$250="Late")+('01 Summary'!$W$4:$W$250="On Schedule")),'01 Summary'!$AM$4:$AM$250," ")</f>
        <v>0</v>
      </c>
      <c r="Z35" s="644" t="s">
        <v>1442</v>
      </c>
      <c r="AA35" s="644" t="s">
        <v>3621</v>
      </c>
      <c r="AB35" s="644" t="s">
        <v>3876</v>
      </c>
    </row>
    <row r="36" spans="2:28" ht="30" customHeight="1" x14ac:dyDescent="0.2">
      <c r="B36" s="508">
        <f ca="1"/>
        <v>32</v>
      </c>
      <c r="C36" s="508" t="str">
        <f ca="1"/>
        <v>MDW-39312</v>
      </c>
      <c r="D36" s="508" t="str">
        <f ca="1"/>
        <v>Lot01</v>
      </c>
      <c r="E36" s="508" t="str">
        <f ca="1"/>
        <v>GEN2.11</v>
      </c>
      <c r="F36" s="508" t="str">
        <f ca="1"/>
        <v>GEN</v>
      </c>
      <c r="G36" s="542" t="str">
        <f ca="1"/>
        <v xml:space="preserve">Modification Electronic Workshop at Main Workshop - Building Services  </v>
      </c>
      <c r="H36" s="508" t="str">
        <f ca="1"/>
        <v>ประธาน</v>
      </c>
      <c r="I36" s="509">
        <f ca="1"/>
        <v>0</v>
      </c>
      <c r="J36" s="508">
        <f ca="1"/>
        <v>0</v>
      </c>
      <c r="K36" s="510">
        <f ca="1"/>
        <v>46235</v>
      </c>
      <c r="L36" s="173">
        <f ca="1"/>
        <v>46326</v>
      </c>
      <c r="M36" s="187">
        <f ca="1"/>
        <v>1</v>
      </c>
      <c r="N36" s="191" t="str">
        <f ca="1"/>
        <v>Completed</v>
      </c>
      <c r="O36" s="173">
        <f ca="1"/>
        <v>46356</v>
      </c>
      <c r="P36" s="187">
        <f ca="1"/>
        <v>1</v>
      </c>
      <c r="Q36" s="191" t="str">
        <f ca="1"/>
        <v>Completed</v>
      </c>
      <c r="R36" s="194">
        <f ca="1"/>
        <v>0</v>
      </c>
      <c r="S36" s="195">
        <f ca="1"/>
        <v>0</v>
      </c>
      <c r="T36" s="203">
        <f ca="1"/>
        <v>0</v>
      </c>
      <c r="U36" s="173">
        <f ca="1"/>
        <v>46387</v>
      </c>
      <c r="V36" s="187">
        <f ca="1"/>
        <v>0</v>
      </c>
      <c r="W36" s="191" t="str">
        <f ca="1"/>
        <v>On Schedule</v>
      </c>
      <c r="X36" cm="1">
        <f t="array" aca="1" ref="X36" ca="1">_xlfn.XLOOKUP(1,(E36='01 Summary'!$E$4:$E$250)*(('01 Summary'!$W$4:$W$250="Late")+('01 Summary'!$W$4:$W$250="On Schedule")),'01 Summary'!$AM$4:$AM$250," ")</f>
        <v>0</v>
      </c>
      <c r="Z36" s="644" t="s">
        <v>1448</v>
      </c>
      <c r="AA36" s="644" t="s">
        <v>3627</v>
      </c>
      <c r="AB36" s="644" t="s">
        <v>3882</v>
      </c>
    </row>
    <row r="37" spans="2:28" ht="30" customHeight="1" x14ac:dyDescent="0.2">
      <c r="B37" s="508">
        <f ca="1"/>
        <v>33</v>
      </c>
      <c r="C37" s="508" t="str">
        <f ca="1"/>
        <v>MDW-39313</v>
      </c>
      <c r="D37" s="508" t="str">
        <f ca="1"/>
        <v>Lot01</v>
      </c>
      <c r="E37" s="508" t="str">
        <f ca="1"/>
        <v>GEN2.12</v>
      </c>
      <c r="F37" s="508" t="str">
        <f ca="1"/>
        <v>GEN</v>
      </c>
      <c r="G37" s="542" t="str">
        <f ca="1"/>
        <v xml:space="preserve">Modification Battery Charger Room at Main Workshop - Building Services  </v>
      </c>
      <c r="H37" s="508" t="str">
        <f ca="1"/>
        <v>ประธาน</v>
      </c>
      <c r="I37" s="509">
        <f ca="1"/>
        <v>0</v>
      </c>
      <c r="J37" s="508">
        <f ca="1"/>
        <v>0</v>
      </c>
      <c r="K37" s="510">
        <f ca="1"/>
        <v>46235</v>
      </c>
      <c r="L37" s="173">
        <f ca="1"/>
        <v>46326</v>
      </c>
      <c r="M37" s="187">
        <f ca="1"/>
        <v>1</v>
      </c>
      <c r="N37" s="191" t="str">
        <f ca="1"/>
        <v>Completed</v>
      </c>
      <c r="O37" s="173">
        <f ca="1"/>
        <v>46356</v>
      </c>
      <c r="P37" s="187">
        <f ca="1"/>
        <v>1</v>
      </c>
      <c r="Q37" s="191" t="str">
        <f ca="1"/>
        <v>Completed</v>
      </c>
      <c r="R37" s="194">
        <f ca="1"/>
        <v>0</v>
      </c>
      <c r="S37" s="195">
        <f ca="1"/>
        <v>0</v>
      </c>
      <c r="T37" s="203">
        <f ca="1"/>
        <v>0</v>
      </c>
      <c r="U37" s="173">
        <f ca="1"/>
        <v>46387</v>
      </c>
      <c r="V37" s="187">
        <f ca="1"/>
        <v>0</v>
      </c>
      <c r="W37" s="191" t="str">
        <f ca="1"/>
        <v>On Schedule</v>
      </c>
      <c r="X37" cm="1">
        <f t="array" aca="1" ref="X37" ca="1">_xlfn.XLOOKUP(1,(E37='01 Summary'!$E$4:$E$250)*(('01 Summary'!$W$4:$W$250="Late")+('01 Summary'!$W$4:$W$250="On Schedule")),'01 Summary'!$AM$4:$AM$250," ")</f>
        <v>0</v>
      </c>
      <c r="Z37" s="644" t="s">
        <v>1450</v>
      </c>
      <c r="AA37" s="644" t="s">
        <v>3629</v>
      </c>
      <c r="AB37" s="644" t="s">
        <v>3884</v>
      </c>
    </row>
    <row r="38" spans="2:28" ht="30" customHeight="1" x14ac:dyDescent="0.2">
      <c r="B38" s="508">
        <f ca="1"/>
        <v>34</v>
      </c>
      <c r="C38" s="508" t="str">
        <f ca="1"/>
        <v>MDW-39314</v>
      </c>
      <c r="D38" s="508" t="str">
        <f ca="1"/>
        <v>Lot01</v>
      </c>
      <c r="E38" s="508" t="str">
        <f ca="1"/>
        <v>GEN2.13</v>
      </c>
      <c r="F38" s="508" t="str">
        <f ca="1"/>
        <v>GEN</v>
      </c>
      <c r="G38" s="542" t="str">
        <f ca="1"/>
        <v xml:space="preserve">Modification Machining Room at Main Workshop - Building Services  </v>
      </c>
      <c r="H38" s="508" t="str">
        <f ca="1"/>
        <v>ประธาน</v>
      </c>
      <c r="I38" s="509">
        <f ca="1"/>
        <v>0</v>
      </c>
      <c r="J38" s="508">
        <f ca="1"/>
        <v>0</v>
      </c>
      <c r="K38" s="510">
        <f ca="1"/>
        <v>46235</v>
      </c>
      <c r="L38" s="173">
        <f ca="1"/>
        <v>46326</v>
      </c>
      <c r="M38" s="187">
        <f ca="1"/>
        <v>0.9</v>
      </c>
      <c r="N38" s="191" t="str">
        <f ca="1"/>
        <v>On Schedule</v>
      </c>
      <c r="O38" s="173">
        <f ca="1"/>
        <v>46356</v>
      </c>
      <c r="P38" s="187">
        <f ca="1"/>
        <v>0</v>
      </c>
      <c r="Q38" s="191" t="str">
        <f ca="1"/>
        <v>On Schedule</v>
      </c>
      <c r="R38" s="194">
        <f ca="1"/>
        <v>0</v>
      </c>
      <c r="S38" s="195">
        <f ca="1"/>
        <v>0</v>
      </c>
      <c r="T38" s="203">
        <f ca="1"/>
        <v>0</v>
      </c>
      <c r="U38" s="173">
        <f ca="1"/>
        <v>46387</v>
      </c>
      <c r="V38" s="187">
        <f ca="1"/>
        <v>0</v>
      </c>
      <c r="W38" s="191" t="str">
        <f ca="1"/>
        <v>On Schedule</v>
      </c>
      <c r="X38" cm="1">
        <f t="array" aca="1" ref="X38" ca="1">_xlfn.XLOOKUP(1,(E38='01 Summary'!$E$4:$E$250)*(('01 Summary'!$W$4:$W$250="Late")+('01 Summary'!$W$4:$W$250="On Schedule")),'01 Summary'!$AM$4:$AM$250," ")</f>
        <v>0</v>
      </c>
      <c r="Z38" s="644" t="s">
        <v>1452</v>
      </c>
      <c r="AA38" s="644" t="s">
        <v>3631</v>
      </c>
      <c r="AB38" s="644" t="s">
        <v>3886</v>
      </c>
    </row>
    <row r="39" spans="2:28" ht="30" customHeight="1" x14ac:dyDescent="0.2">
      <c r="B39" s="508">
        <f ca="1"/>
        <v>35</v>
      </c>
      <c r="C39" s="508" t="str">
        <f ca="1"/>
        <v>MDW-39315</v>
      </c>
      <c r="D39" s="508" t="str">
        <f ca="1"/>
        <v>Lot01</v>
      </c>
      <c r="E39" s="508" t="str">
        <f ca="1"/>
        <v>GEN2.14</v>
      </c>
      <c r="F39" s="508" t="str">
        <f ca="1"/>
        <v>GEN</v>
      </c>
      <c r="G39" s="542" t="str">
        <f ca="1"/>
        <v xml:space="preserve">Modification Electronic Workshop, Battery Charger and Machining Room at Main Workshop - Civil &amp; AR  </v>
      </c>
      <c r="H39" s="508" t="str">
        <f ca="1"/>
        <v>สหชาติ</v>
      </c>
      <c r="I39" s="509">
        <f ca="1"/>
        <v>0</v>
      </c>
      <c r="J39" s="508">
        <f ca="1"/>
        <v>0</v>
      </c>
      <c r="K39" s="510">
        <f ca="1"/>
        <v>46235</v>
      </c>
      <c r="L39" s="173">
        <f ca="1"/>
        <v>46326</v>
      </c>
      <c r="M39" s="187">
        <f ca="1"/>
        <v>0.7</v>
      </c>
      <c r="N39" s="191" t="str">
        <f ca="1"/>
        <v>On Schedule</v>
      </c>
      <c r="O39" s="173">
        <f ca="1"/>
        <v>46356</v>
      </c>
      <c r="P39" s="187">
        <f ca="1"/>
        <v>0.9</v>
      </c>
      <c r="Q39" s="191" t="str">
        <f ca="1"/>
        <v>On Schedule</v>
      </c>
      <c r="R39" s="194">
        <f ca="1"/>
        <v>0</v>
      </c>
      <c r="S39" s="195">
        <f ca="1"/>
        <v>0</v>
      </c>
      <c r="T39" s="203">
        <f ca="1"/>
        <v>0</v>
      </c>
      <c r="U39" s="173">
        <f ca="1"/>
        <v>46387</v>
      </c>
      <c r="V39" s="187">
        <f ca="1"/>
        <v>0</v>
      </c>
      <c r="W39" s="191" t="str">
        <f ca="1"/>
        <v>On Schedule</v>
      </c>
      <c r="X39" cm="1">
        <f t="array" aca="1" ref="X39" ca="1">_xlfn.XLOOKUP(1,(E39='01 Summary'!$E$4:$E$250)*(('01 Summary'!$W$4:$W$250="Late")+('01 Summary'!$W$4:$W$250="On Schedule")),'01 Summary'!$AM$4:$AM$250," ")</f>
        <v>0</v>
      </c>
      <c r="Z39" s="644" t="s">
        <v>1455</v>
      </c>
      <c r="AA39" s="644" t="s">
        <v>3635</v>
      </c>
      <c r="AB39" s="644" t="s">
        <v>3890</v>
      </c>
    </row>
    <row r="40" spans="2:28" ht="30" customHeight="1" x14ac:dyDescent="0.2">
      <c r="B40" s="508">
        <f ca="1"/>
        <v>36</v>
      </c>
      <c r="C40" s="508" t="str">
        <f ca="1"/>
        <v>MDW-39297</v>
      </c>
      <c r="D40" s="508" t="str">
        <f ca="1"/>
        <v>Lot01</v>
      </c>
      <c r="E40" s="508" t="str">
        <f ca="1"/>
        <v>GEN2.15</v>
      </c>
      <c r="F40" s="508" t="str">
        <f ca="1"/>
        <v>GEN</v>
      </c>
      <c r="G40" s="542" t="str">
        <f ca="1"/>
        <v>Training Room at Ratchada Station (Part 2)</v>
      </c>
      <c r="H40" s="508" t="str">
        <f ca="1"/>
        <v>สหชาติ</v>
      </c>
      <c r="I40" s="509">
        <f ca="1"/>
        <v>0</v>
      </c>
      <c r="J40" s="508">
        <f ca="1"/>
        <v>0</v>
      </c>
      <c r="K40" s="510">
        <f ca="1"/>
        <v>46235</v>
      </c>
      <c r="L40" s="173">
        <f ca="1"/>
        <v>46235</v>
      </c>
      <c r="M40" s="187">
        <f ca="1"/>
        <v>0</v>
      </c>
      <c r="N40" s="191" t="str">
        <f ca="1"/>
        <v>Late</v>
      </c>
      <c r="O40" s="173">
        <f ca="1"/>
        <v>46265</v>
      </c>
      <c r="P40" s="187">
        <f ca="1"/>
        <v>1</v>
      </c>
      <c r="Q40" s="191" t="str">
        <f ca="1"/>
        <v>Completed</v>
      </c>
      <c r="R40" s="194">
        <f ca="1"/>
        <v>0</v>
      </c>
      <c r="S40" s="195">
        <f ca="1"/>
        <v>0</v>
      </c>
      <c r="T40" s="203">
        <f ca="1"/>
        <v>0</v>
      </c>
      <c r="U40" s="173">
        <f ca="1"/>
        <v>46295</v>
      </c>
      <c r="V40" s="187">
        <f ca="1"/>
        <v>1</v>
      </c>
      <c r="W40" s="191" t="str">
        <f ca="1"/>
        <v>Completed</v>
      </c>
      <c r="X40" s="571" t="str" cm="1">
        <f t="array" aca="1" ref="X40" ca="1">_xlfn.XLOOKUP(1,(E40='01 Summary'!$E$4:$E$250)*(('01 Summary'!$W$4:$W$250="Late")+('01 Summary'!$W$4:$W$250="On Schedule")),'01 Summary'!$AM$4:$AM$250," ")</f>
        <v xml:space="preserve"> </v>
      </c>
      <c r="Y40" s="571"/>
      <c r="Z40" s="709" t="s">
        <v>536</v>
      </c>
      <c r="AA40" s="709" t="s">
        <v>2153</v>
      </c>
      <c r="AB40" s="709" t="s">
        <v>2155</v>
      </c>
    </row>
    <row r="41" spans="2:28" ht="30" customHeight="1" x14ac:dyDescent="0.2">
      <c r="B41" s="508">
        <f ca="1"/>
        <v>37</v>
      </c>
      <c r="C41" s="508" t="str">
        <f ca="1"/>
        <v>MDW-39291</v>
      </c>
      <c r="D41" s="508" t="str">
        <f ca="1"/>
        <v>Lot01</v>
      </c>
      <c r="E41" s="508" t="str">
        <f ca="1"/>
        <v>GEN2.16</v>
      </c>
      <c r="F41" s="508" t="str">
        <f ca="1"/>
        <v>GEN</v>
      </c>
      <c r="G41" s="542" t="str">
        <f ca="1"/>
        <v xml:space="preserve">Conductor Rail Arrangement Modification at Main Line East Section </v>
      </c>
      <c r="H41" s="508" t="str">
        <f ca="1"/>
        <v>กำพล</v>
      </c>
      <c r="I41" s="509">
        <f ca="1"/>
        <v>0</v>
      </c>
      <c r="J41" s="508">
        <f ca="1"/>
        <v>0</v>
      </c>
      <c r="K41" s="510">
        <f ca="1"/>
        <v>46235</v>
      </c>
      <c r="L41" s="173">
        <f ca="1"/>
        <v>46295</v>
      </c>
      <c r="M41" s="187">
        <f ca="1"/>
        <v>1</v>
      </c>
      <c r="N41" s="191" t="str">
        <f ca="1"/>
        <v>Completed</v>
      </c>
      <c r="O41" s="173">
        <f ca="1"/>
        <v>46295</v>
      </c>
      <c r="P41" s="187">
        <f ca="1"/>
        <v>1</v>
      </c>
      <c r="Q41" s="191" t="str">
        <f ca="1"/>
        <v>Completed</v>
      </c>
      <c r="R41" s="194">
        <f ca="1"/>
        <v>0</v>
      </c>
      <c r="S41" s="195">
        <f ca="1"/>
        <v>0</v>
      </c>
      <c r="T41" s="203">
        <f ca="1"/>
        <v>0</v>
      </c>
      <c r="U41" s="173">
        <f ca="1"/>
        <v>46387</v>
      </c>
      <c r="V41" s="187">
        <f ca="1"/>
        <v>0.9</v>
      </c>
      <c r="W41" s="191" t="str">
        <f ca="1"/>
        <v>On Schedule</v>
      </c>
      <c r="X41" cm="1">
        <f t="array" aca="1" ref="X41" ca="1">_xlfn.XLOOKUP(1,(E41='01 Summary'!$E$4:$E$250)*(('01 Summary'!$W$4:$W$250="Late")+('01 Summary'!$W$4:$W$250="On Schedule")),'01 Summary'!$AM$4:$AM$250," ")</f>
        <v>0</v>
      </c>
      <c r="Z41" s="644" t="s">
        <v>1393</v>
      </c>
      <c r="AA41" s="644" t="s">
        <v>2370</v>
      </c>
      <c r="AB41" s="644" t="s">
        <v>2372</v>
      </c>
    </row>
    <row r="42" spans="2:28" ht="30" customHeight="1" x14ac:dyDescent="0.2">
      <c r="B42" s="508">
        <f ca="1"/>
        <v>38</v>
      </c>
      <c r="C42" s="508" t="str">
        <f ca="1"/>
        <v>MDW-39292</v>
      </c>
      <c r="D42" s="508" t="str">
        <f ca="1"/>
        <v>Lot01</v>
      </c>
      <c r="E42" s="508" t="str">
        <f ca="1"/>
        <v>GEN2.17</v>
      </c>
      <c r="F42" s="508" t="str">
        <f ca="1"/>
        <v>GEN</v>
      </c>
      <c r="G42" s="542" t="str">
        <f ca="1"/>
        <v xml:space="preserve">Conductor Rail Arrangement Modification at Depot </v>
      </c>
      <c r="H42" s="508" t="str">
        <f ca="1"/>
        <v>กำพล</v>
      </c>
      <c r="I42" s="509">
        <f ca="1"/>
        <v>0</v>
      </c>
      <c r="J42" s="508">
        <f ca="1"/>
        <v>0</v>
      </c>
      <c r="K42" s="510">
        <f ca="1"/>
        <v>46235</v>
      </c>
      <c r="L42" s="173">
        <f ca="1"/>
        <v>46295</v>
      </c>
      <c r="M42" s="187">
        <f ca="1"/>
        <v>1</v>
      </c>
      <c r="N42" s="191" t="str">
        <f ca="1"/>
        <v>Completed</v>
      </c>
      <c r="O42" s="173">
        <f ca="1"/>
        <v>46295</v>
      </c>
      <c r="P42" s="187">
        <f ca="1"/>
        <v>1</v>
      </c>
      <c r="Q42" s="191" t="str">
        <f ca="1"/>
        <v>Completed</v>
      </c>
      <c r="R42" s="194">
        <f ca="1"/>
        <v>0</v>
      </c>
      <c r="S42" s="195">
        <f ca="1"/>
        <v>0</v>
      </c>
      <c r="T42" s="203">
        <f ca="1"/>
        <v>0</v>
      </c>
      <c r="U42" s="173">
        <f ca="1"/>
        <v>46387</v>
      </c>
      <c r="V42" s="187">
        <f ca="1"/>
        <v>0.9</v>
      </c>
      <c r="W42" s="191" t="str">
        <f ca="1"/>
        <v>On Schedule</v>
      </c>
      <c r="X42" cm="1">
        <f t="array" aca="1" ref="X42" ca="1">_xlfn.XLOOKUP(1,(E42='01 Summary'!$E$4:$E$250)*(('01 Summary'!$W$4:$W$250="Late")+('01 Summary'!$W$4:$W$250="On Schedule")),'01 Summary'!$AM$4:$AM$250," ")</f>
        <v>0</v>
      </c>
      <c r="Z42" s="644" t="s">
        <v>1396</v>
      </c>
      <c r="AA42" s="644" t="s">
        <v>2374</v>
      </c>
      <c r="AB42" s="644" t="s">
        <v>2376</v>
      </c>
    </row>
    <row r="43" spans="2:28" ht="30" customHeight="1" x14ac:dyDescent="0.2">
      <c r="B43" s="508">
        <f ca="1"/>
        <v>39</v>
      </c>
      <c r="C43" s="508" t="str">
        <f ca="1"/>
        <v>MDW-39295</v>
      </c>
      <c r="D43" s="508" t="str">
        <f ca="1"/>
        <v>Lot01</v>
      </c>
      <c r="E43" s="508" t="str">
        <f ca="1"/>
        <v>GEN2.18</v>
      </c>
      <c r="F43" s="508" t="str">
        <f ca="1"/>
        <v>GEN</v>
      </c>
      <c r="G43" s="542" t="str">
        <f ca="1"/>
        <v>Dangerous Goods Building in Depot - Civil &amp; AR</v>
      </c>
      <c r="H43" s="508" t="str">
        <f ca="1"/>
        <v>สหชาติ</v>
      </c>
      <c r="I43" s="509">
        <f ca="1"/>
        <v>0</v>
      </c>
      <c r="J43" s="508">
        <f ca="1"/>
        <v>0</v>
      </c>
      <c r="K43" s="510">
        <f ca="1"/>
        <v>46235</v>
      </c>
      <c r="L43" s="173">
        <f ca="1"/>
        <v>46049</v>
      </c>
      <c r="M43" s="187">
        <f ca="1"/>
        <v>1</v>
      </c>
      <c r="N43" s="191" t="str">
        <f ca="1"/>
        <v>Completed</v>
      </c>
      <c r="O43" s="173">
        <f ca="1"/>
        <v>46080</v>
      </c>
      <c r="P43" s="187">
        <f ca="1"/>
        <v>1</v>
      </c>
      <c r="Q43" s="191" t="str">
        <f ca="1"/>
        <v>Completed</v>
      </c>
      <c r="R43" s="194">
        <f ca="1"/>
        <v>0</v>
      </c>
      <c r="S43" s="195">
        <f ca="1"/>
        <v>0</v>
      </c>
      <c r="T43" s="203">
        <f ca="1"/>
        <v>0</v>
      </c>
      <c r="U43" s="173">
        <f ca="1"/>
        <v>46142</v>
      </c>
      <c r="V43" s="187">
        <f ca="1"/>
        <v>1</v>
      </c>
      <c r="W43" s="191" t="str">
        <f ca="1"/>
        <v>Completed</v>
      </c>
      <c r="X43" t="str" cm="1">
        <f t="array" aca="1" ref="X43" ca="1">_xlfn.XLOOKUP(1,(E43='01 Summary'!$E$4:$E$250)*(('01 Summary'!$W$4:$W$250="Late")+('01 Summary'!$W$4:$W$250="On Schedule")),'01 Summary'!$AM$4:$AM$250," ")</f>
        <v xml:space="preserve"> </v>
      </c>
      <c r="Z43" s="644" t="s">
        <v>400</v>
      </c>
      <c r="AA43" s="644" t="s">
        <v>2149</v>
      </c>
      <c r="AB43" s="644" t="s">
        <v>2151</v>
      </c>
    </row>
    <row r="44" spans="2:28" ht="30" customHeight="1" x14ac:dyDescent="0.2">
      <c r="B44" s="508">
        <f ca="1"/>
        <v>40</v>
      </c>
      <c r="C44" s="508" t="str">
        <f ca="1"/>
        <v>MDW-39296</v>
      </c>
      <c r="D44" s="508" t="str">
        <f ca="1"/>
        <v>Lot01</v>
      </c>
      <c r="E44" s="508" t="str">
        <f ca="1"/>
        <v>GEN2.19</v>
      </c>
      <c r="F44" s="508" t="str">
        <f ca="1"/>
        <v>GEN</v>
      </c>
      <c r="G44" s="542" t="str">
        <f ca="1"/>
        <v>Dangerous Goods Building in Depot - Building Services</v>
      </c>
      <c r="H44" s="508" t="str">
        <f ca="1"/>
        <v>ประธาน</v>
      </c>
      <c r="I44" s="509">
        <f ca="1"/>
        <v>0</v>
      </c>
      <c r="J44" s="508">
        <f ca="1"/>
        <v>0</v>
      </c>
      <c r="K44" s="510">
        <f ca="1"/>
        <v>46235</v>
      </c>
      <c r="L44" s="173">
        <f ca="1"/>
        <v>46004</v>
      </c>
      <c r="M44" s="187">
        <f ca="1"/>
        <v>1</v>
      </c>
      <c r="N44" s="191" t="str">
        <f ca="1"/>
        <v>Completed</v>
      </c>
      <c r="O44" s="173">
        <f ca="1"/>
        <v>46050</v>
      </c>
      <c r="P44" s="187">
        <f ca="1"/>
        <v>1</v>
      </c>
      <c r="Q44" s="191" t="str">
        <f ca="1"/>
        <v>Completed</v>
      </c>
      <c r="R44" s="194">
        <f ca="1"/>
        <v>0</v>
      </c>
      <c r="S44" s="195">
        <f ca="1"/>
        <v>0</v>
      </c>
      <c r="T44" s="203">
        <f ca="1"/>
        <v>0</v>
      </c>
      <c r="U44" s="173">
        <f ca="1"/>
        <v>46142</v>
      </c>
      <c r="V44" s="187">
        <f ca="1"/>
        <v>1</v>
      </c>
      <c r="W44" s="191" t="str">
        <f ca="1"/>
        <v>Completed</v>
      </c>
      <c r="X44" t="str" cm="1">
        <f t="array" aca="1" ref="X44" ca="1">_xlfn.XLOOKUP(1,(E44='01 Summary'!$E$4:$E$250)*(('01 Summary'!$W$4:$W$250="Late")+('01 Summary'!$W$4:$W$250="On Schedule")),'01 Summary'!$AM$4:$AM$250," ")</f>
        <v xml:space="preserve"> </v>
      </c>
      <c r="Z44" s="644" t="s">
        <v>399</v>
      </c>
      <c r="AA44" s="644" t="s">
        <v>3591</v>
      </c>
      <c r="AB44" s="644" t="s">
        <v>3856</v>
      </c>
    </row>
    <row r="45" spans="2:28" ht="30" customHeight="1" x14ac:dyDescent="0.2">
      <c r="B45" s="508">
        <f ca="1"/>
        <v>41</v>
      </c>
      <c r="C45" s="508" t="str">
        <f ca="1"/>
        <v>MDW-39308</v>
      </c>
      <c r="D45" s="508" t="str">
        <f ca="1"/>
        <v>Lot01</v>
      </c>
      <c r="E45" s="508" t="str">
        <f ca="1"/>
        <v>GEN2.20</v>
      </c>
      <c r="F45" s="508" t="str">
        <f ca="1"/>
        <v>GEN</v>
      </c>
      <c r="G45" s="542" t="str">
        <f ca="1"/>
        <v>Additional Locking Devices for Main Line Tandem Turnouts 2007, 2010 &amp; 2013 and Depot Turnout D16</v>
      </c>
      <c r="H45" s="508" t="str">
        <f ca="1"/>
        <v>กำพล</v>
      </c>
      <c r="I45" s="509">
        <f ca="1"/>
        <v>0</v>
      </c>
      <c r="J45" s="508">
        <f ca="1"/>
        <v>0</v>
      </c>
      <c r="K45" s="510">
        <f ca="1"/>
        <v>46235</v>
      </c>
      <c r="L45" s="173">
        <f ca="1"/>
        <v>46356</v>
      </c>
      <c r="M45" s="187">
        <f ca="1"/>
        <v>0.5</v>
      </c>
      <c r="N45" s="191" t="str">
        <f ca="1"/>
        <v>On Schedule</v>
      </c>
      <c r="O45" s="173">
        <f ca="1"/>
        <v>46295</v>
      </c>
      <c r="P45" s="187">
        <f ca="1"/>
        <v>1</v>
      </c>
      <c r="Q45" s="191" t="str">
        <f ca="1"/>
        <v>Completed</v>
      </c>
      <c r="R45" s="194">
        <f ca="1"/>
        <v>0</v>
      </c>
      <c r="S45" s="195">
        <f ca="1"/>
        <v>0</v>
      </c>
      <c r="T45" s="203">
        <f ca="1"/>
        <v>0</v>
      </c>
      <c r="U45" s="173">
        <f ca="1"/>
        <v>46387</v>
      </c>
      <c r="V45" s="187">
        <f ca="1"/>
        <v>0</v>
      </c>
      <c r="W45" s="191" t="str">
        <f ca="1"/>
        <v>On Schedule</v>
      </c>
      <c r="X45" cm="1">
        <f t="array" aca="1" ref="X45" ca="1">_xlfn.XLOOKUP(1,(E45='01 Summary'!$E$4:$E$250)*(('01 Summary'!$W$4:$W$250="Late")+('01 Summary'!$W$4:$W$250="On Schedule")),'01 Summary'!$AM$4:$AM$250," ")</f>
        <v>0</v>
      </c>
      <c r="Z45" s="644" t="s">
        <v>1439</v>
      </c>
      <c r="AA45" s="644" t="s">
        <v>3619</v>
      </c>
      <c r="AB45" s="644" t="s">
        <v>3874</v>
      </c>
    </row>
    <row r="46" spans="2:28" ht="30" hidden="1" customHeight="1" x14ac:dyDescent="0.2">
      <c r="B46" s="508">
        <f ca="1"/>
        <v>42</v>
      </c>
      <c r="C46" s="508" t="str">
        <f ca="1"/>
        <v>MDW-39200-31</v>
      </c>
      <c r="D46" s="508" t="str">
        <f ca="1"/>
        <v>Lot01</v>
      </c>
      <c r="E46" s="508" t="str">
        <f ca="1"/>
        <v>GEN3</v>
      </c>
      <c r="F46" s="508" t="str">
        <f ca="1"/>
        <v>GEN</v>
      </c>
      <c r="G46" s="542" t="str">
        <f ca="1"/>
        <v>Cable Containment Modification</v>
      </c>
      <c r="H46" s="508" t="str">
        <f ca="1"/>
        <v>-</v>
      </c>
      <c r="I46" s="509">
        <f ca="1"/>
        <v>0</v>
      </c>
      <c r="J46" s="508">
        <f ca="1"/>
        <v>0</v>
      </c>
      <c r="K46" s="510">
        <f ca="1"/>
        <v>45805</v>
      </c>
      <c r="L46" s="668">
        <f ca="1"/>
        <v>0</v>
      </c>
      <c r="M46" s="669">
        <f ca="1"/>
        <v>0</v>
      </c>
      <c r="N46" s="639">
        <f ca="1"/>
        <v>0</v>
      </c>
      <c r="O46" s="668">
        <f ca="1"/>
        <v>0</v>
      </c>
      <c r="P46" s="669">
        <f ca="1"/>
        <v>0</v>
      </c>
      <c r="Q46" s="639">
        <f ca="1"/>
        <v>0</v>
      </c>
      <c r="R46" s="668">
        <f ca="1"/>
        <v>0</v>
      </c>
      <c r="S46" s="669">
        <f ca="1"/>
        <v>0</v>
      </c>
      <c r="T46" s="639">
        <f ca="1"/>
        <v>0</v>
      </c>
      <c r="U46" s="672">
        <f ca="1"/>
        <v>0</v>
      </c>
      <c r="V46" s="673">
        <f ca="1"/>
        <v>0</v>
      </c>
      <c r="W46" s="655">
        <f ca="1"/>
        <v>0</v>
      </c>
      <c r="X46" t="str" cm="1">
        <f t="array" aca="1" ref="X46" ca="1">_xlfn.XLOOKUP(1,(E46='01 Summary'!$E$4:$E$250)*(('01 Summary'!$W$4:$W$250="Late")+('01 Summary'!$W$4:$W$250="On Schedule")),'01 Summary'!$AM$4:$AM$250," ")</f>
        <v xml:space="preserve"> </v>
      </c>
      <c r="Z46" s="644" t="s">
        <v>1144</v>
      </c>
      <c r="AA46" s="644" t="s">
        <v>380</v>
      </c>
      <c r="AB46" s="644" t="s">
        <v>380</v>
      </c>
    </row>
    <row r="47" spans="2:28" ht="30" hidden="1" customHeight="1" x14ac:dyDescent="0.2">
      <c r="B47" s="508">
        <f ca="1"/>
        <v>43</v>
      </c>
      <c r="C47" s="508" t="str">
        <f ca="1"/>
        <v>-</v>
      </c>
      <c r="D47" s="508" t="str">
        <f ca="1"/>
        <v>Lot01</v>
      </c>
      <c r="E47" s="508" t="str">
        <f ca="1"/>
        <v>GEN4</v>
      </c>
      <c r="F47" s="508" t="str">
        <f ca="1"/>
        <v>GEN</v>
      </c>
      <c r="G47" s="542" t="str">
        <f ca="1"/>
        <v>Training Room and Workshop Room</v>
      </c>
      <c r="H47" s="508" t="str">
        <f ca="1"/>
        <v>-</v>
      </c>
      <c r="I47" s="509">
        <f ca="1"/>
        <v>0</v>
      </c>
      <c r="J47" s="508">
        <f ca="1"/>
        <v>0</v>
      </c>
      <c r="K47" s="510">
        <f ca="1"/>
        <v>46113</v>
      </c>
      <c r="L47" s="194">
        <f ca="1"/>
        <v>0</v>
      </c>
      <c r="M47" s="195">
        <f ca="1"/>
        <v>0</v>
      </c>
      <c r="N47" s="203">
        <f ca="1"/>
        <v>0</v>
      </c>
      <c r="O47" s="194">
        <f ca="1"/>
        <v>0</v>
      </c>
      <c r="P47" s="195">
        <f ca="1"/>
        <v>0</v>
      </c>
      <c r="Q47" s="203">
        <f ca="1"/>
        <v>0</v>
      </c>
      <c r="R47" s="194">
        <f ca="1"/>
        <v>0</v>
      </c>
      <c r="S47" s="195">
        <f ca="1"/>
        <v>0</v>
      </c>
      <c r="T47" s="203">
        <f ca="1"/>
        <v>0</v>
      </c>
      <c r="U47" s="550">
        <f ca="1"/>
        <v>0</v>
      </c>
      <c r="V47" s="551">
        <f ca="1"/>
        <v>0</v>
      </c>
      <c r="W47" s="552">
        <f ca="1"/>
        <v>0</v>
      </c>
      <c r="X47" t="str" cm="1">
        <f t="array" aca="1" ref="X47" ca="1">_xlfn.XLOOKUP(1,(E47='01 Summary'!$E$4:$E$250)*(('01 Summary'!$W$4:$W$250="Late")+('01 Summary'!$W$4:$W$250="On Schedule")),'01 Summary'!$AM$4:$AM$250," ")</f>
        <v xml:space="preserve"> </v>
      </c>
      <c r="AA47" s="644">
        <v>0</v>
      </c>
      <c r="AB47" s="644">
        <v>0</v>
      </c>
    </row>
    <row r="48" spans="2:28" ht="30" customHeight="1" x14ac:dyDescent="0.2">
      <c r="B48" s="508">
        <f ca="1"/>
        <v>44</v>
      </c>
      <c r="C48" s="508" t="str">
        <f ca="1"/>
        <v>MDW-39242</v>
      </c>
      <c r="D48" s="508" t="str">
        <f ca="1"/>
        <v>Lot01</v>
      </c>
      <c r="E48" s="508" t="str">
        <f ca="1"/>
        <v>GEN4.0</v>
      </c>
      <c r="F48" s="508" t="str">
        <f ca="1"/>
        <v>GEN</v>
      </c>
      <c r="G48" s="542" t="str">
        <f ca="1"/>
        <v>Modification Works for Training Room at Ratchada Station</v>
      </c>
      <c r="H48" s="508" t="str">
        <f ca="1"/>
        <v>ประธาน</v>
      </c>
      <c r="I48" s="508">
        <f ca="1"/>
        <v>0</v>
      </c>
      <c r="J48" s="508">
        <f ca="1"/>
        <v>0</v>
      </c>
      <c r="K48" s="510">
        <f ca="1"/>
        <v>46113</v>
      </c>
      <c r="L48" s="173">
        <f ca="1"/>
        <v>46021</v>
      </c>
      <c r="M48" s="187">
        <f ca="1"/>
        <v>1</v>
      </c>
      <c r="N48" s="191" t="str">
        <f ca="1"/>
        <v>Completed</v>
      </c>
      <c r="O48" s="173">
        <f ca="1"/>
        <v>46053</v>
      </c>
      <c r="P48" s="187">
        <f ca="1"/>
        <v>1</v>
      </c>
      <c r="Q48" s="191" t="str">
        <f ca="1"/>
        <v>Completed</v>
      </c>
      <c r="R48" s="194">
        <f ca="1"/>
        <v>0</v>
      </c>
      <c r="S48" s="195">
        <f ca="1"/>
        <v>0</v>
      </c>
      <c r="T48" s="203">
        <f ca="1"/>
        <v>0</v>
      </c>
      <c r="U48" s="173">
        <f ca="1"/>
        <v>46112</v>
      </c>
      <c r="V48" s="187">
        <f ca="1"/>
        <v>1</v>
      </c>
      <c r="W48" s="191" t="str">
        <f ca="1"/>
        <v>Completed</v>
      </c>
      <c r="X48" t="str" cm="1">
        <f t="array" aca="1" ref="X48" ca="1">_xlfn.XLOOKUP(1,(E48='01 Summary'!$E$4:$E$250)*(('01 Summary'!$W$4:$W$250="Late")+('01 Summary'!$W$4:$W$250="On Schedule")),'01 Summary'!$AM$4:$AM$250," ")</f>
        <v xml:space="preserve"> </v>
      </c>
      <c r="Z48" s="644" t="s">
        <v>1266</v>
      </c>
      <c r="AA48" s="644" t="s">
        <v>3520</v>
      </c>
      <c r="AB48" s="644" t="s">
        <v>3795</v>
      </c>
    </row>
    <row r="49" spans="2:28" ht="30" customHeight="1" x14ac:dyDescent="0.2">
      <c r="B49" s="508">
        <f ca="1"/>
        <v>45</v>
      </c>
      <c r="C49" s="508" t="str">
        <f ca="1"/>
        <v>MDW-39244</v>
      </c>
      <c r="D49" s="508" t="str">
        <f ca="1"/>
        <v>Lot01</v>
      </c>
      <c r="E49" s="508" t="str">
        <f ca="1"/>
        <v>GEN4.1</v>
      </c>
      <c r="F49" s="508" t="str">
        <f ca="1"/>
        <v>GEN</v>
      </c>
      <c r="G49" s="542" t="str">
        <f ca="1"/>
        <v>AFC Training Room Modification - Civil &amp; AR</v>
      </c>
      <c r="H49" s="508" t="str">
        <f ca="1"/>
        <v>สหชาติ</v>
      </c>
      <c r="I49" s="508">
        <f ca="1"/>
        <v>0</v>
      </c>
      <c r="J49" s="508">
        <f ca="1"/>
        <v>0</v>
      </c>
      <c r="K49" s="510">
        <f ca="1"/>
        <v>46255</v>
      </c>
      <c r="L49" s="173">
        <f ca="1"/>
        <v>46295</v>
      </c>
      <c r="M49" s="187">
        <f ca="1"/>
        <v>0.1</v>
      </c>
      <c r="N49" s="191" t="str">
        <f ca="1"/>
        <v>Late</v>
      </c>
      <c r="O49" s="583">
        <f ca="1"/>
        <v>46310</v>
      </c>
      <c r="P49" s="187">
        <f ca="1"/>
        <v>1</v>
      </c>
      <c r="Q49" s="191" t="str">
        <f ca="1"/>
        <v>Completed</v>
      </c>
      <c r="R49" s="194">
        <f ca="1"/>
        <v>0</v>
      </c>
      <c r="S49" s="195">
        <f ca="1"/>
        <v>0</v>
      </c>
      <c r="T49" s="203">
        <f ca="1"/>
        <v>0</v>
      </c>
      <c r="U49" s="173">
        <f ca="1"/>
        <v>46341</v>
      </c>
      <c r="V49" s="187">
        <f ca="1"/>
        <v>0</v>
      </c>
      <c r="W49" s="191" t="str">
        <f ca="1"/>
        <v>On Schedule</v>
      </c>
      <c r="X49" t="str" cm="1">
        <f t="array" aca="1" ref="X49" ca="1">_xlfn.XLOOKUP(1,(E49='01 Summary'!$E$4:$E$250)*(('01 Summary'!$W$4:$W$250="Late")+('01 Summary'!$W$4:$W$250="On Schedule")),'01 Summary'!$AM$4:$AM$250," ")</f>
        <v>อยู่ระหว่างจัดทำแบบก่อสร้าง</v>
      </c>
      <c r="Z49" s="644" t="s">
        <v>475</v>
      </c>
      <c r="AA49" s="644" t="s">
        <v>2097</v>
      </c>
      <c r="AB49" s="644" t="s">
        <v>2100</v>
      </c>
    </row>
    <row r="50" spans="2:28" ht="30" customHeight="1" x14ac:dyDescent="0.2">
      <c r="B50" s="508">
        <f ca="1"/>
        <v>46</v>
      </c>
      <c r="C50" s="508" t="str">
        <f ca="1"/>
        <v>MDW-39245</v>
      </c>
      <c r="D50" s="508" t="str">
        <f ca="1"/>
        <v>Lot01</v>
      </c>
      <c r="E50" s="508" t="str">
        <f ca="1"/>
        <v>GEN4.2</v>
      </c>
      <c r="F50" s="508" t="str">
        <f ca="1"/>
        <v>GEN</v>
      </c>
      <c r="G50" s="542" t="str">
        <f ca="1"/>
        <v>AFC Training Room Modification - Building Services</v>
      </c>
      <c r="H50" s="508" t="str">
        <f ca="1"/>
        <v>ประธาน</v>
      </c>
      <c r="I50" s="508">
        <f ca="1"/>
        <v>0</v>
      </c>
      <c r="J50" s="508">
        <f ca="1"/>
        <v>0</v>
      </c>
      <c r="K50" s="510">
        <f ca="1"/>
        <v>46255</v>
      </c>
      <c r="L50" s="173">
        <f ca="1"/>
        <v>46021</v>
      </c>
      <c r="M50" s="187">
        <f ca="1"/>
        <v>1</v>
      </c>
      <c r="N50" s="191" t="str">
        <f ca="1"/>
        <v>Completed</v>
      </c>
      <c r="O50" s="583">
        <f ca="1"/>
        <v>46053</v>
      </c>
      <c r="P50" s="187">
        <f ca="1"/>
        <v>1</v>
      </c>
      <c r="Q50" s="191" t="str">
        <f ca="1"/>
        <v>Completed</v>
      </c>
      <c r="R50" s="194">
        <f ca="1"/>
        <v>0</v>
      </c>
      <c r="S50" s="195">
        <f ca="1"/>
        <v>0</v>
      </c>
      <c r="T50" s="203">
        <f ca="1"/>
        <v>0</v>
      </c>
      <c r="U50" s="173">
        <f ca="1"/>
        <v>46112</v>
      </c>
      <c r="V50" s="187">
        <f ca="1"/>
        <v>1</v>
      </c>
      <c r="W50" s="191" t="str">
        <f ca="1"/>
        <v>Completed</v>
      </c>
      <c r="X50" t="str" cm="1">
        <f t="array" aca="1" ref="X50" ca="1">_xlfn.XLOOKUP(1,(E50='01 Summary'!$E$4:$E$250)*(('01 Summary'!$W$4:$W$250="Late")+('01 Summary'!$W$4:$W$250="On Schedule")),'01 Summary'!$AM$4:$AM$250," ")</f>
        <v xml:space="preserve"> </v>
      </c>
      <c r="Z50" s="644" t="s">
        <v>476</v>
      </c>
      <c r="AA50" s="644" t="s">
        <v>3526</v>
      </c>
      <c r="AB50" s="644" t="s">
        <v>3800</v>
      </c>
    </row>
    <row r="51" spans="2:28" ht="30" customHeight="1" x14ac:dyDescent="0.2">
      <c r="B51" s="508">
        <f ca="1"/>
        <v>47</v>
      </c>
      <c r="C51" s="508" t="str">
        <f ca="1"/>
        <v>MDW-39235</v>
      </c>
      <c r="D51" s="508" t="str">
        <f ca="1"/>
        <v>Lot01</v>
      </c>
      <c r="E51" s="508" t="str">
        <f ca="1"/>
        <v>GEN5</v>
      </c>
      <c r="F51" s="508" t="str">
        <f ca="1"/>
        <v>GEN</v>
      </c>
      <c r="G51" s="542" t="str">
        <f ca="1"/>
        <v>Raised Floor</v>
      </c>
      <c r="H51" s="508" t="str">
        <f ca="1"/>
        <v>สหชาติ</v>
      </c>
      <c r="I51" s="508">
        <f ca="1"/>
        <v>0</v>
      </c>
      <c r="J51" s="508">
        <f ca="1"/>
        <v>0</v>
      </c>
      <c r="K51" s="510">
        <f ca="1"/>
        <v>46174</v>
      </c>
      <c r="L51" s="173">
        <f ca="1"/>
        <v>45792</v>
      </c>
      <c r="M51" s="187">
        <f ca="1"/>
        <v>1</v>
      </c>
      <c r="N51" s="191" t="str">
        <f ca="1"/>
        <v>Completed</v>
      </c>
      <c r="O51" s="583">
        <f ca="1"/>
        <v>45640</v>
      </c>
      <c r="P51" s="187">
        <f ca="1"/>
        <v>1</v>
      </c>
      <c r="Q51" s="191" t="str">
        <f ca="1"/>
        <v>Completed</v>
      </c>
      <c r="R51" s="173">
        <f ca="1"/>
        <v>45873</v>
      </c>
      <c r="S51" s="187">
        <f ca="1"/>
        <v>1</v>
      </c>
      <c r="T51" s="191" t="str">
        <f ca="1"/>
        <v>Completed</v>
      </c>
      <c r="U51" s="173">
        <f ca="1"/>
        <v>46019</v>
      </c>
      <c r="V51" s="187">
        <f ca="1"/>
        <v>1</v>
      </c>
      <c r="W51" s="191" t="str">
        <f ca="1"/>
        <v>Completed</v>
      </c>
      <c r="X51" t="str" cm="1">
        <f t="array" aca="1" ref="X51" ca="1">_xlfn.XLOOKUP(1,(E51='01 Summary'!$E$4:$E$250)*(('01 Summary'!$W$4:$W$250="Late")+('01 Summary'!$W$4:$W$250="On Schedule")),'01 Summary'!$AM$4:$AM$250," ")</f>
        <v xml:space="preserve"> </v>
      </c>
      <c r="Z51" s="644" t="s">
        <v>453</v>
      </c>
      <c r="AA51" s="644" t="s">
        <v>2081</v>
      </c>
      <c r="AB51" s="644" t="s">
        <v>2083</v>
      </c>
    </row>
    <row r="52" spans="2:28" ht="30" customHeight="1" x14ac:dyDescent="0.2">
      <c r="B52" s="508">
        <f ca="1"/>
        <v>48</v>
      </c>
      <c r="C52" s="508" t="str">
        <f ca="1"/>
        <v>MDW-39271</v>
      </c>
      <c r="D52" s="508" t="str">
        <f ca="1"/>
        <v>Lot01</v>
      </c>
      <c r="E52" s="508" t="str">
        <f ca="1"/>
        <v>GEN6</v>
      </c>
      <c r="F52" s="508" t="str">
        <f ca="1"/>
        <v>GEN</v>
      </c>
      <c r="G52" s="542" t="str">
        <f ca="1"/>
        <v>Wayside Cable Containment in Depot</v>
      </c>
      <c r="H52" s="508" t="str">
        <f ca="1"/>
        <v>-</v>
      </c>
      <c r="I52" s="508">
        <f ca="1"/>
        <v>0</v>
      </c>
      <c r="J52" s="508" t="str">
        <f ca="1"/>
        <v>Depot</v>
      </c>
      <c r="K52" s="510">
        <f ca="1"/>
        <v>46075</v>
      </c>
      <c r="L52" s="173">
        <f ca="1"/>
        <v>45792</v>
      </c>
      <c r="M52" s="187">
        <f ca="1"/>
        <v>1</v>
      </c>
      <c r="N52" s="191" t="str">
        <f ca="1"/>
        <v>Completed</v>
      </c>
      <c r="O52" s="173">
        <f ca="1"/>
        <v>45640</v>
      </c>
      <c r="P52" s="187">
        <f ca="1"/>
        <v>1</v>
      </c>
      <c r="Q52" s="191" t="str">
        <f ca="1"/>
        <v>Completed</v>
      </c>
      <c r="R52" s="173">
        <f ca="1"/>
        <v>45873</v>
      </c>
      <c r="S52" s="187">
        <f ca="1"/>
        <v>1</v>
      </c>
      <c r="T52" s="191" t="str">
        <f ca="1"/>
        <v>Completed</v>
      </c>
      <c r="U52" s="173">
        <f ca="1"/>
        <v>46019</v>
      </c>
      <c r="V52" s="187">
        <f ca="1"/>
        <v>1</v>
      </c>
      <c r="W52" s="191" t="str">
        <f ca="1"/>
        <v>Completed</v>
      </c>
      <c r="X52" s="571" t="str" cm="1">
        <f t="array" aca="1" ref="X52" ca="1">_xlfn.XLOOKUP(1,(E52='01 Summary'!$E$4:$E$250)*(('01 Summary'!$W$4:$W$250="Late")+('01 Summary'!$W$4:$W$250="On Schedule")),'01 Summary'!$AM$4:$AM$250," ")</f>
        <v xml:space="preserve"> </v>
      </c>
      <c r="Y52" s="571"/>
      <c r="Z52" s="709" t="s">
        <v>535</v>
      </c>
      <c r="AA52" s="709" t="s">
        <v>2119</v>
      </c>
      <c r="AB52" s="709" t="s">
        <v>2121</v>
      </c>
    </row>
    <row r="53" spans="2:28" ht="30" hidden="1" customHeight="1" x14ac:dyDescent="0.2">
      <c r="B53" s="508">
        <f ca="1"/>
        <v>49</v>
      </c>
      <c r="C53" s="512" t="str">
        <f ca="1"/>
        <v>MDW-39269</v>
      </c>
      <c r="D53" s="512" t="str">
        <f ca="1"/>
        <v>Lot01</v>
      </c>
      <c r="E53" s="512" t="str">
        <f ca="1"/>
        <v>GEN6.1</v>
      </c>
      <c r="F53" s="512" t="str">
        <f ca="1"/>
        <v>GEN</v>
      </c>
      <c r="G53" s="543" t="str">
        <f ca="1"/>
        <v>PSY Wayside Cable Containment for 24 Kv Cable under the Depot slab</v>
      </c>
      <c r="H53" s="512" t="str">
        <f ca="1"/>
        <v>ประธาน</v>
      </c>
      <c r="I53" s="513">
        <f ca="1"/>
        <v>0</v>
      </c>
      <c r="J53" s="512" t="str">
        <f ca="1"/>
        <v>Depot</v>
      </c>
      <c r="K53" s="514">
        <f ca="1"/>
        <v>46075</v>
      </c>
      <c r="L53" s="174">
        <f ca="1"/>
        <v>0</v>
      </c>
      <c r="M53" s="188">
        <f ca="1"/>
        <v>0</v>
      </c>
      <c r="N53" s="175">
        <f ca="1"/>
        <v>0</v>
      </c>
      <c r="O53" s="174">
        <f ca="1"/>
        <v>0</v>
      </c>
      <c r="P53" s="188">
        <f ca="1"/>
        <v>0</v>
      </c>
      <c r="Q53" s="175">
        <f ca="1"/>
        <v>0</v>
      </c>
      <c r="R53" s="174">
        <f ca="1"/>
        <v>0</v>
      </c>
      <c r="S53" s="188">
        <f ca="1"/>
        <v>0</v>
      </c>
      <c r="T53" s="175">
        <f ca="1"/>
        <v>0</v>
      </c>
      <c r="U53" s="553">
        <f ca="1"/>
        <v>0</v>
      </c>
      <c r="V53" s="554">
        <f ca="1"/>
        <v>0</v>
      </c>
      <c r="W53" s="555">
        <f ca="1"/>
        <v>0</v>
      </c>
      <c r="X53" t="str" cm="1">
        <f t="array" aca="1" ref="X53" ca="1">_xlfn.XLOOKUP(1,(E53='01 Summary'!$E$4:$E$250)*(('01 Summary'!$W$4:$W$250="Late")+('01 Summary'!$W$4:$W$250="On Schedule")),'01 Summary'!$AM$4:$AM$250," ")</f>
        <v xml:space="preserve"> </v>
      </c>
      <c r="Z53" s="644" t="s">
        <v>456</v>
      </c>
      <c r="AA53" s="644" t="s">
        <v>3561</v>
      </c>
      <c r="AB53" s="644" t="s">
        <v>3835</v>
      </c>
    </row>
    <row r="54" spans="2:28" ht="30" hidden="1" customHeight="1" x14ac:dyDescent="0.2">
      <c r="B54" s="508">
        <f ca="1"/>
        <v>50</v>
      </c>
      <c r="C54" s="512" t="str">
        <f ca="1"/>
        <v>MDW-39270</v>
      </c>
      <c r="D54" s="512" t="str">
        <f ca="1"/>
        <v>Lot01</v>
      </c>
      <c r="E54" s="512" t="str">
        <f ca="1"/>
        <v>GEN6.2</v>
      </c>
      <c r="F54" s="512" t="str">
        <f ca="1"/>
        <v>GEN</v>
      </c>
      <c r="G54" s="543" t="str">
        <f ca="1"/>
        <v>COM/SIG Wayside Cable Containment in the Depot</v>
      </c>
      <c r="H54" s="512" t="str">
        <f ca="1"/>
        <v>มนตรี/ประธาน</v>
      </c>
      <c r="I54" s="512">
        <f ca="1"/>
        <v>0</v>
      </c>
      <c r="J54" s="512" t="str">
        <f ca="1"/>
        <v>Depot</v>
      </c>
      <c r="K54" s="514">
        <f ca="1"/>
        <v>46075</v>
      </c>
      <c r="L54" s="174">
        <f ca="1"/>
        <v>0</v>
      </c>
      <c r="M54" s="188">
        <f ca="1"/>
        <v>0</v>
      </c>
      <c r="N54" s="175">
        <f ca="1"/>
        <v>0</v>
      </c>
      <c r="O54" s="174">
        <f ca="1"/>
        <v>0</v>
      </c>
      <c r="P54" s="188">
        <f ca="1"/>
        <v>0</v>
      </c>
      <c r="Q54" s="175">
        <f ca="1"/>
        <v>0</v>
      </c>
      <c r="R54" s="174">
        <f ca="1"/>
        <v>0</v>
      </c>
      <c r="S54" s="188">
        <f ca="1"/>
        <v>0</v>
      </c>
      <c r="T54" s="175">
        <f ca="1"/>
        <v>0</v>
      </c>
      <c r="U54" s="553">
        <f ca="1"/>
        <v>0</v>
      </c>
      <c r="V54" s="554">
        <f ca="1"/>
        <v>0</v>
      </c>
      <c r="W54" s="555">
        <f ca="1"/>
        <v>0</v>
      </c>
      <c r="X54" t="str" cm="1">
        <f t="array" aca="1" ref="X54" ca="1">_xlfn.XLOOKUP(1,(E54='01 Summary'!$E$4:$E$250)*(('01 Summary'!$W$4:$W$250="Late")+('01 Summary'!$W$4:$W$250="On Schedule")),'01 Summary'!$AM$4:$AM$250," ")</f>
        <v xml:space="preserve"> </v>
      </c>
      <c r="Z54" s="644" t="s">
        <v>457</v>
      </c>
      <c r="AA54" s="644" t="s">
        <v>3563</v>
      </c>
      <c r="AB54" s="644" t="s">
        <v>3837</v>
      </c>
    </row>
    <row r="55" spans="2:28" ht="30" hidden="1" customHeight="1" x14ac:dyDescent="0.2">
      <c r="B55" s="508">
        <f ca="1"/>
        <v>51</v>
      </c>
      <c r="C55" s="508" t="str">
        <f ca="1"/>
        <v>-</v>
      </c>
      <c r="D55" s="508" t="str">
        <f ca="1"/>
        <v>Lot01</v>
      </c>
      <c r="E55" s="508" t="str">
        <f ca="1"/>
        <v>GEN7</v>
      </c>
      <c r="F55" s="508" t="str">
        <f ca="1"/>
        <v>GEN</v>
      </c>
      <c r="G55" s="542" t="str">
        <f ca="1"/>
        <v>Dangerous Waste Storage Building in Depot</v>
      </c>
      <c r="H55" s="508" t="str">
        <f ca="1"/>
        <v>-</v>
      </c>
      <c r="I55" s="509">
        <f ca="1"/>
        <v>0</v>
      </c>
      <c r="J55" s="508" t="str">
        <f ca="1"/>
        <v>Depot</v>
      </c>
      <c r="K55" s="510">
        <f ca="1"/>
        <v>46285</v>
      </c>
      <c r="L55" s="194">
        <f ca="1"/>
        <v>0</v>
      </c>
      <c r="M55" s="195">
        <f ca="1"/>
        <v>0</v>
      </c>
      <c r="N55" s="203">
        <f ca="1"/>
        <v>0</v>
      </c>
      <c r="O55" s="194">
        <f ca="1"/>
        <v>0</v>
      </c>
      <c r="P55" s="195">
        <f ca="1"/>
        <v>0</v>
      </c>
      <c r="Q55" s="203">
        <f ca="1"/>
        <v>0</v>
      </c>
      <c r="R55" s="194">
        <f ca="1"/>
        <v>0</v>
      </c>
      <c r="S55" s="195">
        <f ca="1"/>
        <v>0</v>
      </c>
      <c r="T55" s="203">
        <f ca="1"/>
        <v>0</v>
      </c>
      <c r="U55" s="550">
        <f ca="1"/>
        <v>0</v>
      </c>
      <c r="V55" s="551">
        <f ca="1"/>
        <v>0</v>
      </c>
      <c r="W55" s="552">
        <f ca="1"/>
        <v>0</v>
      </c>
      <c r="X55" t="str" cm="1">
        <f t="array" aca="1" ref="X55" ca="1">_xlfn.XLOOKUP(1,(E55='01 Summary'!$E$4:$E$250)*(('01 Summary'!$W$4:$W$250="Late")+('01 Summary'!$W$4:$W$250="On Schedule")),'01 Summary'!$AM$4:$AM$250," ")</f>
        <v xml:space="preserve"> </v>
      </c>
      <c r="AA55" s="644">
        <v>0</v>
      </c>
      <c r="AB55" s="644">
        <v>0</v>
      </c>
    </row>
    <row r="56" spans="2:28" ht="30" customHeight="1" x14ac:dyDescent="0.2">
      <c r="B56" s="508">
        <f ca="1"/>
        <v>52</v>
      </c>
      <c r="C56" s="508" t="str">
        <f ca="1"/>
        <v>DWE-39024</v>
      </c>
      <c r="D56" s="508" t="str">
        <f ca="1"/>
        <v>Lot01</v>
      </c>
      <c r="E56" s="508" t="str">
        <f ca="1"/>
        <v>GEN7.1</v>
      </c>
      <c r="F56" s="508" t="str">
        <f ca="1"/>
        <v>GEN</v>
      </c>
      <c r="G56" s="542" t="str">
        <f ca="1"/>
        <v>Dangerous Waste Storage Building in Depot - Civil &amp; AR</v>
      </c>
      <c r="H56" s="508" t="str">
        <f ca="1"/>
        <v>สหชาติ</v>
      </c>
      <c r="I56" s="508">
        <f ca="1"/>
        <v>0</v>
      </c>
      <c r="J56" s="508" t="str">
        <f ca="1"/>
        <v>Depot</v>
      </c>
      <c r="K56" s="510">
        <f ca="1"/>
        <v>46285</v>
      </c>
      <c r="L56" s="173">
        <f ca="1"/>
        <v>45930</v>
      </c>
      <c r="M56" s="187">
        <f ca="1"/>
        <v>1</v>
      </c>
      <c r="N56" s="191" t="str">
        <f ca="1"/>
        <v>Completed</v>
      </c>
      <c r="O56" s="173">
        <f ca="1"/>
        <v>46096</v>
      </c>
      <c r="P56" s="187">
        <f ca="1"/>
        <v>1</v>
      </c>
      <c r="Q56" s="191" t="str">
        <f ca="1"/>
        <v>Completed</v>
      </c>
      <c r="R56" s="194">
        <f ca="1"/>
        <v>0</v>
      </c>
      <c r="S56" s="195">
        <f ca="1"/>
        <v>0</v>
      </c>
      <c r="T56" s="203">
        <f ca="1"/>
        <v>0</v>
      </c>
      <c r="U56" s="173">
        <f ca="1"/>
        <v>46142</v>
      </c>
      <c r="V56" s="187">
        <f ca="1"/>
        <v>1</v>
      </c>
      <c r="W56" s="191" t="str">
        <f ca="1"/>
        <v>Completed</v>
      </c>
      <c r="X56" t="str" cm="1">
        <f t="array" aca="1" ref="X56" ca="1">_xlfn.XLOOKUP(1,(E56='01 Summary'!$E$4:$E$250)*(('01 Summary'!$W$4:$W$250="Late")+('01 Summary'!$W$4:$W$250="On Schedule")),'01 Summary'!$AM$4:$AM$250," ")</f>
        <v xml:space="preserve"> </v>
      </c>
      <c r="Z56" s="644" t="s">
        <v>489</v>
      </c>
      <c r="AA56" s="644" t="s">
        <v>2056</v>
      </c>
      <c r="AB56" s="644" t="s">
        <v>2058</v>
      </c>
    </row>
    <row r="57" spans="2:28" ht="30" customHeight="1" x14ac:dyDescent="0.2">
      <c r="B57" s="508">
        <f ca="1"/>
        <v>53</v>
      </c>
      <c r="C57" s="508" t="str">
        <f ca="1"/>
        <v>DWE-39025</v>
      </c>
      <c r="D57" s="508" t="str">
        <f ca="1"/>
        <v>Lot01</v>
      </c>
      <c r="E57" s="508" t="str">
        <f ca="1"/>
        <v>GEN7.2</v>
      </c>
      <c r="F57" s="508" t="str">
        <f ca="1"/>
        <v>GEN</v>
      </c>
      <c r="G57" s="542" t="str">
        <f ca="1"/>
        <v>Dangerous Waste Storage Building in Depot - Building service</v>
      </c>
      <c r="H57" s="508" t="str">
        <f ca="1"/>
        <v>ประธาน</v>
      </c>
      <c r="I57" s="508">
        <f ca="1"/>
        <v>0</v>
      </c>
      <c r="J57" s="508" t="str">
        <f ca="1"/>
        <v>Depot</v>
      </c>
      <c r="K57" s="510">
        <f ca="1"/>
        <v>46285</v>
      </c>
      <c r="L57" s="173">
        <f ca="1"/>
        <v>45930</v>
      </c>
      <c r="M57" s="187">
        <f ca="1"/>
        <v>1</v>
      </c>
      <c r="N57" s="191" t="str">
        <f ca="1"/>
        <v>Completed</v>
      </c>
      <c r="O57" s="173">
        <f ca="1"/>
        <v>46096</v>
      </c>
      <c r="P57" s="187">
        <f ca="1"/>
        <v>1</v>
      </c>
      <c r="Q57" s="191" t="str">
        <f ca="1"/>
        <v>Completed</v>
      </c>
      <c r="R57" s="194">
        <f ca="1"/>
        <v>0</v>
      </c>
      <c r="S57" s="195">
        <f ca="1"/>
        <v>0</v>
      </c>
      <c r="T57" s="203">
        <f ca="1"/>
        <v>0</v>
      </c>
      <c r="U57" s="173">
        <f ca="1"/>
        <v>46203</v>
      </c>
      <c r="V57" s="187">
        <f ca="1"/>
        <v>1</v>
      </c>
      <c r="W57" s="191" t="str">
        <f ca="1"/>
        <v>Completed</v>
      </c>
      <c r="X57" t="str" cm="1">
        <f t="array" aca="1" ref="X57" ca="1">_xlfn.XLOOKUP(1,(E57='01 Summary'!$E$4:$E$250)*(('01 Summary'!$W$4:$W$250="Late")+('01 Summary'!$W$4:$W$250="On Schedule")),'01 Summary'!$AM$4:$AM$250," ")</f>
        <v xml:space="preserve"> </v>
      </c>
      <c r="Z57" s="644" t="s">
        <v>490</v>
      </c>
      <c r="AA57" s="644" t="s">
        <v>2524</v>
      </c>
      <c r="AB57" s="644" t="s">
        <v>2526</v>
      </c>
    </row>
    <row r="58" spans="2:28" ht="30" hidden="1" customHeight="1" x14ac:dyDescent="0.2">
      <c r="B58" s="508">
        <f ca="1"/>
        <v>54</v>
      </c>
      <c r="C58" s="508" t="str">
        <f ca="1"/>
        <v>-</v>
      </c>
      <c r="D58" s="508" t="str">
        <f ca="1"/>
        <v>Lot01</v>
      </c>
      <c r="E58" s="508" t="str">
        <f ca="1"/>
        <v>GEN8</v>
      </c>
      <c r="F58" s="508" t="str">
        <f ca="1"/>
        <v>GEN</v>
      </c>
      <c r="G58" s="542" t="str">
        <f ca="1"/>
        <v>General Waste Storage Building in Depot</v>
      </c>
      <c r="H58" s="508" t="str">
        <f ca="1"/>
        <v>-</v>
      </c>
      <c r="I58" s="509">
        <f ca="1"/>
        <v>0</v>
      </c>
      <c r="J58" s="508" t="str">
        <f ca="1"/>
        <v>Depot</v>
      </c>
      <c r="K58" s="510">
        <f ca="1"/>
        <v>46285</v>
      </c>
      <c r="L58" s="194">
        <f ca="1"/>
        <v>0</v>
      </c>
      <c r="M58" s="195">
        <f ca="1"/>
        <v>0</v>
      </c>
      <c r="N58" s="203">
        <f ca="1"/>
        <v>0</v>
      </c>
      <c r="O58" s="194">
        <f ca="1"/>
        <v>0</v>
      </c>
      <c r="P58" s="195">
        <f ca="1"/>
        <v>0</v>
      </c>
      <c r="Q58" s="203">
        <f ca="1"/>
        <v>0</v>
      </c>
      <c r="R58" s="194">
        <f ca="1"/>
        <v>0</v>
      </c>
      <c r="S58" s="195">
        <f ca="1"/>
        <v>0</v>
      </c>
      <c r="T58" s="203">
        <f ca="1"/>
        <v>0</v>
      </c>
      <c r="U58" s="550">
        <f ca="1"/>
        <v>0</v>
      </c>
      <c r="V58" s="551">
        <f ca="1"/>
        <v>0</v>
      </c>
      <c r="W58" s="552">
        <f ca="1"/>
        <v>0</v>
      </c>
      <c r="X58" t="str" cm="1">
        <f t="array" aca="1" ref="X58" ca="1">_xlfn.XLOOKUP(1,(E58='01 Summary'!$E$4:$E$250)*(('01 Summary'!$W$4:$W$250="Late")+('01 Summary'!$W$4:$W$250="On Schedule")),'01 Summary'!$AM$4:$AM$250," ")</f>
        <v xml:space="preserve"> </v>
      </c>
      <c r="AA58" s="644">
        <v>0</v>
      </c>
      <c r="AB58" s="644">
        <v>0</v>
      </c>
    </row>
    <row r="59" spans="2:28" ht="30" customHeight="1" x14ac:dyDescent="0.2">
      <c r="B59" s="508">
        <f ca="1"/>
        <v>55</v>
      </c>
      <c r="C59" s="508" t="str">
        <f ca="1"/>
        <v>DWE-39026</v>
      </c>
      <c r="D59" s="508" t="str">
        <f ca="1"/>
        <v>Lot01</v>
      </c>
      <c r="E59" s="508" t="str">
        <f ca="1"/>
        <v>GEN8.1</v>
      </c>
      <c r="F59" s="508" t="str">
        <f ca="1"/>
        <v>GEN</v>
      </c>
      <c r="G59" s="542" t="str">
        <f ca="1"/>
        <v>General Waste Storage Building in Depot - Civil &amp; AR</v>
      </c>
      <c r="H59" s="508" t="str">
        <f ca="1"/>
        <v>สหชาติ</v>
      </c>
      <c r="I59" s="508">
        <f ca="1"/>
        <v>0</v>
      </c>
      <c r="J59" s="508" t="str">
        <f ca="1"/>
        <v>Depot</v>
      </c>
      <c r="K59" s="510">
        <f ca="1"/>
        <v>46285</v>
      </c>
      <c r="L59" s="173">
        <f ca="1"/>
        <v>45930</v>
      </c>
      <c r="M59" s="187">
        <f ca="1"/>
        <v>1</v>
      </c>
      <c r="N59" s="191" t="str">
        <f ca="1"/>
        <v>Completed</v>
      </c>
      <c r="O59" s="173">
        <f ca="1"/>
        <v>46096</v>
      </c>
      <c r="P59" s="187">
        <f ca="1"/>
        <v>1</v>
      </c>
      <c r="Q59" s="191" t="str">
        <f ca="1"/>
        <v>Completed</v>
      </c>
      <c r="R59" s="194">
        <f ca="1"/>
        <v>0</v>
      </c>
      <c r="S59" s="195">
        <f ca="1"/>
        <v>0</v>
      </c>
      <c r="T59" s="203">
        <f ca="1"/>
        <v>0</v>
      </c>
      <c r="U59" s="173">
        <f ca="1"/>
        <v>46142</v>
      </c>
      <c r="V59" s="187">
        <f ca="1"/>
        <v>1</v>
      </c>
      <c r="W59" s="191" t="str">
        <f ca="1"/>
        <v>Completed</v>
      </c>
      <c r="X59" t="str" cm="1">
        <f t="array" aca="1" ref="X59" ca="1">_xlfn.XLOOKUP(1,(E59='01 Summary'!$E$4:$E$250)*(('01 Summary'!$W$4:$W$250="Late")+('01 Summary'!$W$4:$W$250="On Schedule")),'01 Summary'!$AM$4:$AM$250," ")</f>
        <v xml:space="preserve"> </v>
      </c>
      <c r="Z59" s="644" t="s">
        <v>491</v>
      </c>
      <c r="AA59" s="644" t="s">
        <v>2064</v>
      </c>
      <c r="AB59" s="644" t="s">
        <v>2066</v>
      </c>
    </row>
    <row r="60" spans="2:28" ht="30" customHeight="1" x14ac:dyDescent="0.2">
      <c r="B60" s="508">
        <f ca="1"/>
        <v>56</v>
      </c>
      <c r="C60" s="508" t="str">
        <f ca="1"/>
        <v>DWE-39025</v>
      </c>
      <c r="D60" s="508" t="str">
        <f ca="1"/>
        <v>Lot01</v>
      </c>
      <c r="E60" s="508" t="str">
        <f ca="1"/>
        <v>GEN8.2</v>
      </c>
      <c r="F60" s="508" t="str">
        <f ca="1"/>
        <v>GEN</v>
      </c>
      <c r="G60" s="542" t="str">
        <f ca="1"/>
        <v>General Waste Storage Building in Depot - Building service</v>
      </c>
      <c r="H60" s="508" t="str">
        <f ca="1"/>
        <v>ประธาน</v>
      </c>
      <c r="I60" s="508">
        <f ca="1"/>
        <v>0</v>
      </c>
      <c r="J60" s="508" t="str">
        <f ca="1"/>
        <v>Depot</v>
      </c>
      <c r="K60" s="510">
        <f ca="1"/>
        <v>46285</v>
      </c>
      <c r="L60" s="173">
        <f ca="1"/>
        <v>45930</v>
      </c>
      <c r="M60" s="187">
        <f ca="1"/>
        <v>1</v>
      </c>
      <c r="N60" s="191" t="str">
        <f ca="1"/>
        <v>Completed</v>
      </c>
      <c r="O60" s="173">
        <f ca="1"/>
        <v>46096</v>
      </c>
      <c r="P60" s="187">
        <f ca="1"/>
        <v>1</v>
      </c>
      <c r="Q60" s="191" t="str">
        <f ca="1"/>
        <v>Completed</v>
      </c>
      <c r="R60" s="194">
        <f ca="1"/>
        <v>0</v>
      </c>
      <c r="S60" s="195">
        <f ca="1"/>
        <v>0</v>
      </c>
      <c r="T60" s="203">
        <f ca="1"/>
        <v>0</v>
      </c>
      <c r="U60" s="173">
        <f ca="1"/>
        <v>46203</v>
      </c>
      <c r="V60" s="187">
        <f ca="1"/>
        <v>1</v>
      </c>
      <c r="W60" s="191" t="str">
        <f ca="1"/>
        <v>Completed</v>
      </c>
      <c r="X60" t="str" cm="1">
        <f t="array" aca="1" ref="X60" ca="1">_xlfn.XLOOKUP(1,(E60='01 Summary'!$E$4:$E$250)*(('01 Summary'!$W$4:$W$250="Late")+('01 Summary'!$W$4:$W$250="On Schedule")),'01 Summary'!$AM$4:$AM$250," ")</f>
        <v xml:space="preserve"> </v>
      </c>
      <c r="Z60" s="644" t="s">
        <v>490</v>
      </c>
      <c r="AA60" s="644" t="s">
        <v>2524</v>
      </c>
      <c r="AB60" s="644" t="s">
        <v>2526</v>
      </c>
    </row>
    <row r="61" spans="2:28" ht="30" hidden="1" customHeight="1" x14ac:dyDescent="0.2">
      <c r="B61" s="508">
        <f ca="1"/>
        <v>57</v>
      </c>
      <c r="C61" s="508" t="str">
        <f ca="1"/>
        <v>DWE-39021</v>
      </c>
      <c r="D61" s="508" t="str">
        <f ca="1"/>
        <v>Lot01</v>
      </c>
      <c r="E61" s="508" t="str">
        <f ca="1"/>
        <v>GEN9</v>
      </c>
      <c r="F61" s="508" t="str">
        <f ca="1"/>
        <v>GEN</v>
      </c>
      <c r="G61" s="542" t="str">
        <f ca="1"/>
        <v>Operation Support Equipment</v>
      </c>
      <c r="H61" s="508" t="str">
        <f ca="1"/>
        <v>สมศักดิ์</v>
      </c>
      <c r="I61" s="508">
        <f ca="1"/>
        <v>0</v>
      </c>
      <c r="J61" s="508" t="str">
        <f ca="1"/>
        <v>Depot</v>
      </c>
      <c r="K61" s="510">
        <f ca="1"/>
        <v>46255</v>
      </c>
      <c r="L61" s="173">
        <f ca="1"/>
        <v>45718</v>
      </c>
      <c r="M61" s="187">
        <f ca="1"/>
        <v>1</v>
      </c>
      <c r="N61" s="191" t="str">
        <f ca="1"/>
        <v>Completed</v>
      </c>
      <c r="O61" s="173">
        <f ca="1"/>
        <v>45963</v>
      </c>
      <c r="P61" s="187">
        <f ca="1"/>
        <v>1</v>
      </c>
      <c r="Q61" s="191" t="str">
        <f ca="1"/>
        <v>Completed</v>
      </c>
      <c r="R61" s="173">
        <f ca="1"/>
        <v>46342</v>
      </c>
      <c r="S61" s="187">
        <f ca="1"/>
        <v>0.9</v>
      </c>
      <c r="T61" s="191" t="str">
        <f ca="1"/>
        <v>On Schedule</v>
      </c>
      <c r="U61" s="550">
        <f ca="1"/>
        <v>0</v>
      </c>
      <c r="V61" s="551">
        <f ca="1"/>
        <v>0</v>
      </c>
      <c r="W61" s="552">
        <f ca="1"/>
        <v>0</v>
      </c>
      <c r="X61" t="str" cm="1">
        <f t="array" aca="1" ref="X61" ca="1">_xlfn.XLOOKUP(1,(E61='01 Summary'!$E$4:$E$250)*(('01 Summary'!$W$4:$W$250="Late")+('01 Summary'!$W$4:$W$250="On Schedule")),'01 Summary'!$AM$4:$AM$250," ")</f>
        <v xml:space="preserve"> </v>
      </c>
      <c r="Z61" s="644" t="s">
        <v>487</v>
      </c>
      <c r="AA61" s="644" t="s">
        <v>2516</v>
      </c>
      <c r="AB61" s="644" t="s">
        <v>2518</v>
      </c>
    </row>
    <row r="62" spans="2:28" ht="30" customHeight="1" x14ac:dyDescent="0.2">
      <c r="B62" s="508">
        <f ca="1"/>
        <v>58</v>
      </c>
      <c r="C62" s="674" t="str">
        <f ca="1"/>
        <v>GRS-39001-40</v>
      </c>
      <c r="D62" s="674" t="str">
        <f ca="1"/>
        <v>Lot01</v>
      </c>
      <c r="E62" s="674" t="str">
        <f ca="1"/>
        <v>GEN10.1</v>
      </c>
      <c r="F62" s="674" t="str">
        <f ca="1"/>
        <v>GEN</v>
      </c>
      <c r="G62" s="676" t="str">
        <f ca="1"/>
        <v>Graphic and Signage Station</v>
      </c>
      <c r="H62" s="674" t="str">
        <f ca="1"/>
        <v>สหชาติ</v>
      </c>
      <c r="I62" s="675">
        <f ca="1"/>
        <v>0</v>
      </c>
      <c r="J62" s="674">
        <f ca="1"/>
        <v>0</v>
      </c>
      <c r="K62" s="677">
        <f ca="1"/>
        <v>46255</v>
      </c>
      <c r="L62" s="193">
        <f ca="1"/>
        <v>46203</v>
      </c>
      <c r="M62" s="615">
        <f ca="1"/>
        <v>1</v>
      </c>
      <c r="N62" s="601" t="str">
        <f ca="1"/>
        <v>Completed</v>
      </c>
      <c r="O62" s="622">
        <f ca="1"/>
        <v>46173</v>
      </c>
      <c r="P62" s="615">
        <f ca="1"/>
        <v>0.95</v>
      </c>
      <c r="Q62" s="601" t="str">
        <f ca="1"/>
        <v>Late</v>
      </c>
      <c r="R62" s="193">
        <f ca="1"/>
        <v>46418</v>
      </c>
      <c r="S62" s="615">
        <f ca="1"/>
        <v>0.76</v>
      </c>
      <c r="T62" s="601" t="str">
        <f ca="1"/>
        <v>On Schedule</v>
      </c>
      <c r="U62" s="193">
        <f ca="1"/>
        <v>46446</v>
      </c>
      <c r="V62" s="615">
        <f ca="1"/>
        <v>0.34</v>
      </c>
      <c r="W62" s="601" t="str">
        <f ca="1"/>
        <v>On Schedule</v>
      </c>
      <c r="X62" t="str" cm="1">
        <f t="array" aca="1" ref="X62" ca="1">_xlfn.XLOOKUP(1,(E62='01 Summary'!$E$4:$E$250)*(('01 Summary'!$W$4:$W$250="Late")+('01 Summary'!$W$4:$W$250="On Schedule")),'01 Summary'!$AM$4:$AM$250," ")</f>
        <v>GRS</v>
      </c>
      <c r="Z62" s="644" t="s">
        <v>905</v>
      </c>
      <c r="AA62" s="644" t="s">
        <v>2540</v>
      </c>
      <c r="AB62" s="644" t="s">
        <v>2542</v>
      </c>
    </row>
    <row r="63" spans="2:28" ht="30" customHeight="1" x14ac:dyDescent="0.2">
      <c r="B63" s="508">
        <f ca="1"/>
        <v>59</v>
      </c>
      <c r="C63" s="508" t="str">
        <f ca="1"/>
        <v>GRS-39001-40</v>
      </c>
      <c r="D63" s="508" t="str">
        <f ca="1"/>
        <v>Lot01</v>
      </c>
      <c r="E63" s="508" t="str">
        <f ca="1"/>
        <v>GEN10.2</v>
      </c>
      <c r="F63" s="508" t="str">
        <f ca="1"/>
        <v>GEN</v>
      </c>
      <c r="G63" s="542" t="str">
        <f ca="1"/>
        <v>Graphic and Signage Mainline &amp; IVS,VS</v>
      </c>
      <c r="H63" s="508" t="str">
        <f ca="1"/>
        <v>สหชาติ</v>
      </c>
      <c r="I63" s="508">
        <f ca="1"/>
        <v>0</v>
      </c>
      <c r="J63" s="508">
        <f ca="1"/>
        <v>0</v>
      </c>
      <c r="K63" s="510">
        <f ca="1"/>
        <v>46255</v>
      </c>
      <c r="L63" s="173">
        <f ca="1"/>
        <v>46188</v>
      </c>
      <c r="M63" s="187">
        <f ca="1"/>
        <v>0.79</v>
      </c>
      <c r="N63" s="191" t="str">
        <f ca="1"/>
        <v>Late</v>
      </c>
      <c r="O63" s="622">
        <f ca="1"/>
        <v>46173</v>
      </c>
      <c r="P63" s="187">
        <f ca="1"/>
        <v>0.95</v>
      </c>
      <c r="Q63" s="191" t="str">
        <f ca="1"/>
        <v>Late</v>
      </c>
      <c r="R63" s="173">
        <f ca="1"/>
        <v>46234</v>
      </c>
      <c r="S63" s="187">
        <f ca="1"/>
        <v>0</v>
      </c>
      <c r="T63" s="191" t="str">
        <f ca="1"/>
        <v>Late</v>
      </c>
      <c r="U63" s="173">
        <f ca="1"/>
        <v>46234</v>
      </c>
      <c r="V63" s="187">
        <f ca="1"/>
        <v>0</v>
      </c>
      <c r="W63" s="191" t="str">
        <f ca="1"/>
        <v>Late</v>
      </c>
      <c r="X63" t="str" cm="1">
        <f t="array" aca="1" ref="X63" ca="1">_xlfn.XLOOKUP(1,(E63='01 Summary'!$E$4:$E$250)*(('01 Summary'!$W$4:$W$250="Late")+('01 Summary'!$W$4:$W$250="On Schedule")),'01 Summary'!$AM$4:$AM$250," ")</f>
        <v>GRS</v>
      </c>
      <c r="Z63" s="644" t="s">
        <v>905</v>
      </c>
      <c r="AA63" s="644" t="s">
        <v>2540</v>
      </c>
      <c r="AB63" s="644" t="s">
        <v>2542</v>
      </c>
    </row>
    <row r="64" spans="2:28" ht="30" customHeight="1" x14ac:dyDescent="0.2">
      <c r="B64" s="508">
        <f ca="1"/>
        <v>60</v>
      </c>
      <c r="C64" s="508" t="str">
        <f ca="1"/>
        <v>GRS-39001-40</v>
      </c>
      <c r="D64" s="508" t="str">
        <f ca="1"/>
        <v>Lot01</v>
      </c>
      <c r="E64" s="508" t="str">
        <f ca="1"/>
        <v>GEN10.3</v>
      </c>
      <c r="F64" s="508" t="str">
        <f ca="1"/>
        <v>GEN</v>
      </c>
      <c r="G64" s="542" t="str">
        <f ca="1"/>
        <v>Graphic and Signage Depot</v>
      </c>
      <c r="H64" s="508" t="str">
        <f ca="1"/>
        <v>สหชาติ</v>
      </c>
      <c r="I64" s="508">
        <f ca="1"/>
        <v>0</v>
      </c>
      <c r="J64" s="508">
        <f ca="1"/>
        <v>0</v>
      </c>
      <c r="K64" s="510">
        <f ca="1"/>
        <v>46255</v>
      </c>
      <c r="L64" s="173">
        <f ca="1"/>
        <v>46249</v>
      </c>
      <c r="M64" s="187">
        <f ca="1"/>
        <v>0.9</v>
      </c>
      <c r="N64" s="191" t="str">
        <f ca="1"/>
        <v>Late</v>
      </c>
      <c r="O64" s="622">
        <f ca="1"/>
        <v>46234</v>
      </c>
      <c r="P64" s="187">
        <f ca="1"/>
        <v>0.93</v>
      </c>
      <c r="Q64" s="191" t="str">
        <f ca="1"/>
        <v>Late</v>
      </c>
      <c r="R64" s="173">
        <f ca="1"/>
        <v>46203</v>
      </c>
      <c r="S64" s="187">
        <f ca="1"/>
        <v>0.56000000000000005</v>
      </c>
      <c r="T64" s="191" t="str">
        <f ca="1"/>
        <v>Late</v>
      </c>
      <c r="U64" s="173">
        <f ca="1"/>
        <v>46203</v>
      </c>
      <c r="V64" s="187">
        <f ca="1"/>
        <v>0.19</v>
      </c>
      <c r="W64" s="191" t="str">
        <f ca="1"/>
        <v>Late</v>
      </c>
      <c r="X64" t="str" cm="1">
        <f t="array" aca="1" ref="X64" ca="1">_xlfn.XLOOKUP(1,(E64='01 Summary'!$E$4:$E$250)*(('01 Summary'!$W$4:$W$250="Late")+('01 Summary'!$W$4:$W$250="On Schedule")),'01 Summary'!$AM$4:$AM$250," ")</f>
        <v>GRS</v>
      </c>
      <c r="Z64" s="644" t="s">
        <v>905</v>
      </c>
      <c r="AA64" s="644" t="s">
        <v>2540</v>
      </c>
      <c r="AB64" s="644" t="s">
        <v>2542</v>
      </c>
    </row>
    <row r="65" spans="2:28" ht="30" customHeight="1" x14ac:dyDescent="0.2">
      <c r="B65" s="508">
        <f ca="1"/>
        <v>61</v>
      </c>
      <c r="C65" s="508" t="str">
        <f ca="1"/>
        <v>MDW-39289</v>
      </c>
      <c r="D65" s="508" t="str">
        <f ca="1"/>
        <v>Lot01</v>
      </c>
      <c r="E65" s="508" t="str">
        <f ca="1"/>
        <v>GEN11</v>
      </c>
      <c r="F65" s="508" t="str">
        <f ca="1"/>
        <v>GEN</v>
      </c>
      <c r="G65" s="542" t="str">
        <f ca="1"/>
        <v>Earthing and Bonding Modification</v>
      </c>
      <c r="H65" s="508" t="str">
        <f ca="1"/>
        <v>ประธาน</v>
      </c>
      <c r="I65" s="509">
        <f ca="1"/>
        <v>0</v>
      </c>
      <c r="J65" s="508">
        <f ca="1"/>
        <v>0</v>
      </c>
      <c r="K65" s="510">
        <f ca="1"/>
        <v>46082</v>
      </c>
      <c r="L65" s="173">
        <f ca="1"/>
        <v>45688</v>
      </c>
      <c r="M65" s="187">
        <f ca="1"/>
        <v>1</v>
      </c>
      <c r="N65" s="191" t="str">
        <f ca="1"/>
        <v>Completed</v>
      </c>
      <c r="O65" s="597">
        <f ca="1"/>
        <v>45930</v>
      </c>
      <c r="P65" s="187">
        <f ca="1"/>
        <v>1</v>
      </c>
      <c r="Q65" s="191" t="str">
        <f ca="1"/>
        <v>Completed</v>
      </c>
      <c r="R65" s="194">
        <f ca="1"/>
        <v>0</v>
      </c>
      <c r="S65" s="195">
        <f ca="1"/>
        <v>0</v>
      </c>
      <c r="T65" s="203">
        <f ca="1"/>
        <v>0</v>
      </c>
      <c r="U65" s="173">
        <f ca="1"/>
        <v>46081</v>
      </c>
      <c r="V65" s="187">
        <f ca="1"/>
        <v>1</v>
      </c>
      <c r="W65" s="191" t="str">
        <f ca="1"/>
        <v>Completed</v>
      </c>
      <c r="X65" t="str" cm="1">
        <f t="array" aca="1" ref="X65" ca="1">_xlfn.XLOOKUP(1,(E65='01 Summary'!$E$4:$E$250)*(('01 Summary'!$W$4:$W$250="Late")+('01 Summary'!$W$4:$W$250="On Schedule")),'01 Summary'!$AM$4:$AM$250," ")</f>
        <v xml:space="preserve"> </v>
      </c>
      <c r="Z65" s="644" t="s">
        <v>1388</v>
      </c>
      <c r="AA65" s="644" t="s">
        <v>3582</v>
      </c>
      <c r="AB65" s="644" t="s">
        <v>3851</v>
      </c>
    </row>
    <row r="66" spans="2:28" ht="30" customHeight="1" x14ac:dyDescent="0.2">
      <c r="B66" s="508">
        <f ca="1"/>
        <v>62</v>
      </c>
      <c r="C66" s="508" t="str">
        <f ca="1"/>
        <v>-</v>
      </c>
      <c r="D66" s="508" t="str">
        <f ca="1"/>
        <v>Lot01</v>
      </c>
      <c r="E66" s="508" t="str">
        <f ca="1"/>
        <v>GEN12</v>
      </c>
      <c r="F66" s="508" t="str">
        <f ca="1"/>
        <v>GEN</v>
      </c>
      <c r="G66" s="542" t="str">
        <f ca="1"/>
        <v>Mainline Cable Trough Modification on East Section</v>
      </c>
      <c r="H66" s="508" t="str">
        <f ca="1"/>
        <v>-</v>
      </c>
      <c r="I66" s="509">
        <f ca="1"/>
        <v>0</v>
      </c>
      <c r="J66" s="508">
        <f ca="1"/>
        <v>0</v>
      </c>
      <c r="K66" s="510">
        <f ca="1"/>
        <v>46195</v>
      </c>
      <c r="L66" s="173">
        <f ca="1"/>
        <v>45961</v>
      </c>
      <c r="M66" s="187">
        <f ca="1"/>
        <v>1</v>
      </c>
      <c r="N66" s="191" t="str">
        <f ca="1"/>
        <v>Completed</v>
      </c>
      <c r="O66" s="173">
        <f ca="1"/>
        <v>45991</v>
      </c>
      <c r="P66" s="187">
        <f ca="1"/>
        <v>1</v>
      </c>
      <c r="Q66" s="191" t="str">
        <f ca="1"/>
        <v>Completed</v>
      </c>
      <c r="R66" s="173">
        <f ca="1"/>
        <v>46021</v>
      </c>
      <c r="S66" s="187">
        <f ca="1"/>
        <v>1</v>
      </c>
      <c r="T66" s="191" t="str">
        <f ca="1"/>
        <v>Completed</v>
      </c>
      <c r="U66" s="173">
        <f ca="1"/>
        <v>46111</v>
      </c>
      <c r="V66" s="187">
        <f ca="1"/>
        <v>1</v>
      </c>
      <c r="W66" s="191" t="str">
        <f ca="1"/>
        <v>Completed</v>
      </c>
      <c r="X66" t="str" cm="1">
        <f t="array" aca="1" ref="X66" ca="1">_xlfn.XLOOKUP(1,(E66='01 Summary'!$E$4:$E$250)*(('01 Summary'!$W$4:$W$250="Late")+('01 Summary'!$W$4:$W$250="On Schedule")),'01 Summary'!$AM$4:$AM$250," ")</f>
        <v xml:space="preserve"> </v>
      </c>
      <c r="AA66" s="644">
        <v>0</v>
      </c>
      <c r="AB66" s="644">
        <v>0</v>
      </c>
    </row>
    <row r="67" spans="2:28" ht="30" customHeight="1" x14ac:dyDescent="0.2">
      <c r="B67" s="508">
        <f ca="1"/>
        <v>63</v>
      </c>
      <c r="C67" s="508" t="str">
        <f ca="1"/>
        <v>MDW-39233</v>
      </c>
      <c r="D67" s="508" t="str">
        <f ca="1"/>
        <v>Lot01</v>
      </c>
      <c r="E67" s="508" t="str">
        <f ca="1"/>
        <v>GEN12.1</v>
      </c>
      <c r="F67" s="508" t="str">
        <f ca="1"/>
        <v>GEN</v>
      </c>
      <c r="G67" s="542" t="str">
        <f ca="1"/>
        <v>Main Line Cable Trough Modification (PSY)</v>
      </c>
      <c r="H67" s="508" t="str">
        <f ca="1"/>
        <v>มนต์ชัย</v>
      </c>
      <c r="I67" s="508">
        <f ca="1"/>
        <v>0</v>
      </c>
      <c r="J67" s="508" t="str">
        <f ca="1"/>
        <v>Depot</v>
      </c>
      <c r="K67" s="510">
        <f ca="1"/>
        <v>46195</v>
      </c>
      <c r="L67" s="173">
        <f ca="1"/>
        <v>45961</v>
      </c>
      <c r="M67" s="187">
        <f ca="1"/>
        <v>1</v>
      </c>
      <c r="N67" s="191" t="str">
        <f ca="1"/>
        <v>Completed</v>
      </c>
      <c r="O67" s="173">
        <f ca="1"/>
        <v>45991</v>
      </c>
      <c r="P67" s="187">
        <f ca="1"/>
        <v>1</v>
      </c>
      <c r="Q67" s="191" t="str">
        <f ca="1"/>
        <v>Completed</v>
      </c>
      <c r="R67" s="173">
        <f ca="1"/>
        <v>46021</v>
      </c>
      <c r="S67" s="187">
        <f ca="1"/>
        <v>1</v>
      </c>
      <c r="T67" s="191" t="str">
        <f ca="1"/>
        <v>Completed</v>
      </c>
      <c r="U67" s="173">
        <f ca="1"/>
        <v>46111</v>
      </c>
      <c r="V67" s="189">
        <f ca="1"/>
        <v>1</v>
      </c>
      <c r="W67" s="191" t="str">
        <f ca="1"/>
        <v>Completed</v>
      </c>
      <c r="X67" t="str" cm="1">
        <f t="array" aca="1" ref="X67" ca="1">_xlfn.XLOOKUP(1,(E67='01 Summary'!$E$4:$E$250)*(('01 Summary'!$W$4:$W$250="Late")+('01 Summary'!$W$4:$W$250="On Schedule")),'01 Summary'!$AM$4:$AM$250," ")</f>
        <v xml:space="preserve"> </v>
      </c>
      <c r="Z67" s="644" t="s">
        <v>469</v>
      </c>
      <c r="AA67" s="644" t="s">
        <v>380</v>
      </c>
      <c r="AB67" s="644" t="s">
        <v>380</v>
      </c>
    </row>
    <row r="68" spans="2:28" ht="30" customHeight="1" x14ac:dyDescent="0.2">
      <c r="B68" s="508">
        <f ca="1"/>
        <v>64</v>
      </c>
      <c r="C68" s="508" t="str">
        <f ca="1"/>
        <v>MDW-39234</v>
      </c>
      <c r="D68" s="508" t="str">
        <f ca="1"/>
        <v>Lot01</v>
      </c>
      <c r="E68" s="508" t="str">
        <f ca="1"/>
        <v>GEN12.2</v>
      </c>
      <c r="F68" s="508" t="str">
        <f ca="1"/>
        <v>GEN</v>
      </c>
      <c r="G68" s="542" t="str">
        <f ca="1"/>
        <v>Main Line Cable Trough Modification (SIG/COM)</v>
      </c>
      <c r="H68" s="508" t="str">
        <f ca="1"/>
        <v>มนตรี</v>
      </c>
      <c r="I68" s="508">
        <f ca="1"/>
        <v>0</v>
      </c>
      <c r="J68" s="508">
        <f ca="1"/>
        <v>0</v>
      </c>
      <c r="K68" s="510">
        <f ca="1"/>
        <v>46195</v>
      </c>
      <c r="L68" s="173">
        <f ca="1"/>
        <v>45961</v>
      </c>
      <c r="M68" s="187">
        <f ca="1"/>
        <v>1</v>
      </c>
      <c r="N68" s="191" t="str">
        <f ca="1"/>
        <v>Completed</v>
      </c>
      <c r="O68" s="173">
        <f ca="1"/>
        <v>45991</v>
      </c>
      <c r="P68" s="187">
        <f ca="1"/>
        <v>1</v>
      </c>
      <c r="Q68" s="191" t="str">
        <f ca="1"/>
        <v>Completed</v>
      </c>
      <c r="R68" s="173">
        <f ca="1"/>
        <v>46021</v>
      </c>
      <c r="S68" s="187">
        <f ca="1"/>
        <v>1</v>
      </c>
      <c r="T68" s="191" t="str">
        <f ca="1"/>
        <v>Completed</v>
      </c>
      <c r="U68" s="173">
        <f ca="1"/>
        <v>46111</v>
      </c>
      <c r="V68" s="189">
        <f ca="1"/>
        <v>1</v>
      </c>
      <c r="W68" s="191" t="str">
        <f ca="1"/>
        <v>Completed</v>
      </c>
      <c r="X68" t="str" cm="1">
        <f t="array" aca="1" ref="X68" ca="1">_xlfn.XLOOKUP(1,(E68='01 Summary'!$E$4:$E$250)*(('01 Summary'!$W$4:$W$250="Late")+('01 Summary'!$W$4:$W$250="On Schedule")),'01 Summary'!$AM$4:$AM$250," ")</f>
        <v xml:space="preserve"> </v>
      </c>
      <c r="Z68" s="644" t="s">
        <v>470</v>
      </c>
      <c r="AA68" s="644" t="s">
        <v>2075</v>
      </c>
      <c r="AB68" s="644" t="s">
        <v>2079</v>
      </c>
    </row>
    <row r="69" spans="2:28" ht="30" customHeight="1" x14ac:dyDescent="0.2">
      <c r="B69" s="508">
        <f ca="1"/>
        <v>65</v>
      </c>
      <c r="C69" s="508" t="str">
        <f ca="1"/>
        <v>MDW-39236</v>
      </c>
      <c r="D69" s="508" t="str">
        <f ca="1"/>
        <v>Lot01</v>
      </c>
      <c r="E69" s="508" t="str">
        <f ca="1"/>
        <v>GEN13</v>
      </c>
      <c r="F69" s="508" t="str">
        <f ca="1"/>
        <v>GEN</v>
      </c>
      <c r="G69" s="542" t="str">
        <f ca="1"/>
        <v>Bird Protection System</v>
      </c>
      <c r="H69" s="508" t="str">
        <f ca="1"/>
        <v>สหชาติ</v>
      </c>
      <c r="I69" s="508">
        <f ca="1"/>
        <v>0</v>
      </c>
      <c r="J69" s="508">
        <f ca="1"/>
        <v>0</v>
      </c>
      <c r="K69" s="510">
        <f ca="1"/>
        <v>46345</v>
      </c>
      <c r="L69" s="173">
        <f ca="1"/>
        <v>45838</v>
      </c>
      <c r="M69" s="187">
        <f ca="1"/>
        <v>1</v>
      </c>
      <c r="N69" s="191" t="str">
        <f ca="1"/>
        <v>Completed</v>
      </c>
      <c r="O69" s="173">
        <f ca="1"/>
        <v>45930</v>
      </c>
      <c r="P69" s="187">
        <f ca="1"/>
        <v>1</v>
      </c>
      <c r="Q69" s="191" t="str">
        <f ca="1"/>
        <v>Completed</v>
      </c>
      <c r="R69" s="194">
        <f ca="1"/>
        <v>0</v>
      </c>
      <c r="S69" s="195">
        <f ca="1"/>
        <v>0</v>
      </c>
      <c r="T69" s="203">
        <f ca="1"/>
        <v>0</v>
      </c>
      <c r="U69" s="173">
        <f ca="1"/>
        <v>46048</v>
      </c>
      <c r="V69" s="187">
        <f ca="1"/>
        <v>1</v>
      </c>
      <c r="W69" s="191" t="str">
        <f ca="1"/>
        <v>Completed</v>
      </c>
      <c r="X69" t="str" cm="1">
        <f t="array" aca="1" ref="X69" ca="1">_xlfn.XLOOKUP(1,(E69='01 Summary'!$E$4:$E$250)*(('01 Summary'!$W$4:$W$250="Late")+('01 Summary'!$W$4:$W$250="On Schedule")),'01 Summary'!$AM$4:$AM$250," ")</f>
        <v xml:space="preserve"> </v>
      </c>
      <c r="Z69" s="644" t="s">
        <v>452</v>
      </c>
      <c r="AA69" s="644" t="s">
        <v>2085</v>
      </c>
      <c r="AB69" s="644" t="s">
        <v>2087</v>
      </c>
    </row>
    <row r="70" spans="2:28" ht="30" customHeight="1" x14ac:dyDescent="0.2">
      <c r="B70" s="508">
        <f ca="1"/>
        <v>66</v>
      </c>
      <c r="C70" s="508" t="str">
        <f ca="1"/>
        <v>-</v>
      </c>
      <c r="D70" s="508" t="str">
        <f ca="1"/>
        <v>Lot01</v>
      </c>
      <c r="E70" s="508" t="str">
        <f ca="1"/>
        <v>GEN14</v>
      </c>
      <c r="F70" s="508" t="str">
        <f ca="1"/>
        <v>GEN</v>
      </c>
      <c r="G70" s="542" t="str">
        <f ca="1"/>
        <v>Train Crew Office at Thailand Cultural Centre Station</v>
      </c>
      <c r="H70" s="508" t="str">
        <f ca="1"/>
        <v>สหชาติ</v>
      </c>
      <c r="I70" s="508">
        <f ca="1"/>
        <v>0</v>
      </c>
      <c r="J70" s="508">
        <f ca="1"/>
        <v>0</v>
      </c>
      <c r="K70" s="510">
        <f ca="1"/>
        <v>46255</v>
      </c>
      <c r="L70" s="173">
        <f ca="1"/>
        <v>45930</v>
      </c>
      <c r="M70" s="187">
        <f ca="1"/>
        <v>1</v>
      </c>
      <c r="N70" s="191" t="str">
        <f ca="1"/>
        <v>Completed</v>
      </c>
      <c r="O70" s="173">
        <f ca="1"/>
        <v>46080</v>
      </c>
      <c r="P70" s="187">
        <f ca="1"/>
        <v>1</v>
      </c>
      <c r="Q70" s="191" t="str">
        <f ca="1"/>
        <v>Completed</v>
      </c>
      <c r="R70" s="194">
        <f ca="1"/>
        <v>0</v>
      </c>
      <c r="S70" s="195">
        <f ca="1"/>
        <v>0</v>
      </c>
      <c r="T70" s="203">
        <f ca="1"/>
        <v>0</v>
      </c>
      <c r="U70" s="173">
        <f ca="1"/>
        <v>46173</v>
      </c>
      <c r="V70" s="187">
        <f ca="1"/>
        <v>1</v>
      </c>
      <c r="W70" s="191" t="str">
        <f ca="1"/>
        <v>Completed</v>
      </c>
      <c r="X70" t="str" cm="1">
        <f t="array" aca="1" ref="X70" ca="1">_xlfn.XLOOKUP(1,(E70='01 Summary'!$E$4:$E$250)*(('01 Summary'!$W$4:$W$250="Late")+('01 Summary'!$W$4:$W$250="On Schedule")),'01 Summary'!$AM$4:$AM$250," ")</f>
        <v xml:space="preserve"> </v>
      </c>
      <c r="AA70" s="644">
        <v>0</v>
      </c>
      <c r="AB70" s="644">
        <v>0</v>
      </c>
    </row>
    <row r="71" spans="2:28" ht="30" customHeight="1" x14ac:dyDescent="0.2">
      <c r="B71" s="508">
        <f ca="1"/>
        <v>67</v>
      </c>
      <c r="C71" s="674" t="str">
        <f ca="1"/>
        <v>MDW-39240</v>
      </c>
      <c r="D71" s="674" t="str">
        <f ca="1"/>
        <v>Lot01</v>
      </c>
      <c r="E71" s="674" t="str">
        <f ca="1"/>
        <v>GEN14.1</v>
      </c>
      <c r="F71" s="674" t="str">
        <f ca="1"/>
        <v>GEN</v>
      </c>
      <c r="G71" s="676" t="str">
        <f ca="1"/>
        <v>Driver Train Simulation Room and Train Crew Office at OR18 - Civil &amp; AR</v>
      </c>
      <c r="H71" s="674" t="str">
        <f ca="1"/>
        <v>สหชาติ</v>
      </c>
      <c r="I71" s="674">
        <f ca="1"/>
        <v>0</v>
      </c>
      <c r="J71" s="674" t="str">
        <f ca="1"/>
        <v>Depot</v>
      </c>
      <c r="K71" s="677">
        <f ca="1"/>
        <v>46255</v>
      </c>
      <c r="L71" s="193">
        <f ca="1"/>
        <v>45930</v>
      </c>
      <c r="M71" s="615">
        <f ca="1"/>
        <v>1</v>
      </c>
      <c r="N71" s="601" t="str">
        <f ca="1"/>
        <v>Completed</v>
      </c>
      <c r="O71" s="193">
        <f ca="1"/>
        <v>46081</v>
      </c>
      <c r="P71" s="615">
        <f ca="1"/>
        <v>1</v>
      </c>
      <c r="Q71" s="601" t="str">
        <f ca="1"/>
        <v>Completed</v>
      </c>
      <c r="R71" s="602">
        <f ca="1"/>
        <v>0</v>
      </c>
      <c r="S71" s="603">
        <f ca="1"/>
        <v>0</v>
      </c>
      <c r="T71" s="604">
        <f ca="1"/>
        <v>0</v>
      </c>
      <c r="U71" s="193">
        <f ca="1"/>
        <v>46142</v>
      </c>
      <c r="V71" s="615">
        <f ca="1"/>
        <v>1</v>
      </c>
      <c r="W71" s="601" t="str">
        <f ca="1"/>
        <v>Completed</v>
      </c>
      <c r="X71" t="str" cm="1">
        <f t="array" aca="1" ref="X71" ca="1">_xlfn.XLOOKUP(1,(E71='01 Summary'!$E$4:$E$250)*(('01 Summary'!$W$4:$W$250="Late")+('01 Summary'!$W$4:$W$250="On Schedule")),'01 Summary'!$AM$4:$AM$250," ")</f>
        <v xml:space="preserve"> </v>
      </c>
      <c r="Z71" s="644" t="s">
        <v>450</v>
      </c>
      <c r="AA71" s="644" t="s">
        <v>2093</v>
      </c>
      <c r="AB71" s="644" t="s">
        <v>2095</v>
      </c>
    </row>
    <row r="72" spans="2:28" ht="30" customHeight="1" x14ac:dyDescent="0.2">
      <c r="B72" s="508">
        <f ca="1"/>
        <v>68</v>
      </c>
      <c r="C72" s="544" t="str">
        <f ca="1"/>
        <v>MDW-39241</v>
      </c>
      <c r="D72" s="544" t="str">
        <f ca="1"/>
        <v>Lot01</v>
      </c>
      <c r="E72" s="544" t="str">
        <f ca="1"/>
        <v>GEN14.2</v>
      </c>
      <c r="F72" s="544" t="str">
        <f ca="1"/>
        <v>GEN</v>
      </c>
      <c r="G72" s="689" t="str">
        <f ca="1"/>
        <v>Driver Train Simulation Room and Train Crew Office at OR18 - Building Services</v>
      </c>
      <c r="H72" s="544" t="str">
        <f ca="1"/>
        <v>ประธาน</v>
      </c>
      <c r="I72" s="545">
        <f ca="1"/>
        <v>0</v>
      </c>
      <c r="J72" s="544">
        <f ca="1"/>
        <v>0</v>
      </c>
      <c r="K72" s="546">
        <f ca="1"/>
        <v>46255</v>
      </c>
      <c r="L72" s="530">
        <f ca="1"/>
        <v>45930</v>
      </c>
      <c r="M72" s="187">
        <f ca="1"/>
        <v>1</v>
      </c>
      <c r="N72" s="191" t="str">
        <f ca="1"/>
        <v>Completed</v>
      </c>
      <c r="O72" s="530">
        <f ca="1"/>
        <v>46081</v>
      </c>
      <c r="P72" s="187">
        <f ca="1"/>
        <v>1</v>
      </c>
      <c r="Q72" s="191" t="str">
        <f ca="1"/>
        <v>Completed</v>
      </c>
      <c r="R72" s="209">
        <f ca="1"/>
        <v>0</v>
      </c>
      <c r="S72" s="195">
        <f ca="1"/>
        <v>0</v>
      </c>
      <c r="T72" s="203">
        <f ca="1"/>
        <v>0</v>
      </c>
      <c r="U72" s="530">
        <f ca="1"/>
        <v>46142</v>
      </c>
      <c r="V72" s="187">
        <f ca="1"/>
        <v>1</v>
      </c>
      <c r="W72" s="191" t="str">
        <f ca="1"/>
        <v>Completed</v>
      </c>
      <c r="X72" t="str" cm="1">
        <f t="array" aca="1" ref="X72" ca="1">_xlfn.XLOOKUP(1,(E72='01 Summary'!$E$4:$E$250)*(('01 Summary'!$W$4:$W$250="Late")+('01 Summary'!$W$4:$W$250="On Schedule")),'01 Summary'!$AM$4:$AM$250," ")</f>
        <v xml:space="preserve"> </v>
      </c>
      <c r="Z72" s="644" t="s">
        <v>451</v>
      </c>
      <c r="AA72" s="644" t="s">
        <v>3517</v>
      </c>
      <c r="AB72" s="644" t="s">
        <v>3793</v>
      </c>
    </row>
    <row r="73" spans="2:28" ht="30" customHeight="1" x14ac:dyDescent="0.2">
      <c r="B73" s="508">
        <f ca="1"/>
        <v>69</v>
      </c>
      <c r="C73" s="674" t="str">
        <f ca="1"/>
        <v>MDW-39239</v>
      </c>
      <c r="D73" s="674" t="str">
        <f ca="1"/>
        <v>Lot01</v>
      </c>
      <c r="E73" s="674" t="str">
        <f ca="1"/>
        <v>GEN15</v>
      </c>
      <c r="F73" s="674" t="str">
        <f ca="1"/>
        <v>GEN</v>
      </c>
      <c r="G73" s="676" t="str">
        <f ca="1"/>
        <v>Access Panel Closeout for Traction Substation Room in Main Workshop</v>
      </c>
      <c r="H73" s="674" t="str">
        <f ca="1"/>
        <v>สหชาติ</v>
      </c>
      <c r="I73" s="675">
        <f ca="1"/>
        <v>0</v>
      </c>
      <c r="J73" s="674">
        <f ca="1"/>
        <v>0</v>
      </c>
      <c r="K73" s="677">
        <f ca="1"/>
        <v>46105</v>
      </c>
      <c r="L73" s="193">
        <f ca="1"/>
        <v>46052</v>
      </c>
      <c r="M73" s="615">
        <f ca="1"/>
        <v>1</v>
      </c>
      <c r="N73" s="601" t="str">
        <f ca="1"/>
        <v>Completed</v>
      </c>
      <c r="O73" s="193">
        <f ca="1"/>
        <v>46082</v>
      </c>
      <c r="P73" s="615">
        <f ca="1"/>
        <v>1</v>
      </c>
      <c r="Q73" s="601" t="str">
        <f ca="1"/>
        <v>Completed</v>
      </c>
      <c r="R73" s="602">
        <f ca="1"/>
        <v>0</v>
      </c>
      <c r="S73" s="603">
        <f ca="1"/>
        <v>0</v>
      </c>
      <c r="T73" s="604">
        <f ca="1"/>
        <v>0</v>
      </c>
      <c r="U73" s="193">
        <f ca="1"/>
        <v>46112</v>
      </c>
      <c r="V73" s="615">
        <f ca="1"/>
        <v>1</v>
      </c>
      <c r="W73" s="601" t="str">
        <f ca="1"/>
        <v>Completed</v>
      </c>
      <c r="X73" t="str" cm="1">
        <f t="array" aca="1" ref="X73" ca="1">_xlfn.XLOOKUP(1,(E73='01 Summary'!$E$4:$E$250)*(('01 Summary'!$W$4:$W$250="Late")+('01 Summary'!$W$4:$W$250="On Schedule")),'01 Summary'!$AM$4:$AM$250," ")</f>
        <v xml:space="preserve"> </v>
      </c>
      <c r="Z73" s="644" t="s">
        <v>449</v>
      </c>
      <c r="AA73" s="644" t="s">
        <v>2089</v>
      </c>
      <c r="AB73" s="644" t="s">
        <v>2091</v>
      </c>
    </row>
    <row r="74" spans="2:28" ht="30" customHeight="1" x14ac:dyDescent="0.2">
      <c r="B74" s="508">
        <f ca="1"/>
        <v>70</v>
      </c>
      <c r="C74" s="678" t="str">
        <f ca="1"/>
        <v>MDW-39232</v>
      </c>
      <c r="D74" s="678" t="str">
        <f ca="1"/>
        <v>Lot01</v>
      </c>
      <c r="E74" s="678" t="str">
        <f ca="1"/>
        <v>GEN16</v>
      </c>
      <c r="F74" s="678" t="str">
        <f ca="1"/>
        <v>GEN</v>
      </c>
      <c r="G74" s="679" t="str">
        <f ca="1"/>
        <v>Level Crossing at Turnout</v>
      </c>
      <c r="H74" s="678" t="str">
        <f ca="1"/>
        <v>กำพล</v>
      </c>
      <c r="I74" s="678">
        <f ca="1"/>
        <v>0</v>
      </c>
      <c r="J74" s="678">
        <f ca="1"/>
        <v>0</v>
      </c>
      <c r="K74" s="680">
        <f ca="1"/>
        <v>46255</v>
      </c>
      <c r="L74" s="176">
        <f ca="1"/>
        <v>46295</v>
      </c>
      <c r="M74" s="580">
        <f ca="1"/>
        <v>1</v>
      </c>
      <c r="N74" s="575" t="str">
        <f ca="1"/>
        <v>Completed</v>
      </c>
      <c r="O74" s="176">
        <f ca="1"/>
        <v>46295</v>
      </c>
      <c r="P74" s="580">
        <f ca="1"/>
        <v>1</v>
      </c>
      <c r="Q74" s="575" t="str">
        <f ca="1"/>
        <v>Completed</v>
      </c>
      <c r="R74" s="625">
        <f ca="1"/>
        <v>0</v>
      </c>
      <c r="S74" s="626">
        <f ca="1"/>
        <v>0</v>
      </c>
      <c r="T74" s="627">
        <f ca="1"/>
        <v>0</v>
      </c>
      <c r="U74" s="489">
        <f ca="1"/>
        <v>46341</v>
      </c>
      <c r="V74" s="580">
        <f ca="1"/>
        <v>0.46</v>
      </c>
      <c r="W74" s="575" t="str">
        <f ca="1"/>
        <v>On Schedule</v>
      </c>
      <c r="X74" cm="1">
        <f t="array" aca="1" ref="X74" ca="1">_xlfn.XLOOKUP(1,(E74='01 Summary'!$E$4:$E$250)*(('01 Summary'!$W$4:$W$250="Late")+('01 Summary'!$W$4:$W$250="On Schedule")),'01 Summary'!$AM$4:$AM$250," ")</f>
        <v>0</v>
      </c>
      <c r="Z74" s="644" t="s">
        <v>448</v>
      </c>
      <c r="AA74" s="644" t="s">
        <v>2350</v>
      </c>
      <c r="AB74" s="644" t="s">
        <v>2352</v>
      </c>
    </row>
    <row r="75" spans="2:28" ht="30" hidden="1" customHeight="1" x14ac:dyDescent="0.2">
      <c r="B75" s="508">
        <f ca="1"/>
        <v>71</v>
      </c>
      <c r="C75" s="512" t="str">
        <f ca="1"/>
        <v>MDW-39232</v>
      </c>
      <c r="D75" s="512" t="str">
        <f ca="1"/>
        <v>Lot01</v>
      </c>
      <c r="E75" s="512" t="str">
        <f ca="1"/>
        <v>GEN17</v>
      </c>
      <c r="F75" s="512" t="str">
        <f ca="1"/>
        <v>GEN</v>
      </c>
      <c r="G75" s="543" t="str">
        <f ca="1"/>
        <v>Track Slab Crossing</v>
      </c>
      <c r="H75" s="512" t="str">
        <f ca="1"/>
        <v>ชฎิล/กำพล</v>
      </c>
      <c r="I75" s="513">
        <f ca="1"/>
        <v>0</v>
      </c>
      <c r="J75" s="512">
        <f ca="1"/>
        <v>0</v>
      </c>
      <c r="K75" s="514">
        <f ca="1"/>
        <v>46255</v>
      </c>
      <c r="L75" s="174">
        <f ca="1"/>
        <v>0</v>
      </c>
      <c r="M75" s="188">
        <f ca="1"/>
        <v>0</v>
      </c>
      <c r="N75" s="175">
        <f ca="1"/>
        <v>0</v>
      </c>
      <c r="O75" s="174">
        <f ca="1"/>
        <v>0</v>
      </c>
      <c r="P75" s="188">
        <f ca="1"/>
        <v>0</v>
      </c>
      <c r="Q75" s="175">
        <f ca="1"/>
        <v>0</v>
      </c>
      <c r="R75" s="174">
        <f ca="1"/>
        <v>0</v>
      </c>
      <c r="S75" s="188">
        <f ca="1"/>
        <v>0</v>
      </c>
      <c r="T75" s="175">
        <f ca="1"/>
        <v>0</v>
      </c>
      <c r="U75" s="553">
        <f ca="1"/>
        <v>0</v>
      </c>
      <c r="V75" s="554">
        <f ca="1"/>
        <v>0</v>
      </c>
      <c r="W75" s="555">
        <f ca="1"/>
        <v>0</v>
      </c>
      <c r="X75" t="str" cm="1">
        <f t="array" aca="1" ref="X75" ca="1">_xlfn.XLOOKUP(1,(E75='01 Summary'!$E$4:$E$250)*(('01 Summary'!$W$4:$W$250="Late")+('01 Summary'!$W$4:$W$250="On Schedule")),'01 Summary'!$AM$4:$AM$250," ")</f>
        <v xml:space="preserve"> </v>
      </c>
      <c r="Z75" s="644" t="s">
        <v>448</v>
      </c>
      <c r="AA75" s="644" t="s">
        <v>2350</v>
      </c>
      <c r="AB75" s="644" t="s">
        <v>2352</v>
      </c>
    </row>
    <row r="76" spans="2:28" ht="30" customHeight="1" x14ac:dyDescent="0.2">
      <c r="B76" s="508">
        <f ca="1"/>
        <v>72</v>
      </c>
      <c r="C76" s="508" t="str">
        <f ca="1"/>
        <v>MDW-39243</v>
      </c>
      <c r="D76" s="508" t="str">
        <f ca="1"/>
        <v>Lot01</v>
      </c>
      <c r="E76" s="508" t="str">
        <f ca="1"/>
        <v>GEN18</v>
      </c>
      <c r="F76" s="508" t="str">
        <f ca="1"/>
        <v>GEN</v>
      </c>
      <c r="G76" s="542" t="str">
        <f ca="1"/>
        <v>Eye Adaptation Lighting (Lighting at Tunnel to Expose)</v>
      </c>
      <c r="H76" s="508" t="str">
        <f ca="1"/>
        <v>ประธาน</v>
      </c>
      <c r="I76" s="508">
        <f ca="1"/>
        <v>0</v>
      </c>
      <c r="J76" s="508">
        <f ca="1"/>
        <v>0</v>
      </c>
      <c r="K76" s="510">
        <f ca="1"/>
        <v>46345</v>
      </c>
      <c r="L76" s="173">
        <f ca="1"/>
        <v>45930</v>
      </c>
      <c r="M76" s="187">
        <f ca="1"/>
        <v>1</v>
      </c>
      <c r="N76" s="191" t="str">
        <f ca="1"/>
        <v>Completed</v>
      </c>
      <c r="O76" s="173">
        <f ca="1"/>
        <v>45960</v>
      </c>
      <c r="P76" s="187">
        <f ca="1"/>
        <v>1</v>
      </c>
      <c r="Q76" s="191" t="str">
        <f ca="1"/>
        <v>Completed</v>
      </c>
      <c r="R76" s="194">
        <f ca="1"/>
        <v>0</v>
      </c>
      <c r="S76" s="195">
        <f ca="1"/>
        <v>0</v>
      </c>
      <c r="T76" s="203">
        <f ca="1"/>
        <v>0</v>
      </c>
      <c r="U76" s="173">
        <f ca="1"/>
        <v>46125</v>
      </c>
      <c r="V76" s="187">
        <f ca="1"/>
        <v>1</v>
      </c>
      <c r="W76" s="191" t="str">
        <f ca="1"/>
        <v>Completed</v>
      </c>
      <c r="X76" t="str" cm="1">
        <f t="array" aca="1" ref="X76" ca="1">_xlfn.XLOOKUP(1,(E76='01 Summary'!$E$4:$E$250)*(('01 Summary'!$W$4:$W$250="Late")+('01 Summary'!$W$4:$W$250="On Schedule")),'01 Summary'!$AM$4:$AM$250," ")</f>
        <v xml:space="preserve"> </v>
      </c>
      <c r="Z76" s="644" t="s">
        <v>447</v>
      </c>
      <c r="AA76" s="644" t="s">
        <v>3523</v>
      </c>
      <c r="AB76" s="644" t="s">
        <v>3798</v>
      </c>
    </row>
    <row r="77" spans="2:28" ht="30" hidden="1" customHeight="1" x14ac:dyDescent="0.2">
      <c r="B77" s="508">
        <f ca="1"/>
        <v>73</v>
      </c>
      <c r="C77" s="508" t="str">
        <f ca="1"/>
        <v>-</v>
      </c>
      <c r="D77" s="508" t="str">
        <f ca="1"/>
        <v>Lot01</v>
      </c>
      <c r="E77" s="508" t="str">
        <f ca="1"/>
        <v>GEN19</v>
      </c>
      <c r="F77" s="508" t="str">
        <f ca="1"/>
        <v>GEN</v>
      </c>
      <c r="G77" s="542" t="str">
        <f ca="1"/>
        <v>Train Simulation Room and AFC Training Room</v>
      </c>
      <c r="H77" s="508" t="str">
        <f ca="1"/>
        <v>-</v>
      </c>
      <c r="I77" s="508">
        <f ca="1"/>
        <v>0</v>
      </c>
      <c r="J77" s="508">
        <f ca="1"/>
        <v>0</v>
      </c>
      <c r="K77" s="510">
        <f ca="1"/>
        <v>46255</v>
      </c>
      <c r="L77" s="194">
        <f ca="1"/>
        <v>0</v>
      </c>
      <c r="M77" s="195">
        <f ca="1"/>
        <v>0</v>
      </c>
      <c r="N77" s="203">
        <f ca="1"/>
        <v>0</v>
      </c>
      <c r="O77" s="194">
        <f ca="1"/>
        <v>0</v>
      </c>
      <c r="P77" s="195">
        <f ca="1"/>
        <v>0</v>
      </c>
      <c r="Q77" s="203">
        <f ca="1"/>
        <v>0</v>
      </c>
      <c r="R77" s="194">
        <f ca="1"/>
        <v>0</v>
      </c>
      <c r="S77" s="195">
        <f ca="1"/>
        <v>0</v>
      </c>
      <c r="T77" s="203">
        <f ca="1"/>
        <v>0</v>
      </c>
      <c r="U77" s="550">
        <f ca="1"/>
        <v>0</v>
      </c>
      <c r="V77" s="551">
        <f ca="1"/>
        <v>0</v>
      </c>
      <c r="W77" s="552">
        <f ca="1"/>
        <v>0</v>
      </c>
      <c r="X77" t="str" cm="1">
        <f t="array" aca="1" ref="X77" ca="1">_xlfn.XLOOKUP(1,(E77='01 Summary'!$E$4:$E$250)*(('01 Summary'!$W$4:$W$250="Late")+('01 Summary'!$W$4:$W$250="On Schedule")),'01 Summary'!$AM$4:$AM$250," ")</f>
        <v xml:space="preserve"> </v>
      </c>
      <c r="AA77" s="644">
        <v>0</v>
      </c>
      <c r="AB77" s="644">
        <v>0</v>
      </c>
    </row>
    <row r="78" spans="2:28" ht="30" customHeight="1" x14ac:dyDescent="0.2">
      <c r="B78" s="508">
        <f ca="1"/>
        <v>74</v>
      </c>
      <c r="C78" s="674" t="str">
        <f ca="1"/>
        <v>MDW-39244</v>
      </c>
      <c r="D78" s="674" t="str">
        <f ca="1"/>
        <v>Lot01</v>
      </c>
      <c r="E78" s="674" t="str">
        <f ca="1"/>
        <v>GEN19.1</v>
      </c>
      <c r="F78" s="674" t="str">
        <f ca="1"/>
        <v>GEN</v>
      </c>
      <c r="G78" s="676" t="str">
        <f ca="1"/>
        <v xml:space="preserve">Modification AFC Training Center at OR19 - Civil &amp; AR  </v>
      </c>
      <c r="H78" s="674" t="str">
        <f ca="1"/>
        <v>สหชาติ</v>
      </c>
      <c r="I78" s="675">
        <f ca="1"/>
        <v>0</v>
      </c>
      <c r="J78" s="674">
        <f ca="1"/>
        <v>0</v>
      </c>
      <c r="K78" s="677">
        <f ca="1"/>
        <v>46356</v>
      </c>
      <c r="L78" s="193">
        <f ca="1"/>
        <v>46295</v>
      </c>
      <c r="M78" s="615">
        <f ca="1"/>
        <v>1</v>
      </c>
      <c r="N78" s="601" t="str">
        <f ca="1"/>
        <v>Completed</v>
      </c>
      <c r="O78" s="597">
        <f ca="1"/>
        <v>46326</v>
      </c>
      <c r="P78" s="615">
        <f ca="1"/>
        <v>0.57999999999999996</v>
      </c>
      <c r="Q78" s="601" t="str">
        <f ca="1"/>
        <v>On Schedule</v>
      </c>
      <c r="R78" s="602">
        <f ca="1"/>
        <v>0</v>
      </c>
      <c r="S78" s="603">
        <f ca="1"/>
        <v>0</v>
      </c>
      <c r="T78" s="604">
        <f ca="1"/>
        <v>0</v>
      </c>
      <c r="U78" s="193">
        <f ca="1"/>
        <v>46356</v>
      </c>
      <c r="V78" s="615">
        <f ca="1"/>
        <v>0</v>
      </c>
      <c r="W78" s="601" t="str">
        <f ca="1"/>
        <v>On Schedule</v>
      </c>
      <c r="X78" t="str" cm="1">
        <f t="array" aca="1" ref="X78" ca="1">_xlfn.XLOOKUP(1,(E78='01 Summary'!$E$4:$E$250)*(('01 Summary'!$W$4:$W$250="Late")+('01 Summary'!$W$4:$W$250="On Schedule")),'01 Summary'!$AM$4:$AM$250," ")</f>
        <v>Progress  Cut&amp;Cover OR22 : 95%</v>
      </c>
      <c r="Z78" s="644" t="s">
        <v>475</v>
      </c>
      <c r="AA78" s="644" t="s">
        <v>2097</v>
      </c>
      <c r="AB78" s="644" t="s">
        <v>2100</v>
      </c>
    </row>
    <row r="79" spans="2:28" ht="30" customHeight="1" x14ac:dyDescent="0.2">
      <c r="B79" s="508">
        <f ca="1"/>
        <v>75</v>
      </c>
      <c r="C79" s="508" t="str">
        <f ca="1"/>
        <v>MDW-39245</v>
      </c>
      <c r="D79" s="508" t="str">
        <f ca="1"/>
        <v>Lot01</v>
      </c>
      <c r="E79" s="508" t="str">
        <f ca="1"/>
        <v>GEN19.2</v>
      </c>
      <c r="F79" s="508" t="str">
        <f ca="1"/>
        <v>GEN</v>
      </c>
      <c r="G79" s="542" t="str">
        <f ca="1"/>
        <v xml:space="preserve">Modification AFC Training Center at OR19 - Building Services  </v>
      </c>
      <c r="H79" s="508" t="str">
        <f ca="1"/>
        <v>ประธาน</v>
      </c>
      <c r="I79" s="508" t="str">
        <f ca="1"/>
        <v>บัณฑิต</v>
      </c>
      <c r="J79" s="508">
        <f ca="1"/>
        <v>0</v>
      </c>
      <c r="K79" s="510">
        <f ca="1"/>
        <v>46356</v>
      </c>
      <c r="L79" s="173">
        <f ca="1"/>
        <v>46295</v>
      </c>
      <c r="M79" s="187">
        <f ca="1"/>
        <v>1</v>
      </c>
      <c r="N79" s="191" t="str">
        <f ca="1"/>
        <v>Completed</v>
      </c>
      <c r="O79" s="173">
        <f ca="1"/>
        <v>46326</v>
      </c>
      <c r="P79" s="187">
        <f ca="1"/>
        <v>1</v>
      </c>
      <c r="Q79" s="191" t="str">
        <f ca="1"/>
        <v>Completed</v>
      </c>
      <c r="R79" s="194">
        <f ca="1"/>
        <v>0</v>
      </c>
      <c r="S79" s="195">
        <f ca="1"/>
        <v>0</v>
      </c>
      <c r="T79" s="203">
        <f ca="1"/>
        <v>0</v>
      </c>
      <c r="U79" s="173">
        <f ca="1"/>
        <v>46356</v>
      </c>
      <c r="V79" s="187">
        <f ca="1"/>
        <v>0</v>
      </c>
      <c r="W79" s="191" t="str">
        <f ca="1"/>
        <v>On Schedule</v>
      </c>
      <c r="X79" cm="1">
        <f t="array" aca="1" ref="X79" ca="1">_xlfn.XLOOKUP(1,(E79='01 Summary'!$E$4:$E$250)*(('01 Summary'!$W$4:$W$250="Late")+('01 Summary'!$W$4:$W$250="On Schedule")),'01 Summary'!$AM$4:$AM$250," ")</f>
        <v>0</v>
      </c>
      <c r="Z79" s="644" t="s">
        <v>476</v>
      </c>
      <c r="AA79" s="644" t="s">
        <v>3526</v>
      </c>
      <c r="AB79" s="644" t="s">
        <v>3800</v>
      </c>
    </row>
    <row r="80" spans="2:28" ht="30" hidden="1" customHeight="1" x14ac:dyDescent="0.2">
      <c r="B80" s="508">
        <f ca="1"/>
        <v>76</v>
      </c>
      <c r="C80" s="512" t="str">
        <f ca="1"/>
        <v>-</v>
      </c>
      <c r="D80" s="512" t="str">
        <f ca="1"/>
        <v>Lot01</v>
      </c>
      <c r="E80" s="512" t="str">
        <f ca="1"/>
        <v>GEN20</v>
      </c>
      <c r="F80" s="512" t="str">
        <f ca="1"/>
        <v>GEN</v>
      </c>
      <c r="G80" s="543" t="str">
        <f ca="1"/>
        <v>Dormitory Cable Containments (if any)</v>
      </c>
      <c r="H80" s="512" t="str">
        <f ca="1"/>
        <v>-</v>
      </c>
      <c r="I80" s="512">
        <f ca="1"/>
        <v>0</v>
      </c>
      <c r="J80" s="512">
        <f ca="1"/>
        <v>0</v>
      </c>
      <c r="K80" s="514" t="str">
        <f ca="1"/>
        <v>-</v>
      </c>
      <c r="L80" s="174">
        <f ca="1"/>
        <v>0</v>
      </c>
      <c r="M80" s="188">
        <f ca="1"/>
        <v>0</v>
      </c>
      <c r="N80" s="175">
        <f ca="1"/>
        <v>0</v>
      </c>
      <c r="O80" s="174">
        <f ca="1"/>
        <v>0</v>
      </c>
      <c r="P80" s="188">
        <f ca="1"/>
        <v>0</v>
      </c>
      <c r="Q80" s="175">
        <f ca="1"/>
        <v>0</v>
      </c>
      <c r="R80" s="174">
        <f ca="1"/>
        <v>0</v>
      </c>
      <c r="S80" s="188">
        <f ca="1"/>
        <v>0</v>
      </c>
      <c r="T80" s="175">
        <f ca="1"/>
        <v>0</v>
      </c>
      <c r="U80" s="553">
        <f ca="1"/>
        <v>0</v>
      </c>
      <c r="V80" s="554">
        <f ca="1"/>
        <v>0</v>
      </c>
      <c r="W80" s="555">
        <f ca="1"/>
        <v>0</v>
      </c>
      <c r="X80" t="str" cm="1">
        <f t="array" aca="1" ref="X80" ca="1">_xlfn.XLOOKUP(1,(E80='01 Summary'!$E$4:$E$250)*(('01 Summary'!$W$4:$W$250="Late")+('01 Summary'!$W$4:$W$250="On Schedule")),'01 Summary'!$AM$4:$AM$250," ")</f>
        <v xml:space="preserve"> </v>
      </c>
      <c r="AA80" s="644">
        <v>0</v>
      </c>
      <c r="AB80" s="644">
        <v>0</v>
      </c>
    </row>
    <row r="81" spans="2:28" ht="30" customHeight="1" x14ac:dyDescent="0.2">
      <c r="B81" s="508">
        <f ca="1"/>
        <v>77</v>
      </c>
      <c r="C81" s="508" t="str">
        <f ca="1"/>
        <v/>
      </c>
      <c r="D81" s="508" t="str">
        <f ca="1"/>
        <v>Lot01</v>
      </c>
      <c r="E81" s="508" t="str">
        <f ca="1"/>
        <v>GEN21</v>
      </c>
      <c r="F81" s="508" t="str">
        <f ca="1"/>
        <v>GEN</v>
      </c>
      <c r="G81" s="542" t="str">
        <f ca="1"/>
        <v>Project Information Management System (PIMS)</v>
      </c>
      <c r="H81" s="508" t="str">
        <f ca="1"/>
        <v>บัณฑิต</v>
      </c>
      <c r="I81" s="508">
        <f ca="1"/>
        <v>0</v>
      </c>
      <c r="J81" s="508">
        <f ca="1"/>
        <v>0</v>
      </c>
      <c r="K81" s="510">
        <f ca="1"/>
        <v>45565</v>
      </c>
      <c r="L81" s="173">
        <f ca="1"/>
        <v>45514</v>
      </c>
      <c r="M81" s="187">
        <f ca="1"/>
        <v>1</v>
      </c>
      <c r="N81" s="191" t="str">
        <f ca="1"/>
        <v>Completed</v>
      </c>
      <c r="O81" s="173">
        <f ca="1"/>
        <v>45519</v>
      </c>
      <c r="P81" s="187">
        <f ca="1"/>
        <v>1</v>
      </c>
      <c r="Q81" s="191" t="str">
        <f ca="1"/>
        <v>Completed</v>
      </c>
      <c r="R81" s="194">
        <f ca="1"/>
        <v>0</v>
      </c>
      <c r="S81" s="195">
        <f ca="1"/>
        <v>0</v>
      </c>
      <c r="T81" s="203">
        <f ca="1"/>
        <v>0</v>
      </c>
      <c r="U81" s="173">
        <f ca="1"/>
        <v>45539</v>
      </c>
      <c r="V81" s="189">
        <f ca="1"/>
        <v>1</v>
      </c>
      <c r="W81" s="191" t="str">
        <f ca="1"/>
        <v>Completed</v>
      </c>
      <c r="X81" t="str" cm="1">
        <f t="array" aca="1" ref="X81" ca="1">_xlfn.XLOOKUP(1,(E81='01 Summary'!$E$4:$E$250)*(('01 Summary'!$W$4:$W$250="Late")+('01 Summary'!$W$4:$W$250="On Schedule")),'01 Summary'!$AM$4:$AM$250," ")</f>
        <v xml:space="preserve"> </v>
      </c>
      <c r="Z81" s="644" t="s">
        <v>380</v>
      </c>
      <c r="AA81" s="644" t="s">
        <v>4800</v>
      </c>
      <c r="AB81" s="644" t="s">
        <v>4800</v>
      </c>
    </row>
    <row r="82" spans="2:28" ht="30" customHeight="1" x14ac:dyDescent="0.2">
      <c r="B82" s="508">
        <f ca="1"/>
        <v>78</v>
      </c>
      <c r="C82" s="544" t="str">
        <f ca="1"/>
        <v>MDW-39237</v>
      </c>
      <c r="D82" s="544" t="str">
        <f ca="1"/>
        <v>Lot01</v>
      </c>
      <c r="E82" s="544" t="str">
        <f ca="1"/>
        <v>GEN22</v>
      </c>
      <c r="F82" s="544" t="str">
        <f ca="1"/>
        <v>GEN</v>
      </c>
      <c r="G82" s="689" t="str">
        <f ca="1"/>
        <v>Central BEMS for the MRT Orange Line System</v>
      </c>
      <c r="H82" s="544" t="str">
        <f ca="1"/>
        <v>บัณฑิต</v>
      </c>
      <c r="I82" s="545">
        <f ca="1"/>
        <v>0</v>
      </c>
      <c r="J82" s="544">
        <f ca="1"/>
        <v>0</v>
      </c>
      <c r="K82" s="546">
        <f ca="1"/>
        <v>46255</v>
      </c>
      <c r="L82" s="530">
        <f ca="1"/>
        <v>46142</v>
      </c>
      <c r="M82" s="187">
        <f ca="1"/>
        <v>0</v>
      </c>
      <c r="N82" s="191" t="str">
        <f ca="1"/>
        <v>Late</v>
      </c>
      <c r="O82" s="530">
        <f ca="1"/>
        <v>46203</v>
      </c>
      <c r="P82" s="187">
        <f ca="1"/>
        <v>0</v>
      </c>
      <c r="Q82" s="191" t="str">
        <f ca="1"/>
        <v>Late</v>
      </c>
      <c r="R82" s="209">
        <f ca="1"/>
        <v>0</v>
      </c>
      <c r="S82" s="195">
        <f ca="1"/>
        <v>0</v>
      </c>
      <c r="T82" s="203">
        <f ca="1"/>
        <v>0</v>
      </c>
      <c r="U82" s="530">
        <f ca="1"/>
        <v>46249</v>
      </c>
      <c r="V82" s="187">
        <f ca="1"/>
        <v>0</v>
      </c>
      <c r="W82" s="191" t="str">
        <f ca="1"/>
        <v>Late</v>
      </c>
      <c r="X82" t="str" cm="1">
        <f t="array" aca="1" ref="X82" ca="1">_xlfn.XLOOKUP(1,(E82='01 Summary'!$E$4:$E$250)*(('01 Summary'!$W$4:$W$250="Late")+('01 Summary'!$W$4:$W$250="On Schedule")),'01 Summary'!$AM$4:$AM$250," ")</f>
        <v>PPR Oct-26 กำลังเปรียบเทียบ Spec</v>
      </c>
      <c r="Z82" s="644" t="s">
        <v>477</v>
      </c>
      <c r="AA82" s="644" t="s">
        <v>3511</v>
      </c>
      <c r="AB82" s="644" t="s">
        <v>3789</v>
      </c>
    </row>
    <row r="83" spans="2:28" ht="30" hidden="1" customHeight="1" x14ac:dyDescent="0.2">
      <c r="B83" s="508">
        <f ca="1"/>
        <v>79</v>
      </c>
      <c r="C83" s="508" t="str">
        <f ca="1"/>
        <v/>
      </c>
      <c r="D83" s="508" t="str">
        <f ca="1"/>
        <v>Lot01</v>
      </c>
      <c r="E83" s="508" t="str">
        <f ca="1"/>
        <v>GEN23</v>
      </c>
      <c r="F83" s="508" t="str">
        <f ca="1"/>
        <v>GEN</v>
      </c>
      <c r="G83" s="542" t="str">
        <f ca="1"/>
        <v>Asset Information</v>
      </c>
      <c r="H83" s="508" t="str">
        <f ca="1"/>
        <v>บัณฑิต</v>
      </c>
      <c r="I83" s="508">
        <f ca="1"/>
        <v>0</v>
      </c>
      <c r="J83" s="508">
        <f ca="1"/>
        <v>0</v>
      </c>
      <c r="K83" s="510">
        <f ca="1"/>
        <v>46345</v>
      </c>
      <c r="L83" s="194">
        <f ca="1"/>
        <v>0</v>
      </c>
      <c r="M83" s="195">
        <f ca="1"/>
        <v>0</v>
      </c>
      <c r="N83" s="203">
        <f ca="1"/>
        <v>0</v>
      </c>
      <c r="O83" s="583">
        <f ca="1"/>
        <v>46264</v>
      </c>
      <c r="P83" s="187">
        <f ca="1"/>
        <v>1</v>
      </c>
      <c r="Q83" s="191" t="str">
        <f ca="1"/>
        <v>Completed</v>
      </c>
      <c r="R83" s="194">
        <f ca="1"/>
        <v>0</v>
      </c>
      <c r="S83" s="195">
        <f ca="1"/>
        <v>0</v>
      </c>
      <c r="T83" s="203">
        <f ca="1"/>
        <v>0</v>
      </c>
      <c r="U83" s="550">
        <f ca="1"/>
        <v>0</v>
      </c>
      <c r="V83" s="551">
        <f ca="1"/>
        <v>0</v>
      </c>
      <c r="W83" s="552">
        <f ca="1"/>
        <v>0</v>
      </c>
      <c r="X83" t="str" cm="1">
        <f t="array" aca="1" ref="X83" ca="1">_xlfn.XLOOKUP(1,(E83='01 Summary'!$E$4:$E$250)*(('01 Summary'!$W$4:$W$250="Late")+('01 Summary'!$W$4:$W$250="On Schedule")),'01 Summary'!$AM$4:$AM$250," ")</f>
        <v xml:space="preserve"> </v>
      </c>
      <c r="Z83" s="644" t="s">
        <v>380</v>
      </c>
      <c r="AA83" s="644" t="s">
        <v>4800</v>
      </c>
      <c r="AB83" s="644" t="s">
        <v>4800</v>
      </c>
    </row>
    <row r="84" spans="2:28" ht="30" hidden="1" customHeight="1" x14ac:dyDescent="0.2">
      <c r="B84" s="508">
        <f ca="1"/>
        <v>80</v>
      </c>
      <c r="C84" s="512" t="str">
        <f ca="1"/>
        <v>MDW-39282</v>
      </c>
      <c r="D84" s="512" t="str">
        <f ca="1"/>
        <v>Lot01</v>
      </c>
      <c r="E84" s="512" t="str">
        <f ca="1"/>
        <v>PSD1</v>
      </c>
      <c r="F84" s="512" t="str">
        <f ca="1"/>
        <v>PSD</v>
      </c>
      <c r="G84" s="543" t="str">
        <f ca="1"/>
        <v>Holes for PSD Cable Wiring</v>
      </c>
      <c r="H84" s="512" t="str">
        <f ca="1"/>
        <v>กำพล</v>
      </c>
      <c r="I84" s="512">
        <f ca="1"/>
        <v>0</v>
      </c>
      <c r="J84" s="512">
        <f ca="1"/>
        <v>0</v>
      </c>
      <c r="K84" s="514">
        <f ca="1"/>
        <v>46255</v>
      </c>
      <c r="L84" s="174">
        <f ca="1"/>
        <v>0</v>
      </c>
      <c r="M84" s="188">
        <f ca="1"/>
        <v>0</v>
      </c>
      <c r="N84" s="175">
        <f ca="1"/>
        <v>0</v>
      </c>
      <c r="O84" s="174">
        <f ca="1"/>
        <v>0</v>
      </c>
      <c r="P84" s="188">
        <f ca="1"/>
        <v>0</v>
      </c>
      <c r="Q84" s="175">
        <f ca="1"/>
        <v>0</v>
      </c>
      <c r="R84" s="174">
        <f ca="1"/>
        <v>0</v>
      </c>
      <c r="S84" s="188">
        <f ca="1"/>
        <v>0</v>
      </c>
      <c r="T84" s="175">
        <f ca="1"/>
        <v>0</v>
      </c>
      <c r="U84" s="553">
        <f ca="1"/>
        <v>0</v>
      </c>
      <c r="V84" s="554">
        <f ca="1"/>
        <v>0</v>
      </c>
      <c r="W84" s="555">
        <f ca="1"/>
        <v>0</v>
      </c>
      <c r="X84" t="str" cm="1">
        <f t="array" aca="1" ref="X84" ca="1">_xlfn.XLOOKUP(1,(E84='01 Summary'!$E$4:$E$250)*(('01 Summary'!$W$4:$W$250="Late")+('01 Summary'!$W$4:$W$250="On Schedule")),'01 Summary'!$AM$4:$AM$250," ")</f>
        <v xml:space="preserve"> </v>
      </c>
      <c r="Z84" s="644" t="s">
        <v>1373</v>
      </c>
      <c r="AA84" s="644" t="s">
        <v>2362</v>
      </c>
      <c r="AB84" s="644" t="s">
        <v>2364</v>
      </c>
    </row>
    <row r="85" spans="2:28" ht="30" customHeight="1" x14ac:dyDescent="0.2">
      <c r="B85" s="508">
        <f ca="1"/>
        <v>81</v>
      </c>
      <c r="C85" s="508" t="str">
        <f ca="1"/>
        <v>MDW-39004</v>
      </c>
      <c r="D85" s="508" t="str">
        <f ca="1"/>
        <v>Lot01</v>
      </c>
      <c r="E85" s="508" t="str">
        <f ca="1"/>
        <v>PSD2</v>
      </c>
      <c r="F85" s="508" t="str">
        <f ca="1"/>
        <v>PSD</v>
      </c>
      <c r="G85" s="542" t="str">
        <f ca="1"/>
        <v>Rubber Gap Fillers on Platform Edge</v>
      </c>
      <c r="H85" s="508" t="str">
        <f ca="1"/>
        <v>กำพล</v>
      </c>
      <c r="I85" s="508">
        <f ca="1"/>
        <v>0</v>
      </c>
      <c r="J85" s="508">
        <f ca="1"/>
        <v>0</v>
      </c>
      <c r="K85" s="510">
        <f ca="1"/>
        <v>46255</v>
      </c>
      <c r="L85" s="173">
        <f ca="1"/>
        <v>45868</v>
      </c>
      <c r="M85" s="187">
        <f ca="1"/>
        <v>1</v>
      </c>
      <c r="N85" s="191" t="str">
        <f ca="1"/>
        <v>Completed</v>
      </c>
      <c r="O85" s="173">
        <f ca="1"/>
        <v>46053</v>
      </c>
      <c r="P85" s="187">
        <f ca="1"/>
        <v>1</v>
      </c>
      <c r="Q85" s="191" t="str">
        <f ca="1"/>
        <v>Completed</v>
      </c>
      <c r="R85" s="197">
        <f ca="1"/>
        <v>0</v>
      </c>
      <c r="S85" s="195">
        <f ca="1"/>
        <v>0</v>
      </c>
      <c r="T85" s="203">
        <f ca="1"/>
        <v>0</v>
      </c>
      <c r="U85" s="173">
        <f ca="1"/>
        <v>46265</v>
      </c>
      <c r="V85" s="187">
        <f ca="1"/>
        <v>0.4</v>
      </c>
      <c r="W85" s="191" t="str">
        <f ca="1"/>
        <v>Late</v>
      </c>
      <c r="X85" t="str" cm="1">
        <f t="array" aca="1" ref="X85" ca="1">_xlfn.XLOOKUP(1,(E85='01 Summary'!$E$4:$E$250)*(('01 Summary'!$W$4:$W$250="Late")+('01 Summary'!$W$4:$W$250="On Schedule")),'01 Summary'!$AM$4:$AM$250," ")</f>
        <v>แผนเข้าติดตั้ง 1/10/26-30/11/26</v>
      </c>
      <c r="Z85" s="644" t="s">
        <v>1119</v>
      </c>
      <c r="AA85" s="644" t="s">
        <v>2346</v>
      </c>
      <c r="AB85" s="644" t="s">
        <v>2348</v>
      </c>
    </row>
    <row r="86" spans="2:28" ht="30" customHeight="1" x14ac:dyDescent="0.2">
      <c r="B86" s="508">
        <f ca="1"/>
        <v>82</v>
      </c>
      <c r="C86" s="544" t="str">
        <f ca="1"/>
        <v>MDW-39280</v>
      </c>
      <c r="D86" s="544" t="str">
        <f ca="1"/>
        <v>Lot01</v>
      </c>
      <c r="E86" s="544" t="str">
        <f ca="1"/>
        <v>PSD3</v>
      </c>
      <c r="F86" s="544" t="str">
        <f ca="1"/>
        <v>PSD</v>
      </c>
      <c r="G86" s="689" t="str">
        <f ca="1"/>
        <v>Platform Finishing</v>
      </c>
      <c r="H86" s="544" t="str">
        <f ca="1"/>
        <v>กำพล</v>
      </c>
      <c r="I86" s="545">
        <f ca="1"/>
        <v>0</v>
      </c>
      <c r="J86" s="544">
        <f ca="1"/>
        <v>0</v>
      </c>
      <c r="K86" s="546">
        <f ca="1"/>
        <v>46255</v>
      </c>
      <c r="L86" s="530">
        <f ca="1"/>
        <v>45868</v>
      </c>
      <c r="M86" s="187">
        <f ca="1"/>
        <v>1</v>
      </c>
      <c r="N86" s="191" t="str">
        <f ca="1"/>
        <v>Completed</v>
      </c>
      <c r="O86" s="530">
        <f ca="1"/>
        <v>45916</v>
      </c>
      <c r="P86" s="187">
        <f ca="1"/>
        <v>1</v>
      </c>
      <c r="Q86" s="191" t="str">
        <f ca="1"/>
        <v>Completed</v>
      </c>
      <c r="R86" s="209">
        <f ca="1"/>
        <v>0</v>
      </c>
      <c r="S86" s="195">
        <f ca="1"/>
        <v>0</v>
      </c>
      <c r="T86" s="203">
        <f ca="1"/>
        <v>0</v>
      </c>
      <c r="U86" s="530">
        <f ca="1"/>
        <v>46029</v>
      </c>
      <c r="V86" s="187">
        <f ca="1"/>
        <v>1</v>
      </c>
      <c r="W86" s="191" t="str">
        <f ca="1"/>
        <v>Completed</v>
      </c>
      <c r="X86" t="str" cm="1">
        <f t="array" aca="1" ref="X86" ca="1">_xlfn.XLOOKUP(1,(E86='01 Summary'!$E$4:$E$250)*(('01 Summary'!$W$4:$W$250="Late")+('01 Summary'!$W$4:$W$250="On Schedule")),'01 Summary'!$AM$4:$AM$250," ")</f>
        <v xml:space="preserve"> </v>
      </c>
      <c r="Z86" s="644" t="s">
        <v>1367</v>
      </c>
      <c r="AA86" s="644" t="s">
        <v>2354</v>
      </c>
      <c r="AB86" s="644" t="s">
        <v>2356</v>
      </c>
    </row>
    <row r="87" spans="2:28" ht="30" customHeight="1" x14ac:dyDescent="0.2">
      <c r="B87" s="508">
        <f ca="1"/>
        <v>83</v>
      </c>
      <c r="C87" s="508" t="str">
        <f ca="1"/>
        <v>MDW-39281</v>
      </c>
      <c r="D87" s="508" t="str">
        <f ca="1"/>
        <v>Lot01</v>
      </c>
      <c r="E87" s="508" t="str">
        <f ca="1"/>
        <v>PSD4</v>
      </c>
      <c r="F87" s="508" t="str">
        <f ca="1"/>
        <v>PSD</v>
      </c>
      <c r="G87" s="542" t="str">
        <f ca="1"/>
        <v>Cladding Barrier between EWD and Station Structure</v>
      </c>
      <c r="H87" s="508" t="str">
        <f ca="1"/>
        <v>กำพล</v>
      </c>
      <c r="I87" s="508">
        <f ca="1"/>
        <v>0</v>
      </c>
      <c r="J87" s="508">
        <f ca="1"/>
        <v>0</v>
      </c>
      <c r="K87" s="510">
        <f ca="1"/>
        <v>46255</v>
      </c>
      <c r="L87" s="173">
        <f ca="1"/>
        <v>46081</v>
      </c>
      <c r="M87" s="187">
        <f ca="1"/>
        <v>1</v>
      </c>
      <c r="N87" s="191" t="str">
        <f ca="1"/>
        <v>Completed</v>
      </c>
      <c r="O87" s="173">
        <f ca="1"/>
        <v>46096</v>
      </c>
      <c r="P87" s="187">
        <f ca="1"/>
        <v>1</v>
      </c>
      <c r="Q87" s="191" t="str">
        <f ca="1"/>
        <v>Completed</v>
      </c>
      <c r="R87" s="194">
        <f ca="1"/>
        <v>0</v>
      </c>
      <c r="S87" s="195">
        <f ca="1"/>
        <v>0</v>
      </c>
      <c r="T87" s="203">
        <f ca="1"/>
        <v>0</v>
      </c>
      <c r="U87" s="173">
        <f ca="1"/>
        <v>46249</v>
      </c>
      <c r="V87" s="187">
        <f ca="1"/>
        <v>1</v>
      </c>
      <c r="W87" s="191" t="str">
        <f ca="1"/>
        <v>Completed</v>
      </c>
      <c r="X87" t="str" cm="1">
        <f t="array" aca="1" ref="X87" ca="1">_xlfn.XLOOKUP(1,(E87='01 Summary'!$E$4:$E$250)*(('01 Summary'!$W$4:$W$250="Late")+('01 Summary'!$W$4:$W$250="On Schedule")),'01 Summary'!$AM$4:$AM$250," ")</f>
        <v xml:space="preserve"> </v>
      </c>
      <c r="Z87" s="644" t="s">
        <v>1370</v>
      </c>
      <c r="AA87" s="644" t="s">
        <v>2358</v>
      </c>
      <c r="AB87" s="644" t="s">
        <v>2360</v>
      </c>
    </row>
    <row r="88" spans="2:28" ht="30" hidden="1" customHeight="1" x14ac:dyDescent="0.2">
      <c r="B88" s="508">
        <f ca="1"/>
        <v>84</v>
      </c>
      <c r="C88" s="512" t="str">
        <f ca="1"/>
        <v>-</v>
      </c>
      <c r="D88" s="512" t="str">
        <f ca="1"/>
        <v>Lot01</v>
      </c>
      <c r="E88" s="512" t="str">
        <f ca="1"/>
        <v>AFC1</v>
      </c>
      <c r="F88" s="512" t="str">
        <f ca="1"/>
        <v>AFC</v>
      </c>
      <c r="G88" s="543" t="str">
        <f ca="1"/>
        <v>Park and Ride System</v>
      </c>
      <c r="H88" s="512" t="str">
        <f ca="1"/>
        <v>บัณฑิต/สหชาติ</v>
      </c>
      <c r="I88" s="512">
        <f ca="1"/>
        <v>0</v>
      </c>
      <c r="J88" s="512">
        <f ca="1"/>
        <v>0</v>
      </c>
      <c r="K88" s="514">
        <f ca="1"/>
        <v>46315</v>
      </c>
      <c r="L88" s="174">
        <f ca="1"/>
        <v>0</v>
      </c>
      <c r="M88" s="188">
        <f ca="1"/>
        <v>0</v>
      </c>
      <c r="N88" s="175">
        <f ca="1"/>
        <v>0</v>
      </c>
      <c r="O88" s="174">
        <f ca="1"/>
        <v>0</v>
      </c>
      <c r="P88" s="188">
        <f ca="1"/>
        <v>0</v>
      </c>
      <c r="Q88" s="175">
        <f ca="1"/>
        <v>0</v>
      </c>
      <c r="R88" s="174">
        <f ca="1"/>
        <v>0</v>
      </c>
      <c r="S88" s="188">
        <f ca="1"/>
        <v>0</v>
      </c>
      <c r="T88" s="175">
        <f ca="1"/>
        <v>0</v>
      </c>
      <c r="U88" s="553">
        <f ca="1"/>
        <v>0</v>
      </c>
      <c r="V88" s="554">
        <f ca="1"/>
        <v>0</v>
      </c>
      <c r="W88" s="555">
        <f ca="1"/>
        <v>0</v>
      </c>
      <c r="X88" t="str" cm="1">
        <f t="array" aca="1" ref="X88" ca="1">_xlfn.XLOOKUP(1,(E88='01 Summary'!$E$4:$E$250)*(('01 Summary'!$W$4:$W$250="Late")+('01 Summary'!$W$4:$W$250="On Schedule")),'01 Summary'!$AM$4:$AM$250," ")</f>
        <v xml:space="preserve"> </v>
      </c>
      <c r="AA88" s="644">
        <v>0</v>
      </c>
      <c r="AB88" s="644">
        <v>0</v>
      </c>
    </row>
    <row r="89" spans="2:28" ht="30" customHeight="1" x14ac:dyDescent="0.2">
      <c r="B89" s="508">
        <f ca="1"/>
        <v>85</v>
      </c>
      <c r="C89" s="508" t="str">
        <f ca="1"/>
        <v>MDW-39276</v>
      </c>
      <c r="D89" s="508" t="str">
        <f ca="1"/>
        <v>Lot01</v>
      </c>
      <c r="E89" s="508" t="str">
        <f ca="1"/>
        <v>AFC2</v>
      </c>
      <c r="F89" s="508" t="str">
        <f ca="1"/>
        <v>AFC</v>
      </c>
      <c r="G89" s="542" t="str">
        <f ca="1"/>
        <v>Ticket Issuing Machine (TIM) Wall Opening and Closing</v>
      </c>
      <c r="H89" s="508" t="str">
        <f ca="1"/>
        <v>สหชาติ</v>
      </c>
      <c r="I89" s="508">
        <f ca="1"/>
        <v>0</v>
      </c>
      <c r="J89" s="508">
        <f ca="1"/>
        <v>0</v>
      </c>
      <c r="K89" s="510">
        <f ca="1"/>
        <v>46285</v>
      </c>
      <c r="L89" s="173">
        <f ca="1"/>
        <v>46052</v>
      </c>
      <c r="M89" s="187">
        <f ca="1"/>
        <v>1</v>
      </c>
      <c r="N89" s="191" t="str">
        <f ca="1"/>
        <v>Completed</v>
      </c>
      <c r="O89" s="597">
        <f ca="1"/>
        <v>46096</v>
      </c>
      <c r="P89" s="187">
        <f ca="1"/>
        <v>0.5</v>
      </c>
      <c r="Q89" s="191" t="str">
        <f ca="1"/>
        <v>Late</v>
      </c>
      <c r="R89" s="194">
        <f ca="1"/>
        <v>0</v>
      </c>
      <c r="S89" s="195">
        <f ca="1"/>
        <v>0</v>
      </c>
      <c r="T89" s="203">
        <f ca="1"/>
        <v>0</v>
      </c>
      <c r="U89" s="173">
        <f ca="1"/>
        <v>46216</v>
      </c>
      <c r="V89" s="187">
        <f ca="1"/>
        <v>1</v>
      </c>
      <c r="W89" s="191" t="str">
        <f ca="1"/>
        <v>Completed</v>
      </c>
      <c r="X89" t="str" cm="1">
        <f t="array" aca="1" ref="X89" ca="1">_xlfn.XLOOKUP(1,(E89='01 Summary'!$E$4:$E$250)*(('01 Summary'!$W$4:$W$250="Late")+('01 Summary'!$W$4:$W$250="On Schedule")),'01 Summary'!$AM$4:$AM$250," ")</f>
        <v xml:space="preserve"> </v>
      </c>
      <c r="Z89" s="644" t="s">
        <v>1357</v>
      </c>
      <c r="AA89" s="644" t="s">
        <v>2127</v>
      </c>
      <c r="AB89" s="644" t="s">
        <v>2130</v>
      </c>
    </row>
    <row r="90" spans="2:28" ht="30" customHeight="1" x14ac:dyDescent="0.2">
      <c r="B90" s="508">
        <f ca="1"/>
        <v>86</v>
      </c>
      <c r="C90" s="508" t="str">
        <f ca="1"/>
        <v>MDW-39279</v>
      </c>
      <c r="D90" s="508" t="str">
        <f ca="1"/>
        <v>Lot01</v>
      </c>
      <c r="E90" s="508" t="str">
        <f ca="1"/>
        <v>AFC3</v>
      </c>
      <c r="F90" s="508" t="str">
        <f ca="1"/>
        <v>AFC</v>
      </c>
      <c r="G90" s="542" t="str">
        <f ca="1"/>
        <v>Balustrade Modification Along AFC Gate Line</v>
      </c>
      <c r="H90" s="508" t="str">
        <f ca="1"/>
        <v>สหชาติ</v>
      </c>
      <c r="I90" s="508">
        <f ca="1"/>
        <v>0</v>
      </c>
      <c r="J90" s="508">
        <f ca="1"/>
        <v>0</v>
      </c>
      <c r="K90" s="510">
        <f ca="1"/>
        <v>46285</v>
      </c>
      <c r="L90" s="489">
        <f ca="1"/>
        <v>46203</v>
      </c>
      <c r="M90" s="187">
        <f ca="1"/>
        <v>0.1</v>
      </c>
      <c r="N90" s="191" t="str">
        <f ca="1"/>
        <v>Late</v>
      </c>
      <c r="O90" s="597">
        <f ca="1"/>
        <v>46249</v>
      </c>
      <c r="P90" s="187">
        <f ca="1"/>
        <v>0.5</v>
      </c>
      <c r="Q90" s="191" t="str">
        <f ca="1"/>
        <v>Late</v>
      </c>
      <c r="R90" s="197">
        <f ca="1"/>
        <v>0</v>
      </c>
      <c r="S90" s="195">
        <f ca="1"/>
        <v>0</v>
      </c>
      <c r="T90" s="203">
        <f ca="1"/>
        <v>0</v>
      </c>
      <c r="U90" s="173">
        <f ca="1"/>
        <v>46332</v>
      </c>
      <c r="V90" s="187">
        <f ca="1"/>
        <v>0</v>
      </c>
      <c r="W90" s="191" t="str">
        <f ca="1"/>
        <v>On Schedule</v>
      </c>
      <c r="X90" t="str" cm="1">
        <f t="array" aca="1" ref="X90" ca="1">_xlfn.XLOOKUP(1,(E90='01 Summary'!$E$4:$E$250)*(('01 Summary'!$W$4:$W$250="Late")+('01 Summary'!$W$4:$W$250="On Schedule")),'01 Summary'!$AM$4:$AM$250," ")</f>
        <v>จัดเตรียมแบบ ออกPPR Oct-26</v>
      </c>
      <c r="Z90" s="644" t="s">
        <v>1365</v>
      </c>
      <c r="AA90" s="644" t="s">
        <v>2140</v>
      </c>
      <c r="AB90" s="644" t="s">
        <v>2143</v>
      </c>
    </row>
    <row r="91" spans="2:28" ht="30" customHeight="1" x14ac:dyDescent="0.2">
      <c r="B91" s="508">
        <f ca="1"/>
        <v>87</v>
      </c>
      <c r="C91" s="508" t="str">
        <f ca="1"/>
        <v>MDW-39278</v>
      </c>
      <c r="D91" s="508" t="str">
        <f ca="1"/>
        <v>Lot01</v>
      </c>
      <c r="E91" s="508" t="str">
        <f ca="1"/>
        <v>AFC4</v>
      </c>
      <c r="F91" s="508" t="str">
        <f ca="1"/>
        <v>AFC</v>
      </c>
      <c r="G91" s="542" t="str">
        <f ca="1"/>
        <v>Underfloor Embedded Duct Modification for AFC Gates Line</v>
      </c>
      <c r="H91" s="508" t="str">
        <f ca="1"/>
        <v>สหชาติ</v>
      </c>
      <c r="I91" s="508">
        <f ca="1"/>
        <v>0</v>
      </c>
      <c r="J91" s="508" t="str">
        <f ca="1"/>
        <v>Depot</v>
      </c>
      <c r="K91" s="510">
        <f ca="1"/>
        <v>46285</v>
      </c>
      <c r="L91" s="173">
        <f ca="1"/>
        <v>46052</v>
      </c>
      <c r="M91" s="187">
        <f ca="1"/>
        <v>1</v>
      </c>
      <c r="N91" s="191" t="str">
        <f ca="1"/>
        <v>Completed</v>
      </c>
      <c r="O91" s="597">
        <f ca="1"/>
        <v>46114</v>
      </c>
      <c r="P91" s="187">
        <f ca="1"/>
        <v>0.67</v>
      </c>
      <c r="Q91" s="191" t="str">
        <f ca="1"/>
        <v>Late</v>
      </c>
      <c r="R91" s="197">
        <f ca="1"/>
        <v>0</v>
      </c>
      <c r="S91" s="195">
        <f ca="1"/>
        <v>0</v>
      </c>
      <c r="T91" s="203">
        <f ca="1"/>
        <v>0</v>
      </c>
      <c r="U91" s="173">
        <f ca="1"/>
        <v>46304</v>
      </c>
      <c r="V91" s="187">
        <f ca="1"/>
        <v>0.81</v>
      </c>
      <c r="W91" s="191" t="str">
        <f ca="1"/>
        <v>Late</v>
      </c>
      <c r="X91" cm="1">
        <f t="array" aca="1" ref="X91" ca="1">_xlfn.XLOOKUP(1,(E91='01 Summary'!$E$4:$E$250)*(('01 Summary'!$W$4:$W$250="Late")+('01 Summary'!$W$4:$W$250="On Schedule")),'01 Summary'!$AM$4:$AM$250," ")</f>
        <v>0</v>
      </c>
      <c r="Z91" s="644" t="s">
        <v>1363</v>
      </c>
      <c r="AA91" s="644" t="s">
        <v>2136</v>
      </c>
      <c r="AB91" s="644" t="s">
        <v>2138</v>
      </c>
    </row>
    <row r="92" spans="2:28" ht="30" customHeight="1" x14ac:dyDescent="0.2">
      <c r="B92" s="508">
        <f ca="1"/>
        <v>88</v>
      </c>
      <c r="C92" s="674" t="str">
        <f ca="1"/>
        <v>MDW-39002</v>
      </c>
      <c r="D92" s="674" t="str">
        <f ca="1"/>
        <v>Lot01</v>
      </c>
      <c r="E92" s="674" t="str">
        <f ca="1"/>
        <v>SIG1</v>
      </c>
      <c r="F92" s="674" t="str">
        <f ca="1"/>
        <v>SIG</v>
      </c>
      <c r="G92" s="676" t="str">
        <f ca="1"/>
        <v>Test Track Shelters and Test Track Building</v>
      </c>
      <c r="H92" s="674" t="str">
        <f ca="1"/>
        <v>สหชาติ</v>
      </c>
      <c r="I92" s="674">
        <f ca="1"/>
        <v>0</v>
      </c>
      <c r="J92" s="674">
        <f ca="1"/>
        <v>0</v>
      </c>
      <c r="K92" s="677">
        <f ca="1"/>
        <v>46195</v>
      </c>
      <c r="L92" s="193">
        <f ca="1"/>
        <v>45983</v>
      </c>
      <c r="M92" s="615">
        <f ca="1"/>
        <v>1</v>
      </c>
      <c r="N92" s="601" t="str">
        <f ca="1"/>
        <v>Completed</v>
      </c>
      <c r="O92" s="193">
        <f ca="1"/>
        <v>46040</v>
      </c>
      <c r="P92" s="615">
        <f ca="1"/>
        <v>1</v>
      </c>
      <c r="Q92" s="601" t="str">
        <f ca="1"/>
        <v>Completed</v>
      </c>
      <c r="R92" s="193">
        <f ca="1"/>
        <v>46081</v>
      </c>
      <c r="S92" s="615">
        <f ca="1"/>
        <v>1</v>
      </c>
      <c r="T92" s="601" t="str">
        <f ca="1"/>
        <v>Completed</v>
      </c>
      <c r="U92" s="193">
        <f ca="1"/>
        <v>46127</v>
      </c>
      <c r="V92" s="615">
        <f ca="1"/>
        <v>1</v>
      </c>
      <c r="W92" s="601" t="str">
        <f ca="1"/>
        <v>Completed</v>
      </c>
      <c r="X92" t="str" cm="1">
        <f t="array" aca="1" ref="X92" ca="1">_xlfn.XLOOKUP(1,(E92='01 Summary'!$E$4:$E$250)*(('01 Summary'!$W$4:$W$250="Late")+('01 Summary'!$W$4:$W$250="On Schedule")),'01 Summary'!$AM$4:$AM$250," ")</f>
        <v xml:space="preserve"> </v>
      </c>
      <c r="Z92" s="644" t="s">
        <v>1109</v>
      </c>
      <c r="AA92" s="644" t="s">
        <v>2070</v>
      </c>
      <c r="AB92" s="644" t="s">
        <v>2073</v>
      </c>
    </row>
    <row r="93" spans="2:28" ht="30" customHeight="1" x14ac:dyDescent="0.2">
      <c r="B93" s="508">
        <f ca="1"/>
        <v>89</v>
      </c>
      <c r="C93" s="508" t="str">
        <f ca="1"/>
        <v>MDW-39293</v>
      </c>
      <c r="D93" s="508" t="str">
        <f ca="1"/>
        <v>Lot01</v>
      </c>
      <c r="E93" s="508" t="str">
        <f ca="1"/>
        <v>SIG2</v>
      </c>
      <c r="F93" s="508" t="str">
        <f ca="1"/>
        <v>SIG</v>
      </c>
      <c r="G93" s="542" t="str">
        <f ca="1"/>
        <v>Rearrangement of track crossing walkway at stabling yard to consistent with the layout of 4-car train parking</v>
      </c>
      <c r="H93" s="508" t="str">
        <f ca="1"/>
        <v>กำพล</v>
      </c>
      <c r="I93" s="508">
        <f ca="1"/>
        <v>0</v>
      </c>
      <c r="J93" s="508" t="str">
        <f ca="1"/>
        <v>Depot</v>
      </c>
      <c r="K93" s="510">
        <f ca="1"/>
        <v>46195</v>
      </c>
      <c r="L93" s="173">
        <f ca="1"/>
        <v>45991</v>
      </c>
      <c r="M93" s="187">
        <f ca="1"/>
        <v>1</v>
      </c>
      <c r="N93" s="191" t="str">
        <f ca="1"/>
        <v>Completed</v>
      </c>
      <c r="O93" s="173">
        <f ca="1"/>
        <v>46021</v>
      </c>
      <c r="P93" s="187">
        <f ca="1"/>
        <v>1</v>
      </c>
      <c r="Q93" s="191" t="str">
        <f ca="1"/>
        <v>Completed</v>
      </c>
      <c r="R93" s="194">
        <f ca="1"/>
        <v>0</v>
      </c>
      <c r="S93" s="195">
        <f ca="1"/>
        <v>0</v>
      </c>
      <c r="T93" s="203">
        <f ca="1"/>
        <v>0</v>
      </c>
      <c r="U93" s="173">
        <f ca="1"/>
        <v>46111</v>
      </c>
      <c r="V93" s="187">
        <f ca="1"/>
        <v>1</v>
      </c>
      <c r="W93" s="191" t="str">
        <f ca="1"/>
        <v>Completed</v>
      </c>
      <c r="X93" t="str" cm="1">
        <f t="array" aca="1" ref="X93" ca="1">_xlfn.XLOOKUP(1,(E93='01 Summary'!$E$4:$E$250)*(('01 Summary'!$W$4:$W$250="Late")+('01 Summary'!$W$4:$W$250="On Schedule")),'01 Summary'!$AM$4:$AM$250," ")</f>
        <v xml:space="preserve"> </v>
      </c>
      <c r="Z93" s="644" t="s">
        <v>1399</v>
      </c>
      <c r="AA93" s="644" t="s">
        <v>2378</v>
      </c>
      <c r="AB93" s="644" t="s">
        <v>2380</v>
      </c>
    </row>
    <row r="94" spans="2:28" ht="30" customHeight="1" x14ac:dyDescent="0.2">
      <c r="B94" s="508">
        <f ca="1"/>
        <v>90</v>
      </c>
      <c r="C94" s="508" t="str">
        <f ca="1"/>
        <v>MDW-39288</v>
      </c>
      <c r="D94" s="508" t="str">
        <f ca="1"/>
        <v>Lot01</v>
      </c>
      <c r="E94" s="508" t="str">
        <f ca="1"/>
        <v>SIG3</v>
      </c>
      <c r="F94" s="508" t="str">
        <f ca="1"/>
        <v>SIG</v>
      </c>
      <c r="G94" s="542" t="str">
        <f ca="1"/>
        <v>Point Machine Foundation Construction</v>
      </c>
      <c r="H94" s="508" t="str">
        <f ca="1"/>
        <v>กำพล</v>
      </c>
      <c r="I94" s="508">
        <f ca="1"/>
        <v>0</v>
      </c>
      <c r="J94" s="508">
        <f ca="1"/>
        <v>0</v>
      </c>
      <c r="K94" s="510">
        <f ca="1"/>
        <v>46255</v>
      </c>
      <c r="L94" s="173">
        <f ca="1"/>
        <v>45982</v>
      </c>
      <c r="M94" s="187">
        <f ca="1"/>
        <v>1</v>
      </c>
      <c r="N94" s="191" t="str">
        <f ca="1"/>
        <v>Completed</v>
      </c>
      <c r="O94" s="173">
        <f ca="1"/>
        <v>46021</v>
      </c>
      <c r="P94" s="187">
        <f ca="1"/>
        <v>1</v>
      </c>
      <c r="Q94" s="191" t="str">
        <f ca="1"/>
        <v>Completed</v>
      </c>
      <c r="R94" s="194">
        <f ca="1"/>
        <v>0</v>
      </c>
      <c r="S94" s="195">
        <f ca="1"/>
        <v>0</v>
      </c>
      <c r="T94" s="203">
        <f ca="1"/>
        <v>0</v>
      </c>
      <c r="U94" s="173">
        <f ca="1"/>
        <v>46100</v>
      </c>
      <c r="V94" s="187">
        <f ca="1"/>
        <v>1</v>
      </c>
      <c r="W94" s="191" t="str">
        <f ca="1"/>
        <v>Completed</v>
      </c>
      <c r="X94" t="str" cm="1">
        <f t="array" aca="1" ref="X94" ca="1">_xlfn.XLOOKUP(1,(E94='01 Summary'!$E$4:$E$250)*(('01 Summary'!$W$4:$W$250="Late")+('01 Summary'!$W$4:$W$250="On Schedule")),'01 Summary'!$AM$4:$AM$250," ")</f>
        <v xml:space="preserve"> </v>
      </c>
      <c r="Z94" s="644" t="s">
        <v>1385</v>
      </c>
      <c r="AA94" s="644" t="s">
        <v>2366</v>
      </c>
      <c r="AB94" s="644" t="s">
        <v>2368</v>
      </c>
    </row>
    <row r="95" spans="2:28" ht="30" customHeight="1" x14ac:dyDescent="0.2">
      <c r="B95" s="508">
        <f ca="1"/>
        <v>91</v>
      </c>
      <c r="C95" s="508" t="str">
        <f ca="1"/>
        <v>MDW-39001</v>
      </c>
      <c r="D95" s="508" t="str">
        <f ca="1"/>
        <v>Lot01</v>
      </c>
      <c r="E95" s="508" t="str">
        <f ca="1"/>
        <v>SIG4</v>
      </c>
      <c r="F95" s="508" t="str">
        <f ca="1"/>
        <v>SIG</v>
      </c>
      <c r="G95" s="542" t="str">
        <f ca="1"/>
        <v>Modification of Depot Track Route Line to Stabling Yard</v>
      </c>
      <c r="H95" s="508" t="str">
        <f ca="1"/>
        <v>สู่โชค</v>
      </c>
      <c r="I95" s="508">
        <f ca="1"/>
        <v>0</v>
      </c>
      <c r="J95" s="508" t="str">
        <f ca="1"/>
        <v>Depot</v>
      </c>
      <c r="K95" s="510">
        <f ca="1"/>
        <v>46195</v>
      </c>
      <c r="L95" s="173">
        <f ca="1"/>
        <v>45960</v>
      </c>
      <c r="M95" s="187">
        <f ca="1"/>
        <v>1</v>
      </c>
      <c r="N95" s="191" t="str">
        <f ca="1"/>
        <v>Completed</v>
      </c>
      <c r="O95" s="173">
        <f ca="1"/>
        <v>45990</v>
      </c>
      <c r="P95" s="187">
        <f ca="1"/>
        <v>1</v>
      </c>
      <c r="Q95" s="191" t="str">
        <f ca="1"/>
        <v>Completed</v>
      </c>
      <c r="R95" s="194">
        <f ca="1"/>
        <v>0</v>
      </c>
      <c r="S95" s="195">
        <f ca="1"/>
        <v>0</v>
      </c>
      <c r="T95" s="203">
        <f ca="1"/>
        <v>0</v>
      </c>
      <c r="U95" s="173">
        <f ca="1"/>
        <v>46170</v>
      </c>
      <c r="V95" s="187">
        <f ca="1"/>
        <v>0.95</v>
      </c>
      <c r="W95" s="191" t="str">
        <f ca="1"/>
        <v>Late</v>
      </c>
      <c r="X95" t="str" cm="1">
        <f t="array" aca="1" ref="X95" ca="1">_xlfn.XLOOKUP(1,(E95='01 Summary'!$E$4:$E$250)*(('01 Summary'!$W$4:$W$250="Late")+('01 Summary'!$W$4:$W$250="On Schedule")),'01 Summary'!$AM$4:$AM$250," ")</f>
        <v>คงเหลือเก็บงาน
Progress by ช.ธนัท</v>
      </c>
      <c r="Z95" s="644" t="s">
        <v>1101</v>
      </c>
      <c r="AA95" s="644" t="s">
        <v>2342</v>
      </c>
      <c r="AB95" s="644" t="s">
        <v>2344</v>
      </c>
    </row>
    <row r="96" spans="2:28" ht="30" customHeight="1" x14ac:dyDescent="0.2">
      <c r="B96" s="508">
        <f ca="1"/>
        <v>92</v>
      </c>
      <c r="C96" s="508" t="str">
        <f ca="1"/>
        <v>MDW-39287</v>
      </c>
      <c r="D96" s="508" t="str">
        <f ca="1"/>
        <v>Lot01</v>
      </c>
      <c r="E96" s="508" t="str">
        <f ca="1"/>
        <v>SIG5</v>
      </c>
      <c r="F96" s="508" t="str">
        <f ca="1"/>
        <v>SIG</v>
      </c>
      <c r="G96" s="542" t="str">
        <f ca="1"/>
        <v>Strobe Light at Buffer Stops</v>
      </c>
      <c r="H96" s="508" t="str">
        <f ca="1"/>
        <v>ประธาน</v>
      </c>
      <c r="I96" s="508">
        <f ca="1"/>
        <v>0</v>
      </c>
      <c r="J96" s="508" t="str">
        <f ca="1"/>
        <v>Depot</v>
      </c>
      <c r="K96" s="510">
        <f ca="1"/>
        <v>46255</v>
      </c>
      <c r="L96" s="173">
        <f ca="1"/>
        <v>46172</v>
      </c>
      <c r="M96" s="187">
        <f ca="1"/>
        <v>1</v>
      </c>
      <c r="N96" s="191" t="str">
        <f ca="1"/>
        <v>Completed</v>
      </c>
      <c r="O96" s="173">
        <f ca="1"/>
        <v>46202</v>
      </c>
      <c r="P96" s="187">
        <f ca="1"/>
        <v>1</v>
      </c>
      <c r="Q96" s="191" t="str">
        <f ca="1"/>
        <v>Completed</v>
      </c>
      <c r="R96" s="194">
        <f ca="1"/>
        <v>0</v>
      </c>
      <c r="S96" s="195">
        <f ca="1"/>
        <v>0</v>
      </c>
      <c r="T96" s="203">
        <f ca="1"/>
        <v>0</v>
      </c>
      <c r="U96" s="173">
        <f ca="1"/>
        <v>46262</v>
      </c>
      <c r="V96" s="187">
        <f ca="1"/>
        <v>1</v>
      </c>
      <c r="W96" s="191" t="str">
        <f ca="1"/>
        <v>Completed</v>
      </c>
      <c r="X96" t="str" cm="1">
        <f t="array" aca="1" ref="X96" ca="1">_xlfn.XLOOKUP(1,(E96='01 Summary'!$E$4:$E$250)*(('01 Summary'!$W$4:$W$250="Late")+('01 Summary'!$W$4:$W$250="On Schedule")),'01 Summary'!$AM$4:$AM$250," ")</f>
        <v xml:space="preserve"> </v>
      </c>
      <c r="Z96" s="644" t="s">
        <v>1382</v>
      </c>
      <c r="AA96" s="644" t="s">
        <v>3578</v>
      </c>
      <c r="AB96" s="644" t="s">
        <v>3848</v>
      </c>
    </row>
    <row r="97" spans="2:28" ht="30" customHeight="1" x14ac:dyDescent="0.2">
      <c r="B97" s="508">
        <f ca="1"/>
        <v>93</v>
      </c>
      <c r="C97" s="508" t="str">
        <f ca="1"/>
        <v>DWE-39016</v>
      </c>
      <c r="D97" s="508" t="str">
        <f ca="1"/>
        <v>Lot01</v>
      </c>
      <c r="E97" s="508" t="str">
        <f ca="1"/>
        <v>DWE1</v>
      </c>
      <c r="F97" s="508" t="str">
        <f ca="1"/>
        <v>DWE</v>
      </c>
      <c r="G97" s="542" t="str">
        <f ca="1"/>
        <v>Diesel Fuel Storage Tank for Maintenance Vehicle</v>
      </c>
      <c r="H97" s="508" t="str">
        <f ca="1"/>
        <v>สมศักดิ์</v>
      </c>
      <c r="I97" s="508">
        <f ca="1"/>
        <v>0</v>
      </c>
      <c r="J97" s="508" t="str">
        <f ca="1"/>
        <v>Depot</v>
      </c>
      <c r="K97" s="510">
        <f ca="1"/>
        <v>46285</v>
      </c>
      <c r="L97" s="173">
        <f ca="1"/>
        <v>46008</v>
      </c>
      <c r="M97" s="187">
        <f ca="1"/>
        <v>1</v>
      </c>
      <c r="N97" s="191" t="str">
        <f ca="1"/>
        <v>Completed</v>
      </c>
      <c r="O97" s="173">
        <f ca="1"/>
        <v>46038</v>
      </c>
      <c r="P97" s="189">
        <f ca="1"/>
        <v>1</v>
      </c>
      <c r="Q97" s="192" t="str">
        <f ca="1"/>
        <v>Completed</v>
      </c>
      <c r="R97" s="173">
        <f ca="1"/>
        <v>46203</v>
      </c>
      <c r="S97" s="189">
        <f ca="1"/>
        <v>1</v>
      </c>
      <c r="T97" s="191" t="str">
        <f ca="1"/>
        <v>Completed</v>
      </c>
      <c r="U97" s="173">
        <f ca="1"/>
        <v>46234</v>
      </c>
      <c r="V97" s="189">
        <f ca="1"/>
        <v>1</v>
      </c>
      <c r="W97" s="191" t="str">
        <f ca="1"/>
        <v>Completed</v>
      </c>
      <c r="X97" t="str" cm="1">
        <f t="array" aca="1" ref="X97" ca="1">_xlfn.XLOOKUP(1,(E97='01 Summary'!$E$4:$E$250)*(('01 Summary'!$W$4:$W$250="Late")+('01 Summary'!$W$4:$W$250="On Schedule")),'01 Summary'!$AM$4:$AM$250," ")</f>
        <v xml:space="preserve"> </v>
      </c>
      <c r="Z97" s="644" t="s">
        <v>839</v>
      </c>
      <c r="AA97" s="644" t="s">
        <v>2484</v>
      </c>
      <c r="AB97" s="644" t="s">
        <v>2486</v>
      </c>
    </row>
    <row r="98" spans="2:28" ht="30" customHeight="1" x14ac:dyDescent="0.2">
      <c r="B98" s="508">
        <f ca="1"/>
        <v>94</v>
      </c>
      <c r="C98" s="508" t="str">
        <f ca="1"/>
        <v>DWE-39011</v>
      </c>
      <c r="D98" s="508" t="str">
        <f ca="1"/>
        <v>Lot01</v>
      </c>
      <c r="E98" s="508" t="str">
        <f ca="1"/>
        <v>DWE2</v>
      </c>
      <c r="F98" s="508" t="str">
        <f ca="1"/>
        <v>DWE</v>
      </c>
      <c r="G98" s="542" t="str">
        <f ca="1"/>
        <v>Movable Height Maintenance Platform Vehicle (Boom Lift)</v>
      </c>
      <c r="H98" s="508" t="str">
        <f ca="1"/>
        <v>สมศักดิ์</v>
      </c>
      <c r="I98" s="508">
        <f ca="1"/>
        <v>0</v>
      </c>
      <c r="J98" s="508" t="str">
        <f ca="1"/>
        <v>Depot</v>
      </c>
      <c r="K98" s="510">
        <f ca="1"/>
        <v>46285</v>
      </c>
      <c r="L98" s="173">
        <f ca="1"/>
        <v>46008</v>
      </c>
      <c r="M98" s="187">
        <f ca="1"/>
        <v>1</v>
      </c>
      <c r="N98" s="191" t="str">
        <f ca="1"/>
        <v>Completed</v>
      </c>
      <c r="O98" s="173">
        <f ca="1"/>
        <v>45875</v>
      </c>
      <c r="P98" s="189">
        <f ca="1"/>
        <v>1</v>
      </c>
      <c r="Q98" s="191" t="str">
        <f ca="1"/>
        <v>Completed</v>
      </c>
      <c r="R98" s="173">
        <f ca="1"/>
        <v>46022</v>
      </c>
      <c r="S98" s="189">
        <f ca="1"/>
        <v>1</v>
      </c>
      <c r="T98" s="191" t="str">
        <f ca="1"/>
        <v>Completed</v>
      </c>
      <c r="U98" s="173">
        <f ca="1"/>
        <v>46203</v>
      </c>
      <c r="V98" s="189">
        <f ca="1"/>
        <v>1</v>
      </c>
      <c r="W98" s="191" t="str">
        <f ca="1"/>
        <v>Completed</v>
      </c>
      <c r="X98" t="str" cm="1">
        <f t="array" aca="1" ref="X98" ca="1">_xlfn.XLOOKUP(1,(E98='01 Summary'!$E$4:$E$250)*(('01 Summary'!$W$4:$W$250="Late")+('01 Summary'!$W$4:$W$250="On Schedule")),'01 Summary'!$AM$4:$AM$250," ")</f>
        <v xml:space="preserve"> </v>
      </c>
      <c r="Z98" s="644" t="s">
        <v>481</v>
      </c>
      <c r="AA98" s="644" t="s">
        <v>2456</v>
      </c>
      <c r="AB98" s="644" t="s">
        <v>2458</v>
      </c>
    </row>
    <row r="99" spans="2:28" ht="30" customHeight="1" x14ac:dyDescent="0.2">
      <c r="B99" s="508">
        <f ca="1"/>
        <v>95</v>
      </c>
      <c r="C99" s="508" t="str">
        <f ca="1"/>
        <v>DWE-39012</v>
      </c>
      <c r="D99" s="508" t="str">
        <f ca="1"/>
        <v>Lot01</v>
      </c>
      <c r="E99" s="508" t="str">
        <f ca="1"/>
        <v>DWE3</v>
      </c>
      <c r="F99" s="508" t="str">
        <f ca="1"/>
        <v>DWE</v>
      </c>
      <c r="G99" s="542" t="str">
        <f ca="1"/>
        <v>Fork Lift Vehicle</v>
      </c>
      <c r="H99" s="508" t="str">
        <f ca="1"/>
        <v>สมศักดิ์</v>
      </c>
      <c r="I99" s="508">
        <f ca="1"/>
        <v>0</v>
      </c>
      <c r="J99" s="508" t="str">
        <f ca="1"/>
        <v>Depot</v>
      </c>
      <c r="K99" s="510">
        <f ca="1"/>
        <v>46285</v>
      </c>
      <c r="L99" s="173">
        <f ca="1"/>
        <v>46008</v>
      </c>
      <c r="M99" s="187">
        <f ca="1"/>
        <v>1</v>
      </c>
      <c r="N99" s="191" t="str">
        <f ca="1"/>
        <v>Completed</v>
      </c>
      <c r="O99" s="173">
        <f ca="1"/>
        <v>45747</v>
      </c>
      <c r="P99" s="189">
        <f ca="1"/>
        <v>1</v>
      </c>
      <c r="Q99" s="191" t="str">
        <f ca="1"/>
        <v>Completed</v>
      </c>
      <c r="R99" s="173">
        <f ca="1"/>
        <v>46174</v>
      </c>
      <c r="S99" s="189">
        <f ca="1"/>
        <v>1</v>
      </c>
      <c r="T99" s="191" t="str">
        <f ca="1"/>
        <v>Completed</v>
      </c>
      <c r="U99" s="173">
        <f ca="1"/>
        <v>46203</v>
      </c>
      <c r="V99" s="189">
        <f ca="1"/>
        <v>1</v>
      </c>
      <c r="W99" s="191" t="str">
        <f ca="1"/>
        <v>Completed</v>
      </c>
      <c r="X99" t="str" cm="1">
        <f t="array" aca="1" ref="X99" ca="1">_xlfn.XLOOKUP(1,(E99='01 Summary'!$E$4:$E$250)*(('01 Summary'!$W$4:$W$250="Late")+('01 Summary'!$W$4:$W$250="On Schedule")),'01 Summary'!$AM$4:$AM$250," ")</f>
        <v xml:space="preserve"> </v>
      </c>
      <c r="Z99" s="644" t="s">
        <v>482</v>
      </c>
      <c r="AA99" s="644" t="s">
        <v>2460</v>
      </c>
      <c r="AB99" s="644" t="s">
        <v>2462</v>
      </c>
    </row>
    <row r="100" spans="2:28" ht="30" customHeight="1" x14ac:dyDescent="0.2">
      <c r="B100" s="508">
        <f ca="1"/>
        <v>96</v>
      </c>
      <c r="C100" s="508" t="str">
        <f ca="1"/>
        <v>DWE-39015</v>
      </c>
      <c r="D100" s="508" t="str">
        <f ca="1"/>
        <v>Lot01</v>
      </c>
      <c r="E100" s="508" t="str">
        <f ca="1"/>
        <v>DWE4</v>
      </c>
      <c r="F100" s="508" t="str">
        <f ca="1"/>
        <v>DWE</v>
      </c>
      <c r="G100" s="542" t="str">
        <f ca="1"/>
        <v>Compressed Air System and Portable Air Compressor for Depot</v>
      </c>
      <c r="H100" s="508" t="str">
        <f ca="1"/>
        <v>สมศักดิ์</v>
      </c>
      <c r="I100" s="508">
        <f ca="1"/>
        <v>0</v>
      </c>
      <c r="J100" s="508" t="str">
        <f ca="1"/>
        <v>Depot</v>
      </c>
      <c r="K100" s="510">
        <f ca="1"/>
        <v>46285</v>
      </c>
      <c r="L100" s="173">
        <f ca="1"/>
        <v>46008</v>
      </c>
      <c r="M100" s="187">
        <f ca="1"/>
        <v>1</v>
      </c>
      <c r="N100" s="191" t="str">
        <f ca="1"/>
        <v>Completed</v>
      </c>
      <c r="O100" s="173">
        <f ca="1"/>
        <v>46032</v>
      </c>
      <c r="P100" s="189">
        <f ca="1"/>
        <v>1</v>
      </c>
      <c r="Q100" s="192" t="str">
        <f ca="1"/>
        <v>Completed</v>
      </c>
      <c r="R100" s="173">
        <f ca="1"/>
        <v>46068</v>
      </c>
      <c r="S100" s="189">
        <f ca="1"/>
        <v>1</v>
      </c>
      <c r="T100" s="191" t="str">
        <f ca="1"/>
        <v>Completed</v>
      </c>
      <c r="U100" s="173">
        <f ca="1"/>
        <v>46284</v>
      </c>
      <c r="V100" s="189">
        <f ca="1"/>
        <v>0</v>
      </c>
      <c r="W100" s="191" t="str">
        <f ca="1"/>
        <v>Late</v>
      </c>
      <c r="X100" t="str" cm="1">
        <f t="array" aca="1" ref="X100" ca="1">_xlfn.XLOOKUP(1,(E100='01 Summary'!$E$4:$E$250)*(('01 Summary'!$W$4:$W$250="Late")+('01 Summary'!$W$4:$W$250="On Schedule")),'01 Summary'!$AM$4:$AM$250," ")</f>
        <v>Forecast Install 1/11-30-11/26</v>
      </c>
      <c r="Z100" s="644" t="s">
        <v>483</v>
      </c>
      <c r="AA100" s="644" t="s">
        <v>2480</v>
      </c>
      <c r="AB100" s="644" t="s">
        <v>2482</v>
      </c>
    </row>
    <row r="101" spans="2:28" ht="30" customHeight="1" x14ac:dyDescent="0.2">
      <c r="B101" s="508">
        <f ca="1"/>
        <v>97</v>
      </c>
      <c r="C101" s="508" t="str">
        <f ca="1"/>
        <v>DWE-39017</v>
      </c>
      <c r="D101" s="508" t="str">
        <f ca="1"/>
        <v>Lot01</v>
      </c>
      <c r="E101" s="508" t="str">
        <f ca="1"/>
        <v>DWE5</v>
      </c>
      <c r="F101" s="508" t="str">
        <f ca="1"/>
        <v>DWE</v>
      </c>
      <c r="G101" s="542" t="str">
        <f ca="1"/>
        <v>Pallet Storage Shelves in Hazardous Storage</v>
      </c>
      <c r="H101" s="508" t="str">
        <f ca="1"/>
        <v>สมศักดิ์</v>
      </c>
      <c r="I101" s="508">
        <f ca="1"/>
        <v>0</v>
      </c>
      <c r="J101" s="508" t="str">
        <f ca="1"/>
        <v>Depot</v>
      </c>
      <c r="K101" s="510">
        <f ca="1"/>
        <v>46285</v>
      </c>
      <c r="L101" s="173">
        <f ca="1"/>
        <v>46008</v>
      </c>
      <c r="M101" s="187">
        <f ca="1"/>
        <v>1</v>
      </c>
      <c r="N101" s="191" t="str">
        <f ca="1"/>
        <v>Completed</v>
      </c>
      <c r="O101" s="173">
        <f ca="1"/>
        <v>46007</v>
      </c>
      <c r="P101" s="189">
        <f ca="1"/>
        <v>1</v>
      </c>
      <c r="Q101" s="191" t="str">
        <f ca="1"/>
        <v>Completed</v>
      </c>
      <c r="R101" s="173">
        <f ca="1"/>
        <v>46081</v>
      </c>
      <c r="S101" s="189">
        <f ca="1"/>
        <v>1</v>
      </c>
      <c r="T101" s="191" t="str">
        <f ca="1"/>
        <v>Completed</v>
      </c>
      <c r="U101" s="173">
        <f ca="1"/>
        <v>46173</v>
      </c>
      <c r="V101" s="189">
        <f ca="1"/>
        <v>1</v>
      </c>
      <c r="W101" s="191" t="str">
        <f ca="1"/>
        <v>Completed</v>
      </c>
      <c r="X101" t="str" cm="1">
        <f t="array" aca="1" ref="X101" ca="1">_xlfn.XLOOKUP(1,(E101='01 Summary'!$E$4:$E$250)*(('01 Summary'!$W$4:$W$250="Late")+('01 Summary'!$W$4:$W$250="On Schedule")),'01 Summary'!$AM$4:$AM$250," ")</f>
        <v xml:space="preserve"> </v>
      </c>
      <c r="Z101" s="644" t="s">
        <v>480</v>
      </c>
      <c r="AA101" s="644" t="s">
        <v>2488</v>
      </c>
      <c r="AB101" s="644" t="s">
        <v>2490</v>
      </c>
    </row>
    <row r="102" spans="2:28" ht="30" customHeight="1" x14ac:dyDescent="0.2">
      <c r="B102" s="508">
        <f ca="1"/>
        <v>98</v>
      </c>
      <c r="C102" s="508" t="str">
        <f ca="1"/>
        <v>DWE-39017</v>
      </c>
      <c r="D102" s="508" t="str">
        <f ca="1"/>
        <v>Lot01</v>
      </c>
      <c r="E102" s="508" t="str">
        <f ca="1"/>
        <v>DWE6</v>
      </c>
      <c r="F102" s="508" t="str">
        <f ca="1"/>
        <v>DWE</v>
      </c>
      <c r="G102" s="542" t="str">
        <f ca="1"/>
        <v>Pallet Storage in Main Storage Room</v>
      </c>
      <c r="H102" s="508" t="str">
        <f ca="1"/>
        <v>สมศักดิ์</v>
      </c>
      <c r="I102" s="508">
        <f ca="1"/>
        <v>0</v>
      </c>
      <c r="J102" s="508" t="str">
        <f ca="1"/>
        <v>Depot</v>
      </c>
      <c r="K102" s="510">
        <f ca="1"/>
        <v>46285</v>
      </c>
      <c r="L102" s="173">
        <f ca="1"/>
        <v>46008</v>
      </c>
      <c r="M102" s="187">
        <f ca="1"/>
        <v>1</v>
      </c>
      <c r="N102" s="191" t="str">
        <f ca="1"/>
        <v>Completed</v>
      </c>
      <c r="O102" s="173">
        <f ca="1"/>
        <v>46007</v>
      </c>
      <c r="P102" s="189">
        <f ca="1"/>
        <v>1</v>
      </c>
      <c r="Q102" s="191" t="str">
        <f ca="1"/>
        <v>Completed</v>
      </c>
      <c r="R102" s="173">
        <f ca="1"/>
        <v>46081</v>
      </c>
      <c r="S102" s="189">
        <f ca="1"/>
        <v>1</v>
      </c>
      <c r="T102" s="191" t="str">
        <f ca="1"/>
        <v>Completed</v>
      </c>
      <c r="U102" s="173">
        <f ca="1"/>
        <v>46173</v>
      </c>
      <c r="V102" s="189">
        <f ca="1"/>
        <v>1</v>
      </c>
      <c r="W102" s="191" t="str">
        <f ca="1"/>
        <v>Completed</v>
      </c>
      <c r="X102" t="str" cm="1">
        <f t="array" aca="1" ref="X102" ca="1">_xlfn.XLOOKUP(1,(E102='01 Summary'!$E$4:$E$250)*(('01 Summary'!$W$4:$W$250="Late")+('01 Summary'!$W$4:$W$250="On Schedule")),'01 Summary'!$AM$4:$AM$250," ")</f>
        <v xml:space="preserve"> </v>
      </c>
      <c r="Z102" s="644" t="s">
        <v>480</v>
      </c>
      <c r="AA102" s="644" t="s">
        <v>2488</v>
      </c>
      <c r="AB102" s="644" t="s">
        <v>2490</v>
      </c>
    </row>
    <row r="103" spans="2:28" ht="30" customHeight="1" x14ac:dyDescent="0.2">
      <c r="B103" s="508">
        <f ca="1"/>
        <v>99</v>
      </c>
      <c r="C103" s="508" t="str">
        <f ca="1"/>
        <v>DWE-39017</v>
      </c>
      <c r="D103" s="508" t="str">
        <f ca="1"/>
        <v>Lot01</v>
      </c>
      <c r="E103" s="508" t="str">
        <f ca="1"/>
        <v>DWE7</v>
      </c>
      <c r="F103" s="508" t="str">
        <f ca="1"/>
        <v>DWE</v>
      </c>
      <c r="G103" s="542" t="str">
        <f ca="1"/>
        <v>Two-Tier Shelf</v>
      </c>
      <c r="H103" s="508" t="str">
        <f ca="1"/>
        <v>สมศักดิ์</v>
      </c>
      <c r="I103" s="508">
        <f ca="1"/>
        <v>0</v>
      </c>
      <c r="J103" s="508" t="str">
        <f ca="1"/>
        <v>Depot</v>
      </c>
      <c r="K103" s="510">
        <f ca="1"/>
        <v>46285</v>
      </c>
      <c r="L103" s="173">
        <f ca="1"/>
        <v>46008</v>
      </c>
      <c r="M103" s="187">
        <f ca="1"/>
        <v>1</v>
      </c>
      <c r="N103" s="191" t="str">
        <f ca="1"/>
        <v>Completed</v>
      </c>
      <c r="O103" s="173">
        <f ca="1"/>
        <v>46007</v>
      </c>
      <c r="P103" s="189">
        <f ca="1"/>
        <v>1</v>
      </c>
      <c r="Q103" s="191" t="str">
        <f ca="1"/>
        <v>Completed</v>
      </c>
      <c r="R103" s="173">
        <f ca="1"/>
        <v>46081</v>
      </c>
      <c r="S103" s="189">
        <f ca="1"/>
        <v>1</v>
      </c>
      <c r="T103" s="191" t="str">
        <f ca="1"/>
        <v>Completed</v>
      </c>
      <c r="U103" s="173">
        <f ca="1"/>
        <v>46173</v>
      </c>
      <c r="V103" s="189">
        <f ca="1"/>
        <v>1</v>
      </c>
      <c r="W103" s="191" t="str">
        <f ca="1"/>
        <v>Completed</v>
      </c>
      <c r="X103" t="str" cm="1">
        <f t="array" aca="1" ref="X103" ca="1">_xlfn.XLOOKUP(1,(E103='01 Summary'!$E$4:$E$250)*(('01 Summary'!$W$4:$W$250="Late")+('01 Summary'!$W$4:$W$250="On Schedule")),'01 Summary'!$AM$4:$AM$250," ")</f>
        <v xml:space="preserve"> </v>
      </c>
      <c r="Z103" s="644" t="s">
        <v>480</v>
      </c>
      <c r="AA103" s="644" t="s">
        <v>2488</v>
      </c>
      <c r="AB103" s="644" t="s">
        <v>2490</v>
      </c>
    </row>
    <row r="104" spans="2:28" ht="30" customHeight="1" x14ac:dyDescent="0.2">
      <c r="B104" s="508">
        <f ca="1"/>
        <v>100</v>
      </c>
      <c r="C104" s="508" t="str">
        <f ca="1"/>
        <v>DWE-39017</v>
      </c>
      <c r="D104" s="508" t="str">
        <f ca="1"/>
        <v>Lot01</v>
      </c>
      <c r="E104" s="508" t="str">
        <f ca="1"/>
        <v>DWE8</v>
      </c>
      <c r="F104" s="508" t="str">
        <f ca="1"/>
        <v>DWE</v>
      </c>
      <c r="G104" s="542" t="str">
        <f ca="1"/>
        <v>Tool Storage</v>
      </c>
      <c r="H104" s="508" t="str">
        <f ca="1"/>
        <v>สมศักดิ์</v>
      </c>
      <c r="I104" s="508">
        <f ca="1"/>
        <v>0</v>
      </c>
      <c r="J104" s="508" t="str">
        <f ca="1"/>
        <v>Depot</v>
      </c>
      <c r="K104" s="510">
        <f ca="1"/>
        <v>46285</v>
      </c>
      <c r="L104" s="173">
        <f ca="1"/>
        <v>46008</v>
      </c>
      <c r="M104" s="187">
        <f ca="1"/>
        <v>1</v>
      </c>
      <c r="N104" s="191" t="str">
        <f ca="1"/>
        <v>Completed</v>
      </c>
      <c r="O104" s="173">
        <f ca="1"/>
        <v>46007</v>
      </c>
      <c r="P104" s="189">
        <f ca="1"/>
        <v>1</v>
      </c>
      <c r="Q104" s="191" t="str">
        <f ca="1"/>
        <v>Completed</v>
      </c>
      <c r="R104" s="173">
        <f ca="1"/>
        <v>46081</v>
      </c>
      <c r="S104" s="189">
        <f ca="1"/>
        <v>1</v>
      </c>
      <c r="T104" s="191" t="str">
        <f ca="1"/>
        <v>Completed</v>
      </c>
      <c r="U104" s="173">
        <f ca="1"/>
        <v>46173</v>
      </c>
      <c r="V104" s="189">
        <f ca="1"/>
        <v>1</v>
      </c>
      <c r="W104" s="191" t="str">
        <f ca="1"/>
        <v>Completed</v>
      </c>
      <c r="X104" t="str" cm="1">
        <f t="array" aca="1" ref="X104" ca="1">_xlfn.XLOOKUP(1,(E104='01 Summary'!$E$4:$E$250)*(('01 Summary'!$W$4:$W$250="Late")+('01 Summary'!$W$4:$W$250="On Schedule")),'01 Summary'!$AM$4:$AM$250," ")</f>
        <v xml:space="preserve"> </v>
      </c>
      <c r="Z104" s="644" t="s">
        <v>480</v>
      </c>
      <c r="AA104" s="644" t="s">
        <v>2488</v>
      </c>
      <c r="AB104" s="644" t="s">
        <v>2490</v>
      </c>
    </row>
    <row r="105" spans="2:28" ht="30" customHeight="1" x14ac:dyDescent="0.2">
      <c r="B105" s="508">
        <f ca="1"/>
        <v>101</v>
      </c>
      <c r="C105" s="508" t="str">
        <f ca="1"/>
        <v>DWE-39018</v>
      </c>
      <c r="D105" s="508" t="str">
        <f ca="1"/>
        <v>Lot01</v>
      </c>
      <c r="E105" s="508" t="str">
        <f ca="1"/>
        <v>DWE9</v>
      </c>
      <c r="F105" s="508" t="str">
        <f ca="1"/>
        <v>DWE</v>
      </c>
      <c r="G105" s="542" t="str">
        <f ca="1"/>
        <v>Repair Equipment</v>
      </c>
      <c r="H105" s="508" t="str">
        <f ca="1"/>
        <v>สมศักดิ์</v>
      </c>
      <c r="I105" s="508">
        <f ca="1"/>
        <v>0</v>
      </c>
      <c r="J105" s="508" t="str">
        <f ca="1"/>
        <v>Depot</v>
      </c>
      <c r="K105" s="510">
        <f ca="1"/>
        <v>46285</v>
      </c>
      <c r="L105" s="173">
        <f ca="1"/>
        <v>46008</v>
      </c>
      <c r="M105" s="187">
        <f ca="1"/>
        <v>1</v>
      </c>
      <c r="N105" s="191" t="str">
        <f ca="1"/>
        <v>Completed</v>
      </c>
      <c r="O105" s="597">
        <f ca="1"/>
        <v>46234</v>
      </c>
      <c r="P105" s="189">
        <f ca="1"/>
        <v>0.5</v>
      </c>
      <c r="Q105" s="191" t="str">
        <f ca="1"/>
        <v>Late</v>
      </c>
      <c r="R105" s="173">
        <f ca="1"/>
        <v>46325</v>
      </c>
      <c r="S105" s="189">
        <f ca="1"/>
        <v>0.7</v>
      </c>
      <c r="T105" s="191" t="str">
        <f ca="1"/>
        <v>On Schedule</v>
      </c>
      <c r="U105" s="173">
        <f ca="1"/>
        <v>46449</v>
      </c>
      <c r="V105" s="189">
        <f ca="1"/>
        <v>0</v>
      </c>
      <c r="W105" s="191" t="str">
        <f ca="1"/>
        <v>On Schedule</v>
      </c>
      <c r="X105" t="str" cm="1">
        <f t="array" aca="1" ref="X105" ca="1">_xlfn.XLOOKUP(1,(E105='01 Summary'!$E$4:$E$250)*(('01 Summary'!$W$4:$W$250="Late")+('01 Summary'!$W$4:$W$250="On Schedule")),'01 Summary'!$AM$4:$AM$250," ")</f>
        <v>คงเหลือจัดส่งอุปกรณ์</v>
      </c>
      <c r="Z105" s="644" t="s">
        <v>485</v>
      </c>
      <c r="AA105" s="644" t="s">
        <v>2504</v>
      </c>
      <c r="AB105" s="644" t="s">
        <v>2506</v>
      </c>
    </row>
    <row r="106" spans="2:28" ht="30" customHeight="1" x14ac:dyDescent="0.2">
      <c r="B106" s="508">
        <f ca="1"/>
        <v>102</v>
      </c>
      <c r="C106" s="508" t="str">
        <f ca="1"/>
        <v>DWE-39020</v>
      </c>
      <c r="D106" s="508" t="str">
        <f ca="1"/>
        <v>Lot01</v>
      </c>
      <c r="E106" s="508" t="str">
        <f ca="1"/>
        <v>DWE10</v>
      </c>
      <c r="F106" s="508" t="str">
        <f ca="1"/>
        <v>DWE</v>
      </c>
      <c r="G106" s="542" t="str">
        <f ca="1"/>
        <v>Oil &amp; Grease Disposal</v>
      </c>
      <c r="H106" s="508" t="str">
        <f ca="1"/>
        <v>สมศักดิ์</v>
      </c>
      <c r="I106" s="508">
        <f ca="1"/>
        <v>0</v>
      </c>
      <c r="J106" s="508" t="str">
        <f ca="1"/>
        <v>Depot</v>
      </c>
      <c r="K106" s="510">
        <f ca="1"/>
        <v>46285</v>
      </c>
      <c r="L106" s="173">
        <f ca="1"/>
        <v>46008</v>
      </c>
      <c r="M106" s="187">
        <f ca="1"/>
        <v>1</v>
      </c>
      <c r="N106" s="191" t="str">
        <f ca="1"/>
        <v>Completed</v>
      </c>
      <c r="O106" s="173">
        <f ca="1"/>
        <v>46038</v>
      </c>
      <c r="P106" s="189">
        <f ca="1"/>
        <v>1</v>
      </c>
      <c r="Q106" s="191" t="str">
        <f ca="1"/>
        <v>Completed</v>
      </c>
      <c r="R106" s="173">
        <f ca="1"/>
        <v>46081</v>
      </c>
      <c r="S106" s="189">
        <f ca="1"/>
        <v>1</v>
      </c>
      <c r="T106" s="191" t="str">
        <f ca="1"/>
        <v>Completed</v>
      </c>
      <c r="U106" s="173">
        <f ca="1"/>
        <v>46112</v>
      </c>
      <c r="V106" s="189">
        <f ca="1"/>
        <v>1</v>
      </c>
      <c r="W106" s="191" t="str">
        <f ca="1"/>
        <v>Completed</v>
      </c>
      <c r="X106" s="571" t="str" cm="1">
        <f t="array" aca="1" ref="X106" ca="1">_xlfn.XLOOKUP(1,(E106='01 Summary'!$E$4:$E$250)*(('01 Summary'!$W$4:$W$250="Late")+('01 Summary'!$W$4:$W$250="On Schedule")),'01 Summary'!$AM$4:$AM$250," ")</f>
        <v xml:space="preserve"> </v>
      </c>
      <c r="Y106" s="571"/>
      <c r="Z106" s="709" t="s">
        <v>486</v>
      </c>
      <c r="AA106" s="709" t="s">
        <v>2512</v>
      </c>
      <c r="AB106" s="709" t="s">
        <v>2514</v>
      </c>
    </row>
    <row r="107" spans="2:28" ht="30" customHeight="1" x14ac:dyDescent="0.2">
      <c r="B107" s="508">
        <f ca="1"/>
        <v>103</v>
      </c>
      <c r="C107" s="508" t="str">
        <f ca="1"/>
        <v>DWE-39020</v>
      </c>
      <c r="D107" s="508" t="str">
        <f ca="1"/>
        <v>Lot01</v>
      </c>
      <c r="E107" s="508" t="str">
        <f ca="1"/>
        <v>DWE11</v>
      </c>
      <c r="F107" s="508" t="str">
        <f ca="1"/>
        <v>DWE</v>
      </c>
      <c r="G107" s="542" t="str">
        <f ca="1"/>
        <v>Grease Dispensers</v>
      </c>
      <c r="H107" s="508" t="str">
        <f ca="1"/>
        <v>สมศักดิ์</v>
      </c>
      <c r="I107" s="508">
        <f ca="1"/>
        <v>0</v>
      </c>
      <c r="J107" s="508" t="str">
        <f ca="1"/>
        <v>Depot</v>
      </c>
      <c r="K107" s="510">
        <f ca="1"/>
        <v>46285</v>
      </c>
      <c r="L107" s="173">
        <f ca="1"/>
        <v>46008</v>
      </c>
      <c r="M107" s="187">
        <f ca="1"/>
        <v>1</v>
      </c>
      <c r="N107" s="191" t="str">
        <f ca="1"/>
        <v>Completed</v>
      </c>
      <c r="O107" s="173">
        <f ca="1"/>
        <v>46038</v>
      </c>
      <c r="P107" s="189">
        <f ca="1"/>
        <v>1</v>
      </c>
      <c r="Q107" s="191" t="str">
        <f ca="1"/>
        <v>Completed</v>
      </c>
      <c r="R107" s="173">
        <f ca="1"/>
        <v>46140</v>
      </c>
      <c r="S107" s="189">
        <f ca="1"/>
        <v>1</v>
      </c>
      <c r="T107" s="191" t="str">
        <f ca="1"/>
        <v>Completed</v>
      </c>
      <c r="U107" s="173">
        <f ca="1"/>
        <v>46167</v>
      </c>
      <c r="V107" s="189">
        <f ca="1"/>
        <v>1</v>
      </c>
      <c r="W107" s="191" t="str">
        <f ca="1"/>
        <v>Completed</v>
      </c>
      <c r="X107" t="str" cm="1">
        <f t="array" aca="1" ref="X107" ca="1">_xlfn.XLOOKUP(1,(E107='01 Summary'!$E$4:$E$250)*(('01 Summary'!$W$4:$W$250="Late")+('01 Summary'!$W$4:$W$250="On Schedule")),'01 Summary'!$AM$4:$AM$250," ")</f>
        <v xml:space="preserve"> </v>
      </c>
      <c r="Z107" s="644" t="s">
        <v>486</v>
      </c>
      <c r="AA107" s="644" t="s">
        <v>2512</v>
      </c>
      <c r="AB107" s="644" t="s">
        <v>2514</v>
      </c>
    </row>
    <row r="108" spans="2:28" ht="30" customHeight="1" x14ac:dyDescent="0.2">
      <c r="B108" s="508">
        <f ca="1"/>
        <v>104</v>
      </c>
      <c r="C108" s="508" t="str">
        <f ca="1"/>
        <v>DWE-39020</v>
      </c>
      <c r="D108" s="508" t="str">
        <f ca="1"/>
        <v>Lot01</v>
      </c>
      <c r="E108" s="508" t="str">
        <f ca="1"/>
        <v>DWE12</v>
      </c>
      <c r="F108" s="508" t="str">
        <f ca="1"/>
        <v>DWE</v>
      </c>
      <c r="G108" s="542" t="str">
        <f ca="1"/>
        <v>Waste Disposal</v>
      </c>
      <c r="H108" s="508" t="str">
        <f ca="1"/>
        <v>สมศักดิ์</v>
      </c>
      <c r="I108" s="508">
        <f ca="1"/>
        <v>0</v>
      </c>
      <c r="J108" s="508" t="str">
        <f ca="1"/>
        <v>Depot</v>
      </c>
      <c r="K108" s="510">
        <f ca="1"/>
        <v>46285</v>
      </c>
      <c r="L108" s="173">
        <f ca="1"/>
        <v>46008</v>
      </c>
      <c r="M108" s="187">
        <f ca="1"/>
        <v>1</v>
      </c>
      <c r="N108" s="191" t="str">
        <f ca="1"/>
        <v>Completed</v>
      </c>
      <c r="O108" s="173">
        <f ca="1"/>
        <v>46038</v>
      </c>
      <c r="P108" s="189">
        <f ca="1"/>
        <v>1</v>
      </c>
      <c r="Q108" s="191" t="str">
        <f ca="1"/>
        <v>Completed</v>
      </c>
      <c r="R108" s="173">
        <f ca="1"/>
        <v>46081</v>
      </c>
      <c r="S108" s="189">
        <f ca="1"/>
        <v>1</v>
      </c>
      <c r="T108" s="191" t="str">
        <f ca="1"/>
        <v>Completed</v>
      </c>
      <c r="U108" s="173">
        <f ca="1"/>
        <v>46112</v>
      </c>
      <c r="V108" s="189">
        <f ca="1"/>
        <v>1</v>
      </c>
      <c r="W108" s="191" t="str">
        <f ca="1"/>
        <v>Completed</v>
      </c>
      <c r="X108" t="str" cm="1">
        <f t="array" aca="1" ref="X108" ca="1">_xlfn.XLOOKUP(1,(E108='01 Summary'!$E$4:$E$250)*(('01 Summary'!$W$4:$W$250="Late")+('01 Summary'!$W$4:$W$250="On Schedule")),'01 Summary'!$AM$4:$AM$250," ")</f>
        <v xml:space="preserve"> </v>
      </c>
      <c r="Z108" s="644" t="s">
        <v>486</v>
      </c>
      <c r="AA108" s="644" t="s">
        <v>2512</v>
      </c>
      <c r="AB108" s="644" t="s">
        <v>2514</v>
      </c>
    </row>
    <row r="109" spans="2:28" ht="30" customHeight="1" x14ac:dyDescent="0.2">
      <c r="B109" s="508">
        <f ca="1"/>
        <v>105</v>
      </c>
      <c r="C109" s="508" t="str">
        <f ca="1"/>
        <v>MDW-39305</v>
      </c>
      <c r="D109" s="508" t="str">
        <f ca="1"/>
        <v>Lot01</v>
      </c>
      <c r="E109" s="508" t="str">
        <f ca="1"/>
        <v>DWE13</v>
      </c>
      <c r="F109" s="508" t="str">
        <f ca="1"/>
        <v>DWE</v>
      </c>
      <c r="G109" s="542" t="str">
        <f ca="1"/>
        <v>Safety Provision for Maintenance Pits</v>
      </c>
      <c r="H109" s="508" t="str">
        <f ca="1"/>
        <v>สหชาติ</v>
      </c>
      <c r="I109" s="508">
        <f ca="1"/>
        <v>0</v>
      </c>
      <c r="J109" s="508" t="str">
        <f ca="1"/>
        <v>Depot</v>
      </c>
      <c r="K109" s="510">
        <f ca="1"/>
        <v>46285</v>
      </c>
      <c r="L109" s="193">
        <f ca="1"/>
        <v>45991</v>
      </c>
      <c r="M109" s="531">
        <f ca="1"/>
        <v>1</v>
      </c>
      <c r="N109" s="191" t="str">
        <f ca="1"/>
        <v>Completed</v>
      </c>
      <c r="O109" s="193">
        <f ca="1"/>
        <v>46141</v>
      </c>
      <c r="P109" s="531">
        <f ca="1"/>
        <v>1</v>
      </c>
      <c r="Q109" s="191" t="str">
        <f ca="1"/>
        <v>Completed</v>
      </c>
      <c r="R109" s="194">
        <f ca="1"/>
        <v>0</v>
      </c>
      <c r="S109" s="195">
        <f ca="1"/>
        <v>0</v>
      </c>
      <c r="T109" s="203">
        <f ca="1"/>
        <v>0</v>
      </c>
      <c r="U109" s="173">
        <f ca="1"/>
        <v>46232</v>
      </c>
      <c r="V109" s="187">
        <f ca="1"/>
        <v>0.7</v>
      </c>
      <c r="W109" s="191" t="str">
        <f ca="1"/>
        <v>Late</v>
      </c>
      <c r="X109" t="str" cm="1">
        <f t="array" aca="1" ref="X109" ca="1">_xlfn.XLOOKUP(1,(E109='01 Summary'!$E$4:$E$250)*(('01 Summary'!$W$4:$W$250="Late")+('01 Summary'!$W$4:$W$250="On Schedule")),'01 Summary'!$AM$4:$AM$250," ")</f>
        <v>งาน Handrail ที่ Pits Wheel Reprofling Plant
ติดตั้งแล้วเหลืองานเก็บสี</v>
      </c>
      <c r="Z109" s="644" t="s">
        <v>1431</v>
      </c>
      <c r="AA109" s="644" t="s">
        <v>2157</v>
      </c>
      <c r="AB109" s="644" t="s">
        <v>2159</v>
      </c>
    </row>
    <row r="110" spans="2:28" ht="30" hidden="1" customHeight="1" x14ac:dyDescent="0.2">
      <c r="B110" s="512">
        <f ca="1"/>
        <v>106</v>
      </c>
      <c r="C110" s="747" t="str">
        <f ca="1"/>
        <v>DWE-39xxx</v>
      </c>
      <c r="D110" s="674" t="str">
        <f ca="1"/>
        <v>Lot01</v>
      </c>
      <c r="E110" s="748" t="str">
        <f ca="1"/>
        <v>DWE14</v>
      </c>
      <c r="F110" s="674" t="str">
        <f ca="1"/>
        <v>DWE</v>
      </c>
      <c r="G110" s="749" t="str">
        <f ca="1"/>
        <v>Pit Drainage System in Main Workshop</v>
      </c>
      <c r="H110" s="748" t="str">
        <f ca="1"/>
        <v>สมศักดิ์</v>
      </c>
      <c r="I110" s="674">
        <f ca="1"/>
        <v>0</v>
      </c>
      <c r="J110" s="674" t="str">
        <f ca="1"/>
        <v>Depot</v>
      </c>
      <c r="K110" s="677">
        <f ca="1"/>
        <v>46285</v>
      </c>
      <c r="L110" s="605">
        <f ca="1"/>
        <v>0</v>
      </c>
      <c r="M110" s="618">
        <f ca="1"/>
        <v>0</v>
      </c>
      <c r="N110" s="601">
        <f ca="1"/>
        <v>0</v>
      </c>
      <c r="O110" s="619">
        <f ca="1"/>
        <v>0</v>
      </c>
      <c r="P110" s="531">
        <f ca="1"/>
        <v>0</v>
      </c>
      <c r="Q110" s="620">
        <f ca="1"/>
        <v>0</v>
      </c>
      <c r="R110" s="602">
        <f ca="1"/>
        <v>0</v>
      </c>
      <c r="S110" s="603">
        <f ca="1"/>
        <v>0</v>
      </c>
      <c r="T110" s="604">
        <f ca="1"/>
        <v>0</v>
      </c>
      <c r="U110" s="772">
        <f ca="1"/>
        <v>0</v>
      </c>
      <c r="V110" s="773">
        <f ca="1"/>
        <v>0</v>
      </c>
      <c r="W110" s="768">
        <f ca="1"/>
        <v>0</v>
      </c>
      <c r="X110" t="str" cm="1">
        <f t="array" aca="1" ref="X110" ca="1">_xlfn.XLOOKUP(1,(E110='01 Summary'!$E$4:$E$250)*(('01 Summary'!$W$4:$W$250="Late")+('01 Summary'!$W$4:$W$250="On Schedule")),'01 Summary'!$AM$4:$AM$250," ")</f>
        <v xml:space="preserve"> </v>
      </c>
      <c r="Z110" s="644" t="s">
        <v>870</v>
      </c>
      <c r="AA110" s="644" t="s">
        <v>2157</v>
      </c>
      <c r="AB110" s="644" t="s">
        <v>2159</v>
      </c>
    </row>
    <row r="111" spans="2:28" ht="30" customHeight="1" x14ac:dyDescent="0.2">
      <c r="B111" s="508">
        <f ca="1"/>
        <v>107</v>
      </c>
      <c r="C111" s="674" t="str">
        <f ca="1"/>
        <v>DWE-39023</v>
      </c>
      <c r="D111" s="674" t="str">
        <f ca="1"/>
        <v>Lot01</v>
      </c>
      <c r="E111" s="674" t="str">
        <f ca="1"/>
        <v>DWE15</v>
      </c>
      <c r="F111" s="674" t="str">
        <f ca="1"/>
        <v>DWE</v>
      </c>
      <c r="G111" s="676" t="str">
        <f ca="1"/>
        <v>Provision of Civil Works and Building Services to support Train Washing Equipment</v>
      </c>
      <c r="H111" s="674" t="str">
        <f ca="1"/>
        <v>สหชาติ</v>
      </c>
      <c r="I111" s="674">
        <f ca="1"/>
        <v>0</v>
      </c>
      <c r="J111" s="674" t="str">
        <f ca="1"/>
        <v>Depot</v>
      </c>
      <c r="K111" s="677">
        <f ca="1"/>
        <v>46235</v>
      </c>
      <c r="L111" s="193">
        <f ca="1"/>
        <v>45991</v>
      </c>
      <c r="M111" s="615">
        <f ca="1"/>
        <v>1</v>
      </c>
      <c r="N111" s="601" t="str">
        <f ca="1"/>
        <v>Completed</v>
      </c>
      <c r="O111" s="193">
        <f ca="1"/>
        <v>46112</v>
      </c>
      <c r="P111" s="615">
        <f ca="1"/>
        <v>1</v>
      </c>
      <c r="Q111" s="601" t="str">
        <f ca="1"/>
        <v>Completed</v>
      </c>
      <c r="R111" s="602">
        <f ca="1"/>
        <v>0</v>
      </c>
      <c r="S111" s="603">
        <f ca="1"/>
        <v>0</v>
      </c>
      <c r="T111" s="604">
        <f ca="1"/>
        <v>0</v>
      </c>
      <c r="U111" s="619">
        <f ca="1"/>
        <v>46173</v>
      </c>
      <c r="V111" s="615">
        <f ca="1"/>
        <v>1</v>
      </c>
      <c r="W111" s="601" t="str">
        <f ca="1"/>
        <v>Completed</v>
      </c>
      <c r="X111" t="str" cm="1">
        <f t="array" aca="1" ref="X111" ca="1">_xlfn.XLOOKUP(1,(E111='01 Summary'!$E$4:$E$250)*(('01 Summary'!$W$4:$W$250="Late")+('01 Summary'!$W$4:$W$250="On Schedule")),'01 Summary'!$AM$4:$AM$250," ")</f>
        <v xml:space="preserve"> </v>
      </c>
      <c r="Z111" s="644" t="s">
        <v>876</v>
      </c>
      <c r="AA111" s="644" t="s">
        <v>2047</v>
      </c>
      <c r="AB111" s="644" t="s">
        <v>2050</v>
      </c>
    </row>
    <row r="112" spans="2:28" ht="30" hidden="1" customHeight="1" x14ac:dyDescent="0.2">
      <c r="B112" s="508">
        <f ca="1"/>
        <v>108</v>
      </c>
      <c r="C112" s="508" t="str">
        <f ca="1"/>
        <v>DWE-39013</v>
      </c>
      <c r="D112" s="508" t="str">
        <f ca="1"/>
        <v>Lot01</v>
      </c>
      <c r="E112" s="508" t="str">
        <f ca="1"/>
        <v>DWE16</v>
      </c>
      <c r="F112" s="508" t="str">
        <f ca="1"/>
        <v>DWE</v>
      </c>
      <c r="G112" s="542" t="str">
        <f ca="1"/>
        <v>Overhead Traveling Crane</v>
      </c>
      <c r="H112" s="508" t="str">
        <f ca="1"/>
        <v>สมศักดิ์</v>
      </c>
      <c r="I112" s="508">
        <f ca="1"/>
        <v>0</v>
      </c>
      <c r="J112" s="508" t="str">
        <f ca="1"/>
        <v>Depot</v>
      </c>
      <c r="K112" s="510">
        <f ca="1"/>
        <v>46285</v>
      </c>
      <c r="L112" s="173">
        <f ca="1"/>
        <v>45900</v>
      </c>
      <c r="M112" s="189">
        <f ca="1"/>
        <v>1</v>
      </c>
      <c r="N112" s="191" t="str">
        <f ca="1"/>
        <v>Completed</v>
      </c>
      <c r="O112" s="173">
        <f ca="1"/>
        <v>45777</v>
      </c>
      <c r="P112" s="189">
        <f ca="1"/>
        <v>1</v>
      </c>
      <c r="Q112" s="191" t="str">
        <f ca="1"/>
        <v>Completed</v>
      </c>
      <c r="R112" s="173">
        <f ca="1"/>
        <v>46101</v>
      </c>
      <c r="S112" s="189">
        <f ca="1"/>
        <v>1</v>
      </c>
      <c r="T112" s="191" t="str">
        <f ca="1"/>
        <v>Completed</v>
      </c>
      <c r="U112" s="550">
        <f ca="1"/>
        <v>0</v>
      </c>
      <c r="V112" s="551">
        <f ca="1"/>
        <v>0</v>
      </c>
      <c r="W112" s="552">
        <f ca="1"/>
        <v>0</v>
      </c>
      <c r="X112" t="str" cm="1">
        <f t="array" aca="1" ref="X112" ca="1">_xlfn.XLOOKUP(1,(E112='01 Summary'!$E$4:$E$250)*(('01 Summary'!$W$4:$W$250="Late")+('01 Summary'!$W$4:$W$250="On Schedule")),'01 Summary'!$AM$4:$AM$250," ")</f>
        <v xml:space="preserve"> </v>
      </c>
      <c r="Z112" s="644" t="s">
        <v>493</v>
      </c>
      <c r="AA112" s="644" t="s">
        <v>2464</v>
      </c>
      <c r="AB112" s="644" t="s">
        <v>4727</v>
      </c>
    </row>
    <row r="113" spans="2:28" ht="30" hidden="1" customHeight="1" x14ac:dyDescent="0.2">
      <c r="B113" s="508">
        <f ca="1"/>
        <v>109</v>
      </c>
      <c r="C113" s="508" t="str">
        <f ca="1"/>
        <v>DWE-39009</v>
      </c>
      <c r="D113" s="508" t="str">
        <f ca="1"/>
        <v>Lot01</v>
      </c>
      <c r="E113" s="508" t="str">
        <f ca="1"/>
        <v>DWE17</v>
      </c>
      <c r="F113" s="508" t="str">
        <f ca="1"/>
        <v>DWE</v>
      </c>
      <c r="G113" s="542" t="str">
        <f ca="1"/>
        <v>Vehicle Inspection and Servicing Facilities</v>
      </c>
      <c r="H113" s="508" t="str">
        <f ca="1"/>
        <v>สมศักดิ์</v>
      </c>
      <c r="I113" s="509">
        <f ca="1"/>
        <v>0</v>
      </c>
      <c r="J113" s="508" t="str">
        <f ca="1"/>
        <v>Depot</v>
      </c>
      <c r="K113" s="510">
        <f ca="1"/>
        <v>46285</v>
      </c>
      <c r="L113" s="173">
        <f ca="1"/>
        <v>45900</v>
      </c>
      <c r="M113" s="189">
        <f ca="1"/>
        <v>1</v>
      </c>
      <c r="N113" s="192" t="str">
        <f ca="1"/>
        <v>Completed</v>
      </c>
      <c r="O113" s="173">
        <f ca="1"/>
        <v>46009</v>
      </c>
      <c r="P113" s="189">
        <f ca="1"/>
        <v>1</v>
      </c>
      <c r="Q113" s="191" t="str">
        <f ca="1"/>
        <v>Completed</v>
      </c>
      <c r="R113" s="173">
        <f ca="1"/>
        <v>46272</v>
      </c>
      <c r="S113" s="189">
        <f ca="1"/>
        <v>1</v>
      </c>
      <c r="T113" s="191" t="str">
        <f ca="1"/>
        <v>Completed</v>
      </c>
      <c r="U113" s="550">
        <f ca="1"/>
        <v>0</v>
      </c>
      <c r="V113" s="551">
        <f ca="1"/>
        <v>0</v>
      </c>
      <c r="W113" s="552">
        <f ca="1"/>
        <v>0</v>
      </c>
      <c r="X113" t="str" cm="1">
        <f t="array" aca="1" ref="X113" ca="1">_xlfn.XLOOKUP(1,(E113='01 Summary'!$E$4:$E$250)*(('01 Summary'!$W$4:$W$250="Late")+('01 Summary'!$W$4:$W$250="On Schedule")),'01 Summary'!$AM$4:$AM$250," ")</f>
        <v xml:space="preserve"> </v>
      </c>
      <c r="Z113" s="644" t="s">
        <v>519</v>
      </c>
      <c r="AA113" s="644" t="s">
        <v>2452</v>
      </c>
      <c r="AB113" s="644" t="s">
        <v>2454</v>
      </c>
    </row>
    <row r="114" spans="2:28" ht="30" hidden="1" customHeight="1" x14ac:dyDescent="0.2">
      <c r="B114" s="508">
        <f ca="1"/>
        <v>110</v>
      </c>
      <c r="C114" s="508" t="str">
        <f ca="1"/>
        <v>DWE-39014</v>
      </c>
      <c r="D114" s="508" t="str">
        <f ca="1"/>
        <v>Lot01</v>
      </c>
      <c r="E114" s="508" t="str">
        <f ca="1"/>
        <v>DWE18</v>
      </c>
      <c r="F114" s="508" t="str">
        <f ca="1"/>
        <v>DWE</v>
      </c>
      <c r="G114" s="542" t="str">
        <f ca="1"/>
        <v>Permanent Way Maintenance Facility</v>
      </c>
      <c r="H114" s="508" t="str">
        <f ca="1"/>
        <v>สมศักดิ์</v>
      </c>
      <c r="I114" s="508">
        <f ca="1"/>
        <v>0</v>
      </c>
      <c r="J114" s="508" t="str">
        <f ca="1"/>
        <v>Depot</v>
      </c>
      <c r="K114" s="510">
        <f ca="1"/>
        <v>46285</v>
      </c>
      <c r="L114" s="173">
        <f ca="1"/>
        <v>45777</v>
      </c>
      <c r="M114" s="187">
        <f ca="1"/>
        <v>1</v>
      </c>
      <c r="N114" s="191" t="str">
        <f ca="1"/>
        <v>Completed</v>
      </c>
      <c r="O114" s="583">
        <f ca="1"/>
        <v>46446</v>
      </c>
      <c r="P114" s="187">
        <f ca="1"/>
        <v>1</v>
      </c>
      <c r="Q114" s="191" t="str">
        <f ca="1"/>
        <v>Completed</v>
      </c>
      <c r="R114" s="194">
        <f ca="1"/>
        <v>46402</v>
      </c>
      <c r="S114" s="195">
        <f ca="1"/>
        <v>0.7</v>
      </c>
      <c r="T114" s="203" t="str">
        <f ca="1"/>
        <v>On Schedule</v>
      </c>
      <c r="U114" s="550">
        <f ca="1"/>
        <v>0</v>
      </c>
      <c r="V114" s="551">
        <f ca="1"/>
        <v>0</v>
      </c>
      <c r="W114" s="552">
        <f ca="1"/>
        <v>0</v>
      </c>
      <c r="X114" t="str" cm="1">
        <f t="array" aca="1" ref="X114" ca="1">_xlfn.XLOOKUP(1,(E114='01 Summary'!$E$4:$E$250)*(('01 Summary'!$W$4:$W$250="Late")+('01 Summary'!$W$4:$W$250="On Schedule")),'01 Summary'!$AM$4:$AM$250," ")</f>
        <v xml:space="preserve"> </v>
      </c>
      <c r="Z114" s="644" t="s">
        <v>462</v>
      </c>
      <c r="AA114" s="644" t="s">
        <v>2476</v>
      </c>
      <c r="AB114" s="644" t="s">
        <v>2478</v>
      </c>
    </row>
    <row r="115" spans="2:28" ht="30" hidden="1" customHeight="1" x14ac:dyDescent="0.2">
      <c r="B115" s="508">
        <f ca="1"/>
        <v>111</v>
      </c>
      <c r="C115" s="508" t="str">
        <f ca="1"/>
        <v>-</v>
      </c>
      <c r="D115" s="508" t="str">
        <f ca="1"/>
        <v>Lot01</v>
      </c>
      <c r="E115" s="508" t="str">
        <f ca="1"/>
        <v>DWE19</v>
      </c>
      <c r="F115" s="508" t="str">
        <f ca="1"/>
        <v>DWE</v>
      </c>
      <c r="G115" s="542" t="str">
        <f ca="1"/>
        <v>Permanent Way Vehicles</v>
      </c>
      <c r="H115" s="508" t="str">
        <f ca="1"/>
        <v>สมศักดิ์</v>
      </c>
      <c r="I115" s="508">
        <f ca="1"/>
        <v>0</v>
      </c>
      <c r="J115" s="508" t="str">
        <f ca="1"/>
        <v>Depot</v>
      </c>
      <c r="K115" s="510">
        <f ca="1"/>
        <v>46285</v>
      </c>
      <c r="L115" s="194">
        <f ca="1"/>
        <v>0</v>
      </c>
      <c r="M115" s="195">
        <f ca="1"/>
        <v>0</v>
      </c>
      <c r="N115" s="203">
        <f ca="1"/>
        <v>0</v>
      </c>
      <c r="O115" s="194">
        <f ca="1"/>
        <v>0</v>
      </c>
      <c r="P115" s="195">
        <f ca="1"/>
        <v>0</v>
      </c>
      <c r="Q115" s="203">
        <f ca="1"/>
        <v>0</v>
      </c>
      <c r="R115" s="194">
        <f ca="1"/>
        <v>0</v>
      </c>
      <c r="S115" s="195">
        <f ca="1"/>
        <v>0</v>
      </c>
      <c r="T115" s="203">
        <f ca="1"/>
        <v>0</v>
      </c>
      <c r="U115" s="550">
        <f ca="1"/>
        <v>0</v>
      </c>
      <c r="V115" s="551">
        <f ca="1"/>
        <v>0</v>
      </c>
      <c r="W115" s="552">
        <f ca="1"/>
        <v>0</v>
      </c>
      <c r="X115" t="str" cm="1">
        <f t="array" aca="1" ref="X115" ca="1">_xlfn.XLOOKUP(1,(E115='01 Summary'!$E$4:$E$250)*(('01 Summary'!$W$4:$W$250="Late")+('01 Summary'!$W$4:$W$250="On Schedule")),'01 Summary'!$AM$4:$AM$250," ")</f>
        <v xml:space="preserve"> </v>
      </c>
      <c r="AA115" s="644">
        <v>0</v>
      </c>
      <c r="AB115" s="644">
        <v>0</v>
      </c>
    </row>
    <row r="116" spans="2:28" ht="30" hidden="1" customHeight="1" x14ac:dyDescent="0.2">
      <c r="B116" s="508">
        <f ca="1"/>
        <v>112</v>
      </c>
      <c r="C116" s="674" t="str">
        <f ca="1"/>
        <v>DWE-39001</v>
      </c>
      <c r="D116" s="674" t="str">
        <f ca="1"/>
        <v>Lot01</v>
      </c>
      <c r="E116" s="674" t="str">
        <f ca="1"/>
        <v>DWE19.1</v>
      </c>
      <c r="F116" s="674" t="str">
        <f ca="1"/>
        <v>DWE</v>
      </c>
      <c r="G116" s="676" t="str">
        <f ca="1"/>
        <v>Shunting Locomotive</v>
      </c>
      <c r="H116" s="674" t="str">
        <f ca="1"/>
        <v>สมศักดิ์</v>
      </c>
      <c r="I116" s="674">
        <f ca="1"/>
        <v>0</v>
      </c>
      <c r="J116" s="674" t="str">
        <f ca="1"/>
        <v>Depot</v>
      </c>
      <c r="K116" s="677">
        <f ca="1"/>
        <v>46285</v>
      </c>
      <c r="L116" s="193">
        <f ca="1"/>
        <v>45900</v>
      </c>
      <c r="M116" s="531">
        <f ca="1"/>
        <v>1</v>
      </c>
      <c r="N116" s="601" t="str">
        <f ca="1"/>
        <v>Completed</v>
      </c>
      <c r="O116" s="193">
        <f ca="1"/>
        <v>46009</v>
      </c>
      <c r="P116" s="531">
        <f ca="1"/>
        <v>1</v>
      </c>
      <c r="Q116" s="601" t="str">
        <f ca="1"/>
        <v>Completed</v>
      </c>
      <c r="R116" s="193">
        <f ca="1"/>
        <v>46371</v>
      </c>
      <c r="S116" s="531">
        <f ca="1"/>
        <v>0.5</v>
      </c>
      <c r="T116" s="601" t="str">
        <f ca="1"/>
        <v>On Schedule</v>
      </c>
      <c r="U116" s="701">
        <f ca="1"/>
        <v>0</v>
      </c>
      <c r="V116" s="702">
        <f ca="1"/>
        <v>0</v>
      </c>
      <c r="W116" s="703">
        <f ca="1"/>
        <v>0</v>
      </c>
      <c r="X116" t="str" cm="1">
        <f t="array" aca="1" ref="X116" ca="1">_xlfn.XLOOKUP(1,(E116='01 Summary'!$E$4:$E$250)*(('01 Summary'!$W$4:$W$250="Late")+('01 Summary'!$W$4:$W$250="On Schedule")),'01 Summary'!$AM$4:$AM$250," ")</f>
        <v xml:space="preserve"> </v>
      </c>
      <c r="Z116" s="644" t="s">
        <v>511</v>
      </c>
      <c r="AA116" s="644" t="s">
        <v>2420</v>
      </c>
      <c r="AB116" s="644" t="s">
        <v>2422</v>
      </c>
    </row>
    <row r="117" spans="2:28" ht="30" hidden="1" customHeight="1" x14ac:dyDescent="0.2">
      <c r="B117" s="508">
        <f ca="1"/>
        <v>113</v>
      </c>
      <c r="C117" s="508" t="str">
        <f ca="1"/>
        <v>DWE-39002</v>
      </c>
      <c r="D117" s="508" t="str">
        <f ca="1"/>
        <v>Lot01</v>
      </c>
      <c r="E117" s="508" t="str">
        <f ca="1"/>
        <v>DWE19.2</v>
      </c>
      <c r="F117" s="508" t="str">
        <f ca="1"/>
        <v>DWE</v>
      </c>
      <c r="G117" s="542" t="str">
        <f ca="1"/>
        <v>Tunnel Inspection and Cleaning Vehicle</v>
      </c>
      <c r="H117" s="508" t="str">
        <f ca="1"/>
        <v>สมศักดิ์</v>
      </c>
      <c r="I117" s="508">
        <f ca="1"/>
        <v>0</v>
      </c>
      <c r="J117" s="508" t="str">
        <f ca="1"/>
        <v>Depot</v>
      </c>
      <c r="K117" s="510">
        <f ca="1"/>
        <v>46285</v>
      </c>
      <c r="L117" s="173">
        <f ca="1"/>
        <v>45900</v>
      </c>
      <c r="M117" s="189">
        <f ca="1"/>
        <v>0</v>
      </c>
      <c r="N117" s="191" t="str">
        <f ca="1"/>
        <v>Late</v>
      </c>
      <c r="O117" s="173">
        <f ca="1"/>
        <v>46009</v>
      </c>
      <c r="P117" s="189">
        <f ca="1"/>
        <v>1</v>
      </c>
      <c r="Q117" s="191" t="str">
        <f ca="1"/>
        <v>Completed</v>
      </c>
      <c r="R117" s="176">
        <f ca="1"/>
        <v>46386</v>
      </c>
      <c r="S117" s="189">
        <f ca="1"/>
        <v>0.4</v>
      </c>
      <c r="T117" s="191" t="str">
        <f ca="1"/>
        <v>On Schedule</v>
      </c>
      <c r="U117" s="550">
        <f ca="1"/>
        <v>0</v>
      </c>
      <c r="V117" s="551">
        <f ca="1"/>
        <v>0</v>
      </c>
      <c r="W117" s="552">
        <f ca="1"/>
        <v>0</v>
      </c>
      <c r="X117" t="str" cm="1">
        <f t="array" aca="1" ref="X117" ca="1">_xlfn.XLOOKUP(1,(E117='01 Summary'!$E$4:$E$250)*(('01 Summary'!$W$4:$W$250="Late")+('01 Summary'!$W$4:$W$250="On Schedule")),'01 Summary'!$AM$4:$AM$250," ")</f>
        <v xml:space="preserve"> </v>
      </c>
      <c r="Z117" s="644" t="s">
        <v>512</v>
      </c>
      <c r="AA117" s="644" t="s">
        <v>2424</v>
      </c>
      <c r="AB117" s="644" t="s">
        <v>2426</v>
      </c>
    </row>
    <row r="118" spans="2:28" ht="30" hidden="1" customHeight="1" x14ac:dyDescent="0.2">
      <c r="B118" s="508">
        <f ca="1"/>
        <v>114</v>
      </c>
      <c r="C118" s="508" t="str">
        <f ca="1"/>
        <v>DWE-39003</v>
      </c>
      <c r="D118" s="508" t="str">
        <f ca="1"/>
        <v>Lot01</v>
      </c>
      <c r="E118" s="508" t="str">
        <f ca="1"/>
        <v>DWE19.3</v>
      </c>
      <c r="F118" s="508" t="str">
        <f ca="1"/>
        <v>DWE</v>
      </c>
      <c r="G118" s="542" t="str">
        <f ca="1"/>
        <v>Hi/Rail Maintenance Vehicle</v>
      </c>
      <c r="H118" s="508" t="str">
        <f ca="1"/>
        <v>สมศักดิ์</v>
      </c>
      <c r="I118" s="508">
        <f ca="1"/>
        <v>0</v>
      </c>
      <c r="J118" s="508" t="str">
        <f ca="1"/>
        <v>Depot</v>
      </c>
      <c r="K118" s="510">
        <f ca="1"/>
        <v>46285</v>
      </c>
      <c r="L118" s="597">
        <f ca="1"/>
        <v>45900</v>
      </c>
      <c r="M118" s="189">
        <f ca="1"/>
        <v>1</v>
      </c>
      <c r="N118" s="191" t="str">
        <f ca="1"/>
        <v>Completed</v>
      </c>
      <c r="O118" s="173">
        <f ca="1"/>
        <v>46009</v>
      </c>
      <c r="P118" s="189">
        <f ca="1"/>
        <v>1</v>
      </c>
      <c r="Q118" s="191" t="str">
        <f ca="1"/>
        <v>Completed</v>
      </c>
      <c r="R118" s="173">
        <f ca="1"/>
        <v>46356</v>
      </c>
      <c r="S118" s="189">
        <f ca="1"/>
        <v>0.55000000000000004</v>
      </c>
      <c r="T118" s="191" t="str">
        <f ca="1"/>
        <v>On Schedule</v>
      </c>
      <c r="U118" s="550">
        <f ca="1"/>
        <v>0</v>
      </c>
      <c r="V118" s="551">
        <f ca="1"/>
        <v>0</v>
      </c>
      <c r="W118" s="552">
        <f ca="1"/>
        <v>0</v>
      </c>
      <c r="X118" t="str" cm="1">
        <f t="array" aca="1" ref="X118" ca="1">_xlfn.XLOOKUP(1,(E118='01 Summary'!$E$4:$E$250)*(('01 Summary'!$W$4:$W$250="Late")+('01 Summary'!$W$4:$W$250="On Schedule")),'01 Summary'!$AM$4:$AM$250," ")</f>
        <v xml:space="preserve"> </v>
      </c>
      <c r="Z118" s="644" t="s">
        <v>513</v>
      </c>
      <c r="AA118" s="644" t="s">
        <v>2428</v>
      </c>
      <c r="AB118" s="644" t="s">
        <v>2430</v>
      </c>
    </row>
    <row r="119" spans="2:28" ht="30" hidden="1" customHeight="1" x14ac:dyDescent="0.2">
      <c r="B119" s="508">
        <f ca="1"/>
        <v>115</v>
      </c>
      <c r="C119" s="674" t="str">
        <f ca="1"/>
        <v>DWE-39004</v>
      </c>
      <c r="D119" s="674" t="str">
        <f ca="1"/>
        <v>Lot01</v>
      </c>
      <c r="E119" s="674" t="str">
        <f ca="1"/>
        <v>DWE19.4</v>
      </c>
      <c r="F119" s="674" t="str">
        <f ca="1"/>
        <v>DWE</v>
      </c>
      <c r="G119" s="676" t="str">
        <f ca="1"/>
        <v>Flat wagon</v>
      </c>
      <c r="H119" s="674" t="str">
        <f ca="1"/>
        <v>สมศักดิ์</v>
      </c>
      <c r="I119" s="674">
        <f ca="1"/>
        <v>0</v>
      </c>
      <c r="J119" s="674" t="str">
        <f ca="1"/>
        <v>Depot</v>
      </c>
      <c r="K119" s="677">
        <f ca="1"/>
        <v>46285</v>
      </c>
      <c r="L119" s="193">
        <f ca="1"/>
        <v>45900</v>
      </c>
      <c r="M119" s="531">
        <f ca="1"/>
        <v>1</v>
      </c>
      <c r="N119" s="601" t="str">
        <f ca="1"/>
        <v>Completed</v>
      </c>
      <c r="O119" s="193">
        <f ca="1"/>
        <v>46009</v>
      </c>
      <c r="P119" s="531">
        <f ca="1"/>
        <v>1</v>
      </c>
      <c r="Q119" s="601" t="str">
        <f ca="1"/>
        <v>Completed</v>
      </c>
      <c r="R119" s="193">
        <f ca="1"/>
        <v>46325</v>
      </c>
      <c r="S119" s="531">
        <f ca="1"/>
        <v>0.68</v>
      </c>
      <c r="T119" s="601" t="str">
        <f ca="1"/>
        <v>On Schedule</v>
      </c>
      <c r="U119" s="701">
        <f ca="1"/>
        <v>0</v>
      </c>
      <c r="V119" s="702">
        <f ca="1"/>
        <v>0</v>
      </c>
      <c r="W119" s="703">
        <f ca="1"/>
        <v>0</v>
      </c>
      <c r="X119" s="571" t="str" cm="1">
        <f t="array" aca="1" ref="X119" ca="1">_xlfn.XLOOKUP(1,(E119='01 Summary'!$E$4:$E$250)*(('01 Summary'!$W$4:$W$250="Late")+('01 Summary'!$W$4:$W$250="On Schedule")),'01 Summary'!$AM$4:$AM$250," ")</f>
        <v xml:space="preserve"> </v>
      </c>
      <c r="Y119" s="571"/>
      <c r="Z119" s="709" t="s">
        <v>514</v>
      </c>
      <c r="AA119" s="709" t="s">
        <v>2432</v>
      </c>
      <c r="AB119" s="709" t="s">
        <v>2434</v>
      </c>
    </row>
    <row r="120" spans="2:28" ht="30" hidden="1" customHeight="1" x14ac:dyDescent="0.2">
      <c r="B120" s="508">
        <f ca="1"/>
        <v>116</v>
      </c>
      <c r="C120" s="674" t="str">
        <f ca="1"/>
        <v>DWE-39005</v>
      </c>
      <c r="D120" s="674" t="str">
        <f ca="1"/>
        <v>Lot01</v>
      </c>
      <c r="E120" s="674" t="str">
        <f ca="1"/>
        <v>DWE19.5</v>
      </c>
      <c r="F120" s="674" t="str">
        <f ca="1"/>
        <v>DWE</v>
      </c>
      <c r="G120" s="676" t="str">
        <f ca="1"/>
        <v>Re-railing Equipment</v>
      </c>
      <c r="H120" s="674" t="str">
        <f ca="1"/>
        <v>สมศักดิ์</v>
      </c>
      <c r="I120" s="674">
        <f ca="1"/>
        <v>0</v>
      </c>
      <c r="J120" s="674" t="str">
        <f ca="1"/>
        <v>Depot</v>
      </c>
      <c r="K120" s="677">
        <f ca="1"/>
        <v>46285</v>
      </c>
      <c r="L120" s="193">
        <f ca="1"/>
        <v>45900</v>
      </c>
      <c r="M120" s="531">
        <f ca="1"/>
        <v>1</v>
      </c>
      <c r="N120" s="601" t="str">
        <f ca="1"/>
        <v>Completed</v>
      </c>
      <c r="O120" s="193">
        <f ca="1"/>
        <v>45971</v>
      </c>
      <c r="P120" s="531">
        <f ca="1"/>
        <v>1</v>
      </c>
      <c r="Q120" s="601" t="str">
        <f ca="1"/>
        <v>Completed</v>
      </c>
      <c r="R120" s="193">
        <f ca="1"/>
        <v>46218</v>
      </c>
      <c r="S120" s="531">
        <f ca="1"/>
        <v>0.9</v>
      </c>
      <c r="T120" s="601" t="str">
        <f ca="1"/>
        <v>Late</v>
      </c>
      <c r="U120" s="701">
        <f ca="1"/>
        <v>0</v>
      </c>
      <c r="V120" s="702">
        <f ca="1"/>
        <v>0</v>
      </c>
      <c r="W120" s="703">
        <f ca="1"/>
        <v>0</v>
      </c>
      <c r="X120" s="571" t="str" cm="1">
        <f t="array" aca="1" ref="X120" ca="1">_xlfn.XLOOKUP(1,(E120='01 Summary'!$E$4:$E$250)*(('01 Summary'!$W$4:$W$250="Late")+('01 Summary'!$W$4:$W$250="On Schedule")),'01 Summary'!$AM$4:$AM$250," ")</f>
        <v xml:space="preserve"> </v>
      </c>
      <c r="Y120" s="571"/>
      <c r="Z120" s="709" t="s">
        <v>515</v>
      </c>
      <c r="AA120" s="709" t="s">
        <v>2436</v>
      </c>
      <c r="AB120" s="709" t="s">
        <v>2438</v>
      </c>
    </row>
    <row r="121" spans="2:28" ht="30" hidden="1" customHeight="1" x14ac:dyDescent="0.2">
      <c r="B121" s="508">
        <f ca="1"/>
        <v>117</v>
      </c>
      <c r="C121" s="508" t="str">
        <f ca="1"/>
        <v>DWE-39006</v>
      </c>
      <c r="D121" s="508" t="str">
        <f ca="1"/>
        <v>Lot01</v>
      </c>
      <c r="E121" s="508" t="str">
        <f ca="1"/>
        <v>DWE19.6</v>
      </c>
      <c r="F121" s="508" t="str">
        <f ca="1"/>
        <v>DWE</v>
      </c>
      <c r="G121" s="542" t="str">
        <f ca="1"/>
        <v>Self-Propelled Rail Based Inspection Vehicle</v>
      </c>
      <c r="H121" s="508" t="str">
        <f ca="1"/>
        <v>สมศักดิ์</v>
      </c>
      <c r="I121" s="508">
        <f ca="1"/>
        <v>0</v>
      </c>
      <c r="J121" s="508" t="str">
        <f ca="1"/>
        <v>Depot</v>
      </c>
      <c r="K121" s="510">
        <f ca="1"/>
        <v>46285</v>
      </c>
      <c r="L121" s="597">
        <f ca="1"/>
        <v>45900</v>
      </c>
      <c r="M121" s="189">
        <f ca="1"/>
        <v>1</v>
      </c>
      <c r="N121" s="191" t="str">
        <f ca="1"/>
        <v>Completed</v>
      </c>
      <c r="O121" s="173">
        <f ca="1"/>
        <v>46009</v>
      </c>
      <c r="P121" s="189">
        <f ca="1"/>
        <v>1</v>
      </c>
      <c r="Q121" s="191" t="str">
        <f ca="1"/>
        <v>Completed</v>
      </c>
      <c r="R121" s="173">
        <f ca="1"/>
        <v>46329</v>
      </c>
      <c r="S121" s="189">
        <f ca="1"/>
        <v>0.55000000000000004</v>
      </c>
      <c r="T121" s="191" t="str">
        <f ca="1"/>
        <v>On Schedule</v>
      </c>
      <c r="U121" s="550">
        <f ca="1"/>
        <v>0</v>
      </c>
      <c r="V121" s="551">
        <f ca="1"/>
        <v>0</v>
      </c>
      <c r="W121" s="552">
        <f ca="1"/>
        <v>0</v>
      </c>
      <c r="X121" s="571" t="str" cm="1">
        <f t="array" aca="1" ref="X121" ca="1">_xlfn.XLOOKUP(1,(E121='01 Summary'!$E$4:$E$250)*(('01 Summary'!$W$4:$W$250="Late")+('01 Summary'!$W$4:$W$250="On Schedule")),'01 Summary'!$AM$4:$AM$250," ")</f>
        <v xml:space="preserve"> </v>
      </c>
      <c r="Y121" s="571"/>
      <c r="Z121" s="709" t="s">
        <v>516</v>
      </c>
      <c r="AA121" s="709" t="s">
        <v>2440</v>
      </c>
      <c r="AB121" s="709" t="s">
        <v>2442</v>
      </c>
    </row>
    <row r="122" spans="2:28" ht="30" hidden="1" customHeight="1" x14ac:dyDescent="0.2">
      <c r="B122" s="508">
        <f ca="1"/>
        <v>118</v>
      </c>
      <c r="C122" s="544" t="str">
        <f ca="1"/>
        <v>DWE-39007</v>
      </c>
      <c r="D122" s="544" t="str">
        <f ca="1"/>
        <v>Lot01</v>
      </c>
      <c r="E122" s="544" t="str">
        <f ca="1"/>
        <v>DWE19.7</v>
      </c>
      <c r="F122" s="544" t="str">
        <f ca="1"/>
        <v>DWE</v>
      </c>
      <c r="G122" s="689" t="str">
        <f ca="1"/>
        <v>Rail Head Grinding Machine Vehicle</v>
      </c>
      <c r="H122" s="544" t="str">
        <f ca="1"/>
        <v>สมศักดิ์</v>
      </c>
      <c r="I122" s="545">
        <f ca="1"/>
        <v>0</v>
      </c>
      <c r="J122" s="544" t="str">
        <f ca="1"/>
        <v>Depot</v>
      </c>
      <c r="K122" s="546">
        <f ca="1"/>
        <v>46285</v>
      </c>
      <c r="L122" s="530">
        <f ca="1"/>
        <v>45900</v>
      </c>
      <c r="M122" s="189">
        <f ca="1"/>
        <v>0</v>
      </c>
      <c r="N122" s="191" t="str">
        <f ca="1"/>
        <v>Late</v>
      </c>
      <c r="O122" s="623">
        <f ca="1"/>
        <v>46009</v>
      </c>
      <c r="P122" s="189">
        <f ca="1"/>
        <v>1</v>
      </c>
      <c r="Q122" s="191" t="str">
        <f ca="1"/>
        <v>Completed</v>
      </c>
      <c r="R122" s="530">
        <f ca="1"/>
        <v>46599</v>
      </c>
      <c r="S122" s="189">
        <f ca="1"/>
        <v>0</v>
      </c>
      <c r="T122" s="191" t="str">
        <f ca="1"/>
        <v>On Schedule</v>
      </c>
      <c r="U122" s="570">
        <f ca="1"/>
        <v>0</v>
      </c>
      <c r="V122" s="551">
        <f ca="1"/>
        <v>0</v>
      </c>
      <c r="W122" s="552">
        <f ca="1"/>
        <v>0</v>
      </c>
      <c r="X122" t="str" cm="1">
        <f t="array" aca="1" ref="X122" ca="1">_xlfn.XLOOKUP(1,(E122='01 Summary'!$E$4:$E$250)*(('01 Summary'!$W$4:$W$250="Late")+('01 Summary'!$W$4:$W$250="On Schedule")),'01 Summary'!$AM$4:$AM$250," ")</f>
        <v xml:space="preserve"> </v>
      </c>
      <c r="Z122" s="644" t="s">
        <v>517</v>
      </c>
      <c r="AA122" s="644" t="s">
        <v>2444</v>
      </c>
      <c r="AB122" s="644" t="s">
        <v>2446</v>
      </c>
    </row>
    <row r="123" spans="2:28" ht="30" hidden="1" customHeight="1" x14ac:dyDescent="0.2">
      <c r="B123" s="508">
        <f ca="1"/>
        <v>119</v>
      </c>
      <c r="C123" s="512" t="str">
        <f ca="1"/>
        <v>DWE-39008</v>
      </c>
      <c r="D123" s="512" t="str">
        <f ca="1"/>
        <v>Lot01</v>
      </c>
      <c r="E123" s="512" t="str">
        <f ca="1"/>
        <v>DWE19.8</v>
      </c>
      <c r="F123" s="512" t="str">
        <f ca="1"/>
        <v>DWE</v>
      </c>
      <c r="G123" s="543" t="str">
        <f ca="1"/>
        <v>Multi Measuring Rail Vehicle</v>
      </c>
      <c r="H123" s="512" t="str">
        <f ca="1"/>
        <v>สมศักดิ์</v>
      </c>
      <c r="I123" s="513">
        <f ca="1"/>
        <v>0</v>
      </c>
      <c r="J123" s="512">
        <f ca="1"/>
        <v>0</v>
      </c>
      <c r="K123" s="514">
        <f ca="1"/>
        <v>46285</v>
      </c>
      <c r="L123" s="205">
        <f ca="1"/>
        <v>0</v>
      </c>
      <c r="M123" s="206">
        <f ca="1"/>
        <v>0</v>
      </c>
      <c r="N123" s="207">
        <f ca="1"/>
        <v>0</v>
      </c>
      <c r="O123" s="205">
        <f ca="1"/>
        <v>0</v>
      </c>
      <c r="P123" s="206">
        <f ca="1"/>
        <v>0</v>
      </c>
      <c r="Q123" s="207">
        <f ca="1"/>
        <v>0</v>
      </c>
      <c r="R123" s="205">
        <f ca="1"/>
        <v>0</v>
      </c>
      <c r="S123" s="206">
        <f ca="1"/>
        <v>0</v>
      </c>
      <c r="T123" s="207">
        <f ca="1"/>
        <v>0</v>
      </c>
      <c r="U123" s="558">
        <f ca="1"/>
        <v>0</v>
      </c>
      <c r="V123" s="559">
        <f ca="1"/>
        <v>0</v>
      </c>
      <c r="W123" s="560">
        <f ca="1"/>
        <v>0</v>
      </c>
      <c r="X123" t="str" cm="1">
        <f t="array" aca="1" ref="X123" ca="1">_xlfn.XLOOKUP(1,(E123='01 Summary'!$E$4:$E$250)*(('01 Summary'!$W$4:$W$250="Late")+('01 Summary'!$W$4:$W$250="On Schedule")),'01 Summary'!$AM$4:$AM$250," ")</f>
        <v xml:space="preserve"> </v>
      </c>
      <c r="Z123" s="644" t="s">
        <v>518</v>
      </c>
      <c r="AA123" s="644" t="s">
        <v>2448</v>
      </c>
      <c r="AB123" s="644" t="s">
        <v>2450</v>
      </c>
    </row>
    <row r="124" spans="2:28" ht="30" hidden="1" customHeight="1" x14ac:dyDescent="0.2">
      <c r="B124" s="508">
        <f ca="1"/>
        <v>120</v>
      </c>
      <c r="C124" s="512" t="str">
        <f ca="1"/>
        <v>DWE-39010</v>
      </c>
      <c r="D124" s="512" t="str">
        <f ca="1"/>
        <v>Lot01</v>
      </c>
      <c r="E124" s="512" t="str">
        <f ca="1"/>
        <v>DWE19.9</v>
      </c>
      <c r="F124" s="512" t="str">
        <f ca="1"/>
        <v>DWE</v>
      </c>
      <c r="G124" s="543" t="str">
        <f ca="1"/>
        <v>High Work Inspection Vehicle</v>
      </c>
      <c r="H124" s="512" t="str">
        <f ca="1"/>
        <v>สมศักดิ์</v>
      </c>
      <c r="I124" s="512">
        <f ca="1"/>
        <v>0</v>
      </c>
      <c r="J124" s="512">
        <f ca="1"/>
        <v>0</v>
      </c>
      <c r="K124" s="514">
        <f ca="1"/>
        <v>46285</v>
      </c>
      <c r="L124" s="205">
        <f ca="1"/>
        <v>0</v>
      </c>
      <c r="M124" s="206">
        <f ca="1"/>
        <v>0</v>
      </c>
      <c r="N124" s="207">
        <f ca="1"/>
        <v>0</v>
      </c>
      <c r="O124" s="205">
        <f ca="1"/>
        <v>0</v>
      </c>
      <c r="P124" s="206">
        <f ca="1"/>
        <v>0</v>
      </c>
      <c r="Q124" s="207">
        <f ca="1"/>
        <v>0</v>
      </c>
      <c r="R124" s="205">
        <f ca="1"/>
        <v>0</v>
      </c>
      <c r="S124" s="206">
        <f ca="1"/>
        <v>0</v>
      </c>
      <c r="T124" s="207">
        <f ca="1"/>
        <v>0</v>
      </c>
      <c r="U124" s="558">
        <f ca="1"/>
        <v>0</v>
      </c>
      <c r="V124" s="559">
        <f ca="1"/>
        <v>0</v>
      </c>
      <c r="W124" s="560">
        <f ca="1"/>
        <v>0</v>
      </c>
      <c r="X124" t="str" cm="1">
        <f t="array" aca="1" ref="X124" ca="1">_xlfn.XLOOKUP(1,(E124='01 Summary'!$E$4:$E$250)*(('01 Summary'!$W$4:$W$250="Late")+('01 Summary'!$W$4:$W$250="On Schedule")),'01 Summary'!$AM$4:$AM$250," ")</f>
        <v xml:space="preserve"> </v>
      </c>
      <c r="Z124" s="644" t="s">
        <v>520</v>
      </c>
      <c r="AA124" s="644" t="s">
        <v>380</v>
      </c>
      <c r="AB124" s="644" t="s">
        <v>380</v>
      </c>
    </row>
    <row r="125" spans="2:28" ht="30" hidden="1" customHeight="1" x14ac:dyDescent="0.2">
      <c r="B125" s="508">
        <f ca="1"/>
        <v>121</v>
      </c>
      <c r="C125" s="512" t="str">
        <f ca="1"/>
        <v>-</v>
      </c>
      <c r="D125" s="512" t="str">
        <f ca="1"/>
        <v>Lot01</v>
      </c>
      <c r="E125" s="512" t="str">
        <f ca="1"/>
        <v>DWE20</v>
      </c>
      <c r="F125" s="512" t="str">
        <f ca="1"/>
        <v>DWE</v>
      </c>
      <c r="G125" s="543" t="str">
        <f ca="1"/>
        <v>Building Maintenance Vehicle</v>
      </c>
      <c r="H125" s="512" t="str">
        <f ca="1"/>
        <v>-</v>
      </c>
      <c r="I125" s="512">
        <f ca="1"/>
        <v>0</v>
      </c>
      <c r="J125" s="512">
        <f ca="1"/>
        <v>0</v>
      </c>
      <c r="K125" s="514">
        <f ca="1"/>
        <v>46285</v>
      </c>
      <c r="L125" s="174">
        <f ca="1"/>
        <v>0</v>
      </c>
      <c r="M125" s="188">
        <f ca="1"/>
        <v>0</v>
      </c>
      <c r="N125" s="175">
        <f ca="1"/>
        <v>0</v>
      </c>
      <c r="O125" s="174">
        <f ca="1"/>
        <v>0</v>
      </c>
      <c r="P125" s="188">
        <f ca="1"/>
        <v>0</v>
      </c>
      <c r="Q125" s="175">
        <f ca="1"/>
        <v>0</v>
      </c>
      <c r="R125" s="174">
        <f ca="1"/>
        <v>0</v>
      </c>
      <c r="S125" s="188">
        <f ca="1"/>
        <v>0</v>
      </c>
      <c r="T125" s="175">
        <f ca="1"/>
        <v>0</v>
      </c>
      <c r="U125" s="553">
        <f ca="1"/>
        <v>0</v>
      </c>
      <c r="V125" s="554">
        <f ca="1"/>
        <v>0</v>
      </c>
      <c r="W125" s="555">
        <f ca="1"/>
        <v>0</v>
      </c>
      <c r="X125" t="str" cm="1">
        <f t="array" aca="1" ref="X125" ca="1">_xlfn.XLOOKUP(1,(E125='01 Summary'!$E$4:$E$250)*(('01 Summary'!$W$4:$W$250="Late")+('01 Summary'!$W$4:$W$250="On Schedule")),'01 Summary'!$AM$4:$AM$250," ")</f>
        <v xml:space="preserve"> </v>
      </c>
      <c r="AA125" s="644">
        <v>0</v>
      </c>
      <c r="AB125" s="644">
        <v>0</v>
      </c>
    </row>
    <row r="126" spans="2:28" ht="30" customHeight="1" x14ac:dyDescent="0.2">
      <c r="B126" s="508">
        <f ca="1"/>
        <v>122</v>
      </c>
      <c r="C126" s="508" t="str">
        <f ca="1"/>
        <v>EPS-39001</v>
      </c>
      <c r="D126" s="508" t="str">
        <f ca="1"/>
        <v>Lot01</v>
      </c>
      <c r="E126" s="508" t="str">
        <f ca="1"/>
        <v>PSY1</v>
      </c>
      <c r="F126" s="508" t="str">
        <f ca="1"/>
        <v>PSY</v>
      </c>
      <c r="G126" s="542" t="str">
        <f ca="1"/>
        <v>Diesel Fuel Storage Tanks for Power Generators</v>
      </c>
      <c r="H126" s="508" t="str">
        <f ca="1"/>
        <v>สมศักดิ์</v>
      </c>
      <c r="I126" s="508">
        <f ca="1"/>
        <v>0</v>
      </c>
      <c r="J126" s="508">
        <f ca="1"/>
        <v>0</v>
      </c>
      <c r="K126" s="510">
        <f ca="1"/>
        <v>46105</v>
      </c>
      <c r="L126" s="173">
        <f ca="1"/>
        <v>46038</v>
      </c>
      <c r="M126" s="187">
        <f ca="1"/>
        <v>1</v>
      </c>
      <c r="N126" s="191" t="str">
        <f ca="1"/>
        <v>Completed</v>
      </c>
      <c r="O126" s="173">
        <f ca="1"/>
        <v>46112</v>
      </c>
      <c r="P126" s="187">
        <f ca="1"/>
        <v>1</v>
      </c>
      <c r="Q126" s="191" t="str">
        <f ca="1"/>
        <v>Completed</v>
      </c>
      <c r="R126" s="173">
        <f ca="1"/>
        <v>46112</v>
      </c>
      <c r="S126" s="187">
        <f ca="1"/>
        <v>1</v>
      </c>
      <c r="T126" s="191" t="str">
        <f ca="1"/>
        <v>Completed</v>
      </c>
      <c r="U126" s="173">
        <f ca="1"/>
        <v>46203</v>
      </c>
      <c r="V126" s="187">
        <f ca="1"/>
        <v>0.75</v>
      </c>
      <c r="W126" s="191" t="str">
        <f ca="1"/>
        <v>Late</v>
      </c>
      <c r="X126" t="str" cm="1">
        <f t="array" aca="1" ref="X126" ca="1">_xlfn.XLOOKUP(1,(E126='01 Summary'!$E$4:$E$250)*(('01 Summary'!$W$4:$W$250="Late")+('01 Summary'!$W$4:$W$250="On Schedule")),'01 Summary'!$AM$4:$AM$250," ")</f>
        <v>คงเหลืองานเดินท่อและ Pump น้ำมัน</v>
      </c>
      <c r="Z126" s="644" t="s">
        <v>531</v>
      </c>
      <c r="AA126" s="644" t="s">
        <v>2532</v>
      </c>
      <c r="AB126" s="644" t="s">
        <v>2534</v>
      </c>
    </row>
    <row r="127" spans="2:28" ht="30" customHeight="1" x14ac:dyDescent="0.2">
      <c r="B127" s="508">
        <f ca="1"/>
        <v>123</v>
      </c>
      <c r="C127" s="544" t="str">
        <f ca="1"/>
        <v>PSY-39001-9</v>
      </c>
      <c r="D127" s="544" t="str">
        <f ca="1"/>
        <v>Lot01</v>
      </c>
      <c r="E127" s="544" t="str">
        <f ca="1"/>
        <v>PSY2</v>
      </c>
      <c r="F127" s="544" t="str">
        <f ca="1"/>
        <v>PSY</v>
      </c>
      <c r="G127" s="689" t="str">
        <f ca="1"/>
        <v>GIS and BSS Building and Other Facilities</v>
      </c>
      <c r="H127" s="544" t="str">
        <f ca="1"/>
        <v>สหชาติ</v>
      </c>
      <c r="I127" s="545">
        <f ca="1"/>
        <v>0</v>
      </c>
      <c r="J127" s="544">
        <f ca="1"/>
        <v>0</v>
      </c>
      <c r="K127" s="546">
        <f ca="1"/>
        <v>46105</v>
      </c>
      <c r="L127" s="530">
        <f ca="1"/>
        <v>45533</v>
      </c>
      <c r="M127" s="187">
        <f ca="1"/>
        <v>1</v>
      </c>
      <c r="N127" s="191" t="str">
        <f ca="1"/>
        <v>Completed</v>
      </c>
      <c r="O127" s="597">
        <f ca="1"/>
        <v>45563</v>
      </c>
      <c r="P127" s="187">
        <f ca="1"/>
        <v>0.69</v>
      </c>
      <c r="Q127" s="191" t="str">
        <f ca="1"/>
        <v>Late</v>
      </c>
      <c r="R127" s="209">
        <f ca="1"/>
        <v>0</v>
      </c>
      <c r="S127" s="195">
        <f ca="1"/>
        <v>0</v>
      </c>
      <c r="T127" s="203">
        <f ca="1"/>
        <v>0</v>
      </c>
      <c r="U127" s="530">
        <f ca="1"/>
        <v>45995</v>
      </c>
      <c r="V127" s="187">
        <f ca="1"/>
        <v>1</v>
      </c>
      <c r="W127" s="191" t="str">
        <f ca="1"/>
        <v>Completed</v>
      </c>
      <c r="X127" t="str" cm="1">
        <f t="array" aca="1" ref="X127" ca="1">_xlfn.XLOOKUP(1,(E127='01 Summary'!$E$4:$E$250)*(('01 Summary'!$W$4:$W$250="Late")+('01 Summary'!$W$4:$W$250="On Schedule")),'01 Summary'!$AM$4:$AM$250," ")</f>
        <v xml:space="preserve"> </v>
      </c>
      <c r="Z127" s="644" t="s">
        <v>1016</v>
      </c>
      <c r="AA127" s="644" t="s">
        <v>2308</v>
      </c>
      <c r="AB127" s="644" t="s">
        <v>2310</v>
      </c>
    </row>
    <row r="128" spans="2:28" ht="30" customHeight="1" x14ac:dyDescent="0.2">
      <c r="B128" s="508">
        <f ca="1"/>
        <v>124</v>
      </c>
      <c r="C128" s="508" t="str">
        <f ca="1"/>
        <v>PSY-39011</v>
      </c>
      <c r="D128" s="508" t="str">
        <f ca="1"/>
        <v>Lot01</v>
      </c>
      <c r="E128" s="508" t="str">
        <f ca="1"/>
        <v>PSY3</v>
      </c>
      <c r="F128" s="508" t="str">
        <f ca="1"/>
        <v>PSY</v>
      </c>
      <c r="G128" s="542" t="str">
        <f ca="1"/>
        <v>Steel Grating Raised Floor for EE Panel</v>
      </c>
      <c r="H128" s="508" t="str">
        <f ca="1"/>
        <v>สหชาติ</v>
      </c>
      <c r="I128" s="509">
        <f ca="1"/>
        <v>0</v>
      </c>
      <c r="J128" s="508">
        <f ca="1"/>
        <v>0</v>
      </c>
      <c r="K128" s="510">
        <f ca="1"/>
        <v>46105</v>
      </c>
      <c r="L128" s="173">
        <f ca="1"/>
        <v>45565</v>
      </c>
      <c r="M128" s="187">
        <f ca="1"/>
        <v>1</v>
      </c>
      <c r="N128" s="191" t="str">
        <f ca="1"/>
        <v>Completed</v>
      </c>
      <c r="O128" s="597">
        <f ca="1"/>
        <v>45595</v>
      </c>
      <c r="P128" s="187">
        <f ca="1"/>
        <v>0.75</v>
      </c>
      <c r="Q128" s="191" t="str">
        <f ca="1"/>
        <v>Late</v>
      </c>
      <c r="R128" s="194">
        <f ca="1"/>
        <v>0</v>
      </c>
      <c r="S128" s="195">
        <f ca="1"/>
        <v>0</v>
      </c>
      <c r="T128" s="203">
        <f ca="1"/>
        <v>0</v>
      </c>
      <c r="U128" s="173">
        <f ca="1"/>
        <v>45852</v>
      </c>
      <c r="V128" s="187">
        <f ca="1"/>
        <v>1</v>
      </c>
      <c r="W128" s="191" t="str">
        <f ca="1"/>
        <v>Completed</v>
      </c>
      <c r="X128" t="str" cm="1">
        <f t="array" aca="1" ref="X128" ca="1">_xlfn.XLOOKUP(1,(E128='01 Summary'!$E$4:$E$250)*(('01 Summary'!$W$4:$W$250="Late")+('01 Summary'!$W$4:$W$250="On Schedule")),'01 Summary'!$AM$4:$AM$250," ")</f>
        <v xml:space="preserve"> </v>
      </c>
      <c r="Z128" s="644" t="s">
        <v>530</v>
      </c>
      <c r="AA128" s="644" t="s">
        <v>2338</v>
      </c>
      <c r="AB128" s="644" t="s">
        <v>2340</v>
      </c>
    </row>
    <row r="129" spans="2:28" ht="30" hidden="1" customHeight="1" x14ac:dyDescent="0.2">
      <c r="B129" s="508">
        <f ca="1"/>
        <v>125</v>
      </c>
      <c r="C129" s="512" t="str">
        <f ca="1"/>
        <v>-</v>
      </c>
      <c r="D129" s="512" t="str">
        <f ca="1"/>
        <v>Lot01</v>
      </c>
      <c r="E129" s="512" t="str">
        <f ca="1"/>
        <v>PSY4</v>
      </c>
      <c r="F129" s="512" t="str">
        <f ca="1"/>
        <v>PSY</v>
      </c>
      <c r="G129" s="543" t="str">
        <f ca="1"/>
        <v>Trapping Box between PSY Service Sub Station (SSS) and Low Volt (LV) System</v>
      </c>
      <c r="H129" s="512" t="str">
        <f ca="1"/>
        <v>-</v>
      </c>
      <c r="I129" s="513">
        <f ca="1"/>
        <v>0</v>
      </c>
      <c r="J129" s="512">
        <f ca="1"/>
        <v>0</v>
      </c>
      <c r="K129" s="514">
        <f ca="1"/>
        <v>46255</v>
      </c>
      <c r="L129" s="174">
        <f ca="1"/>
        <v>0</v>
      </c>
      <c r="M129" s="188">
        <f ca="1"/>
        <v>0</v>
      </c>
      <c r="N129" s="175">
        <f ca="1"/>
        <v>0</v>
      </c>
      <c r="O129" s="174">
        <f ca="1"/>
        <v>0</v>
      </c>
      <c r="P129" s="188">
        <f ca="1"/>
        <v>0</v>
      </c>
      <c r="Q129" s="175">
        <f ca="1"/>
        <v>0</v>
      </c>
      <c r="R129" s="174">
        <f ca="1"/>
        <v>0</v>
      </c>
      <c r="S129" s="188">
        <f ca="1"/>
        <v>0</v>
      </c>
      <c r="T129" s="175">
        <f ca="1"/>
        <v>0</v>
      </c>
      <c r="U129" s="553">
        <f ca="1"/>
        <v>0</v>
      </c>
      <c r="V129" s="554">
        <f ca="1"/>
        <v>0</v>
      </c>
      <c r="W129" s="555">
        <f ca="1"/>
        <v>0</v>
      </c>
      <c r="X129" t="str" cm="1">
        <f t="array" aca="1" ref="X129" ca="1">_xlfn.XLOOKUP(1,(E129='01 Summary'!$E$4:$E$250)*(('01 Summary'!$W$4:$W$250="Late")+('01 Summary'!$W$4:$W$250="On Schedule")),'01 Summary'!$AM$4:$AM$250," ")</f>
        <v xml:space="preserve"> </v>
      </c>
      <c r="AA129" s="644">
        <v>0</v>
      </c>
      <c r="AB129" s="644">
        <v>0</v>
      </c>
    </row>
    <row r="130" spans="2:28" ht="30" hidden="1" customHeight="1" x14ac:dyDescent="0.2">
      <c r="B130" s="508">
        <f ca="1"/>
        <v>126</v>
      </c>
      <c r="C130" s="682" t="str">
        <f ca="1"/>
        <v>SCA-39200</v>
      </c>
      <c r="D130" s="682" t="str">
        <f ca="1"/>
        <v>Lot01</v>
      </c>
      <c r="E130" s="682" t="str">
        <f ca="1"/>
        <v>SCA1</v>
      </c>
      <c r="F130" s="682" t="str">
        <f ca="1"/>
        <v>SCA</v>
      </c>
      <c r="G130" s="690" t="str">
        <f ca="1"/>
        <v>Modification of BEMS to receive PSD Signal on East Section</v>
      </c>
      <c r="H130" s="682" t="str">
        <f ca="1"/>
        <v>ธารทิพย์</v>
      </c>
      <c r="I130" s="683">
        <f ca="1"/>
        <v>0</v>
      </c>
      <c r="J130" s="682">
        <f ca="1"/>
        <v>0</v>
      </c>
      <c r="K130" s="684">
        <f ca="1"/>
        <v>46255</v>
      </c>
      <c r="L130" s="209">
        <f ca="1"/>
        <v>0</v>
      </c>
      <c r="M130" s="195">
        <f ca="1"/>
        <v>0</v>
      </c>
      <c r="N130" s="196">
        <f ca="1"/>
        <v>0</v>
      </c>
      <c r="O130" s="489">
        <f ca="1"/>
        <v>0</v>
      </c>
      <c r="P130" s="591">
        <f ca="1"/>
        <v>0</v>
      </c>
      <c r="Q130" s="592">
        <f ca="1"/>
        <v>0</v>
      </c>
      <c r="R130" s="209">
        <f ca="1"/>
        <v>0</v>
      </c>
      <c r="S130" s="195">
        <f ca="1"/>
        <v>0</v>
      </c>
      <c r="T130" s="196">
        <f ca="1"/>
        <v>0</v>
      </c>
      <c r="U130" s="561">
        <f ca="1"/>
        <v>0</v>
      </c>
      <c r="V130" s="551">
        <f ca="1"/>
        <v>0</v>
      </c>
      <c r="W130" s="562">
        <f ca="1"/>
        <v>0</v>
      </c>
      <c r="X130" t="str" cm="1">
        <f t="array" aca="1" ref="X130" ca="1">_xlfn.XLOOKUP(1,(E130='01 Summary'!$E$4:$E$250)*(('01 Summary'!$W$4:$W$250="Late")+('01 Summary'!$W$4:$W$250="On Schedule")),'01 Summary'!$AM$4:$AM$250," ")</f>
        <v xml:space="preserve"> </v>
      </c>
      <c r="Z130" s="644" t="s">
        <v>494</v>
      </c>
      <c r="AA130" s="644" t="s">
        <v>2641</v>
      </c>
      <c r="AB130" s="644" t="s">
        <v>2643</v>
      </c>
    </row>
    <row r="131" spans="2:28" ht="30" hidden="1" customHeight="1" x14ac:dyDescent="0.2">
      <c r="B131" s="508">
        <f ca="1"/>
        <v>127</v>
      </c>
      <c r="C131" s="512" t="str">
        <f ca="1"/>
        <v>-</v>
      </c>
      <c r="D131" s="512" t="str">
        <f ca="1"/>
        <v>Lot01</v>
      </c>
      <c r="E131" s="512" t="str">
        <f ca="1"/>
        <v>SCA2</v>
      </c>
      <c r="F131" s="512" t="str">
        <f ca="1"/>
        <v>SCA</v>
      </c>
      <c r="G131" s="543" t="str">
        <f ca="1"/>
        <v>Modification of Escalator Interface Point with CCTV and SCADA, East Section</v>
      </c>
      <c r="H131" s="512" t="str">
        <f ca="1"/>
        <v>-</v>
      </c>
      <c r="I131" s="513">
        <f ca="1"/>
        <v>0</v>
      </c>
      <c r="J131" s="512">
        <f ca="1"/>
        <v>0</v>
      </c>
      <c r="K131" s="514">
        <f ca="1"/>
        <v>46255</v>
      </c>
      <c r="L131" s="174">
        <f ca="1"/>
        <v>0</v>
      </c>
      <c r="M131" s="188">
        <f ca="1"/>
        <v>0</v>
      </c>
      <c r="N131" s="175">
        <f ca="1"/>
        <v>0</v>
      </c>
      <c r="O131" s="174">
        <f ca="1"/>
        <v>0</v>
      </c>
      <c r="P131" s="188">
        <f ca="1"/>
        <v>0</v>
      </c>
      <c r="Q131" s="175">
        <f ca="1"/>
        <v>0</v>
      </c>
      <c r="R131" s="174">
        <f ca="1"/>
        <v>0</v>
      </c>
      <c r="S131" s="188">
        <f ca="1"/>
        <v>0</v>
      </c>
      <c r="T131" s="175">
        <f ca="1"/>
        <v>0</v>
      </c>
      <c r="U131" s="553">
        <f ca="1"/>
        <v>0</v>
      </c>
      <c r="V131" s="554">
        <f ca="1"/>
        <v>0</v>
      </c>
      <c r="W131" s="555">
        <f ca="1"/>
        <v>0</v>
      </c>
      <c r="X131" t="str" cm="1">
        <f t="array" aca="1" ref="X131" ca="1">_xlfn.XLOOKUP(1,(E131='01 Summary'!$E$4:$E$250)*(('01 Summary'!$W$4:$W$250="Late")+('01 Summary'!$W$4:$W$250="On Schedule")),'01 Summary'!$AM$4:$AM$250," ")</f>
        <v xml:space="preserve"> </v>
      </c>
      <c r="AA131" s="644">
        <v>0</v>
      </c>
      <c r="AB131" s="644">
        <v>0</v>
      </c>
    </row>
    <row r="132" spans="2:28" ht="30" hidden="1" customHeight="1" x14ac:dyDescent="0.2">
      <c r="B132" s="508">
        <f ca="1"/>
        <v>128</v>
      </c>
      <c r="C132" s="512" t="str">
        <f ca="1"/>
        <v>-</v>
      </c>
      <c r="D132" s="512" t="str">
        <f ca="1"/>
        <v>Lot01</v>
      </c>
      <c r="E132" s="512" t="str">
        <f ca="1"/>
        <v>SCA3</v>
      </c>
      <c r="F132" s="512" t="str">
        <f ca="1"/>
        <v>SCA</v>
      </c>
      <c r="G132" s="543" t="str">
        <f ca="1"/>
        <v>Magnetic of Fire Alarm System Interface Point with CCTV and SCADA</v>
      </c>
      <c r="H132" s="512" t="str">
        <f ca="1"/>
        <v>-</v>
      </c>
      <c r="I132" s="512">
        <f ca="1"/>
        <v>0</v>
      </c>
      <c r="J132" s="512">
        <f ca="1"/>
        <v>0</v>
      </c>
      <c r="K132" s="514">
        <f ca="1"/>
        <v>46255</v>
      </c>
      <c r="L132" s="174">
        <f ca="1"/>
        <v>0</v>
      </c>
      <c r="M132" s="188">
        <f ca="1"/>
        <v>0</v>
      </c>
      <c r="N132" s="175">
        <f ca="1"/>
        <v>0</v>
      </c>
      <c r="O132" s="174">
        <f ca="1"/>
        <v>0</v>
      </c>
      <c r="P132" s="188">
        <f ca="1"/>
        <v>0</v>
      </c>
      <c r="Q132" s="175">
        <f ca="1"/>
        <v>0</v>
      </c>
      <c r="R132" s="174">
        <f ca="1"/>
        <v>0</v>
      </c>
      <c r="S132" s="188">
        <f ca="1"/>
        <v>0</v>
      </c>
      <c r="T132" s="175">
        <f ca="1"/>
        <v>0</v>
      </c>
      <c r="U132" s="553">
        <f ca="1"/>
        <v>0</v>
      </c>
      <c r="V132" s="554">
        <f ca="1"/>
        <v>0</v>
      </c>
      <c r="W132" s="555">
        <f ca="1"/>
        <v>0</v>
      </c>
      <c r="X132" t="str" cm="1">
        <f t="array" aca="1" ref="X132" ca="1">_xlfn.XLOOKUP(1,(E132='01 Summary'!$E$4:$E$250)*(('01 Summary'!$W$4:$W$250="Late")+('01 Summary'!$W$4:$W$250="On Schedule")),'01 Summary'!$AM$4:$AM$250," ")</f>
        <v xml:space="preserve"> </v>
      </c>
      <c r="AA132" s="644">
        <v>0</v>
      </c>
      <c r="AB132" s="644">
        <v>0</v>
      </c>
    </row>
    <row r="133" spans="2:28" ht="30" hidden="1" customHeight="1" x14ac:dyDescent="0.2">
      <c r="B133" s="508">
        <f ca="1"/>
        <v>129</v>
      </c>
      <c r="C133" s="636" t="str">
        <f ca="1"/>
        <v>SCA-39203</v>
      </c>
      <c r="D133" s="636" t="str">
        <f ca="1"/>
        <v>Lot01</v>
      </c>
      <c r="E133" s="636" t="str">
        <f ca="1"/>
        <v>SCA4</v>
      </c>
      <c r="F133" s="636" t="str">
        <f ca="1"/>
        <v>SCA</v>
      </c>
      <c r="G133" s="642" t="str">
        <f ca="1"/>
        <v>Add/Modify Civil Scada Hardwire for all  Station</v>
      </c>
      <c r="H133" s="636" t="str">
        <f ca="1"/>
        <v>ประธาน/ธารทิพย์</v>
      </c>
      <c r="I133" s="636">
        <f ca="1"/>
        <v>0</v>
      </c>
      <c r="J133" s="636">
        <f ca="1"/>
        <v>0</v>
      </c>
      <c r="K133" s="638">
        <f ca="1"/>
        <v>46255</v>
      </c>
      <c r="L133" s="194">
        <f ca="1"/>
        <v>0</v>
      </c>
      <c r="M133" s="195">
        <f ca="1"/>
        <v>0</v>
      </c>
      <c r="N133" s="196">
        <f ca="1"/>
        <v>0</v>
      </c>
      <c r="O133" s="177">
        <f ca="1"/>
        <v>0</v>
      </c>
      <c r="P133" s="591">
        <f ca="1"/>
        <v>0</v>
      </c>
      <c r="Q133" s="592">
        <f ca="1"/>
        <v>0</v>
      </c>
      <c r="R133" s="194">
        <f ca="1"/>
        <v>0</v>
      </c>
      <c r="S133" s="195">
        <f ca="1"/>
        <v>0</v>
      </c>
      <c r="T133" s="196">
        <f ca="1"/>
        <v>0</v>
      </c>
      <c r="U133" s="550">
        <f ca="1"/>
        <v>0</v>
      </c>
      <c r="V133" s="551">
        <f ca="1"/>
        <v>0</v>
      </c>
      <c r="W133" s="562">
        <f ca="1"/>
        <v>0</v>
      </c>
      <c r="X133" t="str" cm="1">
        <f t="array" aca="1" ref="X133" ca="1">_xlfn.XLOOKUP(1,(E133='01 Summary'!$E$4:$E$250)*(('01 Summary'!$W$4:$W$250="Late")+('01 Summary'!$W$4:$W$250="On Schedule")),'01 Summary'!$AM$4:$AM$250," ")</f>
        <v xml:space="preserve"> </v>
      </c>
      <c r="Z133" s="644" t="s">
        <v>495</v>
      </c>
      <c r="AA133" s="644" t="s">
        <v>2653</v>
      </c>
      <c r="AB133" s="644" t="s">
        <v>2655</v>
      </c>
    </row>
    <row r="134" spans="2:28" ht="30" customHeight="1" x14ac:dyDescent="0.2">
      <c r="B134" s="508">
        <f ca="1"/>
        <v>130</v>
      </c>
      <c r="C134" s="674" t="str">
        <f ca="1"/>
        <v>COM-39200</v>
      </c>
      <c r="D134" s="674" t="str">
        <f ca="1"/>
        <v>Lot01</v>
      </c>
      <c r="E134" s="674" t="str">
        <f ca="1"/>
        <v>COM1</v>
      </c>
      <c r="F134" s="674" t="str">
        <f ca="1"/>
        <v>COM</v>
      </c>
      <c r="G134" s="676" t="str">
        <f ca="1"/>
        <v>Magnetic Door Lock</v>
      </c>
      <c r="H134" s="674" t="str">
        <f ca="1"/>
        <v>มนตรี</v>
      </c>
      <c r="I134" s="674">
        <f ca="1"/>
        <v>0</v>
      </c>
      <c r="J134" s="674">
        <f ca="1"/>
        <v>0</v>
      </c>
      <c r="K134" s="677">
        <f ca="1"/>
        <v>46255</v>
      </c>
      <c r="L134" s="193">
        <f ca="1"/>
        <v>45838</v>
      </c>
      <c r="M134" s="615">
        <f ca="1"/>
        <v>1</v>
      </c>
      <c r="N134" s="601" t="str">
        <f ca="1"/>
        <v>Completed</v>
      </c>
      <c r="O134" s="597">
        <f ca="1"/>
        <v>46157</v>
      </c>
      <c r="P134" s="615">
        <f ca="1"/>
        <v>1</v>
      </c>
      <c r="Q134" s="601" t="str">
        <f ca="1"/>
        <v>Completed</v>
      </c>
      <c r="R134" s="602">
        <f ca="1"/>
        <v>0</v>
      </c>
      <c r="S134" s="603">
        <f ca="1"/>
        <v>0</v>
      </c>
      <c r="T134" s="604">
        <f ca="1"/>
        <v>0</v>
      </c>
      <c r="U134" s="193">
        <f ca="1"/>
        <v>46387</v>
      </c>
      <c r="V134" s="615">
        <f ca="1"/>
        <v>0.27250000000000002</v>
      </c>
      <c r="W134" s="601" t="str">
        <f ca="1"/>
        <v>On Schedule</v>
      </c>
      <c r="X134" t="str" cm="1">
        <f t="array" aca="1" ref="X134" ca="1">_xlfn.XLOOKUP(1,(E134='01 Summary'!$E$4:$E$250)*(('01 Summary'!$W$4:$W$250="Late")+('01 Summary'!$W$4:$W$250="On Schedule")),'01 Summary'!$AM$4:$AM$250," ")</f>
        <v>กำลังดำเนินการ Progress by CIP</v>
      </c>
      <c r="Z134" s="644" t="s">
        <v>521</v>
      </c>
      <c r="AA134" s="644" t="s">
        <v>2408</v>
      </c>
      <c r="AB134" s="644" t="s">
        <v>2410</v>
      </c>
    </row>
    <row r="135" spans="2:28" ht="30" customHeight="1" x14ac:dyDescent="0.2">
      <c r="B135" s="508">
        <f ca="1"/>
        <v>131</v>
      </c>
      <c r="C135" s="544" t="str">
        <f ca="1"/>
        <v>MDW-39283</v>
      </c>
      <c r="D135" s="544" t="str">
        <f ca="1"/>
        <v>Lot01</v>
      </c>
      <c r="E135" s="544" t="str">
        <f ca="1"/>
        <v>COM2</v>
      </c>
      <c r="F135" s="544" t="str">
        <f ca="1"/>
        <v>COM</v>
      </c>
      <c r="G135" s="689" t="str">
        <f ca="1"/>
        <v>Intercom System in Cash Handling Room (if require)</v>
      </c>
      <c r="H135" s="544" t="str">
        <f ca="1"/>
        <v>บัณฑิต</v>
      </c>
      <c r="I135" s="545">
        <f ca="1"/>
        <v>0</v>
      </c>
      <c r="J135" s="544">
        <f ca="1"/>
        <v>0</v>
      </c>
      <c r="K135" s="546">
        <f ca="1"/>
        <v>46375</v>
      </c>
      <c r="L135" s="530">
        <f ca="1"/>
        <v>45930</v>
      </c>
      <c r="M135" s="187">
        <f ca="1"/>
        <v>1</v>
      </c>
      <c r="N135" s="191" t="str">
        <f ca="1"/>
        <v>Completed</v>
      </c>
      <c r="O135" s="597">
        <f ca="1"/>
        <v>46203</v>
      </c>
      <c r="P135" s="187">
        <f ca="1"/>
        <v>0.5</v>
      </c>
      <c r="Q135" s="191" t="str">
        <f ca="1"/>
        <v>Late</v>
      </c>
      <c r="R135" s="209">
        <f ca="1"/>
        <v>0</v>
      </c>
      <c r="S135" s="195">
        <f ca="1"/>
        <v>0</v>
      </c>
      <c r="T135" s="203">
        <f ca="1"/>
        <v>0</v>
      </c>
      <c r="U135" s="530">
        <f ca="1"/>
        <v>46326</v>
      </c>
      <c r="V135" s="187">
        <f ca="1"/>
        <v>0</v>
      </c>
      <c r="W135" s="191" t="str">
        <f ca="1"/>
        <v>On Schedule</v>
      </c>
      <c r="X135" t="str" cm="1">
        <f t="array" aca="1" ref="X135" ca="1">_xlfn.XLOOKUP(1,(E135='01 Summary'!$E$4:$E$250)*(('01 Summary'!$W$4:$W$250="Late")+('01 Summary'!$W$4:$W$250="On Schedule")),'01 Summary'!$AM$4:$AM$250," ")</f>
        <v>รอพื้นที่เข้าติดตั้ง</v>
      </c>
      <c r="Z135" s="644" t="s">
        <v>526</v>
      </c>
      <c r="AA135" s="644" t="s">
        <v>3572</v>
      </c>
      <c r="AB135" s="644" t="s">
        <v>3842</v>
      </c>
    </row>
    <row r="136" spans="2:28" ht="30" customHeight="1" x14ac:dyDescent="0.2">
      <c r="B136" s="508">
        <f ca="1"/>
        <v>132</v>
      </c>
      <c r="C136" s="508" t="str">
        <f ca="1"/>
        <v>COM-39001</v>
      </c>
      <c r="D136" s="508" t="str">
        <f ca="1"/>
        <v>Lot01</v>
      </c>
      <c r="E136" s="508" t="str">
        <f ca="1"/>
        <v>COM3</v>
      </c>
      <c r="F136" s="508" t="str">
        <f ca="1"/>
        <v>COM</v>
      </c>
      <c r="G136" s="542" t="str">
        <f ca="1"/>
        <v>Walk-Through Metal Detector System (WTMD), 1 per entrance</v>
      </c>
      <c r="H136" s="508" t="str">
        <f ca="1"/>
        <v>มนตรี</v>
      </c>
      <c r="I136" s="508">
        <f ca="1"/>
        <v>0</v>
      </c>
      <c r="J136" s="508">
        <f ca="1"/>
        <v>0</v>
      </c>
      <c r="K136" s="510">
        <f ca="1"/>
        <v>46345</v>
      </c>
      <c r="L136" s="173">
        <f ca="1"/>
        <v>45900</v>
      </c>
      <c r="M136" s="187">
        <f ca="1"/>
        <v>0</v>
      </c>
      <c r="N136" s="191" t="str">
        <f ca="1"/>
        <v>Late</v>
      </c>
      <c r="O136" s="597">
        <f ca="1"/>
        <v>46203</v>
      </c>
      <c r="P136" s="187">
        <f ca="1"/>
        <v>0</v>
      </c>
      <c r="Q136" s="191" t="str">
        <f ca="1"/>
        <v>Late</v>
      </c>
      <c r="R136" s="194">
        <f ca="1"/>
        <v>0</v>
      </c>
      <c r="S136" s="195">
        <f ca="1"/>
        <v>0</v>
      </c>
      <c r="T136" s="203">
        <f ca="1"/>
        <v>0</v>
      </c>
      <c r="U136" s="173">
        <f ca="1"/>
        <v>46446</v>
      </c>
      <c r="V136" s="187">
        <f ca="1"/>
        <v>0</v>
      </c>
      <c r="W136" s="191" t="str">
        <f ca="1"/>
        <v>On Schedule</v>
      </c>
      <c r="X136" s="571" t="str" cm="1">
        <f t="array" aca="1" ref="X136" ca="1">_xlfn.XLOOKUP(1,(E136='01 Summary'!$E$4:$E$250)*(('01 Summary'!$W$4:$W$250="Late")+('01 Summary'!$W$4:$W$250="On Schedule")),'01 Summary'!$AM$4:$AM$250," ")</f>
        <v>รอออก PPR อยู่ระหว่างการตรวจสอบสินค้า</v>
      </c>
      <c r="Y136" s="571"/>
      <c r="Z136" s="709" t="s">
        <v>522</v>
      </c>
      <c r="AA136" s="709" t="s">
        <v>2392</v>
      </c>
      <c r="AB136" s="709" t="s">
        <v>2394</v>
      </c>
    </row>
    <row r="137" spans="2:28" ht="30" hidden="1" customHeight="1" x14ac:dyDescent="0.2">
      <c r="B137" s="508">
        <f ca="1"/>
        <v>133</v>
      </c>
      <c r="C137" s="512" t="str">
        <f ca="1"/>
        <v>MDW-39284</v>
      </c>
      <c r="D137" s="512" t="str">
        <f ca="1"/>
        <v>Lot01</v>
      </c>
      <c r="E137" s="512" t="str">
        <f ca="1"/>
        <v>COM4</v>
      </c>
      <c r="F137" s="512" t="str">
        <f ca="1"/>
        <v>COM</v>
      </c>
      <c r="G137" s="543" t="str">
        <f ca="1"/>
        <v>Traveling Cable in all Lifts</v>
      </c>
      <c r="H137" s="512" t="str">
        <f ca="1"/>
        <v>มนตรี</v>
      </c>
      <c r="I137" s="512">
        <f ca="1"/>
        <v>0</v>
      </c>
      <c r="J137" s="512">
        <f ca="1"/>
        <v>0</v>
      </c>
      <c r="K137" s="514" t="str">
        <f ca="1"/>
        <v>-</v>
      </c>
      <c r="L137" s="174">
        <f ca="1"/>
        <v>0</v>
      </c>
      <c r="M137" s="188">
        <f ca="1"/>
        <v>0</v>
      </c>
      <c r="N137" s="175">
        <f ca="1"/>
        <v>0</v>
      </c>
      <c r="O137" s="174">
        <f ca="1"/>
        <v>0</v>
      </c>
      <c r="P137" s="188">
        <f ca="1"/>
        <v>0</v>
      </c>
      <c r="Q137" s="175">
        <f ca="1"/>
        <v>0</v>
      </c>
      <c r="R137" s="174">
        <f ca="1"/>
        <v>0</v>
      </c>
      <c r="S137" s="188">
        <f ca="1"/>
        <v>0</v>
      </c>
      <c r="T137" s="175">
        <f ca="1"/>
        <v>0</v>
      </c>
      <c r="U137" s="553">
        <f ca="1"/>
        <v>0</v>
      </c>
      <c r="V137" s="554">
        <f ca="1"/>
        <v>0</v>
      </c>
      <c r="W137" s="555">
        <f ca="1"/>
        <v>0</v>
      </c>
      <c r="X137" t="str" cm="1">
        <f t="array" aca="1" ref="X137" ca="1">_xlfn.XLOOKUP(1,(E137='01 Summary'!$E$4:$E$250)*(('01 Summary'!$W$4:$W$250="Late")+('01 Summary'!$W$4:$W$250="On Schedule")),'01 Summary'!$AM$4:$AM$250," ")</f>
        <v xml:space="preserve"> </v>
      </c>
      <c r="Z137" s="644" t="s">
        <v>525</v>
      </c>
      <c r="AA137" s="644" t="s">
        <v>3574</v>
      </c>
      <c r="AB137" s="644" t="s">
        <v>3844</v>
      </c>
    </row>
    <row r="138" spans="2:28" ht="30" customHeight="1" x14ac:dyDescent="0.2">
      <c r="B138" s="508">
        <f ca="1"/>
        <v>134</v>
      </c>
      <c r="C138" s="508" t="str">
        <f ca="1"/>
        <v>MDW-39304</v>
      </c>
      <c r="D138" s="508" t="str">
        <f ca="1"/>
        <v>Lot01</v>
      </c>
      <c r="E138" s="508" t="str">
        <f ca="1"/>
        <v>COM5</v>
      </c>
      <c r="F138" s="508" t="str">
        <f ca="1"/>
        <v>COM</v>
      </c>
      <c r="G138" s="542" t="str">
        <f ca="1"/>
        <v>MEA Radio</v>
      </c>
      <c r="H138" s="508" t="str">
        <f ca="1"/>
        <v>ประธาน</v>
      </c>
      <c r="I138" s="508">
        <f ca="1"/>
        <v>0</v>
      </c>
      <c r="J138" s="508">
        <f ca="1"/>
        <v>0</v>
      </c>
      <c r="K138" s="510">
        <f ca="1"/>
        <v>46285</v>
      </c>
      <c r="L138" s="173">
        <f ca="1"/>
        <v>46052</v>
      </c>
      <c r="M138" s="187">
        <f ca="1"/>
        <v>1</v>
      </c>
      <c r="N138" s="191" t="str">
        <f ca="1"/>
        <v>Completed</v>
      </c>
      <c r="O138" s="173">
        <f ca="1"/>
        <v>46142</v>
      </c>
      <c r="P138" s="187">
        <f ca="1"/>
        <v>1</v>
      </c>
      <c r="Q138" s="191" t="str">
        <f ca="1"/>
        <v>Completed</v>
      </c>
      <c r="R138" s="194">
        <f ca="1"/>
        <v>0</v>
      </c>
      <c r="S138" s="195">
        <f ca="1"/>
        <v>0</v>
      </c>
      <c r="T138" s="203">
        <f ca="1"/>
        <v>0</v>
      </c>
      <c r="U138" s="173">
        <f ca="1"/>
        <v>46203</v>
      </c>
      <c r="V138" s="187">
        <f ca="1"/>
        <v>0.95</v>
      </c>
      <c r="W138" s="191" t="str">
        <f ca="1"/>
        <v>Late</v>
      </c>
      <c r="X138" t="str" cm="1">
        <f t="array" aca="1" ref="X138" ca="1">_xlfn.XLOOKUP(1,(E138='01 Summary'!$E$4:$E$250)*(('01 Summary'!$W$4:$W$250="Late")+('01 Summary'!$W$4:$W$250="On Schedule")),'01 Summary'!$AM$4:$AM$250," ")</f>
        <v>รอเฟอร์นิเจอร์ Fore cast Dec-26</v>
      </c>
      <c r="Z138" s="644" t="s">
        <v>523</v>
      </c>
      <c r="AA138" s="644" t="s">
        <v>2412</v>
      </c>
      <c r="AB138" s="644" t="s">
        <v>2414</v>
      </c>
    </row>
    <row r="139" spans="2:28" ht="30" customHeight="1" x14ac:dyDescent="0.2">
      <c r="B139" s="508">
        <f ca="1"/>
        <v>135</v>
      </c>
      <c r="C139" s="508" t="str">
        <f ca="1"/>
        <v>COM-39004</v>
      </c>
      <c r="D139" s="508" t="str">
        <f ca="1"/>
        <v>Lot01</v>
      </c>
      <c r="E139" s="508" t="str">
        <f ca="1"/>
        <v>COM6</v>
      </c>
      <c r="F139" s="508" t="str">
        <f ca="1"/>
        <v>COM</v>
      </c>
      <c r="G139" s="542" t="str">
        <f ca="1"/>
        <v>Main Cable Containment for M&amp;E Dedicated communication link to MRTA Head Quarter</v>
      </c>
      <c r="H139" s="508" t="str">
        <f ca="1"/>
        <v>มนตรี</v>
      </c>
      <c r="I139" s="508">
        <f ca="1"/>
        <v>0</v>
      </c>
      <c r="J139" s="508">
        <f ca="1"/>
        <v>0</v>
      </c>
      <c r="K139" s="510">
        <f ca="1"/>
        <v>46285</v>
      </c>
      <c r="L139" s="173">
        <f ca="1"/>
        <v>46053</v>
      </c>
      <c r="M139" s="187">
        <f ca="1"/>
        <v>1</v>
      </c>
      <c r="N139" s="191" t="str">
        <f ca="1"/>
        <v>Completed</v>
      </c>
      <c r="O139" s="173">
        <f ca="1"/>
        <v>46081</v>
      </c>
      <c r="P139" s="187">
        <f ca="1"/>
        <v>1</v>
      </c>
      <c r="Q139" s="191" t="str">
        <f ca="1"/>
        <v>Completed</v>
      </c>
      <c r="R139" s="194">
        <f ca="1"/>
        <v>0</v>
      </c>
      <c r="S139" s="195">
        <f ca="1"/>
        <v>0</v>
      </c>
      <c r="T139" s="203">
        <f ca="1"/>
        <v>0</v>
      </c>
      <c r="U139" s="173">
        <f ca="1"/>
        <v>46265</v>
      </c>
      <c r="V139" s="187">
        <f ca="1"/>
        <v>0.75</v>
      </c>
      <c r="W139" s="191" t="str">
        <f ca="1"/>
        <v>Late</v>
      </c>
      <c r="X139" t="str" cm="1">
        <f t="array" aca="1" ref="X139" ca="1">_xlfn.XLOOKUP(1,(E139='01 Summary'!$E$4:$E$250)*(('01 Summary'!$W$4:$W$250="Late")+('01 Summary'!$W$4:$W$250="On Schedule")),'01 Summary'!$AM$4:$AM$250," ")</f>
        <v>Fore cast Oct-26</v>
      </c>
      <c r="Z139" s="644" t="s">
        <v>498</v>
      </c>
      <c r="AA139" s="644" t="s">
        <v>2400</v>
      </c>
      <c r="AB139" s="644" t="s">
        <v>2402</v>
      </c>
    </row>
    <row r="140" spans="2:28" ht="30" customHeight="1" x14ac:dyDescent="0.2">
      <c r="B140" s="508">
        <f ca="1"/>
        <v>136</v>
      </c>
      <c r="C140" s="508" t="str">
        <f ca="1"/>
        <v>AFC-39001</v>
      </c>
      <c r="D140" s="508" t="str">
        <f ca="1"/>
        <v>Lot01</v>
      </c>
      <c r="E140" s="508" t="str">
        <f ca="1"/>
        <v>COM7</v>
      </c>
      <c r="F140" s="508" t="str">
        <f ca="1"/>
        <v>COM</v>
      </c>
      <c r="G140" s="542" t="str">
        <f ca="1"/>
        <v>Mini Paging in Ticket Office</v>
      </c>
      <c r="H140" s="508" t="str">
        <f ca="1"/>
        <v>บัณฑิต</v>
      </c>
      <c r="I140" s="508">
        <f ca="1"/>
        <v>0</v>
      </c>
      <c r="J140" s="508">
        <f ca="1"/>
        <v>0</v>
      </c>
      <c r="K140" s="510">
        <f ca="1"/>
        <v>46375</v>
      </c>
      <c r="L140" s="173">
        <f ca="1"/>
        <v>45910</v>
      </c>
      <c r="M140" s="187">
        <f ca="1"/>
        <v>1</v>
      </c>
      <c r="N140" s="191" t="str">
        <f ca="1"/>
        <v>Completed</v>
      </c>
      <c r="O140" s="173">
        <f ca="1"/>
        <v>46203</v>
      </c>
      <c r="P140" s="187">
        <f ca="1"/>
        <v>1</v>
      </c>
      <c r="Q140" s="191" t="str">
        <f ca="1"/>
        <v>Completed</v>
      </c>
      <c r="R140" s="194">
        <f ca="1"/>
        <v>0</v>
      </c>
      <c r="S140" s="195">
        <f ca="1"/>
        <v>0</v>
      </c>
      <c r="T140" s="203">
        <f ca="1"/>
        <v>0</v>
      </c>
      <c r="U140" s="173">
        <f ca="1"/>
        <v>46295</v>
      </c>
      <c r="V140" s="187">
        <f ca="1"/>
        <v>0</v>
      </c>
      <c r="W140" s="191" t="str">
        <f ca="1"/>
        <v>Late</v>
      </c>
      <c r="X140" s="571" t="str" cm="1">
        <f t="array" aca="1" ref="X140" ca="1">_xlfn.XLOOKUP(1,(E140='01 Summary'!$E$4:$E$250)*(('01 Summary'!$W$4:$W$250="Late")+('01 Summary'!$W$4:$W$250="On Schedule")),'01 Summary'!$AM$4:$AM$250," ")</f>
        <v>ของมาแล้ว รอพื้นที่เข้าติดตั้ง</v>
      </c>
      <c r="Y140" s="571"/>
      <c r="Z140" s="709" t="s">
        <v>775</v>
      </c>
      <c r="AA140" s="709" t="s">
        <v>2719</v>
      </c>
      <c r="AB140" s="709" t="s">
        <v>2390</v>
      </c>
    </row>
    <row r="141" spans="2:28" ht="30" hidden="1" customHeight="1" x14ac:dyDescent="0.2">
      <c r="B141" s="508">
        <f ca="1"/>
        <v>137</v>
      </c>
      <c r="C141" s="512" t="str">
        <f ca="1"/>
        <v>MDW-39285</v>
      </c>
      <c r="D141" s="512" t="str">
        <f ca="1"/>
        <v>Lot01</v>
      </c>
      <c r="E141" s="512" t="str">
        <f ca="1"/>
        <v>COM8</v>
      </c>
      <c r="F141" s="512" t="str">
        <f ca="1"/>
        <v>COM</v>
      </c>
      <c r="G141" s="543" t="str">
        <f ca="1"/>
        <v>Provision of Cable Containment between OCC ORL and OCC BL</v>
      </c>
      <c r="H141" s="512" t="str">
        <f ca="1"/>
        <v>มนตรี</v>
      </c>
      <c r="I141" s="512">
        <f ca="1"/>
        <v>0</v>
      </c>
      <c r="J141" s="512">
        <f ca="1"/>
        <v>0</v>
      </c>
      <c r="K141" s="514">
        <f ca="1"/>
        <v>46225</v>
      </c>
      <c r="L141" s="205">
        <f ca="1"/>
        <v>0</v>
      </c>
      <c r="M141" s="206">
        <f ca="1"/>
        <v>0</v>
      </c>
      <c r="N141" s="463">
        <f ca="1"/>
        <v>0</v>
      </c>
      <c r="O141" s="645">
        <f ca="1"/>
        <v>0</v>
      </c>
      <c r="P141" s="646">
        <f ca="1"/>
        <v>0</v>
      </c>
      <c r="Q141" s="463">
        <f ca="1"/>
        <v>0</v>
      </c>
      <c r="R141" s="205">
        <f ca="1"/>
        <v>0</v>
      </c>
      <c r="S141" s="206">
        <f ca="1"/>
        <v>0</v>
      </c>
      <c r="T141" s="463">
        <f ca="1"/>
        <v>0</v>
      </c>
      <c r="U141" s="707">
        <f ca="1"/>
        <v>0</v>
      </c>
      <c r="V141" s="559">
        <f ca="1"/>
        <v>0</v>
      </c>
      <c r="W141" s="564">
        <f ca="1"/>
        <v>0</v>
      </c>
      <c r="X141" t="str" cm="1">
        <f t="array" aca="1" ref="X141" ca="1">_xlfn.XLOOKUP(1,(E141='01 Summary'!$E$4:$E$250)*(('01 Summary'!$W$4:$W$250="Late")+('01 Summary'!$W$4:$W$250="On Schedule")),'01 Summary'!$AM$4:$AM$250," ")</f>
        <v xml:space="preserve"> </v>
      </c>
      <c r="Z141" s="644" t="s">
        <v>1377</v>
      </c>
      <c r="AA141" s="644" t="s">
        <v>380</v>
      </c>
      <c r="AB141" s="644" t="s">
        <v>380</v>
      </c>
    </row>
    <row r="142" spans="2:28" ht="30" customHeight="1" x14ac:dyDescent="0.2">
      <c r="B142" s="508">
        <f ca="1"/>
        <v>138</v>
      </c>
      <c r="C142" s="544" t="str">
        <f ca="1"/>
        <v>COM-39005</v>
      </c>
      <c r="D142" s="544" t="str">
        <f ca="1"/>
        <v>Lot01</v>
      </c>
      <c r="E142" s="544" t="str">
        <f ca="1"/>
        <v>COM9</v>
      </c>
      <c r="F142" s="544" t="str">
        <f ca="1"/>
        <v>COM</v>
      </c>
      <c r="G142" s="689" t="str">
        <f ca="1"/>
        <v>Power Distribution for M&amp;E Systems at MRTA Head Quarter</v>
      </c>
      <c r="H142" s="544" t="str">
        <f ca="1"/>
        <v>มนตรี</v>
      </c>
      <c r="I142" s="545">
        <f ca="1"/>
        <v>0</v>
      </c>
      <c r="J142" s="674">
        <f ca="1"/>
        <v>0</v>
      </c>
      <c r="K142" s="546">
        <f ca="1"/>
        <v>46285</v>
      </c>
      <c r="L142" s="530">
        <f ca="1"/>
        <v>46112</v>
      </c>
      <c r="M142" s="187">
        <f ca="1"/>
        <v>1</v>
      </c>
      <c r="N142" s="191" t="str">
        <f ca="1"/>
        <v>Completed</v>
      </c>
      <c r="O142" s="530">
        <f ca="1"/>
        <v>46203</v>
      </c>
      <c r="P142" s="187">
        <f ca="1"/>
        <v>1</v>
      </c>
      <c r="Q142" s="191" t="str">
        <f ca="1"/>
        <v>Completed</v>
      </c>
      <c r="R142" s="209">
        <f ca="1"/>
        <v>0</v>
      </c>
      <c r="S142" s="195">
        <f ca="1"/>
        <v>0</v>
      </c>
      <c r="T142" s="203">
        <f ca="1"/>
        <v>0</v>
      </c>
      <c r="U142" s="530">
        <f ca="1"/>
        <v>46265</v>
      </c>
      <c r="V142" s="187">
        <f ca="1"/>
        <v>1</v>
      </c>
      <c r="W142" s="191" t="str">
        <f ca="1"/>
        <v>Completed</v>
      </c>
      <c r="X142" s="571" t="str" cm="1">
        <f t="array" aca="1" ref="X142" ca="1">_xlfn.XLOOKUP(1,(E142='01 Summary'!$E$4:$E$250)*(('01 Summary'!$W$4:$W$250="Late")+('01 Summary'!$W$4:$W$250="On Schedule")),'01 Summary'!$AM$4:$AM$250," ")</f>
        <v xml:space="preserve"> </v>
      </c>
      <c r="Y142" s="571"/>
      <c r="Z142" s="709" t="s">
        <v>500</v>
      </c>
      <c r="AA142" s="709" t="s">
        <v>2404</v>
      </c>
      <c r="AB142" s="709" t="s">
        <v>2406</v>
      </c>
    </row>
    <row r="143" spans="2:28" ht="30" customHeight="1" x14ac:dyDescent="0.2">
      <c r="B143" s="508">
        <f ca="1"/>
        <v>139</v>
      </c>
      <c r="C143" s="508" t="str">
        <f ca="1"/>
        <v>COM-39205</v>
      </c>
      <c r="D143" s="508" t="str">
        <f ca="1"/>
        <v>Lot01</v>
      </c>
      <c r="E143" s="508" t="str">
        <f ca="1"/>
        <v>COM10</v>
      </c>
      <c r="F143" s="508" t="str">
        <f ca="1"/>
        <v>COM</v>
      </c>
      <c r="G143" s="542" t="str">
        <f ca="1"/>
        <v>Underground Cable Containment at Public Areas (if require)</v>
      </c>
      <c r="H143" s="508" t="str">
        <f ca="1"/>
        <v>มนตรี</v>
      </c>
      <c r="I143" s="508">
        <f ca="1"/>
        <v>0</v>
      </c>
      <c r="J143" s="508">
        <f ca="1"/>
        <v>0</v>
      </c>
      <c r="K143" s="510">
        <f ca="1"/>
        <v>46255</v>
      </c>
      <c r="L143" s="173">
        <f ca="1"/>
        <v>46142</v>
      </c>
      <c r="M143" s="187">
        <f ca="1"/>
        <v>1</v>
      </c>
      <c r="N143" s="191" t="str">
        <f ca="1"/>
        <v>Completed</v>
      </c>
      <c r="O143" s="173">
        <f ca="1"/>
        <v>46234</v>
      </c>
      <c r="P143" s="187">
        <f ca="1"/>
        <v>1</v>
      </c>
      <c r="Q143" s="191" t="str">
        <f ca="1"/>
        <v>Completed</v>
      </c>
      <c r="R143" s="194">
        <f ca="1"/>
        <v>0</v>
      </c>
      <c r="S143" s="195">
        <f ca="1"/>
        <v>0</v>
      </c>
      <c r="T143" s="203">
        <f ca="1"/>
        <v>0</v>
      </c>
      <c r="U143" s="173">
        <f ca="1"/>
        <v>46387</v>
      </c>
      <c r="V143" s="189">
        <f ca="1"/>
        <v>1</v>
      </c>
      <c r="W143" s="191" t="str">
        <f ca="1"/>
        <v>Completed</v>
      </c>
      <c r="X143" s="571" t="str" cm="1">
        <f t="array" aca="1" ref="X143" ca="1">_xlfn.XLOOKUP(1,(E143='01 Summary'!$E$4:$E$250)*(('01 Summary'!$W$4:$W$250="Late")+('01 Summary'!$W$4:$W$250="On Schedule")),'01 Summary'!$AM$4:$AM$250," ")</f>
        <v xml:space="preserve"> </v>
      </c>
      <c r="Y143" s="571"/>
      <c r="Z143" s="709" t="s">
        <v>1159</v>
      </c>
      <c r="AA143" s="709" t="s">
        <v>3507</v>
      </c>
      <c r="AB143" s="709" t="s">
        <v>3735</v>
      </c>
    </row>
    <row r="144" spans="2:28" ht="30" hidden="1" customHeight="1" x14ac:dyDescent="0.2">
      <c r="B144" s="508">
        <f ca="1"/>
        <v>140</v>
      </c>
      <c r="C144" s="512" t="str">
        <f ca="1"/>
        <v>-</v>
      </c>
      <c r="D144" s="512" t="str">
        <f ca="1"/>
        <v>Lot01</v>
      </c>
      <c r="E144" s="512" t="str">
        <f ca="1"/>
        <v>COM11</v>
      </c>
      <c r="F144" s="512" t="str">
        <f ca="1"/>
        <v>COM</v>
      </c>
      <c r="G144" s="543" t="str">
        <f ca="1"/>
        <v>Intercom at Ticket Issuing Machine</v>
      </c>
      <c r="H144" s="512" t="str">
        <f ca="1"/>
        <v>บัณฑิต</v>
      </c>
      <c r="I144" s="513">
        <f ca="1"/>
        <v>0</v>
      </c>
      <c r="J144" s="512" t="str">
        <f ca="1"/>
        <v>Depot</v>
      </c>
      <c r="K144" s="514" t="str">
        <f ca="1"/>
        <v>-</v>
      </c>
      <c r="L144" s="174">
        <f ca="1"/>
        <v>0</v>
      </c>
      <c r="M144" s="188">
        <f ca="1"/>
        <v>0</v>
      </c>
      <c r="N144" s="175">
        <f ca="1"/>
        <v>0</v>
      </c>
      <c r="O144" s="174">
        <f ca="1"/>
        <v>0</v>
      </c>
      <c r="P144" s="188">
        <f ca="1"/>
        <v>0</v>
      </c>
      <c r="Q144" s="175">
        <f ca="1"/>
        <v>0</v>
      </c>
      <c r="R144" s="174">
        <f ca="1"/>
        <v>0</v>
      </c>
      <c r="S144" s="188">
        <f ca="1"/>
        <v>0</v>
      </c>
      <c r="T144" s="175">
        <f ca="1"/>
        <v>0</v>
      </c>
      <c r="U144" s="553">
        <f ca="1"/>
        <v>0</v>
      </c>
      <c r="V144" s="554">
        <f ca="1"/>
        <v>0</v>
      </c>
      <c r="W144" s="555">
        <f ca="1"/>
        <v>0</v>
      </c>
      <c r="X144" t="str" cm="1">
        <f t="array" aca="1" ref="X144" ca="1">_xlfn.XLOOKUP(1,(E144='01 Summary'!$E$4:$E$250)*(('01 Summary'!$W$4:$W$250="Late")+('01 Summary'!$W$4:$W$250="On Schedule")),'01 Summary'!$AM$4:$AM$250," ")</f>
        <v xml:space="preserve"> </v>
      </c>
      <c r="AA144" s="644">
        <v>0</v>
      </c>
      <c r="AB144" s="644">
        <v>0</v>
      </c>
    </row>
    <row r="145" spans="2:28" ht="30" customHeight="1" x14ac:dyDescent="0.2">
      <c r="B145" s="508">
        <f ca="1"/>
        <v>141</v>
      </c>
      <c r="C145" s="508" t="str">
        <f ca="1"/>
        <v>RST-39004,8</v>
      </c>
      <c r="D145" s="508" t="str">
        <f ca="1"/>
        <v>Lot01</v>
      </c>
      <c r="E145" s="508" t="str">
        <f ca="1"/>
        <v>RST1</v>
      </c>
      <c r="F145" s="508" t="str">
        <f ca="1"/>
        <v>RST</v>
      </c>
      <c r="G145" s="542" t="str">
        <f ca="1"/>
        <v>Driver Training Simulator</v>
      </c>
      <c r="H145" s="508" t="str">
        <f ca="1"/>
        <v>ธัญวิทย์</v>
      </c>
      <c r="I145" s="508">
        <f ca="1"/>
        <v>0</v>
      </c>
      <c r="J145" s="508" t="str">
        <f ca="1"/>
        <v>Depot</v>
      </c>
      <c r="K145" s="510">
        <f ca="1"/>
        <v>46285</v>
      </c>
      <c r="L145" s="173">
        <f ca="1"/>
        <v>45807</v>
      </c>
      <c r="M145" s="187">
        <f ca="1"/>
        <v>1</v>
      </c>
      <c r="N145" s="191" t="str">
        <f ca="1"/>
        <v>Completed</v>
      </c>
      <c r="O145" s="173">
        <f ca="1"/>
        <v>45838</v>
      </c>
      <c r="P145" s="187">
        <f ca="1"/>
        <v>1</v>
      </c>
      <c r="Q145" s="191" t="str">
        <f ca="1"/>
        <v>Completed</v>
      </c>
      <c r="R145" s="194">
        <f ca="1"/>
        <v>0</v>
      </c>
      <c r="S145" s="195">
        <f ca="1"/>
        <v>0</v>
      </c>
      <c r="T145" s="203">
        <f ca="1"/>
        <v>0</v>
      </c>
      <c r="U145" s="173">
        <f ca="1"/>
        <v>46387</v>
      </c>
      <c r="V145" s="187">
        <f ca="1"/>
        <v>0.81</v>
      </c>
      <c r="W145" s="191" t="str">
        <f ca="1"/>
        <v>On Schedule</v>
      </c>
      <c r="X145" cm="1">
        <f t="array" aca="1" ref="X145" ca="1">_xlfn.XLOOKUP(1,(E145='01 Summary'!$E$4:$E$250)*(('01 Summary'!$W$4:$W$250="Late")+('01 Summary'!$W$4:$W$250="On Schedule")),'01 Summary'!$AM$4:$AM$250," ")</f>
        <v>0</v>
      </c>
      <c r="Z145" s="644" t="s">
        <v>540</v>
      </c>
      <c r="AA145" s="644" t="s">
        <v>4800</v>
      </c>
      <c r="AB145" s="644" t="s">
        <v>4800</v>
      </c>
    </row>
    <row r="146" spans="2:28" ht="30" customHeight="1" x14ac:dyDescent="0.2">
      <c r="B146" s="491">
        <f ca="1"/>
        <v>142</v>
      </c>
      <c r="C146" s="685" t="str">
        <f ca="1"/>
        <v>MDW-39500</v>
      </c>
      <c r="D146" s="685" t="str">
        <f ca="1"/>
        <v>Lot02</v>
      </c>
      <c r="E146" s="685" t="str">
        <f ca="1"/>
        <v>MO-CK1.1</v>
      </c>
      <c r="F146" s="685" t="str">
        <f ca="1"/>
        <v>MO-CK</v>
      </c>
      <c r="G146" s="687" t="str">
        <f ca="1"/>
        <v>Store Modification Works at Main Workshop - Civil&amp;AR</v>
      </c>
      <c r="H146" s="685" t="str">
        <f ca="1"/>
        <v>สหชาติ</v>
      </c>
      <c r="I146" s="685">
        <f ca="1"/>
        <v>0</v>
      </c>
      <c r="J146" s="685" t="str">
        <f ca="1"/>
        <v>Depot</v>
      </c>
      <c r="K146" s="688">
        <f ca="1"/>
        <v>46176</v>
      </c>
      <c r="L146" s="193">
        <f ca="1"/>
        <v>46080</v>
      </c>
      <c r="M146" s="531">
        <f ca="1"/>
        <v>1</v>
      </c>
      <c r="N146" s="601" t="str">
        <f ca="1"/>
        <v>Completed</v>
      </c>
      <c r="O146" s="193">
        <f ca="1"/>
        <v>46111</v>
      </c>
      <c r="P146" s="531">
        <f ca="1"/>
        <v>1</v>
      </c>
      <c r="Q146" s="601" t="str">
        <f ca="1"/>
        <v>Completed</v>
      </c>
      <c r="R146" s="602">
        <f ca="1"/>
        <v>0</v>
      </c>
      <c r="S146" s="603">
        <f ca="1"/>
        <v>0</v>
      </c>
      <c r="T146" s="604">
        <f ca="1"/>
        <v>0</v>
      </c>
      <c r="U146" s="193">
        <f ca="1"/>
        <v>46173</v>
      </c>
      <c r="V146" s="531">
        <f ca="1"/>
        <v>1</v>
      </c>
      <c r="W146" s="601" t="str">
        <f ca="1"/>
        <v>Completed</v>
      </c>
      <c r="X146" t="str" cm="1">
        <f t="array" aca="1" ref="X146" ca="1">_xlfn.XLOOKUP(1,(E146='01 Summary'!$E$4:$E$250)*(('01 Summary'!$W$4:$W$250="Late")+('01 Summary'!$W$4:$W$250="On Schedule")),'01 Summary'!$AM$4:$AM$250," ")</f>
        <v xml:space="preserve"> </v>
      </c>
      <c r="Z146" s="644" t="s">
        <v>383</v>
      </c>
      <c r="AA146" s="644" t="s">
        <v>2167</v>
      </c>
      <c r="AB146" s="644" t="s">
        <v>2169</v>
      </c>
    </row>
    <row r="147" spans="2:28" ht="30" customHeight="1" x14ac:dyDescent="0.2">
      <c r="B147" s="491">
        <f ca="1"/>
        <v>143</v>
      </c>
      <c r="C147" s="491" t="str">
        <f ca="1"/>
        <v>MDW-39501</v>
      </c>
      <c r="D147" s="491" t="str">
        <f ca="1"/>
        <v>Lot02</v>
      </c>
      <c r="E147" s="491" t="str">
        <f ca="1"/>
        <v>MO-CK1.2</v>
      </c>
      <c r="F147" s="491" t="str">
        <f ca="1"/>
        <v>MO-CK</v>
      </c>
      <c r="G147" s="493" t="str">
        <f ca="1"/>
        <v>Store Modification Works at Main Workshop - Building Services</v>
      </c>
      <c r="H147" s="491" t="str">
        <f ca="1"/>
        <v>ประธาน</v>
      </c>
      <c r="I147" s="491">
        <f ca="1"/>
        <v>0</v>
      </c>
      <c r="J147" s="491" t="str">
        <f ca="1"/>
        <v>Depot</v>
      </c>
      <c r="K147" s="495">
        <f ca="1"/>
        <v>46177</v>
      </c>
      <c r="L147" s="173">
        <f ca="1"/>
        <v>46065</v>
      </c>
      <c r="M147" s="189">
        <f ca="1"/>
        <v>1</v>
      </c>
      <c r="N147" s="191" t="str">
        <f ca="1"/>
        <v>Completed</v>
      </c>
      <c r="O147" s="173">
        <f ca="1"/>
        <v>46111</v>
      </c>
      <c r="P147" s="189">
        <f ca="1"/>
        <v>1</v>
      </c>
      <c r="Q147" s="191" t="str">
        <f ca="1"/>
        <v>Completed</v>
      </c>
      <c r="R147" s="194">
        <f ca="1"/>
        <v>0</v>
      </c>
      <c r="S147" s="195">
        <f ca="1"/>
        <v>0</v>
      </c>
      <c r="T147" s="203">
        <f ca="1"/>
        <v>0</v>
      </c>
      <c r="U147" s="173">
        <f ca="1"/>
        <v>46170</v>
      </c>
      <c r="V147" s="189">
        <f ca="1"/>
        <v>1</v>
      </c>
      <c r="W147" s="191" t="str">
        <f ca="1"/>
        <v>Completed</v>
      </c>
      <c r="X147" t="str" cm="1">
        <f t="array" aca="1" ref="X147" ca="1">_xlfn.XLOOKUP(1,(E147='01 Summary'!$E$4:$E$250)*(('01 Summary'!$W$4:$W$250="Late")+('01 Summary'!$W$4:$W$250="On Schedule")),'01 Summary'!$AM$4:$AM$250," ")</f>
        <v xml:space="preserve"> </v>
      </c>
      <c r="Z147" s="644" t="s">
        <v>381</v>
      </c>
      <c r="AA147" s="644" t="s">
        <v>3638</v>
      </c>
      <c r="AB147" s="644" t="s">
        <v>3892</v>
      </c>
    </row>
    <row r="148" spans="2:28" ht="30" customHeight="1" x14ac:dyDescent="0.2">
      <c r="B148" s="491">
        <f ca="1"/>
        <v>144</v>
      </c>
      <c r="C148" s="491" t="str">
        <f ca="1"/>
        <v>MDW-39503</v>
      </c>
      <c r="D148" s="491" t="str">
        <f ca="1"/>
        <v>Lot02</v>
      </c>
      <c r="E148" s="491" t="str">
        <f ca="1"/>
        <v>MO-CK2</v>
      </c>
      <c r="F148" s="491" t="str">
        <f ca="1"/>
        <v>MO-CK</v>
      </c>
      <c r="G148" s="493" t="str">
        <f ca="1"/>
        <v>New MMC at Admin Building - Civil&amp;AR</v>
      </c>
      <c r="H148" s="491" t="str">
        <f ca="1"/>
        <v>สหชาติ</v>
      </c>
      <c r="I148" s="491">
        <f ca="1"/>
        <v>0</v>
      </c>
      <c r="J148" s="491" t="str">
        <f ca="1"/>
        <v>Depot</v>
      </c>
      <c r="K148" s="495">
        <f ca="1"/>
        <v>46237</v>
      </c>
      <c r="L148" s="173">
        <f ca="1"/>
        <v>46126</v>
      </c>
      <c r="M148" s="189">
        <f ca="1"/>
        <v>1</v>
      </c>
      <c r="N148" s="191" t="str">
        <f ca="1"/>
        <v>Completed</v>
      </c>
      <c r="O148" s="173">
        <f ca="1"/>
        <v>46157</v>
      </c>
      <c r="P148" s="189">
        <f ca="1"/>
        <v>1</v>
      </c>
      <c r="Q148" s="191" t="str">
        <f ca="1"/>
        <v>Completed</v>
      </c>
      <c r="R148" s="194">
        <f ca="1"/>
        <v>0</v>
      </c>
      <c r="S148" s="195">
        <f ca="1"/>
        <v>0</v>
      </c>
      <c r="T148" s="203">
        <f ca="1"/>
        <v>0</v>
      </c>
      <c r="U148" s="173">
        <f ca="1"/>
        <v>46234</v>
      </c>
      <c r="V148" s="189">
        <f ca="1"/>
        <v>1</v>
      </c>
      <c r="W148" s="191" t="str">
        <f ca="1"/>
        <v>Completed</v>
      </c>
      <c r="X148" t="str" cm="1">
        <f t="array" aca="1" ref="X148" ca="1">_xlfn.XLOOKUP(1,(E148='01 Summary'!$E$4:$E$250)*(('01 Summary'!$W$4:$W$250="Late")+('01 Summary'!$W$4:$W$250="On Schedule")),'01 Summary'!$AM$4:$AM$250," ")</f>
        <v xml:space="preserve"> </v>
      </c>
      <c r="Z148" s="644" t="s">
        <v>386</v>
      </c>
      <c r="AA148" s="644" t="s">
        <v>2171</v>
      </c>
      <c r="AB148" s="644" t="s">
        <v>2173</v>
      </c>
    </row>
    <row r="149" spans="2:28" ht="30" customHeight="1" x14ac:dyDescent="0.2">
      <c r="B149" s="491">
        <f ca="1"/>
        <v>145</v>
      </c>
      <c r="C149" s="491" t="str">
        <f ca="1"/>
        <v>MDW-39504</v>
      </c>
      <c r="D149" s="491" t="str">
        <f ca="1"/>
        <v>Lot02</v>
      </c>
      <c r="E149" s="491" t="str">
        <f ca="1"/>
        <v>MO-CK3</v>
      </c>
      <c r="F149" s="491" t="str">
        <f ca="1"/>
        <v>MO-CK</v>
      </c>
      <c r="G149" s="493" t="str">
        <f ca="1"/>
        <v>Move or link Workstation and control panel to MMC room at admin C 2nd floor</v>
      </c>
      <c r="H149" s="491" t="str">
        <f ca="1"/>
        <v>ประธาน</v>
      </c>
      <c r="I149" s="491">
        <f ca="1"/>
        <v>0</v>
      </c>
      <c r="J149" s="491" t="str">
        <f ca="1"/>
        <v>Depot</v>
      </c>
      <c r="K149" s="495">
        <f ca="1"/>
        <v>46236</v>
      </c>
      <c r="L149" s="173">
        <f ca="1"/>
        <v>46081</v>
      </c>
      <c r="M149" s="189">
        <f ca="1"/>
        <v>1</v>
      </c>
      <c r="N149" s="191" t="str">
        <f ca="1"/>
        <v>Completed</v>
      </c>
      <c r="O149" s="173">
        <f ca="1"/>
        <v>46127</v>
      </c>
      <c r="P149" s="189">
        <f ca="1"/>
        <v>1</v>
      </c>
      <c r="Q149" s="191" t="str">
        <f ca="1"/>
        <v>Completed</v>
      </c>
      <c r="R149" s="194">
        <f ca="1"/>
        <v>0</v>
      </c>
      <c r="S149" s="195">
        <f ca="1"/>
        <v>0</v>
      </c>
      <c r="T149" s="203">
        <f ca="1"/>
        <v>0</v>
      </c>
      <c r="U149" s="173">
        <f ca="1"/>
        <v>46265</v>
      </c>
      <c r="V149" s="189">
        <f ca="1"/>
        <v>0.9</v>
      </c>
      <c r="W149" s="191" t="str">
        <f ca="1"/>
        <v>Late</v>
      </c>
      <c r="X149" t="str" cm="1">
        <f t="array" aca="1" ref="X149" ca="1">_xlfn.XLOOKUP(1,(E149='01 Summary'!$E$4:$E$250)*(('01 Summary'!$W$4:$W$250="Late")+('01 Summary'!$W$4:$W$250="On Schedule")),'01 Summary'!$AM$4:$AM$250," ")</f>
        <v>Fore cast Oct-26</v>
      </c>
      <c r="Z149" s="644" t="s">
        <v>385</v>
      </c>
      <c r="AA149" s="644" t="s">
        <v>3644</v>
      </c>
      <c r="AB149" s="644" t="s">
        <v>3896</v>
      </c>
    </row>
    <row r="150" spans="2:28" ht="30" customHeight="1" x14ac:dyDescent="0.2">
      <c r="B150" s="491">
        <f ca="1"/>
        <v>146</v>
      </c>
      <c r="C150" s="491" t="str">
        <f ca="1"/>
        <v>MDW-39543</v>
      </c>
      <c r="D150" s="491" t="str">
        <f ca="1"/>
        <v>Lot02</v>
      </c>
      <c r="E150" s="491" t="str">
        <f ca="1"/>
        <v>MO-CK4</v>
      </c>
      <c r="F150" s="491" t="str">
        <f ca="1"/>
        <v>MO-CK</v>
      </c>
      <c r="G150" s="493" t="str">
        <f ca="1"/>
        <v>Bird &amp; Rain Protection for Open space Admin C</v>
      </c>
      <c r="H150" s="491" t="str">
        <f ca="1"/>
        <v>สหชาติ</v>
      </c>
      <c r="I150" s="491">
        <f ca="1"/>
        <v>0</v>
      </c>
      <c r="J150" s="491" t="str">
        <f ca="1"/>
        <v>Depot</v>
      </c>
      <c r="K150" s="495">
        <f ca="1"/>
        <v>46235</v>
      </c>
      <c r="L150" s="173">
        <f ca="1"/>
        <v>46141</v>
      </c>
      <c r="M150" s="189">
        <f ca="1"/>
        <v>1</v>
      </c>
      <c r="N150" s="191" t="str">
        <f ca="1"/>
        <v>Completed</v>
      </c>
      <c r="O150" s="173">
        <f ca="1"/>
        <v>46172</v>
      </c>
      <c r="P150" s="189">
        <f ca="1"/>
        <v>1</v>
      </c>
      <c r="Q150" s="191" t="str">
        <f ca="1"/>
        <v>Completed</v>
      </c>
      <c r="R150" s="194">
        <f ca="1"/>
        <v>0</v>
      </c>
      <c r="S150" s="195">
        <f ca="1"/>
        <v>0</v>
      </c>
      <c r="T150" s="203">
        <f ca="1"/>
        <v>0</v>
      </c>
      <c r="U150" s="173">
        <f ca="1"/>
        <v>46234</v>
      </c>
      <c r="V150" s="189">
        <f ca="1"/>
        <v>1</v>
      </c>
      <c r="W150" s="191" t="str">
        <f ca="1"/>
        <v>Completed</v>
      </c>
      <c r="X150" t="str" cm="1">
        <f t="array" aca="1" ref="X150" ca="1">_xlfn.XLOOKUP(1,(E150='01 Summary'!$E$4:$E$250)*(('01 Summary'!$W$4:$W$250="Late")+('01 Summary'!$W$4:$W$250="On Schedule")),'01 Summary'!$AM$4:$AM$250," ")</f>
        <v xml:space="preserve"> </v>
      </c>
      <c r="Z150" s="644" t="s">
        <v>387</v>
      </c>
      <c r="AA150" s="644" t="s">
        <v>2268</v>
      </c>
      <c r="AB150" s="644" t="s">
        <v>2270</v>
      </c>
    </row>
    <row r="151" spans="2:28" ht="30" customHeight="1" x14ac:dyDescent="0.2">
      <c r="B151" s="491">
        <f ca="1"/>
        <v>147</v>
      </c>
      <c r="C151" s="491" t="str">
        <f ca="1"/>
        <v>MDW-39547</v>
      </c>
      <c r="D151" s="491" t="str">
        <f ca="1"/>
        <v>Lot02</v>
      </c>
      <c r="E151" s="491" t="str">
        <f ca="1"/>
        <v>MO-CK5</v>
      </c>
      <c r="F151" s="491" t="str">
        <f ca="1"/>
        <v>MO-CK</v>
      </c>
      <c r="G151" s="493" t="str">
        <f ca="1"/>
        <v>Relocate door in front of toilet and build partition wall to conceal the view in side of toilet</v>
      </c>
      <c r="H151" s="491" t="str">
        <f ca="1"/>
        <v>สหชาติ</v>
      </c>
      <c r="I151" s="491">
        <f ca="1"/>
        <v>0</v>
      </c>
      <c r="J151" s="491" t="str">
        <f ca="1"/>
        <v>Depot</v>
      </c>
      <c r="K151" s="495">
        <f ca="1"/>
        <v>46236</v>
      </c>
      <c r="L151" s="173">
        <f ca="1"/>
        <v>46156</v>
      </c>
      <c r="M151" s="189">
        <f ca="1"/>
        <v>1</v>
      </c>
      <c r="N151" s="191" t="str">
        <f ca="1"/>
        <v>Completed</v>
      </c>
      <c r="O151" s="173">
        <f ca="1"/>
        <v>46187</v>
      </c>
      <c r="P151" s="189">
        <f ca="1"/>
        <v>1</v>
      </c>
      <c r="Q151" s="191" t="str">
        <f ca="1"/>
        <v>Completed</v>
      </c>
      <c r="R151" s="194">
        <f ca="1"/>
        <v>0</v>
      </c>
      <c r="S151" s="195">
        <f ca="1"/>
        <v>0</v>
      </c>
      <c r="T151" s="203">
        <f ca="1"/>
        <v>0</v>
      </c>
      <c r="U151" s="173">
        <f ca="1"/>
        <v>46234</v>
      </c>
      <c r="V151" s="189">
        <f ca="1"/>
        <v>1</v>
      </c>
      <c r="W151" s="191" t="str">
        <f ca="1"/>
        <v>Completed</v>
      </c>
      <c r="X151" t="str" cm="1">
        <f t="array" aca="1" ref="X151" ca="1">_xlfn.XLOOKUP(1,(E151='01 Summary'!$E$4:$E$250)*(('01 Summary'!$W$4:$W$250="Late")+('01 Summary'!$W$4:$W$250="On Schedule")),'01 Summary'!$AM$4:$AM$250," ")</f>
        <v xml:space="preserve"> </v>
      </c>
      <c r="Z151" s="644" t="s">
        <v>388</v>
      </c>
      <c r="AA151" s="644" t="s">
        <v>2284</v>
      </c>
      <c r="AB151" s="644" t="s">
        <v>2286</v>
      </c>
    </row>
    <row r="152" spans="2:28" ht="30" customHeight="1" x14ac:dyDescent="0.2">
      <c r="B152" s="491">
        <f ca="1"/>
        <v>148</v>
      </c>
      <c r="C152" s="491" t="str">
        <f ca="1"/>
        <v>MDW-39547</v>
      </c>
      <c r="D152" s="491" t="str">
        <f ca="1"/>
        <v>Lot02</v>
      </c>
      <c r="E152" s="491" t="str">
        <f ca="1"/>
        <v>MO-CK6</v>
      </c>
      <c r="F152" s="491" t="str">
        <f ca="1"/>
        <v>MO-CK</v>
      </c>
      <c r="G152" s="493" t="str">
        <f ca="1"/>
        <v>Modify Lockset the emergency door to be used for passage between the 2nd and 3rd floors inside the building.</v>
      </c>
      <c r="H152" s="491" t="str">
        <f ca="1"/>
        <v>สหชาติ</v>
      </c>
      <c r="I152" s="491">
        <f ca="1"/>
        <v>0</v>
      </c>
      <c r="J152" s="491" t="str">
        <f ca="1"/>
        <v>Depot</v>
      </c>
      <c r="K152" s="495">
        <f ca="1"/>
        <v>46237</v>
      </c>
      <c r="L152" s="173">
        <f ca="1"/>
        <v>46141</v>
      </c>
      <c r="M152" s="189">
        <f ca="1"/>
        <v>1</v>
      </c>
      <c r="N152" s="191" t="str">
        <f ca="1"/>
        <v>Completed</v>
      </c>
      <c r="O152" s="173">
        <f ca="1"/>
        <v>46187</v>
      </c>
      <c r="P152" s="189">
        <f ca="1"/>
        <v>1</v>
      </c>
      <c r="Q152" s="191" t="str">
        <f ca="1"/>
        <v>Completed</v>
      </c>
      <c r="R152" s="194">
        <f ca="1"/>
        <v>0</v>
      </c>
      <c r="S152" s="195">
        <f ca="1"/>
        <v>0</v>
      </c>
      <c r="T152" s="203">
        <f ca="1"/>
        <v>0</v>
      </c>
      <c r="U152" s="173">
        <f ca="1"/>
        <v>46234</v>
      </c>
      <c r="V152" s="189">
        <f ca="1"/>
        <v>1</v>
      </c>
      <c r="W152" s="191" t="str">
        <f ca="1"/>
        <v>Completed</v>
      </c>
      <c r="X152" t="str" cm="1">
        <f t="array" aca="1" ref="X152" ca="1">_xlfn.XLOOKUP(1,(E152='01 Summary'!$E$4:$E$250)*(('01 Summary'!$W$4:$W$250="Late")+('01 Summary'!$W$4:$W$250="On Schedule")),'01 Summary'!$AM$4:$AM$250," ")</f>
        <v xml:space="preserve"> </v>
      </c>
      <c r="Z152" s="644" t="s">
        <v>388</v>
      </c>
      <c r="AA152" s="644" t="s">
        <v>2284</v>
      </c>
      <c r="AB152" s="644" t="s">
        <v>2286</v>
      </c>
    </row>
    <row r="153" spans="2:28" ht="30" customHeight="1" x14ac:dyDescent="0.2">
      <c r="B153" s="491">
        <f ca="1"/>
        <v>149</v>
      </c>
      <c r="C153" s="491" t="str">
        <f ca="1"/>
        <v>MDW-39556</v>
      </c>
      <c r="D153" s="491" t="str">
        <f ca="1"/>
        <v>Lot02</v>
      </c>
      <c r="E153" s="491" t="str">
        <f ca="1"/>
        <v>MO-CK7</v>
      </c>
      <c r="F153" s="491" t="str">
        <f ca="1"/>
        <v>MO-CK</v>
      </c>
      <c r="G153" s="493" t="str">
        <f ca="1"/>
        <v>Addition small power for lounge and pantry room at 2nd floor and Hall and observation room at 3nd floor</v>
      </c>
      <c r="H153" s="491" t="str">
        <f ca="1"/>
        <v>ประธาน</v>
      </c>
      <c r="I153" s="491">
        <f ca="1"/>
        <v>0</v>
      </c>
      <c r="J153" s="491" t="str">
        <f ca="1"/>
        <v>Depot</v>
      </c>
      <c r="K153" s="495">
        <f ca="1"/>
        <v>46238</v>
      </c>
      <c r="L153" s="173">
        <f ca="1"/>
        <v>46156</v>
      </c>
      <c r="M153" s="189">
        <f ca="1"/>
        <v>1</v>
      </c>
      <c r="N153" s="191" t="str">
        <f ca="1"/>
        <v>Completed</v>
      </c>
      <c r="O153" s="173">
        <f ca="1"/>
        <v>46187</v>
      </c>
      <c r="P153" s="189">
        <f ca="1"/>
        <v>1</v>
      </c>
      <c r="Q153" s="191" t="str">
        <f ca="1"/>
        <v>Completed</v>
      </c>
      <c r="R153" s="194">
        <f ca="1"/>
        <v>0</v>
      </c>
      <c r="S153" s="195">
        <f ca="1"/>
        <v>0</v>
      </c>
      <c r="T153" s="203">
        <f ca="1"/>
        <v>0</v>
      </c>
      <c r="U153" s="173">
        <f ca="1"/>
        <v>46234</v>
      </c>
      <c r="V153" s="189">
        <f ca="1"/>
        <v>1</v>
      </c>
      <c r="W153" s="191" t="str">
        <f ca="1"/>
        <v>Completed</v>
      </c>
      <c r="X153" t="str" cm="1">
        <f t="array" aca="1" ref="X153" ca="1">_xlfn.XLOOKUP(1,(E153='01 Summary'!$E$4:$E$250)*(('01 Summary'!$W$4:$W$250="Late")+('01 Summary'!$W$4:$W$250="On Schedule")),'01 Summary'!$AM$4:$AM$250," ")</f>
        <v xml:space="preserve"> </v>
      </c>
      <c r="Z153" s="644" t="s">
        <v>389</v>
      </c>
      <c r="AA153" s="644" t="s">
        <v>3721</v>
      </c>
      <c r="AB153" s="644" t="s">
        <v>3939</v>
      </c>
    </row>
    <row r="154" spans="2:28" ht="30" customHeight="1" x14ac:dyDescent="0.2">
      <c r="B154" s="491">
        <f ca="1"/>
        <v>150</v>
      </c>
      <c r="C154" s="491" t="str">
        <f ca="1"/>
        <v>MDW-39548</v>
      </c>
      <c r="D154" s="491" t="str">
        <f ca="1"/>
        <v>Lot02</v>
      </c>
      <c r="E154" s="491" t="str">
        <f ca="1"/>
        <v>MO-CK8</v>
      </c>
      <c r="F154" s="491" t="str">
        <f ca="1"/>
        <v>MO-CK</v>
      </c>
      <c r="G154" s="493" t="str">
        <f ca="1"/>
        <v>Air Condition for using store room to be pantry room. 2nd floor</v>
      </c>
      <c r="H154" s="491" t="str">
        <f ca="1"/>
        <v>ประธาน</v>
      </c>
      <c r="I154" s="491">
        <f ca="1"/>
        <v>0</v>
      </c>
      <c r="J154" s="491" t="str">
        <f ca="1"/>
        <v>Depot</v>
      </c>
      <c r="K154" s="495">
        <f ca="1"/>
        <v>46239</v>
      </c>
      <c r="L154" s="173">
        <f ca="1"/>
        <v>46141</v>
      </c>
      <c r="M154" s="189">
        <f ca="1"/>
        <v>1</v>
      </c>
      <c r="N154" s="192" t="str">
        <f ca="1"/>
        <v>Completed</v>
      </c>
      <c r="O154" s="173">
        <f ca="1"/>
        <v>46187</v>
      </c>
      <c r="P154" s="189">
        <f ca="1"/>
        <v>1</v>
      </c>
      <c r="Q154" s="192" t="str">
        <f ca="1"/>
        <v>Completed</v>
      </c>
      <c r="R154" s="194">
        <f ca="1"/>
        <v>0</v>
      </c>
      <c r="S154" s="195">
        <f ca="1"/>
        <v>0</v>
      </c>
      <c r="T154" s="203">
        <f ca="1"/>
        <v>0</v>
      </c>
      <c r="U154" s="173">
        <f ca="1"/>
        <v>46234</v>
      </c>
      <c r="V154" s="189">
        <f ca="1"/>
        <v>1</v>
      </c>
      <c r="W154" s="191" t="str">
        <f ca="1"/>
        <v>Completed</v>
      </c>
      <c r="X154" t="str" cm="1">
        <f t="array" aca="1" ref="X154" ca="1">_xlfn.XLOOKUP(1,(E154='01 Summary'!$E$4:$E$250)*(('01 Summary'!$W$4:$W$250="Late")+('01 Summary'!$W$4:$W$250="On Schedule")),'01 Summary'!$AM$4:$AM$250," ")</f>
        <v xml:space="preserve"> </v>
      </c>
      <c r="Z154" s="644" t="s">
        <v>390</v>
      </c>
      <c r="AA154" s="644" t="s">
        <v>3707</v>
      </c>
      <c r="AB154" s="644" t="s">
        <v>3927</v>
      </c>
    </row>
    <row r="155" spans="2:28" ht="30" customHeight="1" x14ac:dyDescent="0.2">
      <c r="B155" s="491">
        <f ca="1"/>
        <v>151</v>
      </c>
      <c r="C155" s="685" t="str">
        <f ca="1"/>
        <v>MDW-39552</v>
      </c>
      <c r="D155" s="685" t="str">
        <f ca="1"/>
        <v>Lot02</v>
      </c>
      <c r="E155" s="685" t="str">
        <f ca="1"/>
        <v>MO-CK9</v>
      </c>
      <c r="F155" s="685" t="str">
        <f ca="1"/>
        <v>MO-CK</v>
      </c>
      <c r="G155" s="687" t="str">
        <f ca="1"/>
        <v>Walk Way Hand rail high 90 cm 1 side (144 m. x 7 route)</v>
      </c>
      <c r="H155" s="685" t="str">
        <f ca="1"/>
        <v>สหชาติ</v>
      </c>
      <c r="I155" s="685">
        <f ca="1"/>
        <v>0</v>
      </c>
      <c r="J155" s="685" t="str">
        <f ca="1"/>
        <v>Depot</v>
      </c>
      <c r="K155" s="688">
        <f ca="1"/>
        <v>46296</v>
      </c>
      <c r="L155" s="193">
        <f ca="1"/>
        <v>46172</v>
      </c>
      <c r="M155" s="531">
        <f ca="1"/>
        <v>1</v>
      </c>
      <c r="N155" s="601" t="str">
        <f ca="1"/>
        <v>Completed</v>
      </c>
      <c r="O155" s="193">
        <f ca="1"/>
        <v>46203</v>
      </c>
      <c r="P155" s="531">
        <f ca="1"/>
        <v>1</v>
      </c>
      <c r="Q155" s="601" t="str">
        <f ca="1"/>
        <v>Completed</v>
      </c>
      <c r="R155" s="602">
        <f ca="1"/>
        <v>0</v>
      </c>
      <c r="S155" s="603">
        <f ca="1"/>
        <v>0</v>
      </c>
      <c r="T155" s="604">
        <f ca="1"/>
        <v>0</v>
      </c>
      <c r="U155" s="193">
        <f ca="1"/>
        <v>46295</v>
      </c>
      <c r="V155" s="531">
        <f ca="1"/>
        <v>0.98770000000000002</v>
      </c>
      <c r="W155" s="601" t="str">
        <f ca="1"/>
        <v>Late</v>
      </c>
      <c r="X155" s="571" t="str" cm="1">
        <f t="array" aca="1" ref="X155" ca="1">_xlfn.XLOOKUP(1,(E155='01 Summary'!$E$4:$E$250)*(('01 Summary'!$W$4:$W$250="Late")+('01 Summary'!$W$4:$W$250="On Schedule")),'01 Summary'!$AM$4:$AM$250," ")</f>
        <v>คงเหลืองานคอนกรีตทางเดินข้ามราง</v>
      </c>
      <c r="Y155" s="571"/>
      <c r="Z155" s="709" t="s">
        <v>391</v>
      </c>
      <c r="AA155" s="709" t="s">
        <v>2292</v>
      </c>
      <c r="AB155" s="709" t="s">
        <v>2294</v>
      </c>
    </row>
    <row r="156" spans="2:28" ht="30" hidden="1" customHeight="1" x14ac:dyDescent="0.2">
      <c r="B156" s="491">
        <f ca="1"/>
        <v>152</v>
      </c>
      <c r="C156" s="496" t="str">
        <f ca="1"/>
        <v>MDW-39544</v>
      </c>
      <c r="D156" s="496" t="str">
        <f ca="1"/>
        <v>Lot02</v>
      </c>
      <c r="E156" s="496" t="str">
        <f ca="1"/>
        <v>MO-CK10</v>
      </c>
      <c r="F156" s="496" t="str">
        <f ca="1"/>
        <v>MO-CK</v>
      </c>
      <c r="G156" s="498" t="str">
        <f ca="1"/>
        <v>Barbed wire fence Viaduct CE CW</v>
      </c>
      <c r="H156" s="496" t="str">
        <f ca="1"/>
        <v>บัณฑิต/สหชาติ</v>
      </c>
      <c r="I156" s="496" t="str">
        <f ca="1"/>
        <v>พี่ต่อ</v>
      </c>
      <c r="J156" s="496" t="str">
        <f ca="1"/>
        <v>Depot</v>
      </c>
      <c r="K156" s="500">
        <f ca="1"/>
        <v>46388</v>
      </c>
      <c r="L156" s="174">
        <f ca="1"/>
        <v>0</v>
      </c>
      <c r="M156" s="188">
        <f ca="1"/>
        <v>0</v>
      </c>
      <c r="N156" s="175">
        <f ca="1"/>
        <v>0</v>
      </c>
      <c r="O156" s="174">
        <f ca="1"/>
        <v>0</v>
      </c>
      <c r="P156" s="188">
        <f ca="1"/>
        <v>0</v>
      </c>
      <c r="Q156" s="175">
        <f ca="1"/>
        <v>0</v>
      </c>
      <c r="R156" s="174">
        <f ca="1"/>
        <v>0</v>
      </c>
      <c r="S156" s="188">
        <f ca="1"/>
        <v>0</v>
      </c>
      <c r="T156" s="175">
        <f ca="1"/>
        <v>0</v>
      </c>
      <c r="U156" s="553">
        <f ca="1"/>
        <v>0</v>
      </c>
      <c r="V156" s="554">
        <f ca="1"/>
        <v>0</v>
      </c>
      <c r="W156" s="555">
        <f ca="1"/>
        <v>0</v>
      </c>
      <c r="X156" s="571" t="str" cm="1">
        <f t="array" aca="1" ref="X156" ca="1">_xlfn.XLOOKUP(1,(E156='01 Summary'!$E$4:$E$250)*(('01 Summary'!$W$4:$W$250="Late")+('01 Summary'!$W$4:$W$250="On Schedule")),'01 Summary'!$AM$4:$AM$250," ")</f>
        <v xml:space="preserve"> </v>
      </c>
      <c r="Y156" s="571"/>
      <c r="Z156" s="709" t="s">
        <v>392</v>
      </c>
      <c r="AA156" s="709" t="s">
        <v>2272</v>
      </c>
      <c r="AB156" s="709" t="s">
        <v>2274</v>
      </c>
    </row>
    <row r="157" spans="2:28" ht="30" customHeight="1" x14ac:dyDescent="0.2">
      <c r="B157" s="491">
        <f ca="1"/>
        <v>153</v>
      </c>
      <c r="C157" s="491" t="str">
        <f ca="1"/>
        <v>MDW-39545</v>
      </c>
      <c r="D157" s="491" t="str">
        <f ca="1"/>
        <v>Lot02</v>
      </c>
      <c r="E157" s="491" t="str">
        <f ca="1"/>
        <v>MO-CK11</v>
      </c>
      <c r="F157" s="491" t="str">
        <f ca="1"/>
        <v>MO-CK</v>
      </c>
      <c r="G157" s="493" t="str">
        <f ca="1"/>
        <v>Chain Link at Cut &amp; Cover 600m.</v>
      </c>
      <c r="H157" s="491" t="str">
        <f ca="1"/>
        <v>สหชาติ</v>
      </c>
      <c r="I157" s="491" t="str">
        <f ca="1"/>
        <v>พรพรหม</v>
      </c>
      <c r="J157" s="491" t="str">
        <f ca="1"/>
        <v>Depot</v>
      </c>
      <c r="K157" s="495">
        <f ca="1"/>
        <v>46174</v>
      </c>
      <c r="L157" s="173">
        <f ca="1"/>
        <v>46080</v>
      </c>
      <c r="M157" s="189">
        <f ca="1"/>
        <v>1</v>
      </c>
      <c r="N157" s="191" t="str">
        <f ca="1"/>
        <v>Completed</v>
      </c>
      <c r="O157" s="173">
        <f ca="1"/>
        <v>46142</v>
      </c>
      <c r="P157" s="189">
        <f ca="1"/>
        <v>1</v>
      </c>
      <c r="Q157" s="191" t="str">
        <f ca="1"/>
        <v>Completed</v>
      </c>
      <c r="R157" s="194">
        <f ca="1"/>
        <v>0</v>
      </c>
      <c r="S157" s="195">
        <f ca="1"/>
        <v>0</v>
      </c>
      <c r="T157" s="203">
        <f ca="1"/>
        <v>0</v>
      </c>
      <c r="U157" s="173">
        <f ca="1"/>
        <v>46265</v>
      </c>
      <c r="V157" s="189">
        <f ca="1"/>
        <v>1</v>
      </c>
      <c r="W157" s="191" t="str">
        <f ca="1"/>
        <v>Completed</v>
      </c>
      <c r="X157" t="str" cm="1">
        <f t="array" aca="1" ref="X157" ca="1">_xlfn.XLOOKUP(1,(E157='01 Summary'!$E$4:$E$250)*(('01 Summary'!$W$4:$W$250="Late")+('01 Summary'!$W$4:$W$250="On Schedule")),'01 Summary'!$AM$4:$AM$250," ")</f>
        <v xml:space="preserve"> </v>
      </c>
      <c r="Z157" s="644" t="s">
        <v>394</v>
      </c>
      <c r="AA157" s="644" t="s">
        <v>2276</v>
      </c>
      <c r="AB157" s="644" t="s">
        <v>2278</v>
      </c>
    </row>
    <row r="158" spans="2:28" ht="30" customHeight="1" x14ac:dyDescent="0.2">
      <c r="B158" s="491">
        <f ca="1"/>
        <v>154</v>
      </c>
      <c r="C158" s="685" t="str">
        <f ca="1"/>
        <v>MDW-39546</v>
      </c>
      <c r="D158" s="685" t="str">
        <f ca="1"/>
        <v>Lot02</v>
      </c>
      <c r="E158" s="685" t="str">
        <f ca="1"/>
        <v>MO-CK12</v>
      </c>
      <c r="F158" s="685" t="str">
        <f ca="1"/>
        <v>MO-CK</v>
      </c>
      <c r="G158" s="687" t="str">
        <f ca="1"/>
        <v>Chain Link under slab high 1.70 m</v>
      </c>
      <c r="H158" s="685" t="str">
        <f ca="1"/>
        <v>สหชาติ</v>
      </c>
      <c r="I158" s="685">
        <f ca="1"/>
        <v>0</v>
      </c>
      <c r="J158" s="685">
        <f ca="1"/>
        <v>0</v>
      </c>
      <c r="K158" s="688">
        <f ca="1"/>
        <v>46388</v>
      </c>
      <c r="L158" s="193">
        <f ca="1"/>
        <v>46203</v>
      </c>
      <c r="M158" s="531">
        <f ca="1"/>
        <v>1</v>
      </c>
      <c r="N158" s="601" t="str">
        <f ca="1"/>
        <v>Completed</v>
      </c>
      <c r="O158" s="597">
        <f ca="1"/>
        <v>46234</v>
      </c>
      <c r="P158" s="531">
        <f ca="1"/>
        <v>1</v>
      </c>
      <c r="Q158" s="601" t="str">
        <f ca="1"/>
        <v>Completed</v>
      </c>
      <c r="R158" s="602">
        <f ca="1"/>
        <v>0</v>
      </c>
      <c r="S158" s="603">
        <f ca="1"/>
        <v>0</v>
      </c>
      <c r="T158" s="604">
        <f ca="1"/>
        <v>0</v>
      </c>
      <c r="U158" s="193">
        <f ca="1"/>
        <v>46387</v>
      </c>
      <c r="V158" s="531">
        <f ca="1"/>
        <v>0.67269999999999996</v>
      </c>
      <c r="W158" s="601" t="str">
        <f ca="1"/>
        <v>On Schedule</v>
      </c>
      <c r="X158" t="str" cm="1">
        <f t="array" aca="1" ref="X158" ca="1">_xlfn.XLOOKUP(1,(E158='01 Summary'!$E$4:$E$250)*(('01 Summary'!$W$4:$W$250="Late")+('01 Summary'!$W$4:$W$250="On Schedule")),'01 Summary'!$AM$4:$AM$250," ")</f>
        <v>เริ่มติดตั้ง Chainlink แล้ว</v>
      </c>
      <c r="Z158" s="644" t="s">
        <v>395</v>
      </c>
      <c r="AA158" s="644" t="s">
        <v>2280</v>
      </c>
      <c r="AB158" s="644" t="s">
        <v>2282</v>
      </c>
    </row>
    <row r="159" spans="2:28" ht="30" customHeight="1" x14ac:dyDescent="0.2">
      <c r="B159" s="491">
        <f ca="1"/>
        <v>155</v>
      </c>
      <c r="C159" s="491" t="str">
        <f ca="1"/>
        <v>MDW-39550</v>
      </c>
      <c r="D159" s="491" t="str">
        <f ca="1"/>
        <v>Lot02</v>
      </c>
      <c r="E159" s="491" t="str">
        <f ca="1"/>
        <v>MO-CK13.1</v>
      </c>
      <c r="F159" s="491" t="str">
        <f ca="1"/>
        <v>MO-CK</v>
      </c>
      <c r="G159" s="493" t="str">
        <f ca="1"/>
        <v>Satellite Store at OR21 - Civil &amp; AR</v>
      </c>
      <c r="H159" s="491" t="str">
        <f ca="1"/>
        <v>สหชาติ</v>
      </c>
      <c r="I159" s="491">
        <f ca="1"/>
        <v>0</v>
      </c>
      <c r="J159" s="491">
        <f ca="1"/>
        <v>0</v>
      </c>
      <c r="K159" s="495">
        <f ca="1"/>
        <v>46389</v>
      </c>
      <c r="L159" s="583">
        <f ca="1"/>
        <v>46264</v>
      </c>
      <c r="M159" s="189">
        <f ca="1"/>
        <v>1</v>
      </c>
      <c r="N159" s="192" t="str">
        <f ca="1"/>
        <v>Completed</v>
      </c>
      <c r="O159" s="583">
        <f ca="1"/>
        <v>46310</v>
      </c>
      <c r="P159" s="189">
        <f ca="1"/>
        <v>0</v>
      </c>
      <c r="Q159" s="192" t="str">
        <f ca="1"/>
        <v>Late</v>
      </c>
      <c r="R159" s="668">
        <f ca="1"/>
        <v>0</v>
      </c>
      <c r="S159" s="669">
        <f ca="1"/>
        <v>0</v>
      </c>
      <c r="T159" s="639">
        <f ca="1"/>
        <v>0</v>
      </c>
      <c r="U159" s="583">
        <f ca="1"/>
        <v>46387</v>
      </c>
      <c r="V159" s="189">
        <f ca="1"/>
        <v>0</v>
      </c>
      <c r="W159" s="192" t="str">
        <f ca="1"/>
        <v>On Schedule</v>
      </c>
      <c r="X159" cm="1">
        <f t="array" aca="1" ref="X159" ca="1">_xlfn.XLOOKUP(1,(E159='01 Summary'!$E$4:$E$250)*(('01 Summary'!$W$4:$W$250="Late")+('01 Summary'!$W$4:$W$250="On Schedule")),'01 Summary'!$AM$4:$AM$250," ")</f>
        <v>0</v>
      </c>
      <c r="Z159" s="644" t="s">
        <v>397</v>
      </c>
      <c r="AA159" s="644" t="s">
        <v>2288</v>
      </c>
      <c r="AB159" s="644" t="s">
        <v>3932</v>
      </c>
    </row>
    <row r="160" spans="2:28" ht="30" customHeight="1" x14ac:dyDescent="0.2">
      <c r="B160" s="491">
        <f ca="1"/>
        <v>156</v>
      </c>
      <c r="C160" s="491" t="str">
        <f ca="1"/>
        <v>MDW-39549</v>
      </c>
      <c r="D160" s="491" t="str">
        <f ca="1"/>
        <v>Lot02</v>
      </c>
      <c r="E160" s="491" t="str">
        <f ca="1"/>
        <v>MO-CK13.2</v>
      </c>
      <c r="F160" s="491" t="str">
        <f ca="1"/>
        <v>MO-CK</v>
      </c>
      <c r="G160" s="493" t="str">
        <f ca="1"/>
        <v>Maintenance Room and Satellite Store at Stations - Building Services</v>
      </c>
      <c r="H160" s="491" t="str">
        <f ca="1"/>
        <v>ประธาน</v>
      </c>
      <c r="I160" s="491">
        <f ca="1"/>
        <v>0</v>
      </c>
      <c r="J160" s="491">
        <f ca="1"/>
        <v>0</v>
      </c>
      <c r="K160" s="495">
        <f ca="1"/>
        <v>46390</v>
      </c>
      <c r="L160" s="173">
        <f ca="1"/>
        <v>46264</v>
      </c>
      <c r="M160" s="189">
        <f ca="1"/>
        <v>1</v>
      </c>
      <c r="N160" s="191" t="str">
        <f ca="1"/>
        <v>Completed</v>
      </c>
      <c r="O160" s="173">
        <f ca="1"/>
        <v>46310</v>
      </c>
      <c r="P160" s="189">
        <f ca="1"/>
        <v>1</v>
      </c>
      <c r="Q160" s="191" t="str">
        <f ca="1"/>
        <v>Completed</v>
      </c>
      <c r="R160" s="194">
        <f ca="1"/>
        <v>0</v>
      </c>
      <c r="S160" s="195">
        <f ca="1"/>
        <v>0</v>
      </c>
      <c r="T160" s="203">
        <f ca="1"/>
        <v>0</v>
      </c>
      <c r="U160" s="173">
        <f ca="1"/>
        <v>46387</v>
      </c>
      <c r="V160" s="189">
        <f ca="1"/>
        <v>0.8</v>
      </c>
      <c r="W160" s="191" t="str">
        <f ca="1"/>
        <v>On Schedule</v>
      </c>
      <c r="X160" cm="1">
        <f t="array" aca="1" ref="X160" ca="1">_xlfn.XLOOKUP(1,(E160='01 Summary'!$E$4:$E$250)*(('01 Summary'!$W$4:$W$250="Late")+('01 Summary'!$W$4:$W$250="On Schedule")),'01 Summary'!$AM$4:$AM$250," ")</f>
        <v>0</v>
      </c>
      <c r="Z160" s="644" t="s">
        <v>396</v>
      </c>
      <c r="AA160" s="644" t="s">
        <v>3710</v>
      </c>
      <c r="AB160" s="644" t="s">
        <v>3930</v>
      </c>
    </row>
    <row r="161" spans="2:28" ht="30" customHeight="1" x14ac:dyDescent="0.2">
      <c r="B161" s="491">
        <f ca="1"/>
        <v>157</v>
      </c>
      <c r="C161" s="491" t="str">
        <f ca="1"/>
        <v>MDW-39551</v>
      </c>
      <c r="D161" s="491" t="str">
        <f ca="1"/>
        <v>Lot02</v>
      </c>
      <c r="E161" s="491" t="str">
        <f ca="1"/>
        <v>MO-CK14</v>
      </c>
      <c r="F161" s="491" t="str">
        <f ca="1"/>
        <v>MO-CK</v>
      </c>
      <c r="G161" s="493" t="str">
        <f ca="1"/>
        <v>Modify Cleaner room at OR29 to be Train crew Standby office with facility system</v>
      </c>
      <c r="H161" s="491" t="str">
        <f ca="1"/>
        <v>ประธาน</v>
      </c>
      <c r="I161" s="491">
        <f ca="1"/>
        <v>0</v>
      </c>
      <c r="J161" s="491" t="str">
        <f ca="1"/>
        <v>Depot</v>
      </c>
      <c r="K161" s="495">
        <f ca="1"/>
        <v>46204</v>
      </c>
      <c r="L161" s="173">
        <f ca="1"/>
        <v>46095</v>
      </c>
      <c r="M161" s="189">
        <f ca="1"/>
        <v>1</v>
      </c>
      <c r="N161" s="191" t="str">
        <f ca="1"/>
        <v>Completed</v>
      </c>
      <c r="O161" s="173">
        <f ca="1"/>
        <v>46141</v>
      </c>
      <c r="P161" s="189">
        <f ca="1"/>
        <v>1</v>
      </c>
      <c r="Q161" s="191" t="str">
        <f ca="1"/>
        <v>Completed</v>
      </c>
      <c r="R161" s="194">
        <f ca="1"/>
        <v>0</v>
      </c>
      <c r="S161" s="195">
        <f ca="1"/>
        <v>0</v>
      </c>
      <c r="T161" s="203">
        <f ca="1"/>
        <v>0</v>
      </c>
      <c r="U161" s="173">
        <f ca="1"/>
        <v>46203</v>
      </c>
      <c r="V161" s="189">
        <f ca="1"/>
        <v>0.95</v>
      </c>
      <c r="W161" s="191" t="str">
        <f ca="1"/>
        <v>Late</v>
      </c>
      <c r="X161" cm="1">
        <f t="array" aca="1" ref="X161" ca="1">_xlfn.XLOOKUP(1,(E161='01 Summary'!$E$4:$E$250)*(('01 Summary'!$W$4:$W$250="Late")+('01 Summary'!$W$4:$W$250="On Schedule")),'01 Summary'!$AM$4:$AM$250," ")</f>
        <v>0</v>
      </c>
      <c r="Z161" s="644" t="s">
        <v>398</v>
      </c>
      <c r="AA161" s="644" t="s">
        <v>3714</v>
      </c>
      <c r="AB161" s="644" t="s">
        <v>3934</v>
      </c>
    </row>
    <row r="162" spans="2:28" ht="30" customHeight="1" x14ac:dyDescent="0.2">
      <c r="B162" s="491">
        <f ca="1"/>
        <v>158</v>
      </c>
      <c r="C162" s="685" t="str">
        <f ca="1"/>
        <v>MDW-39295</v>
      </c>
      <c r="D162" s="685" t="str">
        <f ca="1"/>
        <v>Lot02</v>
      </c>
      <c r="E162" s="685" t="str">
        <f ca="1"/>
        <v>MO-CK15.1</v>
      </c>
      <c r="F162" s="685" t="str">
        <f ca="1"/>
        <v>MO-CK</v>
      </c>
      <c r="G162" s="687" t="str">
        <f ca="1"/>
        <v>Epoxy Floor Installation and Curb Installation at the Entrance - Civil &amp; AR</v>
      </c>
      <c r="H162" s="685" t="str">
        <f ca="1"/>
        <v>สหชาติ</v>
      </c>
      <c r="I162" s="685">
        <f ca="1"/>
        <v>0</v>
      </c>
      <c r="J162" s="685" t="str">
        <f ca="1"/>
        <v>Depot</v>
      </c>
      <c r="K162" s="688">
        <f ca="1"/>
        <v>46143</v>
      </c>
      <c r="L162" s="193">
        <f ca="1"/>
        <v>46049</v>
      </c>
      <c r="M162" s="531">
        <f ca="1"/>
        <v>1</v>
      </c>
      <c r="N162" s="601" t="str">
        <f ca="1"/>
        <v>Completed</v>
      </c>
      <c r="O162" s="193">
        <f ca="1"/>
        <v>46080</v>
      </c>
      <c r="P162" s="531">
        <f ca="1"/>
        <v>1</v>
      </c>
      <c r="Q162" s="601" t="str">
        <f ca="1"/>
        <v>Completed</v>
      </c>
      <c r="R162" s="602">
        <f ca="1"/>
        <v>0</v>
      </c>
      <c r="S162" s="603">
        <f ca="1"/>
        <v>0</v>
      </c>
      <c r="T162" s="604">
        <f ca="1"/>
        <v>0</v>
      </c>
      <c r="U162" s="193">
        <f ca="1"/>
        <v>46142</v>
      </c>
      <c r="V162" s="531">
        <f ca="1"/>
        <v>1</v>
      </c>
      <c r="W162" s="601" t="str">
        <f ca="1"/>
        <v>Completed</v>
      </c>
      <c r="X162" t="str" cm="1">
        <f t="array" aca="1" ref="X162" ca="1">_xlfn.XLOOKUP(1,(E162='01 Summary'!$E$4:$E$250)*(('01 Summary'!$W$4:$W$250="Late")+('01 Summary'!$W$4:$W$250="On Schedule")),'01 Summary'!$AM$4:$AM$250," ")</f>
        <v xml:space="preserve"> </v>
      </c>
      <c r="Z162" s="644" t="s">
        <v>400</v>
      </c>
      <c r="AA162" s="644" t="s">
        <v>2149</v>
      </c>
      <c r="AB162" s="644" t="s">
        <v>2151</v>
      </c>
    </row>
    <row r="163" spans="2:28" ht="30" customHeight="1" x14ac:dyDescent="0.2">
      <c r="B163" s="491">
        <f ca="1"/>
        <v>159</v>
      </c>
      <c r="C163" s="491" t="str">
        <f ca="1"/>
        <v>MDW-39296</v>
      </c>
      <c r="D163" s="491" t="str">
        <f ca="1"/>
        <v>Lot02</v>
      </c>
      <c r="E163" s="491" t="str">
        <f ca="1"/>
        <v>MO-CK15.2</v>
      </c>
      <c r="F163" s="491" t="str">
        <f ca="1"/>
        <v>MO-CK</v>
      </c>
      <c r="G163" s="493" t="str">
        <f ca="1"/>
        <v>Change Electrical Equipment to be Explosion-proof type - Building Services</v>
      </c>
      <c r="H163" s="491" t="str">
        <f ca="1"/>
        <v>ประธาน</v>
      </c>
      <c r="I163" s="491">
        <f ca="1"/>
        <v>0</v>
      </c>
      <c r="J163" s="491" t="str">
        <f ca="1"/>
        <v>Depot</v>
      </c>
      <c r="K163" s="495">
        <f ca="1"/>
        <v>46143</v>
      </c>
      <c r="L163" s="173">
        <f ca="1"/>
        <v>46004</v>
      </c>
      <c r="M163" s="189">
        <f ca="1"/>
        <v>1</v>
      </c>
      <c r="N163" s="191" t="str">
        <f ca="1"/>
        <v>Completed</v>
      </c>
      <c r="O163" s="173">
        <f ca="1"/>
        <v>46050</v>
      </c>
      <c r="P163" s="189">
        <f ca="1"/>
        <v>1</v>
      </c>
      <c r="Q163" s="191" t="str">
        <f ca="1"/>
        <v>Completed</v>
      </c>
      <c r="R163" s="194">
        <f ca="1"/>
        <v>0</v>
      </c>
      <c r="S163" s="195">
        <f ca="1"/>
        <v>0</v>
      </c>
      <c r="T163" s="203">
        <f ca="1"/>
        <v>0</v>
      </c>
      <c r="U163" s="173">
        <f ca="1"/>
        <v>46142</v>
      </c>
      <c r="V163" s="189">
        <f ca="1"/>
        <v>0.9</v>
      </c>
      <c r="W163" s="191" t="str">
        <f ca="1"/>
        <v>Late</v>
      </c>
      <c r="X163" s="571" t="str" cm="1">
        <f t="array" aca="1" ref="X163" ca="1">_xlfn.XLOOKUP(1,(E163='01 Summary'!$E$4:$E$250)*(('01 Summary'!$W$4:$W$250="Late")+('01 Summary'!$W$4:$W$250="On Schedule")),'01 Summary'!$AM$4:$AM$250," ")</f>
        <v>Fore cast Nov-26</v>
      </c>
      <c r="Y163" s="571"/>
      <c r="Z163" s="709" t="s">
        <v>399</v>
      </c>
      <c r="AA163" s="709" t="s">
        <v>3591</v>
      </c>
      <c r="AB163" s="709" t="s">
        <v>3856</v>
      </c>
    </row>
    <row r="164" spans="2:28" ht="30" customHeight="1" x14ac:dyDescent="0.2">
      <c r="B164" s="491">
        <f ca="1"/>
        <v>160</v>
      </c>
      <c r="C164" s="491" t="str">
        <f ca="1"/>
        <v>DWE-39024</v>
      </c>
      <c r="D164" s="491" t="str">
        <f ca="1"/>
        <v>Lot02</v>
      </c>
      <c r="E164" s="491" t="str">
        <f ca="1"/>
        <v>MO-CK16</v>
      </c>
      <c r="F164" s="491" t="str">
        <f ca="1"/>
        <v>MO-CK</v>
      </c>
      <c r="G164" s="493" t="str">
        <f ca="1"/>
        <v>Dangerous waste Storage 30 x 5 m. =10 room</v>
      </c>
      <c r="H164" s="491" t="str">
        <f ca="1"/>
        <v>สหชาติ</v>
      </c>
      <c r="I164" s="491">
        <f ca="1"/>
        <v>0</v>
      </c>
      <c r="J164" s="491" t="str">
        <f ca="1"/>
        <v>Depot</v>
      </c>
      <c r="K164" s="495">
        <f ca="1"/>
        <v>46143</v>
      </c>
      <c r="L164" s="173">
        <f ca="1"/>
        <v>45930</v>
      </c>
      <c r="M164" s="189">
        <f ca="1"/>
        <v>1</v>
      </c>
      <c r="N164" s="191" t="str">
        <f ca="1"/>
        <v>Completed</v>
      </c>
      <c r="O164" s="173">
        <f ca="1"/>
        <v>46096</v>
      </c>
      <c r="P164" s="189">
        <f ca="1"/>
        <v>1</v>
      </c>
      <c r="Q164" s="191" t="str">
        <f ca="1"/>
        <v>Completed</v>
      </c>
      <c r="R164" s="194">
        <f ca="1"/>
        <v>0</v>
      </c>
      <c r="S164" s="195">
        <f ca="1"/>
        <v>0</v>
      </c>
      <c r="T164" s="203">
        <f ca="1"/>
        <v>0</v>
      </c>
      <c r="U164" s="173">
        <f ca="1"/>
        <v>46142</v>
      </c>
      <c r="V164" s="189">
        <f ca="1"/>
        <v>1</v>
      </c>
      <c r="W164" s="191" t="str">
        <f ca="1"/>
        <v>Completed</v>
      </c>
      <c r="X164" s="571" t="str" cm="1">
        <f t="array" aca="1" ref="X164" ca="1">_xlfn.XLOOKUP(1,(E164='01 Summary'!$E$4:$E$250)*(('01 Summary'!$W$4:$W$250="Late")+('01 Summary'!$W$4:$W$250="On Schedule")),'01 Summary'!$AM$4:$AM$250," ")</f>
        <v xml:space="preserve"> </v>
      </c>
      <c r="Y164" s="571"/>
      <c r="Z164" s="709" t="s">
        <v>489</v>
      </c>
      <c r="AA164" s="709" t="s">
        <v>2056</v>
      </c>
      <c r="AB164" s="709" t="s">
        <v>2058</v>
      </c>
    </row>
    <row r="165" spans="2:28" ht="30" customHeight="1" x14ac:dyDescent="0.2">
      <c r="B165" s="491">
        <f ca="1"/>
        <v>161</v>
      </c>
      <c r="C165" s="494">
        <f ca="1"/>
        <v>0</v>
      </c>
      <c r="D165" s="491" t="str">
        <f ca="1"/>
        <v>Lot02</v>
      </c>
      <c r="E165" s="491" t="str">
        <f ca="1"/>
        <v>MO-CK17</v>
      </c>
      <c r="F165" s="491" t="str">
        <f ca="1"/>
        <v>MO-CK</v>
      </c>
      <c r="G165" s="493" t="str">
        <f ca="1"/>
        <v>Safety Sign all Depot Area building</v>
      </c>
      <c r="H165" s="491" t="str">
        <f ca="1"/>
        <v>สหชาติ</v>
      </c>
      <c r="I165" s="491">
        <f ca="1"/>
        <v>0</v>
      </c>
      <c r="J165" s="491" t="str">
        <f ca="1"/>
        <v>Depot</v>
      </c>
      <c r="K165" s="495">
        <f ca="1"/>
        <v>46143</v>
      </c>
      <c r="L165" s="173">
        <f ca="1"/>
        <v>45989</v>
      </c>
      <c r="M165" s="189">
        <f ca="1"/>
        <v>1</v>
      </c>
      <c r="N165" s="191" t="str">
        <f ca="1"/>
        <v>Completed</v>
      </c>
      <c r="O165" s="173">
        <f ca="1"/>
        <v>46188</v>
      </c>
      <c r="P165" s="189">
        <f ca="1"/>
        <v>1</v>
      </c>
      <c r="Q165" s="192" t="str">
        <f ca="1"/>
        <v>Completed</v>
      </c>
      <c r="R165" s="173">
        <f ca="1"/>
        <v>46285</v>
      </c>
      <c r="S165" s="189">
        <f ca="1"/>
        <v>0.27</v>
      </c>
      <c r="T165" s="191" t="str">
        <f ca="1"/>
        <v>Late</v>
      </c>
      <c r="U165" s="173">
        <f ca="1"/>
        <v>46310</v>
      </c>
      <c r="V165" s="189">
        <f ca="1"/>
        <v>0</v>
      </c>
      <c r="W165" s="191" t="str">
        <f ca="1"/>
        <v>Late</v>
      </c>
      <c r="X165" t="str" cm="1">
        <f t="array" aca="1" ref="X165" ca="1">_xlfn.XLOOKUP(1,(E165='01 Summary'!$E$4:$E$250)*(('01 Summary'!$W$4:$W$250="Late")+('01 Summary'!$W$4:$W$250="On Schedule")),'01 Summary'!$AM$4:$AM$250," ")</f>
        <v>GRS</v>
      </c>
      <c r="AA165" s="644">
        <v>0</v>
      </c>
      <c r="AB165" s="644">
        <v>0</v>
      </c>
    </row>
    <row r="166" spans="2:28" ht="30" customHeight="1" x14ac:dyDescent="0.2">
      <c r="B166" s="491">
        <f ca="1"/>
        <v>162</v>
      </c>
      <c r="C166" s="494">
        <f ca="1"/>
        <v>0</v>
      </c>
      <c r="D166" s="491" t="str">
        <f ca="1"/>
        <v>Lot02</v>
      </c>
      <c r="E166" s="491" t="str">
        <f ca="1"/>
        <v>MO-CK18</v>
      </c>
      <c r="F166" s="491" t="str">
        <f ca="1"/>
        <v>MO-CK</v>
      </c>
      <c r="G166" s="493" t="str">
        <f ca="1"/>
        <v>Emergency escape route map</v>
      </c>
      <c r="H166" s="491" t="str">
        <f ca="1"/>
        <v>สหชาติ</v>
      </c>
      <c r="I166" s="491">
        <f ca="1"/>
        <v>0</v>
      </c>
      <c r="J166" s="491" t="str">
        <f ca="1"/>
        <v>Depot</v>
      </c>
      <c r="K166" s="495">
        <f ca="1"/>
        <v>46388</v>
      </c>
      <c r="L166" s="173">
        <f ca="1"/>
        <v>46295</v>
      </c>
      <c r="M166" s="189">
        <f ca="1"/>
        <v>0</v>
      </c>
      <c r="N166" s="191" t="str">
        <f ca="1"/>
        <v>Late</v>
      </c>
      <c r="O166" s="173">
        <f ca="1"/>
        <v>46325</v>
      </c>
      <c r="P166" s="189">
        <f ca="1"/>
        <v>0.5</v>
      </c>
      <c r="Q166" s="191" t="str">
        <f ca="1"/>
        <v>On Schedule</v>
      </c>
      <c r="R166" s="173">
        <f ca="1"/>
        <v>46387</v>
      </c>
      <c r="S166" s="189">
        <f ca="1"/>
        <v>0</v>
      </c>
      <c r="T166" s="191" t="str">
        <f ca="1"/>
        <v>On Schedule</v>
      </c>
      <c r="U166" s="173">
        <f ca="1"/>
        <v>46387</v>
      </c>
      <c r="V166" s="189">
        <f ca="1"/>
        <v>0</v>
      </c>
      <c r="W166" s="191" t="str">
        <f ca="1"/>
        <v>On Schedule</v>
      </c>
      <c r="X166" t="str" cm="1">
        <f t="array" aca="1" ref="X166" ca="1">_xlfn.XLOOKUP(1,(E166='01 Summary'!$E$4:$E$250)*(('01 Summary'!$W$4:$W$250="Late")+('01 Summary'!$W$4:$W$250="On Schedule")),'01 Summary'!$AM$4:$AM$250," ")</f>
        <v>GRS</v>
      </c>
      <c r="AA166" s="644">
        <v>0</v>
      </c>
      <c r="AB166" s="644">
        <v>0</v>
      </c>
    </row>
    <row r="167" spans="2:28" ht="30" customHeight="1" x14ac:dyDescent="0.2">
      <c r="B167" s="491">
        <f ca="1"/>
        <v>163</v>
      </c>
      <c r="C167" s="494">
        <f ca="1"/>
        <v>0</v>
      </c>
      <c r="D167" s="491" t="str">
        <f ca="1"/>
        <v>Lot02</v>
      </c>
      <c r="E167" s="491" t="str">
        <f ca="1"/>
        <v>MO-CK19</v>
      </c>
      <c r="F167" s="491" t="str">
        <f ca="1"/>
        <v>MO-CK</v>
      </c>
      <c r="G167" s="493" t="str">
        <f ca="1"/>
        <v>Traffic Line Marking (Thermoplastic Paint)</v>
      </c>
      <c r="H167" s="491" t="str">
        <f ca="1"/>
        <v>สหชาติ</v>
      </c>
      <c r="I167" s="491">
        <f ca="1"/>
        <v>0</v>
      </c>
      <c r="J167" s="491" t="str">
        <f ca="1"/>
        <v>Depot</v>
      </c>
      <c r="K167" s="495">
        <f ca="1"/>
        <v>46143</v>
      </c>
      <c r="L167" s="173">
        <f ca="1"/>
        <v>46142</v>
      </c>
      <c r="M167" s="189">
        <f ca="1"/>
        <v>1</v>
      </c>
      <c r="N167" s="191" t="str">
        <f ca="1"/>
        <v>Completed</v>
      </c>
      <c r="O167" s="173">
        <f ca="1"/>
        <v>46188</v>
      </c>
      <c r="P167" s="189">
        <f ca="1"/>
        <v>1</v>
      </c>
      <c r="Q167" s="191" t="str">
        <f ca="1"/>
        <v>Completed</v>
      </c>
      <c r="R167" s="173">
        <f ca="1"/>
        <v>46310</v>
      </c>
      <c r="S167" s="189">
        <f ca="1"/>
        <v>1</v>
      </c>
      <c r="T167" s="191" t="str">
        <f ca="1"/>
        <v>Completed</v>
      </c>
      <c r="U167" s="173">
        <f ca="1"/>
        <v>46310</v>
      </c>
      <c r="V167" s="189">
        <f ca="1"/>
        <v>0.25</v>
      </c>
      <c r="W167" s="191" t="str">
        <f ca="1"/>
        <v>Late</v>
      </c>
      <c r="X167" t="str" cm="1">
        <f t="array" aca="1" ref="X167" ca="1">_xlfn.XLOOKUP(1,(E167='01 Summary'!$E$4:$E$250)*(('01 Summary'!$W$4:$W$250="Late")+('01 Summary'!$W$4:$W$250="On Schedule")),'01 Summary'!$AM$4:$AM$250," ")</f>
        <v>GRS</v>
      </c>
      <c r="AA167" s="644">
        <v>0</v>
      </c>
      <c r="AB167" s="644">
        <v>0</v>
      </c>
    </row>
    <row r="168" spans="2:28" ht="30" customHeight="1" x14ac:dyDescent="0.2">
      <c r="B168" s="491">
        <f ca="1"/>
        <v>164</v>
      </c>
      <c r="C168" s="494">
        <f ca="1"/>
        <v>0</v>
      </c>
      <c r="D168" s="491" t="str">
        <f ca="1"/>
        <v>Lot02</v>
      </c>
      <c r="E168" s="491" t="str">
        <f ca="1"/>
        <v>MO-CK20</v>
      </c>
      <c r="F168" s="491" t="str">
        <f ca="1"/>
        <v>MO-CK</v>
      </c>
      <c r="G168" s="493" t="str">
        <f ca="1"/>
        <v>Emergency Car Parking location Painting in front of MWS</v>
      </c>
      <c r="H168" s="491" t="str">
        <f ca="1"/>
        <v>สหชาติ</v>
      </c>
      <c r="I168" s="491">
        <f ca="1"/>
        <v>0</v>
      </c>
      <c r="J168" s="491" t="str">
        <f ca="1"/>
        <v>Depot</v>
      </c>
      <c r="K168" s="495">
        <f ca="1"/>
        <v>46143</v>
      </c>
      <c r="L168" s="173">
        <f ca="1"/>
        <v>46142</v>
      </c>
      <c r="M168" s="189">
        <f ca="1"/>
        <v>1</v>
      </c>
      <c r="N168" s="191" t="str">
        <f ca="1"/>
        <v>Completed</v>
      </c>
      <c r="O168" s="173">
        <f ca="1"/>
        <v>46188</v>
      </c>
      <c r="P168" s="189">
        <f ca="1"/>
        <v>1</v>
      </c>
      <c r="Q168" s="191" t="str">
        <f ca="1"/>
        <v>Completed</v>
      </c>
      <c r="R168" s="173">
        <f ca="1"/>
        <v>46310</v>
      </c>
      <c r="S168" s="189">
        <f ca="1"/>
        <v>0</v>
      </c>
      <c r="T168" s="191" t="str">
        <f ca="1"/>
        <v>Late</v>
      </c>
      <c r="U168" s="173">
        <f ca="1"/>
        <v>46310</v>
      </c>
      <c r="V168" s="189">
        <f ca="1"/>
        <v>0</v>
      </c>
      <c r="W168" s="191" t="str">
        <f ca="1"/>
        <v>Late</v>
      </c>
      <c r="X168" t="str" cm="1">
        <f t="array" aca="1" ref="X168" ca="1">_xlfn.XLOOKUP(1,(E168='01 Summary'!$E$4:$E$250)*(('01 Summary'!$W$4:$W$250="Late")+('01 Summary'!$W$4:$W$250="On Schedule")),'01 Summary'!$AM$4:$AM$250," ")</f>
        <v>GRS</v>
      </c>
      <c r="AA168" s="644">
        <v>0</v>
      </c>
      <c r="AB168" s="644">
        <v>0</v>
      </c>
    </row>
    <row r="169" spans="2:28" ht="30" customHeight="1" x14ac:dyDescent="0.2">
      <c r="B169" s="491">
        <f ca="1"/>
        <v>165</v>
      </c>
      <c r="C169" s="491" t="str">
        <f ca="1"/>
        <v>GRS-39022</v>
      </c>
      <c r="D169" s="491" t="str">
        <f ca="1"/>
        <v>Lot02</v>
      </c>
      <c r="E169" s="491" t="str">
        <f ca="1"/>
        <v>MO-CK21</v>
      </c>
      <c r="F169" s="491" t="str">
        <f ca="1"/>
        <v>MO-CK</v>
      </c>
      <c r="G169" s="493" t="str">
        <f ca="1"/>
        <v>Safety Line painting in MWS, Stabling Area, P-way, Track</v>
      </c>
      <c r="H169" s="491" t="str">
        <f ca="1"/>
        <v>สหชาติ</v>
      </c>
      <c r="I169" s="491">
        <f ca="1"/>
        <v>0</v>
      </c>
      <c r="J169" s="491" t="str">
        <f ca="1"/>
        <v>Depot</v>
      </c>
      <c r="K169" s="495">
        <f ca="1"/>
        <v>46388</v>
      </c>
      <c r="L169" s="173">
        <f ca="1"/>
        <v>46174</v>
      </c>
      <c r="M169" s="189">
        <f ca="1"/>
        <v>1</v>
      </c>
      <c r="N169" s="191" t="str">
        <f ca="1"/>
        <v>Completed</v>
      </c>
      <c r="O169" s="173">
        <f ca="1"/>
        <v>46235</v>
      </c>
      <c r="P169" s="189">
        <f ca="1"/>
        <v>1</v>
      </c>
      <c r="Q169" s="191" t="str">
        <f ca="1"/>
        <v>Completed</v>
      </c>
      <c r="R169" s="194">
        <f ca="1"/>
        <v>46310</v>
      </c>
      <c r="S169" s="195">
        <f ca="1"/>
        <v>1</v>
      </c>
      <c r="T169" s="203" t="str">
        <f ca="1"/>
        <v>Completed</v>
      </c>
      <c r="U169" s="173">
        <f ca="1"/>
        <v>46387</v>
      </c>
      <c r="V169" s="189">
        <f ca="1"/>
        <v>0.81</v>
      </c>
      <c r="W169" s="191" t="str">
        <f ca="1"/>
        <v>On Schedule</v>
      </c>
      <c r="X169" t="str" cm="1">
        <f t="array" aca="1" ref="X169" ca="1">_xlfn.XLOOKUP(1,(E169='01 Summary'!$E$4:$E$250)*(('01 Summary'!$W$4:$W$250="Late")+('01 Summary'!$W$4:$W$250="On Schedule")),'01 Summary'!$AM$4:$AM$250," ")</f>
        <v>GRS</v>
      </c>
      <c r="Z169" s="644" t="s">
        <v>978</v>
      </c>
      <c r="AA169" s="644" t="s">
        <v>2540</v>
      </c>
      <c r="AB169" s="644" t="s">
        <v>2584</v>
      </c>
    </row>
    <row r="170" spans="2:28" ht="30" customHeight="1" x14ac:dyDescent="0.2">
      <c r="B170" s="491">
        <f ca="1"/>
        <v>166</v>
      </c>
      <c r="C170" s="494">
        <f ca="1"/>
        <v>0</v>
      </c>
      <c r="D170" s="491" t="str">
        <f ca="1"/>
        <v>Lot02</v>
      </c>
      <c r="E170" s="491" t="str">
        <f ca="1"/>
        <v>MO-CK22</v>
      </c>
      <c r="F170" s="491" t="str">
        <f ca="1"/>
        <v>MO-CK</v>
      </c>
      <c r="G170" s="493" t="str">
        <f ca="1"/>
        <v>Fire escape stairs level signs in the Depot, VS and IVS areas</v>
      </c>
      <c r="H170" s="491" t="str">
        <f ca="1"/>
        <v>สหชาติ</v>
      </c>
      <c r="I170" s="491">
        <f ca="1"/>
        <v>0</v>
      </c>
      <c r="J170" s="491" t="str">
        <f ca="1"/>
        <v>Depot</v>
      </c>
      <c r="K170" s="495">
        <f ca="1"/>
        <v>46388</v>
      </c>
      <c r="L170" s="193">
        <f ca="1"/>
        <v>46295</v>
      </c>
      <c r="M170" s="189">
        <f ca="1"/>
        <v>0.5</v>
      </c>
      <c r="N170" s="191" t="str">
        <f ca="1"/>
        <v>Late</v>
      </c>
      <c r="O170" s="193">
        <f ca="1"/>
        <v>46326</v>
      </c>
      <c r="P170" s="189">
        <f ca="1"/>
        <v>0</v>
      </c>
      <c r="Q170" s="191" t="str">
        <f ca="1"/>
        <v>On Schedule</v>
      </c>
      <c r="R170" s="173">
        <f ca="1"/>
        <v>46315</v>
      </c>
      <c r="S170" s="189">
        <f ca="1"/>
        <v>0</v>
      </c>
      <c r="T170" s="191" t="str">
        <f ca="1"/>
        <v>Late</v>
      </c>
      <c r="U170" s="173">
        <f ca="1"/>
        <v>46387</v>
      </c>
      <c r="V170" s="189">
        <f ca="1"/>
        <v>0</v>
      </c>
      <c r="W170" s="191" t="str">
        <f ca="1"/>
        <v>On Schedule</v>
      </c>
      <c r="X170" t="str" cm="1">
        <f t="array" aca="1" ref="X170" ca="1">_xlfn.XLOOKUP(1,(E170='01 Summary'!$E$4:$E$250)*(('01 Summary'!$W$4:$W$250="Late")+('01 Summary'!$W$4:$W$250="On Schedule")),'01 Summary'!$AM$4:$AM$250," ")</f>
        <v>GRS</v>
      </c>
      <c r="AA170" s="644">
        <v>0</v>
      </c>
      <c r="AB170" s="644">
        <v>0</v>
      </c>
    </row>
    <row r="171" spans="2:28" ht="30" customHeight="1" x14ac:dyDescent="0.2">
      <c r="B171" s="491">
        <f ca="1"/>
        <v>167</v>
      </c>
      <c r="C171" s="491" t="str">
        <f ca="1"/>
        <v>DWE-39026</v>
      </c>
      <c r="D171" s="491" t="str">
        <f ca="1"/>
        <v>Lot02</v>
      </c>
      <c r="E171" s="491" t="str">
        <f ca="1"/>
        <v>MO-CK23</v>
      </c>
      <c r="F171" s="491" t="str">
        <f ca="1"/>
        <v>MO-CK</v>
      </c>
      <c r="G171" s="493" t="str">
        <f ca="1"/>
        <v>General waste Storage 22 x 5 m</v>
      </c>
      <c r="H171" s="491" t="str">
        <f ca="1"/>
        <v>สหชาติ</v>
      </c>
      <c r="I171" s="491">
        <f ca="1"/>
        <v>0</v>
      </c>
      <c r="J171" s="491" t="str">
        <f ca="1"/>
        <v>Depot</v>
      </c>
      <c r="K171" s="495">
        <f ca="1"/>
        <v>46143</v>
      </c>
      <c r="L171" s="173">
        <f ca="1"/>
        <v>45930</v>
      </c>
      <c r="M171" s="189">
        <f ca="1"/>
        <v>1</v>
      </c>
      <c r="N171" s="191" t="str">
        <f ca="1"/>
        <v>Completed</v>
      </c>
      <c r="O171" s="583">
        <f ca="1"/>
        <v>46096</v>
      </c>
      <c r="P171" s="189">
        <f ca="1"/>
        <v>1</v>
      </c>
      <c r="Q171" s="435" t="str">
        <f ca="1"/>
        <v>Completed</v>
      </c>
      <c r="R171" s="194">
        <f ca="1"/>
        <v>0</v>
      </c>
      <c r="S171" s="195">
        <f ca="1"/>
        <v>0</v>
      </c>
      <c r="T171" s="203">
        <f ca="1"/>
        <v>0</v>
      </c>
      <c r="U171" s="173">
        <f ca="1"/>
        <v>46142</v>
      </c>
      <c r="V171" s="189">
        <f ca="1"/>
        <v>1</v>
      </c>
      <c r="W171" s="191" t="str">
        <f ca="1"/>
        <v>Completed</v>
      </c>
      <c r="X171" t="str" cm="1">
        <f t="array" aca="1" ref="X171" ca="1">_xlfn.XLOOKUP(1,(E171='01 Summary'!$E$4:$E$250)*(('01 Summary'!$W$4:$W$250="Late")+('01 Summary'!$W$4:$W$250="On Schedule")),'01 Summary'!$AM$4:$AM$250," ")</f>
        <v xml:space="preserve"> </v>
      </c>
      <c r="Z171" s="644" t="s">
        <v>491</v>
      </c>
      <c r="AA171" s="644" t="s">
        <v>2064</v>
      </c>
      <c r="AB171" s="644" t="s">
        <v>2066</v>
      </c>
    </row>
    <row r="172" spans="2:28" ht="30" customHeight="1" x14ac:dyDescent="0.2">
      <c r="B172" s="491">
        <f ca="1"/>
        <v>168</v>
      </c>
      <c r="C172" s="494">
        <f ca="1"/>
        <v>0</v>
      </c>
      <c r="D172" s="491" t="str">
        <f ca="1"/>
        <v>Lot02</v>
      </c>
      <c r="E172" s="491" t="str">
        <f ca="1"/>
        <v>MO-CK24</v>
      </c>
      <c r="F172" s="491" t="str">
        <f ca="1"/>
        <v>MO-CK</v>
      </c>
      <c r="G172" s="493" t="str">
        <f ca="1"/>
        <v>Modify Traffic paint and traffic sign</v>
      </c>
      <c r="H172" s="491" t="str">
        <f ca="1"/>
        <v>สหชาติ</v>
      </c>
      <c r="I172" s="491">
        <f ca="1"/>
        <v>0</v>
      </c>
      <c r="J172" s="491">
        <f ca="1"/>
        <v>0</v>
      </c>
      <c r="K172" s="495">
        <f ca="1"/>
        <v>46143</v>
      </c>
      <c r="L172" s="173">
        <f ca="1"/>
        <v>46142</v>
      </c>
      <c r="M172" s="189">
        <f ca="1"/>
        <v>1</v>
      </c>
      <c r="N172" s="191" t="str">
        <f ca="1"/>
        <v>Completed</v>
      </c>
      <c r="O172" s="173">
        <f ca="1"/>
        <v>46188</v>
      </c>
      <c r="P172" s="189">
        <f ca="1"/>
        <v>1</v>
      </c>
      <c r="Q172" s="191" t="str">
        <f ca="1"/>
        <v>Completed</v>
      </c>
      <c r="R172" s="173">
        <f ca="1"/>
        <v>46310</v>
      </c>
      <c r="S172" s="189">
        <f ca="1"/>
        <v>0.64</v>
      </c>
      <c r="T172" s="191" t="str">
        <f ca="1"/>
        <v>Late</v>
      </c>
      <c r="U172" s="173">
        <f ca="1"/>
        <v>46310</v>
      </c>
      <c r="V172" s="189">
        <f ca="1"/>
        <v>0.13</v>
      </c>
      <c r="W172" s="191" t="str">
        <f ca="1"/>
        <v>Late</v>
      </c>
      <c r="X172" t="str" cm="1">
        <f t="array" aca="1" ref="X172" ca="1">_xlfn.XLOOKUP(1,(E172='01 Summary'!$E$4:$E$250)*(('01 Summary'!$W$4:$W$250="Late")+('01 Summary'!$W$4:$W$250="On Schedule")),'01 Summary'!$AM$4:$AM$250," ")</f>
        <v>GRS</v>
      </c>
      <c r="AA172" s="644">
        <v>0</v>
      </c>
      <c r="AB172" s="644">
        <v>0</v>
      </c>
    </row>
    <row r="173" spans="2:28" ht="30" customHeight="1" x14ac:dyDescent="0.2">
      <c r="B173" s="491">
        <f ca="1"/>
        <v>169</v>
      </c>
      <c r="C173" s="494">
        <f ca="1"/>
        <v>0</v>
      </c>
      <c r="D173" s="491" t="str">
        <f ca="1"/>
        <v>Lot02</v>
      </c>
      <c r="E173" s="491" t="str">
        <f ca="1"/>
        <v>MO-CK25</v>
      </c>
      <c r="F173" s="491" t="str">
        <f ca="1"/>
        <v>MO-CK</v>
      </c>
      <c r="G173" s="493" t="str">
        <f ca="1"/>
        <v>Station Area sign 28 stations</v>
      </c>
      <c r="H173" s="491" t="str">
        <f ca="1"/>
        <v>สหชาติ</v>
      </c>
      <c r="I173" s="491">
        <f ca="1"/>
        <v>0</v>
      </c>
      <c r="J173" s="491">
        <f ca="1"/>
        <v>0</v>
      </c>
      <c r="K173" s="495">
        <f ca="1"/>
        <v>46143</v>
      </c>
      <c r="L173" s="173">
        <f ca="1"/>
        <v>46188</v>
      </c>
      <c r="M173" s="189">
        <f ca="1"/>
        <v>0.8</v>
      </c>
      <c r="N173" s="191" t="str">
        <f ca="1"/>
        <v>Late</v>
      </c>
      <c r="O173" s="583">
        <f ca="1"/>
        <v>46203</v>
      </c>
      <c r="P173" s="189">
        <f ca="1"/>
        <v>1</v>
      </c>
      <c r="Q173" s="191" t="str">
        <f ca="1"/>
        <v>Completed</v>
      </c>
      <c r="R173" s="173">
        <f ca="1"/>
        <v>46295</v>
      </c>
      <c r="S173" s="189">
        <f ca="1"/>
        <v>0</v>
      </c>
      <c r="T173" s="191" t="str">
        <f ca="1"/>
        <v>Late</v>
      </c>
      <c r="U173" s="173">
        <f ca="1"/>
        <v>46376</v>
      </c>
      <c r="V173" s="189">
        <f ca="1"/>
        <v>0</v>
      </c>
      <c r="W173" s="191" t="str">
        <f ca="1"/>
        <v>On Schedule</v>
      </c>
      <c r="X173" t="str" cm="1">
        <f t="array" aca="1" ref="X173" ca="1">_xlfn.XLOOKUP(1,(E173='01 Summary'!$E$4:$E$250)*(('01 Summary'!$W$4:$W$250="Late")+('01 Summary'!$W$4:$W$250="On Schedule")),'01 Summary'!$AM$4:$AM$250," ")</f>
        <v>GRS</v>
      </c>
      <c r="AA173" s="644">
        <v>0</v>
      </c>
      <c r="AB173" s="644">
        <v>0</v>
      </c>
    </row>
    <row r="174" spans="2:28" ht="30" customHeight="1" x14ac:dyDescent="0.2">
      <c r="B174" s="491">
        <f ca="1"/>
        <v>170</v>
      </c>
      <c r="C174" s="491" t="str">
        <f ca="1"/>
        <v/>
      </c>
      <c r="D174" s="491" t="str">
        <f ca="1"/>
        <v>Lot02</v>
      </c>
      <c r="E174" s="491" t="str">
        <f ca="1"/>
        <v>MO-CK26</v>
      </c>
      <c r="F174" s="491" t="str">
        <f ca="1"/>
        <v>MO-CK</v>
      </c>
      <c r="G174" s="493" t="str">
        <f ca="1"/>
        <v>Safety and warning signage for lift and escalator at all station</v>
      </c>
      <c r="H174" s="491" t="str">
        <f ca="1"/>
        <v>สหชาติ</v>
      </c>
      <c r="I174" s="491">
        <f ca="1"/>
        <v>0</v>
      </c>
      <c r="J174" s="491" t="str">
        <f ca="1"/>
        <v>Depot</v>
      </c>
      <c r="K174" s="495">
        <f ca="1"/>
        <v>46388</v>
      </c>
      <c r="L174" s="173">
        <f ca="1"/>
        <v>46189</v>
      </c>
      <c r="M174" s="189">
        <f ca="1"/>
        <v>1</v>
      </c>
      <c r="N174" s="191" t="str">
        <f ca="1"/>
        <v>Completed</v>
      </c>
      <c r="O174" s="173">
        <f ca="1"/>
        <v>46220</v>
      </c>
      <c r="P174" s="189">
        <f ca="1"/>
        <v>1</v>
      </c>
      <c r="Q174" s="191" t="str">
        <f ca="1"/>
        <v>Completed</v>
      </c>
      <c r="R174" s="173">
        <f ca="1"/>
        <v>46418</v>
      </c>
      <c r="S174" s="189">
        <f ca="1"/>
        <v>0.76</v>
      </c>
      <c r="T174" s="191" t="str">
        <f ca="1"/>
        <v>On Schedule</v>
      </c>
      <c r="U174" s="173">
        <f ca="1"/>
        <v>46446</v>
      </c>
      <c r="V174" s="189">
        <f ca="1"/>
        <v>0.26</v>
      </c>
      <c r="W174" s="191" t="str">
        <f ca="1"/>
        <v>On Schedule</v>
      </c>
      <c r="X174" s="571" t="str" cm="1">
        <f t="array" aca="1" ref="X174" ca="1">_xlfn.XLOOKUP(1,(E174='01 Summary'!$E$4:$E$250)*(('01 Summary'!$W$4:$W$250="Late")+('01 Summary'!$W$4:$W$250="On Schedule")),'01 Summary'!$AM$4:$AM$250," ")</f>
        <v>GRS</v>
      </c>
      <c r="Y174" s="571"/>
      <c r="Z174" s="709" t="s">
        <v>380</v>
      </c>
      <c r="AA174" s="709" t="s">
        <v>4800</v>
      </c>
      <c r="AB174" s="709" t="s">
        <v>4800</v>
      </c>
    </row>
    <row r="175" spans="2:28" ht="30" customHeight="1" x14ac:dyDescent="0.2">
      <c r="B175" s="491">
        <f ca="1"/>
        <v>171</v>
      </c>
      <c r="C175" s="491" t="str">
        <f ca="1"/>
        <v>MDW-39532</v>
      </c>
      <c r="D175" s="491" t="str">
        <f ca="1"/>
        <v>Lot02</v>
      </c>
      <c r="E175" s="491" t="str">
        <f ca="1"/>
        <v>MO-CK27</v>
      </c>
      <c r="F175" s="491" t="str">
        <f ca="1"/>
        <v>MO-CK</v>
      </c>
      <c r="G175" s="493" t="str">
        <f ca="1"/>
        <v>Spike fence for Depot slab</v>
      </c>
      <c r="H175" s="491" t="str">
        <f ca="1"/>
        <v>สหชาติ</v>
      </c>
      <c r="I175" s="492">
        <f ca="1"/>
        <v>0</v>
      </c>
      <c r="J175" s="491" t="str">
        <f ca="1"/>
        <v>Depot</v>
      </c>
      <c r="K175" s="495">
        <f ca="1"/>
        <v>46388</v>
      </c>
      <c r="L175" s="173">
        <f ca="1"/>
        <v>46234</v>
      </c>
      <c r="M175" s="189">
        <f ca="1"/>
        <v>0.7</v>
      </c>
      <c r="N175" s="191" t="str">
        <f ca="1"/>
        <v>Late</v>
      </c>
      <c r="O175" s="173">
        <f ca="1"/>
        <v>46265</v>
      </c>
      <c r="P175" s="189">
        <f ca="1"/>
        <v>0</v>
      </c>
      <c r="Q175" s="191" t="str">
        <f ca="1"/>
        <v>Late</v>
      </c>
      <c r="R175" s="194">
        <f ca="1"/>
        <v>0</v>
      </c>
      <c r="S175" s="195">
        <f ca="1"/>
        <v>0</v>
      </c>
      <c r="T175" s="203">
        <f ca="1"/>
        <v>0</v>
      </c>
      <c r="U175" s="173">
        <f ca="1"/>
        <v>46387</v>
      </c>
      <c r="V175" s="189">
        <f ca="1"/>
        <v>0</v>
      </c>
      <c r="W175" s="191" t="str">
        <f ca="1"/>
        <v>On Schedule</v>
      </c>
      <c r="X175" s="571" t="str" cm="1">
        <f t="array" aca="1" ref="X175" ca="1">_xlfn.XLOOKUP(1,(E175='01 Summary'!$E$4:$E$250)*(('01 Summary'!$W$4:$W$250="Late")+('01 Summary'!$W$4:$W$250="On Schedule")),'01 Summary'!$AM$4:$AM$250," ")</f>
        <v>อยู่ระหว่างส่งขออนุมัติแบบรอ Approve</v>
      </c>
      <c r="Y175" s="571"/>
      <c r="Z175" s="709" t="s">
        <v>401</v>
      </c>
      <c r="AA175" s="709" t="s">
        <v>2228</v>
      </c>
      <c r="AB175" s="709" t="s">
        <v>2230</v>
      </c>
    </row>
    <row r="176" spans="2:28" ht="30" hidden="1" customHeight="1" x14ac:dyDescent="0.2">
      <c r="B176" s="491">
        <f ca="1"/>
        <v>172</v>
      </c>
      <c r="C176" s="499">
        <f ca="1"/>
        <v>0</v>
      </c>
      <c r="D176" s="496" t="str">
        <f ca="1"/>
        <v>Lot02</v>
      </c>
      <c r="E176" s="496" t="str">
        <f ca="1"/>
        <v>MO-CK28</v>
      </c>
      <c r="F176" s="496" t="str">
        <f ca="1"/>
        <v>MO-CK</v>
      </c>
      <c r="G176" s="498" t="str">
        <f ca="1"/>
        <v>Bird net and Flashing at MWS and Skywalk to Stabling yard</v>
      </c>
      <c r="H176" s="496" t="str">
        <f ca="1"/>
        <v>สหชาติ</v>
      </c>
      <c r="I176" s="497">
        <f ca="1"/>
        <v>0</v>
      </c>
      <c r="J176" s="496">
        <f ca="1"/>
        <v>0</v>
      </c>
      <c r="K176" s="500">
        <f ca="1"/>
        <v>46143</v>
      </c>
      <c r="L176" s="205" t="str">
        <f ca="1"/>
        <v/>
      </c>
      <c r="M176" s="206" t="str">
        <f ca="1"/>
        <v/>
      </c>
      <c r="N176" s="463">
        <f ca="1"/>
        <v>0</v>
      </c>
      <c r="O176" s="205" t="str">
        <f ca="1"/>
        <v/>
      </c>
      <c r="P176" s="206" t="str">
        <f ca="1"/>
        <v/>
      </c>
      <c r="Q176" s="203">
        <f ca="1"/>
        <v>0</v>
      </c>
      <c r="R176" s="205">
        <f ca="1"/>
        <v>0</v>
      </c>
      <c r="S176" s="206">
        <f ca="1"/>
        <v>0</v>
      </c>
      <c r="T176" s="463">
        <f ca="1"/>
        <v>0</v>
      </c>
      <c r="U176" s="558" t="str">
        <f ca="1"/>
        <v/>
      </c>
      <c r="V176" s="559" t="str">
        <f ca="1"/>
        <v/>
      </c>
      <c r="W176" s="564">
        <f ca="1"/>
        <v>0</v>
      </c>
      <c r="X176" s="571" t="str" cm="1">
        <f t="array" aca="1" ref="X176" ca="1">_xlfn.XLOOKUP(1,(E176='01 Summary'!$E$4:$E$250)*(('01 Summary'!$W$4:$W$250="Late")+('01 Summary'!$W$4:$W$250="On Schedule")),'01 Summary'!$AM$4:$AM$250," ")</f>
        <v xml:space="preserve"> </v>
      </c>
      <c r="Y176" s="571"/>
      <c r="Z176" s="709"/>
      <c r="AA176" s="709">
        <v>0</v>
      </c>
      <c r="AB176" s="709">
        <v>0</v>
      </c>
    </row>
    <row r="177" spans="2:28" ht="30" hidden="1" customHeight="1" x14ac:dyDescent="0.2">
      <c r="B177" s="491">
        <f ca="1"/>
        <v>173</v>
      </c>
      <c r="C177" s="491" t="str">
        <f ca="1"/>
        <v>MDW-39541</v>
      </c>
      <c r="D177" s="491" t="str">
        <f ca="1"/>
        <v>Lot02</v>
      </c>
      <c r="E177" s="491" t="str">
        <f ca="1"/>
        <v>MO-CK29</v>
      </c>
      <c r="F177" s="491" t="str">
        <f ca="1"/>
        <v>MO-CK</v>
      </c>
      <c r="G177" s="493" t="str">
        <f ca="1"/>
        <v>Fire Alarm Manual Call Point signage at all elevated station</v>
      </c>
      <c r="H177" s="491" t="str">
        <f ca="1"/>
        <v>สหชาติ</v>
      </c>
      <c r="I177" s="491">
        <f ca="1"/>
        <v>0</v>
      </c>
      <c r="J177" s="491">
        <f ca="1"/>
        <v>0</v>
      </c>
      <c r="K177" s="495">
        <f ca="1"/>
        <v>46388</v>
      </c>
      <c r="L177" s="668" t="str">
        <f ca="1"/>
        <v/>
      </c>
      <c r="M177" s="669" t="str">
        <f ca="1"/>
        <v/>
      </c>
      <c r="N177" s="639">
        <f ca="1"/>
        <v>0</v>
      </c>
      <c r="O177" s="173">
        <f ca="1"/>
        <v>46233</v>
      </c>
      <c r="P177" s="189">
        <f ca="1"/>
        <v>1</v>
      </c>
      <c r="Q177" s="191" t="str">
        <f ca="1"/>
        <v>Completed</v>
      </c>
      <c r="R177" s="194">
        <f ca="1"/>
        <v>0</v>
      </c>
      <c r="S177" s="195">
        <f ca="1"/>
        <v>0</v>
      </c>
      <c r="T177" s="203">
        <f ca="1"/>
        <v>0</v>
      </c>
      <c r="U177" s="672" t="str">
        <f ca="1"/>
        <v/>
      </c>
      <c r="V177" s="673" t="str">
        <f ca="1"/>
        <v/>
      </c>
      <c r="W177" s="655">
        <f ca="1"/>
        <v>0</v>
      </c>
      <c r="X177" s="571" t="str" cm="1">
        <f t="array" aca="1" ref="X177" ca="1">_xlfn.XLOOKUP(1,(E177='01 Summary'!$E$4:$E$250)*(('01 Summary'!$W$4:$W$250="Late")+('01 Summary'!$W$4:$W$250="On Schedule")),'01 Summary'!$AM$4:$AM$250," ")</f>
        <v xml:space="preserve"> </v>
      </c>
      <c r="Y177" s="571"/>
      <c r="Z177" s="709" t="s">
        <v>402</v>
      </c>
      <c r="AA177" s="709" t="s">
        <v>2260</v>
      </c>
      <c r="AB177" s="709" t="s">
        <v>2262</v>
      </c>
    </row>
    <row r="178" spans="2:28" ht="30" customHeight="1" x14ac:dyDescent="0.2">
      <c r="B178" s="491">
        <f ca="1"/>
        <v>174</v>
      </c>
      <c r="C178" s="494">
        <f ca="1"/>
        <v>0</v>
      </c>
      <c r="D178" s="491" t="str">
        <f ca="1"/>
        <v>Lot02</v>
      </c>
      <c r="E178" s="491" t="str">
        <f ca="1"/>
        <v>MO-CK30</v>
      </c>
      <c r="F178" s="491" t="str">
        <f ca="1"/>
        <v>MO-CK</v>
      </c>
      <c r="G178" s="493" t="str">
        <f ca="1"/>
        <v>Lighting for sealed space under stairs and behind lift shaft at underground station</v>
      </c>
      <c r="H178" s="491" t="str">
        <f ca="1"/>
        <v>ประธาน</v>
      </c>
      <c r="I178" s="491">
        <f ca="1"/>
        <v>0</v>
      </c>
      <c r="J178" s="491">
        <f ca="1"/>
        <v>0</v>
      </c>
      <c r="K178" s="495">
        <f ca="1"/>
        <v>46388</v>
      </c>
      <c r="L178" s="173">
        <f ca="1"/>
        <v>46309</v>
      </c>
      <c r="M178" s="189">
        <f ca="1"/>
        <v>0</v>
      </c>
      <c r="N178" s="191" t="str">
        <f ca="1"/>
        <v>Late</v>
      </c>
      <c r="O178" s="173">
        <f ca="1"/>
        <v>46340</v>
      </c>
      <c r="P178" s="189">
        <f ca="1"/>
        <v>0</v>
      </c>
      <c r="Q178" s="191" t="str">
        <f ca="1"/>
        <v>On Schedule</v>
      </c>
      <c r="R178" s="194">
        <f ca="1"/>
        <v>0</v>
      </c>
      <c r="S178" s="195">
        <f ca="1"/>
        <v>0</v>
      </c>
      <c r="T178" s="203">
        <f ca="1"/>
        <v>0</v>
      </c>
      <c r="U178" s="173">
        <f ca="1"/>
        <v>46387</v>
      </c>
      <c r="V178" s="189">
        <f ca="1"/>
        <v>0</v>
      </c>
      <c r="W178" s="191" t="str">
        <f ca="1"/>
        <v>On Schedule</v>
      </c>
      <c r="X178" s="571" t="str" cm="1">
        <f t="array" aca="1" ref="X178" ca="1">_xlfn.XLOOKUP(1,(E178='01 Summary'!$E$4:$E$250)*(('01 Summary'!$W$4:$W$250="Late")+('01 Summary'!$W$4:$W$250="On Schedule")),'01 Summary'!$AM$4:$AM$250," ")</f>
        <v>ไฟส่องสว่างสำหรับพื้นที่ปิดใต้บันไดและด้านหลังช่องลิฟต์ที่สถานีรถไฟใต้ดิน</v>
      </c>
      <c r="Y178" s="571"/>
      <c r="Z178" s="709"/>
      <c r="AA178" s="709">
        <v>0</v>
      </c>
      <c r="AB178" s="709">
        <v>0</v>
      </c>
    </row>
    <row r="179" spans="2:28" ht="30" customHeight="1" x14ac:dyDescent="0.2">
      <c r="B179" s="491">
        <f ca="1"/>
        <v>175</v>
      </c>
      <c r="C179" s="494">
        <f ca="1"/>
        <v>0</v>
      </c>
      <c r="D179" s="491" t="str">
        <f ca="1"/>
        <v>Lot02</v>
      </c>
      <c r="E179" s="491" t="str">
        <f ca="1"/>
        <v>MO-CK31</v>
      </c>
      <c r="F179" s="491" t="str">
        <f ca="1"/>
        <v>MO-CK</v>
      </c>
      <c r="G179" s="493" t="str">
        <f ca="1"/>
        <v>Modify the access door of sealed space (under-stairs room) with a Sump Pump or ESPS cabinet</v>
      </c>
      <c r="H179" s="491" t="str">
        <f ca="1"/>
        <v>สหชาติ</v>
      </c>
      <c r="I179" s="491">
        <f ca="1"/>
        <v>0</v>
      </c>
      <c r="J179" s="491">
        <f ca="1"/>
        <v>0</v>
      </c>
      <c r="K179" s="495">
        <f ca="1"/>
        <v>46388</v>
      </c>
      <c r="L179" s="173">
        <f ca="1"/>
        <v>46219</v>
      </c>
      <c r="M179" s="189">
        <f ca="1"/>
        <v>0</v>
      </c>
      <c r="N179" s="191" t="str">
        <f ca="1"/>
        <v>Late</v>
      </c>
      <c r="O179" s="173">
        <f ca="1"/>
        <v>46250</v>
      </c>
      <c r="P179" s="189">
        <f ca="1"/>
        <v>0</v>
      </c>
      <c r="Q179" s="191" t="str">
        <f ca="1"/>
        <v>Late</v>
      </c>
      <c r="R179" s="194">
        <f ca="1"/>
        <v>0</v>
      </c>
      <c r="S179" s="195">
        <f ca="1"/>
        <v>0</v>
      </c>
      <c r="T179" s="203">
        <f ca="1"/>
        <v>0</v>
      </c>
      <c r="U179" s="173">
        <f ca="1"/>
        <v>46387</v>
      </c>
      <c r="V179" s="189">
        <f ca="1"/>
        <v>0</v>
      </c>
      <c r="W179" s="191" t="str">
        <f ca="1"/>
        <v>On Schedule</v>
      </c>
      <c r="X179" cm="1">
        <f t="array" aca="1" ref="X179" ca="1">_xlfn.XLOOKUP(1,(E179='01 Summary'!$E$4:$E$250)*(('01 Summary'!$W$4:$W$250="Late")+('01 Summary'!$W$4:$W$250="On Schedule")),'01 Summary'!$AM$4:$AM$250," ")</f>
        <v>0</v>
      </c>
      <c r="AA179" s="644">
        <v>0</v>
      </c>
      <c r="AB179" s="644">
        <v>0</v>
      </c>
    </row>
    <row r="180" spans="2:28" ht="30" customHeight="1" x14ac:dyDescent="0.2">
      <c r="B180" s="491">
        <f ca="1"/>
        <v>176</v>
      </c>
      <c r="C180" s="494">
        <f ca="1"/>
        <v>0</v>
      </c>
      <c r="D180" s="491" t="str">
        <f ca="1"/>
        <v>Lot02</v>
      </c>
      <c r="E180" s="491" t="str">
        <f ca="1"/>
        <v>MO-CK32</v>
      </c>
      <c r="F180" s="491" t="str">
        <f ca="1"/>
        <v>MO-CK</v>
      </c>
      <c r="G180" s="493" t="str">
        <f ca="1"/>
        <v>Lighting to the sealed space (under-stairs room) with a Sump Pump or ESPS cabinet</v>
      </c>
      <c r="H180" s="491" t="str">
        <f ca="1"/>
        <v>ประธาน</v>
      </c>
      <c r="I180" s="491">
        <f ca="1"/>
        <v>0</v>
      </c>
      <c r="J180" s="491" t="str">
        <f ca="1"/>
        <v>Depot</v>
      </c>
      <c r="K180" s="495">
        <f ca="1"/>
        <v>46388</v>
      </c>
      <c r="L180" s="173">
        <f ca="1"/>
        <v>46329</v>
      </c>
      <c r="M180" s="189">
        <f ca="1"/>
        <v>0</v>
      </c>
      <c r="N180" s="191" t="str">
        <f ca="1"/>
        <v>On Schedule</v>
      </c>
      <c r="O180" s="173">
        <f ca="1"/>
        <v>46360</v>
      </c>
      <c r="P180" s="189">
        <f ca="1"/>
        <v>0</v>
      </c>
      <c r="Q180" s="191" t="str">
        <f ca="1"/>
        <v>On Schedule</v>
      </c>
      <c r="R180" s="194">
        <f ca="1"/>
        <v>0</v>
      </c>
      <c r="S180" s="195">
        <f ca="1"/>
        <v>0</v>
      </c>
      <c r="T180" s="203">
        <f ca="1"/>
        <v>0</v>
      </c>
      <c r="U180" s="173">
        <f ca="1"/>
        <v>46387</v>
      </c>
      <c r="V180" s="189">
        <f ca="1"/>
        <v>0</v>
      </c>
      <c r="W180" s="191" t="str">
        <f ca="1"/>
        <v>On Schedule</v>
      </c>
      <c r="X180" t="str" cm="1">
        <f t="array" aca="1" ref="X180" ca="1">_xlfn.XLOOKUP(1,(E180='01 Summary'!$E$4:$E$250)*(('01 Summary'!$W$4:$W$250="Late")+('01 Summary'!$W$4:$W$250="On Schedule")),'01 Summary'!$AM$4:$AM$250," ")</f>
        <v>ซื้อสปอร์ตไลท์+แบต จำนวน 4 ชุด แทนการลากสายไฟ</v>
      </c>
      <c r="AA180" s="644">
        <v>0</v>
      </c>
      <c r="AB180" s="644">
        <v>0</v>
      </c>
    </row>
    <row r="181" spans="2:28" ht="30" customHeight="1" x14ac:dyDescent="0.2">
      <c r="B181" s="491">
        <f ca="1"/>
        <v>177</v>
      </c>
      <c r="C181" s="494">
        <f ca="1"/>
        <v>0</v>
      </c>
      <c r="D181" s="491" t="str">
        <f ca="1"/>
        <v>Lot02</v>
      </c>
      <c r="E181" s="491" t="str">
        <f ca="1"/>
        <v>MO-CK33</v>
      </c>
      <c r="F181" s="491" t="str">
        <f ca="1"/>
        <v>MO-CK</v>
      </c>
      <c r="G181" s="493" t="str">
        <f ca="1"/>
        <v>Additional lighting in areas where the lux level does not meet occupational health standards</v>
      </c>
      <c r="H181" s="491" t="str">
        <f ca="1"/>
        <v>ประธาน</v>
      </c>
      <c r="I181" s="491">
        <f ca="1"/>
        <v>0</v>
      </c>
      <c r="J181" s="491" t="str">
        <f ca="1"/>
        <v>Depot</v>
      </c>
      <c r="K181" s="495">
        <f ca="1"/>
        <v>46388</v>
      </c>
      <c r="L181" s="173">
        <f ca="1"/>
        <v>46279</v>
      </c>
      <c r="M181" s="189">
        <f ca="1"/>
        <v>1</v>
      </c>
      <c r="N181" s="191" t="str">
        <f ca="1"/>
        <v>Completed</v>
      </c>
      <c r="O181" s="173">
        <f ca="1"/>
        <v>46310</v>
      </c>
      <c r="P181" s="189">
        <f ca="1"/>
        <v>1</v>
      </c>
      <c r="Q181" s="191" t="str">
        <f ca="1"/>
        <v>Completed</v>
      </c>
      <c r="R181" s="194">
        <f ca="1"/>
        <v>0</v>
      </c>
      <c r="S181" s="195">
        <f ca="1"/>
        <v>0</v>
      </c>
      <c r="T181" s="203">
        <f ca="1"/>
        <v>0</v>
      </c>
      <c r="U181" s="173">
        <f ca="1"/>
        <v>46387</v>
      </c>
      <c r="V181" s="189">
        <f ca="1"/>
        <v>0.95</v>
      </c>
      <c r="W181" s="191" t="str">
        <f ca="1"/>
        <v>On Schedule</v>
      </c>
      <c r="X181" cm="1">
        <f t="array" aca="1" ref="X181" ca="1">_xlfn.XLOOKUP(1,(E181='01 Summary'!$E$4:$E$250)*(('01 Summary'!$W$4:$W$250="Late")+('01 Summary'!$W$4:$W$250="On Schedule")),'01 Summary'!$AM$4:$AM$250," ")</f>
        <v>0</v>
      </c>
      <c r="AA181" s="644">
        <v>0</v>
      </c>
      <c r="AB181" s="644">
        <v>0</v>
      </c>
    </row>
    <row r="182" spans="2:28" ht="30" customHeight="1" x14ac:dyDescent="0.2">
      <c r="B182" s="491">
        <f ca="1"/>
        <v>178</v>
      </c>
      <c r="C182" s="505">
        <f ca="1"/>
        <v>0</v>
      </c>
      <c r="D182" s="502" t="str">
        <f ca="1"/>
        <v>Lot02</v>
      </c>
      <c r="E182" s="502" t="str">
        <f ca="1"/>
        <v>MO-CK34</v>
      </c>
      <c r="F182" s="502" t="str">
        <f ca="1"/>
        <v>MO-CK</v>
      </c>
      <c r="G182" s="504" t="str">
        <f ca="1"/>
        <v>Provide and install confined space signage for Station and Depot</v>
      </c>
      <c r="H182" s="502" t="str">
        <f ca="1"/>
        <v>สหชาติ</v>
      </c>
      <c r="I182" s="503">
        <f ca="1"/>
        <v>0</v>
      </c>
      <c r="J182" s="502">
        <f ca="1"/>
        <v>0</v>
      </c>
      <c r="K182" s="506">
        <f ca="1"/>
        <v>46388</v>
      </c>
      <c r="L182" s="530">
        <f ca="1"/>
        <v>46249</v>
      </c>
      <c r="M182" s="189">
        <f ca="1"/>
        <v>1</v>
      </c>
      <c r="N182" s="191" t="str">
        <f ca="1"/>
        <v>Completed</v>
      </c>
      <c r="O182" s="530">
        <f ca="1"/>
        <v>46280</v>
      </c>
      <c r="P182" s="189">
        <f ca="1"/>
        <v>1</v>
      </c>
      <c r="Q182" s="191" t="str">
        <f ca="1"/>
        <v>Completed</v>
      </c>
      <c r="R182" s="530">
        <f ca="1"/>
        <v>46418</v>
      </c>
      <c r="S182" s="189">
        <f ca="1"/>
        <v>0.76</v>
      </c>
      <c r="T182" s="191" t="str">
        <f ca="1"/>
        <v>On Schedule</v>
      </c>
      <c r="U182" s="530">
        <f ca="1"/>
        <v>46446</v>
      </c>
      <c r="V182" s="189">
        <f ca="1"/>
        <v>0.26</v>
      </c>
      <c r="W182" s="191" t="str">
        <f ca="1"/>
        <v>On Schedule</v>
      </c>
      <c r="X182" t="str" cm="1">
        <f t="array" aca="1" ref="X182" ca="1">_xlfn.XLOOKUP(1,(E182='01 Summary'!$E$4:$E$250)*(('01 Summary'!$W$4:$W$250="Late")+('01 Summary'!$W$4:$W$250="On Schedule")),'01 Summary'!$AM$4:$AM$250," ")</f>
        <v>GRS</v>
      </c>
      <c r="AA182" s="644">
        <v>0</v>
      </c>
      <c r="AB182" s="644">
        <v>0</v>
      </c>
    </row>
    <row r="183" spans="2:28" ht="30" hidden="1" customHeight="1" x14ac:dyDescent="0.2">
      <c r="B183" s="491">
        <f ca="1"/>
        <v>179</v>
      </c>
      <c r="C183" s="496" t="str">
        <f ca="1"/>
        <v/>
      </c>
      <c r="D183" s="496" t="str">
        <f ca="1"/>
        <v>Lot02</v>
      </c>
      <c r="E183" s="496" t="str">
        <f ca="1"/>
        <v>MO-CK35</v>
      </c>
      <c r="F183" s="496" t="str">
        <f ca="1"/>
        <v>MO-CK</v>
      </c>
      <c r="G183" s="498" t="str">
        <f ca="1"/>
        <v>Build room for Train crew main office at OR18 with office area, resting area, meeting room, pantry, toilet and locker room</v>
      </c>
      <c r="H183" s="496" t="str">
        <f ca="1"/>
        <v>สหชาติ/บัณฑิต/ประธาน</v>
      </c>
      <c r="I183" s="497">
        <f ca="1"/>
        <v>0</v>
      </c>
      <c r="J183" s="496" t="str">
        <f ca="1"/>
        <v>Depot</v>
      </c>
      <c r="K183" s="500" t="str">
        <f ca="1"/>
        <v>-</v>
      </c>
      <c r="L183" s="205" t="str">
        <f ca="1"/>
        <v/>
      </c>
      <c r="M183" s="206" t="str">
        <f ca="1"/>
        <v/>
      </c>
      <c r="N183" s="207">
        <f ca="1"/>
        <v>0</v>
      </c>
      <c r="O183" s="205" t="str">
        <f ca="1"/>
        <v/>
      </c>
      <c r="P183" s="206" t="str">
        <f ca="1"/>
        <v/>
      </c>
      <c r="Q183" s="207">
        <f ca="1"/>
        <v>0</v>
      </c>
      <c r="R183" s="205">
        <f ca="1"/>
        <v>0</v>
      </c>
      <c r="S183" s="206">
        <f ca="1"/>
        <v>0</v>
      </c>
      <c r="T183" s="207">
        <f ca="1"/>
        <v>0</v>
      </c>
      <c r="U183" s="558" t="str">
        <f ca="1"/>
        <v/>
      </c>
      <c r="V183" s="559" t="str">
        <f ca="1"/>
        <v/>
      </c>
      <c r="W183" s="560">
        <f ca="1"/>
        <v>0</v>
      </c>
      <c r="X183" s="571" t="str" cm="1">
        <f t="array" aca="1" ref="X183" ca="1">_xlfn.XLOOKUP(1,(E183='01 Summary'!$E$4:$E$250)*(('01 Summary'!$W$4:$W$250="Late")+('01 Summary'!$W$4:$W$250="On Schedule")),'01 Summary'!$AM$4:$AM$250," ")</f>
        <v xml:space="preserve"> </v>
      </c>
      <c r="Y183" s="571"/>
      <c r="Z183" s="709" t="s">
        <v>380</v>
      </c>
      <c r="AA183" s="709" t="s">
        <v>4800</v>
      </c>
      <c r="AB183" s="709" t="s">
        <v>4800</v>
      </c>
    </row>
    <row r="184" spans="2:28" ht="30" hidden="1" customHeight="1" x14ac:dyDescent="0.2">
      <c r="B184" s="491">
        <f ca="1"/>
        <v>180</v>
      </c>
      <c r="C184" s="496" t="str">
        <f ca="1"/>
        <v/>
      </c>
      <c r="D184" s="496" t="str">
        <f ca="1"/>
        <v>Lot02</v>
      </c>
      <c r="E184" s="496" t="str">
        <f ca="1"/>
        <v>MO-CK36</v>
      </c>
      <c r="F184" s="496" t="str">
        <f ca="1"/>
        <v>MO-CK</v>
      </c>
      <c r="G184" s="498" t="str">
        <f ca="1"/>
        <v>Dormitory Cable Containments (if any)</v>
      </c>
      <c r="H184" s="496" t="str">
        <f ca="1"/>
        <v>มนตรี</v>
      </c>
      <c r="I184" s="497">
        <f ca="1"/>
        <v>0</v>
      </c>
      <c r="J184" s="496" t="str">
        <f ca="1"/>
        <v>Depot</v>
      </c>
      <c r="K184" s="500" t="str">
        <f ca="1"/>
        <v>-</v>
      </c>
      <c r="L184" s="205" t="str">
        <f ca="1"/>
        <v/>
      </c>
      <c r="M184" s="206" t="str">
        <f ca="1"/>
        <v/>
      </c>
      <c r="N184" s="207">
        <f ca="1"/>
        <v>0</v>
      </c>
      <c r="O184" s="205" t="str">
        <f ca="1"/>
        <v/>
      </c>
      <c r="P184" s="206" t="str">
        <f ca="1"/>
        <v/>
      </c>
      <c r="Q184" s="207">
        <f ca="1"/>
        <v>0</v>
      </c>
      <c r="R184" s="205">
        <f ca="1"/>
        <v>0</v>
      </c>
      <c r="S184" s="206">
        <f ca="1"/>
        <v>0</v>
      </c>
      <c r="T184" s="207">
        <f ca="1"/>
        <v>0</v>
      </c>
      <c r="U184" s="558" t="str">
        <f ca="1"/>
        <v/>
      </c>
      <c r="V184" s="559" t="str">
        <f ca="1"/>
        <v/>
      </c>
      <c r="W184" s="560">
        <f ca="1"/>
        <v>0</v>
      </c>
      <c r="X184" s="571" t="str" cm="1">
        <f t="array" aca="1" ref="X184" ca="1">_xlfn.XLOOKUP(1,(E184='01 Summary'!$E$4:$E$250)*(('01 Summary'!$W$4:$W$250="Late")+('01 Summary'!$W$4:$W$250="On Schedule")),'01 Summary'!$AM$4:$AM$250," ")</f>
        <v xml:space="preserve"> </v>
      </c>
      <c r="Y184" s="571"/>
      <c r="Z184" s="709" t="s">
        <v>380</v>
      </c>
      <c r="AA184" s="709" t="s">
        <v>4800</v>
      </c>
      <c r="AB184" s="709" t="s">
        <v>4800</v>
      </c>
    </row>
    <row r="185" spans="2:28" ht="30" hidden="1" customHeight="1" x14ac:dyDescent="0.2">
      <c r="B185" s="491">
        <f ca="1"/>
        <v>181</v>
      </c>
      <c r="C185" s="691">
        <f ca="1"/>
        <v>0</v>
      </c>
      <c r="D185" s="636" t="str">
        <f ca="1"/>
        <v>Lot02</v>
      </c>
      <c r="E185" s="636" t="str">
        <f ca="1"/>
        <v>MO-CK37</v>
      </c>
      <c r="F185" s="636" t="str">
        <f ca="1"/>
        <v>MO-CK</v>
      </c>
      <c r="G185" s="642" t="str">
        <f ca="1"/>
        <v>Provide Raise floor and building Service in Training &amp;Simulator (OCC Admin)</v>
      </c>
      <c r="H185" s="636" t="str">
        <f ca="1"/>
        <v>สหชาติ</v>
      </c>
      <c r="I185" s="637">
        <f ca="1"/>
        <v>0</v>
      </c>
      <c r="J185" s="636" t="str">
        <f ca="1"/>
        <v>Depot</v>
      </c>
      <c r="K185" s="638" t="str">
        <f ca="1"/>
        <v>-</v>
      </c>
      <c r="L185" s="647">
        <f ca="1"/>
        <v>0</v>
      </c>
      <c r="M185" s="647">
        <f ca="1"/>
        <v>0</v>
      </c>
      <c r="N185" s="639">
        <f ca="1"/>
        <v>0</v>
      </c>
      <c r="O185" s="177" t="str">
        <f ca="1"/>
        <v/>
      </c>
      <c r="P185" s="591" t="str">
        <f ca="1"/>
        <v/>
      </c>
      <c r="Q185" s="591" t="str">
        <f ca="1"/>
        <v/>
      </c>
      <c r="R185" s="194">
        <f ca="1"/>
        <v>0</v>
      </c>
      <c r="S185" s="195">
        <f ca="1"/>
        <v>0</v>
      </c>
      <c r="T185" s="639">
        <f ca="1"/>
        <v>0</v>
      </c>
      <c r="U185" s="672" t="str">
        <f ca="1"/>
        <v/>
      </c>
      <c r="V185" s="673" t="str">
        <f ca="1"/>
        <v/>
      </c>
      <c r="W185" s="655">
        <f ca="1"/>
        <v>0</v>
      </c>
      <c r="X185" s="571" t="str" cm="1">
        <f t="array" aca="1" ref="X185" ca="1">_xlfn.XLOOKUP(1,(E185='01 Summary'!$E$4:$E$250)*(('01 Summary'!$W$4:$W$250="Late")+('01 Summary'!$W$4:$W$250="On Schedule")),'01 Summary'!$AM$4:$AM$250," ")</f>
        <v xml:space="preserve"> </v>
      </c>
      <c r="Y185" s="571"/>
      <c r="Z185" s="709"/>
      <c r="AA185" s="709">
        <v>0</v>
      </c>
      <c r="AB185" s="709">
        <v>0</v>
      </c>
    </row>
    <row r="186" spans="2:28" ht="30" hidden="1" customHeight="1" x14ac:dyDescent="0.2">
      <c r="B186" s="491">
        <f ca="1"/>
        <v>182</v>
      </c>
      <c r="C186" s="636" t="str">
        <f ca="1"/>
        <v/>
      </c>
      <c r="D186" s="636" t="str">
        <f ca="1"/>
        <v>Lot02</v>
      </c>
      <c r="E186" s="636" t="str">
        <f ca="1"/>
        <v>MO-CK38</v>
      </c>
      <c r="F186" s="636" t="str">
        <f ca="1"/>
        <v>MO-CK</v>
      </c>
      <c r="G186" s="642" t="str">
        <f ca="1"/>
        <v>Add N2 in Playback and Training Room and Backup Control Room</v>
      </c>
      <c r="H186" s="636" t="str">
        <f ca="1"/>
        <v>บุญประเสริฐ</v>
      </c>
      <c r="I186" s="636">
        <f ca="1"/>
        <v>0</v>
      </c>
      <c r="J186" s="636" t="str">
        <f ca="1"/>
        <v>Depot</v>
      </c>
      <c r="K186" s="638" t="str">
        <f ca="1"/>
        <v>-</v>
      </c>
      <c r="L186" s="668" t="str">
        <f ca="1"/>
        <v/>
      </c>
      <c r="M186" s="669" t="str">
        <f ca="1"/>
        <v/>
      </c>
      <c r="N186" s="639">
        <f ca="1"/>
        <v>0</v>
      </c>
      <c r="O186" s="177" t="str">
        <f ca="1"/>
        <v/>
      </c>
      <c r="P186" s="591" t="str">
        <f ca="1"/>
        <v/>
      </c>
      <c r="Q186" s="435">
        <f ca="1"/>
        <v>0</v>
      </c>
      <c r="R186" s="194">
        <f ca="1"/>
        <v>0</v>
      </c>
      <c r="S186" s="195">
        <f ca="1"/>
        <v>0</v>
      </c>
      <c r="T186" s="203">
        <f ca="1"/>
        <v>0</v>
      </c>
      <c r="U186" s="672" t="str">
        <f ca="1"/>
        <v/>
      </c>
      <c r="V186" s="673" t="str">
        <f ca="1"/>
        <v/>
      </c>
      <c r="W186" s="655">
        <f ca="1"/>
        <v>0</v>
      </c>
      <c r="X186" s="571" t="str" cm="1">
        <f t="array" aca="1" ref="X186" ca="1">_xlfn.XLOOKUP(1,(E186='01 Summary'!$E$4:$E$250)*(('01 Summary'!$W$4:$W$250="Late")+('01 Summary'!$W$4:$W$250="On Schedule")),'01 Summary'!$AM$4:$AM$250," ")</f>
        <v xml:space="preserve"> </v>
      </c>
      <c r="Y186" s="571"/>
      <c r="Z186" s="709" t="s">
        <v>380</v>
      </c>
      <c r="AA186" s="709" t="s">
        <v>4800</v>
      </c>
      <c r="AB186" s="709" t="s">
        <v>4800</v>
      </c>
    </row>
    <row r="187" spans="2:28" ht="30" customHeight="1" x14ac:dyDescent="0.2">
      <c r="B187" s="491">
        <f ca="1"/>
        <v>183</v>
      </c>
      <c r="C187" s="491" t="str">
        <f ca="1"/>
        <v>MDW-39505</v>
      </c>
      <c r="D187" s="491" t="str">
        <f ca="1"/>
        <v>Lot02</v>
      </c>
      <c r="E187" s="491" t="str">
        <f ca="1"/>
        <v>MO-BEM1.1</v>
      </c>
      <c r="F187" s="491" t="str">
        <f ca="1"/>
        <v>MO-BEM</v>
      </c>
      <c r="G187" s="493" t="str">
        <f ca="1"/>
        <v>Walkway from Main Work Shop to Stabling Area  - Civil &amp; AR</v>
      </c>
      <c r="H187" s="491" t="str">
        <f ca="1"/>
        <v>สหชาติ</v>
      </c>
      <c r="I187" s="491">
        <f ca="1"/>
        <v>0</v>
      </c>
      <c r="J187" s="491" t="str">
        <f ca="1"/>
        <v>Depot</v>
      </c>
      <c r="K187" s="495">
        <f ca="1"/>
        <v>46236</v>
      </c>
      <c r="L187" s="173">
        <f ca="1"/>
        <v>46140</v>
      </c>
      <c r="M187" s="189">
        <f ca="1"/>
        <v>1</v>
      </c>
      <c r="N187" s="191" t="str">
        <f ca="1"/>
        <v>Completed</v>
      </c>
      <c r="O187" s="597">
        <f ca="1"/>
        <v>46171</v>
      </c>
      <c r="P187" s="189">
        <f ca="1"/>
        <v>0.92</v>
      </c>
      <c r="Q187" s="191" t="str">
        <f ca="1"/>
        <v>Late</v>
      </c>
      <c r="R187" s="194">
        <f ca="1"/>
        <v>0</v>
      </c>
      <c r="S187" s="195">
        <f ca="1"/>
        <v>0</v>
      </c>
      <c r="T187" s="203">
        <f ca="1"/>
        <v>0</v>
      </c>
      <c r="U187" s="173">
        <f ca="1"/>
        <v>46295</v>
      </c>
      <c r="V187" s="189">
        <f ca="1"/>
        <v>0.93</v>
      </c>
      <c r="W187" s="191" t="str">
        <f ca="1"/>
        <v>Late</v>
      </c>
      <c r="X187" s="571" t="str" cm="1">
        <f t="array" aca="1" ref="X187" ca="1">_xlfn.XLOOKUP(1,(E187='01 Summary'!$E$4:$E$250)*(('01 Summary'!$W$4:$W$250="Late")+('01 Summary'!$W$4:$W$250="On Schedule")),'01 Summary'!$AM$4:$AM$250," ")</f>
        <v>คงเหลืองานมุงหลังคา Metal sheet</v>
      </c>
      <c r="Y187" s="571"/>
      <c r="Z187" s="709" t="s">
        <v>404</v>
      </c>
      <c r="AA187" s="709" t="s">
        <v>2175</v>
      </c>
      <c r="AB187" s="709" t="s">
        <v>2177</v>
      </c>
    </row>
    <row r="188" spans="2:28" ht="30" customHeight="1" x14ac:dyDescent="0.2">
      <c r="B188" s="491">
        <f ca="1"/>
        <v>184</v>
      </c>
      <c r="C188" s="491" t="str">
        <f ca="1"/>
        <v>MDW-39506</v>
      </c>
      <c r="D188" s="491" t="str">
        <f ca="1"/>
        <v>Lot02</v>
      </c>
      <c r="E188" s="491" t="str">
        <f ca="1"/>
        <v>MO-BEM1.2</v>
      </c>
      <c r="F188" s="491" t="str">
        <f ca="1"/>
        <v>MO-BEM</v>
      </c>
      <c r="G188" s="493" t="str">
        <f ca="1"/>
        <v>Walkway from Main Work Shop to Stabling Area - Building Services</v>
      </c>
      <c r="H188" s="491" t="str">
        <f ca="1"/>
        <v>ประธาน</v>
      </c>
      <c r="I188" s="491">
        <f ca="1"/>
        <v>0</v>
      </c>
      <c r="J188" s="491" t="str">
        <f ca="1"/>
        <v>Depot</v>
      </c>
      <c r="K188" s="495">
        <f ca="1"/>
        <v>46236</v>
      </c>
      <c r="L188" s="173">
        <f ca="1"/>
        <v>46140</v>
      </c>
      <c r="M188" s="189">
        <f ca="1"/>
        <v>1</v>
      </c>
      <c r="N188" s="191" t="str">
        <f ca="1"/>
        <v>Completed</v>
      </c>
      <c r="O188" s="173">
        <f ca="1"/>
        <v>46171</v>
      </c>
      <c r="P188" s="189">
        <f ca="1"/>
        <v>1</v>
      </c>
      <c r="Q188" s="191" t="str">
        <f ca="1"/>
        <v>Completed</v>
      </c>
      <c r="R188" s="194">
        <f ca="1"/>
        <v>0</v>
      </c>
      <c r="S188" s="195">
        <f ca="1"/>
        <v>0</v>
      </c>
      <c r="T188" s="203">
        <f ca="1"/>
        <v>0</v>
      </c>
      <c r="U188" s="173">
        <f ca="1"/>
        <v>46295</v>
      </c>
      <c r="V188" s="189">
        <f ca="1"/>
        <v>0</v>
      </c>
      <c r="W188" s="191" t="str">
        <f ca="1"/>
        <v>Late</v>
      </c>
      <c r="X188" t="str" cm="1">
        <f t="array" aca="1" ref="X188" ca="1">_xlfn.XLOOKUP(1,(E188='01 Summary'!$E$4:$E$250)*(('01 Summary'!$W$4:$W$250="Late")+('01 Summary'!$W$4:$W$250="On Schedule")),'01 Summary'!$AM$4:$AM$250," ")</f>
        <v>รองานหลังคา CIV Oct-26</v>
      </c>
      <c r="Z188" s="644" t="s">
        <v>403</v>
      </c>
      <c r="AA188" s="644" t="s">
        <v>3648</v>
      </c>
      <c r="AB188" s="644" t="s">
        <v>3898</v>
      </c>
    </row>
    <row r="189" spans="2:28" ht="30" customHeight="1" x14ac:dyDescent="0.2">
      <c r="B189" s="491">
        <f ca="1"/>
        <v>185</v>
      </c>
      <c r="C189" s="491" t="str">
        <f ca="1"/>
        <v>MDW-39507</v>
      </c>
      <c r="D189" s="491" t="str">
        <f ca="1"/>
        <v>Lot02</v>
      </c>
      <c r="E189" s="491" t="str">
        <f ca="1"/>
        <v>MO-BEM2</v>
      </c>
      <c r="F189" s="491" t="str">
        <f ca="1"/>
        <v>MO-BEM</v>
      </c>
      <c r="G189" s="493" t="str">
        <f ca="1"/>
        <v>High Roof at Main Work Shop Entrance and Store</v>
      </c>
      <c r="H189" s="491" t="str">
        <f ca="1"/>
        <v>สหชาติ</v>
      </c>
      <c r="I189" s="491">
        <f ca="1"/>
        <v>0</v>
      </c>
      <c r="J189" s="491" t="str">
        <f ca="1"/>
        <v>Depot</v>
      </c>
      <c r="K189" s="495">
        <f ca="1"/>
        <v>46235</v>
      </c>
      <c r="L189" s="173">
        <f ca="1"/>
        <v>46066</v>
      </c>
      <c r="M189" s="189">
        <f ca="1"/>
        <v>1</v>
      </c>
      <c r="N189" s="191" t="str">
        <f ca="1"/>
        <v>Completed</v>
      </c>
      <c r="O189" s="173">
        <f ca="1"/>
        <v>46112</v>
      </c>
      <c r="P189" s="189">
        <f ca="1"/>
        <v>1</v>
      </c>
      <c r="Q189" s="191" t="str">
        <f ca="1"/>
        <v>Completed</v>
      </c>
      <c r="R189" s="194">
        <f ca="1"/>
        <v>0</v>
      </c>
      <c r="S189" s="195">
        <f ca="1"/>
        <v>0</v>
      </c>
      <c r="T189" s="203">
        <f ca="1"/>
        <v>0</v>
      </c>
      <c r="U189" s="173">
        <f ca="1"/>
        <v>46234</v>
      </c>
      <c r="V189" s="189">
        <f ca="1"/>
        <v>1</v>
      </c>
      <c r="W189" s="191" t="str">
        <f ca="1"/>
        <v>Completed</v>
      </c>
      <c r="X189" t="str" cm="1">
        <f t="array" aca="1" ref="X189" ca="1">_xlfn.XLOOKUP(1,(E189='01 Summary'!$E$4:$E$250)*(('01 Summary'!$W$4:$W$250="Late")+('01 Summary'!$W$4:$W$250="On Schedule")),'01 Summary'!$AM$4:$AM$250," ")</f>
        <v xml:space="preserve"> </v>
      </c>
      <c r="Z189" s="644" t="s">
        <v>405</v>
      </c>
      <c r="AA189" s="644" t="s">
        <v>2179</v>
      </c>
      <c r="AB189" s="644" t="s">
        <v>2181</v>
      </c>
    </row>
    <row r="190" spans="2:28" ht="30" customHeight="1" x14ac:dyDescent="0.2">
      <c r="B190" s="491">
        <f ca="1"/>
        <v>186</v>
      </c>
      <c r="C190" s="491" t="str">
        <f ca="1"/>
        <v>MDW-39509</v>
      </c>
      <c r="D190" s="491" t="str">
        <f ca="1"/>
        <v>Lot02</v>
      </c>
      <c r="E190" s="491" t="str">
        <f ca="1"/>
        <v>MO-BEM3</v>
      </c>
      <c r="F190" s="491" t="str">
        <f ca="1"/>
        <v>MO-BEM</v>
      </c>
      <c r="G190" s="493" t="str">
        <f ca="1"/>
        <v>High Roof at the entrance and exit of the under floor wheel lathe</v>
      </c>
      <c r="H190" s="491" t="str">
        <f ca="1"/>
        <v>สหชาติ</v>
      </c>
      <c r="I190" s="491">
        <f ca="1"/>
        <v>0</v>
      </c>
      <c r="J190" s="491" t="str">
        <f ca="1"/>
        <v>Depot</v>
      </c>
      <c r="K190" s="495">
        <f ca="1"/>
        <v>46238</v>
      </c>
      <c r="L190" s="173">
        <f ca="1"/>
        <v>46066</v>
      </c>
      <c r="M190" s="189">
        <f ca="1"/>
        <v>1</v>
      </c>
      <c r="N190" s="191" t="str">
        <f ca="1"/>
        <v>Completed</v>
      </c>
      <c r="O190" s="173">
        <f ca="1"/>
        <v>46112</v>
      </c>
      <c r="P190" s="189">
        <f ca="1"/>
        <v>1</v>
      </c>
      <c r="Q190" s="191" t="str">
        <f ca="1"/>
        <v>Completed</v>
      </c>
      <c r="R190" s="194">
        <f ca="1"/>
        <v>0</v>
      </c>
      <c r="S190" s="195">
        <f ca="1"/>
        <v>0</v>
      </c>
      <c r="T190" s="203">
        <f ca="1"/>
        <v>0</v>
      </c>
      <c r="U190" s="173">
        <f ca="1"/>
        <v>46234</v>
      </c>
      <c r="V190" s="189">
        <f ca="1"/>
        <v>1</v>
      </c>
      <c r="W190" s="191" t="str">
        <f ca="1"/>
        <v>Completed</v>
      </c>
      <c r="X190" t="str" cm="1">
        <f t="array" aca="1" ref="X190" ca="1">_xlfn.XLOOKUP(1,(E190='01 Summary'!$E$4:$E$250)*(('01 Summary'!$W$4:$W$250="Late")+('01 Summary'!$W$4:$W$250="On Schedule")),'01 Summary'!$AM$4:$AM$250," ")</f>
        <v xml:space="preserve"> </v>
      </c>
      <c r="Z190" s="644" t="s">
        <v>406</v>
      </c>
      <c r="AA190" s="644" t="s">
        <v>2183</v>
      </c>
      <c r="AB190" s="644" t="s">
        <v>380</v>
      </c>
    </row>
    <row r="191" spans="2:28" ht="30" customHeight="1" x14ac:dyDescent="0.2">
      <c r="B191" s="491">
        <f ca="1"/>
        <v>187</v>
      </c>
      <c r="C191" s="685" t="str">
        <f ca="1"/>
        <v>MDW-39511</v>
      </c>
      <c r="D191" s="685" t="str">
        <f ca="1"/>
        <v>Lot02</v>
      </c>
      <c r="E191" s="685" t="str">
        <f ca="1"/>
        <v>MO-BEM4.1</v>
      </c>
      <c r="F191" s="685" t="str">
        <f ca="1"/>
        <v>MO-BEM</v>
      </c>
      <c r="G191" s="687" t="str">
        <f ca="1"/>
        <v>Maintenance Office Rooms at Main Workshop - Civil &amp; AR</v>
      </c>
      <c r="H191" s="685" t="str">
        <f ca="1"/>
        <v>สหชาติ</v>
      </c>
      <c r="I191" s="685">
        <f ca="1"/>
        <v>0</v>
      </c>
      <c r="J191" s="685" t="str">
        <f ca="1"/>
        <v>Depot</v>
      </c>
      <c r="K191" s="688">
        <f ca="1"/>
        <v>46206</v>
      </c>
      <c r="L191" s="193">
        <f ca="1"/>
        <v>46125</v>
      </c>
      <c r="M191" s="531">
        <f ca="1"/>
        <v>1</v>
      </c>
      <c r="N191" s="601" t="str">
        <f ca="1"/>
        <v>Completed</v>
      </c>
      <c r="O191" s="193">
        <f ca="1"/>
        <v>46156</v>
      </c>
      <c r="P191" s="531">
        <f ca="1"/>
        <v>1</v>
      </c>
      <c r="Q191" s="601" t="str">
        <f ca="1"/>
        <v>Completed</v>
      </c>
      <c r="R191" s="602">
        <f ca="1"/>
        <v>0</v>
      </c>
      <c r="S191" s="603">
        <f ca="1"/>
        <v>0</v>
      </c>
      <c r="T191" s="604">
        <f ca="1"/>
        <v>0</v>
      </c>
      <c r="U191" s="193">
        <f ca="1"/>
        <v>46203</v>
      </c>
      <c r="V191" s="531">
        <f ca="1"/>
        <v>1</v>
      </c>
      <c r="W191" s="601" t="str">
        <f ca="1"/>
        <v>Completed</v>
      </c>
      <c r="X191" s="571" t="str" cm="1">
        <f t="array" aca="1" ref="X191" ca="1">_xlfn.XLOOKUP(1,(E191='01 Summary'!$E$4:$E$250)*(('01 Summary'!$W$4:$W$250="Late")+('01 Summary'!$W$4:$W$250="On Schedule")),'01 Summary'!$AM$4:$AM$250," ")</f>
        <v xml:space="preserve"> </v>
      </c>
      <c r="Y191" s="571"/>
      <c r="Z191" s="709" t="s">
        <v>408</v>
      </c>
      <c r="AA191" s="709" t="s">
        <v>2187</v>
      </c>
      <c r="AB191" s="709" t="s">
        <v>2189</v>
      </c>
    </row>
    <row r="192" spans="2:28" ht="30" customHeight="1" x14ac:dyDescent="0.2">
      <c r="B192" s="491">
        <f ca="1"/>
        <v>188</v>
      </c>
      <c r="C192" s="491" t="str">
        <f ca="1"/>
        <v>MDW-39512</v>
      </c>
      <c r="D192" s="491" t="str">
        <f ca="1"/>
        <v>Lot02</v>
      </c>
      <c r="E192" s="491" t="str">
        <f ca="1"/>
        <v>MO-BEM4.2</v>
      </c>
      <c r="F192" s="491" t="str">
        <f ca="1"/>
        <v>MO-BEM</v>
      </c>
      <c r="G192" s="493" t="str">
        <f ca="1"/>
        <v>Maintenance Office Rooms at Main Workshop - Building Services</v>
      </c>
      <c r="H192" s="491" t="str">
        <f ca="1"/>
        <v>ประธาน</v>
      </c>
      <c r="I192" s="491">
        <f ca="1"/>
        <v>0</v>
      </c>
      <c r="J192" s="491" t="str">
        <f ca="1"/>
        <v>Depot</v>
      </c>
      <c r="K192" s="495">
        <f ca="1"/>
        <v>46207</v>
      </c>
      <c r="L192" s="173">
        <f ca="1"/>
        <v>46125</v>
      </c>
      <c r="M192" s="189">
        <f ca="1"/>
        <v>1</v>
      </c>
      <c r="N192" s="191" t="str">
        <f ca="1"/>
        <v>Completed</v>
      </c>
      <c r="O192" s="173">
        <f ca="1"/>
        <v>46156</v>
      </c>
      <c r="P192" s="189">
        <f ca="1"/>
        <v>1</v>
      </c>
      <c r="Q192" s="191" t="str">
        <f ca="1"/>
        <v>Completed</v>
      </c>
      <c r="R192" s="194">
        <f ca="1"/>
        <v>0</v>
      </c>
      <c r="S192" s="195">
        <f ca="1"/>
        <v>0</v>
      </c>
      <c r="T192" s="203">
        <f ca="1"/>
        <v>0</v>
      </c>
      <c r="U192" s="173">
        <f ca="1"/>
        <v>46203</v>
      </c>
      <c r="V192" s="189">
        <f ca="1"/>
        <v>1</v>
      </c>
      <c r="W192" s="191" t="str">
        <f ca="1"/>
        <v>Completed</v>
      </c>
      <c r="X192" t="str" cm="1">
        <f t="array" aca="1" ref="X192" ca="1">_xlfn.XLOOKUP(1,(E192='01 Summary'!$E$4:$E$250)*(('01 Summary'!$W$4:$W$250="Late")+('01 Summary'!$W$4:$W$250="On Schedule")),'01 Summary'!$AM$4:$AM$250," ")</f>
        <v xml:space="preserve"> </v>
      </c>
      <c r="Z192" s="644" t="s">
        <v>407</v>
      </c>
      <c r="AA192" s="644" t="s">
        <v>3658</v>
      </c>
      <c r="AB192" s="644" t="s">
        <v>3900</v>
      </c>
    </row>
    <row r="193" spans="2:28" ht="30" customHeight="1" x14ac:dyDescent="0.2">
      <c r="B193" s="491">
        <f ca="1"/>
        <v>189</v>
      </c>
      <c r="C193" s="685" t="str">
        <f ca="1"/>
        <v>MDW-39513</v>
      </c>
      <c r="D193" s="685" t="str">
        <f ca="1"/>
        <v>Lot02</v>
      </c>
      <c r="E193" s="685" t="str">
        <f ca="1"/>
        <v>MO-BEM5</v>
      </c>
      <c r="F193" s="685" t="str">
        <f ca="1"/>
        <v>MO-BEM</v>
      </c>
      <c r="G193" s="687" t="str">
        <f ca="1"/>
        <v>Install Concrete car barrier along the walkway in front of  MWS building</v>
      </c>
      <c r="H193" s="685" t="str">
        <f ca="1"/>
        <v>สหชาติ</v>
      </c>
      <c r="I193" s="685">
        <f ca="1"/>
        <v>0</v>
      </c>
      <c r="J193" s="685" t="str">
        <f ca="1"/>
        <v>Depot</v>
      </c>
      <c r="K193" s="688">
        <f ca="1"/>
        <v>46388</v>
      </c>
      <c r="L193" s="193">
        <f ca="1"/>
        <v>46309</v>
      </c>
      <c r="M193" s="531">
        <f ca="1"/>
        <v>1</v>
      </c>
      <c r="N193" s="601" t="str">
        <f ca="1"/>
        <v>Completed</v>
      </c>
      <c r="O193" s="193">
        <f ca="1"/>
        <v>46340</v>
      </c>
      <c r="P193" s="531">
        <f ca="1"/>
        <v>1</v>
      </c>
      <c r="Q193" s="601" t="str">
        <f ca="1"/>
        <v>Completed</v>
      </c>
      <c r="R193" s="602">
        <f ca="1"/>
        <v>0</v>
      </c>
      <c r="S193" s="603">
        <f ca="1"/>
        <v>0</v>
      </c>
      <c r="T193" s="604">
        <f ca="1"/>
        <v>0</v>
      </c>
      <c r="U193" s="193">
        <f ca="1"/>
        <v>46387</v>
      </c>
      <c r="V193" s="531">
        <f ca="1"/>
        <v>1</v>
      </c>
      <c r="W193" s="601" t="str">
        <f ca="1"/>
        <v>Completed</v>
      </c>
      <c r="X193" t="str" cm="1">
        <f t="array" aca="1" ref="X193" ca="1">_xlfn.XLOOKUP(1,(E193='01 Summary'!$E$4:$E$250)*(('01 Summary'!$W$4:$W$250="Late")+('01 Summary'!$W$4:$W$250="On Schedule")),'01 Summary'!$AM$4:$AM$250," ")</f>
        <v xml:space="preserve"> </v>
      </c>
      <c r="Z193" s="644" t="s">
        <v>409</v>
      </c>
      <c r="AA193" s="644" t="s">
        <v>2191</v>
      </c>
      <c r="AB193" s="644" t="s">
        <v>2193</v>
      </c>
    </row>
    <row r="194" spans="2:28" ht="30" customHeight="1" x14ac:dyDescent="0.2">
      <c r="B194" s="491">
        <f ca="1"/>
        <v>190</v>
      </c>
      <c r="C194" s="494">
        <f ca="1"/>
        <v>0</v>
      </c>
      <c r="D194" s="491" t="str">
        <f ca="1"/>
        <v>Lot02</v>
      </c>
      <c r="E194" s="491" t="str">
        <f ca="1"/>
        <v>MO-BEM6</v>
      </c>
      <c r="F194" s="491" t="str">
        <f ca="1"/>
        <v>MO-BEM</v>
      </c>
      <c r="G194" s="493" t="str">
        <f ca="1"/>
        <v>Handrail on top of the water tank on the rooftop of the Admin Building</v>
      </c>
      <c r="H194" s="491" t="str">
        <f ca="1"/>
        <v>สหชาติ</v>
      </c>
      <c r="I194" s="491">
        <f ca="1"/>
        <v>0</v>
      </c>
      <c r="J194" s="491" t="str">
        <f ca="1"/>
        <v>Depot</v>
      </c>
      <c r="K194" s="495">
        <f ca="1"/>
        <v>46388</v>
      </c>
      <c r="L194" s="173">
        <f ca="1"/>
        <v>46314</v>
      </c>
      <c r="M194" s="189">
        <f ca="1"/>
        <v>1</v>
      </c>
      <c r="N194" s="191" t="str">
        <f ca="1"/>
        <v>Completed</v>
      </c>
      <c r="O194" s="173">
        <f ca="1"/>
        <v>46345</v>
      </c>
      <c r="P194" s="189">
        <f ca="1"/>
        <v>1</v>
      </c>
      <c r="Q194" s="191" t="str">
        <f ca="1"/>
        <v>Completed</v>
      </c>
      <c r="R194" s="194">
        <f ca="1"/>
        <v>0</v>
      </c>
      <c r="S194" s="195">
        <f ca="1"/>
        <v>0</v>
      </c>
      <c r="T194" s="203">
        <f ca="1"/>
        <v>0</v>
      </c>
      <c r="U194" s="173">
        <f ca="1"/>
        <v>46387</v>
      </c>
      <c r="V194" s="189">
        <f ca="1"/>
        <v>0</v>
      </c>
      <c r="W194" s="191" t="str">
        <f ca="1"/>
        <v>On Schedule</v>
      </c>
      <c r="X194" cm="1">
        <f t="array" aca="1" ref="X194" ca="1">_xlfn.XLOOKUP(1,(E194='01 Summary'!$E$4:$E$250)*(('01 Summary'!$W$4:$W$250="Late")+('01 Summary'!$W$4:$W$250="On Schedule")),'01 Summary'!$AM$4:$AM$250," ")</f>
        <v>0</v>
      </c>
      <c r="AA194" s="644">
        <v>0</v>
      </c>
      <c r="AB194" s="644">
        <v>0</v>
      </c>
    </row>
    <row r="195" spans="2:28" ht="30" customHeight="1" x14ac:dyDescent="0.2">
      <c r="B195" s="491">
        <f ca="1"/>
        <v>191</v>
      </c>
      <c r="C195" s="494">
        <f ca="1"/>
        <v>0</v>
      </c>
      <c r="D195" s="491" t="str">
        <f ca="1"/>
        <v>Lot02</v>
      </c>
      <c r="E195" s="491" t="str">
        <f ca="1"/>
        <v>MO-BEM7</v>
      </c>
      <c r="F195" s="491" t="str">
        <f ca="1"/>
        <v>MO-BEM</v>
      </c>
      <c r="G195" s="493" t="str">
        <f ca="1"/>
        <v>Modify maintenance service door to the roof building to easier access while maintaining safe operational standards</v>
      </c>
      <c r="H195" s="491" t="str">
        <f ca="1"/>
        <v>สหชาติ</v>
      </c>
      <c r="I195" s="491">
        <f ca="1"/>
        <v>0</v>
      </c>
      <c r="J195" s="491" t="str">
        <f ca="1"/>
        <v>Depot</v>
      </c>
      <c r="K195" s="495">
        <f ca="1"/>
        <v>46388</v>
      </c>
      <c r="L195" s="173">
        <f ca="1"/>
        <v>46314</v>
      </c>
      <c r="M195" s="189">
        <f ca="1"/>
        <v>0.5</v>
      </c>
      <c r="N195" s="191" t="str">
        <f ca="1"/>
        <v>Late</v>
      </c>
      <c r="O195" s="173">
        <f ca="1"/>
        <v>46345</v>
      </c>
      <c r="P195" s="189">
        <f ca="1"/>
        <v>0</v>
      </c>
      <c r="Q195" s="191" t="str">
        <f ca="1"/>
        <v>On Schedule</v>
      </c>
      <c r="R195" s="194">
        <f ca="1"/>
        <v>0</v>
      </c>
      <c r="S195" s="195">
        <f ca="1"/>
        <v>0</v>
      </c>
      <c r="T195" s="203">
        <f ca="1"/>
        <v>0</v>
      </c>
      <c r="U195" s="173">
        <f ca="1"/>
        <v>46387</v>
      </c>
      <c r="V195" s="189">
        <f ca="1"/>
        <v>0</v>
      </c>
      <c r="W195" s="191" t="str">
        <f ca="1"/>
        <v>On Schedule</v>
      </c>
      <c r="X195" cm="1">
        <f t="array" aca="1" ref="X195" ca="1">_xlfn.XLOOKUP(1,(E195='01 Summary'!$E$4:$E$250)*(('01 Summary'!$W$4:$W$250="Late")+('01 Summary'!$W$4:$W$250="On Schedule")),'01 Summary'!$AM$4:$AM$250," ")</f>
        <v>0</v>
      </c>
      <c r="AA195" s="644">
        <v>0</v>
      </c>
      <c r="AB195" s="644">
        <v>0</v>
      </c>
    </row>
    <row r="196" spans="2:28" ht="30" customHeight="1" x14ac:dyDescent="0.2">
      <c r="B196" s="491">
        <f ca="1"/>
        <v>192</v>
      </c>
      <c r="C196" s="491" t="str">
        <f ca="1"/>
        <v>MDW-39536</v>
      </c>
      <c r="D196" s="491" t="str">
        <f ca="1"/>
        <v>Lot02</v>
      </c>
      <c r="E196" s="491" t="str">
        <f ca="1"/>
        <v>MO-BEM8</v>
      </c>
      <c r="F196" s="491" t="str">
        <f ca="1"/>
        <v>MO-BEM</v>
      </c>
      <c r="G196" s="493" t="str">
        <f ca="1"/>
        <v>Company logo and Central Control Room sign in CCR room.</v>
      </c>
      <c r="H196" s="491" t="str">
        <f ca="1"/>
        <v>สหชาติ</v>
      </c>
      <c r="I196" s="491">
        <f ca="1"/>
        <v>0</v>
      </c>
      <c r="J196" s="491" t="str">
        <f ca="1"/>
        <v>Depot</v>
      </c>
      <c r="K196" s="495">
        <f ca="1"/>
        <v>46143</v>
      </c>
      <c r="L196" s="173">
        <f ca="1"/>
        <v>46049</v>
      </c>
      <c r="M196" s="189">
        <f ca="1"/>
        <v>1</v>
      </c>
      <c r="N196" s="191" t="str">
        <f ca="1"/>
        <v>Completed</v>
      </c>
      <c r="O196" s="173">
        <f ca="1"/>
        <v>46095</v>
      </c>
      <c r="P196" s="189">
        <f ca="1"/>
        <v>1</v>
      </c>
      <c r="Q196" s="191" t="str">
        <f ca="1"/>
        <v>Completed</v>
      </c>
      <c r="R196" s="194">
        <f ca="1"/>
        <v>0</v>
      </c>
      <c r="S196" s="195">
        <f ca="1"/>
        <v>0</v>
      </c>
      <c r="T196" s="203">
        <f ca="1"/>
        <v>0</v>
      </c>
      <c r="U196" s="173">
        <f ca="1"/>
        <v>46142</v>
      </c>
      <c r="V196" s="189">
        <f ca="1"/>
        <v>1</v>
      </c>
      <c r="W196" s="191" t="str">
        <f ca="1"/>
        <v>Completed</v>
      </c>
      <c r="X196" t="str" cm="1">
        <f t="array" aca="1" ref="X196" ca="1">_xlfn.XLOOKUP(1,(E196='01 Summary'!$E$4:$E$250)*(('01 Summary'!$W$4:$W$250="Late")+('01 Summary'!$W$4:$W$250="On Schedule")),'01 Summary'!$AM$4:$AM$250," ")</f>
        <v xml:space="preserve"> </v>
      </c>
      <c r="Z196" s="644" t="s">
        <v>410</v>
      </c>
      <c r="AA196" s="644" t="s">
        <v>2240</v>
      </c>
      <c r="AB196" s="644" t="s">
        <v>2242</v>
      </c>
    </row>
    <row r="197" spans="2:28" ht="30" customHeight="1" x14ac:dyDescent="0.2">
      <c r="B197" s="491">
        <f ca="1"/>
        <v>193</v>
      </c>
      <c r="C197" s="491" t="str">
        <f ca="1"/>
        <v>MDW-39536</v>
      </c>
      <c r="D197" s="491" t="str">
        <f ca="1"/>
        <v>Lot02</v>
      </c>
      <c r="E197" s="491" t="str">
        <f ca="1"/>
        <v>MO-BEM9</v>
      </c>
      <c r="F197" s="491" t="str">
        <f ca="1"/>
        <v>MO-BEM</v>
      </c>
      <c r="G197" s="493" t="str">
        <f ca="1"/>
        <v>Soundproof insulation on the wall and structure and equipment in the CCR room.</v>
      </c>
      <c r="H197" s="491" t="str">
        <f ca="1"/>
        <v>สหชาติ</v>
      </c>
      <c r="I197" s="491">
        <f ca="1"/>
        <v>0</v>
      </c>
      <c r="J197" s="491" t="str">
        <f ca="1"/>
        <v>Depot</v>
      </c>
      <c r="K197" s="495">
        <f ca="1"/>
        <v>46143</v>
      </c>
      <c r="L197" s="173">
        <f ca="1"/>
        <v>46034</v>
      </c>
      <c r="M197" s="189">
        <f ca="1"/>
        <v>1</v>
      </c>
      <c r="N197" s="191" t="str">
        <f ca="1"/>
        <v>Completed</v>
      </c>
      <c r="O197" s="173">
        <f ca="1"/>
        <v>46080</v>
      </c>
      <c r="P197" s="189">
        <f ca="1"/>
        <v>1</v>
      </c>
      <c r="Q197" s="191" t="str">
        <f ca="1"/>
        <v>Completed</v>
      </c>
      <c r="R197" s="194">
        <f ca="1"/>
        <v>0</v>
      </c>
      <c r="S197" s="195">
        <f ca="1"/>
        <v>0</v>
      </c>
      <c r="T197" s="203">
        <f ca="1"/>
        <v>0</v>
      </c>
      <c r="U197" s="173">
        <f ca="1"/>
        <v>46142</v>
      </c>
      <c r="V197" s="189">
        <f ca="1"/>
        <v>1</v>
      </c>
      <c r="W197" s="191" t="str">
        <f ca="1"/>
        <v>Completed</v>
      </c>
      <c r="X197" t="str" cm="1">
        <f t="array" aca="1" ref="X197" ca="1">_xlfn.XLOOKUP(1,(E197='01 Summary'!$E$4:$E$250)*(('01 Summary'!$W$4:$W$250="Late")+('01 Summary'!$W$4:$W$250="On Schedule")),'01 Summary'!$AM$4:$AM$250," ")</f>
        <v xml:space="preserve"> </v>
      </c>
      <c r="Z197" s="644" t="s">
        <v>410</v>
      </c>
      <c r="AA197" s="644" t="s">
        <v>2240</v>
      </c>
      <c r="AB197" s="644" t="s">
        <v>2242</v>
      </c>
    </row>
    <row r="198" spans="2:28" ht="30" customHeight="1" x14ac:dyDescent="0.2">
      <c r="B198" s="491">
        <f ca="1"/>
        <v>194</v>
      </c>
      <c r="C198" s="491" t="str">
        <f ca="1"/>
        <v>MDW-39526</v>
      </c>
      <c r="D198" s="491" t="str">
        <f ca="1"/>
        <v>Lot02</v>
      </c>
      <c r="E198" s="491" t="str">
        <f ca="1"/>
        <v>MO-BEM10</v>
      </c>
      <c r="F198" s="491" t="str">
        <f ca="1"/>
        <v>MO-BEM</v>
      </c>
      <c r="G198" s="493" t="str">
        <f ca="1"/>
        <v>Relocate Fire Hose Cabinet to be outside of the clearance gauge zone 17 set</v>
      </c>
      <c r="H198" s="491" t="str">
        <f ca="1"/>
        <v>ประธาน</v>
      </c>
      <c r="I198" s="491">
        <f ca="1"/>
        <v>0</v>
      </c>
      <c r="J198" s="491" t="str">
        <f ca="1"/>
        <v>Depot</v>
      </c>
      <c r="K198" s="495">
        <f ca="1"/>
        <v>46143</v>
      </c>
      <c r="L198" s="173">
        <f ca="1"/>
        <v>46034</v>
      </c>
      <c r="M198" s="189">
        <f ca="1"/>
        <v>1</v>
      </c>
      <c r="N198" s="192" t="str">
        <f ca="1"/>
        <v>Completed</v>
      </c>
      <c r="O198" s="173">
        <f ca="1"/>
        <v>46080</v>
      </c>
      <c r="P198" s="189">
        <f ca="1"/>
        <v>1</v>
      </c>
      <c r="Q198" s="192" t="str">
        <f ca="1"/>
        <v>Completed</v>
      </c>
      <c r="R198" s="194">
        <f ca="1"/>
        <v>0</v>
      </c>
      <c r="S198" s="195">
        <f ca="1"/>
        <v>0</v>
      </c>
      <c r="T198" s="203">
        <f ca="1"/>
        <v>0</v>
      </c>
      <c r="U198" s="173">
        <f ca="1"/>
        <v>46142</v>
      </c>
      <c r="V198" s="189">
        <f ca="1"/>
        <v>1</v>
      </c>
      <c r="W198" s="191" t="str">
        <f ca="1"/>
        <v>Completed</v>
      </c>
      <c r="X198" t="str" cm="1">
        <f t="array" aca="1" ref="X198" ca="1">_xlfn.XLOOKUP(1,(E198='01 Summary'!$E$4:$E$250)*(('01 Summary'!$W$4:$W$250="Late")+('01 Summary'!$W$4:$W$250="On Schedule")),'01 Summary'!$AM$4:$AM$250," ")</f>
        <v xml:space="preserve"> </v>
      </c>
      <c r="Z198" s="644" t="s">
        <v>411</v>
      </c>
      <c r="AA198" s="644" t="s">
        <v>3684</v>
      </c>
      <c r="AB198" s="644" t="s">
        <v>3915</v>
      </c>
    </row>
    <row r="199" spans="2:28" ht="30" customHeight="1" x14ac:dyDescent="0.2">
      <c r="B199" s="491">
        <f ca="1"/>
        <v>195</v>
      </c>
      <c r="C199" s="491" t="str">
        <f ca="1"/>
        <v>MDW-39528</v>
      </c>
      <c r="D199" s="491" t="str">
        <f ca="1"/>
        <v>Lot02</v>
      </c>
      <c r="E199" s="491" t="str">
        <f ca="1"/>
        <v>MO-BEM11.1</v>
      </c>
      <c r="F199" s="491" t="str">
        <f ca="1"/>
        <v>MO-BEM</v>
      </c>
      <c r="G199" s="493" t="str">
        <f ca="1"/>
        <v>Washing Area in Cleaning Staff Room at Stabling Yard - Civil &amp; AR</v>
      </c>
      <c r="H199" s="491" t="str">
        <f ca="1"/>
        <v>สหชาติ</v>
      </c>
      <c r="I199" s="491">
        <f ca="1"/>
        <v>0</v>
      </c>
      <c r="J199" s="491" t="str">
        <f ca="1"/>
        <v>Depot</v>
      </c>
      <c r="K199" s="495">
        <f ca="1"/>
        <v>46237</v>
      </c>
      <c r="L199" s="173">
        <f ca="1"/>
        <v>46176</v>
      </c>
      <c r="M199" s="189">
        <f ca="1"/>
        <v>1</v>
      </c>
      <c r="N199" s="191" t="str">
        <f ca="1"/>
        <v>Completed</v>
      </c>
      <c r="O199" s="173">
        <f ca="1"/>
        <v>46207</v>
      </c>
      <c r="P199" s="189">
        <f ca="1"/>
        <v>1</v>
      </c>
      <c r="Q199" s="191" t="str">
        <f ca="1"/>
        <v>Completed</v>
      </c>
      <c r="R199" s="194">
        <f ca="1"/>
        <v>0</v>
      </c>
      <c r="S199" s="195">
        <f ca="1"/>
        <v>0</v>
      </c>
      <c r="T199" s="203">
        <f ca="1"/>
        <v>0</v>
      </c>
      <c r="U199" s="173">
        <f ca="1"/>
        <v>46234</v>
      </c>
      <c r="V199" s="189">
        <f ca="1"/>
        <v>1</v>
      </c>
      <c r="W199" s="191" t="str">
        <f ca="1"/>
        <v>Completed</v>
      </c>
      <c r="X199" t="str" cm="1">
        <f t="array" aca="1" ref="X199" ca="1">_xlfn.XLOOKUP(1,(E199='01 Summary'!$E$4:$E$250)*(('01 Summary'!$W$4:$W$250="Late")+('01 Summary'!$W$4:$W$250="On Schedule")),'01 Summary'!$AM$4:$AM$250," ")</f>
        <v xml:space="preserve"> </v>
      </c>
      <c r="Z199" s="644" t="s">
        <v>413</v>
      </c>
      <c r="AA199" s="644" t="s">
        <v>2220</v>
      </c>
      <c r="AB199" s="644" t="s">
        <v>2222</v>
      </c>
    </row>
    <row r="200" spans="2:28" ht="30" customHeight="1" x14ac:dyDescent="0.2">
      <c r="B200" s="491">
        <f ca="1"/>
        <v>196</v>
      </c>
      <c r="C200" s="491" t="str">
        <f ca="1"/>
        <v>MDW-39529</v>
      </c>
      <c r="D200" s="491" t="str">
        <f ca="1"/>
        <v>Lot02</v>
      </c>
      <c r="E200" s="491" t="str">
        <f ca="1"/>
        <v>MO-BEM11.2</v>
      </c>
      <c r="F200" s="491" t="str">
        <f ca="1"/>
        <v>MO-BEM</v>
      </c>
      <c r="G200" s="493" t="str">
        <f ca="1"/>
        <v>Washing Area in Cleaning Staff Room at Stabling Yard - Building Services</v>
      </c>
      <c r="H200" s="491" t="str">
        <f ca="1"/>
        <v>ประธาน</v>
      </c>
      <c r="I200" s="491">
        <f ca="1"/>
        <v>0</v>
      </c>
      <c r="J200" s="491" t="str">
        <f ca="1"/>
        <v>Depot</v>
      </c>
      <c r="K200" s="495">
        <f ca="1"/>
        <v>46238</v>
      </c>
      <c r="L200" s="173">
        <f ca="1"/>
        <v>46126</v>
      </c>
      <c r="M200" s="189">
        <f ca="1"/>
        <v>1</v>
      </c>
      <c r="N200" s="192" t="str">
        <f ca="1"/>
        <v>Completed</v>
      </c>
      <c r="O200" s="173">
        <f ca="1"/>
        <v>46172</v>
      </c>
      <c r="P200" s="189">
        <f ca="1"/>
        <v>1</v>
      </c>
      <c r="Q200" s="192" t="str">
        <f ca="1"/>
        <v>Completed</v>
      </c>
      <c r="R200" s="194">
        <f ca="1"/>
        <v>0</v>
      </c>
      <c r="S200" s="195">
        <f ca="1"/>
        <v>0</v>
      </c>
      <c r="T200" s="203">
        <f ca="1"/>
        <v>0</v>
      </c>
      <c r="U200" s="173">
        <f ca="1"/>
        <v>46234</v>
      </c>
      <c r="V200" s="189">
        <f ca="1"/>
        <v>1</v>
      </c>
      <c r="W200" s="191" t="str">
        <f ca="1"/>
        <v>Completed</v>
      </c>
      <c r="X200" t="str" cm="1">
        <f t="array" aca="1" ref="X200" ca="1">_xlfn.XLOOKUP(1,(E200='01 Summary'!$E$4:$E$250)*(('01 Summary'!$W$4:$W$250="Late")+('01 Summary'!$W$4:$W$250="On Schedule")),'01 Summary'!$AM$4:$AM$250," ")</f>
        <v xml:space="preserve"> </v>
      </c>
      <c r="Z200" s="644" t="s">
        <v>412</v>
      </c>
      <c r="AA200" s="644" t="s">
        <v>3691</v>
      </c>
      <c r="AB200" s="644" t="s">
        <v>3920</v>
      </c>
    </row>
    <row r="201" spans="2:28" ht="30" customHeight="1" x14ac:dyDescent="0.2">
      <c r="B201" s="491">
        <f ca="1"/>
        <v>197</v>
      </c>
      <c r="C201" s="491" t="str">
        <f ca="1"/>
        <v>MDW-39522</v>
      </c>
      <c r="D201" s="491" t="str">
        <f ca="1"/>
        <v>Lot02</v>
      </c>
      <c r="E201" s="491" t="str">
        <f ca="1"/>
        <v>MO-BEM12</v>
      </c>
      <c r="F201" s="491" t="str">
        <f ca="1"/>
        <v>MO-BEM</v>
      </c>
      <c r="G201" s="493" t="str">
        <f ca="1"/>
        <v>Rain protection for Water treatment Building</v>
      </c>
      <c r="H201" s="491" t="str">
        <f ca="1"/>
        <v>สหชาติ</v>
      </c>
      <c r="I201" s="492">
        <f ca="1"/>
        <v>0</v>
      </c>
      <c r="J201" s="491" t="str">
        <f ca="1"/>
        <v>Depot</v>
      </c>
      <c r="K201" s="495">
        <f ca="1"/>
        <v>46239</v>
      </c>
      <c r="L201" s="173">
        <f ca="1"/>
        <v>46141</v>
      </c>
      <c r="M201" s="189">
        <f ca="1"/>
        <v>1</v>
      </c>
      <c r="N201" s="191" t="str">
        <f ca="1"/>
        <v>Completed</v>
      </c>
      <c r="O201" s="173">
        <f ca="1"/>
        <v>46172</v>
      </c>
      <c r="P201" s="189">
        <f ca="1"/>
        <v>1</v>
      </c>
      <c r="Q201" s="191" t="str">
        <f ca="1"/>
        <v>Completed</v>
      </c>
      <c r="R201" s="194">
        <f ca="1"/>
        <v>0</v>
      </c>
      <c r="S201" s="195">
        <f ca="1"/>
        <v>0</v>
      </c>
      <c r="T201" s="203">
        <f ca="1"/>
        <v>0</v>
      </c>
      <c r="U201" s="173">
        <f ca="1"/>
        <v>46234</v>
      </c>
      <c r="V201" s="189">
        <f ca="1"/>
        <v>1</v>
      </c>
      <c r="W201" s="191" t="str">
        <f ca="1"/>
        <v>Completed</v>
      </c>
      <c r="X201" s="571" t="str" cm="1">
        <f t="array" aca="1" ref="X201" ca="1">_xlfn.XLOOKUP(1,(E201='01 Summary'!$E$4:$E$250)*(('01 Summary'!$W$4:$W$250="Late")+('01 Summary'!$W$4:$W$250="On Schedule")),'01 Summary'!$AM$4:$AM$250," ")</f>
        <v xml:space="preserve"> </v>
      </c>
      <c r="Y201" s="571"/>
      <c r="Z201" s="709" t="s">
        <v>1512</v>
      </c>
      <c r="AA201" s="709" t="s">
        <v>2212</v>
      </c>
      <c r="AB201" s="709" t="s">
        <v>2214</v>
      </c>
    </row>
    <row r="202" spans="2:28" ht="30" customHeight="1" x14ac:dyDescent="0.2">
      <c r="B202" s="491">
        <f ca="1"/>
        <v>198</v>
      </c>
      <c r="C202" s="491" t="str">
        <f ca="1"/>
        <v>MDW-39522</v>
      </c>
      <c r="D202" s="491" t="str">
        <f ca="1"/>
        <v>Lot02</v>
      </c>
      <c r="E202" s="491" t="str">
        <f ca="1"/>
        <v>MO-BEM13.1</v>
      </c>
      <c r="F202" s="491" t="str">
        <f ca="1"/>
        <v>MO-BEM</v>
      </c>
      <c r="G202" s="493" t="str">
        <f ca="1"/>
        <v>Zero Discharge Water treatment in Depot - Civil &amp; AR</v>
      </c>
      <c r="H202" s="491" t="str">
        <f ca="1"/>
        <v>สหชาติ</v>
      </c>
      <c r="I202" s="492">
        <f ca="1"/>
        <v>0</v>
      </c>
      <c r="J202" s="491" t="str">
        <f ca="1"/>
        <v>Depot</v>
      </c>
      <c r="K202" s="495">
        <f ca="1"/>
        <v>46388</v>
      </c>
      <c r="L202" s="173">
        <f ca="1"/>
        <v>46249</v>
      </c>
      <c r="M202" s="189">
        <f ca="1"/>
        <v>1</v>
      </c>
      <c r="N202" s="192" t="str">
        <f ca="1"/>
        <v>Completed</v>
      </c>
      <c r="O202" s="597">
        <f ca="1"/>
        <v>46295</v>
      </c>
      <c r="P202" s="189">
        <f ca="1"/>
        <v>0.75</v>
      </c>
      <c r="Q202" s="191" t="str">
        <f ca="1"/>
        <v>Late</v>
      </c>
      <c r="R202" s="194">
        <f ca="1"/>
        <v>0</v>
      </c>
      <c r="S202" s="195">
        <f ca="1"/>
        <v>0</v>
      </c>
      <c r="T202" s="203">
        <f ca="1"/>
        <v>0</v>
      </c>
      <c r="U202" s="597">
        <f ca="1"/>
        <v>46387</v>
      </c>
      <c r="V202" s="189">
        <f ca="1"/>
        <v>0.63</v>
      </c>
      <c r="W202" s="191" t="str">
        <f ca="1"/>
        <v>On Schedule</v>
      </c>
      <c r="X202" t="str" cm="1">
        <f t="array" aca="1" ref="X202" ca="1">_xlfn.XLOOKUP(1,(E202='01 Summary'!$E$4:$E$250)*(('01 Summary'!$W$4:$W$250="Late")+('01 Summary'!$W$4:$W$250="On Schedule")),'01 Summary'!$AM$4:$AM$250," ")</f>
        <v>คงเหลืองานประกอบและติดตั้งโครงหลงัคา</v>
      </c>
      <c r="Z202" s="644" t="s">
        <v>1512</v>
      </c>
      <c r="AA202" s="644" t="s">
        <v>2212</v>
      </c>
      <c r="AB202" s="644" t="s">
        <v>2214</v>
      </c>
    </row>
    <row r="203" spans="2:28" ht="30" customHeight="1" x14ac:dyDescent="0.2">
      <c r="B203" s="491">
        <f ca="1"/>
        <v>199</v>
      </c>
      <c r="C203" s="491" t="str">
        <f ca="1"/>
        <v>MDW-39530</v>
      </c>
      <c r="D203" s="491" t="str">
        <f ca="1"/>
        <v>Lot02</v>
      </c>
      <c r="E203" s="491" t="str">
        <f ca="1"/>
        <v>MO-BEM13.2</v>
      </c>
      <c r="F203" s="491" t="str">
        <f ca="1"/>
        <v>MO-BEM</v>
      </c>
      <c r="G203" s="493" t="str">
        <f ca="1"/>
        <v>Zero Discharge Water treatment in Depot - Building Services</v>
      </c>
      <c r="H203" s="491" t="str">
        <f ca="1"/>
        <v>ประธาน</v>
      </c>
      <c r="I203" s="491">
        <f ca="1"/>
        <v>0</v>
      </c>
      <c r="J203" s="491" t="str">
        <f ca="1"/>
        <v>Depot</v>
      </c>
      <c r="K203" s="495">
        <f ca="1"/>
        <v>46388</v>
      </c>
      <c r="L203" s="173">
        <f ca="1"/>
        <v>46249</v>
      </c>
      <c r="M203" s="189">
        <f ca="1"/>
        <v>1</v>
      </c>
      <c r="N203" s="192" t="str">
        <f ca="1"/>
        <v>Completed</v>
      </c>
      <c r="O203" s="173">
        <f ca="1"/>
        <v>46295</v>
      </c>
      <c r="P203" s="189">
        <f ca="1"/>
        <v>1</v>
      </c>
      <c r="Q203" s="191" t="str">
        <f ca="1"/>
        <v>Completed</v>
      </c>
      <c r="R203" s="194">
        <f ca="1"/>
        <v>0</v>
      </c>
      <c r="S203" s="195">
        <f ca="1"/>
        <v>0</v>
      </c>
      <c r="T203" s="203">
        <f ca="1"/>
        <v>0</v>
      </c>
      <c r="U203" s="173">
        <f ca="1"/>
        <v>46387</v>
      </c>
      <c r="V203" s="189">
        <f ca="1"/>
        <v>0.5</v>
      </c>
      <c r="W203" s="191" t="str">
        <f ca="1"/>
        <v>On Schedule</v>
      </c>
      <c r="X203" s="571" cm="1">
        <f t="array" aca="1" ref="X203" ca="1">_xlfn.XLOOKUP(1,(E203='01 Summary'!$E$4:$E$250)*(('01 Summary'!$W$4:$W$250="Late")+('01 Summary'!$W$4:$W$250="On Schedule")),'01 Summary'!$AM$4:$AM$250," ")</f>
        <v>0</v>
      </c>
      <c r="Y203" s="571"/>
      <c r="Z203" s="709" t="s">
        <v>414</v>
      </c>
      <c r="AA203" s="709" t="s">
        <v>3694</v>
      </c>
      <c r="AB203" s="709" t="s">
        <v>3923</v>
      </c>
    </row>
    <row r="204" spans="2:28" ht="30" customHeight="1" x14ac:dyDescent="0.2">
      <c r="B204" s="491">
        <f ca="1"/>
        <v>200</v>
      </c>
      <c r="C204" s="685" t="str">
        <f ca="1"/>
        <v>MDW-39516</v>
      </c>
      <c r="D204" s="685" t="str">
        <f ca="1"/>
        <v>Lot02</v>
      </c>
      <c r="E204" s="685" t="str">
        <f ca="1"/>
        <v>MO-BEM14.1</v>
      </c>
      <c r="F204" s="685" t="str">
        <f ca="1"/>
        <v>MO-BEM</v>
      </c>
      <c r="G204" s="687" t="str">
        <f ca="1"/>
        <v>Modification Works : Walkway Bridge between BL Depot and ORL Depot - Civil &amp; AR</v>
      </c>
      <c r="H204" s="685" t="str">
        <f ca="1"/>
        <v>สหชาติ</v>
      </c>
      <c r="I204" s="685">
        <f ca="1"/>
        <v>0</v>
      </c>
      <c r="J204" s="685" t="str">
        <f ca="1"/>
        <v>Depot</v>
      </c>
      <c r="K204" s="688">
        <f ca="1"/>
        <v>46236</v>
      </c>
      <c r="L204" s="193">
        <f ca="1"/>
        <v>46081</v>
      </c>
      <c r="M204" s="531">
        <f ca="1"/>
        <v>1</v>
      </c>
      <c r="N204" s="601" t="str">
        <f ca="1"/>
        <v>Completed</v>
      </c>
      <c r="O204" s="193">
        <f ca="1"/>
        <v>46188</v>
      </c>
      <c r="P204" s="531">
        <f ca="1"/>
        <v>1</v>
      </c>
      <c r="Q204" s="601" t="str">
        <f ca="1"/>
        <v>Completed</v>
      </c>
      <c r="R204" s="602">
        <f ca="1"/>
        <v>0</v>
      </c>
      <c r="S204" s="603">
        <f ca="1"/>
        <v>0</v>
      </c>
      <c r="T204" s="604">
        <f ca="1"/>
        <v>0</v>
      </c>
      <c r="U204" s="193">
        <f ca="1"/>
        <v>46295</v>
      </c>
      <c r="V204" s="531">
        <f ca="1"/>
        <v>0.95</v>
      </c>
      <c r="W204" s="601" t="str">
        <f ca="1"/>
        <v>Late</v>
      </c>
      <c r="X204" s="571" t="str" cm="1">
        <f t="array" aca="1" ref="X204" ca="1">_xlfn.XLOOKUP(1,(E204='01 Summary'!$E$4:$E$250)*(('01 Summary'!$W$4:$W$250="Late")+('01 Summary'!$W$4:$W$250="On Schedule")),'01 Summary'!$AM$4:$AM$250," ")</f>
        <v>คงเหลืองานติดตั้งสะพานและปรับพื้นที่ถนน</v>
      </c>
      <c r="Y204" s="571"/>
      <c r="Z204" s="709" t="s">
        <v>416</v>
      </c>
      <c r="AA204" s="709" t="s">
        <v>2199</v>
      </c>
      <c r="AB204" s="709" t="s">
        <v>2201</v>
      </c>
    </row>
    <row r="205" spans="2:28" ht="30" customHeight="1" x14ac:dyDescent="0.2">
      <c r="B205" s="491">
        <f ca="1"/>
        <v>201</v>
      </c>
      <c r="C205" s="491" t="str">
        <f ca="1"/>
        <v>MDW-39517</v>
      </c>
      <c r="D205" s="491" t="str">
        <f ca="1"/>
        <v>Lot02</v>
      </c>
      <c r="E205" s="491" t="str">
        <f ca="1"/>
        <v>MO-BEM14.2</v>
      </c>
      <c r="F205" s="491" t="str">
        <f ca="1"/>
        <v>MO-BEM</v>
      </c>
      <c r="G205" s="493" t="str">
        <f ca="1"/>
        <v>Modification Works : Walkway Bridge between BL Depot and ORL Depot - Building Services</v>
      </c>
      <c r="H205" s="491" t="str">
        <f ca="1"/>
        <v>ประธาน</v>
      </c>
      <c r="I205" s="491">
        <f ca="1"/>
        <v>0</v>
      </c>
      <c r="J205" s="491" t="str">
        <f ca="1"/>
        <v>Depot</v>
      </c>
      <c r="K205" s="495">
        <f ca="1"/>
        <v>46237</v>
      </c>
      <c r="L205" s="173">
        <f ca="1"/>
        <v>46036</v>
      </c>
      <c r="M205" s="189">
        <f ca="1"/>
        <v>1</v>
      </c>
      <c r="N205" s="191" t="str">
        <f ca="1"/>
        <v>Completed</v>
      </c>
      <c r="O205" s="173">
        <f ca="1"/>
        <v>46082</v>
      </c>
      <c r="P205" s="189">
        <f ca="1"/>
        <v>1</v>
      </c>
      <c r="Q205" s="191" t="str">
        <f ca="1"/>
        <v>Completed</v>
      </c>
      <c r="R205" s="194">
        <f ca="1"/>
        <v>0</v>
      </c>
      <c r="S205" s="195">
        <f ca="1"/>
        <v>0</v>
      </c>
      <c r="T205" s="203">
        <f ca="1"/>
        <v>0</v>
      </c>
      <c r="U205" s="173">
        <f ca="1"/>
        <v>46295</v>
      </c>
      <c r="V205" s="189">
        <f ca="1"/>
        <v>0.1</v>
      </c>
      <c r="W205" s="191" t="str">
        <f ca="1"/>
        <v>Late</v>
      </c>
      <c r="X205" t="str" cm="1">
        <f t="array" aca="1" ref="X205" ca="1">_xlfn.XLOOKUP(1,(E205='01 Summary'!$E$4:$E$250)*(('01 Summary'!$W$4:$W$250="Late")+('01 Summary'!$W$4:$W$250="On Schedule")),'01 Summary'!$AM$4:$AM$250," ")</f>
        <v>รองานหลังคา CIV Oct-26</v>
      </c>
      <c r="Z205" s="644" t="s">
        <v>415</v>
      </c>
      <c r="AA205" s="644" t="s">
        <v>3666</v>
      </c>
      <c r="AB205" s="644" t="s">
        <v>3904</v>
      </c>
    </row>
    <row r="206" spans="2:28" ht="30" customHeight="1" x14ac:dyDescent="0.2">
      <c r="B206" s="491">
        <f ca="1"/>
        <v>202</v>
      </c>
      <c r="C206" s="491" t="str">
        <f ca="1"/>
        <v>MDW-39514</v>
      </c>
      <c r="D206" s="491" t="str">
        <f ca="1"/>
        <v>Lot02</v>
      </c>
      <c r="E206" s="491" t="str">
        <f ca="1"/>
        <v>MO-BEM15.1</v>
      </c>
      <c r="F206" s="491" t="str">
        <f ca="1"/>
        <v>MO-BEM</v>
      </c>
      <c r="G206" s="493" t="str">
        <f ca="1"/>
        <v>Roof for cars parking lots area (184 car)t - Civil &amp; AR</v>
      </c>
      <c r="H206" s="491" t="str">
        <f ca="1"/>
        <v>สหชาติ</v>
      </c>
      <c r="I206" s="491">
        <f ca="1"/>
        <v>0</v>
      </c>
      <c r="J206" s="491" t="str">
        <f ca="1"/>
        <v>Depot</v>
      </c>
      <c r="K206" s="495">
        <f ca="1"/>
        <v>46237</v>
      </c>
      <c r="L206" s="173">
        <f ca="1"/>
        <v>46081</v>
      </c>
      <c r="M206" s="189">
        <f ca="1"/>
        <v>1</v>
      </c>
      <c r="N206" s="191" t="str">
        <f ca="1"/>
        <v>Completed</v>
      </c>
      <c r="O206" s="173">
        <f ca="1"/>
        <v>46112</v>
      </c>
      <c r="P206" s="189">
        <f ca="1"/>
        <v>1</v>
      </c>
      <c r="Q206" s="191" t="str">
        <f ca="1"/>
        <v>Completed</v>
      </c>
      <c r="R206" s="194">
        <f ca="1"/>
        <v>0</v>
      </c>
      <c r="S206" s="195">
        <f ca="1"/>
        <v>0</v>
      </c>
      <c r="T206" s="203">
        <f ca="1"/>
        <v>0</v>
      </c>
      <c r="U206" s="173">
        <f ca="1"/>
        <v>46234</v>
      </c>
      <c r="V206" s="189">
        <f ca="1"/>
        <v>1</v>
      </c>
      <c r="W206" s="191" t="str">
        <f ca="1"/>
        <v>Completed</v>
      </c>
      <c r="X206" s="571" t="str" cm="1">
        <f t="array" aca="1" ref="X206" ca="1">_xlfn.XLOOKUP(1,(E206='01 Summary'!$E$4:$E$250)*(('01 Summary'!$W$4:$W$250="Late")+('01 Summary'!$W$4:$W$250="On Schedule")),'01 Summary'!$AM$4:$AM$250," ")</f>
        <v xml:space="preserve"> </v>
      </c>
      <c r="Y206" s="571"/>
      <c r="Z206" s="709" t="s">
        <v>418</v>
      </c>
      <c r="AA206" s="709" t="s">
        <v>2195</v>
      </c>
      <c r="AB206" s="709" t="s">
        <v>2197</v>
      </c>
    </row>
    <row r="207" spans="2:28" ht="30" customHeight="1" x14ac:dyDescent="0.2">
      <c r="B207" s="491">
        <f ca="1"/>
        <v>203</v>
      </c>
      <c r="C207" s="502" t="str">
        <f ca="1"/>
        <v>MDW-39515</v>
      </c>
      <c r="D207" s="491" t="str">
        <f ca="1"/>
        <v>Lot02</v>
      </c>
      <c r="E207" s="491" t="str">
        <f ca="1"/>
        <v>MO-BEM15.2</v>
      </c>
      <c r="F207" s="491" t="str">
        <f ca="1"/>
        <v>MO-BEM</v>
      </c>
      <c r="G207" s="504" t="str">
        <f ca="1"/>
        <v>Roof for cars parking lots area (184 car) - Building Services</v>
      </c>
      <c r="H207" s="502" t="str">
        <f ca="1"/>
        <v>ประธาน</v>
      </c>
      <c r="I207" s="502">
        <f ca="1"/>
        <v>0</v>
      </c>
      <c r="J207" s="502" t="str">
        <f ca="1"/>
        <v>Depot</v>
      </c>
      <c r="K207" s="506">
        <f ca="1"/>
        <v>46237</v>
      </c>
      <c r="L207" s="173">
        <f ca="1"/>
        <v>46081</v>
      </c>
      <c r="M207" s="189">
        <f ca="1"/>
        <v>1</v>
      </c>
      <c r="N207" s="191" t="str">
        <f ca="1"/>
        <v>Completed</v>
      </c>
      <c r="O207" s="583">
        <f ca="1"/>
        <v>46112</v>
      </c>
      <c r="P207" s="189">
        <f ca="1"/>
        <v>1</v>
      </c>
      <c r="Q207" s="435" t="str">
        <f ca="1"/>
        <v>Completed</v>
      </c>
      <c r="R207" s="194">
        <f ca="1"/>
        <v>0</v>
      </c>
      <c r="S207" s="195">
        <f ca="1"/>
        <v>0</v>
      </c>
      <c r="T207" s="203">
        <f ca="1"/>
        <v>0</v>
      </c>
      <c r="U207" s="173">
        <f ca="1"/>
        <v>46234</v>
      </c>
      <c r="V207" s="189">
        <f ca="1"/>
        <v>1</v>
      </c>
      <c r="W207" s="191" t="str">
        <f ca="1"/>
        <v>Completed</v>
      </c>
      <c r="X207" t="str" cm="1">
        <f t="array" aca="1" ref="X207" ca="1">_xlfn.XLOOKUP(1,(E207='01 Summary'!$E$4:$E$250)*(('01 Summary'!$W$4:$W$250="Late")+('01 Summary'!$W$4:$W$250="On Schedule")),'01 Summary'!$AM$4:$AM$250," ")</f>
        <v xml:space="preserve"> </v>
      </c>
      <c r="Z207" s="644" t="s">
        <v>417</v>
      </c>
      <c r="AA207" s="644" t="s">
        <v>3662</v>
      </c>
      <c r="AB207" s="644" t="s">
        <v>3902</v>
      </c>
    </row>
    <row r="208" spans="2:28" ht="30" customHeight="1" x14ac:dyDescent="0.2">
      <c r="B208" s="491">
        <f ca="1"/>
        <v>204</v>
      </c>
      <c r="C208" s="685" t="str">
        <f ca="1"/>
        <v>MDW-39519</v>
      </c>
      <c r="D208" s="685" t="str">
        <f ca="1"/>
        <v>Lot02</v>
      </c>
      <c r="E208" s="685" t="str">
        <f ca="1"/>
        <v>MO-BEM16</v>
      </c>
      <c r="F208" s="685" t="str">
        <f ca="1"/>
        <v>MO-BEM</v>
      </c>
      <c r="G208" s="687" t="str">
        <f ca="1"/>
        <v>Walkway roof and High roof across the road from Admin ORL to Depot slap</v>
      </c>
      <c r="H208" s="685" t="str">
        <f ca="1"/>
        <v>สหชาติ</v>
      </c>
      <c r="I208" s="685">
        <f ca="1"/>
        <v>0</v>
      </c>
      <c r="J208" s="685" t="str">
        <f ca="1"/>
        <v>Depot</v>
      </c>
      <c r="K208" s="688">
        <f ca="1"/>
        <v>46235</v>
      </c>
      <c r="L208" s="193">
        <f ca="1"/>
        <v>46188</v>
      </c>
      <c r="M208" s="531">
        <f ca="1"/>
        <v>1</v>
      </c>
      <c r="N208" s="601" t="str">
        <f ca="1"/>
        <v>Completed</v>
      </c>
      <c r="O208" s="193">
        <f ca="1"/>
        <v>46203</v>
      </c>
      <c r="P208" s="531">
        <f ca="1"/>
        <v>1</v>
      </c>
      <c r="Q208" s="601" t="str">
        <f ca="1"/>
        <v>Completed</v>
      </c>
      <c r="R208" s="602">
        <f ca="1"/>
        <v>0</v>
      </c>
      <c r="S208" s="603">
        <f ca="1"/>
        <v>0</v>
      </c>
      <c r="T208" s="604">
        <f ca="1"/>
        <v>0</v>
      </c>
      <c r="U208" s="193">
        <f ca="1"/>
        <v>46326</v>
      </c>
      <c r="V208" s="531">
        <f ca="1"/>
        <v>0.56999999999999995</v>
      </c>
      <c r="W208" s="601" t="str">
        <f ca="1"/>
        <v>On Schedule</v>
      </c>
      <c r="X208" t="str" cm="1">
        <f t="array" aca="1" ref="X208" ca="1">_xlfn.XLOOKUP(1,(E208='01 Summary'!$E$4:$E$250)*(('01 Summary'!$W$4:$W$250="Late")+('01 Summary'!$W$4:$W$250="On Schedule")),'01 Summary'!$AM$4:$AM$250," ")</f>
        <v>คงเหลืองานโครงเหล็ก หลังคา และ  Composite</v>
      </c>
      <c r="Z208" s="644" t="s">
        <v>423</v>
      </c>
      <c r="AA208" s="644" t="s">
        <v>2203</v>
      </c>
      <c r="AB208" s="644" t="s">
        <v>2206</v>
      </c>
    </row>
    <row r="209" spans="2:28" ht="30" customHeight="1" x14ac:dyDescent="0.2">
      <c r="B209" s="491">
        <f ca="1"/>
        <v>205</v>
      </c>
      <c r="C209" s="491" t="str">
        <f ca="1"/>
        <v>MDW-39519</v>
      </c>
      <c r="D209" s="491" t="str">
        <f ca="1"/>
        <v>Lot02</v>
      </c>
      <c r="E209" s="491" t="str">
        <f ca="1"/>
        <v>MO-BEM17</v>
      </c>
      <c r="F209" s="491" t="str">
        <f ca="1"/>
        <v>MO-BEM</v>
      </c>
      <c r="G209" s="504" t="str">
        <f ca="1"/>
        <v>Walkway roof to car park in front of admin ORL(3x5m.)</v>
      </c>
      <c r="H209" s="502" t="str">
        <f ca="1"/>
        <v>สหชาติ</v>
      </c>
      <c r="I209" s="502">
        <f ca="1"/>
        <v>0</v>
      </c>
      <c r="J209" s="502" t="str">
        <f ca="1"/>
        <v>Depot</v>
      </c>
      <c r="K209" s="506">
        <f ca="1"/>
        <v>46235</v>
      </c>
      <c r="L209" s="173">
        <f ca="1"/>
        <v>46188</v>
      </c>
      <c r="M209" s="189">
        <f ca="1"/>
        <v>1</v>
      </c>
      <c r="N209" s="191" t="str">
        <f ca="1"/>
        <v>Completed</v>
      </c>
      <c r="O209" s="583">
        <f ca="1"/>
        <v>46203</v>
      </c>
      <c r="P209" s="189">
        <f ca="1"/>
        <v>1</v>
      </c>
      <c r="Q209" s="191" t="str">
        <f ca="1"/>
        <v>Completed</v>
      </c>
      <c r="R209" s="194">
        <f ca="1"/>
        <v>0</v>
      </c>
      <c r="S209" s="195">
        <f ca="1"/>
        <v>0</v>
      </c>
      <c r="T209" s="203">
        <f ca="1"/>
        <v>0</v>
      </c>
      <c r="U209" s="173">
        <f ca="1"/>
        <v>46326</v>
      </c>
      <c r="V209" s="189">
        <f ca="1"/>
        <v>0.7</v>
      </c>
      <c r="W209" s="191" t="str">
        <f ca="1"/>
        <v>On Schedule</v>
      </c>
      <c r="X209" s="571" t="str" cm="1">
        <f t="array" aca="1" ref="X209" ca="1">_xlfn.XLOOKUP(1,(E209='01 Summary'!$E$4:$E$250)*(('01 Summary'!$W$4:$W$250="Late")+('01 Summary'!$W$4:$W$250="On Schedule")),'01 Summary'!$AM$4:$AM$250," ")</f>
        <v>คงเหลืองานโครงหลังคาและมุงหลังคา</v>
      </c>
      <c r="Y209" s="571"/>
      <c r="Z209" s="709" t="s">
        <v>423</v>
      </c>
      <c r="AA209" s="709" t="s">
        <v>2203</v>
      </c>
      <c r="AB209" s="709" t="s">
        <v>2206</v>
      </c>
    </row>
    <row r="210" spans="2:28" ht="30" customHeight="1" x14ac:dyDescent="0.2">
      <c r="B210" s="491">
        <f ca="1"/>
        <v>206</v>
      </c>
      <c r="C210" s="491" t="str">
        <f ca="1"/>
        <v>MDW-39519</v>
      </c>
      <c r="D210" s="491" t="str">
        <f ca="1"/>
        <v>Lot02</v>
      </c>
      <c r="E210" s="491" t="str">
        <f ca="1"/>
        <v>MO-BEM18</v>
      </c>
      <c r="F210" s="491" t="str">
        <f ca="1"/>
        <v>MO-BEM</v>
      </c>
      <c r="G210" s="493" t="str">
        <f ca="1"/>
        <v>Walkway roof over the footpath near depot slab (1.50 m. x 290 m.) and stair up to depot slap.</v>
      </c>
      <c r="H210" s="491" t="str">
        <f ca="1"/>
        <v>สหชาติ</v>
      </c>
      <c r="I210" s="491">
        <f ca="1"/>
        <v>0</v>
      </c>
      <c r="J210" s="491" t="str">
        <f ca="1"/>
        <v>Depot</v>
      </c>
      <c r="K210" s="495">
        <f ca="1"/>
        <v>46235</v>
      </c>
      <c r="L210" s="173">
        <f ca="1"/>
        <v>46188</v>
      </c>
      <c r="M210" s="189">
        <f ca="1"/>
        <v>1</v>
      </c>
      <c r="N210" s="191" t="str">
        <f ca="1"/>
        <v>Completed</v>
      </c>
      <c r="O210" s="583">
        <f ca="1"/>
        <v>46203</v>
      </c>
      <c r="P210" s="189">
        <f ca="1"/>
        <v>1</v>
      </c>
      <c r="Q210" s="191" t="str">
        <f ca="1"/>
        <v>Completed</v>
      </c>
      <c r="R210" s="194">
        <f ca="1"/>
        <v>0</v>
      </c>
      <c r="S210" s="195">
        <f ca="1"/>
        <v>0</v>
      </c>
      <c r="T210" s="203">
        <f ca="1"/>
        <v>0</v>
      </c>
      <c r="U210" s="173">
        <f ca="1"/>
        <v>46326</v>
      </c>
      <c r="V210" s="189">
        <f ca="1"/>
        <v>0</v>
      </c>
      <c r="W210" s="191" t="str">
        <f ca="1"/>
        <v>On Schedule</v>
      </c>
      <c r="X210" s="571" t="str" cm="1">
        <f t="array" aca="1" ref="X210" ca="1">_xlfn.XLOOKUP(1,(E210='01 Summary'!$E$4:$E$250)*(('01 Summary'!$W$4:$W$250="Late")+('01 Summary'!$W$4:$W$250="On Schedule")),'01 Summary'!$AM$4:$AM$250," ")</f>
        <v>รอ BEM สรุปว่ายกเลิกหรือทำ</v>
      </c>
      <c r="Y210" s="571"/>
      <c r="Z210" s="709" t="s">
        <v>423</v>
      </c>
      <c r="AA210" s="709" t="s">
        <v>2203</v>
      </c>
      <c r="AB210" s="709" t="s">
        <v>2206</v>
      </c>
    </row>
    <row r="211" spans="2:28" ht="30" customHeight="1" x14ac:dyDescent="0.2">
      <c r="B211" s="491">
        <f ca="1"/>
        <v>207</v>
      </c>
      <c r="C211" s="491" t="str">
        <f ca="1"/>
        <v>MDW-39557</v>
      </c>
      <c r="D211" s="491" t="str">
        <f ca="1"/>
        <v>Lot02</v>
      </c>
      <c r="E211" s="491" t="str">
        <f ca="1"/>
        <v>MO-BEM19</v>
      </c>
      <c r="F211" s="491" t="str">
        <f ca="1"/>
        <v>MO-BEM</v>
      </c>
      <c r="G211" s="493" t="str">
        <f ca="1"/>
        <v>Install Chain Link fence to enclose parking area</v>
      </c>
      <c r="H211" s="491" t="str">
        <f ca="1"/>
        <v>สหชาติ</v>
      </c>
      <c r="I211" s="491">
        <f ca="1"/>
        <v>0</v>
      </c>
      <c r="J211" s="491" t="str">
        <f ca="1"/>
        <v>Depot</v>
      </c>
      <c r="K211" s="495">
        <f ca="1"/>
        <v>46296</v>
      </c>
      <c r="L211" s="173">
        <f ca="1"/>
        <v>46202</v>
      </c>
      <c r="M211" s="189">
        <f ca="1"/>
        <v>1</v>
      </c>
      <c r="N211" s="191" t="str">
        <f ca="1"/>
        <v>Completed</v>
      </c>
      <c r="O211" s="173">
        <f ca="1"/>
        <v>46233</v>
      </c>
      <c r="P211" s="189">
        <f ca="1"/>
        <v>1</v>
      </c>
      <c r="Q211" s="191" t="str">
        <f ca="1"/>
        <v>Completed</v>
      </c>
      <c r="R211" s="194">
        <f ca="1"/>
        <v>0</v>
      </c>
      <c r="S211" s="195">
        <f ca="1"/>
        <v>0</v>
      </c>
      <c r="T211" s="203">
        <f ca="1"/>
        <v>0</v>
      </c>
      <c r="U211" s="173">
        <f ca="1"/>
        <v>46295</v>
      </c>
      <c r="V211" s="189">
        <f ca="1"/>
        <v>0</v>
      </c>
      <c r="W211" s="191" t="str">
        <f ca="1"/>
        <v>Late</v>
      </c>
      <c r="X211" s="571" cm="1">
        <f t="array" aca="1" ref="X211" ca="1">_xlfn.XLOOKUP(1,(E211='01 Summary'!$E$4:$E$250)*(('01 Summary'!$W$4:$W$250="Late")+('01 Summary'!$W$4:$W$250="On Schedule")),'01 Summary'!$AM$4:$AM$250," ")</f>
        <v>0</v>
      </c>
      <c r="Y211" s="571"/>
      <c r="Z211" s="709" t="s">
        <v>1581</v>
      </c>
      <c r="AA211" s="709" t="s">
        <v>2304</v>
      </c>
      <c r="AB211" s="709" t="s">
        <v>2306</v>
      </c>
    </row>
    <row r="212" spans="2:28" ht="30" customHeight="1" x14ac:dyDescent="0.2">
      <c r="B212" s="491">
        <f ca="1"/>
        <v>208</v>
      </c>
      <c r="C212" s="491" t="str">
        <f ca="1"/>
        <v>MDW-39523</v>
      </c>
      <c r="D212" s="491" t="str">
        <f ca="1"/>
        <v>Lot02</v>
      </c>
      <c r="E212" s="491" t="str">
        <f ca="1"/>
        <v>MO-BEM20</v>
      </c>
      <c r="F212" s="491" t="str">
        <f ca="1"/>
        <v>MO-BEM</v>
      </c>
      <c r="G212" s="493" t="str">
        <f ca="1"/>
        <v>Hose bib 1/2" 4 sets for Tree around Admin area</v>
      </c>
      <c r="H212" s="491" t="str">
        <f ca="1"/>
        <v>ประธาน</v>
      </c>
      <c r="I212" s="491">
        <f ca="1"/>
        <v>0</v>
      </c>
      <c r="J212" s="491" t="str">
        <f ca="1"/>
        <v>Depot</v>
      </c>
      <c r="K212" s="495">
        <f ca="1"/>
        <v>46174</v>
      </c>
      <c r="L212" s="173">
        <f ca="1"/>
        <v>46135</v>
      </c>
      <c r="M212" s="189">
        <f ca="1"/>
        <v>1</v>
      </c>
      <c r="N212" s="192" t="str">
        <f ca="1"/>
        <v>Completed</v>
      </c>
      <c r="O212" s="173">
        <f ca="1"/>
        <v>46181</v>
      </c>
      <c r="P212" s="189">
        <f ca="1"/>
        <v>1</v>
      </c>
      <c r="Q212" s="192" t="str">
        <f ca="1"/>
        <v>Completed</v>
      </c>
      <c r="R212" s="194">
        <f ca="1"/>
        <v>0</v>
      </c>
      <c r="S212" s="195">
        <f ca="1"/>
        <v>0</v>
      </c>
      <c r="T212" s="203">
        <f ca="1"/>
        <v>0</v>
      </c>
      <c r="U212" s="173">
        <f ca="1"/>
        <v>46234</v>
      </c>
      <c r="V212" s="189">
        <f ca="1"/>
        <v>1</v>
      </c>
      <c r="W212" s="191" t="str">
        <f ca="1"/>
        <v>Completed</v>
      </c>
      <c r="X212" t="str" cm="1">
        <f t="array" aca="1" ref="X212" ca="1">_xlfn.XLOOKUP(1,(E212='01 Summary'!$E$4:$E$250)*(('01 Summary'!$W$4:$W$250="Late")+('01 Summary'!$W$4:$W$250="On Schedule")),'01 Summary'!$AM$4:$AM$250," ")</f>
        <v xml:space="preserve"> </v>
      </c>
      <c r="Z212" s="644" t="s">
        <v>419</v>
      </c>
      <c r="AA212" s="644" t="s">
        <v>3678</v>
      </c>
      <c r="AB212" s="644" t="s">
        <v>3910</v>
      </c>
    </row>
    <row r="213" spans="2:28" ht="30" customHeight="1" x14ac:dyDescent="0.2">
      <c r="B213" s="491">
        <f ca="1"/>
        <v>209</v>
      </c>
      <c r="C213" s="491" t="str">
        <f ca="1"/>
        <v>-</v>
      </c>
      <c r="D213" s="491" t="str">
        <f ca="1"/>
        <v>Lot02</v>
      </c>
      <c r="E213" s="491" t="str">
        <f ca="1"/>
        <v>MO-BEM21</v>
      </c>
      <c r="F213" s="491" t="str">
        <f ca="1"/>
        <v>MO-BEM</v>
      </c>
      <c r="G213" s="493" t="str">
        <f ca="1"/>
        <v>Relocate Security Guard Box at Front Gate and Install Roof 3x5m.</v>
      </c>
      <c r="H213" s="491" t="str">
        <f ca="1"/>
        <v>สหชาติ</v>
      </c>
      <c r="I213" s="492">
        <f ca="1"/>
        <v>0</v>
      </c>
      <c r="J213" s="491" t="str">
        <f ca="1"/>
        <v>Depot</v>
      </c>
      <c r="K213" s="495">
        <f ca="1"/>
        <v>46390</v>
      </c>
      <c r="L213" s="173">
        <f ca="1"/>
        <v>46234</v>
      </c>
      <c r="M213" s="189">
        <f ca="1"/>
        <v>1</v>
      </c>
      <c r="N213" s="191" t="str">
        <f ca="1"/>
        <v>Completed</v>
      </c>
      <c r="O213" s="597">
        <f ca="1"/>
        <v>46295</v>
      </c>
      <c r="P213" s="189">
        <f ca="1"/>
        <v>0.75</v>
      </c>
      <c r="Q213" s="191" t="str">
        <f ca="1"/>
        <v>Late</v>
      </c>
      <c r="R213" s="194">
        <f ca="1"/>
        <v>0</v>
      </c>
      <c r="S213" s="195">
        <f ca="1"/>
        <v>0</v>
      </c>
      <c r="T213" s="203">
        <f ca="1"/>
        <v>0</v>
      </c>
      <c r="U213" s="173">
        <f ca="1"/>
        <v>46387</v>
      </c>
      <c r="V213" s="189">
        <f ca="1"/>
        <v>0</v>
      </c>
      <c r="W213" s="191" t="str">
        <f ca="1"/>
        <v>On Schedule</v>
      </c>
      <c r="AA213" s="644">
        <v>0</v>
      </c>
      <c r="AB213" s="644">
        <v>0</v>
      </c>
    </row>
    <row r="214" spans="2:28" ht="30" customHeight="1" x14ac:dyDescent="0.2">
      <c r="B214" s="491">
        <f ca="1"/>
        <v>210</v>
      </c>
      <c r="C214" s="685" t="str">
        <f ca="1"/>
        <v>MDW-39534</v>
      </c>
      <c r="D214" s="685" t="str">
        <f ca="1"/>
        <v>Lot02</v>
      </c>
      <c r="E214" s="685" t="str">
        <f ca="1"/>
        <v>MO-BEM21.1</v>
      </c>
      <c r="F214" s="685" t="str">
        <f ca="1"/>
        <v>MO-BEM</v>
      </c>
      <c r="G214" s="687" t="str">
        <f ca="1"/>
        <v>Modification Works : Security Guard Box at ORL Depot Entrance - Civil &amp; AR</v>
      </c>
      <c r="H214" s="685" t="str">
        <f ca="1"/>
        <v>สหชาติ</v>
      </c>
      <c r="I214" s="686">
        <f ca="1"/>
        <v>0</v>
      </c>
      <c r="J214" s="685" t="str">
        <f ca="1"/>
        <v>Depot</v>
      </c>
      <c r="K214" s="688">
        <f ca="1"/>
        <v>46389</v>
      </c>
      <c r="L214" s="193">
        <f ca="1"/>
        <v>46234</v>
      </c>
      <c r="M214" s="531">
        <f ca="1"/>
        <v>1</v>
      </c>
      <c r="N214" s="601" t="str">
        <f ca="1"/>
        <v>Completed</v>
      </c>
      <c r="O214" s="597">
        <f ca="1"/>
        <v>46295</v>
      </c>
      <c r="P214" s="531">
        <f ca="1"/>
        <v>0.67</v>
      </c>
      <c r="Q214" s="601" t="str">
        <f ca="1"/>
        <v>Late</v>
      </c>
      <c r="R214" s="602">
        <f ca="1"/>
        <v>0</v>
      </c>
      <c r="S214" s="603">
        <f ca="1"/>
        <v>0</v>
      </c>
      <c r="T214" s="604">
        <f ca="1"/>
        <v>0</v>
      </c>
      <c r="U214" s="193">
        <f ca="1"/>
        <v>46387</v>
      </c>
      <c r="V214" s="531">
        <f ca="1"/>
        <v>1</v>
      </c>
      <c r="W214" s="601" t="str">
        <f ca="1"/>
        <v>Completed</v>
      </c>
      <c r="Z214" s="644" t="s">
        <v>438</v>
      </c>
      <c r="AA214" s="644" t="s">
        <v>2236</v>
      </c>
      <c r="AB214" s="644" t="s">
        <v>2238</v>
      </c>
    </row>
    <row r="215" spans="2:28" ht="30" customHeight="1" x14ac:dyDescent="0.2">
      <c r="B215" s="491">
        <f ca="1"/>
        <v>211</v>
      </c>
      <c r="C215" s="491" t="str">
        <f ca="1"/>
        <v>MDW-39535</v>
      </c>
      <c r="D215" s="491" t="str">
        <f ca="1"/>
        <v>Lot02</v>
      </c>
      <c r="E215" s="491" t="str">
        <f ca="1"/>
        <v>MO-BEM21.2</v>
      </c>
      <c r="F215" s="491" t="str">
        <f ca="1"/>
        <v>MO-BEM</v>
      </c>
      <c r="G215" s="493" t="str">
        <f ca="1"/>
        <v>Modification Works : Security Guard Box at ORL Depot Entrance - Building Services</v>
      </c>
      <c r="H215" s="491" t="str">
        <f ca="1"/>
        <v>ประธาน</v>
      </c>
      <c r="I215" s="491">
        <f ca="1"/>
        <v>0</v>
      </c>
      <c r="J215" s="491" t="str">
        <f ca="1"/>
        <v>Depot</v>
      </c>
      <c r="K215" s="495">
        <f ca="1"/>
        <v>46390</v>
      </c>
      <c r="L215" s="173">
        <f ca="1"/>
        <v>46234</v>
      </c>
      <c r="M215" s="189">
        <f ca="1"/>
        <v>1</v>
      </c>
      <c r="N215" s="191" t="str">
        <f ca="1"/>
        <v>Completed</v>
      </c>
      <c r="O215" s="173">
        <f ca="1"/>
        <v>46295</v>
      </c>
      <c r="P215" s="189">
        <f ca="1"/>
        <v>1</v>
      </c>
      <c r="Q215" s="191" t="str">
        <f ca="1"/>
        <v>Completed</v>
      </c>
      <c r="R215" s="194">
        <f ca="1"/>
        <v>0</v>
      </c>
      <c r="S215" s="195">
        <f ca="1"/>
        <v>0</v>
      </c>
      <c r="T215" s="203">
        <f ca="1"/>
        <v>0</v>
      </c>
      <c r="U215" s="173">
        <f ca="1"/>
        <v>46387</v>
      </c>
      <c r="V215" s="189">
        <f ca="1"/>
        <v>0.5</v>
      </c>
      <c r="W215" s="191" t="str">
        <f ca="1"/>
        <v>On Schedule</v>
      </c>
      <c r="Z215" s="644" t="s">
        <v>1541</v>
      </c>
      <c r="AA215" s="644" t="s">
        <v>3702</v>
      </c>
      <c r="AB215" s="644" t="s">
        <v>3925</v>
      </c>
    </row>
    <row r="216" spans="2:28" ht="30" customHeight="1" x14ac:dyDescent="0.2">
      <c r="B216" s="491">
        <f ca="1"/>
        <v>212</v>
      </c>
      <c r="C216" s="491" t="str">
        <f ca="1"/>
        <v>MDW-39532</v>
      </c>
      <c r="D216" s="491" t="str">
        <f ca="1"/>
        <v>Lot02</v>
      </c>
      <c r="E216" s="491" t="str">
        <f ca="1"/>
        <v>MO-BEM22</v>
      </c>
      <c r="F216" s="491" t="str">
        <f ca="1"/>
        <v>MO-BEM</v>
      </c>
      <c r="G216" s="493" t="str">
        <f ca="1"/>
        <v>Addition Spike fence for MRTA fence and Chain link at Klong Chourdyai 400m.</v>
      </c>
      <c r="H216" s="491" t="str">
        <f ca="1"/>
        <v>สหชาติ</v>
      </c>
      <c r="I216" s="491">
        <f ca="1"/>
        <v>0</v>
      </c>
      <c r="J216" s="491" t="str">
        <f ca="1"/>
        <v>Depot</v>
      </c>
      <c r="K216" s="495">
        <f ca="1"/>
        <v>46388</v>
      </c>
      <c r="L216" s="173">
        <f ca="1"/>
        <v>46264</v>
      </c>
      <c r="M216" s="189">
        <f ca="1"/>
        <v>0.7</v>
      </c>
      <c r="N216" s="191" t="str">
        <f ca="1"/>
        <v>Late</v>
      </c>
      <c r="O216" s="173">
        <f ca="1"/>
        <v>46295</v>
      </c>
      <c r="P216" s="189">
        <f ca="1"/>
        <v>0</v>
      </c>
      <c r="Q216" s="191" t="str">
        <f ca="1"/>
        <v>Late</v>
      </c>
      <c r="R216" s="194">
        <f ca="1"/>
        <v>0</v>
      </c>
      <c r="S216" s="195">
        <f ca="1"/>
        <v>0</v>
      </c>
      <c r="T216" s="203">
        <f ca="1"/>
        <v>0</v>
      </c>
      <c r="U216" s="173">
        <f ca="1"/>
        <v>46387</v>
      </c>
      <c r="V216" s="189">
        <f ca="1"/>
        <v>0</v>
      </c>
      <c r="W216" s="191" t="str">
        <f ca="1"/>
        <v>On Schedule</v>
      </c>
      <c r="Z216" s="644" t="s">
        <v>401</v>
      </c>
      <c r="AA216" s="644" t="s">
        <v>2228</v>
      </c>
      <c r="AB216" s="644" t="s">
        <v>2230</v>
      </c>
    </row>
    <row r="217" spans="2:28" ht="30" customHeight="1" x14ac:dyDescent="0.2">
      <c r="B217" s="491">
        <f ca="1"/>
        <v>213</v>
      </c>
      <c r="C217" s="491" t="str">
        <f ca="1"/>
        <v>MDW-39527</v>
      </c>
      <c r="D217" s="491" t="str">
        <f ca="1"/>
        <v>Lot02</v>
      </c>
      <c r="E217" s="491" t="str">
        <f ca="1"/>
        <v>MO-BEM23</v>
      </c>
      <c r="F217" s="491" t="str">
        <f ca="1"/>
        <v>MO-BEM</v>
      </c>
      <c r="G217" s="493" t="str">
        <f ca="1"/>
        <v>Hand sink with eye wash station</v>
      </c>
      <c r="H217" s="491" t="str">
        <f ca="1"/>
        <v>ประธาน</v>
      </c>
      <c r="I217" s="491" t="str">
        <f ca="1"/>
        <v>พี่ต่อ</v>
      </c>
      <c r="J217" s="491" t="str">
        <f ca="1"/>
        <v>Depot</v>
      </c>
      <c r="K217" s="495">
        <f ca="1"/>
        <v>46388</v>
      </c>
      <c r="L217" s="173">
        <f ca="1"/>
        <v>46264</v>
      </c>
      <c r="M217" s="189">
        <f ca="1"/>
        <v>1</v>
      </c>
      <c r="N217" s="191" t="str">
        <f ca="1"/>
        <v>Completed</v>
      </c>
      <c r="O217" s="173">
        <f ca="1"/>
        <v>46310</v>
      </c>
      <c r="P217" s="189">
        <f ca="1"/>
        <v>1</v>
      </c>
      <c r="Q217" s="191" t="str">
        <f ca="1"/>
        <v>Completed</v>
      </c>
      <c r="R217" s="194">
        <f ca="1"/>
        <v>0</v>
      </c>
      <c r="S217" s="195">
        <f ca="1"/>
        <v>0</v>
      </c>
      <c r="T217" s="203">
        <f ca="1"/>
        <v>0</v>
      </c>
      <c r="U217" s="173">
        <f ca="1"/>
        <v>46387</v>
      </c>
      <c r="V217" s="189">
        <f ca="1"/>
        <v>1</v>
      </c>
      <c r="W217" s="191" t="str">
        <f ca="1"/>
        <v>Completed</v>
      </c>
      <c r="Z217" s="644" t="s">
        <v>420</v>
      </c>
      <c r="AA217" s="644" t="s">
        <v>3687</v>
      </c>
      <c r="AB217" s="644" t="s">
        <v>3918</v>
      </c>
    </row>
    <row r="218" spans="2:28" ht="30" customHeight="1" x14ac:dyDescent="0.2">
      <c r="B218" s="491">
        <f ca="1"/>
        <v>214</v>
      </c>
      <c r="C218" s="685" t="str">
        <f ca="1"/>
        <v>MDW-39531</v>
      </c>
      <c r="D218" s="685" t="str">
        <f ca="1"/>
        <v>Lot02</v>
      </c>
      <c r="E218" s="685" t="str">
        <f ca="1"/>
        <v>MO-BEM24</v>
      </c>
      <c r="F218" s="685" t="str">
        <f ca="1"/>
        <v>MO-BEM</v>
      </c>
      <c r="G218" s="687" t="str">
        <f ca="1"/>
        <v>Guard rail protection for Fire Hose Cabinet 8 set</v>
      </c>
      <c r="H218" s="685" t="str">
        <f ca="1"/>
        <v>สหชาติ</v>
      </c>
      <c r="I218" s="685">
        <f ca="1"/>
        <v>0</v>
      </c>
      <c r="J218" s="685" t="str">
        <f ca="1"/>
        <v>Depot</v>
      </c>
      <c r="K218" s="688">
        <f ca="1"/>
        <v>46174</v>
      </c>
      <c r="L218" s="193">
        <f ca="1"/>
        <v>46095</v>
      </c>
      <c r="M218" s="531">
        <f ca="1"/>
        <v>1</v>
      </c>
      <c r="N218" s="601" t="str">
        <f ca="1"/>
        <v>Completed</v>
      </c>
      <c r="O218" s="193">
        <f ca="1"/>
        <v>46126</v>
      </c>
      <c r="P218" s="531">
        <f ca="1"/>
        <v>1</v>
      </c>
      <c r="Q218" s="601" t="str">
        <f ca="1"/>
        <v>Completed</v>
      </c>
      <c r="R218" s="602">
        <f ca="1"/>
        <v>0</v>
      </c>
      <c r="S218" s="603">
        <f ca="1"/>
        <v>0</v>
      </c>
      <c r="T218" s="604">
        <f ca="1"/>
        <v>0</v>
      </c>
      <c r="U218" s="193">
        <f ca="1"/>
        <v>46249</v>
      </c>
      <c r="V218" s="531">
        <f ca="1"/>
        <v>1</v>
      </c>
      <c r="W218" s="601" t="str">
        <f ca="1"/>
        <v>Completed</v>
      </c>
      <c r="Z218" s="644" t="s">
        <v>421</v>
      </c>
      <c r="AA218" s="644" t="s">
        <v>2224</v>
      </c>
      <c r="AB218" s="644" t="s">
        <v>2226</v>
      </c>
    </row>
    <row r="219" spans="2:28" ht="30" customHeight="1" x14ac:dyDescent="0.2">
      <c r="B219" s="491">
        <f ca="1"/>
        <v>215</v>
      </c>
      <c r="C219" s="491" t="str">
        <f ca="1"/>
        <v>MDW-39557</v>
      </c>
      <c r="D219" s="491" t="str">
        <f ca="1"/>
        <v>Lot02</v>
      </c>
      <c r="E219" s="491" t="str">
        <f ca="1"/>
        <v>MO-BEM25.1</v>
      </c>
      <c r="F219" s="491" t="str">
        <f ca="1"/>
        <v>MO-BEM</v>
      </c>
      <c r="G219" s="493" t="str">
        <f ca="1"/>
        <v>Chain Link Fence to divide controlled areas on Depot slab 3 m.x 485 m. - Civil &amp; AR</v>
      </c>
      <c r="H219" s="491" t="str">
        <f ca="1"/>
        <v>สหชาติ</v>
      </c>
      <c r="I219" s="491">
        <f ca="1"/>
        <v>0</v>
      </c>
      <c r="J219" s="491" t="str">
        <f ca="1"/>
        <v>Depot</v>
      </c>
      <c r="K219" s="495">
        <f ca="1"/>
        <v>46296</v>
      </c>
      <c r="L219" s="173">
        <f ca="1"/>
        <v>46187</v>
      </c>
      <c r="M219" s="189">
        <f ca="1"/>
        <v>1</v>
      </c>
      <c r="N219" s="191" t="str">
        <f ca="1"/>
        <v>Completed</v>
      </c>
      <c r="O219" s="173">
        <f ca="1"/>
        <v>46233</v>
      </c>
      <c r="P219" s="189">
        <f ca="1"/>
        <v>1</v>
      </c>
      <c r="Q219" s="191" t="str">
        <f ca="1"/>
        <v>Completed</v>
      </c>
      <c r="R219" s="194">
        <f ca="1"/>
        <v>0</v>
      </c>
      <c r="S219" s="195">
        <f ca="1"/>
        <v>0</v>
      </c>
      <c r="T219" s="203">
        <f ca="1"/>
        <v>0</v>
      </c>
      <c r="U219" s="173">
        <f ca="1"/>
        <v>46295</v>
      </c>
      <c r="V219" s="189">
        <f ca="1"/>
        <v>0</v>
      </c>
      <c r="W219" s="191" t="str">
        <f ca="1"/>
        <v>Late</v>
      </c>
      <c r="Z219" s="644" t="s">
        <v>1581</v>
      </c>
      <c r="AA219" s="644" t="s">
        <v>2304</v>
      </c>
      <c r="AB219" s="644" t="s">
        <v>2306</v>
      </c>
    </row>
    <row r="220" spans="2:28" ht="30" customHeight="1" x14ac:dyDescent="0.2">
      <c r="B220" s="491">
        <f ca="1"/>
        <v>216</v>
      </c>
      <c r="C220" s="491" t="str">
        <f ca="1"/>
        <v>MDW-39520</v>
      </c>
      <c r="D220" s="491" t="str">
        <f ca="1"/>
        <v>Lot02</v>
      </c>
      <c r="E220" s="491" t="str">
        <f ca="1"/>
        <v>MO-BEM25.2</v>
      </c>
      <c r="F220" s="491" t="str">
        <f ca="1"/>
        <v>MO-BEM</v>
      </c>
      <c r="G220" s="493" t="str">
        <f ca="1"/>
        <v>Chain Link Fence to divide controlled areas on Depot slab 3 m.x 485 m.- Building Services</v>
      </c>
      <c r="H220" s="491" t="str">
        <f ca="1"/>
        <v>ประธาน</v>
      </c>
      <c r="I220" s="491">
        <f ca="1"/>
        <v>0</v>
      </c>
      <c r="J220" s="491" t="str">
        <f ca="1"/>
        <v>Depot</v>
      </c>
      <c r="K220" s="495">
        <f ca="1"/>
        <v>46296</v>
      </c>
      <c r="L220" s="173">
        <f ca="1"/>
        <v>46187</v>
      </c>
      <c r="M220" s="189">
        <f ca="1"/>
        <v>1</v>
      </c>
      <c r="N220" s="191" t="str">
        <f ca="1"/>
        <v>Completed</v>
      </c>
      <c r="O220" s="173">
        <f ca="1"/>
        <v>46233</v>
      </c>
      <c r="P220" s="189">
        <f ca="1"/>
        <v>1</v>
      </c>
      <c r="Q220" s="191" t="str">
        <f ca="1"/>
        <v>Completed</v>
      </c>
      <c r="R220" s="194">
        <f ca="1"/>
        <v>0</v>
      </c>
      <c r="S220" s="195">
        <f ca="1"/>
        <v>0</v>
      </c>
      <c r="T220" s="203">
        <f ca="1"/>
        <v>0</v>
      </c>
      <c r="U220" s="173">
        <f ca="1"/>
        <v>46295</v>
      </c>
      <c r="V220" s="189">
        <f ca="1"/>
        <v>0</v>
      </c>
      <c r="W220" s="191" t="str">
        <f ca="1"/>
        <v>Late</v>
      </c>
      <c r="Z220" s="644" t="s">
        <v>422</v>
      </c>
      <c r="AA220" s="644" t="s">
        <v>3673</v>
      </c>
      <c r="AB220" s="644" t="s">
        <v>3908</v>
      </c>
    </row>
    <row r="221" spans="2:28" ht="30" customHeight="1" x14ac:dyDescent="0.2">
      <c r="B221" s="491">
        <f ca="1"/>
        <v>217</v>
      </c>
      <c r="C221" s="491" t="str">
        <f ca="1"/>
        <v>MDW-39518</v>
      </c>
      <c r="D221" s="491" t="str">
        <f ca="1"/>
        <v>Lot02</v>
      </c>
      <c r="E221" s="491" t="str">
        <f ca="1"/>
        <v>MO-BEM26</v>
      </c>
      <c r="F221" s="491" t="str">
        <f ca="1"/>
        <v>MO-BEM</v>
      </c>
      <c r="G221" s="493" t="str">
        <f ca="1"/>
        <v>Street Lighting system area between MRTA Fence and Depot slab</v>
      </c>
      <c r="H221" s="491" t="str">
        <f ca="1"/>
        <v>ประธาน</v>
      </c>
      <c r="I221" s="491">
        <f ca="1"/>
        <v>0</v>
      </c>
      <c r="J221" s="491" t="str">
        <f ca="1"/>
        <v>Depot</v>
      </c>
      <c r="K221" s="495">
        <f ca="1"/>
        <v>46235</v>
      </c>
      <c r="L221" s="173">
        <f ca="1"/>
        <v>46126</v>
      </c>
      <c r="M221" s="189">
        <f ca="1"/>
        <v>0.5</v>
      </c>
      <c r="N221" s="191" t="str">
        <f ca="1"/>
        <v>Late</v>
      </c>
      <c r="O221" s="173">
        <f ca="1"/>
        <v>46157</v>
      </c>
      <c r="P221" s="189">
        <f ca="1"/>
        <v>0</v>
      </c>
      <c r="Q221" s="191" t="str">
        <f ca="1"/>
        <v>Late</v>
      </c>
      <c r="R221" s="194">
        <f ca="1"/>
        <v>0</v>
      </c>
      <c r="S221" s="195">
        <f ca="1"/>
        <v>0</v>
      </c>
      <c r="T221" s="203">
        <f ca="1"/>
        <v>0</v>
      </c>
      <c r="U221" s="173">
        <f ca="1"/>
        <v>46234</v>
      </c>
      <c r="V221" s="189">
        <f ca="1"/>
        <v>0</v>
      </c>
      <c r="W221" s="191" t="str">
        <f ca="1"/>
        <v>Late</v>
      </c>
      <c r="Z221" s="644" t="s">
        <v>424</v>
      </c>
      <c r="AA221" s="644" t="s">
        <v>3669</v>
      </c>
      <c r="AB221" s="644" t="s">
        <v>3906</v>
      </c>
    </row>
    <row r="222" spans="2:28" ht="30" customHeight="1" x14ac:dyDescent="0.2">
      <c r="B222" s="491">
        <f ca="1"/>
        <v>218</v>
      </c>
      <c r="C222" s="491" t="str">
        <f ca="1"/>
        <v>-</v>
      </c>
      <c r="D222" s="491" t="str">
        <f ca="1"/>
        <v>Lot02</v>
      </c>
      <c r="E222" s="491" t="str">
        <f ca="1"/>
        <v>MO-BEM27</v>
      </c>
      <c r="F222" s="491" t="str">
        <f ca="1"/>
        <v>MO-BEM</v>
      </c>
      <c r="G222" s="493" t="str">
        <f ca="1"/>
        <v>Compacted gravel walkway along the Test Track OR-BL 1.2 m.</v>
      </c>
      <c r="H222" s="491" t="str">
        <f ca="1"/>
        <v>สหชาติ</v>
      </c>
      <c r="I222" s="491" t="str">
        <f ca="1"/>
        <v>พรพรหม</v>
      </c>
      <c r="J222" s="491" t="str">
        <f ca="1"/>
        <v>Depot</v>
      </c>
      <c r="K222" s="495">
        <f ca="1"/>
        <v>46388</v>
      </c>
      <c r="L222" s="173">
        <f ca="1"/>
        <v>46264</v>
      </c>
      <c r="M222" s="189">
        <f ca="1"/>
        <v>1</v>
      </c>
      <c r="N222" s="191" t="str">
        <f ca="1"/>
        <v>Completed</v>
      </c>
      <c r="O222" s="597">
        <f ca="1"/>
        <v>46295</v>
      </c>
      <c r="P222" s="189">
        <f ca="1"/>
        <v>0</v>
      </c>
      <c r="Q222" s="191" t="str">
        <f ca="1"/>
        <v>Late</v>
      </c>
      <c r="R222" s="194">
        <f ca="1"/>
        <v>0</v>
      </c>
      <c r="S222" s="195">
        <f ca="1"/>
        <v>0</v>
      </c>
      <c r="T222" s="203">
        <f ca="1"/>
        <v>0</v>
      </c>
      <c r="U222" s="173">
        <f ca="1"/>
        <v>46387</v>
      </c>
      <c r="V222" s="189">
        <f ca="1"/>
        <v>0</v>
      </c>
      <c r="W222" s="191" t="str">
        <f ca="1"/>
        <v>On Schedule</v>
      </c>
      <c r="AA222" s="644">
        <v>0</v>
      </c>
      <c r="AB222" s="644">
        <v>0</v>
      </c>
    </row>
    <row r="223" spans="2:28" ht="30" customHeight="1" x14ac:dyDescent="0.2">
      <c r="B223" s="491">
        <f ca="1"/>
        <v>219</v>
      </c>
      <c r="C223" s="685" t="str">
        <f ca="1"/>
        <v>MDW-39524</v>
      </c>
      <c r="D223" s="685" t="str">
        <f ca="1"/>
        <v>Lot02</v>
      </c>
      <c r="E223" s="685" t="str">
        <f ca="1"/>
        <v>MO-BEM28.1</v>
      </c>
      <c r="F223" s="685" t="str">
        <f ca="1"/>
        <v>MO-BEM</v>
      </c>
      <c r="G223" s="687" t="str">
        <f ca="1"/>
        <v>Walkway under Depot Slab for Maintenance Service - Civil &amp; AR</v>
      </c>
      <c r="H223" s="685" t="str">
        <f ca="1"/>
        <v>สหชาติ</v>
      </c>
      <c r="I223" s="685">
        <f ca="1"/>
        <v>0</v>
      </c>
      <c r="J223" s="685" t="str">
        <f ca="1"/>
        <v>Depot</v>
      </c>
      <c r="K223" s="688">
        <f ca="1"/>
        <v>46389</v>
      </c>
      <c r="L223" s="193">
        <f ca="1"/>
        <v>46279</v>
      </c>
      <c r="M223" s="531">
        <f ca="1"/>
        <v>1</v>
      </c>
      <c r="N223" s="601" t="str">
        <f ca="1"/>
        <v>Completed</v>
      </c>
      <c r="O223" s="193">
        <f ca="1"/>
        <v>46325</v>
      </c>
      <c r="P223" s="531">
        <f ca="1"/>
        <v>1</v>
      </c>
      <c r="Q223" s="601" t="str">
        <f ca="1"/>
        <v>Completed</v>
      </c>
      <c r="R223" s="602">
        <f ca="1"/>
        <v>0</v>
      </c>
      <c r="S223" s="603">
        <f ca="1"/>
        <v>0</v>
      </c>
      <c r="T223" s="604">
        <f ca="1"/>
        <v>0</v>
      </c>
      <c r="U223" s="619">
        <f ca="1"/>
        <v>46387</v>
      </c>
      <c r="V223" s="531">
        <f ca="1"/>
        <v>1</v>
      </c>
      <c r="W223" s="601" t="str">
        <f ca="1"/>
        <v>Completed</v>
      </c>
      <c r="Z223" s="644" t="s">
        <v>426</v>
      </c>
      <c r="AA223" s="644" t="s">
        <v>2216</v>
      </c>
      <c r="AB223" s="644" t="s">
        <v>2218</v>
      </c>
    </row>
    <row r="224" spans="2:28" ht="30" customHeight="1" x14ac:dyDescent="0.2">
      <c r="B224" s="491">
        <f ca="1"/>
        <v>220</v>
      </c>
      <c r="C224" s="502" t="str">
        <f ca="1"/>
        <v>MDW-39525</v>
      </c>
      <c r="D224" s="491" t="str">
        <f ca="1"/>
        <v>Lot02</v>
      </c>
      <c r="E224" s="491" t="str">
        <f ca="1"/>
        <v>MO-BEM28.2</v>
      </c>
      <c r="F224" s="491" t="str">
        <f ca="1"/>
        <v>MO-BEM</v>
      </c>
      <c r="G224" s="504" t="str">
        <f ca="1"/>
        <v>Walkway under Depot Slab for Maintenance Service - Building Services</v>
      </c>
      <c r="H224" s="502" t="str">
        <f ca="1"/>
        <v>ประธาน</v>
      </c>
      <c r="I224" s="502">
        <f ca="1"/>
        <v>0</v>
      </c>
      <c r="J224" s="502" t="str">
        <f ca="1"/>
        <v>Depot</v>
      </c>
      <c r="K224" s="506">
        <f ca="1"/>
        <v>46390</v>
      </c>
      <c r="L224" s="173">
        <f ca="1"/>
        <v>46279</v>
      </c>
      <c r="M224" s="189">
        <f ca="1"/>
        <v>1</v>
      </c>
      <c r="N224" s="191" t="str">
        <f ca="1"/>
        <v>Completed</v>
      </c>
      <c r="O224" s="173">
        <f ca="1"/>
        <v>46325</v>
      </c>
      <c r="P224" s="189">
        <f ca="1"/>
        <v>1</v>
      </c>
      <c r="Q224" s="191" t="str">
        <f ca="1"/>
        <v>Completed</v>
      </c>
      <c r="R224" s="194">
        <f ca="1"/>
        <v>0</v>
      </c>
      <c r="S224" s="195">
        <f ca="1"/>
        <v>0</v>
      </c>
      <c r="T224" s="203">
        <f ca="1"/>
        <v>0</v>
      </c>
      <c r="U224" s="173">
        <f ca="1"/>
        <v>46387</v>
      </c>
      <c r="V224" s="189">
        <f ca="1"/>
        <v>0.5</v>
      </c>
      <c r="W224" s="191" t="str">
        <f ca="1"/>
        <v>On Schedule</v>
      </c>
      <c r="Z224" s="644" t="s">
        <v>425</v>
      </c>
      <c r="AA224" s="644" t="s">
        <v>3681</v>
      </c>
      <c r="AB224" s="644" t="s">
        <v>3913</v>
      </c>
    </row>
    <row r="225" spans="2:28" ht="30" customHeight="1" x14ac:dyDescent="0.2">
      <c r="B225" s="491">
        <f ca="1"/>
        <v>221</v>
      </c>
      <c r="C225" s="685" t="str">
        <f ca="1"/>
        <v>MDW-39521</v>
      </c>
      <c r="D225" s="685" t="str">
        <f ca="1"/>
        <v>Lot02</v>
      </c>
      <c r="E225" s="685" t="str">
        <f ca="1"/>
        <v>MO-BEM29</v>
      </c>
      <c r="F225" s="685" t="str">
        <f ca="1"/>
        <v>MO-BEM</v>
      </c>
      <c r="G225" s="687" t="str">
        <f ca="1"/>
        <v>Walkway Bridge across the canal for Depot area inspection patrols 3 location</v>
      </c>
      <c r="H225" s="685" t="str">
        <f ca="1"/>
        <v>สหชาติ</v>
      </c>
      <c r="I225" s="685">
        <f ca="1"/>
        <v>0</v>
      </c>
      <c r="J225" s="685" t="str">
        <f ca="1"/>
        <v>Depot</v>
      </c>
      <c r="K225" s="688">
        <f ca="1"/>
        <v>46388</v>
      </c>
      <c r="L225" s="193">
        <f ca="1"/>
        <v>46249</v>
      </c>
      <c r="M225" s="531">
        <f ca="1"/>
        <v>1</v>
      </c>
      <c r="N225" s="601" t="str">
        <f ca="1"/>
        <v>Completed</v>
      </c>
      <c r="O225" s="597">
        <f ca="1"/>
        <v>46295</v>
      </c>
      <c r="P225" s="531">
        <f ca="1"/>
        <v>0.67</v>
      </c>
      <c r="Q225" s="601" t="str">
        <f ca="1"/>
        <v>Late</v>
      </c>
      <c r="R225" s="602">
        <f ca="1"/>
        <v>0</v>
      </c>
      <c r="S225" s="603">
        <f ca="1"/>
        <v>0</v>
      </c>
      <c r="T225" s="604">
        <f ca="1"/>
        <v>0</v>
      </c>
      <c r="U225" s="193">
        <f ca="1"/>
        <v>46387</v>
      </c>
      <c r="V225" s="531">
        <f ca="1"/>
        <v>0.95</v>
      </c>
      <c r="W225" s="601" t="str">
        <f ca="1"/>
        <v>On Schedule</v>
      </c>
      <c r="Z225" s="644" t="s">
        <v>427</v>
      </c>
      <c r="AA225" s="644" t="s">
        <v>2208</v>
      </c>
      <c r="AB225" s="644" t="s">
        <v>2210</v>
      </c>
    </row>
    <row r="226" spans="2:28" ht="30" customHeight="1" x14ac:dyDescent="0.2">
      <c r="B226" s="491">
        <f ca="1"/>
        <v>222</v>
      </c>
      <c r="C226" s="491" t="str">
        <f ca="1"/>
        <v>-</v>
      </c>
      <c r="D226" s="491" t="str">
        <f ca="1"/>
        <v>Lot02</v>
      </c>
      <c r="E226" s="491" t="str">
        <f ca="1"/>
        <v>MO-BEM30</v>
      </c>
      <c r="F226" s="491" t="str">
        <f ca="1"/>
        <v>MO-BEM</v>
      </c>
      <c r="G226" s="493" t="str">
        <f ca="1"/>
        <v>Cut down trees between Depot BL+ORL and MRTA Fence</v>
      </c>
      <c r="H226" s="491" t="str">
        <f ca="1"/>
        <v>สหชาติ</v>
      </c>
      <c r="I226" s="491">
        <f ca="1"/>
        <v>0</v>
      </c>
      <c r="J226" s="491" t="str">
        <f ca="1"/>
        <v>Depot</v>
      </c>
      <c r="K226" s="495">
        <f ca="1"/>
        <v>46388</v>
      </c>
      <c r="L226" s="173">
        <f ca="1"/>
        <v>46324</v>
      </c>
      <c r="M226" s="189">
        <f ca="1"/>
        <v>0</v>
      </c>
      <c r="N226" s="191" t="str">
        <f ca="1"/>
        <v>Late</v>
      </c>
      <c r="O226" s="173">
        <f ca="1"/>
        <v>46355</v>
      </c>
      <c r="P226" s="189">
        <f ca="1"/>
        <v>0</v>
      </c>
      <c r="Q226" s="191" t="str">
        <f ca="1"/>
        <v>On Schedule</v>
      </c>
      <c r="R226" s="194">
        <f ca="1"/>
        <v>0</v>
      </c>
      <c r="S226" s="195">
        <f ca="1"/>
        <v>0</v>
      </c>
      <c r="T226" s="203">
        <f ca="1"/>
        <v>0</v>
      </c>
      <c r="U226" s="173">
        <f ca="1"/>
        <v>46387</v>
      </c>
      <c r="V226" s="189">
        <f ca="1"/>
        <v>0</v>
      </c>
      <c r="W226" s="191" t="str">
        <f ca="1"/>
        <v>On Schedule</v>
      </c>
      <c r="AA226" s="644">
        <v>0</v>
      </c>
      <c r="AB226" s="644">
        <v>0</v>
      </c>
    </row>
    <row r="227" spans="2:28" ht="30" hidden="1" customHeight="1" x14ac:dyDescent="0.2">
      <c r="B227" s="491">
        <f ca="1"/>
        <v>223</v>
      </c>
      <c r="C227" s="499">
        <f ca="1"/>
        <v>0</v>
      </c>
      <c r="D227" s="496" t="str">
        <f ca="1"/>
        <v>Lot02</v>
      </c>
      <c r="E227" s="496" t="str">
        <f ca="1"/>
        <v>MO-BEM31</v>
      </c>
      <c r="F227" s="496" t="str">
        <f ca="1"/>
        <v>MO-BEM</v>
      </c>
      <c r="G227" s="498" t="str">
        <f ca="1"/>
        <v>Provide facility system and interface to MMC room (Fire Alarm / CCTV / VMS / TEL / CASS / Radio / PA)</v>
      </c>
      <c r="H227" s="496" t="str">
        <f ca="1"/>
        <v>บัณฑิต</v>
      </c>
      <c r="I227" s="497">
        <f ca="1"/>
        <v>0</v>
      </c>
      <c r="J227" s="496" t="str">
        <f ca="1"/>
        <v>Depot</v>
      </c>
      <c r="K227" s="500">
        <f ca="1"/>
        <v>46296</v>
      </c>
      <c r="L227" s="205">
        <f ca="1"/>
        <v>0</v>
      </c>
      <c r="M227" s="206">
        <f ca="1"/>
        <v>0</v>
      </c>
      <c r="N227" s="463">
        <f ca="1"/>
        <v>0</v>
      </c>
      <c r="O227" s="205">
        <f ca="1"/>
        <v>0</v>
      </c>
      <c r="P227" s="206">
        <f ca="1"/>
        <v>0</v>
      </c>
      <c r="Q227" s="463">
        <f ca="1"/>
        <v>0</v>
      </c>
      <c r="R227" s="205">
        <f ca="1"/>
        <v>0</v>
      </c>
      <c r="S227" s="206">
        <f ca="1"/>
        <v>0</v>
      </c>
      <c r="T227" s="463">
        <f ca="1"/>
        <v>0</v>
      </c>
      <c r="U227" s="558">
        <f ca="1"/>
        <v>0</v>
      </c>
      <c r="V227" s="559">
        <f ca="1"/>
        <v>0</v>
      </c>
      <c r="W227" s="564">
        <f ca="1"/>
        <v>0</v>
      </c>
      <c r="AA227" s="644">
        <v>0</v>
      </c>
      <c r="AB227" s="644">
        <v>0</v>
      </c>
    </row>
    <row r="228" spans="2:28" ht="30" hidden="1" customHeight="1" x14ac:dyDescent="0.2">
      <c r="B228" s="491">
        <f ca="1"/>
        <v>224</v>
      </c>
      <c r="C228" s="496" t="str">
        <f ca="1"/>
        <v>-</v>
      </c>
      <c r="D228" s="496" t="str">
        <f ca="1"/>
        <v>Lot02</v>
      </c>
      <c r="E228" s="496" t="str">
        <f ca="1"/>
        <v>MO-BEM32</v>
      </c>
      <c r="F228" s="496" t="str">
        <f ca="1"/>
        <v>MO-BEM</v>
      </c>
      <c r="G228" s="498" t="str">
        <f ca="1"/>
        <v>Stainless Guard rail balustrade for waiting area</v>
      </c>
      <c r="H228" s="496" t="str">
        <f ca="1"/>
        <v>สหชาติ</v>
      </c>
      <c r="I228" s="497">
        <f ca="1"/>
        <v>0</v>
      </c>
      <c r="J228" s="496" t="str">
        <f ca="1"/>
        <v>Depot</v>
      </c>
      <c r="K228" s="500">
        <f ca="1"/>
        <v>46143</v>
      </c>
      <c r="L228" s="205" t="str">
        <f ca="1"/>
        <v/>
      </c>
      <c r="M228" s="206" t="str">
        <f ca="1"/>
        <v/>
      </c>
      <c r="N228" s="207">
        <f ca="1"/>
        <v>0</v>
      </c>
      <c r="O228" s="205" t="str">
        <f ca="1"/>
        <v/>
      </c>
      <c r="P228" s="206" t="str">
        <f ca="1"/>
        <v/>
      </c>
      <c r="Q228" s="207">
        <f ca="1"/>
        <v>0</v>
      </c>
      <c r="R228" s="205">
        <f ca="1"/>
        <v>0</v>
      </c>
      <c r="S228" s="206">
        <f ca="1"/>
        <v>0</v>
      </c>
      <c r="T228" s="207">
        <f ca="1"/>
        <v>0</v>
      </c>
      <c r="U228" s="558" t="str">
        <f ca="1"/>
        <v/>
      </c>
      <c r="V228" s="559" t="str">
        <f ca="1"/>
        <v/>
      </c>
      <c r="W228" s="560">
        <f ca="1"/>
        <v>0</v>
      </c>
      <c r="AA228" s="644">
        <v>0</v>
      </c>
      <c r="AB228" s="644">
        <v>0</v>
      </c>
    </row>
    <row r="229" spans="2:28" ht="30" hidden="1" customHeight="1" x14ac:dyDescent="0.2">
      <c r="B229" s="491">
        <f ca="1"/>
        <v>225</v>
      </c>
      <c r="C229" s="496" t="str">
        <f ca="1"/>
        <v>-</v>
      </c>
      <c r="D229" s="496" t="str">
        <f ca="1"/>
        <v>Lot02</v>
      </c>
      <c r="E229" s="496" t="str">
        <f ca="1"/>
        <v>MO-BEM33</v>
      </c>
      <c r="F229" s="496" t="str">
        <f ca="1"/>
        <v>MO-BEM</v>
      </c>
      <c r="G229" s="498" t="str">
        <f ca="1"/>
        <v>Concrete walkway 2 x 80 m. For fire escape route</v>
      </c>
      <c r="H229" s="496" t="str">
        <f ca="1"/>
        <v>สหชาติ</v>
      </c>
      <c r="I229" s="496">
        <f ca="1"/>
        <v>0</v>
      </c>
      <c r="J229" s="496" t="str">
        <f ca="1"/>
        <v>Depot</v>
      </c>
      <c r="K229" s="500">
        <f ca="1"/>
        <v>46143</v>
      </c>
      <c r="L229" s="205" t="str">
        <f ca="1"/>
        <v/>
      </c>
      <c r="M229" s="206" t="str">
        <f ca="1"/>
        <v/>
      </c>
      <c r="N229" s="207">
        <f ca="1"/>
        <v>0</v>
      </c>
      <c r="O229" s="205" t="str">
        <f ca="1"/>
        <v/>
      </c>
      <c r="P229" s="206" t="str">
        <f ca="1"/>
        <v/>
      </c>
      <c r="Q229" s="207">
        <f ca="1"/>
        <v>0</v>
      </c>
      <c r="R229" s="205">
        <f ca="1"/>
        <v>0</v>
      </c>
      <c r="S229" s="206">
        <f ca="1"/>
        <v>0</v>
      </c>
      <c r="T229" s="207">
        <f ca="1"/>
        <v>0</v>
      </c>
      <c r="U229" s="558" t="str">
        <f ca="1"/>
        <v/>
      </c>
      <c r="V229" s="559" t="str">
        <f ca="1"/>
        <v/>
      </c>
      <c r="W229" s="560">
        <f ca="1"/>
        <v>0</v>
      </c>
      <c r="AA229" s="644">
        <v>0</v>
      </c>
      <c r="AB229" s="644">
        <v>0</v>
      </c>
    </row>
    <row r="230" spans="2:28" ht="30" customHeight="1" x14ac:dyDescent="0.2">
      <c r="B230" s="491">
        <f ca="1"/>
        <v>226</v>
      </c>
      <c r="C230" s="491" t="str">
        <f ca="1"/>
        <v>-</v>
      </c>
      <c r="D230" s="491" t="str">
        <f ca="1"/>
        <v>Lot02</v>
      </c>
      <c r="E230" s="491" t="str">
        <f ca="1"/>
        <v>MO-BEM34</v>
      </c>
      <c r="F230" s="491" t="str">
        <f ca="1"/>
        <v>MO-BEM</v>
      </c>
      <c r="G230" s="493" t="str">
        <f ca="1"/>
        <v>Access Gate (Full Height Turnstile) at 1st floor admin ORL</v>
      </c>
      <c r="H230" s="491" t="str">
        <f ca="1"/>
        <v>บัณฑิต</v>
      </c>
      <c r="I230" s="491">
        <f ca="1"/>
        <v>0</v>
      </c>
      <c r="J230" s="491" t="str">
        <f ca="1"/>
        <v>Depot</v>
      </c>
      <c r="K230" s="495">
        <f ca="1"/>
        <v>46388</v>
      </c>
      <c r="L230" s="173">
        <f ca="1"/>
        <v>46354</v>
      </c>
      <c r="M230" s="189">
        <f ca="1"/>
        <v>1</v>
      </c>
      <c r="N230" s="191" t="str">
        <f ca="1"/>
        <v>Completed</v>
      </c>
      <c r="O230" s="173">
        <f ca="1"/>
        <v>46355</v>
      </c>
      <c r="P230" s="189">
        <f ca="1"/>
        <v>1</v>
      </c>
      <c r="Q230" s="191" t="str">
        <f ca="1"/>
        <v>Completed</v>
      </c>
      <c r="R230" s="194">
        <f ca="1"/>
        <v>0</v>
      </c>
      <c r="S230" s="195">
        <f ca="1"/>
        <v>0</v>
      </c>
      <c r="T230" s="203">
        <f ca="1"/>
        <v>0</v>
      </c>
      <c r="U230" s="173">
        <f ca="1"/>
        <v>46387</v>
      </c>
      <c r="V230" s="189">
        <f ca="1"/>
        <v>0</v>
      </c>
      <c r="W230" s="191" t="str">
        <f ca="1"/>
        <v>On Schedule</v>
      </c>
      <c r="AA230" s="644">
        <v>0</v>
      </c>
      <c r="AB230" s="644">
        <v>0</v>
      </c>
    </row>
    <row r="231" spans="2:28" ht="30" customHeight="1" x14ac:dyDescent="0.2">
      <c r="B231" s="491">
        <f ca="1"/>
        <v>227</v>
      </c>
      <c r="C231" s="491" t="str">
        <f ca="1"/>
        <v>-</v>
      </c>
      <c r="D231" s="491" t="str">
        <f ca="1"/>
        <v>Lot02</v>
      </c>
      <c r="E231" s="491" t="str">
        <f ca="1"/>
        <v>MO-BEM35</v>
      </c>
      <c r="F231" s="491" t="str">
        <f ca="1"/>
        <v>MO-BEM</v>
      </c>
      <c r="G231" s="493" t="str">
        <f ca="1"/>
        <v>Access Gate (Tripod with Swing Gate) at MWS Entrance</v>
      </c>
      <c r="H231" s="491" t="str">
        <f ca="1"/>
        <v>บัณฑิต</v>
      </c>
      <c r="I231" s="491">
        <f ca="1"/>
        <v>0</v>
      </c>
      <c r="J231" s="491" t="str">
        <f ca="1"/>
        <v>Depot</v>
      </c>
      <c r="K231" s="495">
        <f ca="1"/>
        <v>46388</v>
      </c>
      <c r="L231" s="173">
        <f ca="1"/>
        <v>46354</v>
      </c>
      <c r="M231" s="189">
        <f ca="1"/>
        <v>1</v>
      </c>
      <c r="N231" s="191" t="str">
        <f ca="1"/>
        <v>Completed</v>
      </c>
      <c r="O231" s="173">
        <f ca="1"/>
        <v>46355</v>
      </c>
      <c r="P231" s="189">
        <f ca="1"/>
        <v>1</v>
      </c>
      <c r="Q231" s="191" t="str">
        <f ca="1"/>
        <v>Completed</v>
      </c>
      <c r="R231" s="194">
        <f ca="1"/>
        <v>0</v>
      </c>
      <c r="S231" s="195">
        <f ca="1"/>
        <v>0</v>
      </c>
      <c r="T231" s="203">
        <f ca="1"/>
        <v>0</v>
      </c>
      <c r="U231" s="173">
        <f ca="1"/>
        <v>46387</v>
      </c>
      <c r="V231" s="189">
        <f ca="1"/>
        <v>0</v>
      </c>
      <c r="W231" s="191" t="str">
        <f ca="1"/>
        <v>On Schedule</v>
      </c>
      <c r="AA231" s="644">
        <v>0</v>
      </c>
      <c r="AB231" s="644">
        <v>0</v>
      </c>
    </row>
    <row r="232" spans="2:28" ht="30" customHeight="1" x14ac:dyDescent="0.2">
      <c r="B232" s="491">
        <f ca="1"/>
        <v>228</v>
      </c>
      <c r="C232" s="491" t="str">
        <f ca="1"/>
        <v>-</v>
      </c>
      <c r="D232" s="491" t="str">
        <f ca="1"/>
        <v>Lot02</v>
      </c>
      <c r="E232" s="491" t="str">
        <f ca="1"/>
        <v>MO-BEM36</v>
      </c>
      <c r="F232" s="491" t="str">
        <f ca="1"/>
        <v>MO-BEM</v>
      </c>
      <c r="G232" s="493" t="str">
        <f ca="1"/>
        <v>Access Gate (Tripod with Swing Gate) at Admin 2nd floor connect to OCC</v>
      </c>
      <c r="H232" s="491" t="str">
        <f ca="1"/>
        <v>บัณฑิต</v>
      </c>
      <c r="I232" s="491">
        <f ca="1"/>
        <v>0</v>
      </c>
      <c r="J232" s="491" t="str">
        <f ca="1"/>
        <v>Depot</v>
      </c>
      <c r="K232" s="495">
        <f ca="1"/>
        <v>46388</v>
      </c>
      <c r="L232" s="173">
        <f ca="1"/>
        <v>46354</v>
      </c>
      <c r="M232" s="189">
        <f ca="1"/>
        <v>1</v>
      </c>
      <c r="N232" s="191" t="str">
        <f ca="1"/>
        <v>Completed</v>
      </c>
      <c r="O232" s="173">
        <f ca="1"/>
        <v>46355</v>
      </c>
      <c r="P232" s="189">
        <f ca="1"/>
        <v>1</v>
      </c>
      <c r="Q232" s="191" t="str">
        <f ca="1"/>
        <v>Completed</v>
      </c>
      <c r="R232" s="194">
        <f ca="1"/>
        <v>0</v>
      </c>
      <c r="S232" s="195">
        <f ca="1"/>
        <v>0</v>
      </c>
      <c r="T232" s="203">
        <f ca="1"/>
        <v>0</v>
      </c>
      <c r="U232" s="173">
        <f ca="1"/>
        <v>46387</v>
      </c>
      <c r="V232" s="189">
        <f ca="1"/>
        <v>0</v>
      </c>
      <c r="W232" s="191" t="str">
        <f ca="1"/>
        <v>On Schedule</v>
      </c>
      <c r="AA232" s="644">
        <v>0</v>
      </c>
      <c r="AB232" s="644">
        <v>0</v>
      </c>
    </row>
    <row r="233" spans="2:28" ht="30" customHeight="1" x14ac:dyDescent="0.2">
      <c r="B233" s="491">
        <f ca="1"/>
        <v>229</v>
      </c>
      <c r="C233" s="491" t="str">
        <f ca="1"/>
        <v>-</v>
      </c>
      <c r="D233" s="491" t="str">
        <f ca="1"/>
        <v>Lot02</v>
      </c>
      <c r="E233" s="491" t="str">
        <f ca="1"/>
        <v>MO-BEM37</v>
      </c>
      <c r="F233" s="491" t="str">
        <f ca="1"/>
        <v>MO-BEM</v>
      </c>
      <c r="G233" s="493" t="str">
        <f ca="1"/>
        <v>Access Gate (Tripod with Swing Gate) on Klong Chourdyai bridge</v>
      </c>
      <c r="H233" s="491" t="str">
        <f ca="1"/>
        <v>บัณฑิต</v>
      </c>
      <c r="I233" s="491">
        <f ca="1"/>
        <v>0</v>
      </c>
      <c r="J233" s="491" t="str">
        <f ca="1"/>
        <v>Depot</v>
      </c>
      <c r="K233" s="495">
        <f ca="1"/>
        <v>46388</v>
      </c>
      <c r="L233" s="173">
        <f ca="1"/>
        <v>46354</v>
      </c>
      <c r="M233" s="189">
        <f ca="1"/>
        <v>1</v>
      </c>
      <c r="N233" s="191" t="str">
        <f ca="1"/>
        <v>Completed</v>
      </c>
      <c r="O233" s="173">
        <f ca="1"/>
        <v>46355</v>
      </c>
      <c r="P233" s="189">
        <f ca="1"/>
        <v>1</v>
      </c>
      <c r="Q233" s="191" t="str">
        <f ca="1"/>
        <v>Completed</v>
      </c>
      <c r="R233" s="194">
        <f ca="1"/>
        <v>0</v>
      </c>
      <c r="S233" s="195">
        <f ca="1"/>
        <v>0</v>
      </c>
      <c r="T233" s="203">
        <f ca="1"/>
        <v>0</v>
      </c>
      <c r="U233" s="173">
        <f ca="1"/>
        <v>46387</v>
      </c>
      <c r="V233" s="189">
        <f ca="1"/>
        <v>0</v>
      </c>
      <c r="W233" s="191" t="str">
        <f ca="1"/>
        <v>On Schedule</v>
      </c>
      <c r="AA233" s="644">
        <v>0</v>
      </c>
      <c r="AB233" s="644">
        <v>0</v>
      </c>
    </row>
    <row r="234" spans="2:28" ht="30" customHeight="1" x14ac:dyDescent="0.2">
      <c r="B234" s="491">
        <f ca="1"/>
        <v>230</v>
      </c>
      <c r="C234" s="502" t="str">
        <f ca="1"/>
        <v>-</v>
      </c>
      <c r="D234" s="491" t="str">
        <f ca="1"/>
        <v>Lot02</v>
      </c>
      <c r="E234" s="491" t="str">
        <f ca="1"/>
        <v>MO-BEM38</v>
      </c>
      <c r="F234" s="491" t="str">
        <f ca="1"/>
        <v>MO-BEM</v>
      </c>
      <c r="G234" s="504" t="str">
        <f ca="1"/>
        <v>Access Gate (Tripod with roof covering) at parking lot OCC</v>
      </c>
      <c r="H234" s="502" t="str">
        <f ca="1"/>
        <v>บัณฑิต</v>
      </c>
      <c r="I234" s="502">
        <f ca="1"/>
        <v>0</v>
      </c>
      <c r="J234" s="502" t="str">
        <f ca="1"/>
        <v>Depot</v>
      </c>
      <c r="K234" s="506">
        <f ca="1"/>
        <v>46388</v>
      </c>
      <c r="L234" s="173">
        <f ca="1"/>
        <v>46354</v>
      </c>
      <c r="M234" s="189">
        <f ca="1"/>
        <v>1</v>
      </c>
      <c r="N234" s="191" t="str">
        <f ca="1"/>
        <v>Completed</v>
      </c>
      <c r="O234" s="173">
        <f ca="1"/>
        <v>46355</v>
      </c>
      <c r="P234" s="189">
        <f ca="1"/>
        <v>1</v>
      </c>
      <c r="Q234" s="191" t="str">
        <f ca="1"/>
        <v>Completed</v>
      </c>
      <c r="R234" s="194">
        <f ca="1"/>
        <v>0</v>
      </c>
      <c r="S234" s="195">
        <f ca="1"/>
        <v>0</v>
      </c>
      <c r="T234" s="203">
        <f ca="1"/>
        <v>0</v>
      </c>
      <c r="U234" s="173">
        <f ca="1"/>
        <v>46387</v>
      </c>
      <c r="V234" s="189">
        <f ca="1"/>
        <v>0</v>
      </c>
      <c r="W234" s="191" t="str">
        <f ca="1"/>
        <v>On Schedule</v>
      </c>
      <c r="AA234" s="644">
        <v>0</v>
      </c>
      <c r="AB234" s="644">
        <v>0</v>
      </c>
    </row>
    <row r="235" spans="2:28" ht="30" customHeight="1" x14ac:dyDescent="0.2">
      <c r="B235" s="491">
        <f ca="1"/>
        <v>231</v>
      </c>
      <c r="C235" s="491" t="str">
        <f ca="1"/>
        <v>-</v>
      </c>
      <c r="D235" s="491" t="str">
        <f ca="1"/>
        <v>Lot02</v>
      </c>
      <c r="E235" s="491" t="str">
        <f ca="1"/>
        <v>MO-BEM39</v>
      </c>
      <c r="F235" s="491" t="str">
        <f ca="1"/>
        <v>MO-BEM</v>
      </c>
      <c r="G235" s="493" t="str">
        <f ca="1"/>
        <v>Access Gate (Tripod with roof covering) at Stair up to  Depot slab</v>
      </c>
      <c r="H235" s="491" t="str">
        <f ca="1"/>
        <v>บัณฑิต</v>
      </c>
      <c r="I235" s="491">
        <f ca="1"/>
        <v>0</v>
      </c>
      <c r="J235" s="491" t="str">
        <f ca="1"/>
        <v>Depot</v>
      </c>
      <c r="K235" s="495">
        <f ca="1"/>
        <v>46388</v>
      </c>
      <c r="L235" s="173">
        <f ca="1"/>
        <v>46354</v>
      </c>
      <c r="M235" s="189">
        <f ca="1"/>
        <v>1</v>
      </c>
      <c r="N235" s="191" t="str">
        <f ca="1"/>
        <v>Completed</v>
      </c>
      <c r="O235" s="173">
        <f ca="1"/>
        <v>46355</v>
      </c>
      <c r="P235" s="189">
        <f ca="1"/>
        <v>1</v>
      </c>
      <c r="Q235" s="191" t="str">
        <f ca="1"/>
        <v>Completed</v>
      </c>
      <c r="R235" s="194">
        <f ca="1"/>
        <v>0</v>
      </c>
      <c r="S235" s="195">
        <f ca="1"/>
        <v>0</v>
      </c>
      <c r="T235" s="203">
        <f ca="1"/>
        <v>0</v>
      </c>
      <c r="U235" s="173">
        <f ca="1"/>
        <v>46387</v>
      </c>
      <c r="V235" s="189">
        <f ca="1"/>
        <v>0</v>
      </c>
      <c r="W235" s="191" t="str">
        <f ca="1"/>
        <v>On Schedule</v>
      </c>
      <c r="AA235" s="644">
        <v>0</v>
      </c>
      <c r="AB235" s="644">
        <v>0</v>
      </c>
    </row>
    <row r="236" spans="2:28" ht="30" customHeight="1" x14ac:dyDescent="0.2">
      <c r="B236" s="491">
        <f ca="1"/>
        <v>232</v>
      </c>
      <c r="C236" s="491" t="str">
        <f ca="1"/>
        <v>-</v>
      </c>
      <c r="D236" s="491" t="str">
        <f ca="1"/>
        <v>Lot02</v>
      </c>
      <c r="E236" s="491" t="str">
        <f ca="1"/>
        <v>MO-BEM40</v>
      </c>
      <c r="F236" s="491" t="str">
        <f ca="1"/>
        <v>MO-BEM</v>
      </c>
      <c r="G236" s="493" t="str">
        <f ca="1"/>
        <v>Access Control (2 Factors, Card + Finger Print) at High Security rooms - CCR/PTR/Store</v>
      </c>
      <c r="H236" s="491" t="str">
        <f ca="1"/>
        <v>บัณฑิต</v>
      </c>
      <c r="I236" s="491">
        <f ca="1"/>
        <v>0</v>
      </c>
      <c r="J236" s="491" t="str">
        <f ca="1"/>
        <v>Depot</v>
      </c>
      <c r="K236" s="495">
        <f ca="1"/>
        <v>46388</v>
      </c>
      <c r="L236" s="173">
        <f ca="1"/>
        <v>46354</v>
      </c>
      <c r="M236" s="189">
        <f ca="1"/>
        <v>1</v>
      </c>
      <c r="N236" s="191" t="str">
        <f ca="1"/>
        <v>Completed</v>
      </c>
      <c r="O236" s="173">
        <f ca="1"/>
        <v>46355</v>
      </c>
      <c r="P236" s="189">
        <f ca="1"/>
        <v>1</v>
      </c>
      <c r="Q236" s="191" t="str">
        <f ca="1"/>
        <v>Completed</v>
      </c>
      <c r="R236" s="194">
        <f ca="1"/>
        <v>0</v>
      </c>
      <c r="S236" s="195">
        <f ca="1"/>
        <v>0</v>
      </c>
      <c r="T236" s="203">
        <f ca="1"/>
        <v>0</v>
      </c>
      <c r="U236" s="173">
        <f ca="1"/>
        <v>46387</v>
      </c>
      <c r="V236" s="189">
        <f ca="1"/>
        <v>0</v>
      </c>
      <c r="W236" s="191" t="str">
        <f ca="1"/>
        <v>On Schedule</v>
      </c>
      <c r="AA236" s="644">
        <v>0</v>
      </c>
      <c r="AB236" s="644">
        <v>0</v>
      </c>
    </row>
    <row r="237" spans="2:28" ht="30" customHeight="1" x14ac:dyDescent="0.2">
      <c r="B237" s="491">
        <f ca="1"/>
        <v>233</v>
      </c>
      <c r="C237" s="502" t="str">
        <f ca="1"/>
        <v>-</v>
      </c>
      <c r="D237" s="502" t="str">
        <f ca="1"/>
        <v>Lot02</v>
      </c>
      <c r="E237" s="502" t="str">
        <f ca="1"/>
        <v>MO-BEM41</v>
      </c>
      <c r="F237" s="502" t="str">
        <f ca="1"/>
        <v>MO-BEM</v>
      </c>
      <c r="G237" s="504" t="str">
        <f ca="1"/>
        <v>Link CCTV Landscape of all depot ORL area for MMC BL monitoring.</v>
      </c>
      <c r="H237" s="502" t="str">
        <f ca="1"/>
        <v>บัณฑิต</v>
      </c>
      <c r="I237" s="503">
        <f ca="1"/>
        <v>0</v>
      </c>
      <c r="J237" s="502">
        <f ca="1"/>
        <v>0</v>
      </c>
      <c r="K237" s="506">
        <f ca="1"/>
        <v>46388</v>
      </c>
      <c r="L237" s="530">
        <f ca="1"/>
        <v>46354</v>
      </c>
      <c r="M237" s="189">
        <f ca="1"/>
        <v>0</v>
      </c>
      <c r="N237" s="191" t="str">
        <f ca="1"/>
        <v>On Schedule</v>
      </c>
      <c r="O237" s="530">
        <f ca="1"/>
        <v>46355</v>
      </c>
      <c r="P237" s="189">
        <f ca="1"/>
        <v>0</v>
      </c>
      <c r="Q237" s="191" t="str">
        <f ca="1"/>
        <v>On Schedule</v>
      </c>
      <c r="R237" s="209">
        <f ca="1"/>
        <v>0</v>
      </c>
      <c r="S237" s="195">
        <f ca="1"/>
        <v>0</v>
      </c>
      <c r="T237" s="203">
        <f ca="1"/>
        <v>0</v>
      </c>
      <c r="U237" s="530">
        <f ca="1"/>
        <v>46387</v>
      </c>
      <c r="V237" s="189">
        <f ca="1"/>
        <v>0</v>
      </c>
      <c r="W237" s="191" t="str">
        <f ca="1"/>
        <v>On Schedule</v>
      </c>
      <c r="AA237" s="644">
        <v>0</v>
      </c>
      <c r="AB237" s="644">
        <v>0</v>
      </c>
    </row>
    <row r="238" spans="2:28" ht="30" hidden="1" customHeight="1" x14ac:dyDescent="0.2">
      <c r="B238" s="491">
        <f ca="1"/>
        <v>234</v>
      </c>
      <c r="C238" s="496" t="str">
        <f ca="1"/>
        <v>-</v>
      </c>
      <c r="D238" s="496" t="str">
        <f ca="1"/>
        <v>Lot02</v>
      </c>
      <c r="E238" s="496" t="str">
        <f ca="1"/>
        <v>MO-BEM42</v>
      </c>
      <c r="F238" s="496" t="str">
        <f ca="1"/>
        <v>MO-BEM</v>
      </c>
      <c r="G238" s="498" t="str">
        <f ca="1"/>
        <v>Fire Suppression Control Panel Cover which located in tunnel</v>
      </c>
      <c r="H238" s="496" t="str">
        <f ca="1"/>
        <v>สู่โชค</v>
      </c>
      <c r="I238" s="496">
        <f ca="1"/>
        <v>0</v>
      </c>
      <c r="J238" s="496">
        <f ca="1"/>
        <v>0</v>
      </c>
      <c r="K238" s="500">
        <f ca="1"/>
        <v>46388</v>
      </c>
      <c r="L238" s="205" t="str">
        <f ca="1"/>
        <v/>
      </c>
      <c r="M238" s="206" t="str">
        <f ca="1"/>
        <v/>
      </c>
      <c r="N238" s="207">
        <f ca="1"/>
        <v>0</v>
      </c>
      <c r="O238" s="205" t="str">
        <f ca="1"/>
        <v/>
      </c>
      <c r="P238" s="206" t="str">
        <f ca="1"/>
        <v/>
      </c>
      <c r="Q238" s="207">
        <f ca="1"/>
        <v>0</v>
      </c>
      <c r="R238" s="205">
        <f ca="1"/>
        <v>0</v>
      </c>
      <c r="S238" s="206">
        <f ca="1"/>
        <v>0</v>
      </c>
      <c r="T238" s="207">
        <f ca="1"/>
        <v>0</v>
      </c>
      <c r="U238" s="558" t="str">
        <f ca="1"/>
        <v/>
      </c>
      <c r="V238" s="559" t="str">
        <f ca="1"/>
        <v/>
      </c>
      <c r="W238" s="560">
        <f ca="1"/>
        <v>0</v>
      </c>
      <c r="AA238" s="644">
        <v>0</v>
      </c>
      <c r="AB238" s="644">
        <v>0</v>
      </c>
    </row>
    <row r="239" spans="2:28" ht="30" customHeight="1" x14ac:dyDescent="0.2">
      <c r="B239" s="491">
        <f ca="1"/>
        <v>235</v>
      </c>
      <c r="C239" s="491" t="str">
        <f ca="1"/>
        <v>MDW-39537</v>
      </c>
      <c r="D239" s="491" t="str">
        <f ca="1"/>
        <v>Lot02</v>
      </c>
      <c r="E239" s="491" t="str">
        <f ca="1"/>
        <v>MO-BEM43</v>
      </c>
      <c r="F239" s="491" t="str">
        <f ca="1"/>
        <v>MO-BEM</v>
      </c>
      <c r="G239" s="493" t="str">
        <f ca="1"/>
        <v>Handrails for ladder at IVS and Vent buildings</v>
      </c>
      <c r="H239" s="491" t="str">
        <f ca="1"/>
        <v>สหชาติ</v>
      </c>
      <c r="I239" s="491">
        <f ca="1"/>
        <v>0</v>
      </c>
      <c r="J239" s="491">
        <f ca="1"/>
        <v>0</v>
      </c>
      <c r="K239" s="495">
        <f ca="1"/>
        <v>46266</v>
      </c>
      <c r="L239" s="173">
        <f ca="1"/>
        <v>46112</v>
      </c>
      <c r="M239" s="189">
        <f ca="1"/>
        <v>0.7</v>
      </c>
      <c r="N239" s="191" t="str">
        <f ca="1"/>
        <v>Late</v>
      </c>
      <c r="O239" s="173">
        <f ca="1"/>
        <v>46143</v>
      </c>
      <c r="P239" s="189">
        <f ca="1"/>
        <v>0</v>
      </c>
      <c r="Q239" s="191" t="str">
        <f ca="1"/>
        <v>Late</v>
      </c>
      <c r="R239" s="194">
        <f ca="1"/>
        <v>0</v>
      </c>
      <c r="S239" s="195">
        <f ca="1"/>
        <v>0</v>
      </c>
      <c r="T239" s="203">
        <f ca="1"/>
        <v>0</v>
      </c>
      <c r="U239" s="173">
        <f ca="1"/>
        <v>46265</v>
      </c>
      <c r="V239" s="189">
        <f ca="1"/>
        <v>0</v>
      </c>
      <c r="W239" s="191" t="str">
        <f ca="1"/>
        <v>Late</v>
      </c>
      <c r="Z239" s="644" t="s">
        <v>429</v>
      </c>
      <c r="AA239" s="644" t="s">
        <v>2244</v>
      </c>
      <c r="AB239" s="644" t="s">
        <v>2246</v>
      </c>
    </row>
    <row r="240" spans="2:28" ht="30" customHeight="1" x14ac:dyDescent="0.2">
      <c r="B240" s="491">
        <f ca="1"/>
        <v>236</v>
      </c>
      <c r="C240" s="491" t="str">
        <f ca="1"/>
        <v>MDW-39538</v>
      </c>
      <c r="D240" s="491" t="str">
        <f ca="1"/>
        <v>Lot02</v>
      </c>
      <c r="E240" s="491" t="str">
        <f ca="1"/>
        <v>MO-BEM44</v>
      </c>
      <c r="F240" s="491" t="str">
        <f ca="1"/>
        <v>MO-BEM</v>
      </c>
      <c r="G240" s="493" t="str">
        <f ca="1"/>
        <v>Escalator Anti-Slide device for all station.</v>
      </c>
      <c r="H240" s="491" t="str">
        <f ca="1"/>
        <v>สหชาติ</v>
      </c>
      <c r="I240" s="491">
        <f ca="1"/>
        <v>0</v>
      </c>
      <c r="J240" s="491">
        <f ca="1"/>
        <v>0</v>
      </c>
      <c r="K240" s="495">
        <f ca="1"/>
        <v>46266</v>
      </c>
      <c r="L240" s="583">
        <f ca="1"/>
        <v>46172</v>
      </c>
      <c r="M240" s="189">
        <f ca="1"/>
        <v>1</v>
      </c>
      <c r="N240" s="191" t="str">
        <f ca="1"/>
        <v>Completed</v>
      </c>
      <c r="O240" s="173">
        <f ca="1"/>
        <v>46203</v>
      </c>
      <c r="P240" s="189">
        <f ca="1"/>
        <v>1</v>
      </c>
      <c r="Q240" s="191" t="str">
        <f ca="1"/>
        <v>Completed</v>
      </c>
      <c r="R240" s="173">
        <f ca="1"/>
        <v>46418</v>
      </c>
      <c r="S240" s="189">
        <f ca="1"/>
        <v>1</v>
      </c>
      <c r="T240" s="191" t="str">
        <f ca="1"/>
        <v>Completed</v>
      </c>
      <c r="U240" s="173">
        <f ca="1"/>
        <v>46446</v>
      </c>
      <c r="V240" s="189">
        <f ca="1"/>
        <v>0.7</v>
      </c>
      <c r="W240" s="191" t="str">
        <f ca="1"/>
        <v>On Schedule</v>
      </c>
      <c r="Z240" s="644" t="s">
        <v>430</v>
      </c>
      <c r="AA240" s="644" t="s">
        <v>2248</v>
      </c>
      <c r="AB240" s="644" t="s">
        <v>2250</v>
      </c>
    </row>
    <row r="241" spans="2:33" ht="30" customHeight="1" x14ac:dyDescent="0.2">
      <c r="B241" s="491">
        <f ca="1"/>
        <v>237</v>
      </c>
      <c r="C241" s="491" t="str">
        <f ca="1"/>
        <v>MDW-39539</v>
      </c>
      <c r="D241" s="491" t="str">
        <f ca="1"/>
        <v>Lot02</v>
      </c>
      <c r="E241" s="491" t="str">
        <f ca="1"/>
        <v>MO-BEM45</v>
      </c>
      <c r="F241" s="491" t="str">
        <f ca="1"/>
        <v>MO-BEM</v>
      </c>
      <c r="G241" s="493" t="str">
        <f ca="1"/>
        <v>Roof for control panel on vent building</v>
      </c>
      <c r="H241" s="491" t="str">
        <f ca="1"/>
        <v>สหชาติ</v>
      </c>
      <c r="I241" s="491">
        <f ca="1"/>
        <v>0</v>
      </c>
      <c r="J241" s="491">
        <f ca="1"/>
        <v>0</v>
      </c>
      <c r="K241" s="495">
        <f ca="1"/>
        <v>46388</v>
      </c>
      <c r="L241" s="173">
        <f ca="1"/>
        <v>46279</v>
      </c>
      <c r="M241" s="189">
        <f ca="1"/>
        <v>0.7</v>
      </c>
      <c r="N241" s="191" t="str">
        <f ca="1"/>
        <v>Late</v>
      </c>
      <c r="O241" s="173">
        <f ca="1"/>
        <v>46325</v>
      </c>
      <c r="P241" s="189">
        <f ca="1"/>
        <v>0</v>
      </c>
      <c r="Q241" s="191" t="str">
        <f ca="1"/>
        <v>On Schedule</v>
      </c>
      <c r="R241" s="194">
        <f ca="1"/>
        <v>0</v>
      </c>
      <c r="S241" s="195">
        <f ca="1"/>
        <v>0</v>
      </c>
      <c r="T241" s="203">
        <f ca="1"/>
        <v>0</v>
      </c>
      <c r="U241" s="173">
        <f ca="1"/>
        <v>46387</v>
      </c>
      <c r="V241" s="189">
        <f ca="1"/>
        <v>0</v>
      </c>
      <c r="W241" s="191" t="str">
        <f ca="1"/>
        <v>On Schedule</v>
      </c>
      <c r="Z241" s="644" t="s">
        <v>434</v>
      </c>
      <c r="AA241" s="644" t="s">
        <v>2252</v>
      </c>
      <c r="AB241" s="644" t="s">
        <v>2254</v>
      </c>
    </row>
    <row r="242" spans="2:33" ht="30" customHeight="1" x14ac:dyDescent="0.2">
      <c r="B242" s="491">
        <f ca="1"/>
        <v>238</v>
      </c>
      <c r="C242" s="502" t="str">
        <f ca="1"/>
        <v>MDW-39553</v>
      </c>
      <c r="D242" s="491" t="str">
        <f ca="1"/>
        <v>Lot02</v>
      </c>
      <c r="E242" s="491" t="str">
        <f ca="1"/>
        <v>MO-BEM46</v>
      </c>
      <c r="F242" s="491" t="str">
        <f ca="1"/>
        <v>MO-BEM</v>
      </c>
      <c r="G242" s="504" t="str">
        <f ca="1"/>
        <v>Provide Standing plate or ladder to access the Fire Valve in at Omega points for all underground stations.</v>
      </c>
      <c r="H242" s="502" t="str">
        <f ca="1"/>
        <v>สหชาติ</v>
      </c>
      <c r="I242" s="502">
        <f ca="1"/>
        <v>0</v>
      </c>
      <c r="J242" s="502" t="str">
        <f ca="1"/>
        <v>Depot</v>
      </c>
      <c r="K242" s="506">
        <f ca="1"/>
        <v>46388</v>
      </c>
      <c r="L242" s="173">
        <f ca="1"/>
        <v>46279</v>
      </c>
      <c r="M242" s="189">
        <f ca="1"/>
        <v>0</v>
      </c>
      <c r="N242" s="191" t="str">
        <f ca="1"/>
        <v>Late</v>
      </c>
      <c r="O242" s="173">
        <f ca="1"/>
        <v>46325</v>
      </c>
      <c r="P242" s="189">
        <f ca="1"/>
        <v>0</v>
      </c>
      <c r="Q242" s="191" t="str">
        <f ca="1"/>
        <v>On Schedule</v>
      </c>
      <c r="R242" s="194">
        <f ca="1"/>
        <v>0</v>
      </c>
      <c r="S242" s="195">
        <f ca="1"/>
        <v>0</v>
      </c>
      <c r="T242" s="203">
        <f ca="1"/>
        <v>0</v>
      </c>
      <c r="U242" s="173">
        <f ca="1"/>
        <v>46387</v>
      </c>
      <c r="V242" s="189">
        <f ca="1"/>
        <v>0</v>
      </c>
      <c r="W242" s="191" t="str">
        <f ca="1"/>
        <v>On Schedule</v>
      </c>
      <c r="Z242" s="644" t="s">
        <v>431</v>
      </c>
      <c r="AA242" s="644" t="s">
        <v>2296</v>
      </c>
      <c r="AB242" s="644" t="s">
        <v>2298</v>
      </c>
    </row>
    <row r="243" spans="2:33" ht="30" customHeight="1" x14ac:dyDescent="0.2">
      <c r="B243" s="491">
        <f ca="1"/>
        <v>239</v>
      </c>
      <c r="C243" s="491" t="str">
        <f ca="1"/>
        <v>MDW-39540</v>
      </c>
      <c r="D243" s="491" t="str">
        <f ca="1"/>
        <v>Lot02</v>
      </c>
      <c r="E243" s="491" t="str">
        <f ca="1"/>
        <v>MO-BEM47</v>
      </c>
      <c r="F243" s="491" t="str">
        <f ca="1"/>
        <v>MO-BEM</v>
      </c>
      <c r="G243" s="493" t="str">
        <f ca="1"/>
        <v>Water drop protection above UPS cabinet at station and Depot</v>
      </c>
      <c r="H243" s="491" t="str">
        <f ca="1"/>
        <v>สหชาติ</v>
      </c>
      <c r="I243" s="491">
        <f ca="1"/>
        <v>0</v>
      </c>
      <c r="J243" s="491">
        <f ca="1"/>
        <v>0</v>
      </c>
      <c r="K243" s="495">
        <f ca="1"/>
        <v>46388</v>
      </c>
      <c r="L243" s="173">
        <f ca="1"/>
        <v>46279</v>
      </c>
      <c r="M243" s="189">
        <f ca="1"/>
        <v>0</v>
      </c>
      <c r="N243" s="191" t="str">
        <f ca="1"/>
        <v>Late</v>
      </c>
      <c r="O243" s="173">
        <f ca="1"/>
        <v>46325</v>
      </c>
      <c r="P243" s="189">
        <f ca="1"/>
        <v>0</v>
      </c>
      <c r="Q243" s="191" t="str">
        <f ca="1"/>
        <v>On Schedule</v>
      </c>
      <c r="R243" s="194">
        <f ca="1"/>
        <v>0</v>
      </c>
      <c r="S243" s="195">
        <f ca="1"/>
        <v>0</v>
      </c>
      <c r="T243" s="203">
        <f ca="1"/>
        <v>0</v>
      </c>
      <c r="U243" s="173">
        <f ca="1"/>
        <v>46387</v>
      </c>
      <c r="V243" s="189">
        <f ca="1"/>
        <v>0</v>
      </c>
      <c r="W243" s="191" t="str">
        <f ca="1"/>
        <v>On Schedule</v>
      </c>
      <c r="Z243" s="644" t="s">
        <v>432</v>
      </c>
      <c r="AA243" s="644" t="s">
        <v>2256</v>
      </c>
      <c r="AB243" s="644" t="s">
        <v>2258</v>
      </c>
    </row>
    <row r="244" spans="2:33" ht="30" customHeight="1" x14ac:dyDescent="0.2">
      <c r="B244" s="491">
        <f ca="1"/>
        <v>240</v>
      </c>
      <c r="C244" s="491" t="str">
        <f ca="1"/>
        <v>MDW-39541</v>
      </c>
      <c r="D244" s="491" t="str">
        <f ca="1"/>
        <v>Lot02</v>
      </c>
      <c r="E244" s="491" t="str">
        <f ca="1"/>
        <v>MO-BEM48</v>
      </c>
      <c r="F244" s="491" t="str">
        <f ca="1"/>
        <v>MO-BEM</v>
      </c>
      <c r="G244" s="493" t="str">
        <f ca="1"/>
        <v>Fire alarm manual call point cover in public area at all station</v>
      </c>
      <c r="H244" s="491" t="str">
        <f ca="1"/>
        <v>ประธาน</v>
      </c>
      <c r="I244" s="491">
        <f ca="1"/>
        <v>0</v>
      </c>
      <c r="J244" s="491">
        <f ca="1"/>
        <v>0</v>
      </c>
      <c r="K244" s="495">
        <f ca="1"/>
        <v>46388</v>
      </c>
      <c r="L244" s="173">
        <f ca="1"/>
        <v>46279</v>
      </c>
      <c r="M244" s="189">
        <f ca="1"/>
        <v>0.5</v>
      </c>
      <c r="N244" s="191" t="str">
        <f ca="1"/>
        <v>Late</v>
      </c>
      <c r="O244" s="173">
        <f ca="1"/>
        <v>46325</v>
      </c>
      <c r="P244" s="189">
        <f ca="1"/>
        <v>0</v>
      </c>
      <c r="Q244" s="191" t="str">
        <f ca="1"/>
        <v>On Schedule</v>
      </c>
      <c r="R244" s="194">
        <f ca="1"/>
        <v>0</v>
      </c>
      <c r="S244" s="195">
        <f ca="1"/>
        <v>0</v>
      </c>
      <c r="T244" s="203">
        <f ca="1"/>
        <v>0</v>
      </c>
      <c r="U244" s="173">
        <f ca="1"/>
        <v>46387</v>
      </c>
      <c r="V244" s="189">
        <f ca="1"/>
        <v>0</v>
      </c>
      <c r="W244" s="191" t="str">
        <f ca="1"/>
        <v>On Schedule</v>
      </c>
      <c r="Z244" s="644" t="s">
        <v>402</v>
      </c>
      <c r="AA244" s="644" t="s">
        <v>2260</v>
      </c>
      <c r="AB244" s="644" t="s">
        <v>2262</v>
      </c>
    </row>
    <row r="245" spans="2:33" ht="30" customHeight="1" x14ac:dyDescent="0.2">
      <c r="B245" s="491">
        <f ca="1"/>
        <v>241</v>
      </c>
      <c r="C245" s="502" t="str">
        <f ca="1"/>
        <v>MDW-39542</v>
      </c>
      <c r="D245" s="491" t="str">
        <f ca="1"/>
        <v>Lot02</v>
      </c>
      <c r="E245" s="491" t="str">
        <f ca="1"/>
        <v>MO-BEM49</v>
      </c>
      <c r="F245" s="491" t="str">
        <f ca="1"/>
        <v>MO-BEM</v>
      </c>
      <c r="G245" s="504" t="str">
        <f ca="1"/>
        <v>Emergency stop button cover for escalator at all station.</v>
      </c>
      <c r="H245" s="502" t="str">
        <f ca="1"/>
        <v>สหชาติ</v>
      </c>
      <c r="I245" s="502">
        <f ca="1"/>
        <v>0</v>
      </c>
      <c r="J245" s="502">
        <f ca="1"/>
        <v>0</v>
      </c>
      <c r="K245" s="506">
        <f ca="1"/>
        <v>46388</v>
      </c>
      <c r="L245" s="173">
        <f ca="1"/>
        <v>46279</v>
      </c>
      <c r="M245" s="189">
        <f ca="1"/>
        <v>0</v>
      </c>
      <c r="N245" s="191" t="str">
        <f ca="1"/>
        <v>Late</v>
      </c>
      <c r="O245" s="173">
        <f ca="1"/>
        <v>46325</v>
      </c>
      <c r="P245" s="189">
        <f ca="1"/>
        <v>0</v>
      </c>
      <c r="Q245" s="191" t="str">
        <f ca="1"/>
        <v>On Schedule</v>
      </c>
      <c r="R245" s="194">
        <f ca="1"/>
        <v>0</v>
      </c>
      <c r="S245" s="195">
        <f ca="1"/>
        <v>0</v>
      </c>
      <c r="T245" s="203">
        <f ca="1"/>
        <v>0</v>
      </c>
      <c r="U245" s="173">
        <f ca="1"/>
        <v>46387</v>
      </c>
      <c r="V245" s="189">
        <f ca="1"/>
        <v>0</v>
      </c>
      <c r="W245" s="191" t="str">
        <f ca="1"/>
        <v>On Schedule</v>
      </c>
      <c r="Z245" s="644" t="s">
        <v>433</v>
      </c>
      <c r="AA245" s="644" t="s">
        <v>2264</v>
      </c>
      <c r="AB245" s="644" t="s">
        <v>2266</v>
      </c>
    </row>
    <row r="246" spans="2:33" ht="30" customHeight="1" x14ac:dyDescent="0.2">
      <c r="B246" s="491">
        <f ca="1"/>
        <v>242</v>
      </c>
      <c r="C246" s="494">
        <f ca="1"/>
        <v>0</v>
      </c>
      <c r="D246" s="491" t="str">
        <f ca="1"/>
        <v>Lot02</v>
      </c>
      <c r="E246" s="491" t="str">
        <f ca="1"/>
        <v>MO-BEM50</v>
      </c>
      <c r="F246" s="491" t="str">
        <f ca="1"/>
        <v>MO-BEM</v>
      </c>
      <c r="G246" s="493" t="str">
        <f ca="1"/>
        <v>Modify maintenance service door to the roof of OR13 vent building to easier access while maintaining safe operational standards</v>
      </c>
      <c r="H246" s="491" t="str">
        <f ca="1"/>
        <v>สู่โชค</v>
      </c>
      <c r="I246" s="491">
        <f ca="1"/>
        <v>0</v>
      </c>
      <c r="J246" s="491" t="str">
        <f ca="1"/>
        <v>Depot</v>
      </c>
      <c r="K246" s="495">
        <f ca="1"/>
        <v>46388</v>
      </c>
      <c r="L246" s="173">
        <f ca="1"/>
        <v>46324</v>
      </c>
      <c r="M246" s="189">
        <f ca="1"/>
        <v>0</v>
      </c>
      <c r="N246" s="191" t="str">
        <f ca="1"/>
        <v>Late</v>
      </c>
      <c r="O246" s="173">
        <f ca="1"/>
        <v>46325</v>
      </c>
      <c r="P246" s="189">
        <f ca="1"/>
        <v>1</v>
      </c>
      <c r="Q246" s="191" t="str">
        <f ca="1"/>
        <v>Completed</v>
      </c>
      <c r="R246" s="194">
        <f ca="1"/>
        <v>0</v>
      </c>
      <c r="S246" s="195">
        <f ca="1"/>
        <v>0</v>
      </c>
      <c r="T246" s="203">
        <f ca="1"/>
        <v>0</v>
      </c>
      <c r="U246" s="173">
        <f ca="1"/>
        <v>46387</v>
      </c>
      <c r="V246" s="189">
        <f ca="1"/>
        <v>0</v>
      </c>
      <c r="W246" s="191" t="str">
        <f ca="1"/>
        <v>On Schedule</v>
      </c>
      <c r="AA246" s="644">
        <v>0</v>
      </c>
      <c r="AB246" s="644">
        <v>0</v>
      </c>
    </row>
    <row r="247" spans="2:33" ht="30" customHeight="1" x14ac:dyDescent="0.2">
      <c r="B247" s="491">
        <f ca="1"/>
        <v>243</v>
      </c>
      <c r="C247" s="491" t="str">
        <f ca="1"/>
        <v>MDW-39514</v>
      </c>
      <c r="D247" s="491" t="str">
        <f ca="1"/>
        <v>Lot02</v>
      </c>
      <c r="E247" s="491" t="str">
        <f ca="1"/>
        <v>MO-BEM51</v>
      </c>
      <c r="F247" s="491" t="str">
        <f ca="1"/>
        <v>MO-BEM</v>
      </c>
      <c r="G247" s="493" t="str">
        <f ca="1"/>
        <v>Modify existing car park to be 220 motorcycle parking lots including floor painting and parking roof</v>
      </c>
      <c r="H247" s="491" t="str">
        <f ca="1"/>
        <v>สหชาติ</v>
      </c>
      <c r="I247" s="492">
        <f ca="1"/>
        <v>0</v>
      </c>
      <c r="J247" s="491" t="str">
        <f ca="1"/>
        <v>Depot</v>
      </c>
      <c r="K247" s="495">
        <f ca="1"/>
        <v>46235</v>
      </c>
      <c r="L247" s="173">
        <f ca="1"/>
        <v>46051</v>
      </c>
      <c r="M247" s="189">
        <f ca="1"/>
        <v>1</v>
      </c>
      <c r="N247" s="191" t="str">
        <f ca="1"/>
        <v>Completed</v>
      </c>
      <c r="O247" s="173">
        <f ca="1"/>
        <v>46097</v>
      </c>
      <c r="P247" s="189">
        <f ca="1"/>
        <v>1</v>
      </c>
      <c r="Q247" s="191" t="str">
        <f ca="1"/>
        <v>Completed</v>
      </c>
      <c r="R247" s="194">
        <f ca="1"/>
        <v>0</v>
      </c>
      <c r="S247" s="195">
        <f ca="1"/>
        <v>0</v>
      </c>
      <c r="T247" s="203">
        <f ca="1"/>
        <v>0</v>
      </c>
      <c r="U247" s="173">
        <f ca="1"/>
        <v>46234</v>
      </c>
      <c r="V247" s="189">
        <f ca="1"/>
        <v>1</v>
      </c>
      <c r="W247" s="191" t="str">
        <f ca="1"/>
        <v>Completed</v>
      </c>
      <c r="Z247" s="644" t="s">
        <v>418</v>
      </c>
      <c r="AA247" s="644" t="s">
        <v>2195</v>
      </c>
      <c r="AB247" s="644" t="s">
        <v>2197</v>
      </c>
    </row>
    <row r="248" spans="2:33" ht="30" customHeight="1" x14ac:dyDescent="0.2">
      <c r="B248" s="491">
        <f ca="1"/>
        <v>244</v>
      </c>
      <c r="C248" s="502" t="str">
        <f ca="1"/>
        <v>MDW-39534</v>
      </c>
      <c r="D248" s="491" t="str">
        <f ca="1"/>
        <v>Lot02</v>
      </c>
      <c r="E248" s="491" t="str">
        <f ca="1"/>
        <v>MO-BEM52</v>
      </c>
      <c r="F248" s="491" t="str">
        <f ca="1"/>
        <v>MO-BEM</v>
      </c>
      <c r="G248" s="504" t="str">
        <f ca="1"/>
        <v>Modify the sidewalk for temporary parking at entrance</v>
      </c>
      <c r="H248" s="502" t="str">
        <f ca="1"/>
        <v>สหชาติ</v>
      </c>
      <c r="I248" s="503">
        <f ca="1"/>
        <v>0</v>
      </c>
      <c r="J248" s="502" t="str">
        <f ca="1"/>
        <v>Depot</v>
      </c>
      <c r="K248" s="506">
        <f ca="1"/>
        <v>46388</v>
      </c>
      <c r="L248" s="173">
        <f ca="1"/>
        <v>46234</v>
      </c>
      <c r="M248" s="189">
        <f ca="1"/>
        <v>1</v>
      </c>
      <c r="N248" s="191" t="str">
        <f ca="1"/>
        <v>Completed</v>
      </c>
      <c r="O248" s="597">
        <f ca="1"/>
        <v>46295</v>
      </c>
      <c r="P248" s="189">
        <f ca="1"/>
        <v>1</v>
      </c>
      <c r="Q248" s="191" t="str">
        <f ca="1"/>
        <v>Completed</v>
      </c>
      <c r="R248" s="194">
        <f ca="1"/>
        <v>0</v>
      </c>
      <c r="S248" s="195">
        <f ca="1"/>
        <v>0</v>
      </c>
      <c r="T248" s="203">
        <f ca="1"/>
        <v>0</v>
      </c>
      <c r="U248" s="173">
        <f ca="1"/>
        <v>46387</v>
      </c>
      <c r="V248" s="189">
        <f ca="1"/>
        <v>1</v>
      </c>
      <c r="W248" s="191" t="str">
        <f ca="1"/>
        <v>Completed</v>
      </c>
      <c r="Z248" s="644" t="s">
        <v>438</v>
      </c>
      <c r="AA248" s="644" t="s">
        <v>2236</v>
      </c>
      <c r="AB248" s="644" t="s">
        <v>2238</v>
      </c>
    </row>
    <row r="249" spans="2:33" ht="30" customHeight="1" x14ac:dyDescent="0.2">
      <c r="B249" s="491">
        <f ca="1"/>
        <v>245</v>
      </c>
      <c r="C249" s="491" t="str">
        <f ca="1"/>
        <v>MDW-39554</v>
      </c>
      <c r="D249" s="491" t="str">
        <f ca="1"/>
        <v>Lot02</v>
      </c>
      <c r="E249" s="491" t="str">
        <f ca="1"/>
        <v>MO-BEM53.1</v>
      </c>
      <c r="F249" s="491" t="str">
        <f ca="1"/>
        <v>MO-BEM</v>
      </c>
      <c r="G249" s="493" t="str">
        <f ca="1"/>
        <v xml:space="preserve">Modification Works : Security Guard Box at OCC Parking Area - Civil &amp; AR </v>
      </c>
      <c r="H249" s="491" t="str">
        <f ca="1"/>
        <v>สหชาติ</v>
      </c>
      <c r="I249" s="492">
        <f ca="1"/>
        <v>0</v>
      </c>
      <c r="J249" s="491" t="str">
        <f ca="1"/>
        <v>Depot</v>
      </c>
      <c r="K249" s="495">
        <f ca="1"/>
        <v>46389</v>
      </c>
      <c r="L249" s="173">
        <f ca="1"/>
        <v>46279</v>
      </c>
      <c r="M249" s="189">
        <f ca="1"/>
        <v>1</v>
      </c>
      <c r="N249" s="191" t="str">
        <f ca="1"/>
        <v>Completed</v>
      </c>
      <c r="O249" s="583">
        <f ca="1"/>
        <v>46326</v>
      </c>
      <c r="P249" s="189">
        <f ca="1"/>
        <v>1</v>
      </c>
      <c r="Q249" s="191" t="str">
        <f ca="1"/>
        <v>Completed</v>
      </c>
      <c r="R249" s="194">
        <f ca="1"/>
        <v>0</v>
      </c>
      <c r="S249" s="195">
        <f ca="1"/>
        <v>0</v>
      </c>
      <c r="T249" s="203">
        <f ca="1"/>
        <v>0</v>
      </c>
      <c r="U249" s="173">
        <f ca="1"/>
        <v>46387</v>
      </c>
      <c r="V249" s="189">
        <f ca="1"/>
        <v>0</v>
      </c>
      <c r="W249" s="191" t="str">
        <f ca="1"/>
        <v>On Schedule</v>
      </c>
      <c r="Z249" s="644" t="s">
        <v>437</v>
      </c>
      <c r="AA249" s="644" t="s">
        <v>2300</v>
      </c>
      <c r="AB249" s="644" t="s">
        <v>2302</v>
      </c>
    </row>
    <row r="250" spans="2:33" ht="30" customHeight="1" x14ac:dyDescent="0.2">
      <c r="B250" s="491">
        <f ca="1"/>
        <v>246</v>
      </c>
      <c r="C250" s="502" t="str">
        <f ca="1"/>
        <v>MDW-39555</v>
      </c>
      <c r="D250" s="491" t="str">
        <f ca="1"/>
        <v>Lot02</v>
      </c>
      <c r="E250" s="502" t="str">
        <f ca="1"/>
        <v>MO-BEM53.2</v>
      </c>
      <c r="F250" s="502" t="str">
        <f ca="1"/>
        <v>MO-BEM</v>
      </c>
      <c r="G250" s="504" t="str">
        <f ca="1"/>
        <v>Modification Works : Security Guard Box at OCC Parking Area - Building Services</v>
      </c>
      <c r="H250" s="502" t="str">
        <f ca="1"/>
        <v>ประธาน</v>
      </c>
      <c r="I250" s="502">
        <f ca="1"/>
        <v>0</v>
      </c>
      <c r="J250" s="502">
        <f ca="1"/>
        <v>0</v>
      </c>
      <c r="K250" s="506">
        <f ca="1"/>
        <v>46389</v>
      </c>
      <c r="L250" s="173">
        <f ca="1"/>
        <v>46279</v>
      </c>
      <c r="M250" s="189">
        <f ca="1"/>
        <v>1</v>
      </c>
      <c r="N250" s="191" t="str">
        <f ca="1"/>
        <v>Completed</v>
      </c>
      <c r="O250" s="173">
        <f ca="1"/>
        <v>46326</v>
      </c>
      <c r="P250" s="189">
        <f ca="1"/>
        <v>1</v>
      </c>
      <c r="Q250" s="191" t="str">
        <f ca="1"/>
        <v>Completed</v>
      </c>
      <c r="R250" s="194">
        <f ca="1"/>
        <v>0</v>
      </c>
      <c r="S250" s="195">
        <f ca="1"/>
        <v>0</v>
      </c>
      <c r="T250" s="203">
        <f ca="1"/>
        <v>0</v>
      </c>
      <c r="U250" s="173">
        <f ca="1"/>
        <v>46387</v>
      </c>
      <c r="V250" s="189">
        <f ca="1"/>
        <v>0.5</v>
      </c>
      <c r="W250" s="191" t="str">
        <f ca="1"/>
        <v>On Schedule</v>
      </c>
      <c r="Z250" s="644" t="s">
        <v>436</v>
      </c>
      <c r="AA250" s="644" t="s">
        <v>3719</v>
      </c>
      <c r="AB250" s="644" t="s">
        <v>3937</v>
      </c>
    </row>
    <row r="251" spans="2:33" ht="30" customHeight="1" x14ac:dyDescent="0.2">
      <c r="B251" s="491">
        <f ca="1"/>
        <v>247</v>
      </c>
      <c r="C251" s="502" t="str">
        <f ca="1"/>
        <v>NoDrawing</v>
      </c>
      <c r="D251" s="502" t="str">
        <f ca="1"/>
        <v>Lot02</v>
      </c>
      <c r="E251" s="502" t="str">
        <f ca="1"/>
        <v>MO-BEM54</v>
      </c>
      <c r="F251" s="502" t="str">
        <f ca="1"/>
        <v>MO-BEM</v>
      </c>
      <c r="G251" s="504" t="str">
        <f ca="1"/>
        <v>Strengthen the Maintenance Walkway of the TEF fan</v>
      </c>
      <c r="H251" s="502" t="str">
        <f ca="1"/>
        <v>สหชาติ</v>
      </c>
      <c r="I251" s="502">
        <f ca="1"/>
        <v>0</v>
      </c>
      <c r="J251" s="502">
        <f ca="1"/>
        <v>0</v>
      </c>
      <c r="K251" s="506">
        <f ca="1"/>
        <v>46388</v>
      </c>
      <c r="L251" s="530">
        <f ca="1"/>
        <v>46219</v>
      </c>
      <c r="M251" s="189">
        <f ca="1"/>
        <v>1</v>
      </c>
      <c r="N251" s="191" t="str">
        <f ca="1"/>
        <v>Completed</v>
      </c>
      <c r="O251" s="623">
        <f ca="1"/>
        <v>46250</v>
      </c>
      <c r="P251" s="189">
        <f ca="1"/>
        <v>1</v>
      </c>
      <c r="Q251" s="191" t="str">
        <f ca="1"/>
        <v>Completed</v>
      </c>
      <c r="R251" s="209">
        <f ca="1"/>
        <v>0</v>
      </c>
      <c r="S251" s="195">
        <f ca="1"/>
        <v>0</v>
      </c>
      <c r="T251" s="203">
        <f ca="1"/>
        <v>0</v>
      </c>
      <c r="U251" s="530">
        <f ca="1"/>
        <v>46387</v>
      </c>
      <c r="V251" s="189">
        <f ca="1"/>
        <v>0</v>
      </c>
      <c r="W251" s="191" t="str">
        <f ca="1"/>
        <v>On Schedule</v>
      </c>
      <c r="AA251" s="644">
        <v>0</v>
      </c>
      <c r="AB251" s="644">
        <v>0</v>
      </c>
    </row>
    <row r="253" spans="2:33" ht="30" customHeight="1" x14ac:dyDescent="0.2">
      <c r="AC253" t="s">
        <v>4790</v>
      </c>
    </row>
    <row r="254" spans="2:33" ht="30" customHeight="1" x14ac:dyDescent="0.2">
      <c r="AC254" t="s">
        <v>4737</v>
      </c>
      <c r="AD254" t="s">
        <v>4395</v>
      </c>
      <c r="AE254" t="s">
        <v>1859</v>
      </c>
      <c r="AF254" t="s">
        <v>1861</v>
      </c>
      <c r="AG254" t="s">
        <v>1860</v>
      </c>
    </row>
    <row r="255" spans="2:33" ht="30" customHeight="1" x14ac:dyDescent="0.2">
      <c r="AC255" t="s">
        <v>384</v>
      </c>
      <c r="AD255">
        <f ca="1">COUNTIFS($H$5:$H$145,$AC255,$W$5:$W$145,"?*")</f>
        <v>29</v>
      </c>
      <c r="AE255">
        <f ca="1">COUNTIFS($H$5:$H$145,$AC255,$W$5:$W$145,"Completed")</f>
        <v>19</v>
      </c>
      <c r="AF255">
        <f ca="1">COUNTIFS($H$5:$H$145,$AC255,$W$5:$W$145,"Late")</f>
        <v>4</v>
      </c>
      <c r="AG255">
        <f ca="1">COUNTIFS($H$5:$H$145,$AC255,$W$5:$W$145,"On Schedule")</f>
        <v>6</v>
      </c>
    </row>
    <row r="256" spans="2:33" ht="30" customHeight="1" x14ac:dyDescent="0.2">
      <c r="AC256" t="s">
        <v>382</v>
      </c>
      <c r="AD256">
        <f t="shared" ref="AD256:AD264" ca="1" si="0">COUNTIFS($H$5:$H$145,$AC256,$W$5:$W$145,"?*")</f>
        <v>37</v>
      </c>
      <c r="AE256">
        <f t="shared" ref="AE256:AE264" ca="1" si="1">COUNTIFS($H$5:$H$145,$AC256,$W$5:$W$145,"Completed")</f>
        <v>25</v>
      </c>
      <c r="AF256">
        <f t="shared" ref="AF256:AF264" ca="1" si="2">COUNTIFS($H$5:$H$145,$AC256,$W$5:$W$145,"Late")</f>
        <v>5</v>
      </c>
      <c r="AG256">
        <f t="shared" ref="AG256:AG264" ca="1" si="3">COUNTIFS($H$5:$H$145,$AC256,$W$5:$W$145,"On Schedule")</f>
        <v>7</v>
      </c>
    </row>
    <row r="257" spans="29:33" ht="30" customHeight="1" x14ac:dyDescent="0.2">
      <c r="AC257" t="s">
        <v>463</v>
      </c>
      <c r="AD257">
        <f t="shared" ca="1" si="0"/>
        <v>13</v>
      </c>
      <c r="AE257">
        <f t="shared" ca="1" si="1"/>
        <v>10</v>
      </c>
      <c r="AF257">
        <f t="shared" ca="1" si="2"/>
        <v>2</v>
      </c>
      <c r="AG257">
        <f t="shared" ca="1" si="3"/>
        <v>1</v>
      </c>
    </row>
    <row r="258" spans="29:33" ht="30" customHeight="1" x14ac:dyDescent="0.2">
      <c r="AC258" t="s">
        <v>471</v>
      </c>
      <c r="AD258">
        <f t="shared" ca="1" si="0"/>
        <v>9</v>
      </c>
      <c r="AE258">
        <f t="shared" ca="1" si="1"/>
        <v>4</v>
      </c>
      <c r="AF258">
        <f t="shared" ca="1" si="2"/>
        <v>1</v>
      </c>
      <c r="AG258">
        <f t="shared" ca="1" si="3"/>
        <v>4</v>
      </c>
    </row>
    <row r="259" spans="29:33" ht="30" customHeight="1" x14ac:dyDescent="0.2">
      <c r="AC259" t="s">
        <v>428</v>
      </c>
      <c r="AD259">
        <f t="shared" ca="1" si="0"/>
        <v>4</v>
      </c>
      <c r="AE259">
        <f t="shared" ca="1" si="1"/>
        <v>1</v>
      </c>
      <c r="AF259">
        <f t="shared" ca="1" si="2"/>
        <v>2</v>
      </c>
      <c r="AG259">
        <f t="shared" ca="1" si="3"/>
        <v>1</v>
      </c>
    </row>
    <row r="260" spans="29:33" ht="30" customHeight="1" x14ac:dyDescent="0.2">
      <c r="AC260" t="s">
        <v>435</v>
      </c>
      <c r="AD260">
        <f t="shared" ca="1" si="0"/>
        <v>1</v>
      </c>
      <c r="AE260">
        <f t="shared" ca="1" si="1"/>
        <v>0</v>
      </c>
      <c r="AF260">
        <f t="shared" ca="1" si="2"/>
        <v>1</v>
      </c>
      <c r="AG260">
        <f t="shared" ca="1" si="3"/>
        <v>0</v>
      </c>
    </row>
    <row r="261" spans="29:33" ht="30" customHeight="1" x14ac:dyDescent="0.2">
      <c r="AC261" t="s">
        <v>501</v>
      </c>
      <c r="AD261">
        <f t="shared" ca="1" si="0"/>
        <v>1</v>
      </c>
      <c r="AE261">
        <f t="shared" ca="1" si="1"/>
        <v>0</v>
      </c>
      <c r="AF261">
        <f t="shared" ca="1" si="2"/>
        <v>0</v>
      </c>
      <c r="AG261">
        <f t="shared" ca="1" si="3"/>
        <v>1</v>
      </c>
    </row>
    <row r="262" spans="29:33" ht="30" customHeight="1" x14ac:dyDescent="0.2">
      <c r="AC262" t="s">
        <v>468</v>
      </c>
      <c r="AD262">
        <f t="shared" ca="1" si="0"/>
        <v>6</v>
      </c>
      <c r="AE262">
        <f t="shared" ca="1" si="1"/>
        <v>3</v>
      </c>
      <c r="AF262">
        <f t="shared" ca="1" si="2"/>
        <v>1</v>
      </c>
      <c r="AG262">
        <f t="shared" ca="1" si="3"/>
        <v>2</v>
      </c>
    </row>
    <row r="263" spans="29:33" ht="30" customHeight="1" x14ac:dyDescent="0.2">
      <c r="AC263" t="s">
        <v>467</v>
      </c>
      <c r="AD263">
        <f t="shared" ca="1" si="0"/>
        <v>1</v>
      </c>
      <c r="AE263">
        <f t="shared" ca="1" si="1"/>
        <v>1</v>
      </c>
      <c r="AF263">
        <f t="shared" ca="1" si="2"/>
        <v>0</v>
      </c>
      <c r="AG263">
        <f t="shared" ca="1" si="3"/>
        <v>0</v>
      </c>
    </row>
    <row r="264" spans="29:33" ht="30" customHeight="1" x14ac:dyDescent="0.2">
      <c r="AC264" t="s">
        <v>533</v>
      </c>
      <c r="AD264">
        <f t="shared" ca="1" si="0"/>
        <v>2</v>
      </c>
      <c r="AE264">
        <f t="shared" ca="1" si="1"/>
        <v>2</v>
      </c>
      <c r="AF264">
        <f t="shared" ca="1" si="2"/>
        <v>0</v>
      </c>
      <c r="AG264">
        <f t="shared" ca="1" si="3"/>
        <v>0</v>
      </c>
    </row>
    <row r="266" spans="29:33" ht="30" customHeight="1" x14ac:dyDescent="0.2">
      <c r="AC266" t="s">
        <v>4791</v>
      </c>
    </row>
    <row r="267" spans="29:33" ht="30" customHeight="1" x14ac:dyDescent="0.2">
      <c r="AC267" t="s">
        <v>4737</v>
      </c>
      <c r="AD267" t="s">
        <v>4395</v>
      </c>
      <c r="AE267" t="s">
        <v>1859</v>
      </c>
      <c r="AF267" t="s">
        <v>1861</v>
      </c>
      <c r="AG267" t="s">
        <v>1860</v>
      </c>
    </row>
    <row r="268" spans="29:33" ht="30" customHeight="1" x14ac:dyDescent="0.2">
      <c r="AC268" t="s">
        <v>384</v>
      </c>
      <c r="AD268">
        <f ca="1">COUNTIFS($H$146:$H$251,$AC268,$W$146:$W$251,"?*")</f>
        <v>61</v>
      </c>
      <c r="AE268">
        <f ca="1">COUNTIFS($H$146:$H$251,$AC268,$W$146:$W$251,"Completed")</f>
        <v>23</v>
      </c>
      <c r="AF268">
        <f ca="1">COUNTIFS($H$146:$H$251,$AC268,$W$146:$W$251,"Late")</f>
        <v>10</v>
      </c>
      <c r="AG268">
        <f ca="1">COUNTIFS($H$146:$H$251,$AC268,$W$146:$W$251,"On Schedule")</f>
        <v>28</v>
      </c>
    </row>
    <row r="269" spans="29:33" ht="30" customHeight="1" x14ac:dyDescent="0.2">
      <c r="AC269" t="s">
        <v>382</v>
      </c>
      <c r="AD269">
        <f ca="1">COUNTIFS($H$146:$H$251,$AC269,$W$146:$W$251,"?*")</f>
        <v>25</v>
      </c>
      <c r="AE269">
        <f ca="1">COUNTIFS($H$146:$H$251,$AC269,$W$146:$W$251,"Completed")</f>
        <v>9</v>
      </c>
      <c r="AF269">
        <f ca="1">COUNTIFS($H$146:$H$251,$AC269,$W$146:$W$251,"Late")</f>
        <v>7</v>
      </c>
      <c r="AG269">
        <f ca="1">COUNTIFS($H$146:$H$251,$AC269,$W$146:$W$251,"On Schedule")</f>
        <v>9</v>
      </c>
    </row>
    <row r="270" spans="29:33" ht="30" customHeight="1" x14ac:dyDescent="0.2">
      <c r="AC270" t="s">
        <v>428</v>
      </c>
      <c r="AD270">
        <f ca="1">COUNTIFS($H$146:$H$251,$AC270,$W$146:$W$251,"?*")</f>
        <v>8</v>
      </c>
      <c r="AE270">
        <f ca="1">COUNTIFS($H$146:$H$251,$AC270,$W$146:$W$251,"Completed")</f>
        <v>0</v>
      </c>
      <c r="AF270">
        <f ca="1">COUNTIFS($H$146:$H$251,$AC270,$W$146:$W$251,"Late")</f>
        <v>0</v>
      </c>
      <c r="AG270">
        <f ca="1">COUNTIFS($H$146:$H$251,$AC270,$W$146:$W$251,"On Schedule")</f>
        <v>8</v>
      </c>
    </row>
    <row r="271" spans="29:33" ht="30" customHeight="1" x14ac:dyDescent="0.2">
      <c r="AC271" t="s">
        <v>435</v>
      </c>
      <c r="AD271">
        <f ca="1">COUNTIFS($H$146:$H$251,$AC271,$W$146:$W$251,"?*")</f>
        <v>1</v>
      </c>
      <c r="AE271">
        <f ca="1">COUNTIFS($H$146:$H$251,$AC271,$W$146:$W$251,"Completed")</f>
        <v>0</v>
      </c>
      <c r="AF271">
        <f ca="1">COUNTIFS($H$146:$H$251,$AC271,$W$146:$W$251,"Late")</f>
        <v>0</v>
      </c>
      <c r="AG271">
        <f ca="1">COUNTIFS($H$146:$H$251,$AC271,$W$146:$W$251,"On Schedule")</f>
        <v>1</v>
      </c>
    </row>
  </sheetData>
  <autoFilter ref="B4:W251" xr:uid="{F1BF1887-1443-4261-9BF9-A4308F43B178}">
    <filterColumn colId="21">
      <customFilters>
        <customFilter operator="notEqual" val=" "/>
      </customFilters>
    </filterColumn>
  </autoFilter>
  <mergeCells count="1">
    <mergeCell ref="B2:W2"/>
  </mergeCells>
  <conditionalFormatting sqref="M6:M2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{6B2F1603-9E30-4619-AD9E-32B30B86B582}</x14:id>
        </ext>
      </extLst>
    </cfRule>
  </conditionalFormatting>
  <conditionalFormatting sqref="M26:M42 M4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{BA2B2A85-BC37-4F5F-8D68-D1195AE94D01}</x14:id>
        </ext>
      </extLst>
    </cfRule>
  </conditionalFormatting>
  <conditionalFormatting sqref="M43:M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{6E398E22-308F-4F11-A486-DCAAEAB07240}</x14:id>
        </ext>
      </extLst>
    </cfRule>
  </conditionalFormatting>
  <conditionalFormatting sqref="M83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{32C6FB5B-5B29-4E3D-A5F4-5FA61F15D6C0}</x14:id>
        </ext>
      </extLst>
    </cfRule>
  </conditionalFormatting>
  <conditionalFormatting sqref="M84:M184 M5 M25 M46:M82 M186:M25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{CCAAB8F8-FE25-4CD9-B29F-F8EF23586F1F}</x14:id>
        </ext>
      </extLst>
    </cfRule>
  </conditionalFormatting>
  <conditionalFormatting sqref="P248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{A46958AA-DCD4-436F-9778-9DF5662BEF5E}</x14:id>
        </ext>
      </extLst>
    </cfRule>
  </conditionalFormatting>
  <conditionalFormatting sqref="P249:P251 P5 P25 P46:P140 P142:P247 Q18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{A7C57844-E0D0-44DB-9201-917751CFC5CC}</x14:id>
        </ext>
      </extLst>
    </cfRule>
  </conditionalFormatting>
  <conditionalFormatting sqref="Q5:Q140 N5:N251 O141:Q141 Q142:Q184 L185:M185 Q186:Q251">
    <cfRule type="expression" dxfId="131" priority="24">
      <formula>L5="Late"</formula>
    </cfRule>
    <cfRule type="expression" dxfId="130" priority="25">
      <formula>L5="On Schedule"</formula>
    </cfRule>
    <cfRule type="expression" dxfId="129" priority="26">
      <formula>L5="Completed"</formula>
    </cfRule>
  </conditionalFormatting>
  <conditionalFormatting sqref="S6:S2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{C0B1C71C-FBEA-4949-98AC-B9F52BE64EDA}</x14:id>
        </ext>
      </extLst>
    </cfRule>
  </conditionalFormatting>
  <conditionalFormatting sqref="S23:S2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{929E466B-F5C9-4620-9D89-EC69645EEE42}</x14:id>
        </ext>
      </extLst>
    </cfRule>
  </conditionalFormatting>
  <conditionalFormatting sqref="S25 S5 S46:S251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{A1742B89-7A26-4DA5-B72D-E3291D742BEE}</x14:id>
        </ext>
      </extLst>
    </cfRule>
  </conditionalFormatting>
  <conditionalFormatting sqref="S26:S4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{52DDC76B-F76B-4C2E-8E59-586047D6FBB5}</x14:id>
        </ext>
      </extLst>
    </cfRule>
  </conditionalFormatting>
  <conditionalFormatting sqref="T5:T24">
    <cfRule type="expression" dxfId="128" priority="10">
      <formula>T5="Late"</formula>
    </cfRule>
    <cfRule type="expression" dxfId="127" priority="11">
      <formula>T5="On Schedule"</formula>
    </cfRule>
    <cfRule type="expression" dxfId="126" priority="12">
      <formula>T5="Completed"</formula>
    </cfRule>
  </conditionalFormatting>
  <conditionalFormatting sqref="T23:T25">
    <cfRule type="expression" dxfId="125" priority="14">
      <formula>T23="Late"</formula>
    </cfRule>
    <cfRule type="expression" dxfId="124" priority="15">
      <formula>T23="On Schedule"</formula>
    </cfRule>
    <cfRule type="expression" dxfId="123" priority="16">
      <formula>T23="Completed"</formula>
    </cfRule>
  </conditionalFormatting>
  <conditionalFormatting sqref="T26:T251">
    <cfRule type="expression" dxfId="122" priority="4">
      <formula>T26="Late"</formula>
    </cfRule>
    <cfRule type="expression" dxfId="121" priority="5">
      <formula>T26="On Schedule"</formula>
    </cfRule>
    <cfRule type="expression" dxfId="120" priority="6">
      <formula>T26="Completed"</formula>
    </cfRule>
  </conditionalFormatting>
  <conditionalFormatting sqref="V6:V24 P6:P2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{8570F51C-B08C-431B-9DB7-1B40FFD34208}</x14:id>
        </ext>
      </extLst>
    </cfRule>
  </conditionalFormatting>
  <conditionalFormatting sqref="V25 V5 V46:V25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{9543D6A7-954C-4FAC-8818-225637C37FFD}</x14:id>
        </ext>
      </extLst>
    </cfRule>
  </conditionalFormatting>
  <conditionalFormatting sqref="V26:V42 P26:P45 V4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{E3739899-4657-4C1F-9017-3C430F098BD6}</x14:id>
        </ext>
      </extLst>
    </cfRule>
  </conditionalFormatting>
  <conditionalFormatting sqref="V43:V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{378BEFFD-C63D-4D9B-A324-DE1F7AD01FDD}</x14:id>
        </ext>
      </extLst>
    </cfRule>
  </conditionalFormatting>
  <conditionalFormatting sqref="W5:W251">
    <cfRule type="expression" dxfId="119" priority="19">
      <formula>W5="Late"</formula>
    </cfRule>
    <cfRule type="expression" dxfId="118" priority="20">
      <formula>W5="On Schedule"</formula>
    </cfRule>
    <cfRule type="expression" dxfId="117" priority="21">
      <formula>W5="Completed"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2F1603-9E30-4619-AD9E-32B30B86B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BA2B2A85-BC37-4F5F-8D68-D1195AE94D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M26:M42 M45</xm:sqref>
        </x14:conditionalFormatting>
        <x14:conditionalFormatting xmlns:xm="http://schemas.microsoft.com/office/excel/2006/main">
          <x14:cfRule type="dataBar" id="{6E398E22-308F-4F11-A486-DCAAEAB0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M43:M44</xm:sqref>
        </x14:conditionalFormatting>
        <x14:conditionalFormatting xmlns:xm="http://schemas.microsoft.com/office/excel/2006/main">
          <x14:cfRule type="dataBar" id="{32C6FB5B-5B29-4E3D-A5F4-5FA61F15D6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</xm:sqref>
        </x14:conditionalFormatting>
        <x14:conditionalFormatting xmlns:xm="http://schemas.microsoft.com/office/excel/2006/main">
          <x14:cfRule type="dataBar" id="{CCAAB8F8-FE25-4CD9-B29F-F8EF23586F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M84:M184 M5 M25 M46:M82 M186:M251</xm:sqref>
        </x14:conditionalFormatting>
        <x14:conditionalFormatting xmlns:xm="http://schemas.microsoft.com/office/excel/2006/main">
          <x14:cfRule type="dataBar" id="{A46958AA-DCD4-436F-9778-9DF5662BE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P248</xm:sqref>
        </x14:conditionalFormatting>
        <x14:conditionalFormatting xmlns:xm="http://schemas.microsoft.com/office/excel/2006/main">
          <x14:cfRule type="dataBar" id="{A7C57844-E0D0-44DB-9201-917751CFC5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P249:P251 P5 P25 P46:P140 P142:P247 Q185</xm:sqref>
        </x14:conditionalFormatting>
        <x14:conditionalFormatting xmlns:xm="http://schemas.microsoft.com/office/excel/2006/main">
          <x14:cfRule type="dataBar" id="{C0B1C71C-FBEA-4949-98AC-B9F52BE64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S6:S22</xm:sqref>
        </x14:conditionalFormatting>
        <x14:conditionalFormatting xmlns:xm="http://schemas.microsoft.com/office/excel/2006/main">
          <x14:cfRule type="dataBar" id="{929E466B-F5C9-4620-9D89-EC69645EEE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S23:S24</xm:sqref>
        </x14:conditionalFormatting>
        <x14:conditionalFormatting xmlns:xm="http://schemas.microsoft.com/office/excel/2006/main">
          <x14:cfRule type="dataBar" id="{A1742B89-7A26-4DA5-B72D-E3291D742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S25 S5 S46:S251</xm:sqref>
        </x14:conditionalFormatting>
        <x14:conditionalFormatting xmlns:xm="http://schemas.microsoft.com/office/excel/2006/main">
          <x14:cfRule type="dataBar" id="{52DDC76B-F76B-4C2E-8E59-586047D6F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S26:S45</xm:sqref>
        </x14:conditionalFormatting>
        <x14:conditionalFormatting xmlns:xm="http://schemas.microsoft.com/office/excel/2006/main">
          <x14:cfRule type="dataBar" id="{8570F51C-B08C-431B-9DB7-1B40FFD342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V6:V24 P6:P24</xm:sqref>
        </x14:conditionalFormatting>
        <x14:conditionalFormatting xmlns:xm="http://schemas.microsoft.com/office/excel/2006/main">
          <x14:cfRule type="dataBar" id="{9543D6A7-954C-4FAC-8818-225637C37F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V25 V5 V46:V251</xm:sqref>
        </x14:conditionalFormatting>
        <x14:conditionalFormatting xmlns:xm="http://schemas.microsoft.com/office/excel/2006/main">
          <x14:cfRule type="dataBar" id="{E3739899-4657-4C1F-9017-3C430F098B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V26:V42 P26:P45 V45</xm:sqref>
        </x14:conditionalFormatting>
        <x14:conditionalFormatting xmlns:xm="http://schemas.microsoft.com/office/excel/2006/main">
          <x14:cfRule type="dataBar" id="{378BEFFD-C63D-4D9B-A324-DE1F7AD01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V43:V44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E518-1E03-4980-901A-4636605F5C7A}">
  <sheetPr codeName="Sheet11" filterMode="1">
    <tabColor theme="9"/>
  </sheetPr>
  <dimension ref="B2:AJ259"/>
  <sheetViews>
    <sheetView zoomScale="80" zoomScaleNormal="80" workbookViewId="0">
      <pane ySplit="4" topLeftCell="A65" activePane="bottomLeft" state="frozen"/>
      <selection activeCell="Q198" sqref="Q198"/>
      <selection pane="bottomLeft" activeCell="Q198" sqref="Q198"/>
    </sheetView>
  </sheetViews>
  <sheetFormatPr defaultRowHeight="30" customHeight="1" outlineLevelCol="1" x14ac:dyDescent="0.2"/>
  <cols>
    <col min="2" max="2" width="5.625" style="488" customWidth="1"/>
    <col min="3" max="3" width="13.75" style="488" customWidth="1" outlineLevel="1"/>
    <col min="4" max="4" width="12.75" style="488" hidden="1" customWidth="1"/>
    <col min="5" max="5" width="12.75" style="488" customWidth="1"/>
    <col min="6" max="6" width="4.875" style="488" hidden="1" customWidth="1" outlineLevel="1"/>
    <col min="7" max="7" width="91.375" style="488" bestFit="1" customWidth="1" collapsed="1"/>
    <col min="8" max="8" width="19.875" style="485" bestFit="1" customWidth="1"/>
    <col min="9" max="11" width="14.125" style="485" hidden="1" customWidth="1"/>
    <col min="12" max="23" width="14.125" style="485" hidden="1" customWidth="1" outlineLevel="1"/>
    <col min="24" max="24" width="14.125" style="485" customWidth="1" collapsed="1"/>
    <col min="25" max="25" width="14.125" style="488" customWidth="1"/>
    <col min="26" max="26" width="14.125" style="485" customWidth="1"/>
    <col min="27" max="27" width="0" hidden="1" customWidth="1"/>
    <col min="29" max="29" width="12.375" style="644" bestFit="1" customWidth="1"/>
    <col min="30" max="30" width="13.375" style="644" bestFit="1" customWidth="1"/>
    <col min="31" max="31" width="15.5" style="644" bestFit="1" customWidth="1"/>
    <col min="32" max="32" width="19.375" bestFit="1" customWidth="1"/>
  </cols>
  <sheetData>
    <row r="2" spans="2:31" ht="30" customHeight="1" x14ac:dyDescent="0.2">
      <c r="B2" s="903" t="s">
        <v>542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Z2" s="903"/>
    </row>
    <row r="3" spans="2:31" ht="14.25" x14ac:dyDescent="0.2"/>
    <row r="4" spans="2:31" ht="57" x14ac:dyDescent="0.2">
      <c r="B4" s="441" t="s">
        <v>1858</v>
      </c>
      <c r="C4" s="442" t="s">
        <v>4389</v>
      </c>
      <c r="D4" s="441" t="s">
        <v>548</v>
      </c>
      <c r="E4" s="441" t="s">
        <v>15</v>
      </c>
      <c r="F4" s="441" t="s">
        <v>16</v>
      </c>
      <c r="G4" s="442" t="s">
        <v>18</v>
      </c>
      <c r="H4" s="442" t="s">
        <v>1655</v>
      </c>
      <c r="I4" s="442"/>
      <c r="J4" s="442" t="s">
        <v>1909</v>
      </c>
      <c r="K4" s="442" t="s">
        <v>1654</v>
      </c>
      <c r="L4" s="442" t="s">
        <v>1645</v>
      </c>
      <c r="M4" s="443" t="s">
        <v>1644</v>
      </c>
      <c r="N4" s="443" t="s">
        <v>1935</v>
      </c>
      <c r="O4" s="442" t="s">
        <v>1646</v>
      </c>
      <c r="P4" s="443" t="s">
        <v>1647</v>
      </c>
      <c r="Q4" s="443" t="s">
        <v>1936</v>
      </c>
      <c r="R4" s="442" t="s">
        <v>1915</v>
      </c>
      <c r="S4" s="443" t="s">
        <v>1914</v>
      </c>
      <c r="T4" s="443" t="s">
        <v>1937</v>
      </c>
      <c r="U4" s="442" t="s">
        <v>1648</v>
      </c>
      <c r="V4" s="443" t="s">
        <v>1649</v>
      </c>
      <c r="W4" s="443" t="s">
        <v>1938</v>
      </c>
      <c r="X4" s="442" t="s">
        <v>1650</v>
      </c>
      <c r="Y4" s="443" t="s">
        <v>1651</v>
      </c>
      <c r="Z4" s="443" t="s">
        <v>1939</v>
      </c>
      <c r="AA4" s="441" t="s">
        <v>1910</v>
      </c>
      <c r="AC4" s="88" t="s">
        <v>4389</v>
      </c>
      <c r="AD4" s="644" t="s">
        <v>4803</v>
      </c>
      <c r="AE4" s="644" t="s">
        <v>4804</v>
      </c>
    </row>
    <row r="5" spans="2:31" ht="30" hidden="1" customHeight="1" x14ac:dyDescent="0.2">
      <c r="B5" s="508" cm="1">
        <f t="array" aca="1" ref="B5:Z251" ca="1">IF('01 Summary'!B4:Z250=" "," ",'01 Summary'!B4:Z250)</f>
        <v>1</v>
      </c>
      <c r="C5" s="508" t="str">
        <f ca="1"/>
        <v>MDW-39246-60</v>
      </c>
      <c r="D5" s="508" t="str">
        <f ca="1"/>
        <v>Lot01</v>
      </c>
      <c r="E5" s="508" t="str">
        <f ca="1"/>
        <v>GEN1</v>
      </c>
      <c r="F5" s="508" t="str">
        <f ca="1"/>
        <v>GEN</v>
      </c>
      <c r="G5" s="542" t="str">
        <f ca="1"/>
        <v>Rooms and Building Service Systems Modification in Stations Area</v>
      </c>
      <c r="H5" s="508" t="str">
        <f ca="1"/>
        <v>-</v>
      </c>
      <c r="I5" s="509">
        <f ca="1"/>
        <v>0</v>
      </c>
      <c r="J5" s="508">
        <f ca="1"/>
        <v>0</v>
      </c>
      <c r="K5" s="510">
        <f ca="1"/>
        <v>46235</v>
      </c>
      <c r="L5" s="663">
        <f ca="1"/>
        <v>0</v>
      </c>
      <c r="M5" s="664">
        <f ca="1"/>
        <v>0</v>
      </c>
      <c r="N5" s="665">
        <f ca="1"/>
        <v>0</v>
      </c>
      <c r="O5" s="663">
        <f ca="1"/>
        <v>0</v>
      </c>
      <c r="P5" s="664">
        <f ca="1"/>
        <v>0</v>
      </c>
      <c r="Q5" s="665">
        <f ca="1"/>
        <v>0</v>
      </c>
      <c r="R5" s="663">
        <f ca="1"/>
        <v>0</v>
      </c>
      <c r="S5" s="664">
        <f ca="1"/>
        <v>0</v>
      </c>
      <c r="T5" s="665">
        <f ca="1"/>
        <v>0</v>
      </c>
      <c r="U5" s="663">
        <f ca="1"/>
        <v>0</v>
      </c>
      <c r="V5" s="664">
        <f ca="1"/>
        <v>0</v>
      </c>
      <c r="W5" s="665">
        <f ca="1"/>
        <v>0</v>
      </c>
      <c r="X5" s="692">
        <f ca="1"/>
        <v>0</v>
      </c>
      <c r="Y5" s="693">
        <f ca="1"/>
        <v>0</v>
      </c>
      <c r="Z5" s="694">
        <f ca="1"/>
        <v>0</v>
      </c>
      <c r="AA5" t="str" cm="1">
        <f t="array" aca="1" ref="AA5" ca="1">_xlfn.XLOOKUP(1,(E5='01 Summary'!$E$4:$E$250)*(('01 Summary'!$Z$4:$Z$250="Late")+('01 Summary'!$Z$4:$Z$250="On Schedule")),'01 Summary'!$AM$4:$AM$250," ")</f>
        <v xml:space="preserve"> </v>
      </c>
      <c r="AC5" s="644" t="s">
        <v>1276</v>
      </c>
      <c r="AD5" s="644" t="s">
        <v>3529</v>
      </c>
      <c r="AE5" s="644" t="s">
        <v>3802</v>
      </c>
    </row>
    <row r="6" spans="2:31" ht="30" hidden="1" customHeight="1" x14ac:dyDescent="0.2">
      <c r="B6" s="508">
        <f ca="1"/>
        <v>2</v>
      </c>
      <c r="C6" s="508" t="str">
        <f ca="1"/>
        <v>MDW-39246</v>
      </c>
      <c r="D6" s="508" t="str">
        <f ca="1"/>
        <v>Lot01</v>
      </c>
      <c r="E6" s="508" t="str">
        <f ca="1"/>
        <v>GEN1.1</v>
      </c>
      <c r="F6" s="508" t="str">
        <f ca="1"/>
        <v>GEN</v>
      </c>
      <c r="G6" s="542" t="str">
        <f ca="1"/>
        <v>Power Outlet Installation in SOR, Ticket Office and Cash Handling for OR13 - OR17</v>
      </c>
      <c r="H6" s="508" t="str">
        <f ca="1"/>
        <v>ประธาน</v>
      </c>
      <c r="I6" s="509">
        <f ca="1"/>
        <v>0</v>
      </c>
      <c r="J6" s="508">
        <f ca="1"/>
        <v>0</v>
      </c>
      <c r="K6" s="510">
        <f ca="1"/>
        <v>46235</v>
      </c>
      <c r="L6" s="173">
        <f ca="1"/>
        <v>46052</v>
      </c>
      <c r="M6" s="187">
        <f ca="1"/>
        <v>1</v>
      </c>
      <c r="N6" s="191" t="str">
        <f ca="1"/>
        <v>Completed</v>
      </c>
      <c r="O6" s="173">
        <f ca="1"/>
        <v>46082</v>
      </c>
      <c r="P6" s="187">
        <f ca="1"/>
        <v>1</v>
      </c>
      <c r="Q6" s="191" t="str">
        <f ca="1"/>
        <v>Completed</v>
      </c>
      <c r="R6" s="194">
        <f ca="1"/>
        <v>0</v>
      </c>
      <c r="S6" s="195">
        <f ca="1"/>
        <v>0</v>
      </c>
      <c r="T6" s="203">
        <f ca="1"/>
        <v>0</v>
      </c>
      <c r="U6" s="173">
        <f ca="1"/>
        <v>46112</v>
      </c>
      <c r="V6" s="187">
        <f ca="1"/>
        <v>1</v>
      </c>
      <c r="W6" s="191" t="str">
        <f ca="1"/>
        <v>Completed</v>
      </c>
      <c r="X6" s="550">
        <f ca="1"/>
        <v>0</v>
      </c>
      <c r="Y6" s="551">
        <f ca="1"/>
        <v>0</v>
      </c>
      <c r="Z6" s="552">
        <f ca="1"/>
        <v>0</v>
      </c>
      <c r="AA6" t="str" cm="1">
        <f t="array" aca="1" ref="AA6" ca="1">_xlfn.XLOOKUP(1,(E6='01 Summary'!$E$4:$E$250)*(('01 Summary'!$Z$4:$Z$250="Late")+('01 Summary'!$Z$4:$Z$250="On Schedule")),'01 Summary'!$AM$4:$AM$250," ")</f>
        <v xml:space="preserve"> </v>
      </c>
      <c r="AC6" s="644" t="s">
        <v>1276</v>
      </c>
      <c r="AD6" s="644" t="s">
        <v>3529</v>
      </c>
      <c r="AE6" s="644" t="s">
        <v>3802</v>
      </c>
    </row>
    <row r="7" spans="2:31" ht="30" hidden="1" customHeight="1" x14ac:dyDescent="0.2">
      <c r="B7" s="508">
        <f ca="1"/>
        <v>3</v>
      </c>
      <c r="C7" s="508" t="str">
        <f ca="1"/>
        <v>MDW-39247</v>
      </c>
      <c r="D7" s="508" t="str">
        <f ca="1"/>
        <v>Lot01</v>
      </c>
      <c r="E7" s="508" t="str">
        <f ca="1"/>
        <v>GEN1.2</v>
      </c>
      <c r="F7" s="508" t="str">
        <f ca="1"/>
        <v>GEN</v>
      </c>
      <c r="G7" s="542" t="str">
        <f ca="1"/>
        <v>Power Outlet Installation in SOR, Ticket Office and Cash Handling for OR18 - OR22</v>
      </c>
      <c r="H7" s="508" t="str">
        <f ca="1"/>
        <v>ประธาน</v>
      </c>
      <c r="I7" s="509">
        <f ca="1"/>
        <v>0</v>
      </c>
      <c r="J7" s="508">
        <f ca="1"/>
        <v>0</v>
      </c>
      <c r="K7" s="510">
        <f ca="1"/>
        <v>46235</v>
      </c>
      <c r="L7" s="173">
        <f ca="1"/>
        <v>46021</v>
      </c>
      <c r="M7" s="187">
        <f ca="1"/>
        <v>1</v>
      </c>
      <c r="N7" s="191" t="str">
        <f ca="1"/>
        <v>Completed</v>
      </c>
      <c r="O7" s="173">
        <f ca="1"/>
        <v>46051</v>
      </c>
      <c r="P7" s="187">
        <f ca="1"/>
        <v>1</v>
      </c>
      <c r="Q7" s="191" t="str">
        <f ca="1"/>
        <v>Completed</v>
      </c>
      <c r="R7" s="194">
        <f ca="1"/>
        <v>0</v>
      </c>
      <c r="S7" s="195">
        <f ca="1"/>
        <v>0</v>
      </c>
      <c r="T7" s="203">
        <f ca="1"/>
        <v>0</v>
      </c>
      <c r="U7" s="173">
        <f ca="1"/>
        <v>46081</v>
      </c>
      <c r="V7" s="187">
        <f ca="1"/>
        <v>1</v>
      </c>
      <c r="W7" s="191" t="str">
        <f ca="1"/>
        <v>Completed</v>
      </c>
      <c r="X7" s="550">
        <f ca="1"/>
        <v>0</v>
      </c>
      <c r="Y7" s="551">
        <f ca="1"/>
        <v>0</v>
      </c>
      <c r="Z7" s="552">
        <f ca="1"/>
        <v>0</v>
      </c>
      <c r="AA7" t="str" cm="1">
        <f t="array" aca="1" ref="AA7" ca="1">_xlfn.XLOOKUP(1,(E7='01 Summary'!$E$4:$E$250)*(('01 Summary'!$Z$4:$Z$250="Late")+('01 Summary'!$Z$4:$Z$250="On Schedule")),'01 Summary'!$AM$4:$AM$250," ")</f>
        <v xml:space="preserve"> </v>
      </c>
      <c r="AC7" s="644" t="s">
        <v>1280</v>
      </c>
      <c r="AD7" s="644" t="s">
        <v>3529</v>
      </c>
      <c r="AE7" s="644" t="s">
        <v>3804</v>
      </c>
    </row>
    <row r="8" spans="2:31" ht="30" hidden="1" customHeight="1" x14ac:dyDescent="0.2">
      <c r="B8" s="508">
        <f ca="1"/>
        <v>4</v>
      </c>
      <c r="C8" s="508" t="str">
        <f ca="1"/>
        <v>MDW-39248</v>
      </c>
      <c r="D8" s="508" t="str">
        <f ca="1"/>
        <v>Lot01</v>
      </c>
      <c r="E8" s="508" t="str">
        <f ca="1"/>
        <v>GEN1.3</v>
      </c>
      <c r="F8" s="508" t="str">
        <f ca="1"/>
        <v>GEN</v>
      </c>
      <c r="G8" s="542" t="str">
        <f ca="1"/>
        <v>Power Outlet Installation in SOR, Ticket Office and Cash Handling for OR23 - OR29</v>
      </c>
      <c r="H8" s="508" t="str">
        <f ca="1"/>
        <v>ประธาน</v>
      </c>
      <c r="I8" s="509">
        <f ca="1"/>
        <v>0</v>
      </c>
      <c r="J8" s="508">
        <f ca="1"/>
        <v>0</v>
      </c>
      <c r="K8" s="510">
        <f ca="1"/>
        <v>46235</v>
      </c>
      <c r="L8" s="173">
        <f ca="1"/>
        <v>46052</v>
      </c>
      <c r="M8" s="187">
        <f ca="1"/>
        <v>1</v>
      </c>
      <c r="N8" s="191" t="str">
        <f ca="1"/>
        <v>Completed</v>
      </c>
      <c r="O8" s="173">
        <f ca="1"/>
        <v>46082</v>
      </c>
      <c r="P8" s="187">
        <f ca="1"/>
        <v>1</v>
      </c>
      <c r="Q8" s="191" t="str">
        <f ca="1"/>
        <v>Completed</v>
      </c>
      <c r="R8" s="194">
        <f ca="1"/>
        <v>0</v>
      </c>
      <c r="S8" s="195">
        <f ca="1"/>
        <v>0</v>
      </c>
      <c r="T8" s="203">
        <f ca="1"/>
        <v>0</v>
      </c>
      <c r="U8" s="173">
        <f ca="1"/>
        <v>46112</v>
      </c>
      <c r="V8" s="187">
        <f ca="1"/>
        <v>1</v>
      </c>
      <c r="W8" s="191" t="str">
        <f ca="1"/>
        <v>Completed</v>
      </c>
      <c r="X8" s="550">
        <f ca="1"/>
        <v>0</v>
      </c>
      <c r="Y8" s="551">
        <f ca="1"/>
        <v>0</v>
      </c>
      <c r="Z8" s="552">
        <f ca="1"/>
        <v>0</v>
      </c>
      <c r="AA8" t="str" cm="1">
        <f t="array" aca="1" ref="AA8" ca="1">_xlfn.XLOOKUP(1,(E8='01 Summary'!$E$4:$E$250)*(('01 Summary'!$Z$4:$Z$250="Late")+('01 Summary'!$Z$4:$Z$250="On Schedule")),'01 Summary'!$AM$4:$AM$250," ")</f>
        <v xml:space="preserve"> </v>
      </c>
      <c r="AC8" s="644" t="s">
        <v>1283</v>
      </c>
      <c r="AD8" s="644" t="s">
        <v>3529</v>
      </c>
      <c r="AE8" s="644" t="s">
        <v>3806</v>
      </c>
    </row>
    <row r="9" spans="2:31" ht="30" hidden="1" customHeight="1" x14ac:dyDescent="0.2">
      <c r="B9" s="508">
        <f ca="1"/>
        <v>5</v>
      </c>
      <c r="C9" s="508" t="str">
        <f ca="1"/>
        <v>MDW-39252</v>
      </c>
      <c r="D9" s="508" t="str">
        <f ca="1"/>
        <v>Lot01</v>
      </c>
      <c r="E9" s="508" t="str">
        <f ca="1"/>
        <v>GEN1.4</v>
      </c>
      <c r="F9" s="508" t="str">
        <f ca="1"/>
        <v>GEN</v>
      </c>
      <c r="G9" s="542" t="str">
        <f ca="1"/>
        <v>Modification of Fire Suppression System (N2) in Commerial Room at OR14</v>
      </c>
      <c r="H9" s="508" t="str">
        <f ca="1"/>
        <v>ประธาน</v>
      </c>
      <c r="I9" s="509">
        <f ca="1"/>
        <v>0</v>
      </c>
      <c r="J9" s="508">
        <f ca="1"/>
        <v>0</v>
      </c>
      <c r="K9" s="510">
        <f ca="1"/>
        <v>46235</v>
      </c>
      <c r="L9" s="173">
        <f ca="1"/>
        <v>46021</v>
      </c>
      <c r="M9" s="187">
        <f ca="1"/>
        <v>1</v>
      </c>
      <c r="N9" s="191" t="str">
        <f ca="1"/>
        <v>Completed</v>
      </c>
      <c r="O9" s="173">
        <f ca="1"/>
        <v>46051</v>
      </c>
      <c r="P9" s="187">
        <f ca="1"/>
        <v>1</v>
      </c>
      <c r="Q9" s="191" t="str">
        <f ca="1"/>
        <v>Completed</v>
      </c>
      <c r="R9" s="194">
        <f ca="1"/>
        <v>0</v>
      </c>
      <c r="S9" s="195">
        <f ca="1"/>
        <v>0</v>
      </c>
      <c r="T9" s="203">
        <f ca="1"/>
        <v>0</v>
      </c>
      <c r="U9" s="173">
        <f ca="1"/>
        <v>46081</v>
      </c>
      <c r="V9" s="187">
        <f ca="1"/>
        <v>1</v>
      </c>
      <c r="W9" s="191" t="str">
        <f ca="1"/>
        <v>Completed</v>
      </c>
      <c r="X9" s="550">
        <f ca="1"/>
        <v>0</v>
      </c>
      <c r="Y9" s="551">
        <f ca="1"/>
        <v>0</v>
      </c>
      <c r="Z9" s="552">
        <f ca="1"/>
        <v>0</v>
      </c>
      <c r="AA9" t="str" cm="1">
        <f t="array" aca="1" ref="AA9" ca="1">_xlfn.XLOOKUP(1,(E9='01 Summary'!$E$4:$E$250)*(('01 Summary'!$Z$4:$Z$250="Late")+('01 Summary'!$Z$4:$Z$250="On Schedule")),'01 Summary'!$AM$4:$AM$250," ")</f>
        <v xml:space="preserve"> </v>
      </c>
      <c r="AC9" s="644" t="s">
        <v>1298</v>
      </c>
      <c r="AD9" s="644" t="s">
        <v>3537</v>
      </c>
      <c r="AE9" s="644" t="s">
        <v>3811</v>
      </c>
    </row>
    <row r="10" spans="2:31" ht="30" hidden="1" customHeight="1" x14ac:dyDescent="0.2">
      <c r="B10" s="508">
        <f ca="1"/>
        <v>6</v>
      </c>
      <c r="C10" s="508" t="str">
        <f ca="1"/>
        <v>MDW-39253</v>
      </c>
      <c r="D10" s="508" t="str">
        <f ca="1"/>
        <v>Lot01</v>
      </c>
      <c r="E10" s="508" t="str">
        <f ca="1"/>
        <v>GEN1.5</v>
      </c>
      <c r="F10" s="508" t="str">
        <f ca="1"/>
        <v>GEN</v>
      </c>
      <c r="G10" s="542" t="str">
        <f ca="1"/>
        <v>Modification of Civil Work in Telecommunication Room at OR14</v>
      </c>
      <c r="H10" s="508" t="str">
        <f ca="1"/>
        <v>สหชาติ</v>
      </c>
      <c r="I10" s="509">
        <f ca="1"/>
        <v>0</v>
      </c>
      <c r="J10" s="508">
        <f ca="1"/>
        <v>0</v>
      </c>
      <c r="K10" s="510">
        <f ca="1"/>
        <v>46235</v>
      </c>
      <c r="L10" s="173">
        <f ca="1"/>
        <v>46021</v>
      </c>
      <c r="M10" s="187">
        <f ca="1"/>
        <v>1</v>
      </c>
      <c r="N10" s="191" t="str">
        <f ca="1"/>
        <v>Completed</v>
      </c>
      <c r="O10" s="173">
        <f ca="1"/>
        <v>46051</v>
      </c>
      <c r="P10" s="187">
        <f ca="1"/>
        <v>1</v>
      </c>
      <c r="Q10" s="191" t="str">
        <f ca="1"/>
        <v>Completed</v>
      </c>
      <c r="R10" s="194">
        <f ca="1"/>
        <v>0</v>
      </c>
      <c r="S10" s="195">
        <f ca="1"/>
        <v>0</v>
      </c>
      <c r="T10" s="203">
        <f ca="1"/>
        <v>0</v>
      </c>
      <c r="U10" s="173">
        <f ca="1"/>
        <v>46081</v>
      </c>
      <c r="V10" s="187">
        <f ca="1"/>
        <v>1</v>
      </c>
      <c r="W10" s="191" t="str">
        <f ca="1"/>
        <v>Completed</v>
      </c>
      <c r="X10" s="550">
        <f ca="1"/>
        <v>0</v>
      </c>
      <c r="Y10" s="551">
        <f ca="1"/>
        <v>0</v>
      </c>
      <c r="Z10" s="552">
        <f ca="1"/>
        <v>0</v>
      </c>
      <c r="AA10" t="str" cm="1">
        <f t="array" aca="1" ref="AA10" ca="1">_xlfn.XLOOKUP(1,(E10='01 Summary'!$E$4:$E$250)*(('01 Summary'!$Z$4:$Z$250="Late")+('01 Summary'!$Z$4:$Z$250="On Schedule")),'01 Summary'!$AM$4:$AM$250," ")</f>
        <v xml:space="preserve"> </v>
      </c>
      <c r="AC10" s="644" t="s">
        <v>1302</v>
      </c>
      <c r="AD10" s="644" t="s">
        <v>2111</v>
      </c>
      <c r="AE10" s="644" t="s">
        <v>2113</v>
      </c>
    </row>
    <row r="11" spans="2:31" ht="30" hidden="1" customHeight="1" x14ac:dyDescent="0.2">
      <c r="B11" s="508">
        <f ca="1"/>
        <v>7</v>
      </c>
      <c r="C11" s="508" t="str">
        <f ca="1"/>
        <v>MDW-39254</v>
      </c>
      <c r="D11" s="508" t="str">
        <f ca="1"/>
        <v>Lot01</v>
      </c>
      <c r="E11" s="508" t="str">
        <f ca="1"/>
        <v>GEN1.6</v>
      </c>
      <c r="F11" s="508" t="str">
        <f ca="1"/>
        <v>GEN</v>
      </c>
      <c r="G11" s="542" t="str">
        <f ca="1"/>
        <v>Modification in Staff Mess Room at OR13-OR17</v>
      </c>
      <c r="H11" s="508" t="str">
        <f ca="1"/>
        <v>ประธาน</v>
      </c>
      <c r="I11" s="509">
        <f ca="1"/>
        <v>0</v>
      </c>
      <c r="J11" s="508">
        <f ca="1"/>
        <v>0</v>
      </c>
      <c r="K11" s="510">
        <f ca="1"/>
        <v>46235</v>
      </c>
      <c r="L11" s="173">
        <f ca="1"/>
        <v>46052</v>
      </c>
      <c r="M11" s="187">
        <f ca="1"/>
        <v>1</v>
      </c>
      <c r="N11" s="191" t="str">
        <f ca="1"/>
        <v>Completed</v>
      </c>
      <c r="O11" s="173">
        <f ca="1"/>
        <v>46082</v>
      </c>
      <c r="P11" s="187">
        <f ca="1"/>
        <v>1</v>
      </c>
      <c r="Q11" s="191" t="str">
        <f ca="1"/>
        <v>Completed</v>
      </c>
      <c r="R11" s="194">
        <f ca="1"/>
        <v>0</v>
      </c>
      <c r="S11" s="195">
        <f ca="1"/>
        <v>0</v>
      </c>
      <c r="T11" s="203">
        <f ca="1"/>
        <v>0</v>
      </c>
      <c r="U11" s="173">
        <f ca="1"/>
        <v>46112</v>
      </c>
      <c r="V11" s="187">
        <f ca="1"/>
        <v>1</v>
      </c>
      <c r="W11" s="191" t="str">
        <f ca="1"/>
        <v>Completed</v>
      </c>
      <c r="X11" s="550">
        <f ca="1"/>
        <v>0</v>
      </c>
      <c r="Y11" s="551">
        <f ca="1"/>
        <v>0</v>
      </c>
      <c r="Z11" s="552">
        <f ca="1"/>
        <v>0</v>
      </c>
      <c r="AA11" t="str" cm="1">
        <f t="array" aca="1" ref="AA11" ca="1">_xlfn.XLOOKUP(1,(E11='01 Summary'!$E$4:$E$250)*(('01 Summary'!$Z$4:$Z$250="Late")+('01 Summary'!$Z$4:$Z$250="On Schedule")),'01 Summary'!$AM$4:$AM$250," ")</f>
        <v xml:space="preserve"> </v>
      </c>
      <c r="AC11" s="644" t="s">
        <v>1305</v>
      </c>
      <c r="AD11" s="644" t="s">
        <v>3541</v>
      </c>
      <c r="AE11" s="644" t="s">
        <v>3813</v>
      </c>
    </row>
    <row r="12" spans="2:31" ht="30" hidden="1" customHeight="1" x14ac:dyDescent="0.2">
      <c r="B12" s="508">
        <f ca="1"/>
        <v>8</v>
      </c>
      <c r="C12" s="508" t="str">
        <f ca="1"/>
        <v>MDW-39255</v>
      </c>
      <c r="D12" s="508" t="str">
        <f ca="1"/>
        <v>Lot01</v>
      </c>
      <c r="E12" s="508" t="str">
        <f ca="1"/>
        <v>GEN1.7</v>
      </c>
      <c r="F12" s="508" t="str">
        <f ca="1"/>
        <v>GEN</v>
      </c>
      <c r="G12" s="542" t="str">
        <f ca="1"/>
        <v>Modification in Staff Mess Room at OR18-OR22</v>
      </c>
      <c r="H12" s="508" t="str">
        <f ca="1"/>
        <v>ประธาน</v>
      </c>
      <c r="I12" s="509">
        <f ca="1"/>
        <v>0</v>
      </c>
      <c r="J12" s="508">
        <f ca="1"/>
        <v>0</v>
      </c>
      <c r="K12" s="510">
        <f ca="1"/>
        <v>46235</v>
      </c>
      <c r="L12" s="173">
        <f ca="1"/>
        <v>46235</v>
      </c>
      <c r="M12" s="187">
        <f ca="1"/>
        <v>1</v>
      </c>
      <c r="N12" s="191" t="str">
        <f ca="1"/>
        <v>Completed</v>
      </c>
      <c r="O12" s="173">
        <f ca="1"/>
        <v>46265</v>
      </c>
      <c r="P12" s="187">
        <f ca="1"/>
        <v>1</v>
      </c>
      <c r="Q12" s="191" t="str">
        <f ca="1"/>
        <v>Completed</v>
      </c>
      <c r="R12" s="194">
        <f ca="1"/>
        <v>0</v>
      </c>
      <c r="S12" s="195">
        <f ca="1"/>
        <v>0</v>
      </c>
      <c r="T12" s="203">
        <f ca="1"/>
        <v>0</v>
      </c>
      <c r="U12" s="173">
        <f ca="1"/>
        <v>46295</v>
      </c>
      <c r="V12" s="187">
        <f ca="1"/>
        <v>1</v>
      </c>
      <c r="W12" s="191" t="str">
        <f ca="1"/>
        <v>Completed</v>
      </c>
      <c r="X12" s="550">
        <f ca="1"/>
        <v>0</v>
      </c>
      <c r="Y12" s="551">
        <f ca="1"/>
        <v>0</v>
      </c>
      <c r="Z12" s="552">
        <f ca="1"/>
        <v>0</v>
      </c>
      <c r="AA12" t="str" cm="1">
        <f t="array" aca="1" ref="AA12" ca="1">_xlfn.XLOOKUP(1,(E12='01 Summary'!$E$4:$E$250)*(('01 Summary'!$Z$4:$Z$250="Late")+('01 Summary'!$Z$4:$Z$250="On Schedule")),'01 Summary'!$AM$4:$AM$250," ")</f>
        <v xml:space="preserve"> </v>
      </c>
      <c r="AC12" s="644" t="s">
        <v>1308</v>
      </c>
      <c r="AD12" s="644" t="s">
        <v>3541</v>
      </c>
      <c r="AE12" s="644" t="s">
        <v>3815</v>
      </c>
    </row>
    <row r="13" spans="2:31" ht="30" hidden="1" customHeight="1" x14ac:dyDescent="0.2">
      <c r="B13" s="508">
        <f ca="1"/>
        <v>9</v>
      </c>
      <c r="C13" s="508" t="str">
        <f ca="1"/>
        <v>MDW-39256</v>
      </c>
      <c r="D13" s="508" t="str">
        <f ca="1"/>
        <v>Lot01</v>
      </c>
      <c r="E13" s="508" t="str">
        <f ca="1"/>
        <v>GEN1.8</v>
      </c>
      <c r="F13" s="508" t="str">
        <f ca="1"/>
        <v>GEN</v>
      </c>
      <c r="G13" s="542" t="str">
        <f ca="1"/>
        <v>Modification in Staff Mess Room at OR23-OR29</v>
      </c>
      <c r="H13" s="508" t="str">
        <f ca="1"/>
        <v>ประธาน</v>
      </c>
      <c r="I13" s="509">
        <f ca="1"/>
        <v>0</v>
      </c>
      <c r="J13" s="508">
        <f ca="1"/>
        <v>0</v>
      </c>
      <c r="K13" s="510">
        <f ca="1"/>
        <v>46235</v>
      </c>
      <c r="L13" s="173">
        <f ca="1"/>
        <v>46235</v>
      </c>
      <c r="M13" s="187">
        <f ca="1"/>
        <v>1</v>
      </c>
      <c r="N13" s="191" t="str">
        <f ca="1"/>
        <v>Completed</v>
      </c>
      <c r="O13" s="173">
        <f ca="1"/>
        <v>46265</v>
      </c>
      <c r="P13" s="187">
        <f ca="1"/>
        <v>1</v>
      </c>
      <c r="Q13" s="191" t="str">
        <f ca="1"/>
        <v>Completed</v>
      </c>
      <c r="R13" s="194">
        <f ca="1"/>
        <v>0</v>
      </c>
      <c r="S13" s="195">
        <f ca="1"/>
        <v>0</v>
      </c>
      <c r="T13" s="203">
        <f ca="1"/>
        <v>0</v>
      </c>
      <c r="U13" s="173">
        <f ca="1"/>
        <v>46295</v>
      </c>
      <c r="V13" s="187">
        <f ca="1"/>
        <v>1</v>
      </c>
      <c r="W13" s="191" t="str">
        <f ca="1"/>
        <v>Completed</v>
      </c>
      <c r="X13" s="550">
        <f ca="1"/>
        <v>0</v>
      </c>
      <c r="Y13" s="551">
        <f ca="1"/>
        <v>0</v>
      </c>
      <c r="Z13" s="552">
        <f ca="1"/>
        <v>0</v>
      </c>
      <c r="AA13" t="str" cm="1">
        <f t="array" aca="1" ref="AA13" ca="1">_xlfn.XLOOKUP(1,(E13='01 Summary'!$E$4:$E$250)*(('01 Summary'!$Z$4:$Z$250="Late")+('01 Summary'!$Z$4:$Z$250="On Schedule")),'01 Summary'!$AM$4:$AM$250," ")</f>
        <v xml:space="preserve"> </v>
      </c>
      <c r="AC13" s="644" t="s">
        <v>1311</v>
      </c>
      <c r="AD13" s="644" t="s">
        <v>3541</v>
      </c>
      <c r="AE13" s="644" t="s">
        <v>3817</v>
      </c>
    </row>
    <row r="14" spans="2:31" ht="30" hidden="1" customHeight="1" x14ac:dyDescent="0.2">
      <c r="B14" s="508">
        <f ca="1"/>
        <v>10</v>
      </c>
      <c r="C14" s="508" t="str">
        <f ca="1"/>
        <v>MDW-39257</v>
      </c>
      <c r="D14" s="508" t="str">
        <f ca="1"/>
        <v>Lot01</v>
      </c>
      <c r="E14" s="508" t="str">
        <f ca="1"/>
        <v>GEN1.9</v>
      </c>
      <c r="F14" s="508" t="str">
        <f ca="1"/>
        <v>GEN</v>
      </c>
      <c r="G14" s="542" t="str">
        <f ca="1"/>
        <v>Modification of Air Conditioning in CER and SER at OR13-OR19</v>
      </c>
      <c r="H14" s="508" t="str">
        <f ca="1"/>
        <v>ประธาน</v>
      </c>
      <c r="I14" s="509">
        <f ca="1"/>
        <v>0</v>
      </c>
      <c r="J14" s="508">
        <f ca="1"/>
        <v>0</v>
      </c>
      <c r="K14" s="510">
        <f ca="1"/>
        <v>46235</v>
      </c>
      <c r="L14" s="173">
        <f ca="1"/>
        <v>46235</v>
      </c>
      <c r="M14" s="187">
        <f ca="1"/>
        <v>1</v>
      </c>
      <c r="N14" s="191" t="str">
        <f ca="1"/>
        <v>Completed</v>
      </c>
      <c r="O14" s="173">
        <f ca="1"/>
        <v>46265</v>
      </c>
      <c r="P14" s="187">
        <f ca="1"/>
        <v>1</v>
      </c>
      <c r="Q14" s="191" t="str">
        <f ca="1"/>
        <v>Completed</v>
      </c>
      <c r="R14" s="194">
        <f ca="1"/>
        <v>0</v>
      </c>
      <c r="S14" s="195">
        <f ca="1"/>
        <v>0</v>
      </c>
      <c r="T14" s="203">
        <f ca="1"/>
        <v>0</v>
      </c>
      <c r="U14" s="173">
        <f ca="1"/>
        <v>46295</v>
      </c>
      <c r="V14" s="187">
        <f ca="1"/>
        <v>0.99</v>
      </c>
      <c r="W14" s="191" t="str">
        <f ca="1"/>
        <v>Late</v>
      </c>
      <c r="X14" s="550">
        <f ca="1"/>
        <v>0</v>
      </c>
      <c r="Y14" s="551">
        <f ca="1"/>
        <v>0</v>
      </c>
      <c r="Z14" s="552">
        <f ca="1"/>
        <v>0</v>
      </c>
      <c r="AA14" t="str" cm="1">
        <f t="array" aca="1" ref="AA14" ca="1">_xlfn.XLOOKUP(1,(E14='01 Summary'!$E$4:$E$250)*(('01 Summary'!$Z$4:$Z$250="Late")+('01 Summary'!$Z$4:$Z$250="On Schedule")),'01 Summary'!$AM$4:$AM$250," ")</f>
        <v xml:space="preserve"> </v>
      </c>
      <c r="AC14" s="644" t="s">
        <v>1314</v>
      </c>
      <c r="AD14" s="644" t="s">
        <v>3544</v>
      </c>
      <c r="AE14" s="644" t="s">
        <v>3819</v>
      </c>
    </row>
    <row r="15" spans="2:31" ht="30" hidden="1" customHeight="1" x14ac:dyDescent="0.2">
      <c r="B15" s="508">
        <f ca="1"/>
        <v>11</v>
      </c>
      <c r="C15" s="508" t="str">
        <f ca="1"/>
        <v>MDW-39258</v>
      </c>
      <c r="D15" s="508" t="str">
        <f ca="1"/>
        <v>Lot01</v>
      </c>
      <c r="E15" s="508" t="str">
        <f ca="1"/>
        <v>GEN1.10</v>
      </c>
      <c r="F15" s="508" t="str">
        <f ca="1"/>
        <v>GEN</v>
      </c>
      <c r="G15" s="542" t="str">
        <f ca="1"/>
        <v>Modification of Air Conditioning in CER and SER at OR20-OR22</v>
      </c>
      <c r="H15" s="508" t="str">
        <f ca="1"/>
        <v>ประธาน</v>
      </c>
      <c r="I15" s="509">
        <f ca="1"/>
        <v>0</v>
      </c>
      <c r="J15" s="508">
        <f ca="1"/>
        <v>0</v>
      </c>
      <c r="K15" s="510">
        <f ca="1"/>
        <v>46235</v>
      </c>
      <c r="L15" s="173">
        <f ca="1"/>
        <v>46235</v>
      </c>
      <c r="M15" s="187">
        <f ca="1"/>
        <v>1</v>
      </c>
      <c r="N15" s="191" t="str">
        <f ca="1"/>
        <v>Completed</v>
      </c>
      <c r="O15" s="173">
        <f ca="1"/>
        <v>46265</v>
      </c>
      <c r="P15" s="187">
        <f ca="1"/>
        <v>1</v>
      </c>
      <c r="Q15" s="191" t="str">
        <f ca="1"/>
        <v>Completed</v>
      </c>
      <c r="R15" s="194">
        <f ca="1"/>
        <v>0</v>
      </c>
      <c r="S15" s="195">
        <f ca="1"/>
        <v>0</v>
      </c>
      <c r="T15" s="203">
        <f ca="1"/>
        <v>0</v>
      </c>
      <c r="U15" s="173">
        <f ca="1"/>
        <v>46295</v>
      </c>
      <c r="V15" s="187">
        <f ca="1"/>
        <v>0.99</v>
      </c>
      <c r="W15" s="191" t="str">
        <f ca="1"/>
        <v>Late</v>
      </c>
      <c r="X15" s="550">
        <f ca="1"/>
        <v>0</v>
      </c>
      <c r="Y15" s="551">
        <f ca="1"/>
        <v>0</v>
      </c>
      <c r="Z15" s="552">
        <f ca="1"/>
        <v>0</v>
      </c>
      <c r="AA15" t="str" cm="1">
        <f t="array" aca="1" ref="AA15" ca="1">_xlfn.XLOOKUP(1,(E15='01 Summary'!$E$4:$E$250)*(('01 Summary'!$Z$4:$Z$250="Late")+('01 Summary'!$Z$4:$Z$250="On Schedule")),'01 Summary'!$AM$4:$AM$250," ")</f>
        <v xml:space="preserve"> </v>
      </c>
      <c r="AC15" s="644" t="s">
        <v>1317</v>
      </c>
      <c r="AD15" s="644" t="s">
        <v>3544</v>
      </c>
      <c r="AE15" s="644" t="s">
        <v>3821</v>
      </c>
    </row>
    <row r="16" spans="2:31" ht="30" hidden="1" customHeight="1" x14ac:dyDescent="0.2">
      <c r="B16" s="508">
        <f ca="1"/>
        <v>12</v>
      </c>
      <c r="C16" s="508" t="str">
        <f ca="1"/>
        <v>MDW-39259</v>
      </c>
      <c r="D16" s="508" t="str">
        <f ca="1"/>
        <v>Lot01</v>
      </c>
      <c r="E16" s="508" t="str">
        <f ca="1"/>
        <v>GEN1.11</v>
      </c>
      <c r="F16" s="508" t="str">
        <f ca="1"/>
        <v>GEN</v>
      </c>
      <c r="G16" s="542" t="str">
        <f ca="1"/>
        <v>Modification of Air Conditioning in CER and SER at OR23-OR29</v>
      </c>
      <c r="H16" s="508" t="str">
        <f ca="1"/>
        <v>ประธาน</v>
      </c>
      <c r="I16" s="509">
        <f ca="1"/>
        <v>0</v>
      </c>
      <c r="J16" s="508">
        <f ca="1"/>
        <v>0</v>
      </c>
      <c r="K16" s="510">
        <f ca="1"/>
        <v>46235</v>
      </c>
      <c r="L16" s="173">
        <f ca="1"/>
        <v>46235</v>
      </c>
      <c r="M16" s="187">
        <f ca="1"/>
        <v>1</v>
      </c>
      <c r="N16" s="191" t="str">
        <f ca="1"/>
        <v>Completed</v>
      </c>
      <c r="O16" s="173">
        <f ca="1"/>
        <v>46265</v>
      </c>
      <c r="P16" s="187">
        <f ca="1"/>
        <v>1</v>
      </c>
      <c r="Q16" s="191" t="str">
        <f ca="1"/>
        <v>Completed</v>
      </c>
      <c r="R16" s="194">
        <f ca="1"/>
        <v>0</v>
      </c>
      <c r="S16" s="195">
        <f ca="1"/>
        <v>0</v>
      </c>
      <c r="T16" s="203">
        <f ca="1"/>
        <v>0</v>
      </c>
      <c r="U16" s="173">
        <f ca="1"/>
        <v>46295</v>
      </c>
      <c r="V16" s="187">
        <f ca="1"/>
        <v>0.99</v>
      </c>
      <c r="W16" s="191" t="str">
        <f ca="1"/>
        <v>Late</v>
      </c>
      <c r="X16" s="550">
        <f ca="1"/>
        <v>0</v>
      </c>
      <c r="Y16" s="551">
        <f ca="1"/>
        <v>0</v>
      </c>
      <c r="Z16" s="552">
        <f ca="1"/>
        <v>0</v>
      </c>
      <c r="AA16" t="str" cm="1">
        <f t="array" aca="1" ref="AA16" ca="1">_xlfn.XLOOKUP(1,(E16='01 Summary'!$E$4:$E$250)*(('01 Summary'!$Z$4:$Z$250="Late")+('01 Summary'!$Z$4:$Z$250="On Schedule")),'01 Summary'!$AM$4:$AM$250," ")</f>
        <v xml:space="preserve"> </v>
      </c>
      <c r="AC16" s="644" t="s">
        <v>1320</v>
      </c>
      <c r="AD16" s="644" t="s">
        <v>3544</v>
      </c>
      <c r="AE16" s="644" t="s">
        <v>3823</v>
      </c>
    </row>
    <row r="17" spans="2:31" ht="30" hidden="1" customHeight="1" x14ac:dyDescent="0.2">
      <c r="B17" s="508">
        <f ca="1"/>
        <v>13</v>
      </c>
      <c r="C17" s="508" t="str">
        <f ca="1"/>
        <v>MDW-39272</v>
      </c>
      <c r="D17" s="508" t="str">
        <f ca="1"/>
        <v>Lot01</v>
      </c>
      <c r="E17" s="508" t="str">
        <f ca="1"/>
        <v>GEN1.12</v>
      </c>
      <c r="F17" s="508" t="str">
        <f ca="1"/>
        <v>GEN</v>
      </c>
      <c r="G17" s="542" t="str">
        <f ca="1"/>
        <v>Modification of New M&amp;E Room at IVS15 - IVS17 Civil &amp; AR</v>
      </c>
      <c r="H17" s="508" t="str">
        <f ca="1"/>
        <v>สหชาติ</v>
      </c>
      <c r="I17" s="509">
        <f ca="1"/>
        <v>0</v>
      </c>
      <c r="J17" s="508">
        <f ca="1"/>
        <v>0</v>
      </c>
      <c r="K17" s="510">
        <f ca="1"/>
        <v>46235</v>
      </c>
      <c r="L17" s="173">
        <f ca="1"/>
        <v>46235</v>
      </c>
      <c r="M17" s="187">
        <f ca="1"/>
        <v>1</v>
      </c>
      <c r="N17" s="191" t="str">
        <f ca="1"/>
        <v>Completed</v>
      </c>
      <c r="O17" s="173">
        <f ca="1"/>
        <v>46265</v>
      </c>
      <c r="P17" s="187">
        <f ca="1"/>
        <v>1</v>
      </c>
      <c r="Q17" s="191" t="str">
        <f ca="1"/>
        <v>Completed</v>
      </c>
      <c r="R17" s="194">
        <f ca="1"/>
        <v>0</v>
      </c>
      <c r="S17" s="195">
        <f ca="1"/>
        <v>0</v>
      </c>
      <c r="T17" s="203">
        <f ca="1"/>
        <v>0</v>
      </c>
      <c r="U17" s="173">
        <f ca="1"/>
        <v>46295</v>
      </c>
      <c r="V17" s="187">
        <f ca="1"/>
        <v>1</v>
      </c>
      <c r="W17" s="191" t="str">
        <f ca="1"/>
        <v>Completed</v>
      </c>
      <c r="X17" s="550">
        <f ca="1"/>
        <v>0</v>
      </c>
      <c r="Y17" s="551">
        <f ca="1"/>
        <v>0</v>
      </c>
      <c r="Z17" s="552">
        <f ca="1"/>
        <v>0</v>
      </c>
      <c r="AA17" t="str" cm="1">
        <f t="array" aca="1" ref="AA17" ca="1">_xlfn.XLOOKUP(1,(E17='01 Summary'!$E$4:$E$250)*(('01 Summary'!$Z$4:$Z$250="Late")+('01 Summary'!$Z$4:$Z$250="On Schedule")),'01 Summary'!$AM$4:$AM$250," ")</f>
        <v xml:space="preserve"> </v>
      </c>
      <c r="AC17" s="644" t="s">
        <v>1345</v>
      </c>
      <c r="AD17" s="644" t="s">
        <v>2123</v>
      </c>
      <c r="AE17" s="644" t="s">
        <v>2125</v>
      </c>
    </row>
    <row r="18" spans="2:31" ht="30" hidden="1" customHeight="1" x14ac:dyDescent="0.2">
      <c r="B18" s="508">
        <f ca="1"/>
        <v>14</v>
      </c>
      <c r="C18" s="508" t="str">
        <f ca="1"/>
        <v>MDW-39273</v>
      </c>
      <c r="D18" s="508" t="str">
        <f ca="1"/>
        <v>Lot01</v>
      </c>
      <c r="E18" s="508" t="str">
        <f ca="1"/>
        <v>GEN1.13</v>
      </c>
      <c r="F18" s="508" t="str">
        <f ca="1"/>
        <v>GEN</v>
      </c>
      <c r="G18" s="542" t="str">
        <f ca="1"/>
        <v>Modification of New M&amp;E UPS Room at IVS15-IVS17 - Building Services</v>
      </c>
      <c r="H18" s="508" t="str">
        <f ca="1"/>
        <v>ประธาน</v>
      </c>
      <c r="I18" s="509">
        <f ca="1"/>
        <v>0</v>
      </c>
      <c r="J18" s="508">
        <f ca="1"/>
        <v>0</v>
      </c>
      <c r="K18" s="510">
        <f ca="1"/>
        <v>46235</v>
      </c>
      <c r="L18" s="173">
        <f ca="1"/>
        <v>46235</v>
      </c>
      <c r="M18" s="187">
        <f ca="1"/>
        <v>1</v>
      </c>
      <c r="N18" s="191" t="str">
        <f ca="1"/>
        <v>Completed</v>
      </c>
      <c r="O18" s="173">
        <f ca="1"/>
        <v>46265</v>
      </c>
      <c r="P18" s="187">
        <f ca="1"/>
        <v>1</v>
      </c>
      <c r="Q18" s="191" t="str">
        <f ca="1"/>
        <v>Completed</v>
      </c>
      <c r="R18" s="194">
        <f ca="1"/>
        <v>0</v>
      </c>
      <c r="S18" s="195">
        <f ca="1"/>
        <v>0</v>
      </c>
      <c r="T18" s="203">
        <f ca="1"/>
        <v>0</v>
      </c>
      <c r="U18" s="173">
        <f ca="1"/>
        <v>46295</v>
      </c>
      <c r="V18" s="187">
        <f ca="1"/>
        <v>0.99</v>
      </c>
      <c r="W18" s="191" t="str">
        <f ca="1"/>
        <v>Late</v>
      </c>
      <c r="X18" s="550">
        <f ca="1"/>
        <v>0</v>
      </c>
      <c r="Y18" s="551">
        <f ca="1"/>
        <v>0</v>
      </c>
      <c r="Z18" s="552">
        <f ca="1"/>
        <v>0</v>
      </c>
      <c r="AA18" t="str" cm="1">
        <f t="array" aca="1" ref="AA18" ca="1">_xlfn.XLOOKUP(1,(E18='01 Summary'!$E$4:$E$250)*(('01 Summary'!$Z$4:$Z$250="Late")+('01 Summary'!$Z$4:$Z$250="On Schedule")),'01 Summary'!$AM$4:$AM$250," ")</f>
        <v xml:space="preserve"> </v>
      </c>
      <c r="AC18" s="644" t="s">
        <v>1349</v>
      </c>
      <c r="AD18" s="644" t="s">
        <v>3568</v>
      </c>
      <c r="AE18" s="644" t="s">
        <v>3840</v>
      </c>
    </row>
    <row r="19" spans="2:31" ht="30" hidden="1" customHeight="1" x14ac:dyDescent="0.2">
      <c r="B19" s="508">
        <f ca="1"/>
        <v>15</v>
      </c>
      <c r="C19" s="508" t="str">
        <f ca="1"/>
        <v>MDW-39294</v>
      </c>
      <c r="D19" s="508" t="str">
        <f ca="1"/>
        <v>Lot01</v>
      </c>
      <c r="E19" s="508" t="str">
        <f ca="1"/>
        <v>GEN1.14</v>
      </c>
      <c r="F19" s="508" t="str">
        <f ca="1"/>
        <v>GEN</v>
      </c>
      <c r="G19" s="542" t="str">
        <f ca="1"/>
        <v>Provision of Architectural Work in new M&amp;E UPS room at OR23</v>
      </c>
      <c r="H19" s="508" t="str">
        <f ca="1"/>
        <v>สหชาติ</v>
      </c>
      <c r="I19" s="509">
        <f ca="1"/>
        <v>0</v>
      </c>
      <c r="J19" s="508">
        <f ca="1"/>
        <v>0</v>
      </c>
      <c r="K19" s="510">
        <f ca="1"/>
        <v>46235</v>
      </c>
      <c r="L19" s="173">
        <f ca="1"/>
        <v>46235</v>
      </c>
      <c r="M19" s="187">
        <f ca="1"/>
        <v>1</v>
      </c>
      <c r="N19" s="191" t="str">
        <f ca="1"/>
        <v>Completed</v>
      </c>
      <c r="O19" s="173">
        <f ca="1"/>
        <v>46265</v>
      </c>
      <c r="P19" s="187">
        <f ca="1"/>
        <v>1</v>
      </c>
      <c r="Q19" s="191" t="str">
        <f ca="1"/>
        <v>Completed</v>
      </c>
      <c r="R19" s="194">
        <f ca="1"/>
        <v>0</v>
      </c>
      <c r="S19" s="195">
        <f ca="1"/>
        <v>0</v>
      </c>
      <c r="T19" s="203">
        <f ca="1"/>
        <v>0</v>
      </c>
      <c r="U19" s="173">
        <f ca="1"/>
        <v>46295</v>
      </c>
      <c r="V19" s="187">
        <f ca="1"/>
        <v>1</v>
      </c>
      <c r="W19" s="191" t="str">
        <f ca="1"/>
        <v>Completed</v>
      </c>
      <c r="X19" s="550">
        <f ca="1"/>
        <v>0</v>
      </c>
      <c r="Y19" s="551">
        <f ca="1"/>
        <v>0</v>
      </c>
      <c r="Z19" s="552">
        <f ca="1"/>
        <v>0</v>
      </c>
      <c r="AA19" t="str" cm="1">
        <f t="array" aca="1" ref="AA19" ca="1">_xlfn.XLOOKUP(1,(E19='01 Summary'!$E$4:$E$250)*(('01 Summary'!$Z$4:$Z$250="Late")+('01 Summary'!$Z$4:$Z$250="On Schedule")),'01 Summary'!$AM$4:$AM$250," ")</f>
        <v xml:space="preserve"> </v>
      </c>
      <c r="AC19" s="644" t="s">
        <v>1402</v>
      </c>
      <c r="AD19" s="644" t="s">
        <v>2145</v>
      </c>
      <c r="AE19" s="644" t="s">
        <v>2147</v>
      </c>
    </row>
    <row r="20" spans="2:31" ht="30" hidden="1" customHeight="1" x14ac:dyDescent="0.2">
      <c r="B20" s="508">
        <f ca="1"/>
        <v>16</v>
      </c>
      <c r="C20" s="508" t="str">
        <f ca="1"/>
        <v>MDW-39299</v>
      </c>
      <c r="D20" s="508" t="str">
        <f ca="1"/>
        <v>Lot01</v>
      </c>
      <c r="E20" s="508" t="str">
        <f ca="1"/>
        <v>GEN1.15</v>
      </c>
      <c r="F20" s="508" t="str">
        <f ca="1"/>
        <v>GEN</v>
      </c>
      <c r="G20" s="542" t="str">
        <f ca="1"/>
        <v>Provision of Air Conditioning System in Commercial Room at OR13-OR19</v>
      </c>
      <c r="H20" s="508" t="str">
        <f ca="1"/>
        <v>ประธาน</v>
      </c>
      <c r="I20" s="509">
        <f ca="1"/>
        <v>0</v>
      </c>
      <c r="J20" s="508">
        <f ca="1"/>
        <v>0</v>
      </c>
      <c r="K20" s="510">
        <f ca="1"/>
        <v>46235</v>
      </c>
      <c r="L20" s="173">
        <f ca="1"/>
        <v>46235</v>
      </c>
      <c r="M20" s="187">
        <f ca="1"/>
        <v>1</v>
      </c>
      <c r="N20" s="191" t="str">
        <f ca="1"/>
        <v>Completed</v>
      </c>
      <c r="O20" s="173">
        <f ca="1"/>
        <v>46265</v>
      </c>
      <c r="P20" s="187">
        <f ca="1"/>
        <v>1</v>
      </c>
      <c r="Q20" s="191" t="str">
        <f ca="1"/>
        <v>Completed</v>
      </c>
      <c r="R20" s="194">
        <f ca="1"/>
        <v>0</v>
      </c>
      <c r="S20" s="195">
        <f ca="1"/>
        <v>0</v>
      </c>
      <c r="T20" s="203">
        <f ca="1"/>
        <v>0</v>
      </c>
      <c r="U20" s="173">
        <f ca="1"/>
        <v>46295</v>
      </c>
      <c r="V20" s="187">
        <f ca="1"/>
        <v>1</v>
      </c>
      <c r="W20" s="191" t="str">
        <f ca="1"/>
        <v>Completed</v>
      </c>
      <c r="X20" s="550">
        <f ca="1"/>
        <v>0</v>
      </c>
      <c r="Y20" s="551">
        <f ca="1"/>
        <v>0</v>
      </c>
      <c r="Z20" s="552">
        <f ca="1"/>
        <v>0</v>
      </c>
      <c r="AA20" t="str" cm="1">
        <f t="array" aca="1" ref="AA20" ca="1">_xlfn.XLOOKUP(1,(E20='01 Summary'!$E$4:$E$250)*(('01 Summary'!$Z$4:$Z$250="Late")+('01 Summary'!$Z$4:$Z$250="On Schedule")),'01 Summary'!$AM$4:$AM$250," ")</f>
        <v xml:space="preserve"> </v>
      </c>
      <c r="AC20" s="644" t="s">
        <v>1414</v>
      </c>
      <c r="AD20" s="644" t="s">
        <v>3597</v>
      </c>
      <c r="AE20" s="644" t="s">
        <v>3860</v>
      </c>
    </row>
    <row r="21" spans="2:31" ht="30" hidden="1" customHeight="1" x14ac:dyDescent="0.2">
      <c r="B21" s="508">
        <f ca="1"/>
        <v>17</v>
      </c>
      <c r="C21" s="508" t="str">
        <f ca="1"/>
        <v>MDW-39306</v>
      </c>
      <c r="D21" s="508" t="str">
        <f ca="1"/>
        <v>Lot01</v>
      </c>
      <c r="E21" s="508" t="str">
        <f ca="1"/>
        <v>GEN1.16</v>
      </c>
      <c r="F21" s="508" t="str">
        <f ca="1"/>
        <v>GEN</v>
      </c>
      <c r="G21" s="542" t="str">
        <f ca="1"/>
        <v>Modification CER and First Aid Room at OR14 - Building Services</v>
      </c>
      <c r="H21" s="508" t="str">
        <f ca="1"/>
        <v>ประธาน</v>
      </c>
      <c r="I21" s="509">
        <f ca="1"/>
        <v>0</v>
      </c>
      <c r="J21" s="508">
        <f ca="1"/>
        <v>0</v>
      </c>
      <c r="K21" s="510">
        <f ca="1"/>
        <v>46235</v>
      </c>
      <c r="L21" s="173">
        <f ca="1"/>
        <v>46235</v>
      </c>
      <c r="M21" s="187">
        <f ca="1"/>
        <v>1</v>
      </c>
      <c r="N21" s="191" t="str">
        <f ca="1"/>
        <v>Completed</v>
      </c>
      <c r="O21" s="173">
        <f ca="1"/>
        <v>46265</v>
      </c>
      <c r="P21" s="187">
        <f ca="1"/>
        <v>1</v>
      </c>
      <c r="Q21" s="191" t="str">
        <f ca="1"/>
        <v>Completed</v>
      </c>
      <c r="R21" s="194">
        <f ca="1"/>
        <v>0</v>
      </c>
      <c r="S21" s="195">
        <f ca="1"/>
        <v>0</v>
      </c>
      <c r="T21" s="203">
        <f ca="1"/>
        <v>0</v>
      </c>
      <c r="U21" s="173">
        <f ca="1"/>
        <v>46295</v>
      </c>
      <c r="V21" s="187">
        <f ca="1"/>
        <v>1</v>
      </c>
      <c r="W21" s="191" t="str">
        <f ca="1"/>
        <v>Completed</v>
      </c>
      <c r="X21" s="550">
        <f ca="1"/>
        <v>0</v>
      </c>
      <c r="Y21" s="551">
        <f ca="1"/>
        <v>0</v>
      </c>
      <c r="Z21" s="552">
        <f ca="1"/>
        <v>0</v>
      </c>
      <c r="AA21" t="str" cm="1">
        <f t="array" aca="1" ref="AA21" ca="1">_xlfn.XLOOKUP(1,(E21='01 Summary'!$E$4:$E$250)*(('01 Summary'!$Z$4:$Z$250="Late")+('01 Summary'!$Z$4:$Z$250="On Schedule")),'01 Summary'!$AM$4:$AM$250," ")</f>
        <v xml:space="preserve"> </v>
      </c>
      <c r="AC21" s="644" t="s">
        <v>1433</v>
      </c>
      <c r="AD21" s="644" t="s">
        <v>3615</v>
      </c>
      <c r="AE21" s="644" t="s">
        <v>3872</v>
      </c>
    </row>
    <row r="22" spans="2:31" ht="30" hidden="1" customHeight="1" x14ac:dyDescent="0.2">
      <c r="B22" s="508">
        <f ca="1"/>
        <v>18</v>
      </c>
      <c r="C22" s="508" t="str">
        <f ca="1"/>
        <v>MDW-39307</v>
      </c>
      <c r="D22" s="508" t="str">
        <f ca="1"/>
        <v>Lot01</v>
      </c>
      <c r="E22" s="508" t="str">
        <f ca="1"/>
        <v>GEN1.17</v>
      </c>
      <c r="F22" s="508" t="str">
        <f ca="1"/>
        <v>GEN</v>
      </c>
      <c r="G22" s="542" t="str">
        <f ca="1"/>
        <v>Additional Fence at Back of House OR13 - OR22 and IVS East Section</v>
      </c>
      <c r="H22" s="508" t="str">
        <f ca="1"/>
        <v>สหชาติ</v>
      </c>
      <c r="I22" s="509">
        <f ca="1"/>
        <v>0</v>
      </c>
      <c r="J22" s="508">
        <f ca="1"/>
        <v>0</v>
      </c>
      <c r="K22" s="510">
        <f ca="1"/>
        <v>46235</v>
      </c>
      <c r="L22" s="173">
        <f ca="1"/>
        <v>46295</v>
      </c>
      <c r="M22" s="187">
        <f ca="1"/>
        <v>1</v>
      </c>
      <c r="N22" s="191" t="str">
        <f ca="1"/>
        <v>Completed</v>
      </c>
      <c r="O22" s="173">
        <f ca="1"/>
        <v>46326</v>
      </c>
      <c r="P22" s="187">
        <f ca="1"/>
        <v>0.5</v>
      </c>
      <c r="Q22" s="191" t="str">
        <f ca="1"/>
        <v>On Schedule</v>
      </c>
      <c r="R22" s="194">
        <f ca="1"/>
        <v>0</v>
      </c>
      <c r="S22" s="195">
        <f ca="1"/>
        <v>0</v>
      </c>
      <c r="T22" s="203">
        <f ca="1"/>
        <v>0</v>
      </c>
      <c r="U22" s="173">
        <f ca="1"/>
        <v>46387</v>
      </c>
      <c r="V22" s="187">
        <f ca="1"/>
        <v>0</v>
      </c>
      <c r="W22" s="191" t="str">
        <f ca="1"/>
        <v>On Schedule</v>
      </c>
      <c r="X22" s="550">
        <f ca="1"/>
        <v>0</v>
      </c>
      <c r="Y22" s="551">
        <f ca="1"/>
        <v>0</v>
      </c>
      <c r="Z22" s="552">
        <f ca="1"/>
        <v>0</v>
      </c>
      <c r="AA22" t="str" cm="1">
        <f t="array" aca="1" ref="AA22" ca="1">_xlfn.XLOOKUP(1,(E22='01 Summary'!$E$4:$E$250)*(('01 Summary'!$Z$4:$Z$250="Late")+('01 Summary'!$Z$4:$Z$250="On Schedule")),'01 Summary'!$AM$4:$AM$250," ")</f>
        <v xml:space="preserve"> </v>
      </c>
      <c r="AC22" s="644" t="s">
        <v>1436</v>
      </c>
      <c r="AD22" s="644" t="s">
        <v>2161</v>
      </c>
      <c r="AE22" s="644" t="s">
        <v>2163</v>
      </c>
    </row>
    <row r="23" spans="2:31" ht="30" hidden="1" customHeight="1" x14ac:dyDescent="0.2">
      <c r="B23" s="508">
        <f ca="1"/>
        <v>19</v>
      </c>
      <c r="C23" s="508" t="str">
        <f ca="1"/>
        <v>MDW-39249</v>
      </c>
      <c r="D23" s="508" t="str">
        <f ca="1"/>
        <v>Lot01</v>
      </c>
      <c r="E23" s="508" t="str">
        <f ca="1"/>
        <v>GEN1.18</v>
      </c>
      <c r="F23" s="508" t="str">
        <f ca="1"/>
        <v>GEN</v>
      </c>
      <c r="G23" s="542" t="str">
        <f ca="1"/>
        <v>SOR Counter and Workstation Hanging Support Installation on East Section</v>
      </c>
      <c r="H23" s="508" t="str">
        <f ca="1"/>
        <v>สหชาติ</v>
      </c>
      <c r="I23" s="509">
        <f ca="1"/>
        <v>0</v>
      </c>
      <c r="J23" s="508">
        <f ca="1"/>
        <v>0</v>
      </c>
      <c r="K23" s="510">
        <f ca="1"/>
        <v>46235</v>
      </c>
      <c r="L23" s="173">
        <f ca="1"/>
        <v>46235</v>
      </c>
      <c r="M23" s="187">
        <f ca="1"/>
        <v>1</v>
      </c>
      <c r="N23" s="191" t="str">
        <f ca="1"/>
        <v>Completed</v>
      </c>
      <c r="O23" s="173">
        <f ca="1"/>
        <v>46265</v>
      </c>
      <c r="P23" s="187">
        <f ca="1"/>
        <v>1</v>
      </c>
      <c r="Q23" s="191" t="str">
        <f ca="1"/>
        <v>Completed</v>
      </c>
      <c r="R23" s="194">
        <f ca="1"/>
        <v>0</v>
      </c>
      <c r="S23" s="195">
        <f ca="1"/>
        <v>0</v>
      </c>
      <c r="T23" s="203">
        <f ca="1"/>
        <v>0</v>
      </c>
      <c r="U23" s="173">
        <f ca="1"/>
        <v>46295</v>
      </c>
      <c r="V23" s="187">
        <f ca="1"/>
        <v>1</v>
      </c>
      <c r="W23" s="191" t="str">
        <f ca="1"/>
        <v>Completed</v>
      </c>
      <c r="X23" s="550">
        <f ca="1"/>
        <v>0</v>
      </c>
      <c r="Y23" s="551">
        <f ca="1"/>
        <v>0</v>
      </c>
      <c r="Z23" s="552">
        <f ca="1"/>
        <v>0</v>
      </c>
      <c r="AA23" t="str" cm="1">
        <f t="array" aca="1" ref="AA23" ca="1">_xlfn.XLOOKUP(1,(E23='01 Summary'!$E$4:$E$250)*(('01 Summary'!$Z$4:$Z$250="Late")+('01 Summary'!$Z$4:$Z$250="On Schedule")),'01 Summary'!$AM$4:$AM$250," ")</f>
        <v xml:space="preserve"> </v>
      </c>
      <c r="AC23" s="644" t="s">
        <v>1286</v>
      </c>
      <c r="AD23" s="644" t="s">
        <v>2103</v>
      </c>
      <c r="AE23" s="644" t="s">
        <v>2105</v>
      </c>
    </row>
    <row r="24" spans="2:31" ht="30" hidden="1" customHeight="1" x14ac:dyDescent="0.2">
      <c r="B24" s="508">
        <f ca="1"/>
        <v>20</v>
      </c>
      <c r="C24" s="508" t="str">
        <f ca="1"/>
        <v>MDW-39250</v>
      </c>
      <c r="D24" s="508" t="str">
        <f ca="1"/>
        <v>Lot01</v>
      </c>
      <c r="E24" s="508" t="str">
        <f ca="1"/>
        <v>GEN1.19</v>
      </c>
      <c r="F24" s="508" t="str">
        <f ca="1"/>
        <v>GEN</v>
      </c>
      <c r="G24" s="542" t="str">
        <f ca="1"/>
        <v xml:space="preserve">Ticket Office Modification on East Section </v>
      </c>
      <c r="H24" s="508" t="str">
        <f ca="1"/>
        <v>สหชาติ</v>
      </c>
      <c r="I24" s="509">
        <f ca="1"/>
        <v>0</v>
      </c>
      <c r="J24" s="508">
        <f ca="1"/>
        <v>0</v>
      </c>
      <c r="K24" s="510">
        <f ca="1"/>
        <v>46235</v>
      </c>
      <c r="L24" s="173">
        <f ca="1"/>
        <v>46235</v>
      </c>
      <c r="M24" s="187">
        <f ca="1"/>
        <v>1</v>
      </c>
      <c r="N24" s="191" t="str">
        <f ca="1"/>
        <v>Completed</v>
      </c>
      <c r="O24" s="173">
        <f ca="1"/>
        <v>46265</v>
      </c>
      <c r="P24" s="187">
        <f ca="1"/>
        <v>1</v>
      </c>
      <c r="Q24" s="191" t="str">
        <f ca="1"/>
        <v>Completed</v>
      </c>
      <c r="R24" s="194">
        <f ca="1"/>
        <v>0</v>
      </c>
      <c r="S24" s="195">
        <f ca="1"/>
        <v>0</v>
      </c>
      <c r="T24" s="203">
        <f ca="1"/>
        <v>0</v>
      </c>
      <c r="U24" s="173">
        <f ca="1"/>
        <v>46295</v>
      </c>
      <c r="V24" s="187">
        <f ca="1"/>
        <v>1</v>
      </c>
      <c r="W24" s="191" t="str">
        <f ca="1"/>
        <v>Completed</v>
      </c>
      <c r="X24" s="550">
        <f ca="1"/>
        <v>0</v>
      </c>
      <c r="Y24" s="551">
        <f ca="1"/>
        <v>0</v>
      </c>
      <c r="Z24" s="552">
        <f ca="1"/>
        <v>0</v>
      </c>
      <c r="AA24" t="str" cm="1">
        <f t="array" aca="1" ref="AA24" ca="1">_xlfn.XLOOKUP(1,(E24='01 Summary'!$E$4:$E$250)*(('01 Summary'!$Z$4:$Z$250="Late")+('01 Summary'!$Z$4:$Z$250="On Schedule")),'01 Summary'!$AM$4:$AM$250," ")</f>
        <v xml:space="preserve"> </v>
      </c>
      <c r="AC24" s="644" t="s">
        <v>1290</v>
      </c>
      <c r="AD24" s="644" t="s">
        <v>2107</v>
      </c>
      <c r="AE24" s="644" t="s">
        <v>2109</v>
      </c>
    </row>
    <row r="25" spans="2:31" ht="30" hidden="1" customHeight="1" x14ac:dyDescent="0.2">
      <c r="B25" s="508">
        <f ca="1"/>
        <v>21</v>
      </c>
      <c r="C25" s="508" t="str">
        <f ca="1"/>
        <v>MDW-39261</v>
      </c>
      <c r="D25" s="508" t="str">
        <f ca="1"/>
        <v>Lot01</v>
      </c>
      <c r="E25" s="508" t="str">
        <f ca="1"/>
        <v>GEN2</v>
      </c>
      <c r="F25" s="508" t="str">
        <f ca="1"/>
        <v>GEN</v>
      </c>
      <c r="G25" s="542" t="str">
        <f ca="1"/>
        <v>Rooms and Building Service Systems Modification in Depot Area</v>
      </c>
      <c r="H25" s="508" t="str">
        <f ca="1"/>
        <v>-</v>
      </c>
      <c r="I25" s="509">
        <f ca="1"/>
        <v>0</v>
      </c>
      <c r="J25" s="508" t="str">
        <f ca="1"/>
        <v>Depot</v>
      </c>
      <c r="K25" s="510">
        <f ca="1"/>
        <v>46235</v>
      </c>
      <c r="L25" s="668">
        <f ca="1"/>
        <v>0</v>
      </c>
      <c r="M25" s="669">
        <f ca="1"/>
        <v>0</v>
      </c>
      <c r="N25" s="639">
        <f ca="1"/>
        <v>0</v>
      </c>
      <c r="O25" s="668">
        <f ca="1"/>
        <v>0</v>
      </c>
      <c r="P25" s="669">
        <f ca="1"/>
        <v>0</v>
      </c>
      <c r="Q25" s="639">
        <f ca="1"/>
        <v>0</v>
      </c>
      <c r="R25" s="668">
        <f ca="1"/>
        <v>0</v>
      </c>
      <c r="S25" s="669">
        <f ca="1"/>
        <v>0</v>
      </c>
      <c r="T25" s="639">
        <f ca="1"/>
        <v>0</v>
      </c>
      <c r="U25" s="668">
        <f ca="1"/>
        <v>0</v>
      </c>
      <c r="V25" s="669">
        <f ca="1"/>
        <v>0</v>
      </c>
      <c r="W25" s="639">
        <f ca="1"/>
        <v>0</v>
      </c>
      <c r="X25" s="672">
        <f ca="1"/>
        <v>0</v>
      </c>
      <c r="Y25" s="673">
        <f ca="1"/>
        <v>0</v>
      </c>
      <c r="Z25" s="655">
        <f ca="1"/>
        <v>0</v>
      </c>
      <c r="AA25" t="str" cm="1">
        <f t="array" aca="1" ref="AA25" ca="1">_xlfn.XLOOKUP(1,(E25='01 Summary'!$E$4:$E$250)*(('01 Summary'!$Z$4:$Z$250="Late")+('01 Summary'!$Z$4:$Z$250="On Schedule")),'01 Summary'!$AM$4:$AM$250," ")</f>
        <v xml:space="preserve"> </v>
      </c>
      <c r="AC25" s="644" t="s">
        <v>539</v>
      </c>
      <c r="AD25" s="644" t="s">
        <v>3550</v>
      </c>
      <c r="AE25" s="644" t="s">
        <v>3827</v>
      </c>
    </row>
    <row r="26" spans="2:31" ht="30" hidden="1" customHeight="1" x14ac:dyDescent="0.2">
      <c r="B26" s="508">
        <f ca="1"/>
        <v>22</v>
      </c>
      <c r="C26" s="508" t="str">
        <f ca="1"/>
        <v>MDW-39260</v>
      </c>
      <c r="D26" s="508" t="str">
        <f ca="1"/>
        <v>Lot01</v>
      </c>
      <c r="E26" s="508" t="str">
        <f ca="1"/>
        <v>GEN2.1</v>
      </c>
      <c r="F26" s="508" t="str">
        <f ca="1"/>
        <v>GEN</v>
      </c>
      <c r="G26" s="542" t="str">
        <f ca="1"/>
        <v>Modification of Air Conditioning in M&amp;E Room at OCC Building</v>
      </c>
      <c r="H26" s="508" t="str">
        <f ca="1"/>
        <v>ประธาน</v>
      </c>
      <c r="I26" s="509">
        <f ca="1"/>
        <v>0</v>
      </c>
      <c r="J26" s="508">
        <f ca="1"/>
        <v>0</v>
      </c>
      <c r="K26" s="510">
        <f ca="1"/>
        <v>46235</v>
      </c>
      <c r="L26" s="173">
        <f ca="1"/>
        <v>46021</v>
      </c>
      <c r="M26" s="187">
        <f ca="1"/>
        <v>1</v>
      </c>
      <c r="N26" s="191" t="str">
        <f ca="1"/>
        <v>Completed</v>
      </c>
      <c r="O26" s="173">
        <f ca="1"/>
        <v>46051</v>
      </c>
      <c r="P26" s="187">
        <f ca="1"/>
        <v>1</v>
      </c>
      <c r="Q26" s="191" t="str">
        <f ca="1"/>
        <v>Completed</v>
      </c>
      <c r="R26" s="194">
        <f ca="1"/>
        <v>0</v>
      </c>
      <c r="S26" s="195">
        <f ca="1"/>
        <v>0</v>
      </c>
      <c r="T26" s="203">
        <f ca="1"/>
        <v>0</v>
      </c>
      <c r="U26" s="173">
        <f ca="1"/>
        <v>46081</v>
      </c>
      <c r="V26" s="187">
        <f ca="1"/>
        <v>1</v>
      </c>
      <c r="W26" s="191" t="str">
        <f ca="1"/>
        <v>Completed</v>
      </c>
      <c r="X26" s="550">
        <f ca="1"/>
        <v>0</v>
      </c>
      <c r="Y26" s="551">
        <f ca="1"/>
        <v>0</v>
      </c>
      <c r="Z26" s="552">
        <f ca="1"/>
        <v>0</v>
      </c>
      <c r="AA26" t="str" cm="1">
        <f t="array" aca="1" ref="AA26" ca="1">_xlfn.XLOOKUP(1,(E26='01 Summary'!$E$4:$E$250)*(('01 Summary'!$Z$4:$Z$250="Late")+('01 Summary'!$Z$4:$Z$250="On Schedule")),'01 Summary'!$AM$4:$AM$250," ")</f>
        <v xml:space="preserve"> </v>
      </c>
      <c r="AC26" s="644" t="s">
        <v>1323</v>
      </c>
      <c r="AD26" s="644" t="s">
        <v>3547</v>
      </c>
      <c r="AE26" s="644" t="s">
        <v>3825</v>
      </c>
    </row>
    <row r="27" spans="2:31" ht="30" hidden="1" customHeight="1" x14ac:dyDescent="0.2">
      <c r="B27" s="508">
        <f ca="1"/>
        <v>23</v>
      </c>
      <c r="C27" s="508" t="str">
        <f ca="1"/>
        <v>MDW-39261</v>
      </c>
      <c r="D27" s="508" t="str">
        <f ca="1"/>
        <v>Lot01</v>
      </c>
      <c r="E27" s="508" t="str">
        <f ca="1"/>
        <v>GEN2.2</v>
      </c>
      <c r="F27" s="508" t="str">
        <f ca="1"/>
        <v>GEN</v>
      </c>
      <c r="G27" s="542" t="str">
        <f ca="1"/>
        <v>Provision of UPS for MDB Control at Main Workshop, OCC Building, Admin Building, Stabling Yard and Train Washing Plant</v>
      </c>
      <c r="H27" s="508" t="str">
        <f ca="1"/>
        <v>ประธาน</v>
      </c>
      <c r="I27" s="509">
        <f ca="1"/>
        <v>0</v>
      </c>
      <c r="J27" s="508">
        <f ca="1"/>
        <v>0</v>
      </c>
      <c r="K27" s="510">
        <f ca="1"/>
        <v>46235</v>
      </c>
      <c r="L27" s="173">
        <f ca="1"/>
        <v>46266</v>
      </c>
      <c r="M27" s="187">
        <f ca="1"/>
        <v>1</v>
      </c>
      <c r="N27" s="191" t="str">
        <f ca="1"/>
        <v>Completed</v>
      </c>
      <c r="O27" s="173">
        <f ca="1"/>
        <v>46296</v>
      </c>
      <c r="P27" s="187">
        <f ca="1"/>
        <v>1</v>
      </c>
      <c r="Q27" s="191" t="str">
        <f ca="1"/>
        <v>Completed</v>
      </c>
      <c r="R27" s="194">
        <f ca="1"/>
        <v>0</v>
      </c>
      <c r="S27" s="195">
        <f ca="1"/>
        <v>0</v>
      </c>
      <c r="T27" s="203">
        <f ca="1"/>
        <v>0</v>
      </c>
      <c r="U27" s="173">
        <f ca="1"/>
        <v>46326</v>
      </c>
      <c r="V27" s="187">
        <f ca="1"/>
        <v>0.9</v>
      </c>
      <c r="W27" s="191" t="str">
        <f ca="1"/>
        <v>On Schedule</v>
      </c>
      <c r="X27" s="550">
        <f ca="1"/>
        <v>0</v>
      </c>
      <c r="Y27" s="551">
        <f ca="1"/>
        <v>0</v>
      </c>
      <c r="Z27" s="552">
        <f ca="1"/>
        <v>0</v>
      </c>
      <c r="AA27" t="str" cm="1">
        <f t="array" aca="1" ref="AA27" ca="1">_xlfn.XLOOKUP(1,(E27='01 Summary'!$E$4:$E$250)*(('01 Summary'!$Z$4:$Z$250="Late")+('01 Summary'!$Z$4:$Z$250="On Schedule")),'01 Summary'!$AM$4:$AM$250," ")</f>
        <v xml:space="preserve"> </v>
      </c>
      <c r="AC27" s="644" t="s">
        <v>539</v>
      </c>
      <c r="AD27" s="644" t="s">
        <v>3550</v>
      </c>
      <c r="AE27" s="644" t="s">
        <v>3827</v>
      </c>
    </row>
    <row r="28" spans="2:31" ht="30" hidden="1" customHeight="1" x14ac:dyDescent="0.2">
      <c r="B28" s="508">
        <f ca="1"/>
        <v>24</v>
      </c>
      <c r="C28" s="508" t="str">
        <f ca="1"/>
        <v>MDW-39262</v>
      </c>
      <c r="D28" s="508" t="str">
        <f ca="1"/>
        <v>Lot01</v>
      </c>
      <c r="E28" s="508" t="str">
        <f ca="1"/>
        <v>GEN2.3</v>
      </c>
      <c r="F28" s="508" t="str">
        <f ca="1"/>
        <v>GEN</v>
      </c>
      <c r="G28" s="542" t="str">
        <f ca="1"/>
        <v>Provision of Redundant MDB at OCC Building, Admin Building and Canteen</v>
      </c>
      <c r="H28" s="508" t="str">
        <f ca="1"/>
        <v>ประธาน</v>
      </c>
      <c r="I28" s="509">
        <f ca="1"/>
        <v>0</v>
      </c>
      <c r="J28" s="508">
        <f ca="1"/>
        <v>0</v>
      </c>
      <c r="K28" s="510">
        <f ca="1"/>
        <v>46235</v>
      </c>
      <c r="L28" s="173">
        <f ca="1"/>
        <v>46266</v>
      </c>
      <c r="M28" s="187">
        <f ca="1"/>
        <v>1</v>
      </c>
      <c r="N28" s="191" t="str">
        <f ca="1"/>
        <v>Completed</v>
      </c>
      <c r="O28" s="173">
        <f ca="1"/>
        <v>46296</v>
      </c>
      <c r="P28" s="187">
        <f ca="1"/>
        <v>1</v>
      </c>
      <c r="Q28" s="191" t="str">
        <f ca="1"/>
        <v>Completed</v>
      </c>
      <c r="R28" s="194">
        <f ca="1"/>
        <v>0</v>
      </c>
      <c r="S28" s="195">
        <f ca="1"/>
        <v>0</v>
      </c>
      <c r="T28" s="203">
        <f ca="1"/>
        <v>0</v>
      </c>
      <c r="U28" s="173">
        <f ca="1"/>
        <v>46326</v>
      </c>
      <c r="V28" s="187">
        <f ca="1"/>
        <v>0.95</v>
      </c>
      <c r="W28" s="191" t="str">
        <f ca="1"/>
        <v>On Schedule</v>
      </c>
      <c r="X28" s="550">
        <f ca="1"/>
        <v>0</v>
      </c>
      <c r="Y28" s="551">
        <f ca="1"/>
        <v>0</v>
      </c>
      <c r="Z28" s="552">
        <f ca="1"/>
        <v>0</v>
      </c>
      <c r="AA28" t="str" cm="1">
        <f t="array" aca="1" ref="AA28" ca="1">_xlfn.XLOOKUP(1,(E28='01 Summary'!$E$4:$E$250)*(('01 Summary'!$Z$4:$Z$250="Late")+('01 Summary'!$Z$4:$Z$250="On Schedule")),'01 Summary'!$AM$4:$AM$250," ")</f>
        <v xml:space="preserve"> </v>
      </c>
      <c r="AC28" s="644" t="s">
        <v>1330</v>
      </c>
      <c r="AD28" s="644" t="s">
        <v>3553</v>
      </c>
      <c r="AE28" s="644" t="s">
        <v>3829</v>
      </c>
    </row>
    <row r="29" spans="2:31" ht="30" hidden="1" customHeight="1" x14ac:dyDescent="0.2">
      <c r="B29" s="508">
        <f ca="1"/>
        <v>25</v>
      </c>
      <c r="C29" s="508" t="str">
        <f ca="1"/>
        <v>MDW-39263</v>
      </c>
      <c r="D29" s="508" t="str">
        <f ca="1"/>
        <v>Lot01</v>
      </c>
      <c r="E29" s="508" t="str">
        <f ca="1"/>
        <v>GEN2.4</v>
      </c>
      <c r="F29" s="508" t="str">
        <f ca="1"/>
        <v>GEN</v>
      </c>
      <c r="G29" s="542" t="str">
        <f ca="1"/>
        <v>Additonal Lighting System at Depot Area</v>
      </c>
      <c r="H29" s="508" t="str">
        <f ca="1"/>
        <v>ประธาน</v>
      </c>
      <c r="I29" s="509">
        <f ca="1"/>
        <v>0</v>
      </c>
      <c r="J29" s="508">
        <f ca="1"/>
        <v>0</v>
      </c>
      <c r="K29" s="510">
        <f ca="1"/>
        <v>46235</v>
      </c>
      <c r="L29" s="173">
        <f ca="1"/>
        <v>46113</v>
      </c>
      <c r="M29" s="187">
        <f ca="1"/>
        <v>1</v>
      </c>
      <c r="N29" s="191" t="str">
        <f ca="1"/>
        <v>Completed</v>
      </c>
      <c r="O29" s="173">
        <f ca="1"/>
        <v>46143</v>
      </c>
      <c r="P29" s="187">
        <f ca="1"/>
        <v>1</v>
      </c>
      <c r="Q29" s="191" t="str">
        <f ca="1"/>
        <v>Completed</v>
      </c>
      <c r="R29" s="194">
        <f ca="1"/>
        <v>0</v>
      </c>
      <c r="S29" s="195">
        <f ca="1"/>
        <v>0</v>
      </c>
      <c r="T29" s="203">
        <f ca="1"/>
        <v>0</v>
      </c>
      <c r="U29" s="173">
        <f ca="1"/>
        <v>46173</v>
      </c>
      <c r="V29" s="187">
        <f ca="1"/>
        <v>1</v>
      </c>
      <c r="W29" s="191" t="str">
        <f ca="1"/>
        <v>Completed</v>
      </c>
      <c r="X29" s="550">
        <f ca="1"/>
        <v>0</v>
      </c>
      <c r="Y29" s="551">
        <f ca="1"/>
        <v>0</v>
      </c>
      <c r="Z29" s="552">
        <f ca="1"/>
        <v>0</v>
      </c>
      <c r="AA29" t="str" cm="1">
        <f t="array" aca="1" ref="AA29" ca="1">_xlfn.XLOOKUP(1,(E29='01 Summary'!$E$4:$E$250)*(('01 Summary'!$Z$4:$Z$250="Late")+('01 Summary'!$Z$4:$Z$250="On Schedule")),'01 Summary'!$AM$4:$AM$250," ")</f>
        <v xml:space="preserve"> </v>
      </c>
      <c r="AC29" s="644" t="s">
        <v>1333</v>
      </c>
      <c r="AD29" s="644" t="s">
        <v>3556</v>
      </c>
      <c r="AE29" s="644" t="s">
        <v>3831</v>
      </c>
    </row>
    <row r="30" spans="2:31" ht="30" hidden="1" customHeight="1" x14ac:dyDescent="0.2">
      <c r="B30" s="508">
        <f ca="1"/>
        <v>26</v>
      </c>
      <c r="C30" s="508" t="str">
        <f ca="1"/>
        <v>MDW-39290</v>
      </c>
      <c r="D30" s="508" t="str">
        <f ca="1"/>
        <v>Lot01</v>
      </c>
      <c r="E30" s="508" t="str">
        <f ca="1"/>
        <v>GEN2.5</v>
      </c>
      <c r="F30" s="508" t="str">
        <f ca="1"/>
        <v>GEN</v>
      </c>
      <c r="G30" s="542" t="str">
        <f ca="1"/>
        <v>Modification Room for PSY at Depot Buildings - Building Services</v>
      </c>
      <c r="H30" s="508" t="str">
        <f ca="1"/>
        <v>ประธาน</v>
      </c>
      <c r="I30" s="509">
        <f ca="1"/>
        <v>0</v>
      </c>
      <c r="J30" s="508">
        <f ca="1"/>
        <v>0</v>
      </c>
      <c r="K30" s="510">
        <f ca="1"/>
        <v>46235</v>
      </c>
      <c r="L30" s="173">
        <f ca="1"/>
        <v>46235</v>
      </c>
      <c r="M30" s="187">
        <f ca="1"/>
        <v>1</v>
      </c>
      <c r="N30" s="191" t="str">
        <f ca="1"/>
        <v>Completed</v>
      </c>
      <c r="O30" s="173">
        <f ca="1"/>
        <v>46265</v>
      </c>
      <c r="P30" s="187">
        <f ca="1"/>
        <v>1</v>
      </c>
      <c r="Q30" s="191" t="str">
        <f ca="1"/>
        <v>Completed</v>
      </c>
      <c r="R30" s="194">
        <f ca="1"/>
        <v>0</v>
      </c>
      <c r="S30" s="195">
        <f ca="1"/>
        <v>0</v>
      </c>
      <c r="T30" s="203">
        <f ca="1"/>
        <v>0</v>
      </c>
      <c r="U30" s="173">
        <f ca="1"/>
        <v>46295</v>
      </c>
      <c r="V30" s="187">
        <f ca="1"/>
        <v>1</v>
      </c>
      <c r="W30" s="191" t="str">
        <f ca="1"/>
        <v>Completed</v>
      </c>
      <c r="X30" s="550">
        <f ca="1"/>
        <v>0</v>
      </c>
      <c r="Y30" s="551">
        <f ca="1"/>
        <v>0</v>
      </c>
      <c r="Z30" s="552">
        <f ca="1"/>
        <v>0</v>
      </c>
      <c r="AA30" t="str" cm="1">
        <f t="array" aca="1" ref="AA30" ca="1">_xlfn.XLOOKUP(1,(E30='01 Summary'!$E$4:$E$250)*(('01 Summary'!$Z$4:$Z$250="Late")+('01 Summary'!$Z$4:$Z$250="On Schedule")),'01 Summary'!$AM$4:$AM$250," ")</f>
        <v xml:space="preserve"> </v>
      </c>
      <c r="AC30" s="644" t="s">
        <v>1390</v>
      </c>
      <c r="AD30" s="644" t="s">
        <v>3585</v>
      </c>
      <c r="AE30" s="644" t="s">
        <v>3853</v>
      </c>
    </row>
    <row r="31" spans="2:31" ht="30" hidden="1" customHeight="1" x14ac:dyDescent="0.2">
      <c r="B31" s="508">
        <f ca="1"/>
        <v>27</v>
      </c>
      <c r="C31" s="508" t="str">
        <f ca="1"/>
        <v>MDW-39300</v>
      </c>
      <c r="D31" s="508" t="str">
        <f ca="1"/>
        <v>Lot01</v>
      </c>
      <c r="E31" s="508" t="str">
        <f ca="1"/>
        <v>GEN2.6</v>
      </c>
      <c r="F31" s="508" t="str">
        <f ca="1"/>
        <v>GEN</v>
      </c>
      <c r="G31" s="542" t="str">
        <f ca="1"/>
        <v>Modification SIG-PSD Office at Main Workshop - Building Services</v>
      </c>
      <c r="H31" s="508" t="str">
        <f ca="1"/>
        <v>ประธาน</v>
      </c>
      <c r="I31" s="509">
        <f ca="1"/>
        <v>0</v>
      </c>
      <c r="J31" s="508">
        <f ca="1"/>
        <v>0</v>
      </c>
      <c r="K31" s="510">
        <f ca="1"/>
        <v>46235</v>
      </c>
      <c r="L31" s="173">
        <f ca="1"/>
        <v>46235</v>
      </c>
      <c r="M31" s="187">
        <f ca="1"/>
        <v>1</v>
      </c>
      <c r="N31" s="191" t="str">
        <f ca="1"/>
        <v>Completed</v>
      </c>
      <c r="O31" s="173">
        <f ca="1"/>
        <v>46265</v>
      </c>
      <c r="P31" s="187">
        <f ca="1"/>
        <v>1</v>
      </c>
      <c r="Q31" s="191" t="str">
        <f ca="1"/>
        <v>Completed</v>
      </c>
      <c r="R31" s="194">
        <f ca="1"/>
        <v>0</v>
      </c>
      <c r="S31" s="195">
        <f ca="1"/>
        <v>0</v>
      </c>
      <c r="T31" s="203">
        <f ca="1"/>
        <v>0</v>
      </c>
      <c r="U31" s="173">
        <f ca="1"/>
        <v>46295</v>
      </c>
      <c r="V31" s="187">
        <f ca="1"/>
        <v>1</v>
      </c>
      <c r="W31" s="191" t="str">
        <f ca="1"/>
        <v>Completed</v>
      </c>
      <c r="X31" s="550">
        <f ca="1"/>
        <v>0</v>
      </c>
      <c r="Y31" s="551">
        <f ca="1"/>
        <v>0</v>
      </c>
      <c r="Z31" s="552">
        <f ca="1"/>
        <v>0</v>
      </c>
      <c r="AA31" t="str" cm="1">
        <f t="array" aca="1" ref="AA31" ca="1">_xlfn.XLOOKUP(1,(E31='01 Summary'!$E$4:$E$250)*(('01 Summary'!$Z$4:$Z$250="Late")+('01 Summary'!$Z$4:$Z$250="On Schedule")),'01 Summary'!$AM$4:$AM$250," ")</f>
        <v xml:space="preserve"> </v>
      </c>
      <c r="AC31" s="644" t="s">
        <v>1417</v>
      </c>
      <c r="AD31" s="644" t="s">
        <v>3600</v>
      </c>
      <c r="AE31" s="644" t="s">
        <v>3862</v>
      </c>
    </row>
    <row r="32" spans="2:31" ht="30" hidden="1" customHeight="1" x14ac:dyDescent="0.2">
      <c r="B32" s="508">
        <f ca="1"/>
        <v>28</v>
      </c>
      <c r="C32" s="508" t="str">
        <f ca="1"/>
        <v>MDW-39301</v>
      </c>
      <c r="D32" s="508" t="str">
        <f ca="1"/>
        <v>Lot01</v>
      </c>
      <c r="E32" s="508" t="str">
        <f ca="1"/>
        <v>GEN2.7</v>
      </c>
      <c r="F32" s="508" t="str">
        <f ca="1"/>
        <v>GEN</v>
      </c>
      <c r="G32" s="542" t="str">
        <f ca="1"/>
        <v>Modification Backup CCR Room at Main Workshop - Building Services</v>
      </c>
      <c r="H32" s="508" t="str">
        <f ca="1"/>
        <v>ประธาน</v>
      </c>
      <c r="I32" s="509">
        <f ca="1"/>
        <v>0</v>
      </c>
      <c r="J32" s="508">
        <f ca="1"/>
        <v>0</v>
      </c>
      <c r="K32" s="510">
        <f ca="1"/>
        <v>46235</v>
      </c>
      <c r="L32" s="173">
        <f ca="1"/>
        <v>46235</v>
      </c>
      <c r="M32" s="187">
        <f ca="1"/>
        <v>1</v>
      </c>
      <c r="N32" s="191" t="str">
        <f ca="1"/>
        <v>Completed</v>
      </c>
      <c r="O32" s="173">
        <f ca="1"/>
        <v>46265</v>
      </c>
      <c r="P32" s="187">
        <f ca="1"/>
        <v>1</v>
      </c>
      <c r="Q32" s="191" t="str">
        <f ca="1"/>
        <v>Completed</v>
      </c>
      <c r="R32" s="194">
        <f ca="1"/>
        <v>0</v>
      </c>
      <c r="S32" s="195">
        <f ca="1"/>
        <v>0</v>
      </c>
      <c r="T32" s="203">
        <f ca="1"/>
        <v>0</v>
      </c>
      <c r="U32" s="173">
        <f ca="1"/>
        <v>46295</v>
      </c>
      <c r="V32" s="187">
        <f ca="1"/>
        <v>1</v>
      </c>
      <c r="W32" s="191" t="str">
        <f ca="1"/>
        <v>Completed</v>
      </c>
      <c r="X32" s="550">
        <f ca="1"/>
        <v>0</v>
      </c>
      <c r="Y32" s="551">
        <f ca="1"/>
        <v>0</v>
      </c>
      <c r="Z32" s="552">
        <f ca="1"/>
        <v>0</v>
      </c>
      <c r="AA32" t="str" cm="1">
        <f t="array" aca="1" ref="AA32" ca="1">_xlfn.XLOOKUP(1,(E32='01 Summary'!$E$4:$E$250)*(('01 Summary'!$Z$4:$Z$250="Late")+('01 Summary'!$Z$4:$Z$250="On Schedule")),'01 Summary'!$AM$4:$AM$250," ")</f>
        <v xml:space="preserve"> </v>
      </c>
      <c r="AC32" s="644" t="s">
        <v>1420</v>
      </c>
      <c r="AD32" s="644" t="s">
        <v>3603</v>
      </c>
      <c r="AE32" s="644" t="s">
        <v>3864</v>
      </c>
    </row>
    <row r="33" spans="2:31" ht="30" hidden="1" customHeight="1" x14ac:dyDescent="0.2">
      <c r="B33" s="508">
        <f ca="1"/>
        <v>29</v>
      </c>
      <c r="C33" s="508" t="str">
        <f ca="1"/>
        <v>MDW-39302</v>
      </c>
      <c r="D33" s="508" t="str">
        <f ca="1"/>
        <v>Lot01</v>
      </c>
      <c r="E33" s="508" t="str">
        <f ca="1"/>
        <v>GEN2.8</v>
      </c>
      <c r="F33" s="508" t="str">
        <f ca="1"/>
        <v>GEN</v>
      </c>
      <c r="G33" s="542" t="str">
        <f ca="1"/>
        <v>Modification SER at Main Workshop - Building Services</v>
      </c>
      <c r="H33" s="508" t="str">
        <f ca="1"/>
        <v>ประธาน</v>
      </c>
      <c r="I33" s="509">
        <f ca="1"/>
        <v>0</v>
      </c>
      <c r="J33" s="508">
        <f ca="1"/>
        <v>0</v>
      </c>
      <c r="K33" s="510">
        <f ca="1"/>
        <v>46235</v>
      </c>
      <c r="L33" s="173">
        <f ca="1"/>
        <v>46235</v>
      </c>
      <c r="M33" s="187">
        <f ca="1"/>
        <v>1</v>
      </c>
      <c r="N33" s="191" t="str">
        <f ca="1"/>
        <v>Completed</v>
      </c>
      <c r="O33" s="173">
        <f ca="1"/>
        <v>46265</v>
      </c>
      <c r="P33" s="187">
        <f ca="1"/>
        <v>1</v>
      </c>
      <c r="Q33" s="191" t="str">
        <f ca="1"/>
        <v>Completed</v>
      </c>
      <c r="R33" s="194">
        <f ca="1"/>
        <v>0</v>
      </c>
      <c r="S33" s="195">
        <f ca="1"/>
        <v>0</v>
      </c>
      <c r="T33" s="203">
        <f ca="1"/>
        <v>0</v>
      </c>
      <c r="U33" s="173">
        <f ca="1"/>
        <v>46295</v>
      </c>
      <c r="V33" s="187">
        <f ca="1"/>
        <v>1</v>
      </c>
      <c r="W33" s="191" t="str">
        <f ca="1"/>
        <v>Completed</v>
      </c>
      <c r="X33" s="550">
        <f ca="1"/>
        <v>0</v>
      </c>
      <c r="Y33" s="551">
        <f ca="1"/>
        <v>0</v>
      </c>
      <c r="Z33" s="552">
        <f ca="1"/>
        <v>0</v>
      </c>
      <c r="AA33" t="str" cm="1">
        <f t="array" aca="1" ref="AA33" ca="1">_xlfn.XLOOKUP(1,(E33='01 Summary'!$E$4:$E$250)*(('01 Summary'!$Z$4:$Z$250="Late")+('01 Summary'!$Z$4:$Z$250="On Schedule")),'01 Summary'!$AM$4:$AM$250," ")</f>
        <v xml:space="preserve"> </v>
      </c>
      <c r="AC33" s="644" t="s">
        <v>1423</v>
      </c>
      <c r="AD33" s="644" t="s">
        <v>3606</v>
      </c>
      <c r="AE33" s="644" t="s">
        <v>3866</v>
      </c>
    </row>
    <row r="34" spans="2:31" ht="30" hidden="1" customHeight="1" x14ac:dyDescent="0.2">
      <c r="B34" s="508">
        <f ca="1"/>
        <v>30</v>
      </c>
      <c r="C34" s="508" t="str">
        <f ca="1"/>
        <v>MDW-39303</v>
      </c>
      <c r="D34" s="508" t="str">
        <f ca="1"/>
        <v>Lot01</v>
      </c>
      <c r="E34" s="508" t="str">
        <f ca="1"/>
        <v>GEN2.9</v>
      </c>
      <c r="F34" s="508" t="str">
        <f ca="1"/>
        <v>GEN</v>
      </c>
      <c r="G34" s="542" t="str">
        <f ca="1"/>
        <v>Modification CER &amp; SCADA Room at Main Workshop - Building Services</v>
      </c>
      <c r="H34" s="508" t="str">
        <f ca="1"/>
        <v>ประธาน</v>
      </c>
      <c r="I34" s="509">
        <f ca="1"/>
        <v>0</v>
      </c>
      <c r="J34" s="508">
        <f ca="1"/>
        <v>0</v>
      </c>
      <c r="K34" s="510">
        <f ca="1"/>
        <v>46235</v>
      </c>
      <c r="L34" s="173">
        <f ca="1"/>
        <v>46235</v>
      </c>
      <c r="M34" s="187">
        <f ca="1"/>
        <v>1</v>
      </c>
      <c r="N34" s="191" t="str">
        <f ca="1"/>
        <v>Completed</v>
      </c>
      <c r="O34" s="173">
        <f ca="1"/>
        <v>46265</v>
      </c>
      <c r="P34" s="187">
        <f ca="1"/>
        <v>1</v>
      </c>
      <c r="Q34" s="191" t="str">
        <f ca="1"/>
        <v>Completed</v>
      </c>
      <c r="R34" s="194">
        <f ca="1"/>
        <v>0</v>
      </c>
      <c r="S34" s="195">
        <f ca="1"/>
        <v>0</v>
      </c>
      <c r="T34" s="203">
        <f ca="1"/>
        <v>0</v>
      </c>
      <c r="U34" s="173">
        <f ca="1"/>
        <v>46295</v>
      </c>
      <c r="V34" s="187">
        <f ca="1"/>
        <v>1</v>
      </c>
      <c r="W34" s="191" t="str">
        <f ca="1"/>
        <v>Completed</v>
      </c>
      <c r="X34" s="550">
        <f ca="1"/>
        <v>0</v>
      </c>
      <c r="Y34" s="551">
        <f ca="1"/>
        <v>0</v>
      </c>
      <c r="Z34" s="552">
        <f ca="1"/>
        <v>0</v>
      </c>
      <c r="AA34" t="str" cm="1">
        <f t="array" aca="1" ref="AA34" ca="1">_xlfn.XLOOKUP(1,(E34='01 Summary'!$E$4:$E$250)*(('01 Summary'!$Z$4:$Z$250="Late")+('01 Summary'!$Z$4:$Z$250="On Schedule")),'01 Summary'!$AM$4:$AM$250," ")</f>
        <v xml:space="preserve"> </v>
      </c>
      <c r="AC34" s="644" t="s">
        <v>1426</v>
      </c>
      <c r="AD34" s="644" t="s">
        <v>3609</v>
      </c>
      <c r="AE34" s="644" t="s">
        <v>3868</v>
      </c>
    </row>
    <row r="35" spans="2:31" ht="30" hidden="1" customHeight="1" x14ac:dyDescent="0.2">
      <c r="B35" s="508">
        <f ca="1"/>
        <v>31</v>
      </c>
      <c r="C35" s="508" t="str">
        <f ca="1"/>
        <v>MDW-39309</v>
      </c>
      <c r="D35" s="508" t="str">
        <f ca="1"/>
        <v>Lot01</v>
      </c>
      <c r="E35" s="508" t="str">
        <f ca="1"/>
        <v>GEN2.10</v>
      </c>
      <c r="F35" s="508" t="str">
        <f ca="1"/>
        <v>GEN</v>
      </c>
      <c r="G35" s="542" t="str">
        <f ca="1"/>
        <v xml:space="preserve">Modification Air Conditioning System at CCR  </v>
      </c>
      <c r="H35" s="508" t="str">
        <f ca="1"/>
        <v>ประธาน</v>
      </c>
      <c r="I35" s="509">
        <f ca="1"/>
        <v>0</v>
      </c>
      <c r="J35" s="508">
        <f ca="1"/>
        <v>0</v>
      </c>
      <c r="K35" s="510">
        <f ca="1"/>
        <v>46235</v>
      </c>
      <c r="L35" s="173">
        <f ca="1"/>
        <v>46296</v>
      </c>
      <c r="M35" s="187">
        <f ca="1"/>
        <v>1</v>
      </c>
      <c r="N35" s="191" t="str">
        <f ca="1"/>
        <v>Completed</v>
      </c>
      <c r="O35" s="173">
        <f ca="1"/>
        <v>46326</v>
      </c>
      <c r="P35" s="187">
        <f ca="1"/>
        <v>1</v>
      </c>
      <c r="Q35" s="191" t="str">
        <f ca="1"/>
        <v>Completed</v>
      </c>
      <c r="R35" s="194">
        <f ca="1"/>
        <v>0</v>
      </c>
      <c r="S35" s="195">
        <f ca="1"/>
        <v>0</v>
      </c>
      <c r="T35" s="203">
        <f ca="1"/>
        <v>0</v>
      </c>
      <c r="U35" s="173">
        <f ca="1"/>
        <v>46387</v>
      </c>
      <c r="V35" s="187">
        <f ca="1"/>
        <v>0.8</v>
      </c>
      <c r="W35" s="191" t="str">
        <f ca="1"/>
        <v>On Schedule</v>
      </c>
      <c r="X35" s="550">
        <f ca="1"/>
        <v>0</v>
      </c>
      <c r="Y35" s="551">
        <f ca="1"/>
        <v>0</v>
      </c>
      <c r="Z35" s="552">
        <f ca="1"/>
        <v>0</v>
      </c>
      <c r="AA35" t="str" cm="1">
        <f t="array" aca="1" ref="AA35" ca="1">_xlfn.XLOOKUP(1,(E35='01 Summary'!$E$4:$E$250)*(('01 Summary'!$Z$4:$Z$250="Late")+('01 Summary'!$Z$4:$Z$250="On Schedule")),'01 Summary'!$AM$4:$AM$250," ")</f>
        <v xml:space="preserve"> </v>
      </c>
      <c r="AC35" s="644" t="s">
        <v>1442</v>
      </c>
      <c r="AD35" s="436" t="s">
        <v>3621</v>
      </c>
      <c r="AE35" s="436" t="s">
        <v>3876</v>
      </c>
    </row>
    <row r="36" spans="2:31" ht="30" hidden="1" customHeight="1" x14ac:dyDescent="0.2">
      <c r="B36" s="508">
        <f ca="1"/>
        <v>32</v>
      </c>
      <c r="C36" s="508" t="str">
        <f ca="1"/>
        <v>MDW-39312</v>
      </c>
      <c r="D36" s="508" t="str">
        <f ca="1"/>
        <v>Lot01</v>
      </c>
      <c r="E36" s="508" t="str">
        <f ca="1"/>
        <v>GEN2.11</v>
      </c>
      <c r="F36" s="508" t="str">
        <f ca="1"/>
        <v>GEN</v>
      </c>
      <c r="G36" s="542" t="str">
        <f ca="1"/>
        <v xml:space="preserve">Modification Electronic Workshop at Main Workshop - Building Services  </v>
      </c>
      <c r="H36" s="508" t="str">
        <f ca="1"/>
        <v>ประธาน</v>
      </c>
      <c r="I36" s="509">
        <f ca="1"/>
        <v>0</v>
      </c>
      <c r="J36" s="508">
        <f ca="1"/>
        <v>0</v>
      </c>
      <c r="K36" s="510">
        <f ca="1"/>
        <v>46235</v>
      </c>
      <c r="L36" s="173">
        <f ca="1"/>
        <v>46326</v>
      </c>
      <c r="M36" s="187">
        <f ca="1"/>
        <v>1</v>
      </c>
      <c r="N36" s="191" t="str">
        <f ca="1"/>
        <v>Completed</v>
      </c>
      <c r="O36" s="173">
        <f ca="1"/>
        <v>46356</v>
      </c>
      <c r="P36" s="187">
        <f ca="1"/>
        <v>1</v>
      </c>
      <c r="Q36" s="191" t="str">
        <f ca="1"/>
        <v>Completed</v>
      </c>
      <c r="R36" s="194">
        <f ca="1"/>
        <v>0</v>
      </c>
      <c r="S36" s="195">
        <f ca="1"/>
        <v>0</v>
      </c>
      <c r="T36" s="203">
        <f ca="1"/>
        <v>0</v>
      </c>
      <c r="U36" s="173">
        <f ca="1"/>
        <v>46387</v>
      </c>
      <c r="V36" s="187">
        <f ca="1"/>
        <v>0</v>
      </c>
      <c r="W36" s="191" t="str">
        <f ca="1"/>
        <v>On Schedule</v>
      </c>
      <c r="X36" s="550">
        <f ca="1"/>
        <v>0</v>
      </c>
      <c r="Y36" s="551">
        <f ca="1"/>
        <v>0</v>
      </c>
      <c r="Z36" s="552">
        <f ca="1"/>
        <v>0</v>
      </c>
      <c r="AA36" t="str" cm="1">
        <f t="array" aca="1" ref="AA36" ca="1">_xlfn.XLOOKUP(1,(E36='01 Summary'!$E$4:$E$250)*(('01 Summary'!$Z$4:$Z$250="Late")+('01 Summary'!$Z$4:$Z$250="On Schedule")),'01 Summary'!$AM$4:$AM$250," ")</f>
        <v xml:space="preserve"> </v>
      </c>
      <c r="AC36" s="644" t="s">
        <v>1448</v>
      </c>
      <c r="AD36" s="644" t="s">
        <v>3627</v>
      </c>
      <c r="AE36" s="644" t="s">
        <v>3882</v>
      </c>
    </row>
    <row r="37" spans="2:31" ht="30" hidden="1" customHeight="1" x14ac:dyDescent="0.2">
      <c r="B37" s="508">
        <f ca="1"/>
        <v>33</v>
      </c>
      <c r="C37" s="508" t="str">
        <f ca="1"/>
        <v>MDW-39313</v>
      </c>
      <c r="D37" s="508" t="str">
        <f ca="1"/>
        <v>Lot01</v>
      </c>
      <c r="E37" s="508" t="str">
        <f ca="1"/>
        <v>GEN2.12</v>
      </c>
      <c r="F37" s="508" t="str">
        <f ca="1"/>
        <v>GEN</v>
      </c>
      <c r="G37" s="542" t="str">
        <f ca="1"/>
        <v xml:space="preserve">Modification Battery Charger Room at Main Workshop - Building Services  </v>
      </c>
      <c r="H37" s="508" t="str">
        <f ca="1"/>
        <v>ประธาน</v>
      </c>
      <c r="I37" s="509">
        <f ca="1"/>
        <v>0</v>
      </c>
      <c r="J37" s="508">
        <f ca="1"/>
        <v>0</v>
      </c>
      <c r="K37" s="510">
        <f ca="1"/>
        <v>46235</v>
      </c>
      <c r="L37" s="173">
        <f ca="1"/>
        <v>46326</v>
      </c>
      <c r="M37" s="187">
        <f ca="1"/>
        <v>1</v>
      </c>
      <c r="N37" s="191" t="str">
        <f ca="1"/>
        <v>Completed</v>
      </c>
      <c r="O37" s="173">
        <f ca="1"/>
        <v>46356</v>
      </c>
      <c r="P37" s="187">
        <f ca="1"/>
        <v>1</v>
      </c>
      <c r="Q37" s="191" t="str">
        <f ca="1"/>
        <v>Completed</v>
      </c>
      <c r="R37" s="194">
        <f ca="1"/>
        <v>0</v>
      </c>
      <c r="S37" s="195">
        <f ca="1"/>
        <v>0</v>
      </c>
      <c r="T37" s="203">
        <f ca="1"/>
        <v>0</v>
      </c>
      <c r="U37" s="173">
        <f ca="1"/>
        <v>46387</v>
      </c>
      <c r="V37" s="187">
        <f ca="1"/>
        <v>0</v>
      </c>
      <c r="W37" s="191" t="str">
        <f ca="1"/>
        <v>On Schedule</v>
      </c>
      <c r="X37" s="550">
        <f ca="1"/>
        <v>0</v>
      </c>
      <c r="Y37" s="551">
        <f ca="1"/>
        <v>0</v>
      </c>
      <c r="Z37" s="552">
        <f ca="1"/>
        <v>0</v>
      </c>
      <c r="AA37" t="str" cm="1">
        <f t="array" aca="1" ref="AA37" ca="1">_xlfn.XLOOKUP(1,(E37='01 Summary'!$E$4:$E$250)*(('01 Summary'!$Z$4:$Z$250="Late")+('01 Summary'!$Z$4:$Z$250="On Schedule")),'01 Summary'!$AM$4:$AM$250," ")</f>
        <v xml:space="preserve"> </v>
      </c>
      <c r="AC37" s="644" t="s">
        <v>1450</v>
      </c>
      <c r="AD37" s="644" t="s">
        <v>3629</v>
      </c>
      <c r="AE37" s="644" t="s">
        <v>3884</v>
      </c>
    </row>
    <row r="38" spans="2:31" ht="30" hidden="1" customHeight="1" x14ac:dyDescent="0.2">
      <c r="B38" s="508">
        <f ca="1"/>
        <v>34</v>
      </c>
      <c r="C38" s="508" t="str">
        <f ca="1"/>
        <v>MDW-39314</v>
      </c>
      <c r="D38" s="508" t="str">
        <f ca="1"/>
        <v>Lot01</v>
      </c>
      <c r="E38" s="508" t="str">
        <f ca="1"/>
        <v>GEN2.13</v>
      </c>
      <c r="F38" s="508" t="str">
        <f ca="1"/>
        <v>GEN</v>
      </c>
      <c r="G38" s="542" t="str">
        <f ca="1"/>
        <v xml:space="preserve">Modification Machining Room at Main Workshop - Building Services  </v>
      </c>
      <c r="H38" s="508" t="str">
        <f ca="1"/>
        <v>ประธาน</v>
      </c>
      <c r="I38" s="509">
        <f ca="1"/>
        <v>0</v>
      </c>
      <c r="J38" s="508">
        <f ca="1"/>
        <v>0</v>
      </c>
      <c r="K38" s="510">
        <f ca="1"/>
        <v>46235</v>
      </c>
      <c r="L38" s="173">
        <f ca="1"/>
        <v>46326</v>
      </c>
      <c r="M38" s="187">
        <f ca="1"/>
        <v>0.9</v>
      </c>
      <c r="N38" s="191" t="str">
        <f ca="1"/>
        <v>On Schedule</v>
      </c>
      <c r="O38" s="173">
        <f ca="1"/>
        <v>46356</v>
      </c>
      <c r="P38" s="187">
        <f ca="1"/>
        <v>0</v>
      </c>
      <c r="Q38" s="191" t="str">
        <f ca="1"/>
        <v>On Schedule</v>
      </c>
      <c r="R38" s="194">
        <f ca="1"/>
        <v>0</v>
      </c>
      <c r="S38" s="195">
        <f ca="1"/>
        <v>0</v>
      </c>
      <c r="T38" s="203">
        <f ca="1"/>
        <v>0</v>
      </c>
      <c r="U38" s="173">
        <f ca="1"/>
        <v>46387</v>
      </c>
      <c r="V38" s="187">
        <f ca="1"/>
        <v>0</v>
      </c>
      <c r="W38" s="191" t="str">
        <f ca="1"/>
        <v>On Schedule</v>
      </c>
      <c r="X38" s="550">
        <f ca="1"/>
        <v>0</v>
      </c>
      <c r="Y38" s="551">
        <f ca="1"/>
        <v>0</v>
      </c>
      <c r="Z38" s="552">
        <f ca="1"/>
        <v>0</v>
      </c>
      <c r="AA38" t="str" cm="1">
        <f t="array" aca="1" ref="AA38" ca="1">_xlfn.XLOOKUP(1,(E38='01 Summary'!$E$4:$E$250)*(('01 Summary'!$Z$4:$Z$250="Late")+('01 Summary'!$Z$4:$Z$250="On Schedule")),'01 Summary'!$AM$4:$AM$250," ")</f>
        <v xml:space="preserve"> </v>
      </c>
      <c r="AC38" s="644" t="s">
        <v>1452</v>
      </c>
      <c r="AD38" s="644" t="s">
        <v>3631</v>
      </c>
      <c r="AE38" s="644" t="s">
        <v>3886</v>
      </c>
    </row>
    <row r="39" spans="2:31" ht="30" hidden="1" customHeight="1" x14ac:dyDescent="0.2">
      <c r="B39" s="508">
        <f ca="1"/>
        <v>35</v>
      </c>
      <c r="C39" s="508" t="str">
        <f ca="1"/>
        <v>MDW-39315</v>
      </c>
      <c r="D39" s="508" t="str">
        <f ca="1"/>
        <v>Lot01</v>
      </c>
      <c r="E39" s="508" t="str">
        <f ca="1"/>
        <v>GEN2.14</v>
      </c>
      <c r="F39" s="508" t="str">
        <f ca="1"/>
        <v>GEN</v>
      </c>
      <c r="G39" s="542" t="str">
        <f ca="1"/>
        <v xml:space="preserve">Modification Electronic Workshop, Battery Charger and Machining Room at Main Workshop - Civil &amp; AR  </v>
      </c>
      <c r="H39" s="508" t="str">
        <f ca="1"/>
        <v>สหชาติ</v>
      </c>
      <c r="I39" s="509">
        <f ca="1"/>
        <v>0</v>
      </c>
      <c r="J39" s="508">
        <f ca="1"/>
        <v>0</v>
      </c>
      <c r="K39" s="510">
        <f ca="1"/>
        <v>46235</v>
      </c>
      <c r="L39" s="173">
        <f ca="1"/>
        <v>46326</v>
      </c>
      <c r="M39" s="187">
        <f ca="1"/>
        <v>0.7</v>
      </c>
      <c r="N39" s="191" t="str">
        <f ca="1"/>
        <v>On Schedule</v>
      </c>
      <c r="O39" s="173">
        <f ca="1"/>
        <v>46356</v>
      </c>
      <c r="P39" s="187">
        <f ca="1"/>
        <v>0.9</v>
      </c>
      <c r="Q39" s="191" t="str">
        <f ca="1"/>
        <v>On Schedule</v>
      </c>
      <c r="R39" s="194">
        <f ca="1"/>
        <v>0</v>
      </c>
      <c r="S39" s="195">
        <f ca="1"/>
        <v>0</v>
      </c>
      <c r="T39" s="203">
        <f ca="1"/>
        <v>0</v>
      </c>
      <c r="U39" s="173">
        <f ca="1"/>
        <v>46387</v>
      </c>
      <c r="V39" s="187">
        <f ca="1"/>
        <v>0</v>
      </c>
      <c r="W39" s="191" t="str">
        <f ca="1"/>
        <v>On Schedule</v>
      </c>
      <c r="X39" s="550">
        <f ca="1"/>
        <v>0</v>
      </c>
      <c r="Y39" s="551">
        <f ca="1"/>
        <v>0</v>
      </c>
      <c r="Z39" s="552">
        <f ca="1"/>
        <v>0</v>
      </c>
      <c r="AA39" t="str" cm="1">
        <f t="array" aca="1" ref="AA39" ca="1">_xlfn.XLOOKUP(1,(E39='01 Summary'!$E$4:$E$250)*(('01 Summary'!$Z$4:$Z$250="Late")+('01 Summary'!$Z$4:$Z$250="On Schedule")),'01 Summary'!$AM$4:$AM$250," ")</f>
        <v xml:space="preserve"> </v>
      </c>
      <c r="AC39" s="644" t="s">
        <v>1455</v>
      </c>
      <c r="AD39" s="644" t="s">
        <v>3635</v>
      </c>
      <c r="AE39" s="644" t="s">
        <v>3890</v>
      </c>
    </row>
    <row r="40" spans="2:31" ht="30" hidden="1" customHeight="1" x14ac:dyDescent="0.2">
      <c r="B40" s="508">
        <f ca="1"/>
        <v>36</v>
      </c>
      <c r="C40" s="508" t="str">
        <f ca="1"/>
        <v>MDW-39297</v>
      </c>
      <c r="D40" s="508" t="str">
        <f ca="1"/>
        <v>Lot01</v>
      </c>
      <c r="E40" s="508" t="str">
        <f ca="1"/>
        <v>GEN2.15</v>
      </c>
      <c r="F40" s="508" t="str">
        <f ca="1"/>
        <v>GEN</v>
      </c>
      <c r="G40" s="542" t="str">
        <f ca="1"/>
        <v>Training Room at Ratchada Station (Part 2)</v>
      </c>
      <c r="H40" s="508" t="str">
        <f ca="1"/>
        <v>สหชาติ</v>
      </c>
      <c r="I40" s="509">
        <f ca="1"/>
        <v>0</v>
      </c>
      <c r="J40" s="508">
        <f ca="1"/>
        <v>0</v>
      </c>
      <c r="K40" s="510">
        <f ca="1"/>
        <v>46235</v>
      </c>
      <c r="L40" s="173">
        <f ca="1"/>
        <v>46235</v>
      </c>
      <c r="M40" s="187">
        <f ca="1"/>
        <v>0</v>
      </c>
      <c r="N40" s="191" t="str">
        <f ca="1"/>
        <v>Late</v>
      </c>
      <c r="O40" s="173">
        <f ca="1"/>
        <v>46265</v>
      </c>
      <c r="P40" s="187">
        <f ca="1"/>
        <v>1</v>
      </c>
      <c r="Q40" s="191" t="str">
        <f ca="1"/>
        <v>Completed</v>
      </c>
      <c r="R40" s="194">
        <f ca="1"/>
        <v>0</v>
      </c>
      <c r="S40" s="195">
        <f ca="1"/>
        <v>0</v>
      </c>
      <c r="T40" s="203">
        <f ca="1"/>
        <v>0</v>
      </c>
      <c r="U40" s="173">
        <f ca="1"/>
        <v>46295</v>
      </c>
      <c r="V40" s="187">
        <f ca="1"/>
        <v>1</v>
      </c>
      <c r="W40" s="191" t="str">
        <f ca="1"/>
        <v>Completed</v>
      </c>
      <c r="X40" s="550">
        <f ca="1"/>
        <v>0</v>
      </c>
      <c r="Y40" s="551">
        <f ca="1"/>
        <v>0</v>
      </c>
      <c r="Z40" s="552">
        <f ca="1"/>
        <v>0</v>
      </c>
      <c r="AA40" t="str" cm="1">
        <f t="array" aca="1" ref="AA40" ca="1">_xlfn.XLOOKUP(1,(E40='01 Summary'!$E$4:$E$250)*(('01 Summary'!$Z$4:$Z$250="Late")+('01 Summary'!$Z$4:$Z$250="On Schedule")),'01 Summary'!$AM$4:$AM$250," ")</f>
        <v xml:space="preserve"> </v>
      </c>
      <c r="AC40" s="644" t="s">
        <v>536</v>
      </c>
      <c r="AD40" s="644" t="s">
        <v>2153</v>
      </c>
      <c r="AE40" s="644" t="s">
        <v>2155</v>
      </c>
    </row>
    <row r="41" spans="2:31" ht="30" hidden="1" customHeight="1" x14ac:dyDescent="0.2">
      <c r="B41" s="508">
        <f ca="1"/>
        <v>37</v>
      </c>
      <c r="C41" s="508" t="str">
        <f ca="1"/>
        <v>MDW-39291</v>
      </c>
      <c r="D41" s="508" t="str">
        <f ca="1"/>
        <v>Lot01</v>
      </c>
      <c r="E41" s="508" t="str">
        <f ca="1"/>
        <v>GEN2.16</v>
      </c>
      <c r="F41" s="508" t="str">
        <f ca="1"/>
        <v>GEN</v>
      </c>
      <c r="G41" s="542" t="str">
        <f ca="1"/>
        <v xml:space="preserve">Conductor Rail Arrangement Modification at Main Line East Section </v>
      </c>
      <c r="H41" s="508" t="str">
        <f ca="1"/>
        <v>กำพล</v>
      </c>
      <c r="I41" s="509">
        <f ca="1"/>
        <v>0</v>
      </c>
      <c r="J41" s="508">
        <f ca="1"/>
        <v>0</v>
      </c>
      <c r="K41" s="510">
        <f ca="1"/>
        <v>46235</v>
      </c>
      <c r="L41" s="173">
        <f ca="1"/>
        <v>46295</v>
      </c>
      <c r="M41" s="187">
        <f ca="1"/>
        <v>1</v>
      </c>
      <c r="N41" s="191" t="str">
        <f ca="1"/>
        <v>Completed</v>
      </c>
      <c r="O41" s="173">
        <f ca="1"/>
        <v>46295</v>
      </c>
      <c r="P41" s="187">
        <f ca="1"/>
        <v>1</v>
      </c>
      <c r="Q41" s="191" t="str">
        <f ca="1"/>
        <v>Completed</v>
      </c>
      <c r="R41" s="194">
        <f ca="1"/>
        <v>0</v>
      </c>
      <c r="S41" s="195">
        <f ca="1"/>
        <v>0</v>
      </c>
      <c r="T41" s="203">
        <f ca="1"/>
        <v>0</v>
      </c>
      <c r="U41" s="173">
        <f ca="1"/>
        <v>46387</v>
      </c>
      <c r="V41" s="187">
        <f ca="1"/>
        <v>0.9</v>
      </c>
      <c r="W41" s="191" t="str">
        <f ca="1"/>
        <v>On Schedule</v>
      </c>
      <c r="X41" s="550">
        <f ca="1"/>
        <v>0</v>
      </c>
      <c r="Y41" s="551">
        <f ca="1"/>
        <v>0</v>
      </c>
      <c r="Z41" s="552">
        <f ca="1"/>
        <v>0</v>
      </c>
      <c r="AA41" t="str" cm="1">
        <f t="array" aca="1" ref="AA41" ca="1">_xlfn.XLOOKUP(1,(E41='01 Summary'!$E$4:$E$250)*(('01 Summary'!$Z$4:$Z$250="Late")+('01 Summary'!$Z$4:$Z$250="On Schedule")),'01 Summary'!$AM$4:$AM$250," ")</f>
        <v xml:space="preserve"> </v>
      </c>
      <c r="AC41" s="644" t="s">
        <v>1393</v>
      </c>
      <c r="AD41" s="644" t="s">
        <v>2370</v>
      </c>
      <c r="AE41" s="644" t="s">
        <v>2372</v>
      </c>
    </row>
    <row r="42" spans="2:31" ht="30" hidden="1" customHeight="1" x14ac:dyDescent="0.2">
      <c r="B42" s="508">
        <f ca="1"/>
        <v>38</v>
      </c>
      <c r="C42" s="508" t="str">
        <f ca="1"/>
        <v>MDW-39292</v>
      </c>
      <c r="D42" s="508" t="str">
        <f ca="1"/>
        <v>Lot01</v>
      </c>
      <c r="E42" s="508" t="str">
        <f ca="1"/>
        <v>GEN2.17</v>
      </c>
      <c r="F42" s="508" t="str">
        <f ca="1"/>
        <v>GEN</v>
      </c>
      <c r="G42" s="542" t="str">
        <f ca="1"/>
        <v xml:space="preserve">Conductor Rail Arrangement Modification at Depot </v>
      </c>
      <c r="H42" s="508" t="str">
        <f ca="1"/>
        <v>กำพล</v>
      </c>
      <c r="I42" s="509">
        <f ca="1"/>
        <v>0</v>
      </c>
      <c r="J42" s="508">
        <f ca="1"/>
        <v>0</v>
      </c>
      <c r="K42" s="510">
        <f ca="1"/>
        <v>46235</v>
      </c>
      <c r="L42" s="173">
        <f ca="1"/>
        <v>46295</v>
      </c>
      <c r="M42" s="187">
        <f ca="1"/>
        <v>1</v>
      </c>
      <c r="N42" s="191" t="str">
        <f ca="1"/>
        <v>Completed</v>
      </c>
      <c r="O42" s="173">
        <f ca="1"/>
        <v>46295</v>
      </c>
      <c r="P42" s="187">
        <f ca="1"/>
        <v>1</v>
      </c>
      <c r="Q42" s="191" t="str">
        <f ca="1"/>
        <v>Completed</v>
      </c>
      <c r="R42" s="194">
        <f ca="1"/>
        <v>0</v>
      </c>
      <c r="S42" s="195">
        <f ca="1"/>
        <v>0</v>
      </c>
      <c r="T42" s="203">
        <f ca="1"/>
        <v>0</v>
      </c>
      <c r="U42" s="173">
        <f ca="1"/>
        <v>46387</v>
      </c>
      <c r="V42" s="187">
        <f ca="1"/>
        <v>0.9</v>
      </c>
      <c r="W42" s="191" t="str">
        <f ca="1"/>
        <v>On Schedule</v>
      </c>
      <c r="X42" s="550">
        <f ca="1"/>
        <v>0</v>
      </c>
      <c r="Y42" s="551">
        <f ca="1"/>
        <v>0</v>
      </c>
      <c r="Z42" s="552">
        <f ca="1"/>
        <v>0</v>
      </c>
      <c r="AA42" t="str" cm="1">
        <f t="array" aca="1" ref="AA42" ca="1">_xlfn.XLOOKUP(1,(E42='01 Summary'!$E$4:$E$250)*(('01 Summary'!$Z$4:$Z$250="Late")+('01 Summary'!$Z$4:$Z$250="On Schedule")),'01 Summary'!$AM$4:$AM$250," ")</f>
        <v xml:space="preserve"> </v>
      </c>
      <c r="AC42" s="644" t="s">
        <v>1396</v>
      </c>
      <c r="AD42" s="644" t="s">
        <v>2374</v>
      </c>
      <c r="AE42" s="644" t="s">
        <v>2376</v>
      </c>
    </row>
    <row r="43" spans="2:31" ht="30" hidden="1" customHeight="1" x14ac:dyDescent="0.2">
      <c r="B43" s="508">
        <f ca="1"/>
        <v>39</v>
      </c>
      <c r="C43" s="508" t="str">
        <f ca="1"/>
        <v>MDW-39295</v>
      </c>
      <c r="D43" s="508" t="str">
        <f ca="1"/>
        <v>Lot01</v>
      </c>
      <c r="E43" s="508" t="str">
        <f ca="1"/>
        <v>GEN2.18</v>
      </c>
      <c r="F43" s="508" t="str">
        <f ca="1"/>
        <v>GEN</v>
      </c>
      <c r="G43" s="542" t="str">
        <f ca="1"/>
        <v>Dangerous Goods Building in Depot - Civil &amp; AR</v>
      </c>
      <c r="H43" s="508" t="str">
        <f ca="1"/>
        <v>สหชาติ</v>
      </c>
      <c r="I43" s="509">
        <f ca="1"/>
        <v>0</v>
      </c>
      <c r="J43" s="508">
        <f ca="1"/>
        <v>0</v>
      </c>
      <c r="K43" s="510">
        <f ca="1"/>
        <v>46235</v>
      </c>
      <c r="L43" s="173">
        <f ca="1"/>
        <v>46049</v>
      </c>
      <c r="M43" s="187">
        <f ca="1"/>
        <v>1</v>
      </c>
      <c r="N43" s="191" t="str">
        <f ca="1"/>
        <v>Completed</v>
      </c>
      <c r="O43" s="173">
        <f ca="1"/>
        <v>46080</v>
      </c>
      <c r="P43" s="187">
        <f ca="1"/>
        <v>1</v>
      </c>
      <c r="Q43" s="191" t="str">
        <f ca="1"/>
        <v>Completed</v>
      </c>
      <c r="R43" s="194">
        <f ca="1"/>
        <v>0</v>
      </c>
      <c r="S43" s="195">
        <f ca="1"/>
        <v>0</v>
      </c>
      <c r="T43" s="203">
        <f ca="1"/>
        <v>0</v>
      </c>
      <c r="U43" s="173">
        <f ca="1"/>
        <v>46142</v>
      </c>
      <c r="V43" s="187">
        <f ca="1"/>
        <v>1</v>
      </c>
      <c r="W43" s="191" t="str">
        <f ca="1"/>
        <v>Completed</v>
      </c>
      <c r="X43" s="550">
        <f ca="1"/>
        <v>0</v>
      </c>
      <c r="Y43" s="551">
        <f ca="1"/>
        <v>0</v>
      </c>
      <c r="Z43" s="552">
        <f ca="1"/>
        <v>0</v>
      </c>
      <c r="AA43" t="str" cm="1">
        <f t="array" aca="1" ref="AA43" ca="1">_xlfn.XLOOKUP(1,(E43='01 Summary'!$E$4:$E$250)*(('01 Summary'!$Z$4:$Z$250="Late")+('01 Summary'!$Z$4:$Z$250="On Schedule")),'01 Summary'!$AM$4:$AM$250," ")</f>
        <v xml:space="preserve"> </v>
      </c>
      <c r="AC43" s="644" t="s">
        <v>400</v>
      </c>
      <c r="AD43" s="436" t="s">
        <v>2149</v>
      </c>
      <c r="AE43" s="436" t="s">
        <v>2151</v>
      </c>
    </row>
    <row r="44" spans="2:31" ht="30" hidden="1" customHeight="1" x14ac:dyDescent="0.2">
      <c r="B44" s="508">
        <f ca="1"/>
        <v>40</v>
      </c>
      <c r="C44" s="508" t="str">
        <f ca="1"/>
        <v>MDW-39296</v>
      </c>
      <c r="D44" s="508" t="str">
        <f ca="1"/>
        <v>Lot01</v>
      </c>
      <c r="E44" s="508" t="str">
        <f ca="1"/>
        <v>GEN2.19</v>
      </c>
      <c r="F44" s="508" t="str">
        <f ca="1"/>
        <v>GEN</v>
      </c>
      <c r="G44" s="542" t="str">
        <f ca="1"/>
        <v>Dangerous Goods Building in Depot - Building Services</v>
      </c>
      <c r="H44" s="508" t="str">
        <f ca="1"/>
        <v>ประธาน</v>
      </c>
      <c r="I44" s="509">
        <f ca="1"/>
        <v>0</v>
      </c>
      <c r="J44" s="508">
        <f ca="1"/>
        <v>0</v>
      </c>
      <c r="K44" s="510">
        <f ca="1"/>
        <v>46235</v>
      </c>
      <c r="L44" s="173">
        <f ca="1"/>
        <v>46004</v>
      </c>
      <c r="M44" s="187">
        <f ca="1"/>
        <v>1</v>
      </c>
      <c r="N44" s="191" t="str">
        <f ca="1"/>
        <v>Completed</v>
      </c>
      <c r="O44" s="173">
        <f ca="1"/>
        <v>46050</v>
      </c>
      <c r="P44" s="187">
        <f ca="1"/>
        <v>1</v>
      </c>
      <c r="Q44" s="191" t="str">
        <f ca="1"/>
        <v>Completed</v>
      </c>
      <c r="R44" s="194">
        <f ca="1"/>
        <v>0</v>
      </c>
      <c r="S44" s="195">
        <f ca="1"/>
        <v>0</v>
      </c>
      <c r="T44" s="203">
        <f ca="1"/>
        <v>0</v>
      </c>
      <c r="U44" s="173">
        <f ca="1"/>
        <v>46142</v>
      </c>
      <c r="V44" s="187">
        <f ca="1"/>
        <v>1</v>
      </c>
      <c r="W44" s="191" t="str">
        <f ca="1"/>
        <v>Completed</v>
      </c>
      <c r="X44" s="550">
        <f ca="1"/>
        <v>0</v>
      </c>
      <c r="Y44" s="551">
        <f ca="1"/>
        <v>0</v>
      </c>
      <c r="Z44" s="552">
        <f ca="1"/>
        <v>0</v>
      </c>
      <c r="AA44" t="str" cm="1">
        <f t="array" aca="1" ref="AA44" ca="1">_xlfn.XLOOKUP(1,(E44='01 Summary'!$E$4:$E$250)*(('01 Summary'!$Z$4:$Z$250="Late")+('01 Summary'!$Z$4:$Z$250="On Schedule")),'01 Summary'!$AM$4:$AM$250," ")</f>
        <v xml:space="preserve"> </v>
      </c>
      <c r="AC44" s="644" t="s">
        <v>399</v>
      </c>
      <c r="AD44" s="644" t="s">
        <v>3591</v>
      </c>
      <c r="AE44" s="644" t="s">
        <v>3856</v>
      </c>
    </row>
    <row r="45" spans="2:31" ht="30" hidden="1" customHeight="1" x14ac:dyDescent="0.2">
      <c r="B45" s="508">
        <f ca="1"/>
        <v>41</v>
      </c>
      <c r="C45" s="508" t="str">
        <f ca="1"/>
        <v>MDW-39308</v>
      </c>
      <c r="D45" s="508" t="str">
        <f ca="1"/>
        <v>Lot01</v>
      </c>
      <c r="E45" s="508" t="str">
        <f ca="1"/>
        <v>GEN2.20</v>
      </c>
      <c r="F45" s="508" t="str">
        <f ca="1"/>
        <v>GEN</v>
      </c>
      <c r="G45" s="542" t="str">
        <f ca="1"/>
        <v>Additional Locking Devices for Main Line Tandem Turnouts 2007, 2010 &amp; 2013 and Depot Turnout D16</v>
      </c>
      <c r="H45" s="508" t="str">
        <f ca="1"/>
        <v>กำพล</v>
      </c>
      <c r="I45" s="509">
        <f ca="1"/>
        <v>0</v>
      </c>
      <c r="J45" s="508">
        <f ca="1"/>
        <v>0</v>
      </c>
      <c r="K45" s="510">
        <f ca="1"/>
        <v>46235</v>
      </c>
      <c r="L45" s="173">
        <f ca="1"/>
        <v>46356</v>
      </c>
      <c r="M45" s="187">
        <f ca="1"/>
        <v>0.5</v>
      </c>
      <c r="N45" s="191" t="str">
        <f ca="1"/>
        <v>On Schedule</v>
      </c>
      <c r="O45" s="173">
        <f ca="1"/>
        <v>46295</v>
      </c>
      <c r="P45" s="187">
        <f ca="1"/>
        <v>1</v>
      </c>
      <c r="Q45" s="191" t="str">
        <f ca="1"/>
        <v>Completed</v>
      </c>
      <c r="R45" s="194">
        <f ca="1"/>
        <v>0</v>
      </c>
      <c r="S45" s="195">
        <f ca="1"/>
        <v>0</v>
      </c>
      <c r="T45" s="203">
        <f ca="1"/>
        <v>0</v>
      </c>
      <c r="U45" s="173">
        <f ca="1"/>
        <v>46387</v>
      </c>
      <c r="V45" s="187">
        <f ca="1"/>
        <v>0</v>
      </c>
      <c r="W45" s="191" t="str">
        <f ca="1"/>
        <v>On Schedule</v>
      </c>
      <c r="X45" s="550">
        <f ca="1"/>
        <v>0</v>
      </c>
      <c r="Y45" s="551">
        <f ca="1"/>
        <v>0</v>
      </c>
      <c r="Z45" s="552">
        <f ca="1"/>
        <v>0</v>
      </c>
      <c r="AA45" t="str" cm="1">
        <f t="array" aca="1" ref="AA45" ca="1">_xlfn.XLOOKUP(1,(E45='01 Summary'!$E$4:$E$250)*(('01 Summary'!$Z$4:$Z$250="Late")+('01 Summary'!$Z$4:$Z$250="On Schedule")),'01 Summary'!$AM$4:$AM$250," ")</f>
        <v xml:space="preserve"> </v>
      </c>
      <c r="AC45" s="644" t="s">
        <v>1439</v>
      </c>
      <c r="AD45" s="710" t="s">
        <v>3619</v>
      </c>
      <c r="AE45" s="710" t="s">
        <v>3874</v>
      </c>
    </row>
    <row r="46" spans="2:31" ht="30" hidden="1" customHeight="1" x14ac:dyDescent="0.2">
      <c r="B46" s="508">
        <f ca="1"/>
        <v>42</v>
      </c>
      <c r="C46" s="508" t="str">
        <f ca="1"/>
        <v>MDW-39200-31</v>
      </c>
      <c r="D46" s="508" t="str">
        <f ca="1"/>
        <v>Lot01</v>
      </c>
      <c r="E46" s="508" t="str">
        <f ca="1"/>
        <v>GEN3</v>
      </c>
      <c r="F46" s="508" t="str">
        <f ca="1"/>
        <v>GEN</v>
      </c>
      <c r="G46" s="542" t="str">
        <f ca="1"/>
        <v>Cable Containment Modification</v>
      </c>
      <c r="H46" s="508" t="str">
        <f ca="1"/>
        <v>-</v>
      </c>
      <c r="I46" s="509">
        <f ca="1"/>
        <v>0</v>
      </c>
      <c r="J46" s="508">
        <f ca="1"/>
        <v>0</v>
      </c>
      <c r="K46" s="510">
        <f ca="1"/>
        <v>45805</v>
      </c>
      <c r="L46" s="668">
        <f ca="1"/>
        <v>0</v>
      </c>
      <c r="M46" s="669">
        <f ca="1"/>
        <v>0</v>
      </c>
      <c r="N46" s="639">
        <f ca="1"/>
        <v>0</v>
      </c>
      <c r="O46" s="668">
        <f ca="1"/>
        <v>0</v>
      </c>
      <c r="P46" s="669">
        <f ca="1"/>
        <v>0</v>
      </c>
      <c r="Q46" s="639">
        <f ca="1"/>
        <v>0</v>
      </c>
      <c r="R46" s="668">
        <f ca="1"/>
        <v>0</v>
      </c>
      <c r="S46" s="669">
        <f ca="1"/>
        <v>0</v>
      </c>
      <c r="T46" s="639">
        <f ca="1"/>
        <v>0</v>
      </c>
      <c r="U46" s="668">
        <f ca="1"/>
        <v>0</v>
      </c>
      <c r="V46" s="669">
        <f ca="1"/>
        <v>0</v>
      </c>
      <c r="W46" s="639">
        <f ca="1"/>
        <v>0</v>
      </c>
      <c r="X46" s="672">
        <f ca="1"/>
        <v>0</v>
      </c>
      <c r="Y46" s="673">
        <f ca="1"/>
        <v>0</v>
      </c>
      <c r="Z46" s="655">
        <f ca="1"/>
        <v>0</v>
      </c>
      <c r="AA46" t="str" cm="1">
        <f t="array" aca="1" ref="AA46" ca="1">_xlfn.XLOOKUP(1,(E46='01 Summary'!$E$4:$E$250)*(('01 Summary'!$Z$4:$Z$250="Late")+('01 Summary'!$Z$4:$Z$250="On Schedule")),'01 Summary'!$AM$4:$AM$250," ")</f>
        <v xml:space="preserve"> </v>
      </c>
      <c r="AC46" s="644" t="s">
        <v>1144</v>
      </c>
      <c r="AD46" s="644" t="s">
        <v>380</v>
      </c>
      <c r="AE46" s="644" t="s">
        <v>380</v>
      </c>
    </row>
    <row r="47" spans="2:31" ht="30" hidden="1" customHeight="1" x14ac:dyDescent="0.2">
      <c r="B47" s="508">
        <f ca="1"/>
        <v>43</v>
      </c>
      <c r="C47" s="508" t="str">
        <f ca="1"/>
        <v>-</v>
      </c>
      <c r="D47" s="508" t="str">
        <f ca="1"/>
        <v>Lot01</v>
      </c>
      <c r="E47" s="508" t="str">
        <f ca="1"/>
        <v>GEN4</v>
      </c>
      <c r="F47" s="508" t="str">
        <f ca="1"/>
        <v>GEN</v>
      </c>
      <c r="G47" s="542" t="str">
        <f ca="1"/>
        <v>Training Room and Workshop Room</v>
      </c>
      <c r="H47" s="508" t="str">
        <f ca="1"/>
        <v>-</v>
      </c>
      <c r="I47" s="509">
        <f ca="1"/>
        <v>0</v>
      </c>
      <c r="J47" s="508">
        <f ca="1"/>
        <v>0</v>
      </c>
      <c r="K47" s="510">
        <f ca="1"/>
        <v>46113</v>
      </c>
      <c r="L47" s="194">
        <f ca="1"/>
        <v>0</v>
      </c>
      <c r="M47" s="195">
        <f ca="1"/>
        <v>0</v>
      </c>
      <c r="N47" s="203">
        <f ca="1"/>
        <v>0</v>
      </c>
      <c r="O47" s="194">
        <f ca="1"/>
        <v>0</v>
      </c>
      <c r="P47" s="195">
        <f ca="1"/>
        <v>0</v>
      </c>
      <c r="Q47" s="203">
        <f ca="1"/>
        <v>0</v>
      </c>
      <c r="R47" s="194">
        <f ca="1"/>
        <v>0</v>
      </c>
      <c r="S47" s="195">
        <f ca="1"/>
        <v>0</v>
      </c>
      <c r="T47" s="203">
        <f ca="1"/>
        <v>0</v>
      </c>
      <c r="U47" s="194">
        <f ca="1"/>
        <v>0</v>
      </c>
      <c r="V47" s="195">
        <f ca="1"/>
        <v>0</v>
      </c>
      <c r="W47" s="203">
        <f ca="1"/>
        <v>0</v>
      </c>
      <c r="X47" s="550">
        <f ca="1"/>
        <v>0</v>
      </c>
      <c r="Y47" s="551">
        <f ca="1"/>
        <v>0</v>
      </c>
      <c r="Z47" s="552">
        <f ca="1"/>
        <v>0</v>
      </c>
      <c r="AA47" t="str" cm="1">
        <f t="array" aca="1" ref="AA47" ca="1">_xlfn.XLOOKUP(1,(E47='01 Summary'!$E$4:$E$250)*(('01 Summary'!$Z$4:$Z$250="Late")+('01 Summary'!$Z$4:$Z$250="On Schedule")),'01 Summary'!$AM$4:$AM$250," ")</f>
        <v xml:space="preserve"> </v>
      </c>
      <c r="AD47" s="644">
        <v>0</v>
      </c>
      <c r="AE47" s="644">
        <v>0</v>
      </c>
    </row>
    <row r="48" spans="2:31" ht="30" hidden="1" customHeight="1" x14ac:dyDescent="0.2">
      <c r="B48" s="508">
        <f ca="1"/>
        <v>44</v>
      </c>
      <c r="C48" s="508" t="str">
        <f ca="1"/>
        <v>MDW-39242</v>
      </c>
      <c r="D48" s="508" t="str">
        <f ca="1"/>
        <v>Lot01</v>
      </c>
      <c r="E48" s="508" t="str">
        <f ca="1"/>
        <v>GEN4.0</v>
      </c>
      <c r="F48" s="508" t="str">
        <f ca="1"/>
        <v>GEN</v>
      </c>
      <c r="G48" s="542" t="str">
        <f ca="1"/>
        <v>Modification Works for Training Room at Ratchada Station</v>
      </c>
      <c r="H48" s="508" t="str">
        <f ca="1"/>
        <v>ประธาน</v>
      </c>
      <c r="I48" s="508">
        <f ca="1"/>
        <v>0</v>
      </c>
      <c r="J48" s="508">
        <f ca="1"/>
        <v>0</v>
      </c>
      <c r="K48" s="510">
        <f ca="1"/>
        <v>46113</v>
      </c>
      <c r="L48" s="173">
        <f ca="1"/>
        <v>46021</v>
      </c>
      <c r="M48" s="187">
        <f ca="1"/>
        <v>1</v>
      </c>
      <c r="N48" s="191" t="str">
        <f ca="1"/>
        <v>Completed</v>
      </c>
      <c r="O48" s="173">
        <f ca="1"/>
        <v>46053</v>
      </c>
      <c r="P48" s="187">
        <f ca="1"/>
        <v>1</v>
      </c>
      <c r="Q48" s="191" t="str">
        <f ca="1"/>
        <v>Completed</v>
      </c>
      <c r="R48" s="194">
        <f ca="1"/>
        <v>0</v>
      </c>
      <c r="S48" s="195">
        <f ca="1"/>
        <v>0</v>
      </c>
      <c r="T48" s="203">
        <f ca="1"/>
        <v>0</v>
      </c>
      <c r="U48" s="173">
        <f ca="1"/>
        <v>46112</v>
      </c>
      <c r="V48" s="187">
        <f ca="1"/>
        <v>1</v>
      </c>
      <c r="W48" s="191" t="str">
        <f ca="1"/>
        <v>Completed</v>
      </c>
      <c r="X48" s="550">
        <f ca="1"/>
        <v>0</v>
      </c>
      <c r="Y48" s="551">
        <f ca="1"/>
        <v>0</v>
      </c>
      <c r="Z48" s="552">
        <f ca="1"/>
        <v>0</v>
      </c>
      <c r="AA48" t="str" cm="1">
        <f t="array" aca="1" ref="AA48" ca="1">_xlfn.XLOOKUP(1,(E48='01 Summary'!$E$4:$E$250)*(('01 Summary'!$Z$4:$Z$250="Late")+('01 Summary'!$Z$4:$Z$250="On Schedule")),'01 Summary'!$AM$4:$AM$250," ")</f>
        <v xml:space="preserve"> </v>
      </c>
      <c r="AC48" s="644" t="s">
        <v>1266</v>
      </c>
      <c r="AD48" s="644" t="s">
        <v>3520</v>
      </c>
      <c r="AE48" s="644" t="s">
        <v>3795</v>
      </c>
    </row>
    <row r="49" spans="2:31" ht="30" hidden="1" customHeight="1" x14ac:dyDescent="0.2">
      <c r="B49" s="508">
        <f ca="1"/>
        <v>45</v>
      </c>
      <c r="C49" s="508" t="str">
        <f ca="1"/>
        <v>MDW-39244</v>
      </c>
      <c r="D49" s="508" t="str">
        <f ca="1"/>
        <v>Lot01</v>
      </c>
      <c r="E49" s="508" t="str">
        <f ca="1"/>
        <v>GEN4.1</v>
      </c>
      <c r="F49" s="508" t="str">
        <f ca="1"/>
        <v>GEN</v>
      </c>
      <c r="G49" s="542" t="str">
        <f ca="1"/>
        <v>AFC Training Room Modification - Civil &amp; AR</v>
      </c>
      <c r="H49" s="508" t="str">
        <f ca="1"/>
        <v>สหชาติ</v>
      </c>
      <c r="I49" s="508">
        <f ca="1"/>
        <v>0</v>
      </c>
      <c r="J49" s="508">
        <f ca="1"/>
        <v>0</v>
      </c>
      <c r="K49" s="510">
        <f ca="1"/>
        <v>46255</v>
      </c>
      <c r="L49" s="173">
        <f ca="1"/>
        <v>46295</v>
      </c>
      <c r="M49" s="187">
        <f ca="1"/>
        <v>0.1</v>
      </c>
      <c r="N49" s="191" t="str">
        <f ca="1"/>
        <v>Late</v>
      </c>
      <c r="O49" s="583">
        <f ca="1"/>
        <v>46310</v>
      </c>
      <c r="P49" s="187">
        <f ca="1"/>
        <v>1</v>
      </c>
      <c r="Q49" s="191" t="str">
        <f ca="1"/>
        <v>Completed</v>
      </c>
      <c r="R49" s="194">
        <f ca="1"/>
        <v>0</v>
      </c>
      <c r="S49" s="195">
        <f ca="1"/>
        <v>0</v>
      </c>
      <c r="T49" s="203">
        <f ca="1"/>
        <v>0</v>
      </c>
      <c r="U49" s="173">
        <f ca="1"/>
        <v>46341</v>
      </c>
      <c r="V49" s="187">
        <f ca="1"/>
        <v>0</v>
      </c>
      <c r="W49" s="191" t="str">
        <f ca="1"/>
        <v>On Schedule</v>
      </c>
      <c r="X49" s="550">
        <f ca="1"/>
        <v>0</v>
      </c>
      <c r="Y49" s="551">
        <f ca="1"/>
        <v>0</v>
      </c>
      <c r="Z49" s="552">
        <f ca="1"/>
        <v>0</v>
      </c>
      <c r="AA49" t="str" cm="1">
        <f t="array" aca="1" ref="AA49" ca="1">_xlfn.XLOOKUP(1,(E49='01 Summary'!$E$4:$E$250)*(('01 Summary'!$Z$4:$Z$250="Late")+('01 Summary'!$Z$4:$Z$250="On Schedule")),'01 Summary'!$AM$4:$AM$250," ")</f>
        <v xml:space="preserve"> </v>
      </c>
      <c r="AC49" s="644" t="s">
        <v>475</v>
      </c>
      <c r="AD49" s="644" t="s">
        <v>2097</v>
      </c>
      <c r="AE49" s="644" t="s">
        <v>2100</v>
      </c>
    </row>
    <row r="50" spans="2:31" ht="30" hidden="1" customHeight="1" x14ac:dyDescent="0.2">
      <c r="B50" s="508">
        <f ca="1"/>
        <v>46</v>
      </c>
      <c r="C50" s="508" t="str">
        <f ca="1"/>
        <v>MDW-39245</v>
      </c>
      <c r="D50" s="508" t="str">
        <f ca="1"/>
        <v>Lot01</v>
      </c>
      <c r="E50" s="508" t="str">
        <f ca="1"/>
        <v>GEN4.2</v>
      </c>
      <c r="F50" s="508" t="str">
        <f ca="1"/>
        <v>GEN</v>
      </c>
      <c r="G50" s="542" t="str">
        <f ca="1"/>
        <v>AFC Training Room Modification - Building Services</v>
      </c>
      <c r="H50" s="508" t="str">
        <f ca="1"/>
        <v>ประธาน</v>
      </c>
      <c r="I50" s="508">
        <f ca="1"/>
        <v>0</v>
      </c>
      <c r="J50" s="508">
        <f ca="1"/>
        <v>0</v>
      </c>
      <c r="K50" s="510">
        <f ca="1"/>
        <v>46255</v>
      </c>
      <c r="L50" s="173">
        <f ca="1"/>
        <v>46021</v>
      </c>
      <c r="M50" s="187">
        <f ca="1"/>
        <v>1</v>
      </c>
      <c r="N50" s="191" t="str">
        <f ca="1"/>
        <v>Completed</v>
      </c>
      <c r="O50" s="583">
        <f ca="1"/>
        <v>46053</v>
      </c>
      <c r="P50" s="187">
        <f ca="1"/>
        <v>1</v>
      </c>
      <c r="Q50" s="191" t="str">
        <f ca="1"/>
        <v>Completed</v>
      </c>
      <c r="R50" s="194">
        <f ca="1"/>
        <v>0</v>
      </c>
      <c r="S50" s="195">
        <f ca="1"/>
        <v>0</v>
      </c>
      <c r="T50" s="203">
        <f ca="1"/>
        <v>0</v>
      </c>
      <c r="U50" s="173">
        <f ca="1"/>
        <v>46112</v>
      </c>
      <c r="V50" s="187">
        <f ca="1"/>
        <v>1</v>
      </c>
      <c r="W50" s="191" t="str">
        <f ca="1"/>
        <v>Completed</v>
      </c>
      <c r="X50" s="550">
        <f ca="1"/>
        <v>0</v>
      </c>
      <c r="Y50" s="551">
        <f ca="1"/>
        <v>0</v>
      </c>
      <c r="Z50" s="552">
        <f ca="1"/>
        <v>0</v>
      </c>
      <c r="AA50" t="str" cm="1">
        <f t="array" aca="1" ref="AA50" ca="1">_xlfn.XLOOKUP(1,(E50='01 Summary'!$E$4:$E$250)*(('01 Summary'!$Z$4:$Z$250="Late")+('01 Summary'!$Z$4:$Z$250="On Schedule")),'01 Summary'!$AM$4:$AM$250," ")</f>
        <v xml:space="preserve"> </v>
      </c>
      <c r="AC50" s="644" t="s">
        <v>476</v>
      </c>
      <c r="AD50" s="644" t="s">
        <v>3526</v>
      </c>
      <c r="AE50" s="644" t="s">
        <v>3800</v>
      </c>
    </row>
    <row r="51" spans="2:31" ht="30" hidden="1" customHeight="1" x14ac:dyDescent="0.2">
      <c r="B51" s="508">
        <f ca="1"/>
        <v>47</v>
      </c>
      <c r="C51" s="508" t="str">
        <f ca="1"/>
        <v>MDW-39235</v>
      </c>
      <c r="D51" s="508" t="str">
        <f ca="1"/>
        <v>Lot01</v>
      </c>
      <c r="E51" s="508" t="str">
        <f ca="1"/>
        <v>GEN5</v>
      </c>
      <c r="F51" s="508" t="str">
        <f ca="1"/>
        <v>GEN</v>
      </c>
      <c r="G51" s="542" t="str">
        <f ca="1"/>
        <v>Raised Floor</v>
      </c>
      <c r="H51" s="508" t="str">
        <f ca="1"/>
        <v>สหชาติ</v>
      </c>
      <c r="I51" s="508">
        <f ca="1"/>
        <v>0</v>
      </c>
      <c r="J51" s="508">
        <f ca="1"/>
        <v>0</v>
      </c>
      <c r="K51" s="510">
        <f ca="1"/>
        <v>46174</v>
      </c>
      <c r="L51" s="173">
        <f ca="1"/>
        <v>45792</v>
      </c>
      <c r="M51" s="187">
        <f ca="1"/>
        <v>1</v>
      </c>
      <c r="N51" s="191" t="str">
        <f ca="1"/>
        <v>Completed</v>
      </c>
      <c r="O51" s="583">
        <f ca="1"/>
        <v>45640</v>
      </c>
      <c r="P51" s="187">
        <f ca="1"/>
        <v>1</v>
      </c>
      <c r="Q51" s="191" t="str">
        <f ca="1"/>
        <v>Completed</v>
      </c>
      <c r="R51" s="173">
        <f ca="1"/>
        <v>45873</v>
      </c>
      <c r="S51" s="187">
        <f ca="1"/>
        <v>1</v>
      </c>
      <c r="T51" s="191" t="str">
        <f ca="1"/>
        <v>Completed</v>
      </c>
      <c r="U51" s="173">
        <f ca="1"/>
        <v>46019</v>
      </c>
      <c r="V51" s="187">
        <f ca="1"/>
        <v>1</v>
      </c>
      <c r="W51" s="191" t="str">
        <f ca="1"/>
        <v>Completed</v>
      </c>
      <c r="X51" s="550">
        <f ca="1"/>
        <v>0</v>
      </c>
      <c r="Y51" s="551">
        <f ca="1"/>
        <v>0</v>
      </c>
      <c r="Z51" s="552">
        <f ca="1"/>
        <v>0</v>
      </c>
      <c r="AA51" t="str" cm="1">
        <f t="array" aca="1" ref="AA51" ca="1">_xlfn.XLOOKUP(1,(E51='01 Summary'!$E$4:$E$250)*(('01 Summary'!$Z$4:$Z$250="Late")+('01 Summary'!$Z$4:$Z$250="On Schedule")),'01 Summary'!$AM$4:$AM$250," ")</f>
        <v xml:space="preserve"> </v>
      </c>
      <c r="AC51" s="644" t="s">
        <v>453</v>
      </c>
      <c r="AD51" s="644" t="s">
        <v>2081</v>
      </c>
      <c r="AE51" s="644" t="s">
        <v>2083</v>
      </c>
    </row>
    <row r="52" spans="2:31" ht="30" hidden="1" customHeight="1" x14ac:dyDescent="0.2">
      <c r="B52" s="508">
        <f ca="1"/>
        <v>48</v>
      </c>
      <c r="C52" s="508" t="str">
        <f ca="1"/>
        <v>MDW-39271</v>
      </c>
      <c r="D52" s="508" t="str">
        <f ca="1"/>
        <v>Lot01</v>
      </c>
      <c r="E52" s="508" t="str">
        <f ca="1"/>
        <v>GEN6</v>
      </c>
      <c r="F52" s="508" t="str">
        <f ca="1"/>
        <v>GEN</v>
      </c>
      <c r="G52" s="542" t="str">
        <f ca="1"/>
        <v>Wayside Cable Containment in Depot</v>
      </c>
      <c r="H52" s="508" t="str">
        <f ca="1"/>
        <v>-</v>
      </c>
      <c r="I52" s="508">
        <f ca="1"/>
        <v>0</v>
      </c>
      <c r="J52" s="508" t="str">
        <f ca="1"/>
        <v>Depot</v>
      </c>
      <c r="K52" s="510">
        <f ca="1"/>
        <v>46075</v>
      </c>
      <c r="L52" s="173">
        <f ca="1"/>
        <v>45792</v>
      </c>
      <c r="M52" s="187">
        <f ca="1"/>
        <v>1</v>
      </c>
      <c r="N52" s="191" t="str">
        <f ca="1"/>
        <v>Completed</v>
      </c>
      <c r="O52" s="173">
        <f ca="1"/>
        <v>45640</v>
      </c>
      <c r="P52" s="187">
        <f ca="1"/>
        <v>1</v>
      </c>
      <c r="Q52" s="191" t="str">
        <f ca="1"/>
        <v>Completed</v>
      </c>
      <c r="R52" s="173">
        <f ca="1"/>
        <v>45873</v>
      </c>
      <c r="S52" s="187">
        <f ca="1"/>
        <v>1</v>
      </c>
      <c r="T52" s="191" t="str">
        <f ca="1"/>
        <v>Completed</v>
      </c>
      <c r="U52" s="173">
        <f ca="1"/>
        <v>46019</v>
      </c>
      <c r="V52" s="187">
        <f ca="1"/>
        <v>1</v>
      </c>
      <c r="W52" s="191" t="str">
        <f ca="1"/>
        <v>Completed</v>
      </c>
      <c r="X52" s="550">
        <f ca="1"/>
        <v>0</v>
      </c>
      <c r="Y52" s="551">
        <f ca="1"/>
        <v>0</v>
      </c>
      <c r="Z52" s="552">
        <f ca="1"/>
        <v>0</v>
      </c>
      <c r="AA52" t="str" cm="1">
        <f t="array" aca="1" ref="AA52" ca="1">_xlfn.XLOOKUP(1,(E52='01 Summary'!$E$4:$E$250)*(('01 Summary'!$Z$4:$Z$250="Late")+('01 Summary'!$Z$4:$Z$250="On Schedule")),'01 Summary'!$AM$4:$AM$250," ")</f>
        <v xml:space="preserve"> </v>
      </c>
      <c r="AC52" s="644" t="s">
        <v>535</v>
      </c>
      <c r="AD52" s="644" t="s">
        <v>2119</v>
      </c>
      <c r="AE52" s="644" t="s">
        <v>2121</v>
      </c>
    </row>
    <row r="53" spans="2:31" ht="30" hidden="1" customHeight="1" x14ac:dyDescent="0.2">
      <c r="B53" s="508">
        <f ca="1"/>
        <v>49</v>
      </c>
      <c r="C53" s="512" t="str">
        <f ca="1"/>
        <v>MDW-39269</v>
      </c>
      <c r="D53" s="512" t="str">
        <f ca="1"/>
        <v>Lot01</v>
      </c>
      <c r="E53" s="512" t="str">
        <f ca="1"/>
        <v>GEN6.1</v>
      </c>
      <c r="F53" s="512" t="str">
        <f ca="1"/>
        <v>GEN</v>
      </c>
      <c r="G53" s="543" t="str">
        <f ca="1"/>
        <v>PSY Wayside Cable Containment for 24 Kv Cable under the Depot slab</v>
      </c>
      <c r="H53" s="512" t="str">
        <f ca="1"/>
        <v>ประธาน</v>
      </c>
      <c r="I53" s="513">
        <f ca="1"/>
        <v>0</v>
      </c>
      <c r="J53" s="512" t="str">
        <f ca="1"/>
        <v>Depot</v>
      </c>
      <c r="K53" s="514">
        <f ca="1"/>
        <v>46075</v>
      </c>
      <c r="L53" s="174">
        <f ca="1"/>
        <v>0</v>
      </c>
      <c r="M53" s="188">
        <f ca="1"/>
        <v>0</v>
      </c>
      <c r="N53" s="175">
        <f ca="1"/>
        <v>0</v>
      </c>
      <c r="O53" s="174">
        <f ca="1"/>
        <v>0</v>
      </c>
      <c r="P53" s="188">
        <f ca="1"/>
        <v>0</v>
      </c>
      <c r="Q53" s="175">
        <f ca="1"/>
        <v>0</v>
      </c>
      <c r="R53" s="174">
        <f ca="1"/>
        <v>0</v>
      </c>
      <c r="S53" s="188">
        <f ca="1"/>
        <v>0</v>
      </c>
      <c r="T53" s="175">
        <f ca="1"/>
        <v>0</v>
      </c>
      <c r="U53" s="174">
        <f ca="1"/>
        <v>0</v>
      </c>
      <c r="V53" s="188">
        <f ca="1"/>
        <v>0</v>
      </c>
      <c r="W53" s="175">
        <f ca="1"/>
        <v>0</v>
      </c>
      <c r="X53" s="553">
        <f ca="1"/>
        <v>0</v>
      </c>
      <c r="Y53" s="554">
        <f ca="1"/>
        <v>0</v>
      </c>
      <c r="Z53" s="555">
        <f ca="1"/>
        <v>0</v>
      </c>
      <c r="AA53" t="str" cm="1">
        <f t="array" aca="1" ref="AA53" ca="1">_xlfn.XLOOKUP(1,(E53='01 Summary'!$E$4:$E$250)*(('01 Summary'!$Z$4:$Z$250="Late")+('01 Summary'!$Z$4:$Z$250="On Schedule")),'01 Summary'!$AM$4:$AM$250," ")</f>
        <v xml:space="preserve"> </v>
      </c>
      <c r="AC53" s="644" t="s">
        <v>456</v>
      </c>
      <c r="AD53" s="644" t="s">
        <v>3561</v>
      </c>
      <c r="AE53" s="644" t="s">
        <v>3835</v>
      </c>
    </row>
    <row r="54" spans="2:31" ht="30" hidden="1" customHeight="1" x14ac:dyDescent="0.2">
      <c r="B54" s="508">
        <f ca="1"/>
        <v>50</v>
      </c>
      <c r="C54" s="512" t="str">
        <f ca="1"/>
        <v>MDW-39270</v>
      </c>
      <c r="D54" s="512" t="str">
        <f ca="1"/>
        <v>Lot01</v>
      </c>
      <c r="E54" s="512" t="str">
        <f ca="1"/>
        <v>GEN6.2</v>
      </c>
      <c r="F54" s="512" t="str">
        <f ca="1"/>
        <v>GEN</v>
      </c>
      <c r="G54" s="543" t="str">
        <f ca="1"/>
        <v>COM/SIG Wayside Cable Containment in the Depot</v>
      </c>
      <c r="H54" s="512" t="str">
        <f ca="1"/>
        <v>มนตรี/ประธาน</v>
      </c>
      <c r="I54" s="512">
        <f ca="1"/>
        <v>0</v>
      </c>
      <c r="J54" s="512" t="str">
        <f ca="1"/>
        <v>Depot</v>
      </c>
      <c r="K54" s="514">
        <f ca="1"/>
        <v>46075</v>
      </c>
      <c r="L54" s="174">
        <f ca="1"/>
        <v>0</v>
      </c>
      <c r="M54" s="188">
        <f ca="1"/>
        <v>0</v>
      </c>
      <c r="N54" s="175">
        <f ca="1"/>
        <v>0</v>
      </c>
      <c r="O54" s="174">
        <f ca="1"/>
        <v>0</v>
      </c>
      <c r="P54" s="188">
        <f ca="1"/>
        <v>0</v>
      </c>
      <c r="Q54" s="175">
        <f ca="1"/>
        <v>0</v>
      </c>
      <c r="R54" s="174">
        <f ca="1"/>
        <v>0</v>
      </c>
      <c r="S54" s="188">
        <f ca="1"/>
        <v>0</v>
      </c>
      <c r="T54" s="175">
        <f ca="1"/>
        <v>0</v>
      </c>
      <c r="U54" s="174">
        <f ca="1"/>
        <v>0</v>
      </c>
      <c r="V54" s="188">
        <f ca="1"/>
        <v>0</v>
      </c>
      <c r="W54" s="175">
        <f ca="1"/>
        <v>0</v>
      </c>
      <c r="X54" s="553">
        <f ca="1"/>
        <v>0</v>
      </c>
      <c r="Y54" s="554">
        <f ca="1"/>
        <v>0</v>
      </c>
      <c r="Z54" s="555">
        <f ca="1"/>
        <v>0</v>
      </c>
      <c r="AA54" t="str" cm="1">
        <f t="array" aca="1" ref="AA54" ca="1">_xlfn.XLOOKUP(1,(E54='01 Summary'!$E$4:$E$250)*(('01 Summary'!$Z$4:$Z$250="Late")+('01 Summary'!$Z$4:$Z$250="On Schedule")),'01 Summary'!$AM$4:$AM$250," ")</f>
        <v xml:space="preserve"> </v>
      </c>
      <c r="AC54" s="644" t="s">
        <v>457</v>
      </c>
      <c r="AD54" s="644" t="s">
        <v>3563</v>
      </c>
      <c r="AE54" s="644" t="s">
        <v>3837</v>
      </c>
    </row>
    <row r="55" spans="2:31" ht="30" hidden="1" customHeight="1" x14ac:dyDescent="0.2">
      <c r="B55" s="508">
        <f ca="1"/>
        <v>51</v>
      </c>
      <c r="C55" s="508" t="str">
        <f ca="1"/>
        <v>-</v>
      </c>
      <c r="D55" s="508" t="str">
        <f ca="1"/>
        <v>Lot01</v>
      </c>
      <c r="E55" s="508" t="str">
        <f ca="1"/>
        <v>GEN7</v>
      </c>
      <c r="F55" s="508" t="str">
        <f ca="1"/>
        <v>GEN</v>
      </c>
      <c r="G55" s="542" t="str">
        <f ca="1"/>
        <v>Dangerous Waste Storage Building in Depot</v>
      </c>
      <c r="H55" s="508" t="str">
        <f ca="1"/>
        <v>-</v>
      </c>
      <c r="I55" s="509">
        <f ca="1"/>
        <v>0</v>
      </c>
      <c r="J55" s="508" t="str">
        <f ca="1"/>
        <v>Depot</v>
      </c>
      <c r="K55" s="510">
        <f ca="1"/>
        <v>46285</v>
      </c>
      <c r="L55" s="194">
        <f ca="1"/>
        <v>0</v>
      </c>
      <c r="M55" s="195">
        <f ca="1"/>
        <v>0</v>
      </c>
      <c r="N55" s="203">
        <f ca="1"/>
        <v>0</v>
      </c>
      <c r="O55" s="194">
        <f ca="1"/>
        <v>0</v>
      </c>
      <c r="P55" s="195">
        <f ca="1"/>
        <v>0</v>
      </c>
      <c r="Q55" s="203">
        <f ca="1"/>
        <v>0</v>
      </c>
      <c r="R55" s="194">
        <f ca="1"/>
        <v>0</v>
      </c>
      <c r="S55" s="195">
        <f ca="1"/>
        <v>0</v>
      </c>
      <c r="T55" s="203">
        <f ca="1"/>
        <v>0</v>
      </c>
      <c r="U55" s="194">
        <f ca="1"/>
        <v>0</v>
      </c>
      <c r="V55" s="195">
        <f ca="1"/>
        <v>0</v>
      </c>
      <c r="W55" s="203">
        <f ca="1"/>
        <v>0</v>
      </c>
      <c r="X55" s="550">
        <f ca="1"/>
        <v>0</v>
      </c>
      <c r="Y55" s="551">
        <f ca="1"/>
        <v>0</v>
      </c>
      <c r="Z55" s="552">
        <f ca="1"/>
        <v>0</v>
      </c>
      <c r="AA55" t="str" cm="1">
        <f t="array" aca="1" ref="AA55" ca="1">_xlfn.XLOOKUP(1,(E55='01 Summary'!$E$4:$E$250)*(('01 Summary'!$Z$4:$Z$250="Late")+('01 Summary'!$Z$4:$Z$250="On Schedule")),'01 Summary'!$AM$4:$AM$250," ")</f>
        <v xml:space="preserve"> </v>
      </c>
      <c r="AD55" s="644">
        <v>0</v>
      </c>
      <c r="AE55" s="644">
        <v>0</v>
      </c>
    </row>
    <row r="56" spans="2:31" ht="30" hidden="1" customHeight="1" x14ac:dyDescent="0.2">
      <c r="B56" s="508">
        <f ca="1"/>
        <v>52</v>
      </c>
      <c r="C56" s="508" t="str">
        <f ca="1"/>
        <v>DWE-39024</v>
      </c>
      <c r="D56" s="508" t="str">
        <f ca="1"/>
        <v>Lot01</v>
      </c>
      <c r="E56" s="508" t="str">
        <f ca="1"/>
        <v>GEN7.1</v>
      </c>
      <c r="F56" s="508" t="str">
        <f ca="1"/>
        <v>GEN</v>
      </c>
      <c r="G56" s="542" t="str">
        <f ca="1"/>
        <v>Dangerous Waste Storage Building in Depot - Civil &amp; AR</v>
      </c>
      <c r="H56" s="508" t="str">
        <f ca="1"/>
        <v>สหชาติ</v>
      </c>
      <c r="I56" s="508">
        <f ca="1"/>
        <v>0</v>
      </c>
      <c r="J56" s="508" t="str">
        <f ca="1"/>
        <v>Depot</v>
      </c>
      <c r="K56" s="510">
        <f ca="1"/>
        <v>46285</v>
      </c>
      <c r="L56" s="173">
        <f ca="1"/>
        <v>45930</v>
      </c>
      <c r="M56" s="187">
        <f ca="1"/>
        <v>1</v>
      </c>
      <c r="N56" s="191" t="str">
        <f ca="1"/>
        <v>Completed</v>
      </c>
      <c r="O56" s="173">
        <f ca="1"/>
        <v>46096</v>
      </c>
      <c r="P56" s="187">
        <f ca="1"/>
        <v>1</v>
      </c>
      <c r="Q56" s="191" t="str">
        <f ca="1"/>
        <v>Completed</v>
      </c>
      <c r="R56" s="194">
        <f ca="1"/>
        <v>0</v>
      </c>
      <c r="S56" s="195">
        <f ca="1"/>
        <v>0</v>
      </c>
      <c r="T56" s="203">
        <f ca="1"/>
        <v>0</v>
      </c>
      <c r="U56" s="173">
        <f ca="1"/>
        <v>46142</v>
      </c>
      <c r="V56" s="187">
        <f ca="1"/>
        <v>1</v>
      </c>
      <c r="W56" s="191" t="str">
        <f ca="1"/>
        <v>Completed</v>
      </c>
      <c r="X56" s="550">
        <f ca="1"/>
        <v>0</v>
      </c>
      <c r="Y56" s="551">
        <f ca="1"/>
        <v>0</v>
      </c>
      <c r="Z56" s="552">
        <f ca="1"/>
        <v>0</v>
      </c>
      <c r="AA56" t="str" cm="1">
        <f t="array" aca="1" ref="AA56" ca="1">_xlfn.XLOOKUP(1,(E56='01 Summary'!$E$4:$E$250)*(('01 Summary'!$Z$4:$Z$250="Late")+('01 Summary'!$Z$4:$Z$250="On Schedule")),'01 Summary'!$AM$4:$AM$250," ")</f>
        <v xml:space="preserve"> </v>
      </c>
      <c r="AC56" s="644" t="s">
        <v>489</v>
      </c>
      <c r="AD56" s="644" t="s">
        <v>2056</v>
      </c>
      <c r="AE56" s="644" t="s">
        <v>2058</v>
      </c>
    </row>
    <row r="57" spans="2:31" ht="30" hidden="1" customHeight="1" x14ac:dyDescent="0.2">
      <c r="B57" s="508">
        <f ca="1"/>
        <v>53</v>
      </c>
      <c r="C57" s="508" t="str">
        <f ca="1"/>
        <v>DWE-39025</v>
      </c>
      <c r="D57" s="508" t="str">
        <f ca="1"/>
        <v>Lot01</v>
      </c>
      <c r="E57" s="508" t="str">
        <f ca="1"/>
        <v>GEN7.2</v>
      </c>
      <c r="F57" s="508" t="str">
        <f ca="1"/>
        <v>GEN</v>
      </c>
      <c r="G57" s="542" t="str">
        <f ca="1"/>
        <v>Dangerous Waste Storage Building in Depot - Building service</v>
      </c>
      <c r="H57" s="508" t="str">
        <f ca="1"/>
        <v>ประธาน</v>
      </c>
      <c r="I57" s="508">
        <f ca="1"/>
        <v>0</v>
      </c>
      <c r="J57" s="508" t="str">
        <f ca="1"/>
        <v>Depot</v>
      </c>
      <c r="K57" s="510">
        <f ca="1"/>
        <v>46285</v>
      </c>
      <c r="L57" s="173">
        <f ca="1"/>
        <v>45930</v>
      </c>
      <c r="M57" s="187">
        <f ca="1"/>
        <v>1</v>
      </c>
      <c r="N57" s="191" t="str">
        <f ca="1"/>
        <v>Completed</v>
      </c>
      <c r="O57" s="173">
        <f ca="1"/>
        <v>46096</v>
      </c>
      <c r="P57" s="187">
        <f ca="1"/>
        <v>1</v>
      </c>
      <c r="Q57" s="191" t="str">
        <f ca="1"/>
        <v>Completed</v>
      </c>
      <c r="R57" s="194">
        <f ca="1"/>
        <v>0</v>
      </c>
      <c r="S57" s="195">
        <f ca="1"/>
        <v>0</v>
      </c>
      <c r="T57" s="203">
        <f ca="1"/>
        <v>0</v>
      </c>
      <c r="U57" s="173">
        <f ca="1"/>
        <v>46203</v>
      </c>
      <c r="V57" s="187">
        <f ca="1"/>
        <v>1</v>
      </c>
      <c r="W57" s="191" t="str">
        <f ca="1"/>
        <v>Completed</v>
      </c>
      <c r="X57" s="550">
        <f ca="1"/>
        <v>0</v>
      </c>
      <c r="Y57" s="551">
        <f ca="1"/>
        <v>0</v>
      </c>
      <c r="Z57" s="552">
        <f ca="1"/>
        <v>0</v>
      </c>
      <c r="AA57" t="str" cm="1">
        <f t="array" aca="1" ref="AA57" ca="1">_xlfn.XLOOKUP(1,(E57='01 Summary'!$E$4:$E$250)*(('01 Summary'!$Z$4:$Z$250="Late")+('01 Summary'!$Z$4:$Z$250="On Schedule")),'01 Summary'!$AM$4:$AM$250," ")</f>
        <v xml:space="preserve"> </v>
      </c>
      <c r="AC57" s="644" t="s">
        <v>490</v>
      </c>
      <c r="AD57" s="644" t="s">
        <v>2524</v>
      </c>
      <c r="AE57" s="644" t="s">
        <v>2526</v>
      </c>
    </row>
    <row r="58" spans="2:31" ht="30" hidden="1" customHeight="1" x14ac:dyDescent="0.2">
      <c r="B58" s="508">
        <f ca="1"/>
        <v>54</v>
      </c>
      <c r="C58" s="508" t="str">
        <f ca="1"/>
        <v>-</v>
      </c>
      <c r="D58" s="508" t="str">
        <f ca="1"/>
        <v>Lot01</v>
      </c>
      <c r="E58" s="508" t="str">
        <f ca="1"/>
        <v>GEN8</v>
      </c>
      <c r="F58" s="508" t="str">
        <f ca="1"/>
        <v>GEN</v>
      </c>
      <c r="G58" s="542" t="str">
        <f ca="1"/>
        <v>General Waste Storage Building in Depot</v>
      </c>
      <c r="H58" s="508" t="str">
        <f ca="1"/>
        <v>-</v>
      </c>
      <c r="I58" s="509">
        <f ca="1"/>
        <v>0</v>
      </c>
      <c r="J58" s="508" t="str">
        <f ca="1"/>
        <v>Depot</v>
      </c>
      <c r="K58" s="510">
        <f ca="1"/>
        <v>46285</v>
      </c>
      <c r="L58" s="194">
        <f ca="1"/>
        <v>0</v>
      </c>
      <c r="M58" s="195">
        <f ca="1"/>
        <v>0</v>
      </c>
      <c r="N58" s="203">
        <f ca="1"/>
        <v>0</v>
      </c>
      <c r="O58" s="194">
        <f ca="1"/>
        <v>0</v>
      </c>
      <c r="P58" s="195">
        <f ca="1"/>
        <v>0</v>
      </c>
      <c r="Q58" s="203">
        <f ca="1"/>
        <v>0</v>
      </c>
      <c r="R58" s="194">
        <f ca="1"/>
        <v>0</v>
      </c>
      <c r="S58" s="195">
        <f ca="1"/>
        <v>0</v>
      </c>
      <c r="T58" s="203">
        <f ca="1"/>
        <v>0</v>
      </c>
      <c r="U58" s="194">
        <f ca="1"/>
        <v>0</v>
      </c>
      <c r="V58" s="195">
        <f ca="1"/>
        <v>0</v>
      </c>
      <c r="W58" s="203">
        <f ca="1"/>
        <v>0</v>
      </c>
      <c r="X58" s="550">
        <f ca="1"/>
        <v>0</v>
      </c>
      <c r="Y58" s="551">
        <f ca="1"/>
        <v>0</v>
      </c>
      <c r="Z58" s="552">
        <f ca="1"/>
        <v>0</v>
      </c>
      <c r="AA58" t="str" cm="1">
        <f t="array" aca="1" ref="AA58" ca="1">_xlfn.XLOOKUP(1,(E58='01 Summary'!$E$4:$E$250)*(('01 Summary'!$Z$4:$Z$250="Late")+('01 Summary'!$Z$4:$Z$250="On Schedule")),'01 Summary'!$AM$4:$AM$250," ")</f>
        <v xml:space="preserve"> </v>
      </c>
      <c r="AD58" s="644">
        <v>0</v>
      </c>
      <c r="AE58" s="644">
        <v>0</v>
      </c>
    </row>
    <row r="59" spans="2:31" ht="30" hidden="1" customHeight="1" x14ac:dyDescent="0.2">
      <c r="B59" s="508">
        <f ca="1"/>
        <v>55</v>
      </c>
      <c r="C59" s="508" t="str">
        <f ca="1"/>
        <v>DWE-39026</v>
      </c>
      <c r="D59" s="508" t="str">
        <f ca="1"/>
        <v>Lot01</v>
      </c>
      <c r="E59" s="508" t="str">
        <f ca="1"/>
        <v>GEN8.1</v>
      </c>
      <c r="F59" s="508" t="str">
        <f ca="1"/>
        <v>GEN</v>
      </c>
      <c r="G59" s="542" t="str">
        <f ca="1"/>
        <v>General Waste Storage Building in Depot - Civil &amp; AR</v>
      </c>
      <c r="H59" s="508" t="str">
        <f ca="1"/>
        <v>สหชาติ</v>
      </c>
      <c r="I59" s="508">
        <f ca="1"/>
        <v>0</v>
      </c>
      <c r="J59" s="508" t="str">
        <f ca="1"/>
        <v>Depot</v>
      </c>
      <c r="K59" s="510">
        <f ca="1"/>
        <v>46285</v>
      </c>
      <c r="L59" s="173">
        <f ca="1"/>
        <v>45930</v>
      </c>
      <c r="M59" s="187">
        <f ca="1"/>
        <v>1</v>
      </c>
      <c r="N59" s="191" t="str">
        <f ca="1"/>
        <v>Completed</v>
      </c>
      <c r="O59" s="173">
        <f ca="1"/>
        <v>46096</v>
      </c>
      <c r="P59" s="187">
        <f ca="1"/>
        <v>1</v>
      </c>
      <c r="Q59" s="191" t="str">
        <f ca="1"/>
        <v>Completed</v>
      </c>
      <c r="R59" s="194">
        <f ca="1"/>
        <v>0</v>
      </c>
      <c r="S59" s="195">
        <f ca="1"/>
        <v>0</v>
      </c>
      <c r="T59" s="203">
        <f ca="1"/>
        <v>0</v>
      </c>
      <c r="U59" s="173">
        <f ca="1"/>
        <v>46142</v>
      </c>
      <c r="V59" s="187">
        <f ca="1"/>
        <v>1</v>
      </c>
      <c r="W59" s="191" t="str">
        <f ca="1"/>
        <v>Completed</v>
      </c>
      <c r="X59" s="550">
        <f ca="1"/>
        <v>0</v>
      </c>
      <c r="Y59" s="551">
        <f ca="1"/>
        <v>0</v>
      </c>
      <c r="Z59" s="552">
        <f ca="1"/>
        <v>0</v>
      </c>
      <c r="AA59" s="571" t="str" cm="1">
        <f t="array" aca="1" ref="AA59" ca="1">_xlfn.XLOOKUP(1,(E59='01 Summary'!$E$4:$E$250)*(('01 Summary'!$Z$4:$Z$250="Late")+('01 Summary'!$Z$4:$Z$250="On Schedule")),'01 Summary'!$AM$4:$AM$250," ")</f>
        <v xml:space="preserve"> </v>
      </c>
      <c r="AB59" s="571"/>
      <c r="AC59" s="644" t="s">
        <v>491</v>
      </c>
      <c r="AD59" s="644" t="s">
        <v>2064</v>
      </c>
      <c r="AE59" s="644" t="s">
        <v>2066</v>
      </c>
    </row>
    <row r="60" spans="2:31" ht="30" hidden="1" customHeight="1" x14ac:dyDescent="0.2">
      <c r="B60" s="508">
        <f ca="1"/>
        <v>56</v>
      </c>
      <c r="C60" s="508" t="str">
        <f ca="1"/>
        <v>DWE-39025</v>
      </c>
      <c r="D60" s="508" t="str">
        <f ca="1"/>
        <v>Lot01</v>
      </c>
      <c r="E60" s="508" t="str">
        <f ca="1"/>
        <v>GEN8.2</v>
      </c>
      <c r="F60" s="508" t="str">
        <f ca="1"/>
        <v>GEN</v>
      </c>
      <c r="G60" s="542" t="str">
        <f ca="1"/>
        <v>General Waste Storage Building in Depot - Building service</v>
      </c>
      <c r="H60" s="508" t="str">
        <f ca="1"/>
        <v>ประธาน</v>
      </c>
      <c r="I60" s="508">
        <f ca="1"/>
        <v>0</v>
      </c>
      <c r="J60" s="508" t="str">
        <f ca="1"/>
        <v>Depot</v>
      </c>
      <c r="K60" s="510">
        <f ca="1"/>
        <v>46285</v>
      </c>
      <c r="L60" s="173">
        <f ca="1"/>
        <v>45930</v>
      </c>
      <c r="M60" s="187">
        <f ca="1"/>
        <v>1</v>
      </c>
      <c r="N60" s="191" t="str">
        <f ca="1"/>
        <v>Completed</v>
      </c>
      <c r="O60" s="173">
        <f ca="1"/>
        <v>46096</v>
      </c>
      <c r="P60" s="187">
        <f ca="1"/>
        <v>1</v>
      </c>
      <c r="Q60" s="191" t="str">
        <f ca="1"/>
        <v>Completed</v>
      </c>
      <c r="R60" s="194">
        <f ca="1"/>
        <v>0</v>
      </c>
      <c r="S60" s="195">
        <f ca="1"/>
        <v>0</v>
      </c>
      <c r="T60" s="203">
        <f ca="1"/>
        <v>0</v>
      </c>
      <c r="U60" s="173">
        <f ca="1"/>
        <v>46203</v>
      </c>
      <c r="V60" s="187">
        <f ca="1"/>
        <v>1</v>
      </c>
      <c r="W60" s="191" t="str">
        <f ca="1"/>
        <v>Completed</v>
      </c>
      <c r="X60" s="550">
        <f ca="1"/>
        <v>0</v>
      </c>
      <c r="Y60" s="551">
        <f ca="1"/>
        <v>0</v>
      </c>
      <c r="Z60" s="552">
        <f ca="1"/>
        <v>0</v>
      </c>
      <c r="AA60" s="571" t="str" cm="1">
        <f t="array" aca="1" ref="AA60" ca="1">_xlfn.XLOOKUP(1,(E60='01 Summary'!$E$4:$E$250)*(('01 Summary'!$Z$4:$Z$250="Late")+('01 Summary'!$Z$4:$Z$250="On Schedule")),'01 Summary'!$AM$4:$AM$250," ")</f>
        <v xml:space="preserve"> </v>
      </c>
      <c r="AB60" s="571"/>
      <c r="AC60" s="644" t="s">
        <v>490</v>
      </c>
      <c r="AD60" s="644" t="s">
        <v>2524</v>
      </c>
      <c r="AE60" s="644" t="s">
        <v>2526</v>
      </c>
    </row>
    <row r="61" spans="2:31" ht="30" hidden="1" customHeight="1" x14ac:dyDescent="0.2">
      <c r="B61" s="508">
        <f ca="1"/>
        <v>57</v>
      </c>
      <c r="C61" s="508" t="str">
        <f ca="1"/>
        <v>DWE-39021</v>
      </c>
      <c r="D61" s="508" t="str">
        <f ca="1"/>
        <v>Lot01</v>
      </c>
      <c r="E61" s="508" t="str">
        <f ca="1"/>
        <v>GEN9</v>
      </c>
      <c r="F61" s="508" t="str">
        <f ca="1"/>
        <v>GEN</v>
      </c>
      <c r="G61" s="542" t="str">
        <f ca="1"/>
        <v>Operation Support Equipment</v>
      </c>
      <c r="H61" s="508" t="str">
        <f ca="1"/>
        <v>สมศักดิ์</v>
      </c>
      <c r="I61" s="508">
        <f ca="1"/>
        <v>0</v>
      </c>
      <c r="J61" s="508" t="str">
        <f ca="1"/>
        <v>Depot</v>
      </c>
      <c r="K61" s="510">
        <f ca="1"/>
        <v>46255</v>
      </c>
      <c r="L61" s="173">
        <f ca="1"/>
        <v>45718</v>
      </c>
      <c r="M61" s="187">
        <f ca="1"/>
        <v>1</v>
      </c>
      <c r="N61" s="191" t="str">
        <f ca="1"/>
        <v>Completed</v>
      </c>
      <c r="O61" s="173">
        <f ca="1"/>
        <v>45963</v>
      </c>
      <c r="P61" s="187">
        <f ca="1"/>
        <v>1</v>
      </c>
      <c r="Q61" s="191" t="str">
        <f ca="1"/>
        <v>Completed</v>
      </c>
      <c r="R61" s="173">
        <f ca="1"/>
        <v>46342</v>
      </c>
      <c r="S61" s="187">
        <f ca="1"/>
        <v>0.9</v>
      </c>
      <c r="T61" s="191" t="str">
        <f ca="1"/>
        <v>On Schedule</v>
      </c>
      <c r="U61" s="194">
        <f ca="1"/>
        <v>0</v>
      </c>
      <c r="V61" s="195">
        <f ca="1"/>
        <v>0</v>
      </c>
      <c r="W61" s="203">
        <f ca="1"/>
        <v>0</v>
      </c>
      <c r="X61" s="550">
        <f ca="1"/>
        <v>0</v>
      </c>
      <c r="Y61" s="551">
        <f ca="1"/>
        <v>0</v>
      </c>
      <c r="Z61" s="552">
        <f ca="1"/>
        <v>0</v>
      </c>
      <c r="AA61" t="str" cm="1">
        <f t="array" aca="1" ref="AA61" ca="1">_xlfn.XLOOKUP(1,(E61='01 Summary'!$E$4:$E$250)*(('01 Summary'!$Z$4:$Z$250="Late")+('01 Summary'!$Z$4:$Z$250="On Schedule")),'01 Summary'!$AM$4:$AM$250," ")</f>
        <v xml:space="preserve"> </v>
      </c>
      <c r="AC61" s="644" t="s">
        <v>487</v>
      </c>
      <c r="AD61" s="644" t="s">
        <v>2516</v>
      </c>
      <c r="AE61" s="644" t="s">
        <v>2518</v>
      </c>
    </row>
    <row r="62" spans="2:31" ht="30" hidden="1" customHeight="1" x14ac:dyDescent="0.2">
      <c r="B62" s="508">
        <f ca="1"/>
        <v>58</v>
      </c>
      <c r="C62" s="674" t="str">
        <f ca="1"/>
        <v>GRS-39001-40</v>
      </c>
      <c r="D62" s="674" t="str">
        <f ca="1"/>
        <v>Lot01</v>
      </c>
      <c r="E62" s="674" t="str">
        <f ca="1"/>
        <v>GEN10.1</v>
      </c>
      <c r="F62" s="674" t="str">
        <f ca="1"/>
        <v>GEN</v>
      </c>
      <c r="G62" s="676" t="str">
        <f ca="1"/>
        <v>Graphic and Signage Station</v>
      </c>
      <c r="H62" s="674" t="str">
        <f ca="1"/>
        <v>สหชาติ</v>
      </c>
      <c r="I62" s="675">
        <f ca="1"/>
        <v>0</v>
      </c>
      <c r="J62" s="674">
        <f ca="1"/>
        <v>0</v>
      </c>
      <c r="K62" s="677">
        <f ca="1"/>
        <v>46255</v>
      </c>
      <c r="L62" s="193">
        <f ca="1"/>
        <v>46203</v>
      </c>
      <c r="M62" s="615">
        <f ca="1"/>
        <v>1</v>
      </c>
      <c r="N62" s="601" t="str">
        <f ca="1"/>
        <v>Completed</v>
      </c>
      <c r="O62" s="622">
        <f ca="1"/>
        <v>46173</v>
      </c>
      <c r="P62" s="615">
        <f ca="1"/>
        <v>0.95</v>
      </c>
      <c r="Q62" s="601" t="str">
        <f ca="1"/>
        <v>Late</v>
      </c>
      <c r="R62" s="193">
        <f ca="1"/>
        <v>46418</v>
      </c>
      <c r="S62" s="615">
        <f ca="1"/>
        <v>0.76</v>
      </c>
      <c r="T62" s="601" t="str">
        <f ca="1"/>
        <v>On Schedule</v>
      </c>
      <c r="U62" s="193">
        <f ca="1"/>
        <v>46446</v>
      </c>
      <c r="V62" s="615">
        <f ca="1"/>
        <v>0.34</v>
      </c>
      <c r="W62" s="601" t="str">
        <f ca="1"/>
        <v>On Schedule</v>
      </c>
      <c r="X62" s="701">
        <f ca="1"/>
        <v>0</v>
      </c>
      <c r="Y62" s="702">
        <f ca="1"/>
        <v>0</v>
      </c>
      <c r="Z62" s="703">
        <f ca="1"/>
        <v>0</v>
      </c>
      <c r="AA62" s="571" t="str" cm="1">
        <f t="array" aca="1" ref="AA62" ca="1">_xlfn.XLOOKUP(1,(E62='01 Summary'!$E$4:$E$250)*(('01 Summary'!$Z$4:$Z$250="Late")+('01 Summary'!$Z$4:$Z$250="On Schedule")),'01 Summary'!$AM$4:$AM$250," ")</f>
        <v xml:space="preserve"> </v>
      </c>
      <c r="AB62" s="571"/>
      <c r="AC62" s="644" t="s">
        <v>905</v>
      </c>
      <c r="AD62" s="644" t="s">
        <v>2540</v>
      </c>
      <c r="AE62" s="644" t="s">
        <v>2542</v>
      </c>
    </row>
    <row r="63" spans="2:31" ht="30" hidden="1" customHeight="1" x14ac:dyDescent="0.2">
      <c r="B63" s="508">
        <f ca="1"/>
        <v>59</v>
      </c>
      <c r="C63" s="508" t="str">
        <f ca="1"/>
        <v>GRS-39001-40</v>
      </c>
      <c r="D63" s="508" t="str">
        <f ca="1"/>
        <v>Lot01</v>
      </c>
      <c r="E63" s="508" t="str">
        <f ca="1"/>
        <v>GEN10.2</v>
      </c>
      <c r="F63" s="508" t="str">
        <f ca="1"/>
        <v>GEN</v>
      </c>
      <c r="G63" s="542" t="str">
        <f ca="1"/>
        <v>Graphic and Signage Mainline &amp; IVS,VS</v>
      </c>
      <c r="H63" s="508" t="str">
        <f ca="1"/>
        <v>สหชาติ</v>
      </c>
      <c r="I63" s="508">
        <f ca="1"/>
        <v>0</v>
      </c>
      <c r="J63" s="508">
        <f ca="1"/>
        <v>0</v>
      </c>
      <c r="K63" s="510">
        <f ca="1"/>
        <v>46255</v>
      </c>
      <c r="L63" s="173">
        <f ca="1"/>
        <v>46188</v>
      </c>
      <c r="M63" s="187">
        <f ca="1"/>
        <v>0.79</v>
      </c>
      <c r="N63" s="191" t="str">
        <f ca="1"/>
        <v>Late</v>
      </c>
      <c r="O63" s="622">
        <f ca="1"/>
        <v>46173</v>
      </c>
      <c r="P63" s="187">
        <f ca="1"/>
        <v>0.95</v>
      </c>
      <c r="Q63" s="191" t="str">
        <f ca="1"/>
        <v>Late</v>
      </c>
      <c r="R63" s="173">
        <f ca="1"/>
        <v>46234</v>
      </c>
      <c r="S63" s="187">
        <f ca="1"/>
        <v>0</v>
      </c>
      <c r="T63" s="191" t="str">
        <f ca="1"/>
        <v>Late</v>
      </c>
      <c r="U63" s="173">
        <f ca="1"/>
        <v>46234</v>
      </c>
      <c r="V63" s="187">
        <f ca="1"/>
        <v>0</v>
      </c>
      <c r="W63" s="191" t="str">
        <f ca="1"/>
        <v>Late</v>
      </c>
      <c r="X63" s="550">
        <f ca="1"/>
        <v>0</v>
      </c>
      <c r="Y63" s="551">
        <f ca="1"/>
        <v>0</v>
      </c>
      <c r="Z63" s="552">
        <f ca="1"/>
        <v>0</v>
      </c>
      <c r="AA63" s="571" t="str" cm="1">
        <f t="array" aca="1" ref="AA63" ca="1">_xlfn.XLOOKUP(1,(E63='01 Summary'!$E$4:$E$250)*(('01 Summary'!$Z$4:$Z$250="Late")+('01 Summary'!$Z$4:$Z$250="On Schedule")),'01 Summary'!$AM$4:$AM$250," ")</f>
        <v xml:space="preserve"> </v>
      </c>
      <c r="AB63" s="571"/>
      <c r="AC63" s="644" t="s">
        <v>905</v>
      </c>
      <c r="AD63" s="644" t="s">
        <v>2540</v>
      </c>
      <c r="AE63" s="644" t="s">
        <v>2542</v>
      </c>
    </row>
    <row r="64" spans="2:31" ht="30" hidden="1" customHeight="1" x14ac:dyDescent="0.2">
      <c r="B64" s="508">
        <f ca="1"/>
        <v>60</v>
      </c>
      <c r="C64" s="508" t="str">
        <f ca="1"/>
        <v>GRS-39001-40</v>
      </c>
      <c r="D64" s="508" t="str">
        <f ca="1"/>
        <v>Lot01</v>
      </c>
      <c r="E64" s="508" t="str">
        <f ca="1"/>
        <v>GEN10.3</v>
      </c>
      <c r="F64" s="508" t="str">
        <f ca="1"/>
        <v>GEN</v>
      </c>
      <c r="G64" s="542" t="str">
        <f ca="1"/>
        <v>Graphic and Signage Depot</v>
      </c>
      <c r="H64" s="508" t="str">
        <f ca="1"/>
        <v>สหชาติ</v>
      </c>
      <c r="I64" s="508">
        <f ca="1"/>
        <v>0</v>
      </c>
      <c r="J64" s="508">
        <f ca="1"/>
        <v>0</v>
      </c>
      <c r="K64" s="510">
        <f ca="1"/>
        <v>46255</v>
      </c>
      <c r="L64" s="173">
        <f ca="1"/>
        <v>46249</v>
      </c>
      <c r="M64" s="187">
        <f ca="1"/>
        <v>0.9</v>
      </c>
      <c r="N64" s="191" t="str">
        <f ca="1"/>
        <v>Late</v>
      </c>
      <c r="O64" s="622">
        <f ca="1"/>
        <v>46234</v>
      </c>
      <c r="P64" s="187">
        <f ca="1"/>
        <v>0.93</v>
      </c>
      <c r="Q64" s="191" t="str">
        <f ca="1"/>
        <v>Late</v>
      </c>
      <c r="R64" s="173">
        <f ca="1"/>
        <v>46203</v>
      </c>
      <c r="S64" s="187">
        <f ca="1"/>
        <v>0.56000000000000005</v>
      </c>
      <c r="T64" s="191" t="str">
        <f ca="1"/>
        <v>Late</v>
      </c>
      <c r="U64" s="173">
        <f ca="1"/>
        <v>46203</v>
      </c>
      <c r="V64" s="187">
        <f ca="1"/>
        <v>0.19</v>
      </c>
      <c r="W64" s="191" t="str">
        <f ca="1"/>
        <v>Late</v>
      </c>
      <c r="X64" s="550">
        <f ca="1"/>
        <v>0</v>
      </c>
      <c r="Y64" s="551">
        <f ca="1"/>
        <v>0</v>
      </c>
      <c r="Z64" s="552">
        <f ca="1"/>
        <v>0</v>
      </c>
      <c r="AA64" s="571" t="str" cm="1">
        <f t="array" aca="1" ref="AA64" ca="1">_xlfn.XLOOKUP(1,(E64='01 Summary'!$E$4:$E$250)*(('01 Summary'!$Z$4:$Z$250="Late")+('01 Summary'!$Z$4:$Z$250="On Schedule")),'01 Summary'!$AM$4:$AM$250," ")</f>
        <v xml:space="preserve"> </v>
      </c>
      <c r="AB64" s="571"/>
      <c r="AC64" s="644" t="s">
        <v>905</v>
      </c>
      <c r="AD64" s="644" t="s">
        <v>2540</v>
      </c>
      <c r="AE64" s="644" t="s">
        <v>2542</v>
      </c>
    </row>
    <row r="65" spans="2:31" ht="30" customHeight="1" x14ac:dyDescent="0.2">
      <c r="B65" s="508">
        <f ca="1"/>
        <v>61</v>
      </c>
      <c r="C65" s="508" t="str">
        <f ca="1"/>
        <v>MDW-39289</v>
      </c>
      <c r="D65" s="508" t="str">
        <f ca="1"/>
        <v>Lot01</v>
      </c>
      <c r="E65" s="508" t="str">
        <f ca="1"/>
        <v>GEN11</v>
      </c>
      <c r="F65" s="508" t="str">
        <f ca="1"/>
        <v>GEN</v>
      </c>
      <c r="G65" s="542" t="str">
        <f ca="1"/>
        <v>Earthing and Bonding Modification</v>
      </c>
      <c r="H65" s="508" t="str">
        <f ca="1"/>
        <v>ประธาน</v>
      </c>
      <c r="I65" s="509">
        <f ca="1"/>
        <v>0</v>
      </c>
      <c r="J65" s="508">
        <f ca="1"/>
        <v>0</v>
      </c>
      <c r="K65" s="510">
        <f ca="1"/>
        <v>46082</v>
      </c>
      <c r="L65" s="173">
        <f ca="1"/>
        <v>45688</v>
      </c>
      <c r="M65" s="187">
        <f ca="1"/>
        <v>1</v>
      </c>
      <c r="N65" s="191" t="str">
        <f ca="1"/>
        <v>Completed</v>
      </c>
      <c r="O65" s="597">
        <f ca="1"/>
        <v>45930</v>
      </c>
      <c r="P65" s="187">
        <f ca="1"/>
        <v>1</v>
      </c>
      <c r="Q65" s="191" t="str">
        <f ca="1"/>
        <v>Completed</v>
      </c>
      <c r="R65" s="194">
        <f ca="1"/>
        <v>0</v>
      </c>
      <c r="S65" s="195">
        <f ca="1"/>
        <v>0</v>
      </c>
      <c r="T65" s="203">
        <f ca="1"/>
        <v>0</v>
      </c>
      <c r="U65" s="173">
        <f ca="1"/>
        <v>46081</v>
      </c>
      <c r="V65" s="187">
        <f ca="1"/>
        <v>1</v>
      </c>
      <c r="W65" s="191" t="str">
        <f ca="1"/>
        <v>Completed</v>
      </c>
      <c r="X65" s="718">
        <f ca="1"/>
        <v>46111</v>
      </c>
      <c r="Y65" s="715">
        <f ca="1"/>
        <v>1</v>
      </c>
      <c r="Z65" s="549" t="str">
        <f ca="1"/>
        <v>Completed</v>
      </c>
      <c r="AA65" s="571" t="str" cm="1">
        <f t="array" aca="1" ref="AA65" ca="1">_xlfn.XLOOKUP(1,(E65='01 Summary'!$E$4:$E$250)*(('01 Summary'!$Z$4:$Z$250="Late")+('01 Summary'!$Z$4:$Z$250="On Schedule")),'01 Summary'!$AM$4:$AM$250," ")</f>
        <v xml:space="preserve"> </v>
      </c>
      <c r="AB65" s="571"/>
      <c r="AC65" s="644" t="s">
        <v>1388</v>
      </c>
      <c r="AD65" s="644" t="s">
        <v>3582</v>
      </c>
      <c r="AE65" s="644" t="s">
        <v>3851</v>
      </c>
    </row>
    <row r="66" spans="2:31" ht="30" hidden="1" customHeight="1" x14ac:dyDescent="0.2">
      <c r="B66" s="508">
        <f ca="1"/>
        <v>62</v>
      </c>
      <c r="C66" s="508" t="str">
        <f ca="1"/>
        <v>-</v>
      </c>
      <c r="D66" s="508" t="str">
        <f ca="1"/>
        <v>Lot01</v>
      </c>
      <c r="E66" s="508" t="str">
        <f ca="1"/>
        <v>GEN12</v>
      </c>
      <c r="F66" s="508" t="str">
        <f ca="1"/>
        <v>GEN</v>
      </c>
      <c r="G66" s="542" t="str">
        <f ca="1"/>
        <v>Mainline Cable Trough Modification on East Section</v>
      </c>
      <c r="H66" s="508" t="str">
        <f ca="1"/>
        <v>-</v>
      </c>
      <c r="I66" s="509">
        <f ca="1"/>
        <v>0</v>
      </c>
      <c r="J66" s="508">
        <f ca="1"/>
        <v>0</v>
      </c>
      <c r="K66" s="510">
        <f ca="1"/>
        <v>46195</v>
      </c>
      <c r="L66" s="173">
        <f ca="1"/>
        <v>45961</v>
      </c>
      <c r="M66" s="187">
        <f ca="1"/>
        <v>1</v>
      </c>
      <c r="N66" s="191" t="str">
        <f ca="1"/>
        <v>Completed</v>
      </c>
      <c r="O66" s="173">
        <f ca="1"/>
        <v>45991</v>
      </c>
      <c r="P66" s="187">
        <f ca="1"/>
        <v>1</v>
      </c>
      <c r="Q66" s="191" t="str">
        <f ca="1"/>
        <v>Completed</v>
      </c>
      <c r="R66" s="173">
        <f ca="1"/>
        <v>46021</v>
      </c>
      <c r="S66" s="187">
        <f ca="1"/>
        <v>1</v>
      </c>
      <c r="T66" s="191" t="str">
        <f ca="1"/>
        <v>Completed</v>
      </c>
      <c r="U66" s="173">
        <f ca="1"/>
        <v>46111</v>
      </c>
      <c r="V66" s="187">
        <f ca="1"/>
        <v>1</v>
      </c>
      <c r="W66" s="191" t="str">
        <f ca="1"/>
        <v>Completed</v>
      </c>
      <c r="X66" s="550">
        <f ca="1"/>
        <v>0</v>
      </c>
      <c r="Y66" s="551">
        <f ca="1"/>
        <v>0</v>
      </c>
      <c r="Z66" s="552">
        <f ca="1"/>
        <v>0</v>
      </c>
      <c r="AA66" t="str" cm="1">
        <f t="array" aca="1" ref="AA66" ca="1">_xlfn.XLOOKUP(1,(E66='01 Summary'!$E$4:$E$250)*(('01 Summary'!$Z$4:$Z$250="Late")+('01 Summary'!$Z$4:$Z$250="On Schedule")),'01 Summary'!$AM$4:$AM$250," ")</f>
        <v xml:space="preserve"> </v>
      </c>
      <c r="AD66" s="644">
        <v>0</v>
      </c>
      <c r="AE66" s="644">
        <v>0</v>
      </c>
    </row>
    <row r="67" spans="2:31" ht="30" hidden="1" customHeight="1" x14ac:dyDescent="0.2">
      <c r="B67" s="508">
        <f ca="1"/>
        <v>63</v>
      </c>
      <c r="C67" s="508" t="str">
        <f ca="1"/>
        <v>MDW-39233</v>
      </c>
      <c r="D67" s="508" t="str">
        <f ca="1"/>
        <v>Lot01</v>
      </c>
      <c r="E67" s="508" t="str">
        <f ca="1"/>
        <v>GEN12.1</v>
      </c>
      <c r="F67" s="508" t="str">
        <f ca="1"/>
        <v>GEN</v>
      </c>
      <c r="G67" s="542" t="str">
        <f ca="1"/>
        <v>Main Line Cable Trough Modification (PSY)</v>
      </c>
      <c r="H67" s="508" t="str">
        <f ca="1"/>
        <v>มนต์ชัย</v>
      </c>
      <c r="I67" s="508">
        <f ca="1"/>
        <v>0</v>
      </c>
      <c r="J67" s="508" t="str">
        <f ca="1"/>
        <v>Depot</v>
      </c>
      <c r="K67" s="510">
        <f ca="1"/>
        <v>46195</v>
      </c>
      <c r="L67" s="173">
        <f ca="1"/>
        <v>45961</v>
      </c>
      <c r="M67" s="187">
        <f ca="1"/>
        <v>1</v>
      </c>
      <c r="N67" s="191" t="str">
        <f ca="1"/>
        <v>Completed</v>
      </c>
      <c r="O67" s="173">
        <f ca="1"/>
        <v>45991</v>
      </c>
      <c r="P67" s="187">
        <f ca="1"/>
        <v>1</v>
      </c>
      <c r="Q67" s="191" t="str">
        <f ca="1"/>
        <v>Completed</v>
      </c>
      <c r="R67" s="173">
        <f ca="1"/>
        <v>46021</v>
      </c>
      <c r="S67" s="187">
        <f ca="1"/>
        <v>1</v>
      </c>
      <c r="T67" s="191" t="str">
        <f ca="1"/>
        <v>Completed</v>
      </c>
      <c r="U67" s="173">
        <f ca="1"/>
        <v>46111</v>
      </c>
      <c r="V67" s="189">
        <f ca="1"/>
        <v>1</v>
      </c>
      <c r="W67" s="191" t="str">
        <f ca="1"/>
        <v>Completed</v>
      </c>
      <c r="X67" s="708">
        <f ca="1"/>
        <v>0</v>
      </c>
      <c r="Y67" s="708">
        <f ca="1"/>
        <v>0</v>
      </c>
      <c r="Z67" s="552">
        <f ca="1"/>
        <v>0</v>
      </c>
      <c r="AA67" s="571" t="str" cm="1">
        <f t="array" aca="1" ref="AA67" ca="1">_xlfn.XLOOKUP(1,(E67='01 Summary'!$E$4:$E$250)*(('01 Summary'!$Z$4:$Z$250="Late")+('01 Summary'!$Z$4:$Z$250="On Schedule")),'01 Summary'!$AM$4:$AM$250," ")</f>
        <v xml:space="preserve"> </v>
      </c>
      <c r="AB67" s="571"/>
      <c r="AC67" s="644" t="s">
        <v>469</v>
      </c>
      <c r="AD67" s="644" t="s">
        <v>380</v>
      </c>
      <c r="AE67" s="644" t="s">
        <v>380</v>
      </c>
    </row>
    <row r="68" spans="2:31" ht="30" hidden="1" customHeight="1" x14ac:dyDescent="0.2">
      <c r="B68" s="508">
        <f ca="1"/>
        <v>64</v>
      </c>
      <c r="C68" s="508" t="str">
        <f ca="1"/>
        <v>MDW-39234</v>
      </c>
      <c r="D68" s="508" t="str">
        <f ca="1"/>
        <v>Lot01</v>
      </c>
      <c r="E68" s="508" t="str">
        <f ca="1"/>
        <v>GEN12.2</v>
      </c>
      <c r="F68" s="508" t="str">
        <f ca="1"/>
        <v>GEN</v>
      </c>
      <c r="G68" s="542" t="str">
        <f ca="1"/>
        <v>Main Line Cable Trough Modification (SIG/COM)</v>
      </c>
      <c r="H68" s="508" t="str">
        <f ca="1"/>
        <v>มนตรี</v>
      </c>
      <c r="I68" s="508">
        <f ca="1"/>
        <v>0</v>
      </c>
      <c r="J68" s="508">
        <f ca="1"/>
        <v>0</v>
      </c>
      <c r="K68" s="510">
        <f ca="1"/>
        <v>46195</v>
      </c>
      <c r="L68" s="173">
        <f ca="1"/>
        <v>45961</v>
      </c>
      <c r="M68" s="187">
        <f ca="1"/>
        <v>1</v>
      </c>
      <c r="N68" s="191" t="str">
        <f ca="1"/>
        <v>Completed</v>
      </c>
      <c r="O68" s="173">
        <f ca="1"/>
        <v>45991</v>
      </c>
      <c r="P68" s="187">
        <f ca="1"/>
        <v>1</v>
      </c>
      <c r="Q68" s="191" t="str">
        <f ca="1"/>
        <v>Completed</v>
      </c>
      <c r="R68" s="173">
        <f ca="1"/>
        <v>46021</v>
      </c>
      <c r="S68" s="187">
        <f ca="1"/>
        <v>1</v>
      </c>
      <c r="T68" s="191" t="str">
        <f ca="1"/>
        <v>Completed</v>
      </c>
      <c r="U68" s="173">
        <f ca="1"/>
        <v>46111</v>
      </c>
      <c r="V68" s="189">
        <f ca="1"/>
        <v>1</v>
      </c>
      <c r="W68" s="191" t="str">
        <f ca="1"/>
        <v>Completed</v>
      </c>
      <c r="X68" s="550">
        <f ca="1"/>
        <v>0</v>
      </c>
      <c r="Y68" s="551">
        <f ca="1"/>
        <v>0</v>
      </c>
      <c r="Z68" s="552">
        <f ca="1"/>
        <v>0</v>
      </c>
      <c r="AA68" s="571" t="str" cm="1">
        <f t="array" aca="1" ref="AA68" ca="1">_xlfn.XLOOKUP(1,(E68='01 Summary'!$E$4:$E$250)*(('01 Summary'!$Z$4:$Z$250="Late")+('01 Summary'!$Z$4:$Z$250="On Schedule")),'01 Summary'!$AM$4:$AM$250," ")</f>
        <v xml:space="preserve"> </v>
      </c>
      <c r="AB68" s="571"/>
      <c r="AC68" s="644" t="s">
        <v>470</v>
      </c>
      <c r="AD68" s="644" t="s">
        <v>2075</v>
      </c>
      <c r="AE68" s="644" t="s">
        <v>2079</v>
      </c>
    </row>
    <row r="69" spans="2:31" ht="30" hidden="1" customHeight="1" x14ac:dyDescent="0.2">
      <c r="B69" s="508">
        <f ca="1"/>
        <v>65</v>
      </c>
      <c r="C69" s="508" t="str">
        <f ca="1"/>
        <v>MDW-39236</v>
      </c>
      <c r="D69" s="508" t="str">
        <f ca="1"/>
        <v>Lot01</v>
      </c>
      <c r="E69" s="508" t="str">
        <f ca="1"/>
        <v>GEN13</v>
      </c>
      <c r="F69" s="508" t="str">
        <f ca="1"/>
        <v>GEN</v>
      </c>
      <c r="G69" s="542" t="str">
        <f ca="1"/>
        <v>Bird Protection System</v>
      </c>
      <c r="H69" s="508" t="str">
        <f ca="1"/>
        <v>สหชาติ</v>
      </c>
      <c r="I69" s="508">
        <f ca="1"/>
        <v>0</v>
      </c>
      <c r="J69" s="508">
        <f ca="1"/>
        <v>0</v>
      </c>
      <c r="K69" s="510">
        <f ca="1"/>
        <v>46345</v>
      </c>
      <c r="L69" s="173">
        <f ca="1"/>
        <v>45838</v>
      </c>
      <c r="M69" s="187">
        <f ca="1"/>
        <v>1</v>
      </c>
      <c r="N69" s="191" t="str">
        <f ca="1"/>
        <v>Completed</v>
      </c>
      <c r="O69" s="173">
        <f ca="1"/>
        <v>45930</v>
      </c>
      <c r="P69" s="187">
        <f ca="1"/>
        <v>1</v>
      </c>
      <c r="Q69" s="191" t="str">
        <f ca="1"/>
        <v>Completed</v>
      </c>
      <c r="R69" s="194">
        <f ca="1"/>
        <v>0</v>
      </c>
      <c r="S69" s="195">
        <f ca="1"/>
        <v>0</v>
      </c>
      <c r="T69" s="203">
        <f ca="1"/>
        <v>0</v>
      </c>
      <c r="U69" s="173">
        <f ca="1"/>
        <v>46048</v>
      </c>
      <c r="V69" s="187">
        <f ca="1"/>
        <v>1</v>
      </c>
      <c r="W69" s="191" t="str">
        <f ca="1"/>
        <v>Completed</v>
      </c>
      <c r="X69" s="550">
        <f ca="1"/>
        <v>0</v>
      </c>
      <c r="Y69" s="551">
        <f ca="1"/>
        <v>0</v>
      </c>
      <c r="Z69" s="552">
        <f ca="1"/>
        <v>0</v>
      </c>
      <c r="AA69" s="571" t="str" cm="1">
        <f t="array" aca="1" ref="AA69" ca="1">_xlfn.XLOOKUP(1,(E69='01 Summary'!$E$4:$E$250)*(('01 Summary'!$Z$4:$Z$250="Late")+('01 Summary'!$Z$4:$Z$250="On Schedule")),'01 Summary'!$AM$4:$AM$250," ")</f>
        <v xml:space="preserve"> </v>
      </c>
      <c r="AB69" s="571"/>
      <c r="AC69" s="644" t="s">
        <v>452</v>
      </c>
      <c r="AD69" s="644" t="s">
        <v>2085</v>
      </c>
      <c r="AE69" s="644" t="s">
        <v>2087</v>
      </c>
    </row>
    <row r="70" spans="2:31" ht="30" hidden="1" customHeight="1" x14ac:dyDescent="0.2">
      <c r="B70" s="508">
        <f ca="1"/>
        <v>66</v>
      </c>
      <c r="C70" s="508" t="str">
        <f ca="1"/>
        <v>-</v>
      </c>
      <c r="D70" s="508" t="str">
        <f ca="1"/>
        <v>Lot01</v>
      </c>
      <c r="E70" s="508" t="str">
        <f ca="1"/>
        <v>GEN14</v>
      </c>
      <c r="F70" s="508" t="str">
        <f ca="1"/>
        <v>GEN</v>
      </c>
      <c r="G70" s="542" t="str">
        <f ca="1"/>
        <v>Train Crew Office at Thailand Cultural Centre Station</v>
      </c>
      <c r="H70" s="508" t="str">
        <f ca="1"/>
        <v>สหชาติ</v>
      </c>
      <c r="I70" s="508">
        <f ca="1"/>
        <v>0</v>
      </c>
      <c r="J70" s="508">
        <f ca="1"/>
        <v>0</v>
      </c>
      <c r="K70" s="510">
        <f ca="1"/>
        <v>46255</v>
      </c>
      <c r="L70" s="173">
        <f ca="1"/>
        <v>45930</v>
      </c>
      <c r="M70" s="187">
        <f ca="1"/>
        <v>1</v>
      </c>
      <c r="N70" s="191" t="str">
        <f ca="1"/>
        <v>Completed</v>
      </c>
      <c r="O70" s="173">
        <f ca="1"/>
        <v>46080</v>
      </c>
      <c r="P70" s="187">
        <f ca="1"/>
        <v>1</v>
      </c>
      <c r="Q70" s="191" t="str">
        <f ca="1"/>
        <v>Completed</v>
      </c>
      <c r="R70" s="194">
        <f ca="1"/>
        <v>0</v>
      </c>
      <c r="S70" s="195">
        <f ca="1"/>
        <v>0</v>
      </c>
      <c r="T70" s="203">
        <f ca="1"/>
        <v>0</v>
      </c>
      <c r="U70" s="173">
        <f ca="1"/>
        <v>46173</v>
      </c>
      <c r="V70" s="187">
        <f ca="1"/>
        <v>1</v>
      </c>
      <c r="W70" s="191" t="str">
        <f ca="1"/>
        <v>Completed</v>
      </c>
      <c r="X70" s="550">
        <f ca="1"/>
        <v>0</v>
      </c>
      <c r="Y70" s="551">
        <f ca="1"/>
        <v>0</v>
      </c>
      <c r="Z70" s="552">
        <f ca="1"/>
        <v>0</v>
      </c>
      <c r="AA70" t="str" cm="1">
        <f t="array" aca="1" ref="AA70" ca="1">_xlfn.XLOOKUP(1,(E70='01 Summary'!$E$4:$E$250)*(('01 Summary'!$Z$4:$Z$250="Late")+('01 Summary'!$Z$4:$Z$250="On Schedule")),'01 Summary'!$AM$4:$AM$250," ")</f>
        <v xml:space="preserve"> </v>
      </c>
      <c r="AD70" s="644">
        <v>0</v>
      </c>
      <c r="AE70" s="644">
        <v>0</v>
      </c>
    </row>
    <row r="71" spans="2:31" ht="30" hidden="1" customHeight="1" x14ac:dyDescent="0.2">
      <c r="B71" s="508">
        <f ca="1"/>
        <v>67</v>
      </c>
      <c r="C71" s="674" t="str">
        <f ca="1"/>
        <v>MDW-39240</v>
      </c>
      <c r="D71" s="674" t="str">
        <f ca="1"/>
        <v>Lot01</v>
      </c>
      <c r="E71" s="674" t="str">
        <f ca="1"/>
        <v>GEN14.1</v>
      </c>
      <c r="F71" s="674" t="str">
        <f ca="1"/>
        <v>GEN</v>
      </c>
      <c r="G71" s="676" t="str">
        <f ca="1"/>
        <v>Driver Train Simulation Room and Train Crew Office at OR18 - Civil &amp; AR</v>
      </c>
      <c r="H71" s="674" t="str">
        <f ca="1"/>
        <v>สหชาติ</v>
      </c>
      <c r="I71" s="674">
        <f ca="1"/>
        <v>0</v>
      </c>
      <c r="J71" s="674" t="str">
        <f ca="1"/>
        <v>Depot</v>
      </c>
      <c r="K71" s="677">
        <f ca="1"/>
        <v>46255</v>
      </c>
      <c r="L71" s="193">
        <f ca="1"/>
        <v>45930</v>
      </c>
      <c r="M71" s="615">
        <f ca="1"/>
        <v>1</v>
      </c>
      <c r="N71" s="601" t="str">
        <f ca="1"/>
        <v>Completed</v>
      </c>
      <c r="O71" s="193">
        <f ca="1"/>
        <v>46081</v>
      </c>
      <c r="P71" s="615">
        <f ca="1"/>
        <v>1</v>
      </c>
      <c r="Q71" s="601" t="str">
        <f ca="1"/>
        <v>Completed</v>
      </c>
      <c r="R71" s="602">
        <f ca="1"/>
        <v>0</v>
      </c>
      <c r="S71" s="603">
        <f ca="1"/>
        <v>0</v>
      </c>
      <c r="T71" s="604">
        <f ca="1"/>
        <v>0</v>
      </c>
      <c r="U71" s="193">
        <f ca="1"/>
        <v>46142</v>
      </c>
      <c r="V71" s="615">
        <f ca="1"/>
        <v>1</v>
      </c>
      <c r="W71" s="601" t="str">
        <f ca="1"/>
        <v>Completed</v>
      </c>
      <c r="X71" s="701">
        <f ca="1"/>
        <v>0</v>
      </c>
      <c r="Y71" s="702">
        <f ca="1"/>
        <v>0</v>
      </c>
      <c r="Z71" s="703">
        <f ca="1"/>
        <v>0</v>
      </c>
      <c r="AA71" t="str" cm="1">
        <f t="array" aca="1" ref="AA71" ca="1">_xlfn.XLOOKUP(1,(E71='01 Summary'!$E$4:$E$250)*(('01 Summary'!$Z$4:$Z$250="Late")+('01 Summary'!$Z$4:$Z$250="On Schedule")),'01 Summary'!$AM$4:$AM$250," ")</f>
        <v xml:space="preserve"> </v>
      </c>
      <c r="AC71" s="644" t="s">
        <v>450</v>
      </c>
      <c r="AD71" s="644" t="s">
        <v>2093</v>
      </c>
      <c r="AE71" s="644" t="s">
        <v>2095</v>
      </c>
    </row>
    <row r="72" spans="2:31" ht="30" hidden="1" customHeight="1" x14ac:dyDescent="0.2">
      <c r="B72" s="508">
        <f ca="1"/>
        <v>68</v>
      </c>
      <c r="C72" s="544" t="str">
        <f ca="1"/>
        <v>MDW-39241</v>
      </c>
      <c r="D72" s="544" t="str">
        <f ca="1"/>
        <v>Lot01</v>
      </c>
      <c r="E72" s="544" t="str">
        <f ca="1"/>
        <v>GEN14.2</v>
      </c>
      <c r="F72" s="544" t="str">
        <f ca="1"/>
        <v>GEN</v>
      </c>
      <c r="G72" s="689" t="str">
        <f ca="1"/>
        <v>Driver Train Simulation Room and Train Crew Office at OR18 - Building Services</v>
      </c>
      <c r="H72" s="544" t="str">
        <f ca="1"/>
        <v>ประธาน</v>
      </c>
      <c r="I72" s="545">
        <f ca="1"/>
        <v>0</v>
      </c>
      <c r="J72" s="544">
        <f ca="1"/>
        <v>0</v>
      </c>
      <c r="K72" s="546">
        <f ca="1"/>
        <v>46255</v>
      </c>
      <c r="L72" s="530">
        <f ca="1"/>
        <v>45930</v>
      </c>
      <c r="M72" s="187">
        <f ca="1"/>
        <v>1</v>
      </c>
      <c r="N72" s="191" t="str">
        <f ca="1"/>
        <v>Completed</v>
      </c>
      <c r="O72" s="530">
        <f ca="1"/>
        <v>46081</v>
      </c>
      <c r="P72" s="187">
        <f ca="1"/>
        <v>1</v>
      </c>
      <c r="Q72" s="191" t="str">
        <f ca="1"/>
        <v>Completed</v>
      </c>
      <c r="R72" s="209">
        <f ca="1"/>
        <v>0</v>
      </c>
      <c r="S72" s="195">
        <f ca="1"/>
        <v>0</v>
      </c>
      <c r="T72" s="203">
        <f ca="1"/>
        <v>0</v>
      </c>
      <c r="U72" s="530">
        <f ca="1"/>
        <v>46142</v>
      </c>
      <c r="V72" s="187">
        <f ca="1"/>
        <v>1</v>
      </c>
      <c r="W72" s="191" t="str">
        <f ca="1"/>
        <v>Completed</v>
      </c>
      <c r="X72" s="570">
        <f ca="1"/>
        <v>0</v>
      </c>
      <c r="Y72" s="551">
        <f ca="1"/>
        <v>0</v>
      </c>
      <c r="Z72" s="552">
        <f ca="1"/>
        <v>0</v>
      </c>
      <c r="AA72" t="str" cm="1">
        <f t="array" aca="1" ref="AA72" ca="1">_xlfn.XLOOKUP(1,(E72='01 Summary'!$E$4:$E$250)*(('01 Summary'!$Z$4:$Z$250="Late")+('01 Summary'!$Z$4:$Z$250="On Schedule")),'01 Summary'!$AM$4:$AM$250," ")</f>
        <v xml:space="preserve"> </v>
      </c>
      <c r="AC72" s="644" t="s">
        <v>451</v>
      </c>
      <c r="AD72" s="644" t="s">
        <v>3517</v>
      </c>
      <c r="AE72" s="644" t="s">
        <v>3793</v>
      </c>
    </row>
    <row r="73" spans="2:31" ht="30" hidden="1" customHeight="1" x14ac:dyDescent="0.2">
      <c r="B73" s="508">
        <f ca="1"/>
        <v>69</v>
      </c>
      <c r="C73" s="674" t="str">
        <f ca="1"/>
        <v>MDW-39239</v>
      </c>
      <c r="D73" s="674" t="str">
        <f ca="1"/>
        <v>Lot01</v>
      </c>
      <c r="E73" s="674" t="str">
        <f ca="1"/>
        <v>GEN15</v>
      </c>
      <c r="F73" s="674" t="str">
        <f ca="1"/>
        <v>GEN</v>
      </c>
      <c r="G73" s="676" t="str">
        <f ca="1"/>
        <v>Access Panel Closeout for Traction Substation Room in Main Workshop</v>
      </c>
      <c r="H73" s="674" t="str">
        <f ca="1"/>
        <v>สหชาติ</v>
      </c>
      <c r="I73" s="675">
        <f ca="1"/>
        <v>0</v>
      </c>
      <c r="J73" s="674">
        <f ca="1"/>
        <v>0</v>
      </c>
      <c r="K73" s="677">
        <f ca="1"/>
        <v>46105</v>
      </c>
      <c r="L73" s="193">
        <f ca="1"/>
        <v>46052</v>
      </c>
      <c r="M73" s="615">
        <f ca="1"/>
        <v>1</v>
      </c>
      <c r="N73" s="601" t="str">
        <f ca="1"/>
        <v>Completed</v>
      </c>
      <c r="O73" s="193">
        <f ca="1"/>
        <v>46082</v>
      </c>
      <c r="P73" s="615">
        <f ca="1"/>
        <v>1</v>
      </c>
      <c r="Q73" s="601" t="str">
        <f ca="1"/>
        <v>Completed</v>
      </c>
      <c r="R73" s="602">
        <f ca="1"/>
        <v>0</v>
      </c>
      <c r="S73" s="603">
        <f ca="1"/>
        <v>0</v>
      </c>
      <c r="T73" s="604">
        <f ca="1"/>
        <v>0</v>
      </c>
      <c r="U73" s="193">
        <f ca="1"/>
        <v>46112</v>
      </c>
      <c r="V73" s="615">
        <f ca="1"/>
        <v>1</v>
      </c>
      <c r="W73" s="601" t="str">
        <f ca="1"/>
        <v>Completed</v>
      </c>
      <c r="X73" s="701">
        <f ca="1"/>
        <v>0</v>
      </c>
      <c r="Y73" s="702">
        <f ca="1"/>
        <v>0</v>
      </c>
      <c r="Z73" s="703">
        <f ca="1"/>
        <v>0</v>
      </c>
      <c r="AA73" t="str" cm="1">
        <f t="array" aca="1" ref="AA73" ca="1">_xlfn.XLOOKUP(1,(E73='01 Summary'!$E$4:$E$250)*(('01 Summary'!$Z$4:$Z$250="Late")+('01 Summary'!$Z$4:$Z$250="On Schedule")),'01 Summary'!$AM$4:$AM$250," ")</f>
        <v xml:space="preserve"> </v>
      </c>
      <c r="AC73" s="644" t="s">
        <v>449</v>
      </c>
      <c r="AD73" s="644" t="s">
        <v>2089</v>
      </c>
      <c r="AE73" s="644" t="s">
        <v>2091</v>
      </c>
    </row>
    <row r="74" spans="2:31" ht="30" hidden="1" customHeight="1" x14ac:dyDescent="0.2">
      <c r="B74" s="508">
        <f ca="1"/>
        <v>70</v>
      </c>
      <c r="C74" s="678" t="str">
        <f ca="1"/>
        <v>MDW-39232</v>
      </c>
      <c r="D74" s="678" t="str">
        <f ca="1"/>
        <v>Lot01</v>
      </c>
      <c r="E74" s="678" t="str">
        <f ca="1"/>
        <v>GEN16</v>
      </c>
      <c r="F74" s="678" t="str">
        <f ca="1"/>
        <v>GEN</v>
      </c>
      <c r="G74" s="679" t="str">
        <f ca="1"/>
        <v>Level Crossing at Turnout</v>
      </c>
      <c r="H74" s="678" t="str">
        <f ca="1"/>
        <v>กำพล</v>
      </c>
      <c r="I74" s="678">
        <f ca="1"/>
        <v>0</v>
      </c>
      <c r="J74" s="678">
        <f ca="1"/>
        <v>0</v>
      </c>
      <c r="K74" s="680">
        <f ca="1"/>
        <v>46255</v>
      </c>
      <c r="L74" s="176">
        <f ca="1"/>
        <v>46295</v>
      </c>
      <c r="M74" s="580">
        <f ca="1"/>
        <v>1</v>
      </c>
      <c r="N74" s="575" t="str">
        <f ca="1"/>
        <v>Completed</v>
      </c>
      <c r="O74" s="176">
        <f ca="1"/>
        <v>46295</v>
      </c>
      <c r="P74" s="580">
        <f ca="1"/>
        <v>1</v>
      </c>
      <c r="Q74" s="575" t="str">
        <f ca="1"/>
        <v>Completed</v>
      </c>
      <c r="R74" s="625">
        <f ca="1"/>
        <v>0</v>
      </c>
      <c r="S74" s="626">
        <f ca="1"/>
        <v>0</v>
      </c>
      <c r="T74" s="627">
        <f ca="1"/>
        <v>0</v>
      </c>
      <c r="U74" s="176">
        <f ca="1"/>
        <v>46341</v>
      </c>
      <c r="V74" s="580">
        <f ca="1"/>
        <v>0.46</v>
      </c>
      <c r="W74" s="575" t="str">
        <f ca="1"/>
        <v>On Schedule</v>
      </c>
      <c r="X74" s="704">
        <f ca="1"/>
        <v>0</v>
      </c>
      <c r="Y74" s="705">
        <f ca="1"/>
        <v>0</v>
      </c>
      <c r="Z74" s="706">
        <f ca="1"/>
        <v>0</v>
      </c>
      <c r="AA74" s="571" t="str" cm="1">
        <f t="array" aca="1" ref="AA74" ca="1">_xlfn.XLOOKUP(1,(E74='01 Summary'!$E$4:$E$250)*(('01 Summary'!$Z$4:$Z$250="Late")+('01 Summary'!$Z$4:$Z$250="On Schedule")),'01 Summary'!$AM$4:$AM$250," ")</f>
        <v xml:space="preserve"> </v>
      </c>
      <c r="AB74" s="571"/>
      <c r="AC74" s="644" t="s">
        <v>448</v>
      </c>
      <c r="AD74" s="644" t="s">
        <v>2350</v>
      </c>
      <c r="AE74" s="644" t="s">
        <v>2352</v>
      </c>
    </row>
    <row r="75" spans="2:31" ht="30" hidden="1" customHeight="1" x14ac:dyDescent="0.2">
      <c r="B75" s="508">
        <f ca="1"/>
        <v>71</v>
      </c>
      <c r="C75" s="512" t="str">
        <f ca="1"/>
        <v>MDW-39232</v>
      </c>
      <c r="D75" s="512" t="str">
        <f ca="1"/>
        <v>Lot01</v>
      </c>
      <c r="E75" s="512" t="str">
        <f ca="1"/>
        <v>GEN17</v>
      </c>
      <c r="F75" s="512" t="str">
        <f ca="1"/>
        <v>GEN</v>
      </c>
      <c r="G75" s="543" t="str">
        <f ca="1"/>
        <v>Track Slab Crossing</v>
      </c>
      <c r="H75" s="512" t="str">
        <f ca="1"/>
        <v>ชฎิล/กำพล</v>
      </c>
      <c r="I75" s="513">
        <f ca="1"/>
        <v>0</v>
      </c>
      <c r="J75" s="512">
        <f ca="1"/>
        <v>0</v>
      </c>
      <c r="K75" s="514">
        <f ca="1"/>
        <v>46255</v>
      </c>
      <c r="L75" s="174">
        <f ca="1"/>
        <v>0</v>
      </c>
      <c r="M75" s="188">
        <f ca="1"/>
        <v>0</v>
      </c>
      <c r="N75" s="175">
        <f ca="1"/>
        <v>0</v>
      </c>
      <c r="O75" s="174">
        <f ca="1"/>
        <v>0</v>
      </c>
      <c r="P75" s="188">
        <f ca="1"/>
        <v>0</v>
      </c>
      <c r="Q75" s="175">
        <f ca="1"/>
        <v>0</v>
      </c>
      <c r="R75" s="174">
        <f ca="1"/>
        <v>0</v>
      </c>
      <c r="S75" s="188">
        <f ca="1"/>
        <v>0</v>
      </c>
      <c r="T75" s="175">
        <f ca="1"/>
        <v>0</v>
      </c>
      <c r="U75" s="174">
        <f ca="1"/>
        <v>0</v>
      </c>
      <c r="V75" s="188">
        <f ca="1"/>
        <v>0</v>
      </c>
      <c r="W75" s="175">
        <f ca="1"/>
        <v>0</v>
      </c>
      <c r="X75" s="553">
        <f ca="1"/>
        <v>0</v>
      </c>
      <c r="Y75" s="554">
        <f ca="1"/>
        <v>0</v>
      </c>
      <c r="Z75" s="555">
        <f ca="1"/>
        <v>0</v>
      </c>
      <c r="AA75" s="571" t="str" cm="1">
        <f t="array" aca="1" ref="AA75" ca="1">_xlfn.XLOOKUP(1,(E75='01 Summary'!$E$4:$E$250)*(('01 Summary'!$Z$4:$Z$250="Late")+('01 Summary'!$Z$4:$Z$250="On Schedule")),'01 Summary'!$AM$4:$AM$250," ")</f>
        <v xml:space="preserve"> </v>
      </c>
      <c r="AB75" s="571"/>
      <c r="AC75" s="644" t="s">
        <v>448</v>
      </c>
      <c r="AD75" s="644" t="s">
        <v>2350</v>
      </c>
      <c r="AE75" s="644" t="s">
        <v>2352</v>
      </c>
    </row>
    <row r="76" spans="2:31" ht="30" hidden="1" customHeight="1" x14ac:dyDescent="0.2">
      <c r="B76" s="508">
        <f ca="1"/>
        <v>72</v>
      </c>
      <c r="C76" s="508" t="str">
        <f ca="1"/>
        <v>MDW-39243</v>
      </c>
      <c r="D76" s="508" t="str">
        <f ca="1"/>
        <v>Lot01</v>
      </c>
      <c r="E76" s="508" t="str">
        <f ca="1"/>
        <v>GEN18</v>
      </c>
      <c r="F76" s="508" t="str">
        <f ca="1"/>
        <v>GEN</v>
      </c>
      <c r="G76" s="542" t="str">
        <f ca="1"/>
        <v>Eye Adaptation Lighting (Lighting at Tunnel to Expose)</v>
      </c>
      <c r="H76" s="508" t="str">
        <f ca="1"/>
        <v>ประธาน</v>
      </c>
      <c r="I76" s="508">
        <f ca="1"/>
        <v>0</v>
      </c>
      <c r="J76" s="508">
        <f ca="1"/>
        <v>0</v>
      </c>
      <c r="K76" s="510">
        <f ca="1"/>
        <v>46345</v>
      </c>
      <c r="L76" s="173">
        <f ca="1"/>
        <v>45930</v>
      </c>
      <c r="M76" s="187">
        <f ca="1"/>
        <v>1</v>
      </c>
      <c r="N76" s="191" t="str">
        <f ca="1"/>
        <v>Completed</v>
      </c>
      <c r="O76" s="173">
        <f ca="1"/>
        <v>45960</v>
      </c>
      <c r="P76" s="187">
        <f ca="1"/>
        <v>1</v>
      </c>
      <c r="Q76" s="191" t="str">
        <f ca="1"/>
        <v>Completed</v>
      </c>
      <c r="R76" s="194">
        <f ca="1"/>
        <v>0</v>
      </c>
      <c r="S76" s="195">
        <f ca="1"/>
        <v>0</v>
      </c>
      <c r="T76" s="203">
        <f ca="1"/>
        <v>0</v>
      </c>
      <c r="U76" s="173">
        <f ca="1"/>
        <v>46125</v>
      </c>
      <c r="V76" s="187">
        <f ca="1"/>
        <v>1</v>
      </c>
      <c r="W76" s="191" t="str">
        <f ca="1"/>
        <v>Completed</v>
      </c>
      <c r="X76" s="550">
        <f ca="1"/>
        <v>0</v>
      </c>
      <c r="Y76" s="551">
        <f ca="1"/>
        <v>0</v>
      </c>
      <c r="Z76" s="552">
        <f ca="1"/>
        <v>0</v>
      </c>
      <c r="AA76" t="str" cm="1">
        <f t="array" aca="1" ref="AA76" ca="1">_xlfn.XLOOKUP(1,(E76='01 Summary'!$E$4:$E$250)*(('01 Summary'!$Z$4:$Z$250="Late")+('01 Summary'!$Z$4:$Z$250="On Schedule")),'01 Summary'!$AM$4:$AM$250," ")</f>
        <v xml:space="preserve"> </v>
      </c>
      <c r="AC76" s="644" t="s">
        <v>447</v>
      </c>
      <c r="AD76" s="644" t="s">
        <v>3523</v>
      </c>
      <c r="AE76" s="644" t="s">
        <v>3798</v>
      </c>
    </row>
    <row r="77" spans="2:31" ht="30" hidden="1" customHeight="1" x14ac:dyDescent="0.2">
      <c r="B77" s="508">
        <f ca="1"/>
        <v>73</v>
      </c>
      <c r="C77" s="508" t="str">
        <f ca="1"/>
        <v>-</v>
      </c>
      <c r="D77" s="508" t="str">
        <f ca="1"/>
        <v>Lot01</v>
      </c>
      <c r="E77" s="508" t="str">
        <f ca="1"/>
        <v>GEN19</v>
      </c>
      <c r="F77" s="508" t="str">
        <f ca="1"/>
        <v>GEN</v>
      </c>
      <c r="G77" s="542" t="str">
        <f ca="1"/>
        <v>Train Simulation Room and AFC Training Room</v>
      </c>
      <c r="H77" s="508" t="str">
        <f ca="1"/>
        <v>-</v>
      </c>
      <c r="I77" s="508">
        <f ca="1"/>
        <v>0</v>
      </c>
      <c r="J77" s="508">
        <f ca="1"/>
        <v>0</v>
      </c>
      <c r="K77" s="510">
        <f ca="1"/>
        <v>46255</v>
      </c>
      <c r="L77" s="194">
        <f ca="1"/>
        <v>0</v>
      </c>
      <c r="M77" s="195">
        <f ca="1"/>
        <v>0</v>
      </c>
      <c r="N77" s="203">
        <f ca="1"/>
        <v>0</v>
      </c>
      <c r="O77" s="194">
        <f ca="1"/>
        <v>0</v>
      </c>
      <c r="P77" s="195">
        <f ca="1"/>
        <v>0</v>
      </c>
      <c r="Q77" s="203">
        <f ca="1"/>
        <v>0</v>
      </c>
      <c r="R77" s="194">
        <f ca="1"/>
        <v>0</v>
      </c>
      <c r="S77" s="195">
        <f ca="1"/>
        <v>0</v>
      </c>
      <c r="T77" s="203">
        <f ca="1"/>
        <v>0</v>
      </c>
      <c r="U77" s="194">
        <f ca="1"/>
        <v>0</v>
      </c>
      <c r="V77" s="195">
        <f ca="1"/>
        <v>0</v>
      </c>
      <c r="W77" s="203">
        <f ca="1"/>
        <v>0</v>
      </c>
      <c r="X77" s="550">
        <f ca="1"/>
        <v>0</v>
      </c>
      <c r="Y77" s="551">
        <f ca="1"/>
        <v>0</v>
      </c>
      <c r="Z77" s="552">
        <f ca="1"/>
        <v>0</v>
      </c>
      <c r="AA77" t="str" cm="1">
        <f t="array" aca="1" ref="AA77" ca="1">_xlfn.XLOOKUP(1,(E77='01 Summary'!$E$4:$E$250)*(('01 Summary'!$Z$4:$Z$250="Late")+('01 Summary'!$Z$4:$Z$250="On Schedule")),'01 Summary'!$AM$4:$AM$250," ")</f>
        <v xml:space="preserve"> </v>
      </c>
      <c r="AD77" s="644">
        <v>0</v>
      </c>
      <c r="AE77" s="644">
        <v>0</v>
      </c>
    </row>
    <row r="78" spans="2:31" ht="30" hidden="1" customHeight="1" x14ac:dyDescent="0.2">
      <c r="B78" s="508">
        <f ca="1"/>
        <v>74</v>
      </c>
      <c r="C78" s="674" t="str">
        <f ca="1"/>
        <v>MDW-39244</v>
      </c>
      <c r="D78" s="674" t="str">
        <f ca="1"/>
        <v>Lot01</v>
      </c>
      <c r="E78" s="674" t="str">
        <f ca="1"/>
        <v>GEN19.1</v>
      </c>
      <c r="F78" s="674" t="str">
        <f ca="1"/>
        <v>GEN</v>
      </c>
      <c r="G78" s="676" t="str">
        <f ca="1"/>
        <v xml:space="preserve">Modification AFC Training Center at OR19 - Civil &amp; AR  </v>
      </c>
      <c r="H78" s="674" t="str">
        <f ca="1"/>
        <v>สหชาติ</v>
      </c>
      <c r="I78" s="675">
        <f ca="1"/>
        <v>0</v>
      </c>
      <c r="J78" s="674">
        <f ca="1"/>
        <v>0</v>
      </c>
      <c r="K78" s="677">
        <f ca="1"/>
        <v>46356</v>
      </c>
      <c r="L78" s="193">
        <f ca="1"/>
        <v>46295</v>
      </c>
      <c r="M78" s="615">
        <f ca="1"/>
        <v>1</v>
      </c>
      <c r="N78" s="601" t="str">
        <f ca="1"/>
        <v>Completed</v>
      </c>
      <c r="O78" s="597">
        <f ca="1"/>
        <v>46326</v>
      </c>
      <c r="P78" s="615">
        <f ca="1"/>
        <v>0.57999999999999996</v>
      </c>
      <c r="Q78" s="601" t="str">
        <f ca="1"/>
        <v>On Schedule</v>
      </c>
      <c r="R78" s="602">
        <f ca="1"/>
        <v>0</v>
      </c>
      <c r="S78" s="603">
        <f ca="1"/>
        <v>0</v>
      </c>
      <c r="T78" s="604">
        <f ca="1"/>
        <v>0</v>
      </c>
      <c r="U78" s="193">
        <f ca="1"/>
        <v>46356</v>
      </c>
      <c r="V78" s="615">
        <f ca="1"/>
        <v>0</v>
      </c>
      <c r="W78" s="601" t="str">
        <f ca="1"/>
        <v>On Schedule</v>
      </c>
      <c r="X78" s="701">
        <f ca="1"/>
        <v>0</v>
      </c>
      <c r="Y78" s="702">
        <f ca="1"/>
        <v>0</v>
      </c>
      <c r="Z78" s="703">
        <f ca="1"/>
        <v>0</v>
      </c>
      <c r="AA78" t="str" cm="1">
        <f t="array" aca="1" ref="AA78" ca="1">_xlfn.XLOOKUP(1,(E78='01 Summary'!$E$4:$E$250)*(('01 Summary'!$Z$4:$Z$250="Late")+('01 Summary'!$Z$4:$Z$250="On Schedule")),'01 Summary'!$AM$4:$AM$250," ")</f>
        <v xml:space="preserve"> </v>
      </c>
      <c r="AC78" s="644" t="s">
        <v>475</v>
      </c>
      <c r="AD78" s="644" t="s">
        <v>2097</v>
      </c>
      <c r="AE78" s="644" t="s">
        <v>2100</v>
      </c>
    </row>
    <row r="79" spans="2:31" ht="30" hidden="1" customHeight="1" x14ac:dyDescent="0.2">
      <c r="B79" s="508">
        <f ca="1"/>
        <v>75</v>
      </c>
      <c r="C79" s="508" t="str">
        <f ca="1"/>
        <v>MDW-39245</v>
      </c>
      <c r="D79" s="508" t="str">
        <f ca="1"/>
        <v>Lot01</v>
      </c>
      <c r="E79" s="508" t="str">
        <f ca="1"/>
        <v>GEN19.2</v>
      </c>
      <c r="F79" s="508" t="str">
        <f ca="1"/>
        <v>GEN</v>
      </c>
      <c r="G79" s="542" t="str">
        <f ca="1"/>
        <v xml:space="preserve">Modification AFC Training Center at OR19 - Building Services  </v>
      </c>
      <c r="H79" s="508" t="str">
        <f ca="1"/>
        <v>ประธาน</v>
      </c>
      <c r="I79" s="508" t="str">
        <f ca="1"/>
        <v>บัณฑิต</v>
      </c>
      <c r="J79" s="508">
        <f ca="1"/>
        <v>0</v>
      </c>
      <c r="K79" s="510">
        <f ca="1"/>
        <v>46356</v>
      </c>
      <c r="L79" s="173">
        <f ca="1"/>
        <v>46295</v>
      </c>
      <c r="M79" s="187">
        <f ca="1"/>
        <v>1</v>
      </c>
      <c r="N79" s="191" t="str">
        <f ca="1"/>
        <v>Completed</v>
      </c>
      <c r="O79" s="173">
        <f ca="1"/>
        <v>46326</v>
      </c>
      <c r="P79" s="187">
        <f ca="1"/>
        <v>1</v>
      </c>
      <c r="Q79" s="191" t="str">
        <f ca="1"/>
        <v>Completed</v>
      </c>
      <c r="R79" s="194">
        <f ca="1"/>
        <v>0</v>
      </c>
      <c r="S79" s="195">
        <f ca="1"/>
        <v>0</v>
      </c>
      <c r="T79" s="203">
        <f ca="1"/>
        <v>0</v>
      </c>
      <c r="U79" s="173">
        <f ca="1"/>
        <v>46356</v>
      </c>
      <c r="V79" s="187">
        <f ca="1"/>
        <v>0</v>
      </c>
      <c r="W79" s="191" t="str">
        <f ca="1"/>
        <v>On Schedule</v>
      </c>
      <c r="X79" s="550">
        <f ca="1"/>
        <v>0</v>
      </c>
      <c r="Y79" s="551">
        <f ca="1"/>
        <v>0</v>
      </c>
      <c r="Z79" s="552">
        <f ca="1"/>
        <v>0</v>
      </c>
      <c r="AA79" t="str" cm="1">
        <f t="array" aca="1" ref="AA79" ca="1">_xlfn.XLOOKUP(1,(E79='01 Summary'!$E$4:$E$250)*(('01 Summary'!$Z$4:$Z$250="Late")+('01 Summary'!$Z$4:$Z$250="On Schedule")),'01 Summary'!$AM$4:$AM$250," ")</f>
        <v xml:space="preserve"> </v>
      </c>
      <c r="AC79" s="644" t="s">
        <v>476</v>
      </c>
      <c r="AD79" s="644" t="s">
        <v>3526</v>
      </c>
      <c r="AE79" s="644" t="s">
        <v>3800</v>
      </c>
    </row>
    <row r="80" spans="2:31" ht="30" hidden="1" customHeight="1" x14ac:dyDescent="0.2">
      <c r="B80" s="508">
        <f ca="1"/>
        <v>76</v>
      </c>
      <c r="C80" s="512" t="str">
        <f ca="1"/>
        <v>-</v>
      </c>
      <c r="D80" s="512" t="str">
        <f ca="1"/>
        <v>Lot01</v>
      </c>
      <c r="E80" s="512" t="str">
        <f ca="1"/>
        <v>GEN20</v>
      </c>
      <c r="F80" s="512" t="str">
        <f ca="1"/>
        <v>GEN</v>
      </c>
      <c r="G80" s="543" t="str">
        <f ca="1"/>
        <v>Dormitory Cable Containments (if any)</v>
      </c>
      <c r="H80" s="512" t="str">
        <f ca="1"/>
        <v>-</v>
      </c>
      <c r="I80" s="512">
        <f ca="1"/>
        <v>0</v>
      </c>
      <c r="J80" s="512">
        <f ca="1"/>
        <v>0</v>
      </c>
      <c r="K80" s="514" t="str">
        <f ca="1"/>
        <v>-</v>
      </c>
      <c r="L80" s="174">
        <f ca="1"/>
        <v>0</v>
      </c>
      <c r="M80" s="188">
        <f ca="1"/>
        <v>0</v>
      </c>
      <c r="N80" s="175">
        <f ca="1"/>
        <v>0</v>
      </c>
      <c r="O80" s="174">
        <f ca="1"/>
        <v>0</v>
      </c>
      <c r="P80" s="188">
        <f ca="1"/>
        <v>0</v>
      </c>
      <c r="Q80" s="175">
        <f ca="1"/>
        <v>0</v>
      </c>
      <c r="R80" s="174">
        <f ca="1"/>
        <v>0</v>
      </c>
      <c r="S80" s="188">
        <f ca="1"/>
        <v>0</v>
      </c>
      <c r="T80" s="175">
        <f ca="1"/>
        <v>0</v>
      </c>
      <c r="U80" s="174">
        <f ca="1"/>
        <v>0</v>
      </c>
      <c r="V80" s="188">
        <f ca="1"/>
        <v>0</v>
      </c>
      <c r="W80" s="175">
        <f ca="1"/>
        <v>0</v>
      </c>
      <c r="X80" s="553">
        <f ca="1"/>
        <v>0</v>
      </c>
      <c r="Y80" s="554">
        <f ca="1"/>
        <v>0</v>
      </c>
      <c r="Z80" s="555">
        <f ca="1"/>
        <v>0</v>
      </c>
      <c r="AA80" t="str" cm="1">
        <f t="array" aca="1" ref="AA80" ca="1">_xlfn.XLOOKUP(1,(E80='01 Summary'!$E$4:$E$250)*(('01 Summary'!$Z$4:$Z$250="Late")+('01 Summary'!$Z$4:$Z$250="On Schedule")),'01 Summary'!$AM$4:$AM$250," ")</f>
        <v xml:space="preserve"> </v>
      </c>
      <c r="AD80" s="644">
        <v>0</v>
      </c>
      <c r="AE80" s="644">
        <v>0</v>
      </c>
    </row>
    <row r="81" spans="2:31" ht="30" customHeight="1" x14ac:dyDescent="0.2">
      <c r="B81" s="508">
        <f ca="1"/>
        <v>77</v>
      </c>
      <c r="C81" s="508" t="str">
        <f ca="1"/>
        <v/>
      </c>
      <c r="D81" s="508" t="str">
        <f ca="1"/>
        <v>Lot01</v>
      </c>
      <c r="E81" s="508" t="str">
        <f ca="1"/>
        <v>GEN21</v>
      </c>
      <c r="F81" s="508" t="str">
        <f ca="1"/>
        <v>GEN</v>
      </c>
      <c r="G81" s="542" t="str">
        <f ca="1"/>
        <v>Project Information Management System (PIMS)</v>
      </c>
      <c r="H81" s="508" t="str">
        <f ca="1"/>
        <v>บัณฑิต</v>
      </c>
      <c r="I81" s="508">
        <f ca="1"/>
        <v>0</v>
      </c>
      <c r="J81" s="508">
        <f ca="1"/>
        <v>0</v>
      </c>
      <c r="K81" s="510">
        <f ca="1"/>
        <v>45565</v>
      </c>
      <c r="L81" s="173">
        <f ca="1"/>
        <v>45514</v>
      </c>
      <c r="M81" s="187">
        <f ca="1"/>
        <v>1</v>
      </c>
      <c r="N81" s="191" t="str">
        <f ca="1"/>
        <v>Completed</v>
      </c>
      <c r="O81" s="173">
        <f ca="1"/>
        <v>45519</v>
      </c>
      <c r="P81" s="187">
        <f ca="1"/>
        <v>1</v>
      </c>
      <c r="Q81" s="191" t="str">
        <f ca="1"/>
        <v>Completed</v>
      </c>
      <c r="R81" s="194">
        <f ca="1"/>
        <v>0</v>
      </c>
      <c r="S81" s="195">
        <f ca="1"/>
        <v>0</v>
      </c>
      <c r="T81" s="203">
        <f ca="1"/>
        <v>0</v>
      </c>
      <c r="U81" s="173">
        <f ca="1"/>
        <v>45539</v>
      </c>
      <c r="V81" s="189">
        <f ca="1"/>
        <v>1</v>
      </c>
      <c r="W81" s="191" t="str">
        <f ca="1"/>
        <v>Completed</v>
      </c>
      <c r="X81" s="718">
        <f ca="1"/>
        <v>45549</v>
      </c>
      <c r="Y81" s="715">
        <f ca="1"/>
        <v>1</v>
      </c>
      <c r="Z81" s="191" t="str">
        <f ca="1"/>
        <v>Completed</v>
      </c>
      <c r="AA81" t="str" cm="1">
        <f t="array" aca="1" ref="AA81" ca="1">_xlfn.XLOOKUP(1,(E81='01 Summary'!$E$4:$E$250)*(('01 Summary'!$Z$4:$Z$250="Late")+('01 Summary'!$Z$4:$Z$250="On Schedule")),'01 Summary'!$AM$4:$AM$250," ")</f>
        <v xml:space="preserve"> </v>
      </c>
      <c r="AC81" s="644" t="s">
        <v>380</v>
      </c>
      <c r="AD81" s="644" t="s">
        <v>4800</v>
      </c>
      <c r="AE81" s="644" t="s">
        <v>4800</v>
      </c>
    </row>
    <row r="82" spans="2:31" ht="30" customHeight="1" x14ac:dyDescent="0.2">
      <c r="B82" s="508">
        <f ca="1"/>
        <v>78</v>
      </c>
      <c r="C82" s="544" t="str">
        <f ca="1"/>
        <v>MDW-39237</v>
      </c>
      <c r="D82" s="544" t="str">
        <f ca="1"/>
        <v>Lot01</v>
      </c>
      <c r="E82" s="544" t="str">
        <f ca="1"/>
        <v>GEN22</v>
      </c>
      <c r="F82" s="544" t="str">
        <f ca="1"/>
        <v>GEN</v>
      </c>
      <c r="G82" s="689" t="str">
        <f ca="1"/>
        <v>Central BEMS for the MRT Orange Line System</v>
      </c>
      <c r="H82" s="544" t="str">
        <f ca="1"/>
        <v>บัณฑิต</v>
      </c>
      <c r="I82" s="545">
        <f ca="1"/>
        <v>0</v>
      </c>
      <c r="J82" s="544">
        <f ca="1"/>
        <v>0</v>
      </c>
      <c r="K82" s="546">
        <f ca="1"/>
        <v>46255</v>
      </c>
      <c r="L82" s="530">
        <f ca="1"/>
        <v>46142</v>
      </c>
      <c r="M82" s="187">
        <f ca="1"/>
        <v>0</v>
      </c>
      <c r="N82" s="191" t="str">
        <f ca="1"/>
        <v>Late</v>
      </c>
      <c r="O82" s="530">
        <f ca="1"/>
        <v>46203</v>
      </c>
      <c r="P82" s="187">
        <f ca="1"/>
        <v>0</v>
      </c>
      <c r="Q82" s="191" t="str">
        <f ca="1"/>
        <v>Late</v>
      </c>
      <c r="R82" s="209">
        <f ca="1"/>
        <v>0</v>
      </c>
      <c r="S82" s="195">
        <f ca="1"/>
        <v>0</v>
      </c>
      <c r="T82" s="203">
        <f ca="1"/>
        <v>0</v>
      </c>
      <c r="U82" s="530">
        <f ca="1"/>
        <v>46249</v>
      </c>
      <c r="V82" s="187">
        <f ca="1"/>
        <v>0</v>
      </c>
      <c r="W82" s="191" t="str">
        <f ca="1"/>
        <v>Late</v>
      </c>
      <c r="X82" s="719">
        <f ca="1"/>
        <v>46265</v>
      </c>
      <c r="Y82" s="715">
        <f ca="1"/>
        <v>0</v>
      </c>
      <c r="Z82" s="191" t="str">
        <f ca="1"/>
        <v>Late</v>
      </c>
      <c r="AA82" t="str" cm="1">
        <f t="array" aca="1" ref="AA82" ca="1">_xlfn.XLOOKUP(1,(E82='01 Summary'!$E$4:$E$250)*(('01 Summary'!$Z$4:$Z$250="Late")+('01 Summary'!$Z$4:$Z$250="On Schedule")),'01 Summary'!$AM$4:$AM$250," ")</f>
        <v>PPR Oct-26 กำลังเปรียบเทียบ Spec</v>
      </c>
      <c r="AC82" s="644" t="s">
        <v>477</v>
      </c>
      <c r="AD82" s="644" t="s">
        <v>3511</v>
      </c>
      <c r="AE82" s="644" t="s">
        <v>3789</v>
      </c>
    </row>
    <row r="83" spans="2:31" ht="30" hidden="1" customHeight="1" x14ac:dyDescent="0.2">
      <c r="B83" s="508">
        <f ca="1"/>
        <v>79</v>
      </c>
      <c r="C83" s="508" t="str">
        <f ca="1"/>
        <v/>
      </c>
      <c r="D83" s="508" t="str">
        <f ca="1"/>
        <v>Lot01</v>
      </c>
      <c r="E83" s="508" t="str">
        <f ca="1"/>
        <v>GEN23</v>
      </c>
      <c r="F83" s="508" t="str">
        <f ca="1"/>
        <v>GEN</v>
      </c>
      <c r="G83" s="542" t="str">
        <f ca="1"/>
        <v>Asset Information</v>
      </c>
      <c r="H83" s="508" t="str">
        <f ca="1"/>
        <v>บัณฑิต</v>
      </c>
      <c r="I83" s="508">
        <f ca="1"/>
        <v>0</v>
      </c>
      <c r="J83" s="508">
        <f ca="1"/>
        <v>0</v>
      </c>
      <c r="K83" s="510">
        <f ca="1"/>
        <v>46345</v>
      </c>
      <c r="L83" s="194">
        <f ca="1"/>
        <v>0</v>
      </c>
      <c r="M83" s="195">
        <f ca="1"/>
        <v>0</v>
      </c>
      <c r="N83" s="203">
        <f ca="1"/>
        <v>0</v>
      </c>
      <c r="O83" s="583">
        <f ca="1"/>
        <v>46264</v>
      </c>
      <c r="P83" s="187">
        <f ca="1"/>
        <v>1</v>
      </c>
      <c r="Q83" s="191" t="str">
        <f ca="1"/>
        <v>Completed</v>
      </c>
      <c r="R83" s="194">
        <f ca="1"/>
        <v>0</v>
      </c>
      <c r="S83" s="195">
        <f ca="1"/>
        <v>0</v>
      </c>
      <c r="T83" s="203">
        <f ca="1"/>
        <v>0</v>
      </c>
      <c r="U83" s="194">
        <f ca="1"/>
        <v>0</v>
      </c>
      <c r="V83" s="195">
        <f ca="1"/>
        <v>0</v>
      </c>
      <c r="W83" s="203">
        <f ca="1"/>
        <v>0</v>
      </c>
      <c r="X83" s="550">
        <f ca="1"/>
        <v>0</v>
      </c>
      <c r="Y83" s="551">
        <f ca="1"/>
        <v>0</v>
      </c>
      <c r="Z83" s="552">
        <f ca="1"/>
        <v>0</v>
      </c>
      <c r="AA83" s="571" t="str" cm="1">
        <f t="array" aca="1" ref="AA83" ca="1">_xlfn.XLOOKUP(1,(E83='01 Summary'!$E$4:$E$250)*(('01 Summary'!$Z$4:$Z$250="Late")+('01 Summary'!$Z$4:$Z$250="On Schedule")),'01 Summary'!$AM$4:$AM$250," ")</f>
        <v xml:space="preserve"> </v>
      </c>
      <c r="AB83" s="571"/>
      <c r="AC83" s="644" t="s">
        <v>380</v>
      </c>
      <c r="AD83" s="644" t="s">
        <v>4800</v>
      </c>
      <c r="AE83" s="644" t="s">
        <v>4800</v>
      </c>
    </row>
    <row r="84" spans="2:31" ht="30" hidden="1" customHeight="1" x14ac:dyDescent="0.2">
      <c r="B84" s="508">
        <f ca="1"/>
        <v>80</v>
      </c>
      <c r="C84" s="512" t="str">
        <f ca="1"/>
        <v>MDW-39282</v>
      </c>
      <c r="D84" s="512" t="str">
        <f ca="1"/>
        <v>Lot01</v>
      </c>
      <c r="E84" s="512" t="str">
        <f ca="1"/>
        <v>PSD1</v>
      </c>
      <c r="F84" s="512" t="str">
        <f ca="1"/>
        <v>PSD</v>
      </c>
      <c r="G84" s="543" t="str">
        <f ca="1"/>
        <v>Holes for PSD Cable Wiring</v>
      </c>
      <c r="H84" s="512" t="str">
        <f ca="1"/>
        <v>กำพล</v>
      </c>
      <c r="I84" s="512">
        <f ca="1"/>
        <v>0</v>
      </c>
      <c r="J84" s="512">
        <f ca="1"/>
        <v>0</v>
      </c>
      <c r="K84" s="514">
        <f ca="1"/>
        <v>46255</v>
      </c>
      <c r="L84" s="174">
        <f ca="1"/>
        <v>0</v>
      </c>
      <c r="M84" s="188">
        <f ca="1"/>
        <v>0</v>
      </c>
      <c r="N84" s="175">
        <f ca="1"/>
        <v>0</v>
      </c>
      <c r="O84" s="174">
        <f ca="1"/>
        <v>0</v>
      </c>
      <c r="P84" s="188">
        <f ca="1"/>
        <v>0</v>
      </c>
      <c r="Q84" s="175">
        <f ca="1"/>
        <v>0</v>
      </c>
      <c r="R84" s="174">
        <f ca="1"/>
        <v>0</v>
      </c>
      <c r="S84" s="188">
        <f ca="1"/>
        <v>0</v>
      </c>
      <c r="T84" s="175">
        <f ca="1"/>
        <v>0</v>
      </c>
      <c r="U84" s="174">
        <f ca="1"/>
        <v>0</v>
      </c>
      <c r="V84" s="188">
        <f ca="1"/>
        <v>0</v>
      </c>
      <c r="W84" s="175">
        <f ca="1"/>
        <v>0</v>
      </c>
      <c r="X84" s="553">
        <f ca="1"/>
        <v>0</v>
      </c>
      <c r="Y84" s="554">
        <f ca="1"/>
        <v>0</v>
      </c>
      <c r="Z84" s="555">
        <f ca="1"/>
        <v>0</v>
      </c>
      <c r="AA84" s="571" t="str" cm="1">
        <f t="array" aca="1" ref="AA84" ca="1">_xlfn.XLOOKUP(1,(E84='01 Summary'!$E$4:$E$250)*(('01 Summary'!$Z$4:$Z$250="Late")+('01 Summary'!$Z$4:$Z$250="On Schedule")),'01 Summary'!$AM$4:$AM$250," ")</f>
        <v xml:space="preserve"> </v>
      </c>
      <c r="AB84" s="571"/>
      <c r="AC84" s="644" t="s">
        <v>1373</v>
      </c>
      <c r="AD84" s="644" t="s">
        <v>2362</v>
      </c>
      <c r="AE84" s="644" t="s">
        <v>2364</v>
      </c>
    </row>
    <row r="85" spans="2:31" ht="30" hidden="1" customHeight="1" x14ac:dyDescent="0.2">
      <c r="B85" s="508">
        <f ca="1"/>
        <v>81</v>
      </c>
      <c r="C85" s="508" t="str">
        <f ca="1"/>
        <v>MDW-39004</v>
      </c>
      <c r="D85" s="508" t="str">
        <f ca="1"/>
        <v>Lot01</v>
      </c>
      <c r="E85" s="508" t="str">
        <f ca="1"/>
        <v>PSD2</v>
      </c>
      <c r="F85" s="508" t="str">
        <f ca="1"/>
        <v>PSD</v>
      </c>
      <c r="G85" s="542" t="str">
        <f ca="1"/>
        <v>Rubber Gap Fillers on Platform Edge</v>
      </c>
      <c r="H85" s="508" t="str">
        <f ca="1"/>
        <v>กำพล</v>
      </c>
      <c r="I85" s="508">
        <f ca="1"/>
        <v>0</v>
      </c>
      <c r="J85" s="508">
        <f ca="1"/>
        <v>0</v>
      </c>
      <c r="K85" s="510">
        <f ca="1"/>
        <v>46255</v>
      </c>
      <c r="L85" s="173">
        <f ca="1"/>
        <v>45868</v>
      </c>
      <c r="M85" s="187">
        <f ca="1"/>
        <v>1</v>
      </c>
      <c r="N85" s="191" t="str">
        <f ca="1"/>
        <v>Completed</v>
      </c>
      <c r="O85" s="173">
        <f ca="1"/>
        <v>46053</v>
      </c>
      <c r="P85" s="187">
        <f ca="1"/>
        <v>1</v>
      </c>
      <c r="Q85" s="191" t="str">
        <f ca="1"/>
        <v>Completed</v>
      </c>
      <c r="R85" s="197">
        <f ca="1"/>
        <v>0</v>
      </c>
      <c r="S85" s="195">
        <f ca="1"/>
        <v>0</v>
      </c>
      <c r="T85" s="203">
        <f ca="1"/>
        <v>0</v>
      </c>
      <c r="U85" s="173">
        <f ca="1"/>
        <v>46265</v>
      </c>
      <c r="V85" s="187">
        <f ca="1"/>
        <v>0.4</v>
      </c>
      <c r="W85" s="191" t="str">
        <f ca="1"/>
        <v>Late</v>
      </c>
      <c r="X85" s="550">
        <f ca="1"/>
        <v>0</v>
      </c>
      <c r="Y85" s="551">
        <f ca="1"/>
        <v>0</v>
      </c>
      <c r="Z85" s="552">
        <f ca="1"/>
        <v>0</v>
      </c>
      <c r="AA85" t="str" cm="1">
        <f t="array" aca="1" ref="AA85" ca="1">_xlfn.XLOOKUP(1,(E85='01 Summary'!$E$4:$E$250)*(('01 Summary'!$Z$4:$Z$250="Late")+('01 Summary'!$Z$4:$Z$250="On Schedule")),'01 Summary'!$AM$4:$AM$250," ")</f>
        <v xml:space="preserve"> </v>
      </c>
      <c r="AC85" s="644" t="s">
        <v>1119</v>
      </c>
      <c r="AD85" s="644" t="s">
        <v>2346</v>
      </c>
      <c r="AE85" s="644" t="s">
        <v>2348</v>
      </c>
    </row>
    <row r="86" spans="2:31" ht="30" hidden="1" customHeight="1" x14ac:dyDescent="0.2">
      <c r="B86" s="508">
        <f ca="1"/>
        <v>82</v>
      </c>
      <c r="C86" s="544" t="str">
        <f ca="1"/>
        <v>MDW-39280</v>
      </c>
      <c r="D86" s="544" t="str">
        <f ca="1"/>
        <v>Lot01</v>
      </c>
      <c r="E86" s="544" t="str">
        <f ca="1"/>
        <v>PSD3</v>
      </c>
      <c r="F86" s="544" t="str">
        <f ca="1"/>
        <v>PSD</v>
      </c>
      <c r="G86" s="689" t="str">
        <f ca="1"/>
        <v>Platform Finishing</v>
      </c>
      <c r="H86" s="544" t="str">
        <f ca="1"/>
        <v>กำพล</v>
      </c>
      <c r="I86" s="545">
        <f ca="1"/>
        <v>0</v>
      </c>
      <c r="J86" s="544">
        <f ca="1"/>
        <v>0</v>
      </c>
      <c r="K86" s="546">
        <f ca="1"/>
        <v>46255</v>
      </c>
      <c r="L86" s="530">
        <f ca="1"/>
        <v>45868</v>
      </c>
      <c r="M86" s="187">
        <f ca="1"/>
        <v>1</v>
      </c>
      <c r="N86" s="191" t="str">
        <f ca="1"/>
        <v>Completed</v>
      </c>
      <c r="O86" s="530">
        <f ca="1"/>
        <v>45916</v>
      </c>
      <c r="P86" s="187">
        <f ca="1"/>
        <v>1</v>
      </c>
      <c r="Q86" s="191" t="str">
        <f ca="1"/>
        <v>Completed</v>
      </c>
      <c r="R86" s="209">
        <f ca="1"/>
        <v>0</v>
      </c>
      <c r="S86" s="195">
        <f ca="1"/>
        <v>0</v>
      </c>
      <c r="T86" s="203">
        <f ca="1"/>
        <v>0</v>
      </c>
      <c r="U86" s="530">
        <f ca="1"/>
        <v>46029</v>
      </c>
      <c r="V86" s="187">
        <f ca="1"/>
        <v>1</v>
      </c>
      <c r="W86" s="191" t="str">
        <f ca="1"/>
        <v>Completed</v>
      </c>
      <c r="X86" s="570">
        <f ca="1"/>
        <v>0</v>
      </c>
      <c r="Y86" s="551">
        <f ca="1"/>
        <v>0</v>
      </c>
      <c r="Z86" s="552">
        <f ca="1"/>
        <v>0</v>
      </c>
      <c r="AA86" t="str" cm="1">
        <f t="array" aca="1" ref="AA86" ca="1">_xlfn.XLOOKUP(1,(E86='01 Summary'!$E$4:$E$250)*(('01 Summary'!$Z$4:$Z$250="Late")+('01 Summary'!$Z$4:$Z$250="On Schedule")),'01 Summary'!$AM$4:$AM$250," ")</f>
        <v xml:space="preserve"> </v>
      </c>
      <c r="AC86" s="644" t="s">
        <v>1367</v>
      </c>
      <c r="AD86" s="644" t="s">
        <v>2354</v>
      </c>
      <c r="AE86" s="644" t="s">
        <v>2356</v>
      </c>
    </row>
    <row r="87" spans="2:31" ht="30" hidden="1" customHeight="1" x14ac:dyDescent="0.2">
      <c r="B87" s="508">
        <f ca="1"/>
        <v>83</v>
      </c>
      <c r="C87" s="508" t="str">
        <f ca="1"/>
        <v>MDW-39281</v>
      </c>
      <c r="D87" s="508" t="str">
        <f ca="1"/>
        <v>Lot01</v>
      </c>
      <c r="E87" s="508" t="str">
        <f ca="1"/>
        <v>PSD4</v>
      </c>
      <c r="F87" s="508" t="str">
        <f ca="1"/>
        <v>PSD</v>
      </c>
      <c r="G87" s="542" t="str">
        <f ca="1"/>
        <v>Cladding Barrier between EWD and Station Structure</v>
      </c>
      <c r="H87" s="508" t="str">
        <f ca="1"/>
        <v>กำพล</v>
      </c>
      <c r="I87" s="508">
        <f ca="1"/>
        <v>0</v>
      </c>
      <c r="J87" s="508">
        <f ca="1"/>
        <v>0</v>
      </c>
      <c r="K87" s="510">
        <f ca="1"/>
        <v>46255</v>
      </c>
      <c r="L87" s="173">
        <f ca="1"/>
        <v>46081</v>
      </c>
      <c r="M87" s="187">
        <f ca="1"/>
        <v>1</v>
      </c>
      <c r="N87" s="191" t="str">
        <f ca="1"/>
        <v>Completed</v>
      </c>
      <c r="O87" s="173">
        <f ca="1"/>
        <v>46096</v>
      </c>
      <c r="P87" s="187">
        <f ca="1"/>
        <v>1</v>
      </c>
      <c r="Q87" s="191" t="str">
        <f ca="1"/>
        <v>Completed</v>
      </c>
      <c r="R87" s="194">
        <f ca="1"/>
        <v>0</v>
      </c>
      <c r="S87" s="195">
        <f ca="1"/>
        <v>0</v>
      </c>
      <c r="T87" s="203">
        <f ca="1"/>
        <v>0</v>
      </c>
      <c r="U87" s="173">
        <f ca="1"/>
        <v>46249</v>
      </c>
      <c r="V87" s="187">
        <f ca="1"/>
        <v>1</v>
      </c>
      <c r="W87" s="191" t="str">
        <f ca="1"/>
        <v>Completed</v>
      </c>
      <c r="X87" s="550">
        <f ca="1"/>
        <v>0</v>
      </c>
      <c r="Y87" s="551">
        <f ca="1"/>
        <v>0</v>
      </c>
      <c r="Z87" s="552">
        <f ca="1"/>
        <v>0</v>
      </c>
      <c r="AA87" t="str" cm="1">
        <f t="array" aca="1" ref="AA87" ca="1">_xlfn.XLOOKUP(1,(E87='01 Summary'!$E$4:$E$250)*(('01 Summary'!$Z$4:$Z$250="Late")+('01 Summary'!$Z$4:$Z$250="On Schedule")),'01 Summary'!$AM$4:$AM$250," ")</f>
        <v xml:space="preserve"> </v>
      </c>
      <c r="AC87" s="644" t="s">
        <v>1370</v>
      </c>
      <c r="AD87" s="644" t="s">
        <v>2358</v>
      </c>
      <c r="AE87" s="644" t="s">
        <v>2360</v>
      </c>
    </row>
    <row r="88" spans="2:31" ht="30" hidden="1" customHeight="1" x14ac:dyDescent="0.2">
      <c r="B88" s="508">
        <f ca="1"/>
        <v>84</v>
      </c>
      <c r="C88" s="512" t="str">
        <f ca="1"/>
        <v>-</v>
      </c>
      <c r="D88" s="512" t="str">
        <f ca="1"/>
        <v>Lot01</v>
      </c>
      <c r="E88" s="512" t="str">
        <f ca="1"/>
        <v>AFC1</v>
      </c>
      <c r="F88" s="512" t="str">
        <f ca="1"/>
        <v>AFC</v>
      </c>
      <c r="G88" s="543" t="str">
        <f ca="1"/>
        <v>Park and Ride System</v>
      </c>
      <c r="H88" s="512" t="str">
        <f ca="1"/>
        <v>บัณฑิต/สหชาติ</v>
      </c>
      <c r="I88" s="512">
        <f ca="1"/>
        <v>0</v>
      </c>
      <c r="J88" s="512">
        <f ca="1"/>
        <v>0</v>
      </c>
      <c r="K88" s="514">
        <f ca="1"/>
        <v>46315</v>
      </c>
      <c r="L88" s="174">
        <f ca="1"/>
        <v>0</v>
      </c>
      <c r="M88" s="188">
        <f ca="1"/>
        <v>0</v>
      </c>
      <c r="N88" s="175">
        <f ca="1"/>
        <v>0</v>
      </c>
      <c r="O88" s="174">
        <f ca="1"/>
        <v>0</v>
      </c>
      <c r="P88" s="188">
        <f ca="1"/>
        <v>0</v>
      </c>
      <c r="Q88" s="175">
        <f ca="1"/>
        <v>0</v>
      </c>
      <c r="R88" s="174">
        <f ca="1"/>
        <v>0</v>
      </c>
      <c r="S88" s="188">
        <f ca="1"/>
        <v>0</v>
      </c>
      <c r="T88" s="175">
        <f ca="1"/>
        <v>0</v>
      </c>
      <c r="U88" s="174">
        <f ca="1"/>
        <v>0</v>
      </c>
      <c r="V88" s="188">
        <f ca="1"/>
        <v>0</v>
      </c>
      <c r="W88" s="175">
        <f ca="1"/>
        <v>0</v>
      </c>
      <c r="X88" s="553">
        <f ca="1"/>
        <v>0</v>
      </c>
      <c r="Y88" s="554">
        <f ca="1"/>
        <v>0</v>
      </c>
      <c r="Z88" s="555">
        <f ca="1"/>
        <v>0</v>
      </c>
      <c r="AA88" t="str" cm="1">
        <f t="array" aca="1" ref="AA88" ca="1">_xlfn.XLOOKUP(1,(E88='01 Summary'!$E$4:$E$250)*(('01 Summary'!$Z$4:$Z$250="Late")+('01 Summary'!$Z$4:$Z$250="On Schedule")),'01 Summary'!$AM$4:$AM$250," ")</f>
        <v xml:space="preserve"> </v>
      </c>
      <c r="AD88" s="644">
        <v>0</v>
      </c>
      <c r="AE88" s="644">
        <v>0</v>
      </c>
    </row>
    <row r="89" spans="2:31" ht="30" hidden="1" customHeight="1" x14ac:dyDescent="0.2">
      <c r="B89" s="508">
        <f ca="1"/>
        <v>85</v>
      </c>
      <c r="C89" s="508" t="str">
        <f ca="1"/>
        <v>MDW-39276</v>
      </c>
      <c r="D89" s="508" t="str">
        <f ca="1"/>
        <v>Lot01</v>
      </c>
      <c r="E89" s="508" t="str">
        <f ca="1"/>
        <v>AFC2</v>
      </c>
      <c r="F89" s="508" t="str">
        <f ca="1"/>
        <v>AFC</v>
      </c>
      <c r="G89" s="542" t="str">
        <f ca="1"/>
        <v>Ticket Issuing Machine (TIM) Wall Opening and Closing</v>
      </c>
      <c r="H89" s="508" t="str">
        <f ca="1"/>
        <v>สหชาติ</v>
      </c>
      <c r="I89" s="508">
        <f ca="1"/>
        <v>0</v>
      </c>
      <c r="J89" s="508">
        <f ca="1"/>
        <v>0</v>
      </c>
      <c r="K89" s="510">
        <f ca="1"/>
        <v>46285</v>
      </c>
      <c r="L89" s="173">
        <f ca="1"/>
        <v>46052</v>
      </c>
      <c r="M89" s="187">
        <f ca="1"/>
        <v>1</v>
      </c>
      <c r="N89" s="191" t="str">
        <f ca="1"/>
        <v>Completed</v>
      </c>
      <c r="O89" s="597">
        <f ca="1"/>
        <v>46096</v>
      </c>
      <c r="P89" s="187">
        <f ca="1"/>
        <v>0.5</v>
      </c>
      <c r="Q89" s="191" t="str">
        <f ca="1"/>
        <v>Late</v>
      </c>
      <c r="R89" s="194">
        <f ca="1"/>
        <v>0</v>
      </c>
      <c r="S89" s="195">
        <f ca="1"/>
        <v>0</v>
      </c>
      <c r="T89" s="203">
        <f ca="1"/>
        <v>0</v>
      </c>
      <c r="U89" s="173">
        <f ca="1"/>
        <v>46216</v>
      </c>
      <c r="V89" s="187">
        <f ca="1"/>
        <v>1</v>
      </c>
      <c r="W89" s="191" t="str">
        <f ca="1"/>
        <v>Completed</v>
      </c>
      <c r="X89" s="550">
        <f ca="1"/>
        <v>0</v>
      </c>
      <c r="Y89" s="551">
        <f ca="1"/>
        <v>0</v>
      </c>
      <c r="Z89" s="552">
        <f ca="1"/>
        <v>0</v>
      </c>
      <c r="AA89" t="str" cm="1">
        <f t="array" aca="1" ref="AA89" ca="1">_xlfn.XLOOKUP(1,(E89='01 Summary'!$E$4:$E$250)*(('01 Summary'!$Z$4:$Z$250="Late")+('01 Summary'!$Z$4:$Z$250="On Schedule")),'01 Summary'!$AM$4:$AM$250," ")</f>
        <v xml:space="preserve"> </v>
      </c>
      <c r="AC89" s="644" t="s">
        <v>1357</v>
      </c>
      <c r="AD89" s="644" t="s">
        <v>2127</v>
      </c>
      <c r="AE89" s="644" t="s">
        <v>2130</v>
      </c>
    </row>
    <row r="90" spans="2:31" ht="30" hidden="1" customHeight="1" x14ac:dyDescent="0.2">
      <c r="B90" s="508">
        <f ca="1"/>
        <v>86</v>
      </c>
      <c r="C90" s="508" t="str">
        <f ca="1"/>
        <v>MDW-39279</v>
      </c>
      <c r="D90" s="508" t="str">
        <f ca="1"/>
        <v>Lot01</v>
      </c>
      <c r="E90" s="508" t="str">
        <f ca="1"/>
        <v>AFC3</v>
      </c>
      <c r="F90" s="508" t="str">
        <f ca="1"/>
        <v>AFC</v>
      </c>
      <c r="G90" s="542" t="str">
        <f ca="1"/>
        <v>Balustrade Modification Along AFC Gate Line</v>
      </c>
      <c r="H90" s="508" t="str">
        <f ca="1"/>
        <v>สหชาติ</v>
      </c>
      <c r="I90" s="508">
        <f ca="1"/>
        <v>0</v>
      </c>
      <c r="J90" s="508">
        <f ca="1"/>
        <v>0</v>
      </c>
      <c r="K90" s="510">
        <f ca="1"/>
        <v>46285</v>
      </c>
      <c r="L90" s="489">
        <f ca="1"/>
        <v>46203</v>
      </c>
      <c r="M90" s="187">
        <f ca="1"/>
        <v>0.1</v>
      </c>
      <c r="N90" s="191" t="str">
        <f ca="1"/>
        <v>Late</v>
      </c>
      <c r="O90" s="597">
        <f ca="1"/>
        <v>46249</v>
      </c>
      <c r="P90" s="187">
        <f ca="1"/>
        <v>0.5</v>
      </c>
      <c r="Q90" s="191" t="str">
        <f ca="1"/>
        <v>Late</v>
      </c>
      <c r="R90" s="197">
        <f ca="1"/>
        <v>0</v>
      </c>
      <c r="S90" s="195">
        <f ca="1"/>
        <v>0</v>
      </c>
      <c r="T90" s="203">
        <f ca="1"/>
        <v>0</v>
      </c>
      <c r="U90" s="173">
        <f ca="1"/>
        <v>46332</v>
      </c>
      <c r="V90" s="187">
        <f ca="1"/>
        <v>0</v>
      </c>
      <c r="W90" s="191" t="str">
        <f ca="1"/>
        <v>On Schedule</v>
      </c>
      <c r="X90" s="550">
        <f ca="1"/>
        <v>0</v>
      </c>
      <c r="Y90" s="551">
        <f ca="1"/>
        <v>0</v>
      </c>
      <c r="Z90" s="552">
        <f ca="1"/>
        <v>0</v>
      </c>
      <c r="AA90" t="str" cm="1">
        <f t="array" aca="1" ref="AA90" ca="1">_xlfn.XLOOKUP(1,(E90='01 Summary'!$E$4:$E$250)*(('01 Summary'!$Z$4:$Z$250="Late")+('01 Summary'!$Z$4:$Z$250="On Schedule")),'01 Summary'!$AM$4:$AM$250," ")</f>
        <v xml:space="preserve"> </v>
      </c>
      <c r="AC90" s="644" t="s">
        <v>1365</v>
      </c>
      <c r="AD90" s="644" t="s">
        <v>2140</v>
      </c>
      <c r="AE90" s="644" t="s">
        <v>2143</v>
      </c>
    </row>
    <row r="91" spans="2:31" ht="30" hidden="1" customHeight="1" x14ac:dyDescent="0.2">
      <c r="B91" s="508">
        <f ca="1"/>
        <v>87</v>
      </c>
      <c r="C91" s="508" t="str">
        <f ca="1"/>
        <v>MDW-39278</v>
      </c>
      <c r="D91" s="508" t="str">
        <f ca="1"/>
        <v>Lot01</v>
      </c>
      <c r="E91" s="508" t="str">
        <f ca="1"/>
        <v>AFC4</v>
      </c>
      <c r="F91" s="508" t="str">
        <f ca="1"/>
        <v>AFC</v>
      </c>
      <c r="G91" s="542" t="str">
        <f ca="1"/>
        <v>Underfloor Embedded Duct Modification for AFC Gates Line</v>
      </c>
      <c r="H91" s="508" t="str">
        <f ca="1"/>
        <v>สหชาติ</v>
      </c>
      <c r="I91" s="508">
        <f ca="1"/>
        <v>0</v>
      </c>
      <c r="J91" s="508" t="str">
        <f ca="1"/>
        <v>Depot</v>
      </c>
      <c r="K91" s="510">
        <f ca="1"/>
        <v>46285</v>
      </c>
      <c r="L91" s="173">
        <f ca="1"/>
        <v>46052</v>
      </c>
      <c r="M91" s="187">
        <f ca="1"/>
        <v>1</v>
      </c>
      <c r="N91" s="191" t="str">
        <f ca="1"/>
        <v>Completed</v>
      </c>
      <c r="O91" s="597">
        <f ca="1"/>
        <v>46114</v>
      </c>
      <c r="P91" s="187">
        <f ca="1"/>
        <v>0.67</v>
      </c>
      <c r="Q91" s="191" t="str">
        <f ca="1"/>
        <v>Late</v>
      </c>
      <c r="R91" s="197">
        <f ca="1"/>
        <v>0</v>
      </c>
      <c r="S91" s="195">
        <f ca="1"/>
        <v>0</v>
      </c>
      <c r="T91" s="203">
        <f ca="1"/>
        <v>0</v>
      </c>
      <c r="U91" s="173">
        <f ca="1"/>
        <v>46304</v>
      </c>
      <c r="V91" s="187">
        <f ca="1"/>
        <v>0.81</v>
      </c>
      <c r="W91" s="191" t="str">
        <f ca="1"/>
        <v>Late</v>
      </c>
      <c r="X91" s="550">
        <f ca="1"/>
        <v>0</v>
      </c>
      <c r="Y91" s="551">
        <f ca="1"/>
        <v>0</v>
      </c>
      <c r="Z91" s="552">
        <f ca="1"/>
        <v>0</v>
      </c>
      <c r="AA91" t="str" cm="1">
        <f t="array" aca="1" ref="AA91" ca="1">_xlfn.XLOOKUP(1,(E91='01 Summary'!$E$4:$E$250)*(('01 Summary'!$Z$4:$Z$250="Late")+('01 Summary'!$Z$4:$Z$250="On Schedule")),'01 Summary'!$AM$4:$AM$250," ")</f>
        <v xml:space="preserve"> </v>
      </c>
      <c r="AC91" s="644" t="s">
        <v>1363</v>
      </c>
      <c r="AD91" s="644" t="s">
        <v>2136</v>
      </c>
      <c r="AE91" s="644" t="s">
        <v>2138</v>
      </c>
    </row>
    <row r="92" spans="2:31" ht="30" hidden="1" customHeight="1" x14ac:dyDescent="0.2">
      <c r="B92" s="508">
        <f ca="1"/>
        <v>88</v>
      </c>
      <c r="C92" s="674" t="str">
        <f ca="1"/>
        <v>MDW-39002</v>
      </c>
      <c r="D92" s="674" t="str">
        <f ca="1"/>
        <v>Lot01</v>
      </c>
      <c r="E92" s="674" t="str">
        <f ca="1"/>
        <v>SIG1</v>
      </c>
      <c r="F92" s="674" t="str">
        <f ca="1"/>
        <v>SIG</v>
      </c>
      <c r="G92" s="676" t="str">
        <f ca="1"/>
        <v>Test Track Shelters and Test Track Building</v>
      </c>
      <c r="H92" s="674" t="str">
        <f ca="1"/>
        <v>สหชาติ</v>
      </c>
      <c r="I92" s="674">
        <f ca="1"/>
        <v>0</v>
      </c>
      <c r="J92" s="674">
        <f ca="1"/>
        <v>0</v>
      </c>
      <c r="K92" s="677">
        <f ca="1"/>
        <v>46195</v>
      </c>
      <c r="L92" s="193">
        <f ca="1"/>
        <v>45983</v>
      </c>
      <c r="M92" s="615">
        <f ca="1"/>
        <v>1</v>
      </c>
      <c r="N92" s="601" t="str">
        <f ca="1"/>
        <v>Completed</v>
      </c>
      <c r="O92" s="193">
        <f ca="1"/>
        <v>46040</v>
      </c>
      <c r="P92" s="615">
        <f ca="1"/>
        <v>1</v>
      </c>
      <c r="Q92" s="601" t="str">
        <f ca="1"/>
        <v>Completed</v>
      </c>
      <c r="R92" s="193">
        <f ca="1"/>
        <v>46081</v>
      </c>
      <c r="S92" s="615">
        <f ca="1"/>
        <v>1</v>
      </c>
      <c r="T92" s="601" t="str">
        <f ca="1"/>
        <v>Completed</v>
      </c>
      <c r="U92" s="193">
        <f ca="1"/>
        <v>46127</v>
      </c>
      <c r="V92" s="615">
        <f ca="1"/>
        <v>1</v>
      </c>
      <c r="W92" s="601" t="str">
        <f ca="1"/>
        <v>Completed</v>
      </c>
      <c r="X92" s="701">
        <f ca="1"/>
        <v>0</v>
      </c>
      <c r="Y92" s="702">
        <f ca="1"/>
        <v>0</v>
      </c>
      <c r="Z92" s="703">
        <f ca="1"/>
        <v>0</v>
      </c>
      <c r="AA92" t="str" cm="1">
        <f t="array" aca="1" ref="AA92" ca="1">_xlfn.XLOOKUP(1,(E92='01 Summary'!$E$4:$E$250)*(('01 Summary'!$Z$4:$Z$250="Late")+('01 Summary'!$Z$4:$Z$250="On Schedule")),'01 Summary'!$AM$4:$AM$250," ")</f>
        <v xml:space="preserve"> </v>
      </c>
      <c r="AC92" s="644" t="s">
        <v>1109</v>
      </c>
      <c r="AD92" s="644" t="s">
        <v>2070</v>
      </c>
      <c r="AE92" s="644" t="s">
        <v>2073</v>
      </c>
    </row>
    <row r="93" spans="2:31" ht="30" hidden="1" customHeight="1" x14ac:dyDescent="0.2">
      <c r="B93" s="508">
        <f ca="1"/>
        <v>89</v>
      </c>
      <c r="C93" s="508" t="str">
        <f ca="1"/>
        <v>MDW-39293</v>
      </c>
      <c r="D93" s="508" t="str">
        <f ca="1"/>
        <v>Lot01</v>
      </c>
      <c r="E93" s="508" t="str">
        <f ca="1"/>
        <v>SIG2</v>
      </c>
      <c r="F93" s="508" t="str">
        <f ca="1"/>
        <v>SIG</v>
      </c>
      <c r="G93" s="542" t="str">
        <f ca="1"/>
        <v>Rearrangement of track crossing walkway at stabling yard to consistent with the layout of 4-car train parking</v>
      </c>
      <c r="H93" s="508" t="str">
        <f ca="1"/>
        <v>กำพล</v>
      </c>
      <c r="I93" s="508">
        <f ca="1"/>
        <v>0</v>
      </c>
      <c r="J93" s="508" t="str">
        <f ca="1"/>
        <v>Depot</v>
      </c>
      <c r="K93" s="510">
        <f ca="1"/>
        <v>46195</v>
      </c>
      <c r="L93" s="173">
        <f ca="1"/>
        <v>45991</v>
      </c>
      <c r="M93" s="187">
        <f ca="1"/>
        <v>1</v>
      </c>
      <c r="N93" s="191" t="str">
        <f ca="1"/>
        <v>Completed</v>
      </c>
      <c r="O93" s="173">
        <f ca="1"/>
        <v>46021</v>
      </c>
      <c r="P93" s="187">
        <f ca="1"/>
        <v>1</v>
      </c>
      <c r="Q93" s="191" t="str">
        <f ca="1"/>
        <v>Completed</v>
      </c>
      <c r="R93" s="194">
        <f ca="1"/>
        <v>0</v>
      </c>
      <c r="S93" s="195">
        <f ca="1"/>
        <v>0</v>
      </c>
      <c r="T93" s="203">
        <f ca="1"/>
        <v>0</v>
      </c>
      <c r="U93" s="173">
        <f ca="1"/>
        <v>46111</v>
      </c>
      <c r="V93" s="187">
        <f ca="1"/>
        <v>1</v>
      </c>
      <c r="W93" s="191" t="str">
        <f ca="1"/>
        <v>Completed</v>
      </c>
      <c r="X93" s="550">
        <f ca="1"/>
        <v>0</v>
      </c>
      <c r="Y93" s="551">
        <f ca="1"/>
        <v>0</v>
      </c>
      <c r="Z93" s="552">
        <f ca="1"/>
        <v>0</v>
      </c>
      <c r="AA93" t="str" cm="1">
        <f t="array" aca="1" ref="AA93" ca="1">_xlfn.XLOOKUP(1,(E93='01 Summary'!$E$4:$E$250)*(('01 Summary'!$Z$4:$Z$250="Late")+('01 Summary'!$Z$4:$Z$250="On Schedule")),'01 Summary'!$AM$4:$AM$250," ")</f>
        <v xml:space="preserve"> </v>
      </c>
      <c r="AC93" s="644" t="s">
        <v>1399</v>
      </c>
      <c r="AD93" s="644" t="s">
        <v>2378</v>
      </c>
      <c r="AE93" s="644" t="s">
        <v>2380</v>
      </c>
    </row>
    <row r="94" spans="2:31" ht="30" hidden="1" customHeight="1" x14ac:dyDescent="0.2">
      <c r="B94" s="508">
        <f ca="1"/>
        <v>90</v>
      </c>
      <c r="C94" s="508" t="str">
        <f ca="1"/>
        <v>MDW-39288</v>
      </c>
      <c r="D94" s="508" t="str">
        <f ca="1"/>
        <v>Lot01</v>
      </c>
      <c r="E94" s="508" t="str">
        <f ca="1"/>
        <v>SIG3</v>
      </c>
      <c r="F94" s="508" t="str">
        <f ca="1"/>
        <v>SIG</v>
      </c>
      <c r="G94" s="542" t="str">
        <f ca="1"/>
        <v>Point Machine Foundation Construction</v>
      </c>
      <c r="H94" s="508" t="str">
        <f ca="1"/>
        <v>กำพล</v>
      </c>
      <c r="I94" s="508">
        <f ca="1"/>
        <v>0</v>
      </c>
      <c r="J94" s="508">
        <f ca="1"/>
        <v>0</v>
      </c>
      <c r="K94" s="510">
        <f ca="1"/>
        <v>46255</v>
      </c>
      <c r="L94" s="173">
        <f ca="1"/>
        <v>45982</v>
      </c>
      <c r="M94" s="187">
        <f ca="1"/>
        <v>1</v>
      </c>
      <c r="N94" s="191" t="str">
        <f ca="1"/>
        <v>Completed</v>
      </c>
      <c r="O94" s="173">
        <f ca="1"/>
        <v>46021</v>
      </c>
      <c r="P94" s="187">
        <f ca="1"/>
        <v>1</v>
      </c>
      <c r="Q94" s="191" t="str">
        <f ca="1"/>
        <v>Completed</v>
      </c>
      <c r="R94" s="194">
        <f ca="1"/>
        <v>0</v>
      </c>
      <c r="S94" s="195">
        <f ca="1"/>
        <v>0</v>
      </c>
      <c r="T94" s="203">
        <f ca="1"/>
        <v>0</v>
      </c>
      <c r="U94" s="173">
        <f ca="1"/>
        <v>46100</v>
      </c>
      <c r="V94" s="187">
        <f ca="1"/>
        <v>1</v>
      </c>
      <c r="W94" s="191" t="str">
        <f ca="1"/>
        <v>Completed</v>
      </c>
      <c r="X94" s="550">
        <f ca="1"/>
        <v>0</v>
      </c>
      <c r="Y94" s="551">
        <f ca="1"/>
        <v>0</v>
      </c>
      <c r="Z94" s="552">
        <f ca="1"/>
        <v>0</v>
      </c>
      <c r="AA94" t="str" cm="1">
        <f t="array" aca="1" ref="AA94" ca="1">_xlfn.XLOOKUP(1,(E94='01 Summary'!$E$4:$E$250)*(('01 Summary'!$Z$4:$Z$250="Late")+('01 Summary'!$Z$4:$Z$250="On Schedule")),'01 Summary'!$AM$4:$AM$250," ")</f>
        <v xml:space="preserve"> </v>
      </c>
      <c r="AC94" s="644" t="s">
        <v>1385</v>
      </c>
      <c r="AD94" s="644" t="s">
        <v>2366</v>
      </c>
      <c r="AE94" s="644" t="s">
        <v>2368</v>
      </c>
    </row>
    <row r="95" spans="2:31" ht="30" hidden="1" customHeight="1" x14ac:dyDescent="0.2">
      <c r="B95" s="508">
        <f ca="1"/>
        <v>91</v>
      </c>
      <c r="C95" s="508" t="str">
        <f ca="1"/>
        <v>MDW-39001</v>
      </c>
      <c r="D95" s="508" t="str">
        <f ca="1"/>
        <v>Lot01</v>
      </c>
      <c r="E95" s="508" t="str">
        <f ca="1"/>
        <v>SIG4</v>
      </c>
      <c r="F95" s="508" t="str">
        <f ca="1"/>
        <v>SIG</v>
      </c>
      <c r="G95" s="542" t="str">
        <f ca="1"/>
        <v>Modification of Depot Track Route Line to Stabling Yard</v>
      </c>
      <c r="H95" s="508" t="str">
        <f ca="1"/>
        <v>สู่โชค</v>
      </c>
      <c r="I95" s="508">
        <f ca="1"/>
        <v>0</v>
      </c>
      <c r="J95" s="508" t="str">
        <f ca="1"/>
        <v>Depot</v>
      </c>
      <c r="K95" s="510">
        <f ca="1"/>
        <v>46195</v>
      </c>
      <c r="L95" s="173">
        <f ca="1"/>
        <v>45960</v>
      </c>
      <c r="M95" s="187">
        <f ca="1"/>
        <v>1</v>
      </c>
      <c r="N95" s="191" t="str">
        <f ca="1"/>
        <v>Completed</v>
      </c>
      <c r="O95" s="173">
        <f ca="1"/>
        <v>45990</v>
      </c>
      <c r="P95" s="187">
        <f ca="1"/>
        <v>1</v>
      </c>
      <c r="Q95" s="191" t="str">
        <f ca="1"/>
        <v>Completed</v>
      </c>
      <c r="R95" s="194">
        <f ca="1"/>
        <v>0</v>
      </c>
      <c r="S95" s="195">
        <f ca="1"/>
        <v>0</v>
      </c>
      <c r="T95" s="203">
        <f ca="1"/>
        <v>0</v>
      </c>
      <c r="U95" s="173">
        <f ca="1"/>
        <v>46170</v>
      </c>
      <c r="V95" s="187">
        <f ca="1"/>
        <v>0.95</v>
      </c>
      <c r="W95" s="191" t="str">
        <f ca="1"/>
        <v>Late</v>
      </c>
      <c r="X95" s="550">
        <f ca="1"/>
        <v>0</v>
      </c>
      <c r="Y95" s="551">
        <f ca="1"/>
        <v>0</v>
      </c>
      <c r="Z95" s="552">
        <f ca="1"/>
        <v>0</v>
      </c>
      <c r="AA95" t="str" cm="1">
        <f t="array" aca="1" ref="AA95" ca="1">_xlfn.XLOOKUP(1,(E95='01 Summary'!$E$4:$E$250)*(('01 Summary'!$Z$4:$Z$250="Late")+('01 Summary'!$Z$4:$Z$250="On Schedule")),'01 Summary'!$AM$4:$AM$250," ")</f>
        <v xml:space="preserve"> </v>
      </c>
      <c r="AC95" s="644" t="s">
        <v>1101</v>
      </c>
      <c r="AD95" s="644" t="s">
        <v>2342</v>
      </c>
      <c r="AE95" s="644" t="s">
        <v>2344</v>
      </c>
    </row>
    <row r="96" spans="2:31" ht="30" hidden="1" customHeight="1" x14ac:dyDescent="0.2">
      <c r="B96" s="508">
        <f ca="1"/>
        <v>92</v>
      </c>
      <c r="C96" s="508" t="str">
        <f ca="1"/>
        <v>MDW-39287</v>
      </c>
      <c r="D96" s="508" t="str">
        <f ca="1"/>
        <v>Lot01</v>
      </c>
      <c r="E96" s="508" t="str">
        <f ca="1"/>
        <v>SIG5</v>
      </c>
      <c r="F96" s="508" t="str">
        <f ca="1"/>
        <v>SIG</v>
      </c>
      <c r="G96" s="542" t="str">
        <f ca="1"/>
        <v>Strobe Light at Buffer Stops</v>
      </c>
      <c r="H96" s="508" t="str">
        <f ca="1"/>
        <v>ประธาน</v>
      </c>
      <c r="I96" s="508">
        <f ca="1"/>
        <v>0</v>
      </c>
      <c r="J96" s="508" t="str">
        <f ca="1"/>
        <v>Depot</v>
      </c>
      <c r="K96" s="510">
        <f ca="1"/>
        <v>46255</v>
      </c>
      <c r="L96" s="173">
        <f ca="1"/>
        <v>46172</v>
      </c>
      <c r="M96" s="187">
        <f ca="1"/>
        <v>1</v>
      </c>
      <c r="N96" s="191" t="str">
        <f ca="1"/>
        <v>Completed</v>
      </c>
      <c r="O96" s="173">
        <f ca="1"/>
        <v>46202</v>
      </c>
      <c r="P96" s="187">
        <f ca="1"/>
        <v>1</v>
      </c>
      <c r="Q96" s="191" t="str">
        <f ca="1"/>
        <v>Completed</v>
      </c>
      <c r="R96" s="194">
        <f ca="1"/>
        <v>0</v>
      </c>
      <c r="S96" s="195">
        <f ca="1"/>
        <v>0</v>
      </c>
      <c r="T96" s="203">
        <f ca="1"/>
        <v>0</v>
      </c>
      <c r="U96" s="173">
        <f ca="1"/>
        <v>46262</v>
      </c>
      <c r="V96" s="187">
        <f ca="1"/>
        <v>1</v>
      </c>
      <c r="W96" s="191" t="str">
        <f ca="1"/>
        <v>Completed</v>
      </c>
      <c r="X96" s="550">
        <f ca="1"/>
        <v>0</v>
      </c>
      <c r="Y96" s="551">
        <f ca="1"/>
        <v>0</v>
      </c>
      <c r="Z96" s="552">
        <f ca="1"/>
        <v>0</v>
      </c>
      <c r="AA96" t="str" cm="1">
        <f t="array" aca="1" ref="AA96" ca="1">_xlfn.XLOOKUP(1,(E96='01 Summary'!$E$4:$E$250)*(('01 Summary'!$Z$4:$Z$250="Late")+('01 Summary'!$Z$4:$Z$250="On Schedule")),'01 Summary'!$AM$4:$AM$250," ")</f>
        <v xml:space="preserve"> </v>
      </c>
      <c r="AC96" s="644" t="s">
        <v>1382</v>
      </c>
      <c r="AD96" s="644" t="s">
        <v>3578</v>
      </c>
      <c r="AE96" s="644" t="s">
        <v>3848</v>
      </c>
    </row>
    <row r="97" spans="2:31" ht="30" customHeight="1" x14ac:dyDescent="0.2">
      <c r="B97" s="508">
        <f ca="1"/>
        <v>93</v>
      </c>
      <c r="C97" s="508" t="str">
        <f ca="1"/>
        <v>DWE-39016</v>
      </c>
      <c r="D97" s="508" t="str">
        <f ca="1"/>
        <v>Lot01</v>
      </c>
      <c r="E97" s="508" t="str">
        <f ca="1"/>
        <v>DWE1</v>
      </c>
      <c r="F97" s="508" t="str">
        <f ca="1"/>
        <v>DWE</v>
      </c>
      <c r="G97" s="542" t="str">
        <f ca="1"/>
        <v>Diesel Fuel Storage Tank for Maintenance Vehicle</v>
      </c>
      <c r="H97" s="508" t="str">
        <f ca="1"/>
        <v>สมศักดิ์</v>
      </c>
      <c r="I97" s="508">
        <f ca="1"/>
        <v>0</v>
      </c>
      <c r="J97" s="508" t="str">
        <f ca="1"/>
        <v>Depot</v>
      </c>
      <c r="K97" s="510">
        <f ca="1"/>
        <v>46285</v>
      </c>
      <c r="L97" s="173">
        <f ca="1"/>
        <v>46008</v>
      </c>
      <c r="M97" s="187">
        <f ca="1"/>
        <v>1</v>
      </c>
      <c r="N97" s="191" t="str">
        <f ca="1"/>
        <v>Completed</v>
      </c>
      <c r="O97" s="173">
        <f ca="1"/>
        <v>46038</v>
      </c>
      <c r="P97" s="189">
        <f ca="1"/>
        <v>1</v>
      </c>
      <c r="Q97" s="192" t="str">
        <f ca="1"/>
        <v>Completed</v>
      </c>
      <c r="R97" s="173">
        <f ca="1"/>
        <v>46203</v>
      </c>
      <c r="S97" s="189">
        <f ca="1"/>
        <v>1</v>
      </c>
      <c r="T97" s="191" t="str">
        <f ca="1"/>
        <v>Completed</v>
      </c>
      <c r="U97" s="173">
        <f ca="1"/>
        <v>46234</v>
      </c>
      <c r="V97" s="189">
        <f ca="1"/>
        <v>1</v>
      </c>
      <c r="W97" s="191" t="str">
        <f ca="1"/>
        <v>Completed</v>
      </c>
      <c r="X97" s="720">
        <f ca="1"/>
        <v>46243</v>
      </c>
      <c r="Y97" s="716">
        <f ca="1"/>
        <v>0</v>
      </c>
      <c r="Z97" s="191" t="str">
        <f ca="1"/>
        <v>Late</v>
      </c>
      <c r="AA97" t="str" cm="1">
        <f t="array" aca="1" ref="AA97" ca="1">_xlfn.XLOOKUP(1,(E97='01 Summary'!$E$4:$E$250)*(('01 Summary'!$Z$4:$Z$250="Late")+('01 Summary'!$Z$4:$Z$250="On Schedule")),'01 Summary'!$AM$4:$AM$250," ")</f>
        <v>Test ช่วงต้น Nov-26</v>
      </c>
      <c r="AC97" s="644" t="s">
        <v>839</v>
      </c>
      <c r="AD97" s="644" t="s">
        <v>2484</v>
      </c>
      <c r="AE97" s="644" t="s">
        <v>2486</v>
      </c>
    </row>
    <row r="98" spans="2:31" ht="30" customHeight="1" x14ac:dyDescent="0.2">
      <c r="B98" s="508">
        <f ca="1"/>
        <v>94</v>
      </c>
      <c r="C98" s="508" t="str">
        <f ca="1"/>
        <v>DWE-39011</v>
      </c>
      <c r="D98" s="508" t="str">
        <f ca="1"/>
        <v>Lot01</v>
      </c>
      <c r="E98" s="508" t="str">
        <f ca="1"/>
        <v>DWE2</v>
      </c>
      <c r="F98" s="508" t="str">
        <f ca="1"/>
        <v>DWE</v>
      </c>
      <c r="G98" s="542" t="str">
        <f ca="1"/>
        <v>Movable Height Maintenance Platform Vehicle (Boom Lift)</v>
      </c>
      <c r="H98" s="508" t="str">
        <f ca="1"/>
        <v>สมศักดิ์</v>
      </c>
      <c r="I98" s="508">
        <f ca="1"/>
        <v>0</v>
      </c>
      <c r="J98" s="508" t="str">
        <f ca="1"/>
        <v>Depot</v>
      </c>
      <c r="K98" s="510">
        <f ca="1"/>
        <v>46285</v>
      </c>
      <c r="L98" s="173">
        <f ca="1"/>
        <v>46008</v>
      </c>
      <c r="M98" s="187">
        <f ca="1"/>
        <v>1</v>
      </c>
      <c r="N98" s="191" t="str">
        <f ca="1"/>
        <v>Completed</v>
      </c>
      <c r="O98" s="173">
        <f ca="1"/>
        <v>45875</v>
      </c>
      <c r="P98" s="189">
        <f ca="1"/>
        <v>1</v>
      </c>
      <c r="Q98" s="191" t="str">
        <f ca="1"/>
        <v>Completed</v>
      </c>
      <c r="R98" s="173">
        <f ca="1"/>
        <v>46022</v>
      </c>
      <c r="S98" s="189">
        <f ca="1"/>
        <v>1</v>
      </c>
      <c r="T98" s="191" t="str">
        <f ca="1"/>
        <v>Completed</v>
      </c>
      <c r="U98" s="173">
        <f ca="1"/>
        <v>46203</v>
      </c>
      <c r="V98" s="189">
        <f ca="1"/>
        <v>1</v>
      </c>
      <c r="W98" s="191" t="str">
        <f ca="1"/>
        <v>Completed</v>
      </c>
      <c r="X98" s="720">
        <f ca="1"/>
        <v>46212</v>
      </c>
      <c r="Y98" s="716">
        <f ca="1"/>
        <v>0</v>
      </c>
      <c r="Z98" s="191" t="str">
        <f ca="1"/>
        <v>Late</v>
      </c>
      <c r="AA98" t="str" cm="1">
        <f t="array" aca="1" ref="AA98" ca="1">_xlfn.XLOOKUP(1,(E98='01 Summary'!$E$4:$E$250)*(('01 Summary'!$Z$4:$Z$250="Late")+('01 Summary'!$Z$4:$Z$250="On Schedule")),'01 Summary'!$AM$4:$AM$250," ")</f>
        <v>Test 9-15/11/26</v>
      </c>
      <c r="AC98" s="644" t="s">
        <v>481</v>
      </c>
      <c r="AD98" s="644" t="s">
        <v>2456</v>
      </c>
      <c r="AE98" s="644" t="s">
        <v>2458</v>
      </c>
    </row>
    <row r="99" spans="2:31" ht="30" customHeight="1" x14ac:dyDescent="0.2">
      <c r="B99" s="508">
        <f ca="1"/>
        <v>95</v>
      </c>
      <c r="C99" s="508" t="str">
        <f ca="1"/>
        <v>DWE-39012</v>
      </c>
      <c r="D99" s="508" t="str">
        <f ca="1"/>
        <v>Lot01</v>
      </c>
      <c r="E99" s="508" t="str">
        <f ca="1"/>
        <v>DWE3</v>
      </c>
      <c r="F99" s="508" t="str">
        <f ca="1"/>
        <v>DWE</v>
      </c>
      <c r="G99" s="542" t="str">
        <f ca="1"/>
        <v>Fork Lift Vehicle</v>
      </c>
      <c r="H99" s="508" t="str">
        <f ca="1"/>
        <v>สมศักดิ์</v>
      </c>
      <c r="I99" s="508">
        <f ca="1"/>
        <v>0</v>
      </c>
      <c r="J99" s="508" t="str">
        <f ca="1"/>
        <v>Depot</v>
      </c>
      <c r="K99" s="510">
        <f ca="1"/>
        <v>46285</v>
      </c>
      <c r="L99" s="173">
        <f ca="1"/>
        <v>46008</v>
      </c>
      <c r="M99" s="187">
        <f ca="1"/>
        <v>1</v>
      </c>
      <c r="N99" s="191" t="str">
        <f ca="1"/>
        <v>Completed</v>
      </c>
      <c r="O99" s="173">
        <f ca="1"/>
        <v>45747</v>
      </c>
      <c r="P99" s="189">
        <f ca="1"/>
        <v>1</v>
      </c>
      <c r="Q99" s="191" t="str">
        <f ca="1"/>
        <v>Completed</v>
      </c>
      <c r="R99" s="173">
        <f ca="1"/>
        <v>46174</v>
      </c>
      <c r="S99" s="189">
        <f ca="1"/>
        <v>1</v>
      </c>
      <c r="T99" s="191" t="str">
        <f ca="1"/>
        <v>Completed</v>
      </c>
      <c r="U99" s="173">
        <f ca="1"/>
        <v>46203</v>
      </c>
      <c r="V99" s="189">
        <f ca="1"/>
        <v>1</v>
      </c>
      <c r="W99" s="191" t="str">
        <f ca="1"/>
        <v>Completed</v>
      </c>
      <c r="X99" s="720">
        <f ca="1"/>
        <v>46233</v>
      </c>
      <c r="Y99" s="716">
        <f ca="1"/>
        <v>0</v>
      </c>
      <c r="Z99" s="191" t="str">
        <f ca="1"/>
        <v>Late</v>
      </c>
      <c r="AA99" t="str" cm="1">
        <f t="array" aca="1" ref="AA99" ca="1">_xlfn.XLOOKUP(1,(E99='01 Summary'!$E$4:$E$250)*(('01 Summary'!$Z$4:$Z$250="Late")+('01 Summary'!$Z$4:$Z$250="On Schedule")),'01 Summary'!$AM$4:$AM$250," ")</f>
        <v>Test 9-15/11/26</v>
      </c>
      <c r="AC99" s="644" t="s">
        <v>482</v>
      </c>
      <c r="AD99" s="644" t="s">
        <v>2460</v>
      </c>
      <c r="AE99" s="644" t="s">
        <v>2462</v>
      </c>
    </row>
    <row r="100" spans="2:31" ht="30" customHeight="1" x14ac:dyDescent="0.2">
      <c r="B100" s="508">
        <f ca="1"/>
        <v>96</v>
      </c>
      <c r="C100" s="508" t="str">
        <f ca="1"/>
        <v>DWE-39015</v>
      </c>
      <c r="D100" s="508" t="str">
        <f ca="1"/>
        <v>Lot01</v>
      </c>
      <c r="E100" s="508" t="str">
        <f ca="1"/>
        <v>DWE4</v>
      </c>
      <c r="F100" s="508" t="str">
        <f ca="1"/>
        <v>DWE</v>
      </c>
      <c r="G100" s="542" t="str">
        <f ca="1"/>
        <v>Compressed Air System and Portable Air Compressor for Depot</v>
      </c>
      <c r="H100" s="508" t="str">
        <f ca="1"/>
        <v>สมศักดิ์</v>
      </c>
      <c r="I100" s="508">
        <f ca="1"/>
        <v>0</v>
      </c>
      <c r="J100" s="508" t="str">
        <f ca="1"/>
        <v>Depot</v>
      </c>
      <c r="K100" s="510">
        <f ca="1"/>
        <v>46285</v>
      </c>
      <c r="L100" s="173">
        <f ca="1"/>
        <v>46008</v>
      </c>
      <c r="M100" s="187">
        <f ca="1"/>
        <v>1</v>
      </c>
      <c r="N100" s="191" t="str">
        <f ca="1"/>
        <v>Completed</v>
      </c>
      <c r="O100" s="173">
        <f ca="1"/>
        <v>46032</v>
      </c>
      <c r="P100" s="189">
        <f ca="1"/>
        <v>1</v>
      </c>
      <c r="Q100" s="192" t="str">
        <f ca="1"/>
        <v>Completed</v>
      </c>
      <c r="R100" s="173">
        <f ca="1"/>
        <v>46068</v>
      </c>
      <c r="S100" s="189">
        <f ca="1"/>
        <v>1</v>
      </c>
      <c r="T100" s="191" t="str">
        <f ca="1"/>
        <v>Completed</v>
      </c>
      <c r="U100" s="173">
        <f ca="1"/>
        <v>46284</v>
      </c>
      <c r="V100" s="189">
        <f ca="1"/>
        <v>0</v>
      </c>
      <c r="W100" s="191" t="str">
        <f ca="1"/>
        <v>Late</v>
      </c>
      <c r="X100" s="720">
        <f ca="1"/>
        <v>46294</v>
      </c>
      <c r="Y100" s="716">
        <f ca="1"/>
        <v>0</v>
      </c>
      <c r="Z100" s="191" t="str">
        <f ca="1"/>
        <v>Late</v>
      </c>
      <c r="AA100" t="str" cm="1">
        <f t="array" aca="1" ref="AA100" ca="1">_xlfn.XLOOKUP(1,(E100='01 Summary'!$E$4:$E$250)*(('01 Summary'!$Z$4:$Z$250="Late")+('01 Summary'!$Z$4:$Z$250="On Schedule")),'01 Summary'!$AM$4:$AM$250," ")</f>
        <v>Forecast Install 1/11-30-11/26</v>
      </c>
      <c r="AC100" s="644" t="s">
        <v>483</v>
      </c>
      <c r="AD100" s="644" t="s">
        <v>2480</v>
      </c>
      <c r="AE100" s="644" t="s">
        <v>2482</v>
      </c>
    </row>
    <row r="101" spans="2:31" ht="30" customHeight="1" x14ac:dyDescent="0.2">
      <c r="B101" s="508">
        <f ca="1"/>
        <v>97</v>
      </c>
      <c r="C101" s="508" t="str">
        <f ca="1"/>
        <v>DWE-39017</v>
      </c>
      <c r="D101" s="508" t="str">
        <f ca="1"/>
        <v>Lot01</v>
      </c>
      <c r="E101" s="508" t="str">
        <f ca="1"/>
        <v>DWE5</v>
      </c>
      <c r="F101" s="508" t="str">
        <f ca="1"/>
        <v>DWE</v>
      </c>
      <c r="G101" s="542" t="str">
        <f ca="1"/>
        <v>Pallet Storage Shelves in Hazardous Storage</v>
      </c>
      <c r="H101" s="508" t="str">
        <f ca="1"/>
        <v>สมศักดิ์</v>
      </c>
      <c r="I101" s="508">
        <f ca="1"/>
        <v>0</v>
      </c>
      <c r="J101" s="508" t="str">
        <f ca="1"/>
        <v>Depot</v>
      </c>
      <c r="K101" s="510">
        <f ca="1"/>
        <v>46285</v>
      </c>
      <c r="L101" s="173">
        <f ca="1"/>
        <v>46008</v>
      </c>
      <c r="M101" s="187">
        <f ca="1"/>
        <v>1</v>
      </c>
      <c r="N101" s="191" t="str">
        <f ca="1"/>
        <v>Completed</v>
      </c>
      <c r="O101" s="173">
        <f ca="1"/>
        <v>46007</v>
      </c>
      <c r="P101" s="189">
        <f ca="1"/>
        <v>1</v>
      </c>
      <c r="Q101" s="191" t="str">
        <f ca="1"/>
        <v>Completed</v>
      </c>
      <c r="R101" s="173">
        <f ca="1"/>
        <v>46081</v>
      </c>
      <c r="S101" s="189">
        <f ca="1"/>
        <v>1</v>
      </c>
      <c r="T101" s="191" t="str">
        <f ca="1"/>
        <v>Completed</v>
      </c>
      <c r="U101" s="173">
        <f ca="1"/>
        <v>46173</v>
      </c>
      <c r="V101" s="189">
        <f ca="1"/>
        <v>1</v>
      </c>
      <c r="W101" s="191" t="str">
        <f ca="1"/>
        <v>Completed</v>
      </c>
      <c r="X101" s="720">
        <f ca="1"/>
        <v>46178</v>
      </c>
      <c r="Y101" s="716">
        <f ca="1"/>
        <v>0</v>
      </c>
      <c r="Z101" s="191" t="str">
        <f ca="1"/>
        <v>Late</v>
      </c>
      <c r="AA101" t="str" cm="1">
        <f t="array" aca="1" ref="AA101" ca="1">_xlfn.XLOOKUP(1,(E101='01 Summary'!$E$4:$E$250)*(('01 Summary'!$Z$4:$Z$250="Late")+('01 Summary'!$Z$4:$Z$250="On Schedule")),'01 Summary'!$AM$4:$AM$250," ")</f>
        <v>Test 26-30/10/26</v>
      </c>
      <c r="AC101" s="644" t="s">
        <v>480</v>
      </c>
      <c r="AD101" s="644" t="s">
        <v>2488</v>
      </c>
      <c r="AE101" s="644" t="s">
        <v>2490</v>
      </c>
    </row>
    <row r="102" spans="2:31" ht="30" customHeight="1" x14ac:dyDescent="0.2">
      <c r="B102" s="508">
        <f ca="1"/>
        <v>98</v>
      </c>
      <c r="C102" s="508" t="str">
        <f ca="1"/>
        <v>DWE-39017</v>
      </c>
      <c r="D102" s="508" t="str">
        <f ca="1"/>
        <v>Lot01</v>
      </c>
      <c r="E102" s="508" t="str">
        <f ca="1"/>
        <v>DWE6</v>
      </c>
      <c r="F102" s="508" t="str">
        <f ca="1"/>
        <v>DWE</v>
      </c>
      <c r="G102" s="542" t="str">
        <f ca="1"/>
        <v>Pallet Storage in Main Storage Room</v>
      </c>
      <c r="H102" s="508" t="str">
        <f ca="1"/>
        <v>สมศักดิ์</v>
      </c>
      <c r="I102" s="508">
        <f ca="1"/>
        <v>0</v>
      </c>
      <c r="J102" s="508" t="str">
        <f ca="1"/>
        <v>Depot</v>
      </c>
      <c r="K102" s="510">
        <f ca="1"/>
        <v>46285</v>
      </c>
      <c r="L102" s="173">
        <f ca="1"/>
        <v>46008</v>
      </c>
      <c r="M102" s="187">
        <f ca="1"/>
        <v>1</v>
      </c>
      <c r="N102" s="191" t="str">
        <f ca="1"/>
        <v>Completed</v>
      </c>
      <c r="O102" s="173">
        <f ca="1"/>
        <v>46007</v>
      </c>
      <c r="P102" s="189">
        <f ca="1"/>
        <v>1</v>
      </c>
      <c r="Q102" s="191" t="str">
        <f ca="1"/>
        <v>Completed</v>
      </c>
      <c r="R102" s="173">
        <f ca="1"/>
        <v>46081</v>
      </c>
      <c r="S102" s="189">
        <f ca="1"/>
        <v>1</v>
      </c>
      <c r="T102" s="191" t="str">
        <f ca="1"/>
        <v>Completed</v>
      </c>
      <c r="U102" s="173">
        <f ca="1"/>
        <v>46173</v>
      </c>
      <c r="V102" s="189">
        <f ca="1"/>
        <v>1</v>
      </c>
      <c r="W102" s="191" t="str">
        <f ca="1"/>
        <v>Completed</v>
      </c>
      <c r="X102" s="720">
        <f ca="1"/>
        <v>46178</v>
      </c>
      <c r="Y102" s="716">
        <f ca="1"/>
        <v>0</v>
      </c>
      <c r="Z102" s="191" t="str">
        <f ca="1"/>
        <v>Late</v>
      </c>
      <c r="AA102" t="str" cm="1">
        <f t="array" aca="1" ref="AA102" ca="1">_xlfn.XLOOKUP(1,(E102='01 Summary'!$E$4:$E$250)*(('01 Summary'!$Z$4:$Z$250="Late")+('01 Summary'!$Z$4:$Z$250="On Schedule")),'01 Summary'!$AM$4:$AM$250," ")</f>
        <v>Test 26-30/10/26</v>
      </c>
      <c r="AC102" s="644" t="s">
        <v>480</v>
      </c>
      <c r="AD102" s="644" t="s">
        <v>2488</v>
      </c>
      <c r="AE102" s="644" t="s">
        <v>2490</v>
      </c>
    </row>
    <row r="103" spans="2:31" ht="30" customHeight="1" x14ac:dyDescent="0.2">
      <c r="B103" s="508">
        <f ca="1"/>
        <v>99</v>
      </c>
      <c r="C103" s="508" t="str">
        <f ca="1"/>
        <v>DWE-39017</v>
      </c>
      <c r="D103" s="508" t="str">
        <f ca="1"/>
        <v>Lot01</v>
      </c>
      <c r="E103" s="508" t="str">
        <f ca="1"/>
        <v>DWE7</v>
      </c>
      <c r="F103" s="508" t="str">
        <f ca="1"/>
        <v>DWE</v>
      </c>
      <c r="G103" s="542" t="str">
        <f ca="1"/>
        <v>Two-Tier Shelf</v>
      </c>
      <c r="H103" s="508" t="str">
        <f ca="1"/>
        <v>สมศักดิ์</v>
      </c>
      <c r="I103" s="508">
        <f ca="1"/>
        <v>0</v>
      </c>
      <c r="J103" s="508" t="str">
        <f ca="1"/>
        <v>Depot</v>
      </c>
      <c r="K103" s="510">
        <f ca="1"/>
        <v>46285</v>
      </c>
      <c r="L103" s="173">
        <f ca="1"/>
        <v>46008</v>
      </c>
      <c r="M103" s="187">
        <f ca="1"/>
        <v>1</v>
      </c>
      <c r="N103" s="191" t="str">
        <f ca="1"/>
        <v>Completed</v>
      </c>
      <c r="O103" s="173">
        <f ca="1"/>
        <v>46007</v>
      </c>
      <c r="P103" s="189">
        <f ca="1"/>
        <v>1</v>
      </c>
      <c r="Q103" s="191" t="str">
        <f ca="1"/>
        <v>Completed</v>
      </c>
      <c r="R103" s="173">
        <f ca="1"/>
        <v>46081</v>
      </c>
      <c r="S103" s="189">
        <f ca="1"/>
        <v>1</v>
      </c>
      <c r="T103" s="191" t="str">
        <f ca="1"/>
        <v>Completed</v>
      </c>
      <c r="U103" s="173">
        <f ca="1"/>
        <v>46173</v>
      </c>
      <c r="V103" s="189">
        <f ca="1"/>
        <v>1</v>
      </c>
      <c r="W103" s="191" t="str">
        <f ca="1"/>
        <v>Completed</v>
      </c>
      <c r="X103" s="720">
        <f ca="1"/>
        <v>46178</v>
      </c>
      <c r="Y103" s="716">
        <f ca="1"/>
        <v>0</v>
      </c>
      <c r="Z103" s="191" t="str">
        <f ca="1"/>
        <v>Late</v>
      </c>
      <c r="AA103" t="str" cm="1">
        <f t="array" aca="1" ref="AA103" ca="1">_xlfn.XLOOKUP(1,(E103='01 Summary'!$E$4:$E$250)*(('01 Summary'!$Z$4:$Z$250="Late")+('01 Summary'!$Z$4:$Z$250="On Schedule")),'01 Summary'!$AM$4:$AM$250," ")</f>
        <v>Test 26-30/10/26</v>
      </c>
      <c r="AC103" s="644" t="s">
        <v>480</v>
      </c>
      <c r="AD103" s="644" t="s">
        <v>2488</v>
      </c>
      <c r="AE103" s="644" t="s">
        <v>2490</v>
      </c>
    </row>
    <row r="104" spans="2:31" ht="30" customHeight="1" x14ac:dyDescent="0.2">
      <c r="B104" s="508">
        <f ca="1"/>
        <v>100</v>
      </c>
      <c r="C104" s="508" t="str">
        <f ca="1"/>
        <v>DWE-39017</v>
      </c>
      <c r="D104" s="508" t="str">
        <f ca="1"/>
        <v>Lot01</v>
      </c>
      <c r="E104" s="508" t="str">
        <f ca="1"/>
        <v>DWE8</v>
      </c>
      <c r="F104" s="508" t="str">
        <f ca="1"/>
        <v>DWE</v>
      </c>
      <c r="G104" s="542" t="str">
        <f ca="1"/>
        <v>Tool Storage</v>
      </c>
      <c r="H104" s="508" t="str">
        <f ca="1"/>
        <v>สมศักดิ์</v>
      </c>
      <c r="I104" s="508">
        <f ca="1"/>
        <v>0</v>
      </c>
      <c r="J104" s="508" t="str">
        <f ca="1"/>
        <v>Depot</v>
      </c>
      <c r="K104" s="510">
        <f ca="1"/>
        <v>46285</v>
      </c>
      <c r="L104" s="173">
        <f ca="1"/>
        <v>46008</v>
      </c>
      <c r="M104" s="187">
        <f ca="1"/>
        <v>1</v>
      </c>
      <c r="N104" s="191" t="str">
        <f ca="1"/>
        <v>Completed</v>
      </c>
      <c r="O104" s="173">
        <f ca="1"/>
        <v>46007</v>
      </c>
      <c r="P104" s="189">
        <f ca="1"/>
        <v>1</v>
      </c>
      <c r="Q104" s="191" t="str">
        <f ca="1"/>
        <v>Completed</v>
      </c>
      <c r="R104" s="173">
        <f ca="1"/>
        <v>46081</v>
      </c>
      <c r="S104" s="189">
        <f ca="1"/>
        <v>1</v>
      </c>
      <c r="T104" s="191" t="str">
        <f ca="1"/>
        <v>Completed</v>
      </c>
      <c r="U104" s="173">
        <f ca="1"/>
        <v>46173</v>
      </c>
      <c r="V104" s="189">
        <f ca="1"/>
        <v>1</v>
      </c>
      <c r="W104" s="191" t="str">
        <f ca="1"/>
        <v>Completed</v>
      </c>
      <c r="X104" s="720">
        <f ca="1"/>
        <v>46178</v>
      </c>
      <c r="Y104" s="716">
        <f ca="1"/>
        <v>0</v>
      </c>
      <c r="Z104" s="191" t="str">
        <f ca="1"/>
        <v>Late</v>
      </c>
      <c r="AA104" t="str" cm="1">
        <f t="array" aca="1" ref="AA104" ca="1">_xlfn.XLOOKUP(1,(E104='01 Summary'!$E$4:$E$250)*(('01 Summary'!$Z$4:$Z$250="Late")+('01 Summary'!$Z$4:$Z$250="On Schedule")),'01 Summary'!$AM$4:$AM$250," ")</f>
        <v>Test 26-30/10/26</v>
      </c>
      <c r="AC104" s="644" t="s">
        <v>480</v>
      </c>
      <c r="AD104" s="644" t="s">
        <v>2488</v>
      </c>
      <c r="AE104" s="644" t="s">
        <v>2490</v>
      </c>
    </row>
    <row r="105" spans="2:31" ht="30" customHeight="1" x14ac:dyDescent="0.2">
      <c r="B105" s="508">
        <f ca="1"/>
        <v>101</v>
      </c>
      <c r="C105" s="508" t="str">
        <f ca="1"/>
        <v>DWE-39018</v>
      </c>
      <c r="D105" s="508" t="str">
        <f ca="1"/>
        <v>Lot01</v>
      </c>
      <c r="E105" s="508" t="str">
        <f ca="1"/>
        <v>DWE9</v>
      </c>
      <c r="F105" s="508" t="str">
        <f ca="1"/>
        <v>DWE</v>
      </c>
      <c r="G105" s="542" t="str">
        <f ca="1"/>
        <v>Repair Equipment</v>
      </c>
      <c r="H105" s="508" t="str">
        <f ca="1"/>
        <v>สมศักดิ์</v>
      </c>
      <c r="I105" s="508">
        <f ca="1"/>
        <v>0</v>
      </c>
      <c r="J105" s="508" t="str">
        <f ca="1"/>
        <v>Depot</v>
      </c>
      <c r="K105" s="510">
        <f ca="1"/>
        <v>46285</v>
      </c>
      <c r="L105" s="173">
        <f ca="1"/>
        <v>46008</v>
      </c>
      <c r="M105" s="187">
        <f ca="1"/>
        <v>1</v>
      </c>
      <c r="N105" s="191" t="str">
        <f ca="1"/>
        <v>Completed</v>
      </c>
      <c r="O105" s="597">
        <f ca="1"/>
        <v>46234</v>
      </c>
      <c r="P105" s="189">
        <f ca="1"/>
        <v>0.5</v>
      </c>
      <c r="Q105" s="191" t="str">
        <f ca="1"/>
        <v>Late</v>
      </c>
      <c r="R105" s="173">
        <f ca="1"/>
        <v>46325</v>
      </c>
      <c r="S105" s="189">
        <f ca="1"/>
        <v>0.7</v>
      </c>
      <c r="T105" s="191" t="str">
        <f ca="1"/>
        <v>On Schedule</v>
      </c>
      <c r="U105" s="173">
        <f ca="1"/>
        <v>46449</v>
      </c>
      <c r="V105" s="189">
        <f ca="1"/>
        <v>0</v>
      </c>
      <c r="W105" s="191" t="str">
        <f ca="1"/>
        <v>On Schedule</v>
      </c>
      <c r="X105" s="720">
        <f ca="1"/>
        <v>46479</v>
      </c>
      <c r="Y105" s="716">
        <f ca="1"/>
        <v>0</v>
      </c>
      <c r="Z105" s="191" t="str">
        <f ca="1"/>
        <v>On Schedule</v>
      </c>
      <c r="AA105" t="str" cm="1">
        <f t="array" aca="1" ref="AA105" ca="1">_xlfn.XLOOKUP(1,(E105='01 Summary'!$E$4:$E$250)*(('01 Summary'!$Z$4:$Z$250="Late")+('01 Summary'!$Z$4:$Z$250="On Schedule")),'01 Summary'!$AM$4:$AM$250," ")</f>
        <v>คงเหลือจัดส่งอุปกรณ์</v>
      </c>
      <c r="AC105" s="644" t="s">
        <v>485</v>
      </c>
      <c r="AD105" s="644" t="s">
        <v>2504</v>
      </c>
      <c r="AE105" s="644" t="s">
        <v>2506</v>
      </c>
    </row>
    <row r="106" spans="2:31" ht="30" customHeight="1" x14ac:dyDescent="0.2">
      <c r="B106" s="508">
        <f ca="1"/>
        <v>102</v>
      </c>
      <c r="C106" s="508" t="str">
        <f ca="1"/>
        <v>DWE-39020</v>
      </c>
      <c r="D106" s="508" t="str">
        <f ca="1"/>
        <v>Lot01</v>
      </c>
      <c r="E106" s="508" t="str">
        <f ca="1"/>
        <v>DWE10</v>
      </c>
      <c r="F106" s="508" t="str">
        <f ca="1"/>
        <v>DWE</v>
      </c>
      <c r="G106" s="542" t="str">
        <f ca="1"/>
        <v>Oil &amp; Grease Disposal</v>
      </c>
      <c r="H106" s="508" t="str">
        <f ca="1"/>
        <v>สมศักดิ์</v>
      </c>
      <c r="I106" s="508">
        <f ca="1"/>
        <v>0</v>
      </c>
      <c r="J106" s="508" t="str">
        <f ca="1"/>
        <v>Depot</v>
      </c>
      <c r="K106" s="510">
        <f ca="1"/>
        <v>46285</v>
      </c>
      <c r="L106" s="173">
        <f ca="1"/>
        <v>46008</v>
      </c>
      <c r="M106" s="187">
        <f ca="1"/>
        <v>1</v>
      </c>
      <c r="N106" s="191" t="str">
        <f ca="1"/>
        <v>Completed</v>
      </c>
      <c r="O106" s="173">
        <f ca="1"/>
        <v>46038</v>
      </c>
      <c r="P106" s="189">
        <f ca="1"/>
        <v>1</v>
      </c>
      <c r="Q106" s="191" t="str">
        <f ca="1"/>
        <v>Completed</v>
      </c>
      <c r="R106" s="173">
        <f ca="1"/>
        <v>46081</v>
      </c>
      <c r="S106" s="189">
        <f ca="1"/>
        <v>1</v>
      </c>
      <c r="T106" s="191" t="str">
        <f ca="1"/>
        <v>Completed</v>
      </c>
      <c r="U106" s="173">
        <f ca="1"/>
        <v>46112</v>
      </c>
      <c r="V106" s="189">
        <f ca="1"/>
        <v>1</v>
      </c>
      <c r="W106" s="191" t="str">
        <f ca="1"/>
        <v>Completed</v>
      </c>
      <c r="X106" s="720">
        <f ca="1"/>
        <v>46208</v>
      </c>
      <c r="Y106" s="716">
        <f ca="1"/>
        <v>0</v>
      </c>
      <c r="Z106" s="191" t="str">
        <f ca="1"/>
        <v>Late</v>
      </c>
      <c r="AA106" t="str" cm="1">
        <f t="array" aca="1" ref="AA106" ca="1">_xlfn.XLOOKUP(1,(E106='01 Summary'!$E$4:$E$250)*(('01 Summary'!$Z$4:$Z$250="Late")+('01 Summary'!$Z$4:$Z$250="On Schedule")),'01 Summary'!$AM$4:$AM$250," ")</f>
        <v>Test 9-15/11/26</v>
      </c>
      <c r="AC106" s="644" t="s">
        <v>486</v>
      </c>
      <c r="AD106" s="644" t="s">
        <v>2512</v>
      </c>
      <c r="AE106" s="644" t="s">
        <v>2514</v>
      </c>
    </row>
    <row r="107" spans="2:31" ht="30" customHeight="1" x14ac:dyDescent="0.2">
      <c r="B107" s="508">
        <f ca="1"/>
        <v>103</v>
      </c>
      <c r="C107" s="508" t="str">
        <f ca="1"/>
        <v>DWE-39020</v>
      </c>
      <c r="D107" s="508" t="str">
        <f ca="1"/>
        <v>Lot01</v>
      </c>
      <c r="E107" s="508" t="str">
        <f ca="1"/>
        <v>DWE11</v>
      </c>
      <c r="F107" s="508" t="str">
        <f ca="1"/>
        <v>DWE</v>
      </c>
      <c r="G107" s="542" t="str">
        <f ca="1"/>
        <v>Grease Dispensers</v>
      </c>
      <c r="H107" s="508" t="str">
        <f ca="1"/>
        <v>สมศักดิ์</v>
      </c>
      <c r="I107" s="508">
        <f ca="1"/>
        <v>0</v>
      </c>
      <c r="J107" s="508" t="str">
        <f ca="1"/>
        <v>Depot</v>
      </c>
      <c r="K107" s="510">
        <f ca="1"/>
        <v>46285</v>
      </c>
      <c r="L107" s="173">
        <f ca="1"/>
        <v>46008</v>
      </c>
      <c r="M107" s="187">
        <f ca="1"/>
        <v>1</v>
      </c>
      <c r="N107" s="191" t="str">
        <f ca="1"/>
        <v>Completed</v>
      </c>
      <c r="O107" s="173">
        <f ca="1"/>
        <v>46038</v>
      </c>
      <c r="P107" s="189">
        <f ca="1"/>
        <v>1</v>
      </c>
      <c r="Q107" s="191" t="str">
        <f ca="1"/>
        <v>Completed</v>
      </c>
      <c r="R107" s="173">
        <f ca="1"/>
        <v>46140</v>
      </c>
      <c r="S107" s="189">
        <f ca="1"/>
        <v>1</v>
      </c>
      <c r="T107" s="191" t="str">
        <f ca="1"/>
        <v>Completed</v>
      </c>
      <c r="U107" s="173">
        <f ca="1"/>
        <v>46167</v>
      </c>
      <c r="V107" s="189">
        <f ca="1"/>
        <v>1</v>
      </c>
      <c r="W107" s="191" t="str">
        <f ca="1"/>
        <v>Completed</v>
      </c>
      <c r="X107" s="720">
        <f ca="1"/>
        <v>46208</v>
      </c>
      <c r="Y107" s="716">
        <f ca="1"/>
        <v>0</v>
      </c>
      <c r="Z107" s="191" t="str">
        <f ca="1"/>
        <v>Late</v>
      </c>
      <c r="AA107" t="str" cm="1">
        <f t="array" aca="1" ref="AA107" ca="1">_xlfn.XLOOKUP(1,(E107='01 Summary'!$E$4:$E$250)*(('01 Summary'!$Z$4:$Z$250="Late")+('01 Summary'!$Z$4:$Z$250="On Schedule")),'01 Summary'!$AM$4:$AM$250," ")</f>
        <v>Test 9-15/11/26</v>
      </c>
      <c r="AC107" s="644" t="s">
        <v>486</v>
      </c>
      <c r="AD107" s="644" t="s">
        <v>2512</v>
      </c>
      <c r="AE107" s="644" t="s">
        <v>2514</v>
      </c>
    </row>
    <row r="108" spans="2:31" ht="30" customHeight="1" x14ac:dyDescent="0.2">
      <c r="B108" s="508">
        <f ca="1"/>
        <v>104</v>
      </c>
      <c r="C108" s="508" t="str">
        <f ca="1"/>
        <v>DWE-39020</v>
      </c>
      <c r="D108" s="508" t="str">
        <f ca="1"/>
        <v>Lot01</v>
      </c>
      <c r="E108" s="508" t="str">
        <f ca="1"/>
        <v>DWE12</v>
      </c>
      <c r="F108" s="508" t="str">
        <f ca="1"/>
        <v>DWE</v>
      </c>
      <c r="G108" s="542" t="str">
        <f ca="1"/>
        <v>Waste Disposal</v>
      </c>
      <c r="H108" s="508" t="str">
        <f ca="1"/>
        <v>สมศักดิ์</v>
      </c>
      <c r="I108" s="508">
        <f ca="1"/>
        <v>0</v>
      </c>
      <c r="J108" s="508" t="str">
        <f ca="1"/>
        <v>Depot</v>
      </c>
      <c r="K108" s="510">
        <f ca="1"/>
        <v>46285</v>
      </c>
      <c r="L108" s="173">
        <f ca="1"/>
        <v>46008</v>
      </c>
      <c r="M108" s="187">
        <f ca="1"/>
        <v>1</v>
      </c>
      <c r="N108" s="191" t="str">
        <f ca="1"/>
        <v>Completed</v>
      </c>
      <c r="O108" s="173">
        <f ca="1"/>
        <v>46038</v>
      </c>
      <c r="P108" s="189">
        <f ca="1"/>
        <v>1</v>
      </c>
      <c r="Q108" s="191" t="str">
        <f ca="1"/>
        <v>Completed</v>
      </c>
      <c r="R108" s="173">
        <f ca="1"/>
        <v>46081</v>
      </c>
      <c r="S108" s="189">
        <f ca="1"/>
        <v>1</v>
      </c>
      <c r="T108" s="191" t="str">
        <f ca="1"/>
        <v>Completed</v>
      </c>
      <c r="U108" s="173">
        <f ca="1"/>
        <v>46112</v>
      </c>
      <c r="V108" s="189">
        <f ca="1"/>
        <v>1</v>
      </c>
      <c r="W108" s="191" t="str">
        <f ca="1"/>
        <v>Completed</v>
      </c>
      <c r="X108" s="720">
        <f ca="1"/>
        <v>46208</v>
      </c>
      <c r="Y108" s="716">
        <f ca="1"/>
        <v>0</v>
      </c>
      <c r="Z108" s="191" t="str">
        <f ca="1"/>
        <v>Late</v>
      </c>
      <c r="AA108" t="str" cm="1">
        <f t="array" aca="1" ref="AA108" ca="1">_xlfn.XLOOKUP(1,(E108='01 Summary'!$E$4:$E$250)*(('01 Summary'!$Z$4:$Z$250="Late")+('01 Summary'!$Z$4:$Z$250="On Schedule")),'01 Summary'!$AM$4:$AM$250," ")</f>
        <v>Test 9-15/11/26</v>
      </c>
      <c r="AC108" s="644" t="s">
        <v>486</v>
      </c>
      <c r="AD108" s="644" t="s">
        <v>2512</v>
      </c>
      <c r="AE108" s="644" t="s">
        <v>2514</v>
      </c>
    </row>
    <row r="109" spans="2:31" ht="30" hidden="1" customHeight="1" x14ac:dyDescent="0.2">
      <c r="B109" s="508">
        <f ca="1"/>
        <v>105</v>
      </c>
      <c r="C109" s="508" t="str">
        <f ca="1"/>
        <v>MDW-39305</v>
      </c>
      <c r="D109" s="508" t="str">
        <f ca="1"/>
        <v>Lot01</v>
      </c>
      <c r="E109" s="508" t="str">
        <f ca="1"/>
        <v>DWE13</v>
      </c>
      <c r="F109" s="508" t="str">
        <f ca="1"/>
        <v>DWE</v>
      </c>
      <c r="G109" s="542" t="str">
        <f ca="1"/>
        <v>Safety Provision for Maintenance Pits</v>
      </c>
      <c r="H109" s="508" t="str">
        <f ca="1"/>
        <v>สหชาติ</v>
      </c>
      <c r="I109" s="508">
        <f ca="1"/>
        <v>0</v>
      </c>
      <c r="J109" s="508" t="str">
        <f ca="1"/>
        <v>Depot</v>
      </c>
      <c r="K109" s="510">
        <f ca="1"/>
        <v>46285</v>
      </c>
      <c r="L109" s="193">
        <f ca="1"/>
        <v>45991</v>
      </c>
      <c r="M109" s="531">
        <f ca="1"/>
        <v>1</v>
      </c>
      <c r="N109" s="191" t="str">
        <f ca="1"/>
        <v>Completed</v>
      </c>
      <c r="O109" s="193">
        <f ca="1"/>
        <v>46141</v>
      </c>
      <c r="P109" s="531">
        <f ca="1"/>
        <v>1</v>
      </c>
      <c r="Q109" s="191" t="str">
        <f ca="1"/>
        <v>Completed</v>
      </c>
      <c r="R109" s="194">
        <f ca="1"/>
        <v>0</v>
      </c>
      <c r="S109" s="195">
        <f ca="1"/>
        <v>0</v>
      </c>
      <c r="T109" s="203">
        <f ca="1"/>
        <v>0</v>
      </c>
      <c r="U109" s="173">
        <f ca="1"/>
        <v>46232</v>
      </c>
      <c r="V109" s="187">
        <f ca="1"/>
        <v>0.7</v>
      </c>
      <c r="W109" s="191" t="str">
        <f ca="1"/>
        <v>Late</v>
      </c>
      <c r="X109" s="550">
        <f ca="1"/>
        <v>0</v>
      </c>
      <c r="Y109" s="551">
        <f ca="1"/>
        <v>0</v>
      </c>
      <c r="Z109" s="552">
        <f ca="1"/>
        <v>0</v>
      </c>
      <c r="AA109" t="str" cm="1">
        <f t="array" aca="1" ref="AA109" ca="1">_xlfn.XLOOKUP(1,(E109='01 Summary'!$E$4:$E$250)*(('01 Summary'!$Z$4:$Z$250="Late")+('01 Summary'!$Z$4:$Z$250="On Schedule")),'01 Summary'!$AM$4:$AM$250," ")</f>
        <v xml:space="preserve"> </v>
      </c>
      <c r="AC109" s="644" t="s">
        <v>1431</v>
      </c>
      <c r="AD109" s="644" t="s">
        <v>2157</v>
      </c>
      <c r="AE109" s="644" t="s">
        <v>2159</v>
      </c>
    </row>
    <row r="110" spans="2:31" ht="30" hidden="1" customHeight="1" x14ac:dyDescent="0.2">
      <c r="B110" s="508">
        <f ca="1"/>
        <v>106</v>
      </c>
      <c r="C110" s="681" t="str">
        <f ca="1"/>
        <v>DWE-39xxx</v>
      </c>
      <c r="D110" s="674" t="str">
        <f ca="1"/>
        <v>Lot01</v>
      </c>
      <c r="E110" s="674" t="str">
        <f ca="1"/>
        <v>DWE14</v>
      </c>
      <c r="F110" s="674" t="str">
        <f ca="1"/>
        <v>DWE</v>
      </c>
      <c r="G110" s="676" t="str">
        <f ca="1"/>
        <v>Pit Drainage System in Main Workshop</v>
      </c>
      <c r="H110" s="674" t="str">
        <f ca="1"/>
        <v>สมศักดิ์</v>
      </c>
      <c r="I110" s="674">
        <f ca="1"/>
        <v>0</v>
      </c>
      <c r="J110" s="674" t="str">
        <f ca="1"/>
        <v>Depot</v>
      </c>
      <c r="K110" s="677">
        <f ca="1"/>
        <v>46285</v>
      </c>
      <c r="L110" s="605">
        <f ca="1"/>
        <v>0</v>
      </c>
      <c r="M110" s="618">
        <f ca="1"/>
        <v>0</v>
      </c>
      <c r="N110" s="601">
        <f ca="1"/>
        <v>0</v>
      </c>
      <c r="O110" s="619">
        <f ca="1"/>
        <v>0</v>
      </c>
      <c r="P110" s="531">
        <f ca="1"/>
        <v>0</v>
      </c>
      <c r="Q110" s="620">
        <f ca="1"/>
        <v>0</v>
      </c>
      <c r="R110" s="602">
        <f ca="1"/>
        <v>0</v>
      </c>
      <c r="S110" s="603">
        <f ca="1"/>
        <v>0</v>
      </c>
      <c r="T110" s="604">
        <f ca="1"/>
        <v>0</v>
      </c>
      <c r="U110" s="193">
        <f ca="1"/>
        <v>0</v>
      </c>
      <c r="V110" s="615">
        <f ca="1"/>
        <v>0</v>
      </c>
      <c r="W110" s="601">
        <f ca="1"/>
        <v>0</v>
      </c>
      <c r="X110" s="701">
        <f ca="1"/>
        <v>0</v>
      </c>
      <c r="Y110" s="702">
        <f ca="1"/>
        <v>0</v>
      </c>
      <c r="Z110" s="703">
        <f ca="1"/>
        <v>0</v>
      </c>
      <c r="AA110" t="str" cm="1">
        <f t="array" aca="1" ref="AA110" ca="1">_xlfn.XLOOKUP(1,(E110='01 Summary'!$E$4:$E$250)*(('01 Summary'!$Z$4:$Z$250="Late")+('01 Summary'!$Z$4:$Z$250="On Schedule")),'01 Summary'!$AM$4:$AM$250," ")</f>
        <v xml:space="preserve"> </v>
      </c>
      <c r="AC110" s="644" t="s">
        <v>870</v>
      </c>
      <c r="AD110" s="644" t="s">
        <v>2157</v>
      </c>
      <c r="AE110" s="644" t="s">
        <v>2159</v>
      </c>
    </row>
    <row r="111" spans="2:31" ht="30" hidden="1" customHeight="1" x14ac:dyDescent="0.2">
      <c r="B111" s="508">
        <f ca="1"/>
        <v>107</v>
      </c>
      <c r="C111" s="674" t="str">
        <f ca="1"/>
        <v>DWE-39023</v>
      </c>
      <c r="D111" s="674" t="str">
        <f ca="1"/>
        <v>Lot01</v>
      </c>
      <c r="E111" s="674" t="str">
        <f ca="1"/>
        <v>DWE15</v>
      </c>
      <c r="F111" s="674" t="str">
        <f ca="1"/>
        <v>DWE</v>
      </c>
      <c r="G111" s="676" t="str">
        <f ca="1"/>
        <v>Provision of Civil Works and Building Services to support Train Washing Equipment</v>
      </c>
      <c r="H111" s="674" t="str">
        <f ca="1"/>
        <v>สหชาติ</v>
      </c>
      <c r="I111" s="674">
        <f ca="1"/>
        <v>0</v>
      </c>
      <c r="J111" s="674" t="str">
        <f ca="1"/>
        <v>Depot</v>
      </c>
      <c r="K111" s="677">
        <f ca="1"/>
        <v>46235</v>
      </c>
      <c r="L111" s="193">
        <f ca="1"/>
        <v>45991</v>
      </c>
      <c r="M111" s="615">
        <f ca="1"/>
        <v>1</v>
      </c>
      <c r="N111" s="601" t="str">
        <f ca="1"/>
        <v>Completed</v>
      </c>
      <c r="O111" s="193">
        <f ca="1"/>
        <v>46112</v>
      </c>
      <c r="P111" s="615">
        <f ca="1"/>
        <v>1</v>
      </c>
      <c r="Q111" s="601" t="str">
        <f ca="1"/>
        <v>Completed</v>
      </c>
      <c r="R111" s="602">
        <f ca="1"/>
        <v>0</v>
      </c>
      <c r="S111" s="603">
        <f ca="1"/>
        <v>0</v>
      </c>
      <c r="T111" s="604">
        <f ca="1"/>
        <v>0</v>
      </c>
      <c r="U111" s="619">
        <f ca="1"/>
        <v>46173</v>
      </c>
      <c r="V111" s="615">
        <f ca="1"/>
        <v>1</v>
      </c>
      <c r="W111" s="601" t="str">
        <f ca="1"/>
        <v>Completed</v>
      </c>
      <c r="X111" s="701">
        <f ca="1"/>
        <v>0</v>
      </c>
      <c r="Y111" s="702">
        <f ca="1"/>
        <v>0</v>
      </c>
      <c r="Z111" s="703">
        <f ca="1"/>
        <v>0</v>
      </c>
      <c r="AA111" t="str" cm="1">
        <f t="array" aca="1" ref="AA111" ca="1">_xlfn.XLOOKUP(1,(E111='01 Summary'!$E$4:$E$250)*(('01 Summary'!$Z$4:$Z$250="Late")+('01 Summary'!$Z$4:$Z$250="On Schedule")),'01 Summary'!$AM$4:$AM$250," ")</f>
        <v xml:space="preserve"> </v>
      </c>
      <c r="AC111" s="644" t="s">
        <v>876</v>
      </c>
      <c r="AD111" s="644" t="s">
        <v>2047</v>
      </c>
      <c r="AE111" s="644" t="s">
        <v>2050</v>
      </c>
    </row>
    <row r="112" spans="2:31" ht="30" customHeight="1" x14ac:dyDescent="0.2">
      <c r="B112" s="508">
        <f ca="1"/>
        <v>108</v>
      </c>
      <c r="C112" s="508" t="str">
        <f ca="1"/>
        <v>DWE-39013</v>
      </c>
      <c r="D112" s="508" t="str">
        <f ca="1"/>
        <v>Lot01</v>
      </c>
      <c r="E112" s="508" t="str">
        <f ca="1"/>
        <v>DWE16</v>
      </c>
      <c r="F112" s="508" t="str">
        <f ca="1"/>
        <v>DWE</v>
      </c>
      <c r="G112" s="542" t="str">
        <f ca="1"/>
        <v>Overhead Traveling Crane</v>
      </c>
      <c r="H112" s="508" t="str">
        <f ca="1"/>
        <v>สมศักดิ์</v>
      </c>
      <c r="I112" s="508">
        <f ca="1"/>
        <v>0</v>
      </c>
      <c r="J112" s="508" t="str">
        <f ca="1"/>
        <v>Depot</v>
      </c>
      <c r="K112" s="510">
        <f ca="1"/>
        <v>46285</v>
      </c>
      <c r="L112" s="173">
        <f ca="1"/>
        <v>45900</v>
      </c>
      <c r="M112" s="189">
        <f ca="1"/>
        <v>1</v>
      </c>
      <c r="N112" s="191" t="str">
        <f ca="1"/>
        <v>Completed</v>
      </c>
      <c r="O112" s="173">
        <f ca="1"/>
        <v>45777</v>
      </c>
      <c r="P112" s="189">
        <f ca="1"/>
        <v>1</v>
      </c>
      <c r="Q112" s="191" t="str">
        <f ca="1"/>
        <v>Completed</v>
      </c>
      <c r="R112" s="173">
        <f ca="1"/>
        <v>46101</v>
      </c>
      <c r="S112" s="189">
        <f ca="1"/>
        <v>1</v>
      </c>
      <c r="T112" s="191" t="str">
        <f ca="1"/>
        <v>Completed</v>
      </c>
      <c r="U112" s="194">
        <f ca="1"/>
        <v>0</v>
      </c>
      <c r="V112" s="195">
        <f ca="1"/>
        <v>0</v>
      </c>
      <c r="W112" s="203">
        <f ca="1"/>
        <v>0</v>
      </c>
      <c r="X112" s="720">
        <f ca="1"/>
        <v>46116</v>
      </c>
      <c r="Y112" s="716">
        <f ca="1"/>
        <v>1</v>
      </c>
      <c r="Z112" s="191" t="str">
        <f ca="1"/>
        <v>Completed</v>
      </c>
      <c r="AA112" t="str" cm="1">
        <f t="array" aca="1" ref="AA112" ca="1">_xlfn.XLOOKUP(1,(E112='01 Summary'!$E$4:$E$250)*(('01 Summary'!$Z$4:$Z$250="Late")+('01 Summary'!$Z$4:$Z$250="On Schedule")),'01 Summary'!$AM$4:$AM$250," ")</f>
        <v xml:space="preserve"> </v>
      </c>
      <c r="AC112" s="644" t="s">
        <v>493</v>
      </c>
      <c r="AD112" s="644" t="s">
        <v>2464</v>
      </c>
      <c r="AE112" s="644" t="s">
        <v>4727</v>
      </c>
    </row>
    <row r="113" spans="2:31" ht="30" customHeight="1" x14ac:dyDescent="0.2">
      <c r="B113" s="508">
        <f ca="1"/>
        <v>109</v>
      </c>
      <c r="C113" s="508" t="str">
        <f ca="1"/>
        <v>DWE-39009</v>
      </c>
      <c r="D113" s="508" t="str">
        <f ca="1"/>
        <v>Lot01</v>
      </c>
      <c r="E113" s="508" t="str">
        <f ca="1"/>
        <v>DWE17</v>
      </c>
      <c r="F113" s="508" t="str">
        <f ca="1"/>
        <v>DWE</v>
      </c>
      <c r="G113" s="542" t="str">
        <f ca="1"/>
        <v>Vehicle Inspection and Servicing Facilities</v>
      </c>
      <c r="H113" s="508" t="str">
        <f ca="1"/>
        <v>สมศักดิ์</v>
      </c>
      <c r="I113" s="509">
        <f ca="1"/>
        <v>0</v>
      </c>
      <c r="J113" s="508" t="str">
        <f ca="1"/>
        <v>Depot</v>
      </c>
      <c r="K113" s="510">
        <f ca="1"/>
        <v>46285</v>
      </c>
      <c r="L113" s="173">
        <f ca="1"/>
        <v>45900</v>
      </c>
      <c r="M113" s="189">
        <f ca="1"/>
        <v>1</v>
      </c>
      <c r="N113" s="192" t="str">
        <f ca="1"/>
        <v>Completed</v>
      </c>
      <c r="O113" s="173">
        <f ca="1"/>
        <v>46009</v>
      </c>
      <c r="P113" s="189">
        <f ca="1"/>
        <v>1</v>
      </c>
      <c r="Q113" s="191" t="str">
        <f ca="1"/>
        <v>Completed</v>
      </c>
      <c r="R113" s="173">
        <f ca="1"/>
        <v>46272</v>
      </c>
      <c r="S113" s="189">
        <f ca="1"/>
        <v>1</v>
      </c>
      <c r="T113" s="191" t="str">
        <f ca="1"/>
        <v>Completed</v>
      </c>
      <c r="U113" s="194">
        <f ca="1"/>
        <v>0</v>
      </c>
      <c r="V113" s="195">
        <f ca="1"/>
        <v>0</v>
      </c>
      <c r="W113" s="203">
        <f ca="1"/>
        <v>0</v>
      </c>
      <c r="X113" s="718">
        <f ca="1"/>
        <v>46296</v>
      </c>
      <c r="Y113" s="716">
        <f ca="1"/>
        <v>0</v>
      </c>
      <c r="Z113" s="191" t="str">
        <f ca="1"/>
        <v>Late</v>
      </c>
      <c r="AA113" t="str" cm="1">
        <f t="array" aca="1" ref="AA113" ca="1">_xlfn.XLOOKUP(1,(E113='01 Summary'!$E$4:$E$250)*(('01 Summary'!$Z$4:$Z$250="Late")+('01 Summary'!$Z$4:$Z$250="On Schedule")),'01 Summary'!$AM$4:$AM$250," ")</f>
        <v>Test 9-15/11/26</v>
      </c>
      <c r="AC113" s="644" t="s">
        <v>519</v>
      </c>
      <c r="AD113" s="644" t="s">
        <v>2452</v>
      </c>
      <c r="AE113" s="644" t="s">
        <v>2454</v>
      </c>
    </row>
    <row r="114" spans="2:31" ht="30" customHeight="1" x14ac:dyDescent="0.2">
      <c r="B114" s="508">
        <f ca="1"/>
        <v>110</v>
      </c>
      <c r="C114" s="508" t="str">
        <f ca="1"/>
        <v>DWE-39014</v>
      </c>
      <c r="D114" s="508" t="str">
        <f ca="1"/>
        <v>Lot01</v>
      </c>
      <c r="E114" s="508" t="str">
        <f ca="1"/>
        <v>DWE18</v>
      </c>
      <c r="F114" s="508" t="str">
        <f ca="1"/>
        <v>DWE</v>
      </c>
      <c r="G114" s="542" t="str">
        <f ca="1"/>
        <v>Permanent Way Maintenance Facility</v>
      </c>
      <c r="H114" s="508" t="str">
        <f ca="1"/>
        <v>สมศักดิ์</v>
      </c>
      <c r="I114" s="508">
        <f ca="1"/>
        <v>0</v>
      </c>
      <c r="J114" s="508" t="str">
        <f ca="1"/>
        <v>Depot</v>
      </c>
      <c r="K114" s="510">
        <f ca="1"/>
        <v>46285</v>
      </c>
      <c r="L114" s="173">
        <f ca="1"/>
        <v>45777</v>
      </c>
      <c r="M114" s="187">
        <f ca="1"/>
        <v>1</v>
      </c>
      <c r="N114" s="191" t="str">
        <f ca="1"/>
        <v>Completed</v>
      </c>
      <c r="O114" s="583">
        <f ca="1"/>
        <v>46446</v>
      </c>
      <c r="P114" s="187">
        <f ca="1"/>
        <v>1</v>
      </c>
      <c r="Q114" s="191" t="str">
        <f ca="1"/>
        <v>Completed</v>
      </c>
      <c r="R114" s="194">
        <f ca="1"/>
        <v>46402</v>
      </c>
      <c r="S114" s="195">
        <f ca="1"/>
        <v>0.7</v>
      </c>
      <c r="T114" s="203" t="str">
        <f ca="1"/>
        <v>On Schedule</v>
      </c>
      <c r="U114" s="194">
        <f ca="1"/>
        <v>0</v>
      </c>
      <c r="V114" s="195">
        <f ca="1"/>
        <v>0</v>
      </c>
      <c r="W114" s="203">
        <f ca="1"/>
        <v>0</v>
      </c>
      <c r="X114" s="718">
        <f ca="1"/>
        <v>46476</v>
      </c>
      <c r="Y114" s="715">
        <f ca="1"/>
        <v>0</v>
      </c>
      <c r="Z114" s="191" t="str">
        <f ca="1"/>
        <v>On Schedule</v>
      </c>
      <c r="AA114" t="str" cm="1">
        <f t="array" aca="1" ref="AA114" ca="1">_xlfn.XLOOKUP(1,(E114='01 Summary'!$E$4:$E$250)*(('01 Summary'!$Z$4:$Z$250="Late")+('01 Summary'!$Z$4:$Z$250="On Schedule")),'01 Summary'!$AM$4:$AM$250," ")</f>
        <v>Test 18-30/1/27</v>
      </c>
      <c r="AC114" s="644" t="s">
        <v>462</v>
      </c>
      <c r="AD114" s="644" t="s">
        <v>2476</v>
      </c>
      <c r="AE114" s="644" t="s">
        <v>2478</v>
      </c>
    </row>
    <row r="115" spans="2:31" ht="30" hidden="1" customHeight="1" x14ac:dyDescent="0.2">
      <c r="B115" s="508">
        <f ca="1"/>
        <v>111</v>
      </c>
      <c r="C115" s="508" t="str">
        <f ca="1"/>
        <v>-</v>
      </c>
      <c r="D115" s="508" t="str">
        <f ca="1"/>
        <v>Lot01</v>
      </c>
      <c r="E115" s="508" t="str">
        <f ca="1"/>
        <v>DWE19</v>
      </c>
      <c r="F115" s="508" t="str">
        <f ca="1"/>
        <v>DWE</v>
      </c>
      <c r="G115" s="542" t="str">
        <f ca="1"/>
        <v>Permanent Way Vehicles</v>
      </c>
      <c r="H115" s="508" t="str">
        <f ca="1"/>
        <v>สมศักดิ์</v>
      </c>
      <c r="I115" s="508">
        <f ca="1"/>
        <v>0</v>
      </c>
      <c r="J115" s="508" t="str">
        <f ca="1"/>
        <v>Depot</v>
      </c>
      <c r="K115" s="510">
        <f ca="1"/>
        <v>46285</v>
      </c>
      <c r="L115" s="194">
        <f ca="1"/>
        <v>0</v>
      </c>
      <c r="M115" s="195">
        <f ca="1"/>
        <v>0</v>
      </c>
      <c r="N115" s="203">
        <f ca="1"/>
        <v>0</v>
      </c>
      <c r="O115" s="194">
        <f ca="1"/>
        <v>0</v>
      </c>
      <c r="P115" s="195">
        <f ca="1"/>
        <v>0</v>
      </c>
      <c r="Q115" s="203">
        <f ca="1"/>
        <v>0</v>
      </c>
      <c r="R115" s="194">
        <f ca="1"/>
        <v>0</v>
      </c>
      <c r="S115" s="195">
        <f ca="1"/>
        <v>0</v>
      </c>
      <c r="T115" s="203">
        <f ca="1"/>
        <v>0</v>
      </c>
      <c r="U115" s="194">
        <f ca="1"/>
        <v>0</v>
      </c>
      <c r="V115" s="195">
        <f ca="1"/>
        <v>0</v>
      </c>
      <c r="W115" s="203">
        <f ca="1"/>
        <v>0</v>
      </c>
      <c r="X115" s="550">
        <f ca="1"/>
        <v>0</v>
      </c>
      <c r="Y115" s="551">
        <f ca="1"/>
        <v>0</v>
      </c>
      <c r="Z115" s="552">
        <f ca="1"/>
        <v>0</v>
      </c>
      <c r="AA115" t="str" cm="1">
        <f t="array" aca="1" ref="AA115" ca="1">_xlfn.XLOOKUP(1,(E115='01 Summary'!$E$4:$E$250)*(('01 Summary'!$Z$4:$Z$250="Late")+('01 Summary'!$Z$4:$Z$250="On Schedule")),'01 Summary'!$AM$4:$AM$250," ")</f>
        <v xml:space="preserve"> </v>
      </c>
      <c r="AD115" s="644">
        <v>0</v>
      </c>
      <c r="AE115" s="644">
        <v>0</v>
      </c>
    </row>
    <row r="116" spans="2:31" ht="30" customHeight="1" x14ac:dyDescent="0.2">
      <c r="B116" s="508">
        <f ca="1"/>
        <v>112</v>
      </c>
      <c r="C116" s="674" t="str">
        <f ca="1"/>
        <v>DWE-39001</v>
      </c>
      <c r="D116" s="674" t="str">
        <f ca="1"/>
        <v>Lot01</v>
      </c>
      <c r="E116" s="674" t="str">
        <f ca="1"/>
        <v>DWE19.1</v>
      </c>
      <c r="F116" s="674" t="str">
        <f ca="1"/>
        <v>DWE</v>
      </c>
      <c r="G116" s="676" t="str">
        <f ca="1"/>
        <v>Shunting Locomotive</v>
      </c>
      <c r="H116" s="674" t="str">
        <f ca="1"/>
        <v>สมศักดิ์</v>
      </c>
      <c r="I116" s="674">
        <f ca="1"/>
        <v>0</v>
      </c>
      <c r="J116" s="674" t="str">
        <f ca="1"/>
        <v>Depot</v>
      </c>
      <c r="K116" s="677">
        <f ca="1"/>
        <v>46285</v>
      </c>
      <c r="L116" s="193">
        <f ca="1"/>
        <v>45900</v>
      </c>
      <c r="M116" s="531">
        <f ca="1"/>
        <v>1</v>
      </c>
      <c r="N116" s="601" t="str">
        <f ca="1"/>
        <v>Completed</v>
      </c>
      <c r="O116" s="193">
        <f ca="1"/>
        <v>46009</v>
      </c>
      <c r="P116" s="531">
        <f ca="1"/>
        <v>1</v>
      </c>
      <c r="Q116" s="601" t="str">
        <f ca="1"/>
        <v>Completed</v>
      </c>
      <c r="R116" s="193">
        <f ca="1"/>
        <v>46371</v>
      </c>
      <c r="S116" s="531">
        <f ca="1"/>
        <v>0.5</v>
      </c>
      <c r="T116" s="601" t="str">
        <f ca="1"/>
        <v>On Schedule</v>
      </c>
      <c r="U116" s="602">
        <f ca="1"/>
        <v>0</v>
      </c>
      <c r="V116" s="603">
        <f ca="1"/>
        <v>0</v>
      </c>
      <c r="W116" s="604">
        <f ca="1"/>
        <v>0</v>
      </c>
      <c r="X116" s="720">
        <f ca="1"/>
        <v>46386</v>
      </c>
      <c r="Y116" s="717">
        <f ca="1"/>
        <v>0</v>
      </c>
      <c r="Z116" s="601" t="str">
        <f ca="1"/>
        <v>On Schedule</v>
      </c>
      <c r="AA116" t="str" cm="1">
        <f t="array" aca="1" ref="AA116" ca="1">_xlfn.XLOOKUP(1,(E116='01 Summary'!$E$4:$E$250)*(('01 Summary'!$Z$4:$Z$250="Late")+('01 Summary'!$Z$4:$Z$250="On Schedule")),'01 Summary'!$AM$4:$AM$250," ")</f>
        <v>Delivery to Thailand Feb-27</v>
      </c>
      <c r="AC116" s="644" t="s">
        <v>511</v>
      </c>
      <c r="AD116" s="644" t="s">
        <v>2420</v>
      </c>
      <c r="AE116" s="644" t="s">
        <v>2422</v>
      </c>
    </row>
    <row r="117" spans="2:31" ht="30" customHeight="1" x14ac:dyDescent="0.2">
      <c r="B117" s="508">
        <f ca="1"/>
        <v>113</v>
      </c>
      <c r="C117" s="508" t="str">
        <f ca="1"/>
        <v>DWE-39002</v>
      </c>
      <c r="D117" s="508" t="str">
        <f ca="1"/>
        <v>Lot01</v>
      </c>
      <c r="E117" s="508" t="str">
        <f ca="1"/>
        <v>DWE19.2</v>
      </c>
      <c r="F117" s="508" t="str">
        <f ca="1"/>
        <v>DWE</v>
      </c>
      <c r="G117" s="542" t="str">
        <f ca="1"/>
        <v>Tunnel Inspection and Cleaning Vehicle</v>
      </c>
      <c r="H117" s="508" t="str">
        <f ca="1"/>
        <v>สมศักดิ์</v>
      </c>
      <c r="I117" s="508">
        <f ca="1"/>
        <v>0</v>
      </c>
      <c r="J117" s="508" t="str">
        <f ca="1"/>
        <v>Depot</v>
      </c>
      <c r="K117" s="510">
        <f ca="1"/>
        <v>46285</v>
      </c>
      <c r="L117" s="173">
        <f ca="1"/>
        <v>45900</v>
      </c>
      <c r="M117" s="189">
        <f ca="1"/>
        <v>0</v>
      </c>
      <c r="N117" s="191" t="str">
        <f ca="1"/>
        <v>Late</v>
      </c>
      <c r="O117" s="173">
        <f ca="1"/>
        <v>46009</v>
      </c>
      <c r="P117" s="189">
        <f ca="1"/>
        <v>1</v>
      </c>
      <c r="Q117" s="191" t="str">
        <f ca="1"/>
        <v>Completed</v>
      </c>
      <c r="R117" s="176">
        <f ca="1"/>
        <v>46386</v>
      </c>
      <c r="S117" s="189">
        <f ca="1"/>
        <v>0.4</v>
      </c>
      <c r="T117" s="191" t="str">
        <f ca="1"/>
        <v>On Schedule</v>
      </c>
      <c r="U117" s="194">
        <f ca="1"/>
        <v>0</v>
      </c>
      <c r="V117" s="195">
        <f ca="1"/>
        <v>0</v>
      </c>
      <c r="W117" s="203">
        <f ca="1"/>
        <v>0</v>
      </c>
      <c r="X117" s="718">
        <f ca="1"/>
        <v>46306</v>
      </c>
      <c r="Y117" s="716">
        <f ca="1"/>
        <v>0</v>
      </c>
      <c r="Z117" s="191" t="str">
        <f ca="1"/>
        <v>Late</v>
      </c>
      <c r="AA117" t="str" cm="1">
        <f t="array" aca="1" ref="AA117" ca="1">_xlfn.XLOOKUP(1,(E117='01 Summary'!$E$4:$E$250)*(('01 Summary'!$Z$4:$Z$250="Late")+('01 Summary'!$Z$4:$Z$250="On Schedule")),'01 Summary'!$AM$4:$AM$250," ")</f>
        <v>Delivery to Thailand Feb-27</v>
      </c>
      <c r="AC117" s="644" t="s">
        <v>512</v>
      </c>
      <c r="AD117" s="644" t="s">
        <v>2424</v>
      </c>
      <c r="AE117" s="644" t="s">
        <v>2426</v>
      </c>
    </row>
    <row r="118" spans="2:31" ht="30" customHeight="1" x14ac:dyDescent="0.2">
      <c r="B118" s="508">
        <f ca="1"/>
        <v>114</v>
      </c>
      <c r="C118" s="508" t="str">
        <f ca="1"/>
        <v>DWE-39003</v>
      </c>
      <c r="D118" s="508" t="str">
        <f ca="1"/>
        <v>Lot01</v>
      </c>
      <c r="E118" s="508" t="str">
        <f ca="1"/>
        <v>DWE19.3</v>
      </c>
      <c r="F118" s="508" t="str">
        <f ca="1"/>
        <v>DWE</v>
      </c>
      <c r="G118" s="542" t="str">
        <f ca="1"/>
        <v>Hi/Rail Maintenance Vehicle</v>
      </c>
      <c r="H118" s="508" t="str">
        <f ca="1"/>
        <v>สมศักดิ์</v>
      </c>
      <c r="I118" s="508">
        <f ca="1"/>
        <v>0</v>
      </c>
      <c r="J118" s="508" t="str">
        <f ca="1"/>
        <v>Depot</v>
      </c>
      <c r="K118" s="510">
        <f ca="1"/>
        <v>46285</v>
      </c>
      <c r="L118" s="597">
        <f ca="1"/>
        <v>45900</v>
      </c>
      <c r="M118" s="189">
        <f ca="1"/>
        <v>1</v>
      </c>
      <c r="N118" s="191" t="str">
        <f ca="1"/>
        <v>Completed</v>
      </c>
      <c r="O118" s="173">
        <f ca="1"/>
        <v>46009</v>
      </c>
      <c r="P118" s="189">
        <f ca="1"/>
        <v>1</v>
      </c>
      <c r="Q118" s="191" t="str">
        <f ca="1"/>
        <v>Completed</v>
      </c>
      <c r="R118" s="173">
        <f ca="1"/>
        <v>46356</v>
      </c>
      <c r="S118" s="189">
        <f ca="1"/>
        <v>0.55000000000000004</v>
      </c>
      <c r="T118" s="191" t="str">
        <f ca="1"/>
        <v>On Schedule</v>
      </c>
      <c r="U118" s="194">
        <f ca="1"/>
        <v>0</v>
      </c>
      <c r="V118" s="195">
        <f ca="1"/>
        <v>0</v>
      </c>
      <c r="W118" s="203">
        <f ca="1"/>
        <v>0</v>
      </c>
      <c r="X118" s="718">
        <f ca="1"/>
        <v>46372</v>
      </c>
      <c r="Y118" s="716">
        <f ca="1"/>
        <v>0</v>
      </c>
      <c r="Z118" s="191" t="str">
        <f ca="1"/>
        <v>On Schedule</v>
      </c>
      <c r="AA118" t="str" cm="1">
        <f t="array" aca="1" ref="AA118" ca="1">_xlfn.XLOOKUP(1,(E118='01 Summary'!$E$4:$E$250)*(('01 Summary'!$Z$4:$Z$250="Late")+('01 Summary'!$Z$4:$Z$250="On Schedule")),'01 Summary'!$AM$4:$AM$250," ")</f>
        <v>Delivery to Thailand Dec-26</v>
      </c>
      <c r="AC118" s="644" t="s">
        <v>513</v>
      </c>
      <c r="AD118" s="644" t="s">
        <v>2428</v>
      </c>
      <c r="AE118" s="644" t="s">
        <v>2430</v>
      </c>
    </row>
    <row r="119" spans="2:31" ht="30" customHeight="1" x14ac:dyDescent="0.2">
      <c r="B119" s="508">
        <f ca="1"/>
        <v>115</v>
      </c>
      <c r="C119" s="674" t="str">
        <f ca="1"/>
        <v>DWE-39004</v>
      </c>
      <c r="D119" s="674" t="str">
        <f ca="1"/>
        <v>Lot01</v>
      </c>
      <c r="E119" s="674" t="str">
        <f ca="1"/>
        <v>DWE19.4</v>
      </c>
      <c r="F119" s="674" t="str">
        <f ca="1"/>
        <v>DWE</v>
      </c>
      <c r="G119" s="676" t="str">
        <f ca="1"/>
        <v>Flat wagon</v>
      </c>
      <c r="H119" s="674" t="str">
        <f ca="1"/>
        <v>สมศักดิ์</v>
      </c>
      <c r="I119" s="674">
        <f ca="1"/>
        <v>0</v>
      </c>
      <c r="J119" s="674" t="str">
        <f ca="1"/>
        <v>Depot</v>
      </c>
      <c r="K119" s="677">
        <f ca="1"/>
        <v>46285</v>
      </c>
      <c r="L119" s="193">
        <f ca="1"/>
        <v>45900</v>
      </c>
      <c r="M119" s="531">
        <f ca="1"/>
        <v>1</v>
      </c>
      <c r="N119" s="601" t="str">
        <f ca="1"/>
        <v>Completed</v>
      </c>
      <c r="O119" s="193">
        <f ca="1"/>
        <v>46009</v>
      </c>
      <c r="P119" s="531">
        <f ca="1"/>
        <v>1</v>
      </c>
      <c r="Q119" s="601" t="str">
        <f ca="1"/>
        <v>Completed</v>
      </c>
      <c r="R119" s="193">
        <f ca="1"/>
        <v>46325</v>
      </c>
      <c r="S119" s="531">
        <f ca="1"/>
        <v>0.68</v>
      </c>
      <c r="T119" s="601" t="str">
        <f ca="1"/>
        <v>On Schedule</v>
      </c>
      <c r="U119" s="602">
        <f ca="1"/>
        <v>0</v>
      </c>
      <c r="V119" s="603">
        <f ca="1"/>
        <v>0</v>
      </c>
      <c r="W119" s="604">
        <f ca="1"/>
        <v>0</v>
      </c>
      <c r="X119" s="720">
        <f ca="1"/>
        <v>46245</v>
      </c>
      <c r="Y119" s="717">
        <f ca="1"/>
        <v>0</v>
      </c>
      <c r="Z119" s="601" t="str">
        <f ca="1"/>
        <v>Late</v>
      </c>
      <c r="AA119" t="str" cm="1">
        <f t="array" aca="1" ref="AA119" ca="1">_xlfn.XLOOKUP(1,(E119='01 Summary'!$E$4:$E$250)*(('01 Summary'!$Z$4:$Z$250="Late")+('01 Summary'!$Z$4:$Z$250="On Schedule")),'01 Summary'!$AM$4:$AM$250," ")</f>
        <v>Delivery to Thailand Dec-26</v>
      </c>
      <c r="AC119" s="644" t="s">
        <v>514</v>
      </c>
      <c r="AD119" s="644" t="s">
        <v>2432</v>
      </c>
      <c r="AE119" s="644" t="s">
        <v>2434</v>
      </c>
    </row>
    <row r="120" spans="2:31" ht="30" customHeight="1" x14ac:dyDescent="0.2">
      <c r="B120" s="508">
        <f ca="1"/>
        <v>116</v>
      </c>
      <c r="C120" s="674" t="str">
        <f ca="1"/>
        <v>DWE-39005</v>
      </c>
      <c r="D120" s="674" t="str">
        <f ca="1"/>
        <v>Lot01</v>
      </c>
      <c r="E120" s="674" t="str">
        <f ca="1"/>
        <v>DWE19.5</v>
      </c>
      <c r="F120" s="674" t="str">
        <f ca="1"/>
        <v>DWE</v>
      </c>
      <c r="G120" s="676" t="str">
        <f ca="1"/>
        <v>Re-railing Equipment</v>
      </c>
      <c r="H120" s="674" t="str">
        <f ca="1"/>
        <v>สมศักดิ์</v>
      </c>
      <c r="I120" s="674">
        <f ca="1"/>
        <v>0</v>
      </c>
      <c r="J120" s="674" t="str">
        <f ca="1"/>
        <v>Depot</v>
      </c>
      <c r="K120" s="677">
        <f ca="1"/>
        <v>46285</v>
      </c>
      <c r="L120" s="193">
        <f ca="1"/>
        <v>45900</v>
      </c>
      <c r="M120" s="531">
        <f ca="1"/>
        <v>1</v>
      </c>
      <c r="N120" s="601" t="str">
        <f ca="1"/>
        <v>Completed</v>
      </c>
      <c r="O120" s="193">
        <f ca="1"/>
        <v>45971</v>
      </c>
      <c r="P120" s="531">
        <f ca="1"/>
        <v>1</v>
      </c>
      <c r="Q120" s="601" t="str">
        <f ca="1"/>
        <v>Completed</v>
      </c>
      <c r="R120" s="193">
        <f ca="1"/>
        <v>46218</v>
      </c>
      <c r="S120" s="531">
        <f ca="1"/>
        <v>0.9</v>
      </c>
      <c r="T120" s="601" t="str">
        <f ca="1"/>
        <v>Late</v>
      </c>
      <c r="U120" s="602">
        <f ca="1"/>
        <v>0</v>
      </c>
      <c r="V120" s="603">
        <f ca="1"/>
        <v>0</v>
      </c>
      <c r="W120" s="604">
        <f ca="1"/>
        <v>0</v>
      </c>
      <c r="X120" s="720">
        <f ca="1"/>
        <v>46265</v>
      </c>
      <c r="Y120" s="717">
        <f ca="1"/>
        <v>0</v>
      </c>
      <c r="Z120" s="601" t="str">
        <f ca="1"/>
        <v>Late</v>
      </c>
      <c r="AA120" t="str" cm="1">
        <f t="array" aca="1" ref="AA120" ca="1">_xlfn.XLOOKUP(1,(E120='01 Summary'!$E$4:$E$250)*(('01 Summary'!$Z$4:$Z$250="Late")+('01 Summary'!$Z$4:$Z$250="On Schedule")),'01 Summary'!$AM$4:$AM$250," ")</f>
        <v>Test 16-22/11/26</v>
      </c>
      <c r="AC120" s="644" t="s">
        <v>515</v>
      </c>
      <c r="AD120" s="644" t="s">
        <v>2436</v>
      </c>
      <c r="AE120" s="644" t="s">
        <v>2438</v>
      </c>
    </row>
    <row r="121" spans="2:31" ht="30" customHeight="1" x14ac:dyDescent="0.2">
      <c r="B121" s="508">
        <f ca="1"/>
        <v>117</v>
      </c>
      <c r="C121" s="508" t="str">
        <f ca="1"/>
        <v>DWE-39006</v>
      </c>
      <c r="D121" s="508" t="str">
        <f ca="1"/>
        <v>Lot01</v>
      </c>
      <c r="E121" s="508" t="str">
        <f ca="1"/>
        <v>DWE19.6</v>
      </c>
      <c r="F121" s="508" t="str">
        <f ca="1"/>
        <v>DWE</v>
      </c>
      <c r="G121" s="542" t="str">
        <f ca="1"/>
        <v>Self-Propelled Rail Based Inspection Vehicle</v>
      </c>
      <c r="H121" s="508" t="str">
        <f ca="1"/>
        <v>สมศักดิ์</v>
      </c>
      <c r="I121" s="508">
        <f ca="1"/>
        <v>0</v>
      </c>
      <c r="J121" s="508" t="str">
        <f ca="1"/>
        <v>Depot</v>
      </c>
      <c r="K121" s="510">
        <f ca="1"/>
        <v>46285</v>
      </c>
      <c r="L121" s="597">
        <f ca="1"/>
        <v>45900</v>
      </c>
      <c r="M121" s="189">
        <f ca="1"/>
        <v>1</v>
      </c>
      <c r="N121" s="191" t="str">
        <f ca="1"/>
        <v>Completed</v>
      </c>
      <c r="O121" s="173">
        <f ca="1"/>
        <v>46009</v>
      </c>
      <c r="P121" s="189">
        <f ca="1"/>
        <v>1</v>
      </c>
      <c r="Q121" s="191" t="str">
        <f ca="1"/>
        <v>Completed</v>
      </c>
      <c r="R121" s="173">
        <f ca="1"/>
        <v>46329</v>
      </c>
      <c r="S121" s="189">
        <f ca="1"/>
        <v>0.55000000000000004</v>
      </c>
      <c r="T121" s="191" t="str">
        <f ca="1"/>
        <v>On Schedule</v>
      </c>
      <c r="U121" s="194">
        <f ca="1"/>
        <v>0</v>
      </c>
      <c r="V121" s="195">
        <f ca="1"/>
        <v>0</v>
      </c>
      <c r="W121" s="203">
        <f ca="1"/>
        <v>0</v>
      </c>
      <c r="X121" s="718">
        <f ca="1"/>
        <v>46372</v>
      </c>
      <c r="Y121" s="716">
        <f ca="1"/>
        <v>0</v>
      </c>
      <c r="Z121" s="191" t="str">
        <f ca="1"/>
        <v>On Schedule</v>
      </c>
      <c r="AA121" t="str" cm="1">
        <f t="array" aca="1" ref="AA121" ca="1">_xlfn.XLOOKUP(1,(E121='01 Summary'!$E$4:$E$250)*(('01 Summary'!$Z$4:$Z$250="Late")+('01 Summary'!$Z$4:$Z$250="On Schedule")),'01 Summary'!$AM$4:$AM$250," ")</f>
        <v>Delivery to Thailand Dec-26</v>
      </c>
      <c r="AC121" s="644" t="s">
        <v>516</v>
      </c>
      <c r="AD121" s="644" t="s">
        <v>2440</v>
      </c>
      <c r="AE121" s="644" t="s">
        <v>2442</v>
      </c>
    </row>
    <row r="122" spans="2:31" ht="30" customHeight="1" x14ac:dyDescent="0.2">
      <c r="B122" s="508">
        <f ca="1"/>
        <v>118</v>
      </c>
      <c r="C122" s="544" t="str">
        <f ca="1"/>
        <v>DWE-39007</v>
      </c>
      <c r="D122" s="544" t="str">
        <f ca="1"/>
        <v>Lot01</v>
      </c>
      <c r="E122" s="544" t="str">
        <f ca="1"/>
        <v>DWE19.7</v>
      </c>
      <c r="F122" s="544" t="str">
        <f ca="1"/>
        <v>DWE</v>
      </c>
      <c r="G122" s="689" t="str">
        <f ca="1"/>
        <v>Rail Head Grinding Machine Vehicle</v>
      </c>
      <c r="H122" s="544" t="str">
        <f ca="1"/>
        <v>สมศักดิ์</v>
      </c>
      <c r="I122" s="545">
        <f ca="1"/>
        <v>0</v>
      </c>
      <c r="J122" s="544" t="str">
        <f ca="1"/>
        <v>Depot</v>
      </c>
      <c r="K122" s="546">
        <f ca="1"/>
        <v>46285</v>
      </c>
      <c r="L122" s="530">
        <f ca="1"/>
        <v>45900</v>
      </c>
      <c r="M122" s="189">
        <f ca="1"/>
        <v>0</v>
      </c>
      <c r="N122" s="191" t="str">
        <f ca="1"/>
        <v>Late</v>
      </c>
      <c r="O122" s="623">
        <f ca="1"/>
        <v>46009</v>
      </c>
      <c r="P122" s="189">
        <f ca="1"/>
        <v>1</v>
      </c>
      <c r="Q122" s="191" t="str">
        <f ca="1"/>
        <v>Completed</v>
      </c>
      <c r="R122" s="530">
        <f ca="1"/>
        <v>46599</v>
      </c>
      <c r="S122" s="189">
        <f ca="1"/>
        <v>0</v>
      </c>
      <c r="T122" s="191" t="str">
        <f ca="1"/>
        <v>On Schedule</v>
      </c>
      <c r="U122" s="209">
        <f ca="1"/>
        <v>0</v>
      </c>
      <c r="V122" s="195">
        <f ca="1"/>
        <v>0</v>
      </c>
      <c r="W122" s="203">
        <f ca="1"/>
        <v>0</v>
      </c>
      <c r="X122" s="719">
        <f ca="1"/>
        <v>46630</v>
      </c>
      <c r="Y122" s="716">
        <f ca="1"/>
        <v>0</v>
      </c>
      <c r="Z122" s="191" t="str">
        <f ca="1"/>
        <v>On Schedule</v>
      </c>
      <c r="AA122" cm="1">
        <f t="array" aca="1" ref="AA122" ca="1">_xlfn.XLOOKUP(1,(E122='01 Summary'!$E$4:$E$250)*(('01 Summary'!$Z$4:$Z$250="Late")+('01 Summary'!$Z$4:$Z$250="On Schedule")),'01 Summary'!$AM$4:$AM$250," ")</f>
        <v>0</v>
      </c>
      <c r="AC122" s="644" t="s">
        <v>517</v>
      </c>
      <c r="AD122" s="644" t="s">
        <v>2444</v>
      </c>
      <c r="AE122" s="644" t="s">
        <v>2446</v>
      </c>
    </row>
    <row r="123" spans="2:31" ht="30" hidden="1" customHeight="1" x14ac:dyDescent="0.2">
      <c r="B123" s="508">
        <f ca="1"/>
        <v>119</v>
      </c>
      <c r="C123" s="512" t="str">
        <f ca="1"/>
        <v>DWE-39008</v>
      </c>
      <c r="D123" s="512" t="str">
        <f ca="1"/>
        <v>Lot01</v>
      </c>
      <c r="E123" s="512" t="str">
        <f ca="1"/>
        <v>DWE19.8</v>
      </c>
      <c r="F123" s="512" t="str">
        <f ca="1"/>
        <v>DWE</v>
      </c>
      <c r="G123" s="543" t="str">
        <f ca="1"/>
        <v>Multi Measuring Rail Vehicle</v>
      </c>
      <c r="H123" s="512" t="str">
        <f ca="1"/>
        <v>สมศักดิ์</v>
      </c>
      <c r="I123" s="513">
        <f ca="1"/>
        <v>0</v>
      </c>
      <c r="J123" s="512">
        <f ca="1"/>
        <v>0</v>
      </c>
      <c r="K123" s="514">
        <f ca="1"/>
        <v>46285</v>
      </c>
      <c r="L123" s="205">
        <f ca="1"/>
        <v>0</v>
      </c>
      <c r="M123" s="206">
        <f ca="1"/>
        <v>0</v>
      </c>
      <c r="N123" s="207">
        <f ca="1"/>
        <v>0</v>
      </c>
      <c r="O123" s="205">
        <f ca="1"/>
        <v>0</v>
      </c>
      <c r="P123" s="206">
        <f ca="1"/>
        <v>0</v>
      </c>
      <c r="Q123" s="207">
        <f ca="1"/>
        <v>0</v>
      </c>
      <c r="R123" s="205">
        <f ca="1"/>
        <v>0</v>
      </c>
      <c r="S123" s="206">
        <f ca="1"/>
        <v>0</v>
      </c>
      <c r="T123" s="207">
        <f ca="1"/>
        <v>0</v>
      </c>
      <c r="U123" s="205">
        <f ca="1"/>
        <v>0</v>
      </c>
      <c r="V123" s="206">
        <f ca="1"/>
        <v>0</v>
      </c>
      <c r="W123" s="207">
        <f ca="1"/>
        <v>0</v>
      </c>
      <c r="X123" s="558">
        <f ca="1"/>
        <v>0</v>
      </c>
      <c r="Y123" s="559">
        <f ca="1"/>
        <v>0</v>
      </c>
      <c r="Z123" s="560">
        <f ca="1"/>
        <v>0</v>
      </c>
      <c r="AA123" t="str" cm="1">
        <f t="array" aca="1" ref="AA123" ca="1">_xlfn.XLOOKUP(1,(E123='01 Summary'!$E$4:$E$250)*(('01 Summary'!$Z$4:$Z$250="Late")+('01 Summary'!$Z$4:$Z$250="On Schedule")),'01 Summary'!$AM$4:$AM$250," ")</f>
        <v xml:space="preserve"> </v>
      </c>
      <c r="AC123" s="644" t="s">
        <v>518</v>
      </c>
      <c r="AD123" s="644" t="s">
        <v>2448</v>
      </c>
      <c r="AE123" s="644" t="s">
        <v>2450</v>
      </c>
    </row>
    <row r="124" spans="2:31" ht="30" hidden="1" customHeight="1" x14ac:dyDescent="0.2">
      <c r="B124" s="508">
        <f ca="1"/>
        <v>120</v>
      </c>
      <c r="C124" s="512" t="str">
        <f ca="1"/>
        <v>DWE-39010</v>
      </c>
      <c r="D124" s="512" t="str">
        <f ca="1"/>
        <v>Lot01</v>
      </c>
      <c r="E124" s="512" t="str">
        <f ca="1"/>
        <v>DWE19.9</v>
      </c>
      <c r="F124" s="512" t="str">
        <f ca="1"/>
        <v>DWE</v>
      </c>
      <c r="G124" s="543" t="str">
        <f ca="1"/>
        <v>High Work Inspection Vehicle</v>
      </c>
      <c r="H124" s="512" t="str">
        <f ca="1"/>
        <v>สมศักดิ์</v>
      </c>
      <c r="I124" s="512">
        <f ca="1"/>
        <v>0</v>
      </c>
      <c r="J124" s="512">
        <f ca="1"/>
        <v>0</v>
      </c>
      <c r="K124" s="514">
        <f ca="1"/>
        <v>46285</v>
      </c>
      <c r="L124" s="205">
        <f ca="1"/>
        <v>0</v>
      </c>
      <c r="M124" s="206">
        <f ca="1"/>
        <v>0</v>
      </c>
      <c r="N124" s="207">
        <f ca="1"/>
        <v>0</v>
      </c>
      <c r="O124" s="205">
        <f ca="1"/>
        <v>0</v>
      </c>
      <c r="P124" s="206">
        <f ca="1"/>
        <v>0</v>
      </c>
      <c r="Q124" s="207">
        <f ca="1"/>
        <v>0</v>
      </c>
      <c r="R124" s="205">
        <f ca="1"/>
        <v>0</v>
      </c>
      <c r="S124" s="206">
        <f ca="1"/>
        <v>0</v>
      </c>
      <c r="T124" s="207">
        <f ca="1"/>
        <v>0</v>
      </c>
      <c r="U124" s="205">
        <f ca="1"/>
        <v>0</v>
      </c>
      <c r="V124" s="206">
        <f ca="1"/>
        <v>0</v>
      </c>
      <c r="W124" s="207">
        <f ca="1"/>
        <v>0</v>
      </c>
      <c r="X124" s="558">
        <f ca="1"/>
        <v>0</v>
      </c>
      <c r="Y124" s="559">
        <f ca="1"/>
        <v>0</v>
      </c>
      <c r="Z124" s="560">
        <f ca="1"/>
        <v>0</v>
      </c>
      <c r="AA124" t="str" cm="1">
        <f t="array" aca="1" ref="AA124" ca="1">_xlfn.XLOOKUP(1,(E124='01 Summary'!$E$4:$E$250)*(('01 Summary'!$Z$4:$Z$250="Late")+('01 Summary'!$Z$4:$Z$250="On Schedule")),'01 Summary'!$AM$4:$AM$250," ")</f>
        <v xml:space="preserve"> </v>
      </c>
      <c r="AC124" s="644" t="s">
        <v>520</v>
      </c>
      <c r="AD124" s="644" t="s">
        <v>380</v>
      </c>
      <c r="AE124" s="644" t="s">
        <v>380</v>
      </c>
    </row>
    <row r="125" spans="2:31" ht="30" hidden="1" customHeight="1" x14ac:dyDescent="0.2">
      <c r="B125" s="508">
        <f ca="1"/>
        <v>121</v>
      </c>
      <c r="C125" s="512" t="str">
        <f ca="1"/>
        <v>-</v>
      </c>
      <c r="D125" s="512" t="str">
        <f ca="1"/>
        <v>Lot01</v>
      </c>
      <c r="E125" s="512" t="str">
        <f ca="1"/>
        <v>DWE20</v>
      </c>
      <c r="F125" s="512" t="str">
        <f ca="1"/>
        <v>DWE</v>
      </c>
      <c r="G125" s="543" t="str">
        <f ca="1"/>
        <v>Building Maintenance Vehicle</v>
      </c>
      <c r="H125" s="512" t="str">
        <f ca="1"/>
        <v>-</v>
      </c>
      <c r="I125" s="512">
        <f ca="1"/>
        <v>0</v>
      </c>
      <c r="J125" s="512">
        <f ca="1"/>
        <v>0</v>
      </c>
      <c r="K125" s="514">
        <f ca="1"/>
        <v>46285</v>
      </c>
      <c r="L125" s="174">
        <f ca="1"/>
        <v>0</v>
      </c>
      <c r="M125" s="188">
        <f ca="1"/>
        <v>0</v>
      </c>
      <c r="N125" s="175">
        <f ca="1"/>
        <v>0</v>
      </c>
      <c r="O125" s="174">
        <f ca="1"/>
        <v>0</v>
      </c>
      <c r="P125" s="188">
        <f ca="1"/>
        <v>0</v>
      </c>
      <c r="Q125" s="175">
        <f ca="1"/>
        <v>0</v>
      </c>
      <c r="R125" s="174">
        <f ca="1"/>
        <v>0</v>
      </c>
      <c r="S125" s="188">
        <f ca="1"/>
        <v>0</v>
      </c>
      <c r="T125" s="175">
        <f ca="1"/>
        <v>0</v>
      </c>
      <c r="U125" s="174">
        <f ca="1"/>
        <v>0</v>
      </c>
      <c r="V125" s="188">
        <f ca="1"/>
        <v>0</v>
      </c>
      <c r="W125" s="175">
        <f ca="1"/>
        <v>0</v>
      </c>
      <c r="X125" s="553">
        <f ca="1"/>
        <v>0</v>
      </c>
      <c r="Y125" s="554">
        <f ca="1"/>
        <v>0</v>
      </c>
      <c r="Z125" s="555">
        <f ca="1"/>
        <v>0</v>
      </c>
      <c r="AA125" t="str" cm="1">
        <f t="array" aca="1" ref="AA125" ca="1">_xlfn.XLOOKUP(1,(E125='01 Summary'!$E$4:$E$250)*(('01 Summary'!$Z$4:$Z$250="Late")+('01 Summary'!$Z$4:$Z$250="On Schedule")),'01 Summary'!$AM$4:$AM$250," ")</f>
        <v xml:space="preserve"> </v>
      </c>
      <c r="AD125" s="644">
        <v>0</v>
      </c>
      <c r="AE125" s="644">
        <v>0</v>
      </c>
    </row>
    <row r="126" spans="2:31" ht="30" customHeight="1" x14ac:dyDescent="0.2">
      <c r="B126" s="508">
        <f ca="1"/>
        <v>122</v>
      </c>
      <c r="C126" s="508" t="str">
        <f ca="1"/>
        <v>EPS-39001</v>
      </c>
      <c r="D126" s="508" t="str">
        <f ca="1"/>
        <v>Lot01</v>
      </c>
      <c r="E126" s="508" t="str">
        <f ca="1"/>
        <v>PSY1</v>
      </c>
      <c r="F126" s="508" t="str">
        <f ca="1"/>
        <v>PSY</v>
      </c>
      <c r="G126" s="542" t="str">
        <f ca="1"/>
        <v>Diesel Fuel Storage Tanks for Power Generators</v>
      </c>
      <c r="H126" s="508" t="str">
        <f ca="1"/>
        <v>สมศักดิ์</v>
      </c>
      <c r="I126" s="508">
        <f ca="1"/>
        <v>0</v>
      </c>
      <c r="J126" s="508">
        <f ca="1"/>
        <v>0</v>
      </c>
      <c r="K126" s="510">
        <f ca="1"/>
        <v>46105</v>
      </c>
      <c r="L126" s="173">
        <f ca="1"/>
        <v>46038</v>
      </c>
      <c r="M126" s="187">
        <f ca="1"/>
        <v>1</v>
      </c>
      <c r="N126" s="191" t="str">
        <f ca="1"/>
        <v>Completed</v>
      </c>
      <c r="O126" s="173">
        <f ca="1"/>
        <v>46112</v>
      </c>
      <c r="P126" s="187">
        <f ca="1"/>
        <v>1</v>
      </c>
      <c r="Q126" s="191" t="str">
        <f ca="1"/>
        <v>Completed</v>
      </c>
      <c r="R126" s="173">
        <f ca="1"/>
        <v>46112</v>
      </c>
      <c r="S126" s="187">
        <f ca="1"/>
        <v>1</v>
      </c>
      <c r="T126" s="191" t="str">
        <f ca="1"/>
        <v>Completed</v>
      </c>
      <c r="U126" s="173">
        <f ca="1"/>
        <v>46203</v>
      </c>
      <c r="V126" s="187">
        <f ca="1"/>
        <v>0.75</v>
      </c>
      <c r="W126" s="191" t="str">
        <f ca="1"/>
        <v>Late</v>
      </c>
      <c r="X126" s="718">
        <f ca="1"/>
        <v>46213</v>
      </c>
      <c r="Y126" s="715">
        <f ca="1"/>
        <v>0</v>
      </c>
      <c r="Z126" s="191" t="str">
        <f ca="1"/>
        <v>Late</v>
      </c>
      <c r="AA126" t="str" cm="1">
        <f t="array" aca="1" ref="AA126" ca="1">_xlfn.XLOOKUP(1,(E126='01 Summary'!$E$4:$E$250)*(('01 Summary'!$Z$4:$Z$250="Late")+('01 Summary'!$Z$4:$Z$250="On Schedule")),'01 Summary'!$AM$4:$AM$250," ")</f>
        <v>คงเหลืองานเดินท่อและ Pump น้ำมัน</v>
      </c>
      <c r="AC126" s="644" t="s">
        <v>531</v>
      </c>
      <c r="AD126" s="644" t="s">
        <v>2532</v>
      </c>
      <c r="AE126" s="644" t="s">
        <v>2534</v>
      </c>
    </row>
    <row r="127" spans="2:31" ht="30" hidden="1" customHeight="1" x14ac:dyDescent="0.2">
      <c r="B127" s="508">
        <f ca="1"/>
        <v>123</v>
      </c>
      <c r="C127" s="544" t="str">
        <f ca="1"/>
        <v>PSY-39001-9</v>
      </c>
      <c r="D127" s="544" t="str">
        <f ca="1"/>
        <v>Lot01</v>
      </c>
      <c r="E127" s="544" t="str">
        <f ca="1"/>
        <v>PSY2</v>
      </c>
      <c r="F127" s="544" t="str">
        <f ca="1"/>
        <v>PSY</v>
      </c>
      <c r="G127" s="689" t="str">
        <f ca="1"/>
        <v>GIS and BSS Building and Other Facilities</v>
      </c>
      <c r="H127" s="544" t="str">
        <f ca="1"/>
        <v>สหชาติ</v>
      </c>
      <c r="I127" s="545">
        <f ca="1"/>
        <v>0</v>
      </c>
      <c r="J127" s="544">
        <f ca="1"/>
        <v>0</v>
      </c>
      <c r="K127" s="546">
        <f ca="1"/>
        <v>46105</v>
      </c>
      <c r="L127" s="530">
        <f ca="1"/>
        <v>45533</v>
      </c>
      <c r="M127" s="187">
        <f ca="1"/>
        <v>1</v>
      </c>
      <c r="N127" s="191" t="str">
        <f ca="1"/>
        <v>Completed</v>
      </c>
      <c r="O127" s="597">
        <f ca="1"/>
        <v>45563</v>
      </c>
      <c r="P127" s="187">
        <f ca="1"/>
        <v>0.69</v>
      </c>
      <c r="Q127" s="191" t="str">
        <f ca="1"/>
        <v>Late</v>
      </c>
      <c r="R127" s="209">
        <f ca="1"/>
        <v>0</v>
      </c>
      <c r="S127" s="195">
        <f ca="1"/>
        <v>0</v>
      </c>
      <c r="T127" s="203">
        <f ca="1"/>
        <v>0</v>
      </c>
      <c r="U127" s="530">
        <f ca="1"/>
        <v>45995</v>
      </c>
      <c r="V127" s="187">
        <f ca="1"/>
        <v>1</v>
      </c>
      <c r="W127" s="191" t="str">
        <f ca="1"/>
        <v>Completed</v>
      </c>
      <c r="X127" s="570">
        <f ca="1"/>
        <v>0</v>
      </c>
      <c r="Y127" s="551">
        <f ca="1"/>
        <v>0</v>
      </c>
      <c r="Z127" s="552">
        <f ca="1"/>
        <v>0</v>
      </c>
      <c r="AA127" t="str" cm="1">
        <f t="array" aca="1" ref="AA127" ca="1">_xlfn.XLOOKUP(1,(E127='01 Summary'!$E$4:$E$250)*(('01 Summary'!$Z$4:$Z$250="Late")+('01 Summary'!$Z$4:$Z$250="On Schedule")),'01 Summary'!$AM$4:$AM$250," ")</f>
        <v xml:space="preserve"> </v>
      </c>
      <c r="AC127" s="644" t="s">
        <v>1016</v>
      </c>
      <c r="AD127" s="644" t="s">
        <v>2308</v>
      </c>
      <c r="AE127" s="644" t="s">
        <v>2310</v>
      </c>
    </row>
    <row r="128" spans="2:31" ht="30" hidden="1" customHeight="1" x14ac:dyDescent="0.2">
      <c r="B128" s="508">
        <f ca="1"/>
        <v>124</v>
      </c>
      <c r="C128" s="508" t="str">
        <f ca="1"/>
        <v>PSY-39011</v>
      </c>
      <c r="D128" s="508" t="str">
        <f ca="1"/>
        <v>Lot01</v>
      </c>
      <c r="E128" s="508" t="str">
        <f ca="1"/>
        <v>PSY3</v>
      </c>
      <c r="F128" s="508" t="str">
        <f ca="1"/>
        <v>PSY</v>
      </c>
      <c r="G128" s="542" t="str">
        <f ca="1"/>
        <v>Steel Grating Raised Floor for EE Panel</v>
      </c>
      <c r="H128" s="508" t="str">
        <f ca="1"/>
        <v>สหชาติ</v>
      </c>
      <c r="I128" s="509">
        <f ca="1"/>
        <v>0</v>
      </c>
      <c r="J128" s="508">
        <f ca="1"/>
        <v>0</v>
      </c>
      <c r="K128" s="510">
        <f ca="1"/>
        <v>46105</v>
      </c>
      <c r="L128" s="173">
        <f ca="1"/>
        <v>45565</v>
      </c>
      <c r="M128" s="187">
        <f ca="1"/>
        <v>1</v>
      </c>
      <c r="N128" s="191" t="str">
        <f ca="1"/>
        <v>Completed</v>
      </c>
      <c r="O128" s="597">
        <f ca="1"/>
        <v>45595</v>
      </c>
      <c r="P128" s="187">
        <f ca="1"/>
        <v>0.75</v>
      </c>
      <c r="Q128" s="191" t="str">
        <f ca="1"/>
        <v>Late</v>
      </c>
      <c r="R128" s="194">
        <f ca="1"/>
        <v>0</v>
      </c>
      <c r="S128" s="195">
        <f ca="1"/>
        <v>0</v>
      </c>
      <c r="T128" s="203">
        <f ca="1"/>
        <v>0</v>
      </c>
      <c r="U128" s="173">
        <f ca="1"/>
        <v>45852</v>
      </c>
      <c r="V128" s="187">
        <f ca="1"/>
        <v>1</v>
      </c>
      <c r="W128" s="191" t="str">
        <f ca="1"/>
        <v>Completed</v>
      </c>
      <c r="X128" s="550">
        <f ca="1"/>
        <v>0</v>
      </c>
      <c r="Y128" s="551">
        <f ca="1"/>
        <v>0</v>
      </c>
      <c r="Z128" s="552">
        <f ca="1"/>
        <v>0</v>
      </c>
      <c r="AA128" t="str" cm="1">
        <f t="array" aca="1" ref="AA128" ca="1">_xlfn.XLOOKUP(1,(E128='01 Summary'!$E$4:$E$250)*(('01 Summary'!$Z$4:$Z$250="Late")+('01 Summary'!$Z$4:$Z$250="On Schedule")),'01 Summary'!$AM$4:$AM$250," ")</f>
        <v xml:space="preserve"> </v>
      </c>
      <c r="AC128" s="644" t="s">
        <v>530</v>
      </c>
      <c r="AD128" s="644" t="s">
        <v>2338</v>
      </c>
      <c r="AE128" s="644" t="s">
        <v>2340</v>
      </c>
    </row>
    <row r="129" spans="2:31" ht="30" hidden="1" customHeight="1" x14ac:dyDescent="0.2">
      <c r="B129" s="508">
        <f ca="1"/>
        <v>125</v>
      </c>
      <c r="C129" s="512" t="str">
        <f ca="1"/>
        <v>-</v>
      </c>
      <c r="D129" s="512" t="str">
        <f ca="1"/>
        <v>Lot01</v>
      </c>
      <c r="E129" s="512" t="str">
        <f ca="1"/>
        <v>PSY4</v>
      </c>
      <c r="F129" s="512" t="str">
        <f ca="1"/>
        <v>PSY</v>
      </c>
      <c r="G129" s="543" t="str">
        <f ca="1"/>
        <v>Trapping Box between PSY Service Sub Station (SSS) and Low Volt (LV) System</v>
      </c>
      <c r="H129" s="512" t="str">
        <f ca="1"/>
        <v>-</v>
      </c>
      <c r="I129" s="513">
        <f ca="1"/>
        <v>0</v>
      </c>
      <c r="J129" s="512">
        <f ca="1"/>
        <v>0</v>
      </c>
      <c r="K129" s="514">
        <f ca="1"/>
        <v>46255</v>
      </c>
      <c r="L129" s="174">
        <f ca="1"/>
        <v>0</v>
      </c>
      <c r="M129" s="188">
        <f ca="1"/>
        <v>0</v>
      </c>
      <c r="N129" s="175">
        <f ca="1"/>
        <v>0</v>
      </c>
      <c r="O129" s="174">
        <f ca="1"/>
        <v>0</v>
      </c>
      <c r="P129" s="188">
        <f ca="1"/>
        <v>0</v>
      </c>
      <c r="Q129" s="175">
        <f ca="1"/>
        <v>0</v>
      </c>
      <c r="R129" s="174">
        <f ca="1"/>
        <v>0</v>
      </c>
      <c r="S129" s="188">
        <f ca="1"/>
        <v>0</v>
      </c>
      <c r="T129" s="175">
        <f ca="1"/>
        <v>0</v>
      </c>
      <c r="U129" s="174">
        <f ca="1"/>
        <v>0</v>
      </c>
      <c r="V129" s="188">
        <f ca="1"/>
        <v>0</v>
      </c>
      <c r="W129" s="175">
        <f ca="1"/>
        <v>0</v>
      </c>
      <c r="X129" s="553">
        <f ca="1"/>
        <v>0</v>
      </c>
      <c r="Y129" s="554">
        <f ca="1"/>
        <v>0</v>
      </c>
      <c r="Z129" s="555">
        <f ca="1"/>
        <v>0</v>
      </c>
      <c r="AA129" t="str" cm="1">
        <f t="array" aca="1" ref="AA129" ca="1">_xlfn.XLOOKUP(1,(E129='01 Summary'!$E$4:$E$250)*(('01 Summary'!$Z$4:$Z$250="Late")+('01 Summary'!$Z$4:$Z$250="On Schedule")),'01 Summary'!$AM$4:$AM$250," ")</f>
        <v xml:space="preserve"> </v>
      </c>
      <c r="AD129" s="644">
        <v>0</v>
      </c>
      <c r="AE129" s="644">
        <v>0</v>
      </c>
    </row>
    <row r="130" spans="2:31" ht="30" hidden="1" customHeight="1" x14ac:dyDescent="0.2">
      <c r="B130" s="508">
        <f ca="1"/>
        <v>126</v>
      </c>
      <c r="C130" s="682" t="str">
        <f ca="1"/>
        <v>SCA-39200</v>
      </c>
      <c r="D130" s="682" t="str">
        <f ca="1"/>
        <v>Lot01</v>
      </c>
      <c r="E130" s="682" t="str">
        <f ca="1"/>
        <v>SCA1</v>
      </c>
      <c r="F130" s="682" t="str">
        <f ca="1"/>
        <v>SCA</v>
      </c>
      <c r="G130" s="690" t="str">
        <f ca="1"/>
        <v>Modification of BEMS to receive PSD Signal on East Section</v>
      </c>
      <c r="H130" s="682" t="str">
        <f ca="1"/>
        <v>ธารทิพย์</v>
      </c>
      <c r="I130" s="683">
        <f ca="1"/>
        <v>0</v>
      </c>
      <c r="J130" s="682">
        <f ca="1"/>
        <v>0</v>
      </c>
      <c r="K130" s="684">
        <f ca="1"/>
        <v>46255</v>
      </c>
      <c r="L130" s="209">
        <f ca="1"/>
        <v>0</v>
      </c>
      <c r="M130" s="195">
        <f ca="1"/>
        <v>0</v>
      </c>
      <c r="N130" s="196">
        <f ca="1"/>
        <v>0</v>
      </c>
      <c r="O130" s="489">
        <f ca="1"/>
        <v>0</v>
      </c>
      <c r="P130" s="591">
        <f ca="1"/>
        <v>0</v>
      </c>
      <c r="Q130" s="592">
        <f ca="1"/>
        <v>0</v>
      </c>
      <c r="R130" s="209">
        <f ca="1"/>
        <v>0</v>
      </c>
      <c r="S130" s="195">
        <f ca="1"/>
        <v>0</v>
      </c>
      <c r="T130" s="196">
        <f ca="1"/>
        <v>0</v>
      </c>
      <c r="U130" s="197">
        <f ca="1"/>
        <v>0</v>
      </c>
      <c r="V130" s="195">
        <f ca="1"/>
        <v>0</v>
      </c>
      <c r="W130" s="196">
        <f ca="1"/>
        <v>0</v>
      </c>
      <c r="X130" s="561">
        <f ca="1"/>
        <v>0</v>
      </c>
      <c r="Y130" s="551">
        <f ca="1"/>
        <v>0</v>
      </c>
      <c r="Z130" s="562">
        <f ca="1"/>
        <v>0</v>
      </c>
      <c r="AA130" t="str" cm="1">
        <f t="array" aca="1" ref="AA130" ca="1">_xlfn.XLOOKUP(1,(E130='01 Summary'!$E$4:$E$250)*(('01 Summary'!$Z$4:$Z$250="Late")+('01 Summary'!$Z$4:$Z$250="On Schedule")),'01 Summary'!$AM$4:$AM$250," ")</f>
        <v xml:space="preserve"> </v>
      </c>
      <c r="AC130" s="644" t="s">
        <v>494</v>
      </c>
      <c r="AD130" s="644" t="s">
        <v>2641</v>
      </c>
      <c r="AE130" s="644" t="s">
        <v>2643</v>
      </c>
    </row>
    <row r="131" spans="2:31" ht="30" hidden="1" customHeight="1" x14ac:dyDescent="0.2">
      <c r="B131" s="508">
        <f ca="1"/>
        <v>127</v>
      </c>
      <c r="C131" s="512" t="str">
        <f ca="1"/>
        <v>-</v>
      </c>
      <c r="D131" s="512" t="str">
        <f ca="1"/>
        <v>Lot01</v>
      </c>
      <c r="E131" s="512" t="str">
        <f ca="1"/>
        <v>SCA2</v>
      </c>
      <c r="F131" s="512" t="str">
        <f ca="1"/>
        <v>SCA</v>
      </c>
      <c r="G131" s="543" t="str">
        <f ca="1"/>
        <v>Modification of Escalator Interface Point with CCTV and SCADA, East Section</v>
      </c>
      <c r="H131" s="512" t="str">
        <f ca="1"/>
        <v>-</v>
      </c>
      <c r="I131" s="513">
        <f ca="1"/>
        <v>0</v>
      </c>
      <c r="J131" s="512">
        <f ca="1"/>
        <v>0</v>
      </c>
      <c r="K131" s="514">
        <f ca="1"/>
        <v>46255</v>
      </c>
      <c r="L131" s="174">
        <f ca="1"/>
        <v>0</v>
      </c>
      <c r="M131" s="188">
        <f ca="1"/>
        <v>0</v>
      </c>
      <c r="N131" s="175">
        <f ca="1"/>
        <v>0</v>
      </c>
      <c r="O131" s="174">
        <f ca="1"/>
        <v>0</v>
      </c>
      <c r="P131" s="188">
        <f ca="1"/>
        <v>0</v>
      </c>
      <c r="Q131" s="175">
        <f ca="1"/>
        <v>0</v>
      </c>
      <c r="R131" s="174">
        <f ca="1"/>
        <v>0</v>
      </c>
      <c r="S131" s="188">
        <f ca="1"/>
        <v>0</v>
      </c>
      <c r="T131" s="175">
        <f ca="1"/>
        <v>0</v>
      </c>
      <c r="U131" s="174">
        <f ca="1"/>
        <v>0</v>
      </c>
      <c r="V131" s="188">
        <f ca="1"/>
        <v>0</v>
      </c>
      <c r="W131" s="175">
        <f ca="1"/>
        <v>0</v>
      </c>
      <c r="X131" s="553">
        <f ca="1"/>
        <v>0</v>
      </c>
      <c r="Y131" s="554">
        <f ca="1"/>
        <v>0</v>
      </c>
      <c r="Z131" s="555">
        <f ca="1"/>
        <v>0</v>
      </c>
      <c r="AA131" t="str" cm="1">
        <f t="array" aca="1" ref="AA131" ca="1">_xlfn.XLOOKUP(1,(E131='01 Summary'!$E$4:$E$250)*(('01 Summary'!$Z$4:$Z$250="Late")+('01 Summary'!$Z$4:$Z$250="On Schedule")),'01 Summary'!$AM$4:$AM$250," ")</f>
        <v xml:space="preserve"> </v>
      </c>
      <c r="AD131" s="644">
        <v>0</v>
      </c>
      <c r="AE131" s="644">
        <v>0</v>
      </c>
    </row>
    <row r="132" spans="2:31" ht="30" hidden="1" customHeight="1" x14ac:dyDescent="0.2">
      <c r="B132" s="508">
        <f ca="1"/>
        <v>128</v>
      </c>
      <c r="C132" s="512" t="str">
        <f ca="1"/>
        <v>-</v>
      </c>
      <c r="D132" s="512" t="str">
        <f ca="1"/>
        <v>Lot01</v>
      </c>
      <c r="E132" s="512" t="str">
        <f ca="1"/>
        <v>SCA3</v>
      </c>
      <c r="F132" s="512" t="str">
        <f ca="1"/>
        <v>SCA</v>
      </c>
      <c r="G132" s="543" t="str">
        <f ca="1"/>
        <v>Magnetic of Fire Alarm System Interface Point with CCTV and SCADA</v>
      </c>
      <c r="H132" s="512" t="str">
        <f ca="1"/>
        <v>-</v>
      </c>
      <c r="I132" s="512">
        <f ca="1"/>
        <v>0</v>
      </c>
      <c r="J132" s="512">
        <f ca="1"/>
        <v>0</v>
      </c>
      <c r="K132" s="514">
        <f ca="1"/>
        <v>46255</v>
      </c>
      <c r="L132" s="174">
        <f ca="1"/>
        <v>0</v>
      </c>
      <c r="M132" s="188">
        <f ca="1"/>
        <v>0</v>
      </c>
      <c r="N132" s="175">
        <f ca="1"/>
        <v>0</v>
      </c>
      <c r="O132" s="174">
        <f ca="1"/>
        <v>0</v>
      </c>
      <c r="P132" s="188">
        <f ca="1"/>
        <v>0</v>
      </c>
      <c r="Q132" s="175">
        <f ca="1"/>
        <v>0</v>
      </c>
      <c r="R132" s="174">
        <f ca="1"/>
        <v>0</v>
      </c>
      <c r="S132" s="188">
        <f ca="1"/>
        <v>0</v>
      </c>
      <c r="T132" s="175">
        <f ca="1"/>
        <v>0</v>
      </c>
      <c r="U132" s="174">
        <f ca="1"/>
        <v>0</v>
      </c>
      <c r="V132" s="188">
        <f ca="1"/>
        <v>0</v>
      </c>
      <c r="W132" s="175">
        <f ca="1"/>
        <v>0</v>
      </c>
      <c r="X132" s="553">
        <f ca="1"/>
        <v>0</v>
      </c>
      <c r="Y132" s="554">
        <f ca="1"/>
        <v>0</v>
      </c>
      <c r="Z132" s="555">
        <f ca="1"/>
        <v>0</v>
      </c>
      <c r="AA132" t="str" cm="1">
        <f t="array" aca="1" ref="AA132" ca="1">_xlfn.XLOOKUP(1,(E132='01 Summary'!$E$4:$E$250)*(('01 Summary'!$Z$4:$Z$250="Late")+('01 Summary'!$Z$4:$Z$250="On Schedule")),'01 Summary'!$AM$4:$AM$250," ")</f>
        <v xml:space="preserve"> </v>
      </c>
      <c r="AD132" s="644">
        <v>0</v>
      </c>
      <c r="AE132" s="644">
        <v>0</v>
      </c>
    </row>
    <row r="133" spans="2:31" ht="30" hidden="1" customHeight="1" x14ac:dyDescent="0.2">
      <c r="B133" s="508">
        <f ca="1"/>
        <v>129</v>
      </c>
      <c r="C133" s="636" t="str">
        <f ca="1"/>
        <v>SCA-39203</v>
      </c>
      <c r="D133" s="636" t="str">
        <f ca="1"/>
        <v>Lot01</v>
      </c>
      <c r="E133" s="636" t="str">
        <f ca="1"/>
        <v>SCA4</v>
      </c>
      <c r="F133" s="636" t="str">
        <f ca="1"/>
        <v>SCA</v>
      </c>
      <c r="G133" s="642" t="str">
        <f ca="1"/>
        <v>Add/Modify Civil Scada Hardwire for all  Station</v>
      </c>
      <c r="H133" s="636" t="str">
        <f ca="1"/>
        <v>ประธาน/ธารทิพย์</v>
      </c>
      <c r="I133" s="636">
        <f ca="1"/>
        <v>0</v>
      </c>
      <c r="J133" s="636">
        <f ca="1"/>
        <v>0</v>
      </c>
      <c r="K133" s="638">
        <f ca="1"/>
        <v>46255</v>
      </c>
      <c r="L133" s="194">
        <f ca="1"/>
        <v>0</v>
      </c>
      <c r="M133" s="195">
        <f ca="1"/>
        <v>0</v>
      </c>
      <c r="N133" s="196">
        <f ca="1"/>
        <v>0</v>
      </c>
      <c r="O133" s="177">
        <f ca="1"/>
        <v>0</v>
      </c>
      <c r="P133" s="591">
        <f ca="1"/>
        <v>0</v>
      </c>
      <c r="Q133" s="592">
        <f ca="1"/>
        <v>0</v>
      </c>
      <c r="R133" s="194">
        <f ca="1"/>
        <v>0</v>
      </c>
      <c r="S133" s="195">
        <f ca="1"/>
        <v>0</v>
      </c>
      <c r="T133" s="196">
        <f ca="1"/>
        <v>0</v>
      </c>
      <c r="U133" s="194">
        <f ca="1"/>
        <v>0</v>
      </c>
      <c r="V133" s="195">
        <f ca="1"/>
        <v>0</v>
      </c>
      <c r="W133" s="196">
        <f ca="1"/>
        <v>0</v>
      </c>
      <c r="X133" s="550">
        <f ca="1"/>
        <v>0</v>
      </c>
      <c r="Y133" s="551">
        <f ca="1"/>
        <v>0</v>
      </c>
      <c r="Z133" s="562">
        <f ca="1"/>
        <v>0</v>
      </c>
      <c r="AA133" t="str" cm="1">
        <f t="array" aca="1" ref="AA133" ca="1">_xlfn.XLOOKUP(1,(E133='01 Summary'!$E$4:$E$250)*(('01 Summary'!$Z$4:$Z$250="Late")+('01 Summary'!$Z$4:$Z$250="On Schedule")),'01 Summary'!$AM$4:$AM$250," ")</f>
        <v xml:space="preserve"> </v>
      </c>
      <c r="AC133" s="644" t="s">
        <v>495</v>
      </c>
      <c r="AD133" s="644" t="s">
        <v>2653</v>
      </c>
      <c r="AE133" s="644" t="s">
        <v>2655</v>
      </c>
    </row>
    <row r="134" spans="2:31" ht="30" hidden="1" customHeight="1" x14ac:dyDescent="0.2">
      <c r="B134" s="508">
        <f ca="1"/>
        <v>130</v>
      </c>
      <c r="C134" s="674" t="str">
        <f ca="1"/>
        <v>COM-39200</v>
      </c>
      <c r="D134" s="674" t="str">
        <f ca="1"/>
        <v>Lot01</v>
      </c>
      <c r="E134" s="674" t="str">
        <f ca="1"/>
        <v>COM1</v>
      </c>
      <c r="F134" s="674" t="str">
        <f ca="1"/>
        <v>COM</v>
      </c>
      <c r="G134" s="676" t="str">
        <f ca="1"/>
        <v>Magnetic Door Lock</v>
      </c>
      <c r="H134" s="674" t="str">
        <f ca="1"/>
        <v>มนตรี</v>
      </c>
      <c r="I134" s="674">
        <f ca="1"/>
        <v>0</v>
      </c>
      <c r="J134" s="674">
        <f ca="1"/>
        <v>0</v>
      </c>
      <c r="K134" s="677">
        <f ca="1"/>
        <v>46255</v>
      </c>
      <c r="L134" s="193">
        <f ca="1"/>
        <v>45838</v>
      </c>
      <c r="M134" s="615">
        <f ca="1"/>
        <v>1</v>
      </c>
      <c r="N134" s="601" t="str">
        <f ca="1"/>
        <v>Completed</v>
      </c>
      <c r="O134" s="597">
        <f ca="1"/>
        <v>46157</v>
      </c>
      <c r="P134" s="615">
        <f ca="1"/>
        <v>1</v>
      </c>
      <c r="Q134" s="601" t="str">
        <f ca="1"/>
        <v>Completed</v>
      </c>
      <c r="R134" s="602">
        <f ca="1"/>
        <v>0</v>
      </c>
      <c r="S134" s="603">
        <f ca="1"/>
        <v>0</v>
      </c>
      <c r="T134" s="604">
        <f ca="1"/>
        <v>0</v>
      </c>
      <c r="U134" s="193">
        <f ca="1"/>
        <v>46387</v>
      </c>
      <c r="V134" s="615">
        <f ca="1"/>
        <v>0.27250000000000002</v>
      </c>
      <c r="W134" s="601" t="str">
        <f ca="1"/>
        <v>On Schedule</v>
      </c>
      <c r="X134" s="701">
        <f ca="1"/>
        <v>0</v>
      </c>
      <c r="Y134" s="702">
        <f ca="1"/>
        <v>0</v>
      </c>
      <c r="Z134" s="703">
        <f ca="1"/>
        <v>0</v>
      </c>
      <c r="AA134" t="str" cm="1">
        <f t="array" aca="1" ref="AA134" ca="1">_xlfn.XLOOKUP(1,(E134='01 Summary'!$E$4:$E$250)*(('01 Summary'!$Z$4:$Z$250="Late")+('01 Summary'!$Z$4:$Z$250="On Schedule")),'01 Summary'!$AM$4:$AM$250," ")</f>
        <v xml:space="preserve"> </v>
      </c>
      <c r="AC134" s="644" t="s">
        <v>521</v>
      </c>
      <c r="AD134" s="644" t="s">
        <v>2408</v>
      </c>
      <c r="AE134" s="644" t="s">
        <v>2410</v>
      </c>
    </row>
    <row r="135" spans="2:31" ht="30" customHeight="1" x14ac:dyDescent="0.2">
      <c r="B135" s="508">
        <f ca="1"/>
        <v>131</v>
      </c>
      <c r="C135" s="544" t="str">
        <f ca="1"/>
        <v>MDW-39283</v>
      </c>
      <c r="D135" s="544" t="str">
        <f ca="1"/>
        <v>Lot01</v>
      </c>
      <c r="E135" s="544" t="str">
        <f ca="1"/>
        <v>COM2</v>
      </c>
      <c r="F135" s="544" t="str">
        <f ca="1"/>
        <v>COM</v>
      </c>
      <c r="G135" s="689" t="str">
        <f ca="1"/>
        <v>Intercom System in Cash Handling Room (if require)</v>
      </c>
      <c r="H135" s="544" t="str">
        <f ca="1"/>
        <v>บัณฑิต</v>
      </c>
      <c r="I135" s="545">
        <f ca="1"/>
        <v>0</v>
      </c>
      <c r="J135" s="544">
        <f ca="1"/>
        <v>0</v>
      </c>
      <c r="K135" s="546">
        <f ca="1"/>
        <v>46375</v>
      </c>
      <c r="L135" s="530">
        <f ca="1"/>
        <v>45930</v>
      </c>
      <c r="M135" s="187">
        <f ca="1"/>
        <v>1</v>
      </c>
      <c r="N135" s="191" t="str">
        <f ca="1"/>
        <v>Completed</v>
      </c>
      <c r="O135" s="597">
        <f ca="1"/>
        <v>46203</v>
      </c>
      <c r="P135" s="187">
        <f ca="1"/>
        <v>0.5</v>
      </c>
      <c r="Q135" s="191" t="str">
        <f ca="1"/>
        <v>Late</v>
      </c>
      <c r="R135" s="209">
        <f ca="1"/>
        <v>0</v>
      </c>
      <c r="S135" s="195">
        <f ca="1"/>
        <v>0</v>
      </c>
      <c r="T135" s="203">
        <f ca="1"/>
        <v>0</v>
      </c>
      <c r="U135" s="530">
        <f ca="1"/>
        <v>46326</v>
      </c>
      <c r="V135" s="187">
        <f ca="1"/>
        <v>0</v>
      </c>
      <c r="W135" s="191" t="str">
        <f ca="1"/>
        <v>On Schedule</v>
      </c>
      <c r="X135" s="719">
        <f ca="1"/>
        <v>46386</v>
      </c>
      <c r="Y135" s="715">
        <f ca="1"/>
        <v>0</v>
      </c>
      <c r="Z135" s="191" t="str">
        <f ca="1"/>
        <v>On Schedule</v>
      </c>
      <c r="AA135" t="str" cm="1">
        <f t="array" aca="1" ref="AA135" ca="1">_xlfn.XLOOKUP(1,(E135='01 Summary'!$E$4:$E$250)*(('01 Summary'!$Z$4:$Z$250="Late")+('01 Summary'!$Z$4:$Z$250="On Schedule")),'01 Summary'!$AM$4:$AM$250," ")</f>
        <v>รอพื้นที่เข้าติดตั้ง</v>
      </c>
      <c r="AC135" s="644" t="s">
        <v>526</v>
      </c>
      <c r="AD135" s="644" t="s">
        <v>3572</v>
      </c>
      <c r="AE135" s="644" t="s">
        <v>3842</v>
      </c>
    </row>
    <row r="136" spans="2:31" ht="30" hidden="1" customHeight="1" x14ac:dyDescent="0.2">
      <c r="B136" s="508">
        <f ca="1"/>
        <v>132</v>
      </c>
      <c r="C136" s="508" t="str">
        <f ca="1"/>
        <v>COM-39001</v>
      </c>
      <c r="D136" s="508" t="str">
        <f ca="1"/>
        <v>Lot01</v>
      </c>
      <c r="E136" s="508" t="str">
        <f ca="1"/>
        <v>COM3</v>
      </c>
      <c r="F136" s="508" t="str">
        <f ca="1"/>
        <v>COM</v>
      </c>
      <c r="G136" s="542" t="str">
        <f ca="1"/>
        <v>Walk-Through Metal Detector System (WTMD), 1 per entrance</v>
      </c>
      <c r="H136" s="508" t="str">
        <f ca="1"/>
        <v>มนตรี</v>
      </c>
      <c r="I136" s="508">
        <f ca="1"/>
        <v>0</v>
      </c>
      <c r="J136" s="508">
        <f ca="1"/>
        <v>0</v>
      </c>
      <c r="K136" s="510">
        <f ca="1"/>
        <v>46345</v>
      </c>
      <c r="L136" s="173">
        <f ca="1"/>
        <v>45900</v>
      </c>
      <c r="M136" s="187">
        <f ca="1"/>
        <v>0</v>
      </c>
      <c r="N136" s="191" t="str">
        <f ca="1"/>
        <v>Late</v>
      </c>
      <c r="O136" s="597">
        <f ca="1"/>
        <v>46203</v>
      </c>
      <c r="P136" s="187">
        <f ca="1"/>
        <v>0</v>
      </c>
      <c r="Q136" s="191" t="str">
        <f ca="1"/>
        <v>Late</v>
      </c>
      <c r="R136" s="194">
        <f ca="1"/>
        <v>0</v>
      </c>
      <c r="S136" s="195">
        <f ca="1"/>
        <v>0</v>
      </c>
      <c r="T136" s="203">
        <f ca="1"/>
        <v>0</v>
      </c>
      <c r="U136" s="173">
        <f ca="1"/>
        <v>46446</v>
      </c>
      <c r="V136" s="187">
        <f ca="1"/>
        <v>0</v>
      </c>
      <c r="W136" s="191" t="str">
        <f ca="1"/>
        <v>On Schedule</v>
      </c>
      <c r="X136" s="550">
        <f ca="1"/>
        <v>0</v>
      </c>
      <c r="Y136" s="551">
        <f ca="1"/>
        <v>0</v>
      </c>
      <c r="Z136" s="552">
        <f ca="1"/>
        <v>0</v>
      </c>
      <c r="AA136" t="str" cm="1">
        <f t="array" aca="1" ref="AA136" ca="1">_xlfn.XLOOKUP(1,(E136='01 Summary'!$E$4:$E$250)*(('01 Summary'!$Z$4:$Z$250="Late")+('01 Summary'!$Z$4:$Z$250="On Schedule")),'01 Summary'!$AM$4:$AM$250," ")</f>
        <v xml:space="preserve"> </v>
      </c>
      <c r="AC136" s="644" t="s">
        <v>522</v>
      </c>
      <c r="AD136" s="644" t="s">
        <v>2392</v>
      </c>
      <c r="AE136" s="644" t="s">
        <v>2394</v>
      </c>
    </row>
    <row r="137" spans="2:31" ht="30" hidden="1" customHeight="1" x14ac:dyDescent="0.2">
      <c r="B137" s="508">
        <f ca="1"/>
        <v>133</v>
      </c>
      <c r="C137" s="512" t="str">
        <f ca="1"/>
        <v>MDW-39284</v>
      </c>
      <c r="D137" s="512" t="str">
        <f ca="1"/>
        <v>Lot01</v>
      </c>
      <c r="E137" s="512" t="str">
        <f ca="1"/>
        <v>COM4</v>
      </c>
      <c r="F137" s="512" t="str">
        <f ca="1"/>
        <v>COM</v>
      </c>
      <c r="G137" s="543" t="str">
        <f ca="1"/>
        <v>Traveling Cable in all Lifts</v>
      </c>
      <c r="H137" s="512" t="str">
        <f ca="1"/>
        <v>มนตรี</v>
      </c>
      <c r="I137" s="512">
        <f ca="1"/>
        <v>0</v>
      </c>
      <c r="J137" s="512">
        <f ca="1"/>
        <v>0</v>
      </c>
      <c r="K137" s="514" t="str">
        <f ca="1"/>
        <v>-</v>
      </c>
      <c r="L137" s="174">
        <f ca="1"/>
        <v>0</v>
      </c>
      <c r="M137" s="188">
        <f ca="1"/>
        <v>0</v>
      </c>
      <c r="N137" s="175">
        <f ca="1"/>
        <v>0</v>
      </c>
      <c r="O137" s="174">
        <f ca="1"/>
        <v>0</v>
      </c>
      <c r="P137" s="188">
        <f ca="1"/>
        <v>0</v>
      </c>
      <c r="Q137" s="175">
        <f ca="1"/>
        <v>0</v>
      </c>
      <c r="R137" s="174">
        <f ca="1"/>
        <v>0</v>
      </c>
      <c r="S137" s="188">
        <f ca="1"/>
        <v>0</v>
      </c>
      <c r="T137" s="175">
        <f ca="1"/>
        <v>0</v>
      </c>
      <c r="U137" s="174">
        <f ca="1"/>
        <v>0</v>
      </c>
      <c r="V137" s="188">
        <f ca="1"/>
        <v>0</v>
      </c>
      <c r="W137" s="175">
        <f ca="1"/>
        <v>0</v>
      </c>
      <c r="X137" s="553">
        <f ca="1"/>
        <v>0</v>
      </c>
      <c r="Y137" s="554">
        <f ca="1"/>
        <v>0</v>
      </c>
      <c r="Z137" s="555">
        <f ca="1"/>
        <v>0</v>
      </c>
      <c r="AA137" t="str" cm="1">
        <f t="array" aca="1" ref="AA137" ca="1">_xlfn.XLOOKUP(1,(E137='01 Summary'!$E$4:$E$250)*(('01 Summary'!$Z$4:$Z$250="Late")+('01 Summary'!$Z$4:$Z$250="On Schedule")),'01 Summary'!$AM$4:$AM$250," ")</f>
        <v xml:space="preserve"> </v>
      </c>
      <c r="AC137" s="644" t="s">
        <v>525</v>
      </c>
      <c r="AD137" s="644" t="s">
        <v>3574</v>
      </c>
      <c r="AE137" s="644" t="s">
        <v>3844</v>
      </c>
    </row>
    <row r="138" spans="2:31" ht="30" customHeight="1" x14ac:dyDescent="0.2">
      <c r="B138" s="508">
        <f ca="1"/>
        <v>134</v>
      </c>
      <c r="C138" s="508" t="str">
        <f ca="1"/>
        <v>MDW-39304</v>
      </c>
      <c r="D138" s="508" t="str">
        <f ca="1"/>
        <v>Lot01</v>
      </c>
      <c r="E138" s="508" t="str">
        <f ca="1"/>
        <v>COM5</v>
      </c>
      <c r="F138" s="508" t="str">
        <f ca="1"/>
        <v>COM</v>
      </c>
      <c r="G138" s="542" t="str">
        <f ca="1"/>
        <v>MEA Radio</v>
      </c>
      <c r="H138" s="508" t="str">
        <f ca="1"/>
        <v>ประธาน</v>
      </c>
      <c r="I138" s="508">
        <f ca="1"/>
        <v>0</v>
      </c>
      <c r="J138" s="508">
        <f ca="1"/>
        <v>0</v>
      </c>
      <c r="K138" s="510">
        <f ca="1"/>
        <v>46285</v>
      </c>
      <c r="L138" s="173">
        <f ca="1"/>
        <v>46052</v>
      </c>
      <c r="M138" s="187">
        <f ca="1"/>
        <v>1</v>
      </c>
      <c r="N138" s="191" t="str">
        <f ca="1"/>
        <v>Completed</v>
      </c>
      <c r="O138" s="173">
        <f ca="1"/>
        <v>46142</v>
      </c>
      <c r="P138" s="187">
        <f ca="1"/>
        <v>1</v>
      </c>
      <c r="Q138" s="191" t="str">
        <f ca="1"/>
        <v>Completed</v>
      </c>
      <c r="R138" s="194">
        <f ca="1"/>
        <v>0</v>
      </c>
      <c r="S138" s="195">
        <f ca="1"/>
        <v>0</v>
      </c>
      <c r="T138" s="203">
        <f ca="1"/>
        <v>0</v>
      </c>
      <c r="U138" s="173">
        <f ca="1"/>
        <v>46203</v>
      </c>
      <c r="V138" s="187">
        <f ca="1"/>
        <v>0.95</v>
      </c>
      <c r="W138" s="191" t="str">
        <f ca="1"/>
        <v>Late</v>
      </c>
      <c r="X138" s="718">
        <f ca="1"/>
        <v>46295</v>
      </c>
      <c r="Y138" s="715">
        <f ca="1"/>
        <v>0</v>
      </c>
      <c r="Z138" s="191" t="str">
        <f ca="1"/>
        <v>Late</v>
      </c>
      <c r="AA138" t="str" cm="1">
        <f t="array" aca="1" ref="AA138" ca="1">_xlfn.XLOOKUP(1,(E138='01 Summary'!$E$4:$E$250)*(('01 Summary'!$Z$4:$Z$250="Late")+('01 Summary'!$Z$4:$Z$250="On Schedule")),'01 Summary'!$AM$4:$AM$250," ")</f>
        <v>รอเฟอร์นิเจอร์ Fore cast Dec-26</v>
      </c>
      <c r="AC138" s="644" t="s">
        <v>523</v>
      </c>
      <c r="AD138" s="644" t="s">
        <v>2412</v>
      </c>
      <c r="AE138" s="644" t="s">
        <v>2414</v>
      </c>
    </row>
    <row r="139" spans="2:31" ht="30" hidden="1" customHeight="1" x14ac:dyDescent="0.2">
      <c r="B139" s="508">
        <f ca="1"/>
        <v>135</v>
      </c>
      <c r="C139" s="508" t="str">
        <f ca="1"/>
        <v>COM-39004</v>
      </c>
      <c r="D139" s="508" t="str">
        <f ca="1"/>
        <v>Lot01</v>
      </c>
      <c r="E139" s="508" t="str">
        <f ca="1"/>
        <v>COM6</v>
      </c>
      <c r="F139" s="508" t="str">
        <f ca="1"/>
        <v>COM</v>
      </c>
      <c r="G139" s="542" t="str">
        <f ca="1"/>
        <v>Main Cable Containment for M&amp;E Dedicated communication link to MRTA Head Quarter</v>
      </c>
      <c r="H139" s="508" t="str">
        <f ca="1"/>
        <v>มนตรี</v>
      </c>
      <c r="I139" s="508">
        <f ca="1"/>
        <v>0</v>
      </c>
      <c r="J139" s="508">
        <f ca="1"/>
        <v>0</v>
      </c>
      <c r="K139" s="510">
        <f ca="1"/>
        <v>46285</v>
      </c>
      <c r="L139" s="173">
        <f ca="1"/>
        <v>46053</v>
      </c>
      <c r="M139" s="187">
        <f ca="1"/>
        <v>1</v>
      </c>
      <c r="N139" s="191" t="str">
        <f ca="1"/>
        <v>Completed</v>
      </c>
      <c r="O139" s="173">
        <f ca="1"/>
        <v>46081</v>
      </c>
      <c r="P139" s="187">
        <f ca="1"/>
        <v>1</v>
      </c>
      <c r="Q139" s="191" t="str">
        <f ca="1"/>
        <v>Completed</v>
      </c>
      <c r="R139" s="194">
        <f ca="1"/>
        <v>0</v>
      </c>
      <c r="S139" s="195">
        <f ca="1"/>
        <v>0</v>
      </c>
      <c r="T139" s="203">
        <f ca="1"/>
        <v>0</v>
      </c>
      <c r="U139" s="173">
        <f ca="1"/>
        <v>46265</v>
      </c>
      <c r="V139" s="187">
        <f ca="1"/>
        <v>0.75</v>
      </c>
      <c r="W139" s="191" t="str">
        <f ca="1"/>
        <v>Late</v>
      </c>
      <c r="X139" s="550">
        <f ca="1"/>
        <v>0</v>
      </c>
      <c r="Y139" s="551">
        <f ca="1"/>
        <v>0</v>
      </c>
      <c r="Z139" s="552">
        <f ca="1"/>
        <v>0</v>
      </c>
      <c r="AA139" t="str" cm="1">
        <f t="array" aca="1" ref="AA139" ca="1">_xlfn.XLOOKUP(1,(E139='01 Summary'!$E$4:$E$250)*(('01 Summary'!$Z$4:$Z$250="Late")+('01 Summary'!$Z$4:$Z$250="On Schedule")),'01 Summary'!$AM$4:$AM$250," ")</f>
        <v xml:space="preserve"> </v>
      </c>
      <c r="AC139" s="644" t="s">
        <v>498</v>
      </c>
      <c r="AD139" s="644" t="s">
        <v>2400</v>
      </c>
      <c r="AE139" s="644" t="s">
        <v>2402</v>
      </c>
    </row>
    <row r="140" spans="2:31" ht="30" customHeight="1" x14ac:dyDescent="0.2">
      <c r="B140" s="508">
        <f ca="1"/>
        <v>136</v>
      </c>
      <c r="C140" s="508" t="str">
        <f ca="1"/>
        <v>AFC-39001</v>
      </c>
      <c r="D140" s="508" t="str">
        <f ca="1"/>
        <v>Lot01</v>
      </c>
      <c r="E140" s="508" t="str">
        <f ca="1"/>
        <v>COM7</v>
      </c>
      <c r="F140" s="508" t="str">
        <f ca="1"/>
        <v>COM</v>
      </c>
      <c r="G140" s="542" t="str">
        <f ca="1"/>
        <v>Mini Paging in Ticket Office</v>
      </c>
      <c r="H140" s="508" t="str">
        <f ca="1"/>
        <v>บัณฑิต</v>
      </c>
      <c r="I140" s="508">
        <f ca="1"/>
        <v>0</v>
      </c>
      <c r="J140" s="508">
        <f ca="1"/>
        <v>0</v>
      </c>
      <c r="K140" s="510">
        <f ca="1"/>
        <v>46375</v>
      </c>
      <c r="L140" s="173">
        <f ca="1"/>
        <v>45910</v>
      </c>
      <c r="M140" s="187">
        <f ca="1"/>
        <v>1</v>
      </c>
      <c r="N140" s="191" t="str">
        <f ca="1"/>
        <v>Completed</v>
      </c>
      <c r="O140" s="173">
        <f ca="1"/>
        <v>46203</v>
      </c>
      <c r="P140" s="187">
        <f ca="1"/>
        <v>1</v>
      </c>
      <c r="Q140" s="191" t="str">
        <f ca="1"/>
        <v>Completed</v>
      </c>
      <c r="R140" s="194">
        <f ca="1"/>
        <v>0</v>
      </c>
      <c r="S140" s="195">
        <f ca="1"/>
        <v>0</v>
      </c>
      <c r="T140" s="203">
        <f ca="1"/>
        <v>0</v>
      </c>
      <c r="U140" s="173">
        <f ca="1"/>
        <v>46295</v>
      </c>
      <c r="V140" s="187">
        <f ca="1"/>
        <v>0</v>
      </c>
      <c r="W140" s="191" t="str">
        <f ca="1"/>
        <v>Late</v>
      </c>
      <c r="X140" s="718">
        <f ca="1"/>
        <v>46356</v>
      </c>
      <c r="Y140" s="715">
        <f ca="1"/>
        <v>0</v>
      </c>
      <c r="Z140" s="191" t="str">
        <f ca="1"/>
        <v>On Schedule</v>
      </c>
      <c r="AA140" t="str" cm="1">
        <f t="array" aca="1" ref="AA140" ca="1">_xlfn.XLOOKUP(1,(E140='01 Summary'!$E$4:$E$250)*(('01 Summary'!$Z$4:$Z$250="Late")+('01 Summary'!$Z$4:$Z$250="On Schedule")),'01 Summary'!$AM$4:$AM$250," ")</f>
        <v>ของมาแล้ว รอพื้นที่เข้าติดตั้ง</v>
      </c>
      <c r="AC140" s="644" t="s">
        <v>775</v>
      </c>
      <c r="AD140" s="644" t="s">
        <v>2719</v>
      </c>
      <c r="AE140" s="644" t="s">
        <v>2390</v>
      </c>
    </row>
    <row r="141" spans="2:31" ht="30" hidden="1" customHeight="1" x14ac:dyDescent="0.2">
      <c r="B141" s="508">
        <f ca="1"/>
        <v>137</v>
      </c>
      <c r="C141" s="512" t="str">
        <f ca="1"/>
        <v>MDW-39285</v>
      </c>
      <c r="D141" s="512" t="str">
        <f ca="1"/>
        <v>Lot01</v>
      </c>
      <c r="E141" s="512" t="str">
        <f ca="1"/>
        <v>COM8</v>
      </c>
      <c r="F141" s="512" t="str">
        <f ca="1"/>
        <v>COM</v>
      </c>
      <c r="G141" s="543" t="str">
        <f ca="1"/>
        <v>Provision of Cable Containment between OCC ORL and OCC BL</v>
      </c>
      <c r="H141" s="512" t="str">
        <f ca="1"/>
        <v>มนตรี</v>
      </c>
      <c r="I141" s="512">
        <f ca="1"/>
        <v>0</v>
      </c>
      <c r="J141" s="512">
        <f ca="1"/>
        <v>0</v>
      </c>
      <c r="K141" s="514">
        <f ca="1"/>
        <v>46225</v>
      </c>
      <c r="L141" s="205">
        <f ca="1"/>
        <v>0</v>
      </c>
      <c r="M141" s="206">
        <f ca="1"/>
        <v>0</v>
      </c>
      <c r="N141" s="463">
        <f ca="1"/>
        <v>0</v>
      </c>
      <c r="O141" s="645">
        <f ca="1"/>
        <v>0</v>
      </c>
      <c r="P141" s="646">
        <f ca="1"/>
        <v>0</v>
      </c>
      <c r="Q141" s="463">
        <f ca="1"/>
        <v>0</v>
      </c>
      <c r="R141" s="205">
        <f ca="1"/>
        <v>0</v>
      </c>
      <c r="S141" s="206">
        <f ca="1"/>
        <v>0</v>
      </c>
      <c r="T141" s="463">
        <f ca="1"/>
        <v>0</v>
      </c>
      <c r="U141" s="540">
        <f ca="1"/>
        <v>0</v>
      </c>
      <c r="V141" s="206">
        <f ca="1"/>
        <v>0</v>
      </c>
      <c r="W141" s="463">
        <f ca="1"/>
        <v>0</v>
      </c>
      <c r="X141" s="558">
        <f ca="1"/>
        <v>0</v>
      </c>
      <c r="Y141" s="559">
        <f ca="1"/>
        <v>0</v>
      </c>
      <c r="Z141" s="564">
        <f ca="1"/>
        <v>0</v>
      </c>
      <c r="AA141" t="str" cm="1">
        <f t="array" aca="1" ref="AA141" ca="1">_xlfn.XLOOKUP(1,(E141='01 Summary'!$E$4:$E$250)*(('01 Summary'!$Z$4:$Z$250="Late")+('01 Summary'!$Z$4:$Z$250="On Schedule")),'01 Summary'!$AM$4:$AM$250," ")</f>
        <v xml:space="preserve"> </v>
      </c>
      <c r="AC141" s="644" t="s">
        <v>1377</v>
      </c>
      <c r="AD141" s="644" t="s">
        <v>380</v>
      </c>
      <c r="AE141" s="644" t="s">
        <v>380</v>
      </c>
    </row>
    <row r="142" spans="2:31" ht="30" hidden="1" customHeight="1" x14ac:dyDescent="0.2">
      <c r="B142" s="508">
        <f ca="1"/>
        <v>138</v>
      </c>
      <c r="C142" s="544" t="str">
        <f ca="1"/>
        <v>COM-39005</v>
      </c>
      <c r="D142" s="544" t="str">
        <f ca="1"/>
        <v>Lot01</v>
      </c>
      <c r="E142" s="544" t="str">
        <f ca="1"/>
        <v>COM9</v>
      </c>
      <c r="F142" s="544" t="str">
        <f ca="1"/>
        <v>COM</v>
      </c>
      <c r="G142" s="689" t="str">
        <f ca="1"/>
        <v>Power Distribution for M&amp;E Systems at MRTA Head Quarter</v>
      </c>
      <c r="H142" s="544" t="str">
        <f ca="1"/>
        <v>มนตรี</v>
      </c>
      <c r="I142" s="545">
        <f ca="1"/>
        <v>0</v>
      </c>
      <c r="J142" s="674">
        <f ca="1"/>
        <v>0</v>
      </c>
      <c r="K142" s="546">
        <f ca="1"/>
        <v>46285</v>
      </c>
      <c r="L142" s="530">
        <f ca="1"/>
        <v>46112</v>
      </c>
      <c r="M142" s="187">
        <f ca="1"/>
        <v>1</v>
      </c>
      <c r="N142" s="191" t="str">
        <f ca="1"/>
        <v>Completed</v>
      </c>
      <c r="O142" s="530">
        <f ca="1"/>
        <v>46203</v>
      </c>
      <c r="P142" s="187">
        <f ca="1"/>
        <v>1</v>
      </c>
      <c r="Q142" s="191" t="str">
        <f ca="1"/>
        <v>Completed</v>
      </c>
      <c r="R142" s="209">
        <f ca="1"/>
        <v>0</v>
      </c>
      <c r="S142" s="195">
        <f ca="1"/>
        <v>0</v>
      </c>
      <c r="T142" s="203">
        <f ca="1"/>
        <v>0</v>
      </c>
      <c r="U142" s="530">
        <f ca="1"/>
        <v>46265</v>
      </c>
      <c r="V142" s="187">
        <f ca="1"/>
        <v>1</v>
      </c>
      <c r="W142" s="191" t="str">
        <f ca="1"/>
        <v>Completed</v>
      </c>
      <c r="X142" s="570">
        <f ca="1"/>
        <v>0</v>
      </c>
      <c r="Y142" s="551">
        <f ca="1"/>
        <v>0</v>
      </c>
      <c r="Z142" s="552">
        <f ca="1"/>
        <v>0</v>
      </c>
      <c r="AA142" t="str" cm="1">
        <f t="array" aca="1" ref="AA142" ca="1">_xlfn.XLOOKUP(1,(E142='01 Summary'!$E$4:$E$250)*(('01 Summary'!$Z$4:$Z$250="Late")+('01 Summary'!$Z$4:$Z$250="On Schedule")),'01 Summary'!$AM$4:$AM$250," ")</f>
        <v xml:space="preserve"> </v>
      </c>
      <c r="AC142" s="644" t="s">
        <v>500</v>
      </c>
      <c r="AD142" s="644" t="s">
        <v>2404</v>
      </c>
      <c r="AE142" s="644" t="s">
        <v>2406</v>
      </c>
    </row>
    <row r="143" spans="2:31" ht="30" hidden="1" customHeight="1" x14ac:dyDescent="0.2">
      <c r="B143" s="508">
        <f ca="1"/>
        <v>139</v>
      </c>
      <c r="C143" s="508" t="str">
        <f ca="1"/>
        <v>COM-39205</v>
      </c>
      <c r="D143" s="508" t="str">
        <f ca="1"/>
        <v>Lot01</v>
      </c>
      <c r="E143" s="508" t="str">
        <f ca="1"/>
        <v>COM10</v>
      </c>
      <c r="F143" s="508" t="str">
        <f ca="1"/>
        <v>COM</v>
      </c>
      <c r="G143" s="542" t="str">
        <f ca="1"/>
        <v>Underground Cable Containment at Public Areas (if require)</v>
      </c>
      <c r="H143" s="508" t="str">
        <f ca="1"/>
        <v>มนตรี</v>
      </c>
      <c r="I143" s="508">
        <f ca="1"/>
        <v>0</v>
      </c>
      <c r="J143" s="508">
        <f ca="1"/>
        <v>0</v>
      </c>
      <c r="K143" s="510">
        <f ca="1"/>
        <v>46255</v>
      </c>
      <c r="L143" s="173">
        <f ca="1"/>
        <v>46142</v>
      </c>
      <c r="M143" s="187">
        <f ca="1"/>
        <v>1</v>
      </c>
      <c r="N143" s="191" t="str">
        <f ca="1"/>
        <v>Completed</v>
      </c>
      <c r="O143" s="173">
        <f ca="1"/>
        <v>46234</v>
      </c>
      <c r="P143" s="187">
        <f ca="1"/>
        <v>1</v>
      </c>
      <c r="Q143" s="191" t="str">
        <f ca="1"/>
        <v>Completed</v>
      </c>
      <c r="R143" s="194">
        <f ca="1"/>
        <v>0</v>
      </c>
      <c r="S143" s="195">
        <f ca="1"/>
        <v>0</v>
      </c>
      <c r="T143" s="203">
        <f ca="1"/>
        <v>0</v>
      </c>
      <c r="U143" s="173">
        <f ca="1"/>
        <v>46387</v>
      </c>
      <c r="V143" s="189">
        <f ca="1"/>
        <v>1</v>
      </c>
      <c r="W143" s="191" t="str">
        <f ca="1"/>
        <v>Completed</v>
      </c>
      <c r="X143" s="550">
        <f ca="1"/>
        <v>0</v>
      </c>
      <c r="Y143" s="551">
        <f ca="1"/>
        <v>0</v>
      </c>
      <c r="Z143" s="552">
        <f ca="1"/>
        <v>0</v>
      </c>
      <c r="AA143" t="str" cm="1">
        <f t="array" aca="1" ref="AA143" ca="1">_xlfn.XLOOKUP(1,(E143='01 Summary'!$E$4:$E$250)*(('01 Summary'!$Z$4:$Z$250="Late")+('01 Summary'!$Z$4:$Z$250="On Schedule")),'01 Summary'!$AM$4:$AM$250," ")</f>
        <v xml:space="preserve"> </v>
      </c>
      <c r="AC143" s="644" t="s">
        <v>1159</v>
      </c>
      <c r="AD143" s="644" t="s">
        <v>3507</v>
      </c>
      <c r="AE143" s="644" t="s">
        <v>3735</v>
      </c>
    </row>
    <row r="144" spans="2:31" ht="30" hidden="1" customHeight="1" x14ac:dyDescent="0.2">
      <c r="B144" s="508">
        <f ca="1"/>
        <v>140</v>
      </c>
      <c r="C144" s="512" t="str">
        <f ca="1"/>
        <v>-</v>
      </c>
      <c r="D144" s="512" t="str">
        <f ca="1"/>
        <v>Lot01</v>
      </c>
      <c r="E144" s="512" t="str">
        <f ca="1"/>
        <v>COM11</v>
      </c>
      <c r="F144" s="512" t="str">
        <f ca="1"/>
        <v>COM</v>
      </c>
      <c r="G144" s="543" t="str">
        <f ca="1"/>
        <v>Intercom at Ticket Issuing Machine</v>
      </c>
      <c r="H144" s="512" t="str">
        <f ca="1"/>
        <v>บัณฑิต</v>
      </c>
      <c r="I144" s="513">
        <f ca="1"/>
        <v>0</v>
      </c>
      <c r="J144" s="512" t="str">
        <f ca="1"/>
        <v>Depot</v>
      </c>
      <c r="K144" s="514" t="str">
        <f ca="1"/>
        <v>-</v>
      </c>
      <c r="L144" s="174">
        <f ca="1"/>
        <v>0</v>
      </c>
      <c r="M144" s="188">
        <f ca="1"/>
        <v>0</v>
      </c>
      <c r="N144" s="175">
        <f ca="1"/>
        <v>0</v>
      </c>
      <c r="O144" s="174">
        <f ca="1"/>
        <v>0</v>
      </c>
      <c r="P144" s="188">
        <f ca="1"/>
        <v>0</v>
      </c>
      <c r="Q144" s="175">
        <f ca="1"/>
        <v>0</v>
      </c>
      <c r="R144" s="174">
        <f ca="1"/>
        <v>0</v>
      </c>
      <c r="S144" s="188">
        <f ca="1"/>
        <v>0</v>
      </c>
      <c r="T144" s="175">
        <f ca="1"/>
        <v>0</v>
      </c>
      <c r="U144" s="174">
        <f ca="1"/>
        <v>0</v>
      </c>
      <c r="V144" s="188">
        <f ca="1"/>
        <v>0</v>
      </c>
      <c r="W144" s="175">
        <f ca="1"/>
        <v>0</v>
      </c>
      <c r="X144" s="553">
        <f ca="1"/>
        <v>0</v>
      </c>
      <c r="Y144" s="554">
        <f ca="1"/>
        <v>0</v>
      </c>
      <c r="Z144" s="555">
        <f ca="1"/>
        <v>0</v>
      </c>
      <c r="AA144" t="str" cm="1">
        <f t="array" aca="1" ref="AA144" ca="1">_xlfn.XLOOKUP(1,(E144='01 Summary'!$E$4:$E$250)*(('01 Summary'!$Z$4:$Z$250="Late")+('01 Summary'!$Z$4:$Z$250="On Schedule")),'01 Summary'!$AM$4:$AM$250," ")</f>
        <v xml:space="preserve"> </v>
      </c>
      <c r="AD144" s="644">
        <v>0</v>
      </c>
      <c r="AE144" s="644">
        <v>0</v>
      </c>
    </row>
    <row r="145" spans="2:31" ht="30" hidden="1" customHeight="1" x14ac:dyDescent="0.2">
      <c r="B145" s="508">
        <f ca="1"/>
        <v>141</v>
      </c>
      <c r="C145" s="508" t="str">
        <f ca="1"/>
        <v>RST-39004,8</v>
      </c>
      <c r="D145" s="508" t="str">
        <f ca="1"/>
        <v>Lot01</v>
      </c>
      <c r="E145" s="508" t="str">
        <f ca="1"/>
        <v>RST1</v>
      </c>
      <c r="F145" s="508" t="str">
        <f ca="1"/>
        <v>RST</v>
      </c>
      <c r="G145" s="542" t="str">
        <f ca="1"/>
        <v>Driver Training Simulator</v>
      </c>
      <c r="H145" s="508" t="str">
        <f ca="1"/>
        <v>ธัญวิทย์</v>
      </c>
      <c r="I145" s="508">
        <f ca="1"/>
        <v>0</v>
      </c>
      <c r="J145" s="508" t="str">
        <f ca="1"/>
        <v>Depot</v>
      </c>
      <c r="K145" s="510">
        <f ca="1"/>
        <v>46285</v>
      </c>
      <c r="L145" s="173">
        <f ca="1"/>
        <v>45807</v>
      </c>
      <c r="M145" s="187">
        <f ca="1"/>
        <v>1</v>
      </c>
      <c r="N145" s="191" t="str">
        <f ca="1"/>
        <v>Completed</v>
      </c>
      <c r="O145" s="173">
        <f ca="1"/>
        <v>45838</v>
      </c>
      <c r="P145" s="187">
        <f ca="1"/>
        <v>1</v>
      </c>
      <c r="Q145" s="191" t="str">
        <f ca="1"/>
        <v>Completed</v>
      </c>
      <c r="R145" s="194">
        <f ca="1"/>
        <v>0</v>
      </c>
      <c r="S145" s="195">
        <f ca="1"/>
        <v>0</v>
      </c>
      <c r="T145" s="203">
        <f ca="1"/>
        <v>0</v>
      </c>
      <c r="U145" s="173">
        <f ca="1"/>
        <v>46387</v>
      </c>
      <c r="V145" s="187">
        <f ca="1"/>
        <v>0.81</v>
      </c>
      <c r="W145" s="191" t="str">
        <f ca="1"/>
        <v>On Schedule</v>
      </c>
      <c r="X145" s="550">
        <f ca="1"/>
        <v>0</v>
      </c>
      <c r="Y145" s="551">
        <f ca="1"/>
        <v>0</v>
      </c>
      <c r="Z145" s="552">
        <f ca="1"/>
        <v>0</v>
      </c>
      <c r="AA145" t="str" cm="1">
        <f t="array" aca="1" ref="AA145" ca="1">_xlfn.XLOOKUP(1,(E145='01 Summary'!$E$4:$E$250)*(('01 Summary'!$Z$4:$Z$250="Late")+('01 Summary'!$Z$4:$Z$250="On Schedule")),'01 Summary'!$AM$4:$AM$250," ")</f>
        <v xml:space="preserve"> </v>
      </c>
      <c r="AC145" s="644" t="s">
        <v>540</v>
      </c>
      <c r="AD145" s="644" t="s">
        <v>4800</v>
      </c>
      <c r="AE145" s="644" t="s">
        <v>4800</v>
      </c>
    </row>
    <row r="146" spans="2:31" ht="30" hidden="1" customHeight="1" x14ac:dyDescent="0.2">
      <c r="B146" s="491">
        <f ca="1"/>
        <v>142</v>
      </c>
      <c r="C146" s="685" t="str">
        <f ca="1"/>
        <v>MDW-39500</v>
      </c>
      <c r="D146" s="685" t="str">
        <f ca="1"/>
        <v>Lot02</v>
      </c>
      <c r="E146" s="685" t="str">
        <f ca="1"/>
        <v>MO-CK1.1</v>
      </c>
      <c r="F146" s="685" t="str">
        <f ca="1"/>
        <v>MO-CK</v>
      </c>
      <c r="G146" s="687" t="str">
        <f ca="1"/>
        <v>Store Modification Works at Main Workshop - Civil&amp;AR</v>
      </c>
      <c r="H146" s="685" t="str">
        <f ca="1"/>
        <v>สหชาติ</v>
      </c>
      <c r="I146" s="685">
        <f ca="1"/>
        <v>0</v>
      </c>
      <c r="J146" s="685" t="str">
        <f ca="1"/>
        <v>Depot</v>
      </c>
      <c r="K146" s="688">
        <f ca="1"/>
        <v>46176</v>
      </c>
      <c r="L146" s="193">
        <f ca="1"/>
        <v>46080</v>
      </c>
      <c r="M146" s="531">
        <f ca="1"/>
        <v>1</v>
      </c>
      <c r="N146" s="601" t="str">
        <f ca="1"/>
        <v>Completed</v>
      </c>
      <c r="O146" s="193">
        <f ca="1"/>
        <v>46111</v>
      </c>
      <c r="P146" s="531">
        <f ca="1"/>
        <v>1</v>
      </c>
      <c r="Q146" s="601" t="str">
        <f ca="1"/>
        <v>Completed</v>
      </c>
      <c r="R146" s="602">
        <f ca="1"/>
        <v>0</v>
      </c>
      <c r="S146" s="603">
        <f ca="1"/>
        <v>0</v>
      </c>
      <c r="T146" s="604">
        <f ca="1"/>
        <v>0</v>
      </c>
      <c r="U146" s="193">
        <f ca="1"/>
        <v>46173</v>
      </c>
      <c r="V146" s="531">
        <f ca="1"/>
        <v>1</v>
      </c>
      <c r="W146" s="601" t="str">
        <f ca="1"/>
        <v>Completed</v>
      </c>
      <c r="X146" s="701">
        <f ca="1"/>
        <v>0</v>
      </c>
      <c r="Y146" s="702">
        <f ca="1"/>
        <v>0</v>
      </c>
      <c r="Z146" s="703">
        <f ca="1"/>
        <v>0</v>
      </c>
      <c r="AA146" t="str" cm="1">
        <f t="array" aca="1" ref="AA146" ca="1">_xlfn.XLOOKUP(1,(E146='01 Summary'!$E$4:$E$250)*(('01 Summary'!$Z$4:$Z$250="Late")+('01 Summary'!$Z$4:$Z$250="On Schedule")),'01 Summary'!$AM$4:$AM$250," ")</f>
        <v xml:space="preserve"> </v>
      </c>
      <c r="AC146" s="644" t="s">
        <v>383</v>
      </c>
      <c r="AD146" s="644" t="s">
        <v>2167</v>
      </c>
      <c r="AE146" s="644" t="s">
        <v>2169</v>
      </c>
    </row>
    <row r="147" spans="2:31" ht="30" hidden="1" customHeight="1" x14ac:dyDescent="0.2">
      <c r="B147" s="491">
        <f ca="1"/>
        <v>143</v>
      </c>
      <c r="C147" s="491" t="str">
        <f ca="1"/>
        <v>MDW-39501</v>
      </c>
      <c r="D147" s="491" t="str">
        <f ca="1"/>
        <v>Lot02</v>
      </c>
      <c r="E147" s="491" t="str">
        <f ca="1"/>
        <v>MO-CK1.2</v>
      </c>
      <c r="F147" s="491" t="str">
        <f ca="1"/>
        <v>MO-CK</v>
      </c>
      <c r="G147" s="493" t="str">
        <f ca="1"/>
        <v>Store Modification Works at Main Workshop - Building Services</v>
      </c>
      <c r="H147" s="491" t="str">
        <f ca="1"/>
        <v>ประธาน</v>
      </c>
      <c r="I147" s="491">
        <f ca="1"/>
        <v>0</v>
      </c>
      <c r="J147" s="491" t="str">
        <f ca="1"/>
        <v>Depot</v>
      </c>
      <c r="K147" s="495">
        <f ca="1"/>
        <v>46177</v>
      </c>
      <c r="L147" s="173">
        <f ca="1"/>
        <v>46065</v>
      </c>
      <c r="M147" s="189">
        <f ca="1"/>
        <v>1</v>
      </c>
      <c r="N147" s="191" t="str">
        <f ca="1"/>
        <v>Completed</v>
      </c>
      <c r="O147" s="173">
        <f ca="1"/>
        <v>46111</v>
      </c>
      <c r="P147" s="189">
        <f ca="1"/>
        <v>1</v>
      </c>
      <c r="Q147" s="191" t="str">
        <f ca="1"/>
        <v>Completed</v>
      </c>
      <c r="R147" s="194">
        <f ca="1"/>
        <v>0</v>
      </c>
      <c r="S147" s="195">
        <f ca="1"/>
        <v>0</v>
      </c>
      <c r="T147" s="203">
        <f ca="1"/>
        <v>0</v>
      </c>
      <c r="U147" s="173">
        <f ca="1"/>
        <v>46170</v>
      </c>
      <c r="V147" s="189">
        <f ca="1"/>
        <v>1</v>
      </c>
      <c r="W147" s="191" t="str">
        <f ca="1"/>
        <v>Completed</v>
      </c>
      <c r="X147" s="550">
        <f ca="1"/>
        <v>0</v>
      </c>
      <c r="Y147" s="551">
        <f ca="1"/>
        <v>0</v>
      </c>
      <c r="Z147" s="552">
        <f ca="1"/>
        <v>0</v>
      </c>
      <c r="AA147" t="str" cm="1">
        <f t="array" aca="1" ref="AA147" ca="1">_xlfn.XLOOKUP(1,(E147='01 Summary'!$E$4:$E$250)*(('01 Summary'!$Z$4:$Z$250="Late")+('01 Summary'!$Z$4:$Z$250="On Schedule")),'01 Summary'!$AM$4:$AM$250," ")</f>
        <v xml:space="preserve"> </v>
      </c>
      <c r="AC147" s="644" t="s">
        <v>381</v>
      </c>
      <c r="AD147" s="644" t="s">
        <v>3638</v>
      </c>
      <c r="AE147" s="644" t="s">
        <v>3892</v>
      </c>
    </row>
    <row r="148" spans="2:31" ht="30" hidden="1" customHeight="1" x14ac:dyDescent="0.2">
      <c r="B148" s="491">
        <f ca="1"/>
        <v>144</v>
      </c>
      <c r="C148" s="491" t="str">
        <f ca="1"/>
        <v>MDW-39503</v>
      </c>
      <c r="D148" s="491" t="str">
        <f ca="1"/>
        <v>Lot02</v>
      </c>
      <c r="E148" s="491" t="str">
        <f ca="1"/>
        <v>MO-CK2</v>
      </c>
      <c r="F148" s="491" t="str">
        <f ca="1"/>
        <v>MO-CK</v>
      </c>
      <c r="G148" s="493" t="str">
        <f ca="1"/>
        <v>New MMC at Admin Building - Civil&amp;AR</v>
      </c>
      <c r="H148" s="491" t="str">
        <f ca="1"/>
        <v>สหชาติ</v>
      </c>
      <c r="I148" s="491">
        <f ca="1"/>
        <v>0</v>
      </c>
      <c r="J148" s="491" t="str">
        <f ca="1"/>
        <v>Depot</v>
      </c>
      <c r="K148" s="495">
        <f ca="1"/>
        <v>46237</v>
      </c>
      <c r="L148" s="173">
        <f ca="1"/>
        <v>46126</v>
      </c>
      <c r="M148" s="189">
        <f ca="1"/>
        <v>1</v>
      </c>
      <c r="N148" s="191" t="str">
        <f ca="1"/>
        <v>Completed</v>
      </c>
      <c r="O148" s="173">
        <f ca="1"/>
        <v>46157</v>
      </c>
      <c r="P148" s="189">
        <f ca="1"/>
        <v>1</v>
      </c>
      <c r="Q148" s="191" t="str">
        <f ca="1"/>
        <v>Completed</v>
      </c>
      <c r="R148" s="194">
        <f ca="1"/>
        <v>0</v>
      </c>
      <c r="S148" s="195">
        <f ca="1"/>
        <v>0</v>
      </c>
      <c r="T148" s="203">
        <f ca="1"/>
        <v>0</v>
      </c>
      <c r="U148" s="173">
        <f ca="1"/>
        <v>46234</v>
      </c>
      <c r="V148" s="189">
        <f ca="1"/>
        <v>1</v>
      </c>
      <c r="W148" s="191" t="str">
        <f ca="1"/>
        <v>Completed</v>
      </c>
      <c r="X148" s="550">
        <f ca="1"/>
        <v>0</v>
      </c>
      <c r="Y148" s="551">
        <f ca="1"/>
        <v>0</v>
      </c>
      <c r="Z148" s="552">
        <f ca="1"/>
        <v>0</v>
      </c>
      <c r="AA148" t="str" cm="1">
        <f t="array" aca="1" ref="AA148" ca="1">_xlfn.XLOOKUP(1,(E148='01 Summary'!$E$4:$E$250)*(('01 Summary'!$Z$4:$Z$250="Late")+('01 Summary'!$Z$4:$Z$250="On Schedule")),'01 Summary'!$AM$4:$AM$250," ")</f>
        <v xml:space="preserve"> </v>
      </c>
      <c r="AC148" s="644" t="s">
        <v>386</v>
      </c>
      <c r="AD148" s="644" t="s">
        <v>2171</v>
      </c>
      <c r="AE148" s="644" t="s">
        <v>2173</v>
      </c>
    </row>
    <row r="149" spans="2:31" ht="30" hidden="1" customHeight="1" x14ac:dyDescent="0.2">
      <c r="B149" s="491">
        <f ca="1"/>
        <v>145</v>
      </c>
      <c r="C149" s="491" t="str">
        <f ca="1"/>
        <v>MDW-39504</v>
      </c>
      <c r="D149" s="491" t="str">
        <f ca="1"/>
        <v>Lot02</v>
      </c>
      <c r="E149" s="491" t="str">
        <f ca="1"/>
        <v>MO-CK3</v>
      </c>
      <c r="F149" s="491" t="str">
        <f ca="1"/>
        <v>MO-CK</v>
      </c>
      <c r="G149" s="493" t="str">
        <f ca="1"/>
        <v>Move or link Workstation and control panel to MMC room at admin C 2nd floor</v>
      </c>
      <c r="H149" s="491" t="str">
        <f ca="1"/>
        <v>ประธาน</v>
      </c>
      <c r="I149" s="491">
        <f ca="1"/>
        <v>0</v>
      </c>
      <c r="J149" s="491" t="str">
        <f ca="1"/>
        <v>Depot</v>
      </c>
      <c r="K149" s="495">
        <f ca="1"/>
        <v>46236</v>
      </c>
      <c r="L149" s="173">
        <f ca="1"/>
        <v>46081</v>
      </c>
      <c r="M149" s="189">
        <f ca="1"/>
        <v>1</v>
      </c>
      <c r="N149" s="191" t="str">
        <f ca="1"/>
        <v>Completed</v>
      </c>
      <c r="O149" s="173">
        <f ca="1"/>
        <v>46127</v>
      </c>
      <c r="P149" s="189">
        <f ca="1"/>
        <v>1</v>
      </c>
      <c r="Q149" s="191" t="str">
        <f ca="1"/>
        <v>Completed</v>
      </c>
      <c r="R149" s="194">
        <f ca="1"/>
        <v>0</v>
      </c>
      <c r="S149" s="195">
        <f ca="1"/>
        <v>0</v>
      </c>
      <c r="T149" s="203">
        <f ca="1"/>
        <v>0</v>
      </c>
      <c r="U149" s="173">
        <f ca="1"/>
        <v>46265</v>
      </c>
      <c r="V149" s="189">
        <f ca="1"/>
        <v>0.9</v>
      </c>
      <c r="W149" s="191" t="str">
        <f ca="1"/>
        <v>Late</v>
      </c>
      <c r="X149" s="550">
        <f ca="1"/>
        <v>0</v>
      </c>
      <c r="Y149" s="551">
        <f ca="1"/>
        <v>0</v>
      </c>
      <c r="Z149" s="552">
        <f ca="1"/>
        <v>0</v>
      </c>
      <c r="AA149" t="str" cm="1">
        <f t="array" aca="1" ref="AA149" ca="1">_xlfn.XLOOKUP(1,(E149='01 Summary'!$E$4:$E$250)*(('01 Summary'!$Z$4:$Z$250="Late")+('01 Summary'!$Z$4:$Z$250="On Schedule")),'01 Summary'!$AM$4:$AM$250," ")</f>
        <v xml:space="preserve"> </v>
      </c>
      <c r="AC149" s="644" t="s">
        <v>385</v>
      </c>
      <c r="AD149" s="644" t="s">
        <v>3644</v>
      </c>
      <c r="AE149" s="644" t="s">
        <v>3896</v>
      </c>
    </row>
    <row r="150" spans="2:31" ht="30" hidden="1" customHeight="1" x14ac:dyDescent="0.2">
      <c r="B150" s="491">
        <f ca="1"/>
        <v>146</v>
      </c>
      <c r="C150" s="491" t="str">
        <f ca="1"/>
        <v>MDW-39543</v>
      </c>
      <c r="D150" s="491" t="str">
        <f ca="1"/>
        <v>Lot02</v>
      </c>
      <c r="E150" s="491" t="str">
        <f ca="1"/>
        <v>MO-CK4</v>
      </c>
      <c r="F150" s="491" t="str">
        <f ca="1"/>
        <v>MO-CK</v>
      </c>
      <c r="G150" s="493" t="str">
        <f ca="1"/>
        <v>Bird &amp; Rain Protection for Open space Admin C</v>
      </c>
      <c r="H150" s="491" t="str">
        <f ca="1"/>
        <v>สหชาติ</v>
      </c>
      <c r="I150" s="491">
        <f ca="1"/>
        <v>0</v>
      </c>
      <c r="J150" s="491" t="str">
        <f ca="1"/>
        <v>Depot</v>
      </c>
      <c r="K150" s="495">
        <f ca="1"/>
        <v>46235</v>
      </c>
      <c r="L150" s="173">
        <f ca="1"/>
        <v>46141</v>
      </c>
      <c r="M150" s="189">
        <f ca="1"/>
        <v>1</v>
      </c>
      <c r="N150" s="191" t="str">
        <f ca="1"/>
        <v>Completed</v>
      </c>
      <c r="O150" s="173">
        <f ca="1"/>
        <v>46172</v>
      </c>
      <c r="P150" s="189">
        <f ca="1"/>
        <v>1</v>
      </c>
      <c r="Q150" s="191" t="str">
        <f ca="1"/>
        <v>Completed</v>
      </c>
      <c r="R150" s="194">
        <f ca="1"/>
        <v>0</v>
      </c>
      <c r="S150" s="195">
        <f ca="1"/>
        <v>0</v>
      </c>
      <c r="T150" s="203">
        <f ca="1"/>
        <v>0</v>
      </c>
      <c r="U150" s="173">
        <f ca="1"/>
        <v>46234</v>
      </c>
      <c r="V150" s="189">
        <f ca="1"/>
        <v>1</v>
      </c>
      <c r="W150" s="191" t="str">
        <f ca="1"/>
        <v>Completed</v>
      </c>
      <c r="X150" s="550">
        <f ca="1"/>
        <v>0</v>
      </c>
      <c r="Y150" s="551">
        <f ca="1"/>
        <v>0</v>
      </c>
      <c r="Z150" s="552">
        <f ca="1"/>
        <v>0</v>
      </c>
      <c r="AA150" t="str" cm="1">
        <f t="array" aca="1" ref="AA150" ca="1">_xlfn.XLOOKUP(1,(E150='01 Summary'!$E$4:$E$250)*(('01 Summary'!$Z$4:$Z$250="Late")+('01 Summary'!$Z$4:$Z$250="On Schedule")),'01 Summary'!$AM$4:$AM$250," ")</f>
        <v xml:space="preserve"> </v>
      </c>
      <c r="AC150" s="644" t="s">
        <v>387</v>
      </c>
      <c r="AD150" s="644" t="s">
        <v>2268</v>
      </c>
      <c r="AE150" s="644" t="s">
        <v>2270</v>
      </c>
    </row>
    <row r="151" spans="2:31" ht="30" hidden="1" customHeight="1" x14ac:dyDescent="0.2">
      <c r="B151" s="491">
        <f ca="1"/>
        <v>147</v>
      </c>
      <c r="C151" s="491" t="str">
        <f ca="1"/>
        <v>MDW-39547</v>
      </c>
      <c r="D151" s="491" t="str">
        <f ca="1"/>
        <v>Lot02</v>
      </c>
      <c r="E151" s="491" t="str">
        <f ca="1"/>
        <v>MO-CK5</v>
      </c>
      <c r="F151" s="491" t="str">
        <f ca="1"/>
        <v>MO-CK</v>
      </c>
      <c r="G151" s="493" t="str">
        <f ca="1"/>
        <v>Relocate door in front of toilet and build partition wall to conceal the view in side of toilet</v>
      </c>
      <c r="H151" s="491" t="str">
        <f ca="1"/>
        <v>สหชาติ</v>
      </c>
      <c r="I151" s="491">
        <f ca="1"/>
        <v>0</v>
      </c>
      <c r="J151" s="491" t="str">
        <f ca="1"/>
        <v>Depot</v>
      </c>
      <c r="K151" s="495">
        <f ca="1"/>
        <v>46236</v>
      </c>
      <c r="L151" s="173">
        <f ca="1"/>
        <v>46156</v>
      </c>
      <c r="M151" s="189">
        <f ca="1"/>
        <v>1</v>
      </c>
      <c r="N151" s="191" t="str">
        <f ca="1"/>
        <v>Completed</v>
      </c>
      <c r="O151" s="173">
        <f ca="1"/>
        <v>46187</v>
      </c>
      <c r="P151" s="189">
        <f ca="1"/>
        <v>1</v>
      </c>
      <c r="Q151" s="191" t="str">
        <f ca="1"/>
        <v>Completed</v>
      </c>
      <c r="R151" s="194">
        <f ca="1"/>
        <v>0</v>
      </c>
      <c r="S151" s="195">
        <f ca="1"/>
        <v>0</v>
      </c>
      <c r="T151" s="203">
        <f ca="1"/>
        <v>0</v>
      </c>
      <c r="U151" s="173">
        <f ca="1"/>
        <v>46234</v>
      </c>
      <c r="V151" s="189">
        <f ca="1"/>
        <v>1</v>
      </c>
      <c r="W151" s="191" t="str">
        <f ca="1"/>
        <v>Completed</v>
      </c>
      <c r="X151" s="550">
        <f ca="1"/>
        <v>0</v>
      </c>
      <c r="Y151" s="551">
        <f ca="1"/>
        <v>0</v>
      </c>
      <c r="Z151" s="552">
        <f ca="1"/>
        <v>0</v>
      </c>
      <c r="AA151" t="str" cm="1">
        <f t="array" aca="1" ref="AA151" ca="1">_xlfn.XLOOKUP(1,(E151='01 Summary'!$E$4:$E$250)*(('01 Summary'!$Z$4:$Z$250="Late")+('01 Summary'!$Z$4:$Z$250="On Schedule")),'01 Summary'!$AM$4:$AM$250," ")</f>
        <v xml:space="preserve"> </v>
      </c>
      <c r="AC151" s="644" t="s">
        <v>388</v>
      </c>
      <c r="AD151" s="644" t="s">
        <v>2284</v>
      </c>
      <c r="AE151" s="644" t="s">
        <v>2286</v>
      </c>
    </row>
    <row r="152" spans="2:31" ht="30" hidden="1" customHeight="1" x14ac:dyDescent="0.2">
      <c r="B152" s="491">
        <f ca="1"/>
        <v>148</v>
      </c>
      <c r="C152" s="491" t="str">
        <f ca="1"/>
        <v>MDW-39547</v>
      </c>
      <c r="D152" s="491" t="str">
        <f ca="1"/>
        <v>Lot02</v>
      </c>
      <c r="E152" s="491" t="str">
        <f ca="1"/>
        <v>MO-CK6</v>
      </c>
      <c r="F152" s="491" t="str">
        <f ca="1"/>
        <v>MO-CK</v>
      </c>
      <c r="G152" s="493" t="str">
        <f ca="1"/>
        <v>Modify Lockset the emergency door to be used for passage between the 2nd and 3rd floors inside the building.</v>
      </c>
      <c r="H152" s="491" t="str">
        <f ca="1"/>
        <v>สหชาติ</v>
      </c>
      <c r="I152" s="491">
        <f ca="1"/>
        <v>0</v>
      </c>
      <c r="J152" s="491" t="str">
        <f ca="1"/>
        <v>Depot</v>
      </c>
      <c r="K152" s="495">
        <f ca="1"/>
        <v>46237</v>
      </c>
      <c r="L152" s="173">
        <f ca="1"/>
        <v>46141</v>
      </c>
      <c r="M152" s="189">
        <f ca="1"/>
        <v>1</v>
      </c>
      <c r="N152" s="191" t="str">
        <f ca="1"/>
        <v>Completed</v>
      </c>
      <c r="O152" s="173">
        <f ca="1"/>
        <v>46187</v>
      </c>
      <c r="P152" s="189">
        <f ca="1"/>
        <v>1</v>
      </c>
      <c r="Q152" s="191" t="str">
        <f ca="1"/>
        <v>Completed</v>
      </c>
      <c r="R152" s="194">
        <f ca="1"/>
        <v>0</v>
      </c>
      <c r="S152" s="195">
        <f ca="1"/>
        <v>0</v>
      </c>
      <c r="T152" s="203">
        <f ca="1"/>
        <v>0</v>
      </c>
      <c r="U152" s="173">
        <f ca="1"/>
        <v>46234</v>
      </c>
      <c r="V152" s="189">
        <f ca="1"/>
        <v>1</v>
      </c>
      <c r="W152" s="191" t="str">
        <f ca="1"/>
        <v>Completed</v>
      </c>
      <c r="X152" s="550">
        <f ca="1"/>
        <v>0</v>
      </c>
      <c r="Y152" s="551">
        <f ca="1"/>
        <v>0</v>
      </c>
      <c r="Z152" s="552">
        <f ca="1"/>
        <v>0</v>
      </c>
      <c r="AA152" t="str" cm="1">
        <f t="array" aca="1" ref="AA152" ca="1">_xlfn.XLOOKUP(1,(E152='01 Summary'!$E$4:$E$250)*(('01 Summary'!$Z$4:$Z$250="Late")+('01 Summary'!$Z$4:$Z$250="On Schedule")),'01 Summary'!$AM$4:$AM$250," ")</f>
        <v xml:space="preserve"> </v>
      </c>
      <c r="AC152" s="644" t="s">
        <v>388</v>
      </c>
      <c r="AD152" s="644" t="s">
        <v>2284</v>
      </c>
      <c r="AE152" s="644" t="s">
        <v>2286</v>
      </c>
    </row>
    <row r="153" spans="2:31" ht="30" hidden="1" customHeight="1" x14ac:dyDescent="0.2">
      <c r="B153" s="491">
        <f ca="1"/>
        <v>149</v>
      </c>
      <c r="C153" s="491" t="str">
        <f ca="1"/>
        <v>MDW-39556</v>
      </c>
      <c r="D153" s="491" t="str">
        <f ca="1"/>
        <v>Lot02</v>
      </c>
      <c r="E153" s="491" t="str">
        <f ca="1"/>
        <v>MO-CK7</v>
      </c>
      <c r="F153" s="491" t="str">
        <f ca="1"/>
        <v>MO-CK</v>
      </c>
      <c r="G153" s="493" t="str">
        <f ca="1"/>
        <v>Addition small power for lounge and pantry room at 2nd floor and Hall and observation room at 3nd floor</v>
      </c>
      <c r="H153" s="491" t="str">
        <f ca="1"/>
        <v>ประธาน</v>
      </c>
      <c r="I153" s="491">
        <f ca="1"/>
        <v>0</v>
      </c>
      <c r="J153" s="491" t="str">
        <f ca="1"/>
        <v>Depot</v>
      </c>
      <c r="K153" s="495">
        <f ca="1"/>
        <v>46238</v>
      </c>
      <c r="L153" s="173">
        <f ca="1"/>
        <v>46156</v>
      </c>
      <c r="M153" s="189">
        <f ca="1"/>
        <v>1</v>
      </c>
      <c r="N153" s="191" t="str">
        <f ca="1"/>
        <v>Completed</v>
      </c>
      <c r="O153" s="173">
        <f ca="1"/>
        <v>46187</v>
      </c>
      <c r="P153" s="189">
        <f ca="1"/>
        <v>1</v>
      </c>
      <c r="Q153" s="191" t="str">
        <f ca="1"/>
        <v>Completed</v>
      </c>
      <c r="R153" s="194">
        <f ca="1"/>
        <v>0</v>
      </c>
      <c r="S153" s="195">
        <f ca="1"/>
        <v>0</v>
      </c>
      <c r="T153" s="203">
        <f ca="1"/>
        <v>0</v>
      </c>
      <c r="U153" s="173">
        <f ca="1"/>
        <v>46234</v>
      </c>
      <c r="V153" s="189">
        <f ca="1"/>
        <v>1</v>
      </c>
      <c r="W153" s="191" t="str">
        <f ca="1"/>
        <v>Completed</v>
      </c>
      <c r="X153" s="550">
        <f ca="1"/>
        <v>0</v>
      </c>
      <c r="Y153" s="551">
        <f ca="1"/>
        <v>0</v>
      </c>
      <c r="Z153" s="552">
        <f ca="1"/>
        <v>0</v>
      </c>
      <c r="AA153" t="str" cm="1">
        <f t="array" aca="1" ref="AA153" ca="1">_xlfn.XLOOKUP(1,(E153='01 Summary'!$E$4:$E$250)*(('01 Summary'!$Z$4:$Z$250="Late")+('01 Summary'!$Z$4:$Z$250="On Schedule")),'01 Summary'!$AM$4:$AM$250," ")</f>
        <v xml:space="preserve"> </v>
      </c>
      <c r="AC153" s="644" t="s">
        <v>389</v>
      </c>
      <c r="AD153" s="644" t="s">
        <v>3721</v>
      </c>
      <c r="AE153" s="644" t="s">
        <v>3939</v>
      </c>
    </row>
    <row r="154" spans="2:31" ht="30" hidden="1" customHeight="1" x14ac:dyDescent="0.2">
      <c r="B154" s="491">
        <f ca="1"/>
        <v>150</v>
      </c>
      <c r="C154" s="491" t="str">
        <f ca="1"/>
        <v>MDW-39548</v>
      </c>
      <c r="D154" s="491" t="str">
        <f ca="1"/>
        <v>Lot02</v>
      </c>
      <c r="E154" s="491" t="str">
        <f ca="1"/>
        <v>MO-CK8</v>
      </c>
      <c r="F154" s="491" t="str">
        <f ca="1"/>
        <v>MO-CK</v>
      </c>
      <c r="G154" s="493" t="str">
        <f ca="1"/>
        <v>Air Condition for using store room to be pantry room. 2nd floor</v>
      </c>
      <c r="H154" s="491" t="str">
        <f ca="1"/>
        <v>ประธาน</v>
      </c>
      <c r="I154" s="491">
        <f ca="1"/>
        <v>0</v>
      </c>
      <c r="J154" s="491" t="str">
        <f ca="1"/>
        <v>Depot</v>
      </c>
      <c r="K154" s="495">
        <f ca="1"/>
        <v>46239</v>
      </c>
      <c r="L154" s="173">
        <f ca="1"/>
        <v>46141</v>
      </c>
      <c r="M154" s="189">
        <f ca="1"/>
        <v>1</v>
      </c>
      <c r="N154" s="192" t="str">
        <f ca="1"/>
        <v>Completed</v>
      </c>
      <c r="O154" s="173">
        <f ca="1"/>
        <v>46187</v>
      </c>
      <c r="P154" s="189">
        <f ca="1"/>
        <v>1</v>
      </c>
      <c r="Q154" s="192" t="str">
        <f ca="1"/>
        <v>Completed</v>
      </c>
      <c r="R154" s="194">
        <f ca="1"/>
        <v>0</v>
      </c>
      <c r="S154" s="195">
        <f ca="1"/>
        <v>0</v>
      </c>
      <c r="T154" s="203">
        <f ca="1"/>
        <v>0</v>
      </c>
      <c r="U154" s="173">
        <f ca="1"/>
        <v>46234</v>
      </c>
      <c r="V154" s="189">
        <f ca="1"/>
        <v>1</v>
      </c>
      <c r="W154" s="191" t="str">
        <f ca="1"/>
        <v>Completed</v>
      </c>
      <c r="X154" s="550">
        <f ca="1"/>
        <v>0</v>
      </c>
      <c r="Y154" s="551">
        <f ca="1"/>
        <v>0</v>
      </c>
      <c r="Z154" s="552">
        <f ca="1"/>
        <v>0</v>
      </c>
      <c r="AA154" t="str" cm="1">
        <f t="array" aca="1" ref="AA154" ca="1">_xlfn.XLOOKUP(1,(E154='01 Summary'!$E$4:$E$250)*(('01 Summary'!$Z$4:$Z$250="Late")+('01 Summary'!$Z$4:$Z$250="On Schedule")),'01 Summary'!$AM$4:$AM$250," ")</f>
        <v xml:space="preserve"> </v>
      </c>
      <c r="AC154" s="644" t="s">
        <v>390</v>
      </c>
      <c r="AD154" s="644" t="s">
        <v>3707</v>
      </c>
      <c r="AE154" s="644" t="s">
        <v>3927</v>
      </c>
    </row>
    <row r="155" spans="2:31" ht="30" hidden="1" customHeight="1" x14ac:dyDescent="0.2">
      <c r="B155" s="491">
        <f ca="1"/>
        <v>151</v>
      </c>
      <c r="C155" s="685" t="str">
        <f ca="1"/>
        <v>MDW-39552</v>
      </c>
      <c r="D155" s="685" t="str">
        <f ca="1"/>
        <v>Lot02</v>
      </c>
      <c r="E155" s="685" t="str">
        <f ca="1"/>
        <v>MO-CK9</v>
      </c>
      <c r="F155" s="685" t="str">
        <f ca="1"/>
        <v>MO-CK</v>
      </c>
      <c r="G155" s="687" t="str">
        <f ca="1"/>
        <v>Walk Way Hand rail high 90 cm 1 side (144 m. x 7 route)</v>
      </c>
      <c r="H155" s="685" t="str">
        <f ca="1"/>
        <v>สหชาติ</v>
      </c>
      <c r="I155" s="685">
        <f ca="1"/>
        <v>0</v>
      </c>
      <c r="J155" s="685" t="str">
        <f ca="1"/>
        <v>Depot</v>
      </c>
      <c r="K155" s="688">
        <f ca="1"/>
        <v>46296</v>
      </c>
      <c r="L155" s="193">
        <f ca="1"/>
        <v>46172</v>
      </c>
      <c r="M155" s="531">
        <f ca="1"/>
        <v>1</v>
      </c>
      <c r="N155" s="601" t="str">
        <f ca="1"/>
        <v>Completed</v>
      </c>
      <c r="O155" s="193">
        <f ca="1"/>
        <v>46203</v>
      </c>
      <c r="P155" s="531">
        <f ca="1"/>
        <v>1</v>
      </c>
      <c r="Q155" s="601" t="str">
        <f ca="1"/>
        <v>Completed</v>
      </c>
      <c r="R155" s="602">
        <f ca="1"/>
        <v>0</v>
      </c>
      <c r="S155" s="603">
        <f ca="1"/>
        <v>0</v>
      </c>
      <c r="T155" s="604">
        <f ca="1"/>
        <v>0</v>
      </c>
      <c r="U155" s="193">
        <f ca="1"/>
        <v>46295</v>
      </c>
      <c r="V155" s="531">
        <f ca="1"/>
        <v>0.98770000000000002</v>
      </c>
      <c r="W155" s="601" t="str">
        <f ca="1"/>
        <v>Late</v>
      </c>
      <c r="X155" s="701">
        <f ca="1"/>
        <v>0</v>
      </c>
      <c r="Y155" s="702">
        <f ca="1"/>
        <v>0</v>
      </c>
      <c r="Z155" s="703">
        <f ca="1"/>
        <v>0</v>
      </c>
      <c r="AA155" t="str" cm="1">
        <f t="array" aca="1" ref="AA155" ca="1">_xlfn.XLOOKUP(1,(E155='01 Summary'!$E$4:$E$250)*(('01 Summary'!$Z$4:$Z$250="Late")+('01 Summary'!$Z$4:$Z$250="On Schedule")),'01 Summary'!$AM$4:$AM$250," ")</f>
        <v xml:space="preserve"> </v>
      </c>
      <c r="AC155" s="644" t="s">
        <v>391</v>
      </c>
      <c r="AD155" s="644" t="s">
        <v>2292</v>
      </c>
      <c r="AE155" s="644" t="s">
        <v>2294</v>
      </c>
    </row>
    <row r="156" spans="2:31" ht="30" hidden="1" customHeight="1" x14ac:dyDescent="0.2">
      <c r="B156" s="491">
        <f ca="1"/>
        <v>152</v>
      </c>
      <c r="C156" s="496" t="str">
        <f ca="1"/>
        <v>MDW-39544</v>
      </c>
      <c r="D156" s="496" t="str">
        <f ca="1"/>
        <v>Lot02</v>
      </c>
      <c r="E156" s="496" t="str">
        <f ca="1"/>
        <v>MO-CK10</v>
      </c>
      <c r="F156" s="496" t="str">
        <f ca="1"/>
        <v>MO-CK</v>
      </c>
      <c r="G156" s="498" t="str">
        <f ca="1"/>
        <v>Barbed wire fence Viaduct CE CW</v>
      </c>
      <c r="H156" s="496" t="str">
        <f ca="1"/>
        <v>บัณฑิต/สหชาติ</v>
      </c>
      <c r="I156" s="496" t="str">
        <f ca="1"/>
        <v>พี่ต่อ</v>
      </c>
      <c r="J156" s="496" t="str">
        <f ca="1"/>
        <v>Depot</v>
      </c>
      <c r="K156" s="500">
        <f ca="1"/>
        <v>46388</v>
      </c>
      <c r="L156" s="174">
        <f ca="1"/>
        <v>0</v>
      </c>
      <c r="M156" s="188">
        <f ca="1"/>
        <v>0</v>
      </c>
      <c r="N156" s="175">
        <f ca="1"/>
        <v>0</v>
      </c>
      <c r="O156" s="174">
        <f ca="1"/>
        <v>0</v>
      </c>
      <c r="P156" s="188">
        <f ca="1"/>
        <v>0</v>
      </c>
      <c r="Q156" s="175">
        <f ca="1"/>
        <v>0</v>
      </c>
      <c r="R156" s="174">
        <f ca="1"/>
        <v>0</v>
      </c>
      <c r="S156" s="188">
        <f ca="1"/>
        <v>0</v>
      </c>
      <c r="T156" s="175">
        <f ca="1"/>
        <v>0</v>
      </c>
      <c r="U156" s="174">
        <f ca="1"/>
        <v>0</v>
      </c>
      <c r="V156" s="188">
        <f ca="1"/>
        <v>0</v>
      </c>
      <c r="W156" s="175">
        <f ca="1"/>
        <v>0</v>
      </c>
      <c r="X156" s="553">
        <f ca="1"/>
        <v>0</v>
      </c>
      <c r="Y156" s="554">
        <f ca="1"/>
        <v>0</v>
      </c>
      <c r="Z156" s="555">
        <f ca="1"/>
        <v>0</v>
      </c>
      <c r="AA156" t="str" cm="1">
        <f t="array" aca="1" ref="AA156" ca="1">_xlfn.XLOOKUP(1,(E156='01 Summary'!$E$4:$E$250)*(('01 Summary'!$Z$4:$Z$250="Late")+('01 Summary'!$Z$4:$Z$250="On Schedule")),'01 Summary'!$AM$4:$AM$250," ")</f>
        <v xml:space="preserve"> </v>
      </c>
      <c r="AC156" s="644" t="s">
        <v>392</v>
      </c>
      <c r="AD156" s="644" t="s">
        <v>2272</v>
      </c>
      <c r="AE156" s="644" t="s">
        <v>2274</v>
      </c>
    </row>
    <row r="157" spans="2:31" ht="30" hidden="1" customHeight="1" x14ac:dyDescent="0.2">
      <c r="B157" s="491">
        <f ca="1"/>
        <v>153</v>
      </c>
      <c r="C157" s="491" t="str">
        <f ca="1"/>
        <v>MDW-39545</v>
      </c>
      <c r="D157" s="491" t="str">
        <f ca="1"/>
        <v>Lot02</v>
      </c>
      <c r="E157" s="491" t="str">
        <f ca="1"/>
        <v>MO-CK11</v>
      </c>
      <c r="F157" s="491" t="str">
        <f ca="1"/>
        <v>MO-CK</v>
      </c>
      <c r="G157" s="493" t="str">
        <f ca="1"/>
        <v>Chain Link at Cut &amp; Cover 600m.</v>
      </c>
      <c r="H157" s="491" t="str">
        <f ca="1"/>
        <v>สหชาติ</v>
      </c>
      <c r="I157" s="491" t="str">
        <f ca="1"/>
        <v>พรพรหม</v>
      </c>
      <c r="J157" s="491" t="str">
        <f ca="1"/>
        <v>Depot</v>
      </c>
      <c r="K157" s="495">
        <f ca="1"/>
        <v>46174</v>
      </c>
      <c r="L157" s="173">
        <f ca="1"/>
        <v>46080</v>
      </c>
      <c r="M157" s="189">
        <f ca="1"/>
        <v>1</v>
      </c>
      <c r="N157" s="191" t="str">
        <f ca="1"/>
        <v>Completed</v>
      </c>
      <c r="O157" s="173">
        <f ca="1"/>
        <v>46142</v>
      </c>
      <c r="P157" s="189">
        <f ca="1"/>
        <v>1</v>
      </c>
      <c r="Q157" s="191" t="str">
        <f ca="1"/>
        <v>Completed</v>
      </c>
      <c r="R157" s="194">
        <f ca="1"/>
        <v>0</v>
      </c>
      <c r="S157" s="195">
        <f ca="1"/>
        <v>0</v>
      </c>
      <c r="T157" s="203">
        <f ca="1"/>
        <v>0</v>
      </c>
      <c r="U157" s="173">
        <f ca="1"/>
        <v>46265</v>
      </c>
      <c r="V157" s="189">
        <f ca="1"/>
        <v>1</v>
      </c>
      <c r="W157" s="191" t="str">
        <f ca="1"/>
        <v>Completed</v>
      </c>
      <c r="X157" s="550">
        <f ca="1"/>
        <v>0</v>
      </c>
      <c r="Y157" s="551">
        <f ca="1"/>
        <v>0</v>
      </c>
      <c r="Z157" s="552">
        <f ca="1"/>
        <v>0</v>
      </c>
      <c r="AA157" t="str" cm="1">
        <f t="array" aca="1" ref="AA157" ca="1">_xlfn.XLOOKUP(1,(E157='01 Summary'!$E$4:$E$250)*(('01 Summary'!$Z$4:$Z$250="Late")+('01 Summary'!$Z$4:$Z$250="On Schedule")),'01 Summary'!$AM$4:$AM$250," ")</f>
        <v xml:space="preserve"> </v>
      </c>
      <c r="AC157" s="644" t="s">
        <v>394</v>
      </c>
      <c r="AD157" s="644" t="s">
        <v>2276</v>
      </c>
      <c r="AE157" s="644" t="s">
        <v>2278</v>
      </c>
    </row>
    <row r="158" spans="2:31" ht="30" hidden="1" customHeight="1" x14ac:dyDescent="0.2">
      <c r="B158" s="491">
        <f ca="1"/>
        <v>154</v>
      </c>
      <c r="C158" s="685" t="str">
        <f ca="1"/>
        <v>MDW-39546</v>
      </c>
      <c r="D158" s="685" t="str">
        <f ca="1"/>
        <v>Lot02</v>
      </c>
      <c r="E158" s="685" t="str">
        <f ca="1"/>
        <v>MO-CK12</v>
      </c>
      <c r="F158" s="685" t="str">
        <f ca="1"/>
        <v>MO-CK</v>
      </c>
      <c r="G158" s="687" t="str">
        <f ca="1"/>
        <v>Chain Link under slab high 1.70 m</v>
      </c>
      <c r="H158" s="685" t="str">
        <f ca="1"/>
        <v>สหชาติ</v>
      </c>
      <c r="I158" s="685">
        <f ca="1"/>
        <v>0</v>
      </c>
      <c r="J158" s="685">
        <f ca="1"/>
        <v>0</v>
      </c>
      <c r="K158" s="688">
        <f ca="1"/>
        <v>46388</v>
      </c>
      <c r="L158" s="193">
        <f ca="1"/>
        <v>46203</v>
      </c>
      <c r="M158" s="531">
        <f ca="1"/>
        <v>1</v>
      </c>
      <c r="N158" s="601" t="str">
        <f ca="1"/>
        <v>Completed</v>
      </c>
      <c r="O158" s="597">
        <f ca="1"/>
        <v>46234</v>
      </c>
      <c r="P158" s="531">
        <f ca="1"/>
        <v>1</v>
      </c>
      <c r="Q158" s="601" t="str">
        <f ca="1"/>
        <v>Completed</v>
      </c>
      <c r="R158" s="602">
        <f ca="1"/>
        <v>0</v>
      </c>
      <c r="S158" s="603">
        <f ca="1"/>
        <v>0</v>
      </c>
      <c r="T158" s="604">
        <f ca="1"/>
        <v>0</v>
      </c>
      <c r="U158" s="193">
        <f ca="1"/>
        <v>46387</v>
      </c>
      <c r="V158" s="531">
        <f ca="1"/>
        <v>0.67269999999999996</v>
      </c>
      <c r="W158" s="601" t="str">
        <f ca="1"/>
        <v>On Schedule</v>
      </c>
      <c r="X158" s="701">
        <f ca="1"/>
        <v>0</v>
      </c>
      <c r="Y158" s="702">
        <f ca="1"/>
        <v>0</v>
      </c>
      <c r="Z158" s="703">
        <f ca="1"/>
        <v>0</v>
      </c>
      <c r="AA158" t="str" cm="1">
        <f t="array" aca="1" ref="AA158" ca="1">_xlfn.XLOOKUP(1,(E158='01 Summary'!$E$4:$E$250)*(('01 Summary'!$Z$4:$Z$250="Late")+('01 Summary'!$Z$4:$Z$250="On Schedule")),'01 Summary'!$AM$4:$AM$250," ")</f>
        <v xml:space="preserve"> </v>
      </c>
      <c r="AC158" s="644" t="s">
        <v>395</v>
      </c>
      <c r="AD158" s="644" t="s">
        <v>2280</v>
      </c>
      <c r="AE158" s="644" t="s">
        <v>2282</v>
      </c>
    </row>
    <row r="159" spans="2:31" ht="30" hidden="1" customHeight="1" x14ac:dyDescent="0.2">
      <c r="B159" s="491">
        <f ca="1"/>
        <v>155</v>
      </c>
      <c r="C159" s="491" t="str">
        <f ca="1"/>
        <v>MDW-39550</v>
      </c>
      <c r="D159" s="491" t="str">
        <f ca="1"/>
        <v>Lot02</v>
      </c>
      <c r="E159" s="491" t="str">
        <f ca="1"/>
        <v>MO-CK13.1</v>
      </c>
      <c r="F159" s="491" t="str">
        <f ca="1"/>
        <v>MO-CK</v>
      </c>
      <c r="G159" s="493" t="str">
        <f ca="1"/>
        <v>Satellite Store at OR21 - Civil &amp; AR</v>
      </c>
      <c r="H159" s="491" t="str">
        <f ca="1"/>
        <v>สหชาติ</v>
      </c>
      <c r="I159" s="491">
        <f ca="1"/>
        <v>0</v>
      </c>
      <c r="J159" s="491">
        <f ca="1"/>
        <v>0</v>
      </c>
      <c r="K159" s="495">
        <f ca="1"/>
        <v>46389</v>
      </c>
      <c r="L159" s="583">
        <f ca="1"/>
        <v>46264</v>
      </c>
      <c r="M159" s="189">
        <f ca="1"/>
        <v>1</v>
      </c>
      <c r="N159" s="192" t="str">
        <f ca="1"/>
        <v>Completed</v>
      </c>
      <c r="O159" s="583">
        <f ca="1"/>
        <v>46310</v>
      </c>
      <c r="P159" s="189">
        <f ca="1"/>
        <v>0</v>
      </c>
      <c r="Q159" s="192" t="str">
        <f ca="1"/>
        <v>Late</v>
      </c>
      <c r="R159" s="668">
        <f ca="1"/>
        <v>0</v>
      </c>
      <c r="S159" s="669">
        <f ca="1"/>
        <v>0</v>
      </c>
      <c r="T159" s="639">
        <f ca="1"/>
        <v>0</v>
      </c>
      <c r="U159" s="583">
        <f ca="1"/>
        <v>46387</v>
      </c>
      <c r="V159" s="189">
        <f ca="1"/>
        <v>0</v>
      </c>
      <c r="W159" s="192" t="str">
        <f ca="1"/>
        <v>On Schedule</v>
      </c>
      <c r="X159" s="672">
        <f ca="1"/>
        <v>0</v>
      </c>
      <c r="Y159" s="673">
        <f ca="1"/>
        <v>0</v>
      </c>
      <c r="Z159" s="655">
        <f ca="1"/>
        <v>0</v>
      </c>
      <c r="AA159" t="str" cm="1">
        <f t="array" aca="1" ref="AA159" ca="1">_xlfn.XLOOKUP(1,(E159='01 Summary'!$E$4:$E$250)*(('01 Summary'!$Z$4:$Z$250="Late")+('01 Summary'!$Z$4:$Z$250="On Schedule")),'01 Summary'!$AM$4:$AM$250," ")</f>
        <v xml:space="preserve"> </v>
      </c>
      <c r="AC159" s="644" t="s">
        <v>397</v>
      </c>
      <c r="AD159" s="644" t="s">
        <v>2288</v>
      </c>
      <c r="AE159" s="644" t="s">
        <v>3932</v>
      </c>
    </row>
    <row r="160" spans="2:31" ht="30" hidden="1" customHeight="1" x14ac:dyDescent="0.2">
      <c r="B160" s="491">
        <f ca="1"/>
        <v>156</v>
      </c>
      <c r="C160" s="491" t="str">
        <f ca="1"/>
        <v>MDW-39549</v>
      </c>
      <c r="D160" s="491" t="str">
        <f ca="1"/>
        <v>Lot02</v>
      </c>
      <c r="E160" s="491" t="str">
        <f ca="1"/>
        <v>MO-CK13.2</v>
      </c>
      <c r="F160" s="491" t="str">
        <f ca="1"/>
        <v>MO-CK</v>
      </c>
      <c r="G160" s="493" t="str">
        <f ca="1"/>
        <v>Maintenance Room and Satellite Store at Stations - Building Services</v>
      </c>
      <c r="H160" s="491" t="str">
        <f ca="1"/>
        <v>ประธาน</v>
      </c>
      <c r="I160" s="491">
        <f ca="1"/>
        <v>0</v>
      </c>
      <c r="J160" s="491">
        <f ca="1"/>
        <v>0</v>
      </c>
      <c r="K160" s="495">
        <f ca="1"/>
        <v>46390</v>
      </c>
      <c r="L160" s="173">
        <f ca="1"/>
        <v>46264</v>
      </c>
      <c r="M160" s="189">
        <f ca="1"/>
        <v>1</v>
      </c>
      <c r="N160" s="191" t="str">
        <f ca="1"/>
        <v>Completed</v>
      </c>
      <c r="O160" s="173">
        <f ca="1"/>
        <v>46310</v>
      </c>
      <c r="P160" s="189">
        <f ca="1"/>
        <v>1</v>
      </c>
      <c r="Q160" s="191" t="str">
        <f ca="1"/>
        <v>Completed</v>
      </c>
      <c r="R160" s="194">
        <f ca="1"/>
        <v>0</v>
      </c>
      <c r="S160" s="195">
        <f ca="1"/>
        <v>0</v>
      </c>
      <c r="T160" s="203">
        <f ca="1"/>
        <v>0</v>
      </c>
      <c r="U160" s="173">
        <f ca="1"/>
        <v>46387</v>
      </c>
      <c r="V160" s="189">
        <f ca="1"/>
        <v>0.8</v>
      </c>
      <c r="W160" s="191" t="str">
        <f ca="1"/>
        <v>On Schedule</v>
      </c>
      <c r="X160" s="550">
        <f ca="1"/>
        <v>0</v>
      </c>
      <c r="Y160" s="551">
        <f ca="1"/>
        <v>0</v>
      </c>
      <c r="Z160" s="552">
        <f ca="1"/>
        <v>0</v>
      </c>
      <c r="AA160" t="str" cm="1">
        <f t="array" aca="1" ref="AA160" ca="1">_xlfn.XLOOKUP(1,(E160='01 Summary'!$E$4:$E$250)*(('01 Summary'!$Z$4:$Z$250="Late")+('01 Summary'!$Z$4:$Z$250="On Schedule")),'01 Summary'!$AM$4:$AM$250," ")</f>
        <v xml:space="preserve"> </v>
      </c>
      <c r="AC160" s="644" t="s">
        <v>396</v>
      </c>
      <c r="AD160" s="644" t="s">
        <v>3710</v>
      </c>
      <c r="AE160" s="644" t="s">
        <v>3930</v>
      </c>
    </row>
    <row r="161" spans="2:31" ht="30" hidden="1" customHeight="1" x14ac:dyDescent="0.2">
      <c r="B161" s="491">
        <f ca="1"/>
        <v>157</v>
      </c>
      <c r="C161" s="491" t="str">
        <f ca="1"/>
        <v>MDW-39551</v>
      </c>
      <c r="D161" s="491" t="str">
        <f ca="1"/>
        <v>Lot02</v>
      </c>
      <c r="E161" s="491" t="str">
        <f ca="1"/>
        <v>MO-CK14</v>
      </c>
      <c r="F161" s="491" t="str">
        <f ca="1"/>
        <v>MO-CK</v>
      </c>
      <c r="G161" s="493" t="str">
        <f ca="1"/>
        <v>Modify Cleaner room at OR29 to be Train crew Standby office with facility system</v>
      </c>
      <c r="H161" s="491" t="str">
        <f ca="1"/>
        <v>ประธาน</v>
      </c>
      <c r="I161" s="491">
        <f ca="1"/>
        <v>0</v>
      </c>
      <c r="J161" s="491" t="str">
        <f ca="1"/>
        <v>Depot</v>
      </c>
      <c r="K161" s="495">
        <f ca="1"/>
        <v>46204</v>
      </c>
      <c r="L161" s="173">
        <f ca="1"/>
        <v>46095</v>
      </c>
      <c r="M161" s="189">
        <f ca="1"/>
        <v>1</v>
      </c>
      <c r="N161" s="191" t="str">
        <f ca="1"/>
        <v>Completed</v>
      </c>
      <c r="O161" s="173">
        <f ca="1"/>
        <v>46141</v>
      </c>
      <c r="P161" s="189">
        <f ca="1"/>
        <v>1</v>
      </c>
      <c r="Q161" s="191" t="str">
        <f ca="1"/>
        <v>Completed</v>
      </c>
      <c r="R161" s="194">
        <f ca="1"/>
        <v>0</v>
      </c>
      <c r="S161" s="195">
        <f ca="1"/>
        <v>0</v>
      </c>
      <c r="T161" s="203">
        <f ca="1"/>
        <v>0</v>
      </c>
      <c r="U161" s="173">
        <f ca="1"/>
        <v>46203</v>
      </c>
      <c r="V161" s="189">
        <f ca="1"/>
        <v>0.95</v>
      </c>
      <c r="W161" s="191" t="str">
        <f ca="1"/>
        <v>Late</v>
      </c>
      <c r="X161" s="550">
        <f ca="1"/>
        <v>0</v>
      </c>
      <c r="Y161" s="551">
        <f ca="1"/>
        <v>0</v>
      </c>
      <c r="Z161" s="552">
        <f ca="1"/>
        <v>0</v>
      </c>
      <c r="AA161" t="str" cm="1">
        <f t="array" aca="1" ref="AA161" ca="1">_xlfn.XLOOKUP(1,(E161='01 Summary'!$E$4:$E$250)*(('01 Summary'!$Z$4:$Z$250="Late")+('01 Summary'!$Z$4:$Z$250="On Schedule")),'01 Summary'!$AM$4:$AM$250," ")</f>
        <v xml:space="preserve"> </v>
      </c>
      <c r="AC161" s="644" t="s">
        <v>398</v>
      </c>
      <c r="AD161" s="644" t="s">
        <v>3714</v>
      </c>
      <c r="AE161" s="644" t="s">
        <v>3934</v>
      </c>
    </row>
    <row r="162" spans="2:31" ht="30" hidden="1" customHeight="1" x14ac:dyDescent="0.2">
      <c r="B162" s="491">
        <f ca="1"/>
        <v>158</v>
      </c>
      <c r="C162" s="685" t="str">
        <f ca="1"/>
        <v>MDW-39295</v>
      </c>
      <c r="D162" s="685" t="str">
        <f ca="1"/>
        <v>Lot02</v>
      </c>
      <c r="E162" s="685" t="str">
        <f ca="1"/>
        <v>MO-CK15.1</v>
      </c>
      <c r="F162" s="685" t="str">
        <f ca="1"/>
        <v>MO-CK</v>
      </c>
      <c r="G162" s="687" t="str">
        <f ca="1"/>
        <v>Epoxy Floor Installation and Curb Installation at the Entrance - Civil &amp; AR</v>
      </c>
      <c r="H162" s="685" t="str">
        <f ca="1"/>
        <v>สหชาติ</v>
      </c>
      <c r="I162" s="685">
        <f ca="1"/>
        <v>0</v>
      </c>
      <c r="J162" s="685" t="str">
        <f ca="1"/>
        <v>Depot</v>
      </c>
      <c r="K162" s="688">
        <f ca="1"/>
        <v>46143</v>
      </c>
      <c r="L162" s="193">
        <f ca="1"/>
        <v>46049</v>
      </c>
      <c r="M162" s="531">
        <f ca="1"/>
        <v>1</v>
      </c>
      <c r="N162" s="601" t="str">
        <f ca="1"/>
        <v>Completed</v>
      </c>
      <c r="O162" s="193">
        <f ca="1"/>
        <v>46080</v>
      </c>
      <c r="P162" s="531">
        <f ca="1"/>
        <v>1</v>
      </c>
      <c r="Q162" s="601" t="str">
        <f ca="1"/>
        <v>Completed</v>
      </c>
      <c r="R162" s="602">
        <f ca="1"/>
        <v>0</v>
      </c>
      <c r="S162" s="603">
        <f ca="1"/>
        <v>0</v>
      </c>
      <c r="T162" s="604">
        <f ca="1"/>
        <v>0</v>
      </c>
      <c r="U162" s="193">
        <f ca="1"/>
        <v>46142</v>
      </c>
      <c r="V162" s="531">
        <f ca="1"/>
        <v>1</v>
      </c>
      <c r="W162" s="601" t="str">
        <f ca="1"/>
        <v>Completed</v>
      </c>
      <c r="X162" s="701">
        <f ca="1"/>
        <v>0</v>
      </c>
      <c r="Y162" s="702">
        <f ca="1"/>
        <v>0</v>
      </c>
      <c r="Z162" s="703">
        <f ca="1"/>
        <v>0</v>
      </c>
      <c r="AA162" t="str" cm="1">
        <f t="array" aca="1" ref="AA162" ca="1">_xlfn.XLOOKUP(1,(E162='01 Summary'!$E$4:$E$250)*(('01 Summary'!$Z$4:$Z$250="Late")+('01 Summary'!$Z$4:$Z$250="On Schedule")),'01 Summary'!$AM$4:$AM$250," ")</f>
        <v xml:space="preserve"> </v>
      </c>
      <c r="AC162" s="644" t="s">
        <v>400</v>
      </c>
      <c r="AD162" s="644" t="s">
        <v>2149</v>
      </c>
      <c r="AE162" s="644" t="s">
        <v>2151</v>
      </c>
    </row>
    <row r="163" spans="2:31" ht="30" hidden="1" customHeight="1" x14ac:dyDescent="0.2">
      <c r="B163" s="491">
        <f ca="1"/>
        <v>159</v>
      </c>
      <c r="C163" s="491" t="str">
        <f ca="1"/>
        <v>MDW-39296</v>
      </c>
      <c r="D163" s="491" t="str">
        <f ca="1"/>
        <v>Lot02</v>
      </c>
      <c r="E163" s="491" t="str">
        <f ca="1"/>
        <v>MO-CK15.2</v>
      </c>
      <c r="F163" s="491" t="str">
        <f ca="1"/>
        <v>MO-CK</v>
      </c>
      <c r="G163" s="493" t="str">
        <f ca="1"/>
        <v>Change Electrical Equipment to be Explosion-proof type - Building Services</v>
      </c>
      <c r="H163" s="491" t="str">
        <f ca="1"/>
        <v>ประธาน</v>
      </c>
      <c r="I163" s="491">
        <f ca="1"/>
        <v>0</v>
      </c>
      <c r="J163" s="491" t="str">
        <f ca="1"/>
        <v>Depot</v>
      </c>
      <c r="K163" s="495">
        <f ca="1"/>
        <v>46143</v>
      </c>
      <c r="L163" s="173">
        <f ca="1"/>
        <v>46004</v>
      </c>
      <c r="M163" s="189">
        <f ca="1"/>
        <v>1</v>
      </c>
      <c r="N163" s="191" t="str">
        <f ca="1"/>
        <v>Completed</v>
      </c>
      <c r="O163" s="173">
        <f ca="1"/>
        <v>46050</v>
      </c>
      <c r="P163" s="189">
        <f ca="1"/>
        <v>1</v>
      </c>
      <c r="Q163" s="191" t="str">
        <f ca="1"/>
        <v>Completed</v>
      </c>
      <c r="R163" s="194">
        <f ca="1"/>
        <v>0</v>
      </c>
      <c r="S163" s="195">
        <f ca="1"/>
        <v>0</v>
      </c>
      <c r="T163" s="203">
        <f ca="1"/>
        <v>0</v>
      </c>
      <c r="U163" s="173">
        <f ca="1"/>
        <v>46142</v>
      </c>
      <c r="V163" s="189">
        <f ca="1"/>
        <v>0.9</v>
      </c>
      <c r="W163" s="191" t="str">
        <f ca="1"/>
        <v>Late</v>
      </c>
      <c r="X163" s="550">
        <f ca="1"/>
        <v>0</v>
      </c>
      <c r="Y163" s="551">
        <f ca="1"/>
        <v>0</v>
      </c>
      <c r="Z163" s="552">
        <f ca="1"/>
        <v>0</v>
      </c>
      <c r="AA163" t="str" cm="1">
        <f t="array" aca="1" ref="AA163" ca="1">_xlfn.XLOOKUP(1,(E163='01 Summary'!$E$4:$E$250)*(('01 Summary'!$Z$4:$Z$250="Late")+('01 Summary'!$Z$4:$Z$250="On Schedule")),'01 Summary'!$AM$4:$AM$250," ")</f>
        <v xml:space="preserve"> </v>
      </c>
      <c r="AC163" s="644" t="s">
        <v>399</v>
      </c>
      <c r="AD163" s="644" t="s">
        <v>3591</v>
      </c>
      <c r="AE163" s="644" t="s">
        <v>3856</v>
      </c>
    </row>
    <row r="164" spans="2:31" ht="30" hidden="1" customHeight="1" x14ac:dyDescent="0.2">
      <c r="B164" s="491">
        <f ca="1"/>
        <v>160</v>
      </c>
      <c r="C164" s="491" t="str">
        <f ca="1"/>
        <v>DWE-39024</v>
      </c>
      <c r="D164" s="491" t="str">
        <f ca="1"/>
        <v>Lot02</v>
      </c>
      <c r="E164" s="491" t="str">
        <f ca="1"/>
        <v>MO-CK16</v>
      </c>
      <c r="F164" s="491" t="str">
        <f ca="1"/>
        <v>MO-CK</v>
      </c>
      <c r="G164" s="493" t="str">
        <f ca="1"/>
        <v>Dangerous waste Storage 30 x 5 m. =10 room</v>
      </c>
      <c r="H164" s="491" t="str">
        <f ca="1"/>
        <v>สหชาติ</v>
      </c>
      <c r="I164" s="491">
        <f ca="1"/>
        <v>0</v>
      </c>
      <c r="J164" s="491" t="str">
        <f ca="1"/>
        <v>Depot</v>
      </c>
      <c r="K164" s="495">
        <f ca="1"/>
        <v>46143</v>
      </c>
      <c r="L164" s="173">
        <f ca="1"/>
        <v>45930</v>
      </c>
      <c r="M164" s="189">
        <f ca="1"/>
        <v>1</v>
      </c>
      <c r="N164" s="191" t="str">
        <f ca="1"/>
        <v>Completed</v>
      </c>
      <c r="O164" s="173">
        <f ca="1"/>
        <v>46096</v>
      </c>
      <c r="P164" s="189">
        <f ca="1"/>
        <v>1</v>
      </c>
      <c r="Q164" s="191" t="str">
        <f ca="1"/>
        <v>Completed</v>
      </c>
      <c r="R164" s="194">
        <f ca="1"/>
        <v>0</v>
      </c>
      <c r="S164" s="195">
        <f ca="1"/>
        <v>0</v>
      </c>
      <c r="T164" s="203">
        <f ca="1"/>
        <v>0</v>
      </c>
      <c r="U164" s="173">
        <f ca="1"/>
        <v>46142</v>
      </c>
      <c r="V164" s="189">
        <f ca="1"/>
        <v>1</v>
      </c>
      <c r="W164" s="191" t="str">
        <f ca="1"/>
        <v>Completed</v>
      </c>
      <c r="X164" s="550">
        <f ca="1"/>
        <v>0</v>
      </c>
      <c r="Y164" s="551">
        <f ca="1"/>
        <v>0</v>
      </c>
      <c r="Z164" s="552">
        <f ca="1"/>
        <v>0</v>
      </c>
      <c r="AA164" t="str" cm="1">
        <f t="array" aca="1" ref="AA164" ca="1">_xlfn.XLOOKUP(1,(E164='01 Summary'!$E$4:$E$250)*(('01 Summary'!$Z$4:$Z$250="Late")+('01 Summary'!$Z$4:$Z$250="On Schedule")),'01 Summary'!$AM$4:$AM$250," ")</f>
        <v xml:space="preserve"> </v>
      </c>
      <c r="AC164" s="644" t="s">
        <v>489</v>
      </c>
      <c r="AD164" s="644" t="s">
        <v>2056</v>
      </c>
      <c r="AE164" s="644" t="s">
        <v>2058</v>
      </c>
    </row>
    <row r="165" spans="2:31" ht="30" hidden="1" customHeight="1" x14ac:dyDescent="0.2">
      <c r="B165" s="491">
        <f ca="1"/>
        <v>161</v>
      </c>
      <c r="C165" s="494">
        <f ca="1"/>
        <v>0</v>
      </c>
      <c r="D165" s="491" t="str">
        <f ca="1"/>
        <v>Lot02</v>
      </c>
      <c r="E165" s="491" t="str">
        <f ca="1"/>
        <v>MO-CK17</v>
      </c>
      <c r="F165" s="491" t="str">
        <f ca="1"/>
        <v>MO-CK</v>
      </c>
      <c r="G165" s="493" t="str">
        <f ca="1"/>
        <v>Safety Sign all Depot Area building</v>
      </c>
      <c r="H165" s="491" t="str">
        <f ca="1"/>
        <v>สหชาติ</v>
      </c>
      <c r="I165" s="491">
        <f ca="1"/>
        <v>0</v>
      </c>
      <c r="J165" s="491" t="str">
        <f ca="1"/>
        <v>Depot</v>
      </c>
      <c r="K165" s="495">
        <f ca="1"/>
        <v>46143</v>
      </c>
      <c r="L165" s="173">
        <f ca="1"/>
        <v>45989</v>
      </c>
      <c r="M165" s="189">
        <f ca="1"/>
        <v>1</v>
      </c>
      <c r="N165" s="191" t="str">
        <f ca="1"/>
        <v>Completed</v>
      </c>
      <c r="O165" s="173">
        <f ca="1"/>
        <v>46188</v>
      </c>
      <c r="P165" s="189">
        <f ca="1"/>
        <v>1</v>
      </c>
      <c r="Q165" s="192" t="str">
        <f ca="1"/>
        <v>Completed</v>
      </c>
      <c r="R165" s="173">
        <f ca="1"/>
        <v>46285</v>
      </c>
      <c r="S165" s="189">
        <f ca="1"/>
        <v>0.27</v>
      </c>
      <c r="T165" s="191" t="str">
        <f ca="1"/>
        <v>Late</v>
      </c>
      <c r="U165" s="173">
        <f ca="1"/>
        <v>46310</v>
      </c>
      <c r="V165" s="189">
        <f ca="1"/>
        <v>0</v>
      </c>
      <c r="W165" s="191" t="str">
        <f ca="1"/>
        <v>Late</v>
      </c>
      <c r="X165" s="550">
        <f ca="1"/>
        <v>0</v>
      </c>
      <c r="Y165" s="551">
        <f ca="1"/>
        <v>0</v>
      </c>
      <c r="Z165" s="552">
        <f ca="1"/>
        <v>0</v>
      </c>
      <c r="AA165" t="str" cm="1">
        <f t="array" aca="1" ref="AA165" ca="1">_xlfn.XLOOKUP(1,(E165='01 Summary'!$E$4:$E$250)*(('01 Summary'!$Z$4:$Z$250="Late")+('01 Summary'!$Z$4:$Z$250="On Schedule")),'01 Summary'!$AM$4:$AM$250," ")</f>
        <v xml:space="preserve"> </v>
      </c>
      <c r="AD165" s="644">
        <v>0</v>
      </c>
      <c r="AE165" s="644">
        <v>0</v>
      </c>
    </row>
    <row r="166" spans="2:31" ht="30" hidden="1" customHeight="1" x14ac:dyDescent="0.2">
      <c r="B166" s="491">
        <f ca="1"/>
        <v>162</v>
      </c>
      <c r="C166" s="494">
        <f ca="1"/>
        <v>0</v>
      </c>
      <c r="D166" s="491" t="str">
        <f ca="1"/>
        <v>Lot02</v>
      </c>
      <c r="E166" s="491" t="str">
        <f ca="1"/>
        <v>MO-CK18</v>
      </c>
      <c r="F166" s="491" t="str">
        <f ca="1"/>
        <v>MO-CK</v>
      </c>
      <c r="G166" s="493" t="str">
        <f ca="1"/>
        <v>Emergency escape route map</v>
      </c>
      <c r="H166" s="491" t="str">
        <f ca="1"/>
        <v>สหชาติ</v>
      </c>
      <c r="I166" s="491">
        <f ca="1"/>
        <v>0</v>
      </c>
      <c r="J166" s="491" t="str">
        <f ca="1"/>
        <v>Depot</v>
      </c>
      <c r="K166" s="495">
        <f ca="1"/>
        <v>46388</v>
      </c>
      <c r="L166" s="173">
        <f ca="1"/>
        <v>46295</v>
      </c>
      <c r="M166" s="189">
        <f ca="1"/>
        <v>0</v>
      </c>
      <c r="N166" s="191" t="str">
        <f ca="1"/>
        <v>Late</v>
      </c>
      <c r="O166" s="173">
        <f ca="1"/>
        <v>46325</v>
      </c>
      <c r="P166" s="189">
        <f ca="1"/>
        <v>0.5</v>
      </c>
      <c r="Q166" s="191" t="str">
        <f ca="1"/>
        <v>On Schedule</v>
      </c>
      <c r="R166" s="173">
        <f ca="1"/>
        <v>46387</v>
      </c>
      <c r="S166" s="189">
        <f ca="1"/>
        <v>0</v>
      </c>
      <c r="T166" s="191" t="str">
        <f ca="1"/>
        <v>On Schedule</v>
      </c>
      <c r="U166" s="173">
        <f ca="1"/>
        <v>46387</v>
      </c>
      <c r="V166" s="189">
        <f ca="1"/>
        <v>0</v>
      </c>
      <c r="W166" s="191" t="str">
        <f ca="1"/>
        <v>On Schedule</v>
      </c>
      <c r="X166" s="550">
        <f ca="1"/>
        <v>0</v>
      </c>
      <c r="Y166" s="551">
        <f ca="1"/>
        <v>0</v>
      </c>
      <c r="Z166" s="552">
        <f ca="1"/>
        <v>0</v>
      </c>
      <c r="AA166" t="str" cm="1">
        <f t="array" aca="1" ref="AA166" ca="1">_xlfn.XLOOKUP(1,(E166='01 Summary'!$E$4:$E$250)*(('01 Summary'!$Z$4:$Z$250="Late")+('01 Summary'!$Z$4:$Z$250="On Schedule")),'01 Summary'!$AM$4:$AM$250," ")</f>
        <v xml:space="preserve"> </v>
      </c>
      <c r="AD166" s="644">
        <v>0</v>
      </c>
      <c r="AE166" s="644">
        <v>0</v>
      </c>
    </row>
    <row r="167" spans="2:31" ht="30" hidden="1" customHeight="1" x14ac:dyDescent="0.2">
      <c r="B167" s="491">
        <f ca="1"/>
        <v>163</v>
      </c>
      <c r="C167" s="494">
        <f ca="1"/>
        <v>0</v>
      </c>
      <c r="D167" s="491" t="str">
        <f ca="1"/>
        <v>Lot02</v>
      </c>
      <c r="E167" s="491" t="str">
        <f ca="1"/>
        <v>MO-CK19</v>
      </c>
      <c r="F167" s="491" t="str">
        <f ca="1"/>
        <v>MO-CK</v>
      </c>
      <c r="G167" s="493" t="str">
        <f ca="1"/>
        <v>Traffic Line Marking (Thermoplastic Paint)</v>
      </c>
      <c r="H167" s="491" t="str">
        <f ca="1"/>
        <v>สหชาติ</v>
      </c>
      <c r="I167" s="491">
        <f ca="1"/>
        <v>0</v>
      </c>
      <c r="J167" s="491" t="str">
        <f ca="1"/>
        <v>Depot</v>
      </c>
      <c r="K167" s="495">
        <f ca="1"/>
        <v>46143</v>
      </c>
      <c r="L167" s="173">
        <f ca="1"/>
        <v>46142</v>
      </c>
      <c r="M167" s="189">
        <f ca="1"/>
        <v>1</v>
      </c>
      <c r="N167" s="191" t="str">
        <f ca="1"/>
        <v>Completed</v>
      </c>
      <c r="O167" s="173">
        <f ca="1"/>
        <v>46188</v>
      </c>
      <c r="P167" s="189">
        <f ca="1"/>
        <v>1</v>
      </c>
      <c r="Q167" s="191" t="str">
        <f ca="1"/>
        <v>Completed</v>
      </c>
      <c r="R167" s="173">
        <f ca="1"/>
        <v>46310</v>
      </c>
      <c r="S167" s="189">
        <f ca="1"/>
        <v>1</v>
      </c>
      <c r="T167" s="191" t="str">
        <f ca="1"/>
        <v>Completed</v>
      </c>
      <c r="U167" s="173">
        <f ca="1"/>
        <v>46310</v>
      </c>
      <c r="V167" s="189">
        <f ca="1"/>
        <v>0.25</v>
      </c>
      <c r="W167" s="191" t="str">
        <f ca="1"/>
        <v>Late</v>
      </c>
      <c r="X167" s="550">
        <f ca="1"/>
        <v>0</v>
      </c>
      <c r="Y167" s="551">
        <f ca="1"/>
        <v>0</v>
      </c>
      <c r="Z167" s="552">
        <f ca="1"/>
        <v>0</v>
      </c>
      <c r="AA167" t="str" cm="1">
        <f t="array" aca="1" ref="AA167" ca="1">_xlfn.XLOOKUP(1,(E167='01 Summary'!$E$4:$E$250)*(('01 Summary'!$Z$4:$Z$250="Late")+('01 Summary'!$Z$4:$Z$250="On Schedule")),'01 Summary'!$AM$4:$AM$250," ")</f>
        <v xml:space="preserve"> </v>
      </c>
      <c r="AD167" s="644">
        <v>0</v>
      </c>
      <c r="AE167" s="644">
        <v>0</v>
      </c>
    </row>
    <row r="168" spans="2:31" ht="30" hidden="1" customHeight="1" x14ac:dyDescent="0.2">
      <c r="B168" s="491">
        <f ca="1"/>
        <v>164</v>
      </c>
      <c r="C168" s="494">
        <f ca="1"/>
        <v>0</v>
      </c>
      <c r="D168" s="491" t="str">
        <f ca="1"/>
        <v>Lot02</v>
      </c>
      <c r="E168" s="491" t="str">
        <f ca="1"/>
        <v>MO-CK20</v>
      </c>
      <c r="F168" s="491" t="str">
        <f ca="1"/>
        <v>MO-CK</v>
      </c>
      <c r="G168" s="493" t="str">
        <f ca="1"/>
        <v>Emergency Car Parking location Painting in front of MWS</v>
      </c>
      <c r="H168" s="491" t="str">
        <f ca="1"/>
        <v>สหชาติ</v>
      </c>
      <c r="I168" s="491">
        <f ca="1"/>
        <v>0</v>
      </c>
      <c r="J168" s="491" t="str">
        <f ca="1"/>
        <v>Depot</v>
      </c>
      <c r="K168" s="495">
        <f ca="1"/>
        <v>46143</v>
      </c>
      <c r="L168" s="173">
        <f ca="1"/>
        <v>46142</v>
      </c>
      <c r="M168" s="189">
        <f ca="1"/>
        <v>1</v>
      </c>
      <c r="N168" s="191" t="str">
        <f ca="1"/>
        <v>Completed</v>
      </c>
      <c r="O168" s="173">
        <f ca="1"/>
        <v>46188</v>
      </c>
      <c r="P168" s="189">
        <f ca="1"/>
        <v>1</v>
      </c>
      <c r="Q168" s="191" t="str">
        <f ca="1"/>
        <v>Completed</v>
      </c>
      <c r="R168" s="173">
        <f ca="1"/>
        <v>46310</v>
      </c>
      <c r="S168" s="189">
        <f ca="1"/>
        <v>0</v>
      </c>
      <c r="T168" s="191" t="str">
        <f ca="1"/>
        <v>Late</v>
      </c>
      <c r="U168" s="173">
        <f ca="1"/>
        <v>46310</v>
      </c>
      <c r="V168" s="189">
        <f ca="1"/>
        <v>0</v>
      </c>
      <c r="W168" s="191" t="str">
        <f ca="1"/>
        <v>Late</v>
      </c>
      <c r="X168" s="550">
        <f ca="1"/>
        <v>0</v>
      </c>
      <c r="Y168" s="551">
        <f ca="1"/>
        <v>0</v>
      </c>
      <c r="Z168" s="552">
        <f ca="1"/>
        <v>0</v>
      </c>
      <c r="AA168" t="str" cm="1">
        <f t="array" aca="1" ref="AA168" ca="1">_xlfn.XLOOKUP(1,(E168='01 Summary'!$E$4:$E$250)*(('01 Summary'!$Z$4:$Z$250="Late")+('01 Summary'!$Z$4:$Z$250="On Schedule")),'01 Summary'!$AM$4:$AM$250," ")</f>
        <v xml:space="preserve"> </v>
      </c>
      <c r="AD168" s="644">
        <v>0</v>
      </c>
      <c r="AE168" s="644">
        <v>0</v>
      </c>
    </row>
    <row r="169" spans="2:31" ht="30" hidden="1" customHeight="1" x14ac:dyDescent="0.2">
      <c r="B169" s="491">
        <f ca="1"/>
        <v>165</v>
      </c>
      <c r="C169" s="491" t="str">
        <f ca="1"/>
        <v>GRS-39022</v>
      </c>
      <c r="D169" s="491" t="str">
        <f ca="1"/>
        <v>Lot02</v>
      </c>
      <c r="E169" s="491" t="str">
        <f ca="1"/>
        <v>MO-CK21</v>
      </c>
      <c r="F169" s="491" t="str">
        <f ca="1"/>
        <v>MO-CK</v>
      </c>
      <c r="G169" s="493" t="str">
        <f ca="1"/>
        <v>Safety Line painting in MWS, Stabling Area, P-way, Track</v>
      </c>
      <c r="H169" s="491" t="str">
        <f ca="1"/>
        <v>สหชาติ</v>
      </c>
      <c r="I169" s="491">
        <f ca="1"/>
        <v>0</v>
      </c>
      <c r="J169" s="491" t="str">
        <f ca="1"/>
        <v>Depot</v>
      </c>
      <c r="K169" s="495">
        <f ca="1"/>
        <v>46388</v>
      </c>
      <c r="L169" s="173">
        <f ca="1"/>
        <v>46174</v>
      </c>
      <c r="M169" s="189">
        <f ca="1"/>
        <v>1</v>
      </c>
      <c r="N169" s="191" t="str">
        <f ca="1"/>
        <v>Completed</v>
      </c>
      <c r="O169" s="173">
        <f ca="1"/>
        <v>46235</v>
      </c>
      <c r="P169" s="189">
        <f ca="1"/>
        <v>1</v>
      </c>
      <c r="Q169" s="191" t="str">
        <f ca="1"/>
        <v>Completed</v>
      </c>
      <c r="R169" s="194">
        <f ca="1"/>
        <v>46310</v>
      </c>
      <c r="S169" s="195">
        <f ca="1"/>
        <v>1</v>
      </c>
      <c r="T169" s="203" t="str">
        <f ca="1"/>
        <v>Completed</v>
      </c>
      <c r="U169" s="173">
        <f ca="1"/>
        <v>46387</v>
      </c>
      <c r="V169" s="189">
        <f ca="1"/>
        <v>0.81</v>
      </c>
      <c r="W169" s="191" t="str">
        <f ca="1"/>
        <v>On Schedule</v>
      </c>
      <c r="X169" s="550">
        <f ca="1"/>
        <v>0</v>
      </c>
      <c r="Y169" s="551">
        <f ca="1"/>
        <v>0</v>
      </c>
      <c r="Z169" s="552">
        <f ca="1"/>
        <v>0</v>
      </c>
      <c r="AA169" t="str" cm="1">
        <f t="array" aca="1" ref="AA169" ca="1">_xlfn.XLOOKUP(1,(E169='01 Summary'!$E$4:$E$250)*(('01 Summary'!$Z$4:$Z$250="Late")+('01 Summary'!$Z$4:$Z$250="On Schedule")),'01 Summary'!$AM$4:$AM$250," ")</f>
        <v xml:space="preserve"> </v>
      </c>
      <c r="AC169" s="644" t="s">
        <v>978</v>
      </c>
      <c r="AD169" s="644" t="s">
        <v>2540</v>
      </c>
      <c r="AE169" s="644" t="s">
        <v>2584</v>
      </c>
    </row>
    <row r="170" spans="2:31" ht="30" hidden="1" customHeight="1" x14ac:dyDescent="0.2">
      <c r="B170" s="491">
        <f ca="1"/>
        <v>166</v>
      </c>
      <c r="C170" s="494">
        <f ca="1"/>
        <v>0</v>
      </c>
      <c r="D170" s="491" t="str">
        <f ca="1"/>
        <v>Lot02</v>
      </c>
      <c r="E170" s="491" t="str">
        <f ca="1"/>
        <v>MO-CK22</v>
      </c>
      <c r="F170" s="491" t="str">
        <f ca="1"/>
        <v>MO-CK</v>
      </c>
      <c r="G170" s="493" t="str">
        <f ca="1"/>
        <v>Fire escape stairs level signs in the Depot, VS and IVS areas</v>
      </c>
      <c r="H170" s="491" t="str">
        <f ca="1"/>
        <v>สหชาติ</v>
      </c>
      <c r="I170" s="491">
        <f ca="1"/>
        <v>0</v>
      </c>
      <c r="J170" s="491" t="str">
        <f ca="1"/>
        <v>Depot</v>
      </c>
      <c r="K170" s="495">
        <f ca="1"/>
        <v>46388</v>
      </c>
      <c r="L170" s="193">
        <f ca="1"/>
        <v>46295</v>
      </c>
      <c r="M170" s="189">
        <f ca="1"/>
        <v>0.5</v>
      </c>
      <c r="N170" s="191" t="str">
        <f ca="1"/>
        <v>Late</v>
      </c>
      <c r="O170" s="193">
        <f ca="1"/>
        <v>46326</v>
      </c>
      <c r="P170" s="189">
        <f ca="1"/>
        <v>0</v>
      </c>
      <c r="Q170" s="191" t="str">
        <f ca="1"/>
        <v>On Schedule</v>
      </c>
      <c r="R170" s="173">
        <f ca="1"/>
        <v>46315</v>
      </c>
      <c r="S170" s="189">
        <f ca="1"/>
        <v>0</v>
      </c>
      <c r="T170" s="191" t="str">
        <f ca="1"/>
        <v>Late</v>
      </c>
      <c r="U170" s="173">
        <f ca="1"/>
        <v>46387</v>
      </c>
      <c r="V170" s="189">
        <f ca="1"/>
        <v>0</v>
      </c>
      <c r="W170" s="191" t="str">
        <f ca="1"/>
        <v>On Schedule</v>
      </c>
      <c r="X170" s="550">
        <f ca="1"/>
        <v>0</v>
      </c>
      <c r="Y170" s="551">
        <f ca="1"/>
        <v>0</v>
      </c>
      <c r="Z170" s="552">
        <f ca="1"/>
        <v>0</v>
      </c>
      <c r="AA170" t="str" cm="1">
        <f t="array" aca="1" ref="AA170" ca="1">_xlfn.XLOOKUP(1,(E170='01 Summary'!$E$4:$E$250)*(('01 Summary'!$Z$4:$Z$250="Late")+('01 Summary'!$Z$4:$Z$250="On Schedule")),'01 Summary'!$AM$4:$AM$250," ")</f>
        <v xml:space="preserve"> </v>
      </c>
      <c r="AD170" s="644">
        <v>0</v>
      </c>
      <c r="AE170" s="644">
        <v>0</v>
      </c>
    </row>
    <row r="171" spans="2:31" ht="30" hidden="1" customHeight="1" x14ac:dyDescent="0.2">
      <c r="B171" s="491">
        <f ca="1"/>
        <v>167</v>
      </c>
      <c r="C171" s="491" t="str">
        <f ca="1"/>
        <v>DWE-39026</v>
      </c>
      <c r="D171" s="491" t="str">
        <f ca="1"/>
        <v>Lot02</v>
      </c>
      <c r="E171" s="491" t="str">
        <f ca="1"/>
        <v>MO-CK23</v>
      </c>
      <c r="F171" s="491" t="str">
        <f ca="1"/>
        <v>MO-CK</v>
      </c>
      <c r="G171" s="493" t="str">
        <f ca="1"/>
        <v>General waste Storage 22 x 5 m</v>
      </c>
      <c r="H171" s="491" t="str">
        <f ca="1"/>
        <v>สหชาติ</v>
      </c>
      <c r="I171" s="491">
        <f ca="1"/>
        <v>0</v>
      </c>
      <c r="J171" s="491" t="str">
        <f ca="1"/>
        <v>Depot</v>
      </c>
      <c r="K171" s="495">
        <f ca="1"/>
        <v>46143</v>
      </c>
      <c r="L171" s="173">
        <f ca="1"/>
        <v>45930</v>
      </c>
      <c r="M171" s="189">
        <f ca="1"/>
        <v>1</v>
      </c>
      <c r="N171" s="191" t="str">
        <f ca="1"/>
        <v>Completed</v>
      </c>
      <c r="O171" s="583">
        <f ca="1"/>
        <v>46096</v>
      </c>
      <c r="P171" s="189">
        <f ca="1"/>
        <v>1</v>
      </c>
      <c r="Q171" s="435" t="str">
        <f ca="1"/>
        <v>Completed</v>
      </c>
      <c r="R171" s="194">
        <f ca="1"/>
        <v>0</v>
      </c>
      <c r="S171" s="195">
        <f ca="1"/>
        <v>0</v>
      </c>
      <c r="T171" s="203">
        <f ca="1"/>
        <v>0</v>
      </c>
      <c r="U171" s="173">
        <f ca="1"/>
        <v>46142</v>
      </c>
      <c r="V171" s="189">
        <f ca="1"/>
        <v>1</v>
      </c>
      <c r="W171" s="191" t="str">
        <f ca="1"/>
        <v>Completed</v>
      </c>
      <c r="X171" s="550">
        <f ca="1"/>
        <v>0</v>
      </c>
      <c r="Y171" s="551">
        <f ca="1"/>
        <v>0</v>
      </c>
      <c r="Z171" s="552">
        <f ca="1"/>
        <v>0</v>
      </c>
      <c r="AA171" t="str" cm="1">
        <f t="array" aca="1" ref="AA171" ca="1">_xlfn.XLOOKUP(1,(E171='01 Summary'!$E$4:$E$250)*(('01 Summary'!$Z$4:$Z$250="Late")+('01 Summary'!$Z$4:$Z$250="On Schedule")),'01 Summary'!$AM$4:$AM$250," ")</f>
        <v xml:space="preserve"> </v>
      </c>
      <c r="AC171" s="644" t="s">
        <v>491</v>
      </c>
      <c r="AD171" s="644" t="s">
        <v>2064</v>
      </c>
      <c r="AE171" s="644" t="s">
        <v>2066</v>
      </c>
    </row>
    <row r="172" spans="2:31" ht="30" hidden="1" customHeight="1" x14ac:dyDescent="0.2">
      <c r="B172" s="491">
        <f ca="1"/>
        <v>168</v>
      </c>
      <c r="C172" s="494">
        <f ca="1"/>
        <v>0</v>
      </c>
      <c r="D172" s="491" t="str">
        <f ca="1"/>
        <v>Lot02</v>
      </c>
      <c r="E172" s="491" t="str">
        <f ca="1"/>
        <v>MO-CK24</v>
      </c>
      <c r="F172" s="491" t="str">
        <f ca="1"/>
        <v>MO-CK</v>
      </c>
      <c r="G172" s="493" t="str">
        <f ca="1"/>
        <v>Modify Traffic paint and traffic sign</v>
      </c>
      <c r="H172" s="491" t="str">
        <f ca="1"/>
        <v>สหชาติ</v>
      </c>
      <c r="I172" s="491">
        <f ca="1"/>
        <v>0</v>
      </c>
      <c r="J172" s="491">
        <f ca="1"/>
        <v>0</v>
      </c>
      <c r="K172" s="495">
        <f ca="1"/>
        <v>46143</v>
      </c>
      <c r="L172" s="173">
        <f ca="1"/>
        <v>46142</v>
      </c>
      <c r="M172" s="189">
        <f ca="1"/>
        <v>1</v>
      </c>
      <c r="N172" s="191" t="str">
        <f ca="1"/>
        <v>Completed</v>
      </c>
      <c r="O172" s="173">
        <f ca="1"/>
        <v>46188</v>
      </c>
      <c r="P172" s="189">
        <f ca="1"/>
        <v>1</v>
      </c>
      <c r="Q172" s="191" t="str">
        <f ca="1"/>
        <v>Completed</v>
      </c>
      <c r="R172" s="173">
        <f ca="1"/>
        <v>46310</v>
      </c>
      <c r="S172" s="189">
        <f ca="1"/>
        <v>0.64</v>
      </c>
      <c r="T172" s="191" t="str">
        <f ca="1"/>
        <v>Late</v>
      </c>
      <c r="U172" s="173">
        <f ca="1"/>
        <v>46310</v>
      </c>
      <c r="V172" s="189">
        <f ca="1"/>
        <v>0.13</v>
      </c>
      <c r="W172" s="191" t="str">
        <f ca="1"/>
        <v>Late</v>
      </c>
      <c r="X172" s="550">
        <f ca="1"/>
        <v>0</v>
      </c>
      <c r="Y172" s="551">
        <f ca="1"/>
        <v>0</v>
      </c>
      <c r="Z172" s="552">
        <f ca="1"/>
        <v>0</v>
      </c>
      <c r="AA172" t="str" cm="1">
        <f t="array" aca="1" ref="AA172" ca="1">_xlfn.XLOOKUP(1,(E172='01 Summary'!$E$4:$E$250)*(('01 Summary'!$Z$4:$Z$250="Late")+('01 Summary'!$Z$4:$Z$250="On Schedule")),'01 Summary'!$AM$4:$AM$250," ")</f>
        <v xml:space="preserve"> </v>
      </c>
      <c r="AD172" s="644">
        <v>0</v>
      </c>
      <c r="AE172" s="644">
        <v>0</v>
      </c>
    </row>
    <row r="173" spans="2:31" ht="30" hidden="1" customHeight="1" x14ac:dyDescent="0.2">
      <c r="B173" s="491">
        <f ca="1"/>
        <v>169</v>
      </c>
      <c r="C173" s="494">
        <f ca="1"/>
        <v>0</v>
      </c>
      <c r="D173" s="491" t="str">
        <f ca="1"/>
        <v>Lot02</v>
      </c>
      <c r="E173" s="491" t="str">
        <f ca="1"/>
        <v>MO-CK25</v>
      </c>
      <c r="F173" s="491" t="str">
        <f ca="1"/>
        <v>MO-CK</v>
      </c>
      <c r="G173" s="493" t="str">
        <f ca="1"/>
        <v>Station Area sign 28 stations</v>
      </c>
      <c r="H173" s="491" t="str">
        <f ca="1"/>
        <v>สหชาติ</v>
      </c>
      <c r="I173" s="491">
        <f ca="1"/>
        <v>0</v>
      </c>
      <c r="J173" s="491">
        <f ca="1"/>
        <v>0</v>
      </c>
      <c r="K173" s="495">
        <f ca="1"/>
        <v>46143</v>
      </c>
      <c r="L173" s="173">
        <f ca="1"/>
        <v>46188</v>
      </c>
      <c r="M173" s="189">
        <f ca="1"/>
        <v>0.8</v>
      </c>
      <c r="N173" s="191" t="str">
        <f ca="1"/>
        <v>Late</v>
      </c>
      <c r="O173" s="583">
        <f ca="1"/>
        <v>46203</v>
      </c>
      <c r="P173" s="189">
        <f ca="1"/>
        <v>1</v>
      </c>
      <c r="Q173" s="191" t="str">
        <f ca="1"/>
        <v>Completed</v>
      </c>
      <c r="R173" s="173">
        <f ca="1"/>
        <v>46295</v>
      </c>
      <c r="S173" s="189">
        <f ca="1"/>
        <v>0</v>
      </c>
      <c r="T173" s="191" t="str">
        <f ca="1"/>
        <v>Late</v>
      </c>
      <c r="U173" s="173">
        <f ca="1"/>
        <v>46376</v>
      </c>
      <c r="V173" s="189">
        <f ca="1"/>
        <v>0</v>
      </c>
      <c r="W173" s="191" t="str">
        <f ca="1"/>
        <v>On Schedule</v>
      </c>
      <c r="X173" s="550">
        <f ca="1"/>
        <v>0</v>
      </c>
      <c r="Y173" s="551">
        <f ca="1"/>
        <v>0</v>
      </c>
      <c r="Z173" s="552">
        <f ca="1"/>
        <v>0</v>
      </c>
      <c r="AA173" t="str" cm="1">
        <f t="array" aca="1" ref="AA173" ca="1">_xlfn.XLOOKUP(1,(E173='01 Summary'!$E$4:$E$250)*(('01 Summary'!$Z$4:$Z$250="Late")+('01 Summary'!$Z$4:$Z$250="On Schedule")),'01 Summary'!$AM$4:$AM$250," ")</f>
        <v xml:space="preserve"> </v>
      </c>
      <c r="AD173" s="644">
        <v>0</v>
      </c>
      <c r="AE173" s="644">
        <v>0</v>
      </c>
    </row>
    <row r="174" spans="2:31" ht="30" hidden="1" customHeight="1" x14ac:dyDescent="0.2">
      <c r="B174" s="491">
        <f ca="1"/>
        <v>170</v>
      </c>
      <c r="C174" s="491" t="str">
        <f ca="1"/>
        <v/>
      </c>
      <c r="D174" s="491" t="str">
        <f ca="1"/>
        <v>Lot02</v>
      </c>
      <c r="E174" s="491" t="str">
        <f ca="1"/>
        <v>MO-CK26</v>
      </c>
      <c r="F174" s="491" t="str">
        <f ca="1"/>
        <v>MO-CK</v>
      </c>
      <c r="G174" s="493" t="str">
        <f ca="1"/>
        <v>Safety and warning signage for lift and escalator at all station</v>
      </c>
      <c r="H174" s="491" t="str">
        <f ca="1"/>
        <v>สหชาติ</v>
      </c>
      <c r="I174" s="491">
        <f ca="1"/>
        <v>0</v>
      </c>
      <c r="J174" s="491" t="str">
        <f ca="1"/>
        <v>Depot</v>
      </c>
      <c r="K174" s="495">
        <f ca="1"/>
        <v>46388</v>
      </c>
      <c r="L174" s="173">
        <f ca="1"/>
        <v>46189</v>
      </c>
      <c r="M174" s="189">
        <f ca="1"/>
        <v>1</v>
      </c>
      <c r="N174" s="191" t="str">
        <f ca="1"/>
        <v>Completed</v>
      </c>
      <c r="O174" s="173">
        <f ca="1"/>
        <v>46220</v>
      </c>
      <c r="P174" s="189">
        <f ca="1"/>
        <v>1</v>
      </c>
      <c r="Q174" s="191" t="str">
        <f ca="1"/>
        <v>Completed</v>
      </c>
      <c r="R174" s="173">
        <f ca="1"/>
        <v>46418</v>
      </c>
      <c r="S174" s="189">
        <f ca="1"/>
        <v>0.76</v>
      </c>
      <c r="T174" s="191" t="str">
        <f ca="1"/>
        <v>On Schedule</v>
      </c>
      <c r="U174" s="173">
        <f ca="1"/>
        <v>46446</v>
      </c>
      <c r="V174" s="189">
        <f ca="1"/>
        <v>0.26</v>
      </c>
      <c r="W174" s="191" t="str">
        <f ca="1"/>
        <v>On Schedule</v>
      </c>
      <c r="X174" s="550">
        <f ca="1"/>
        <v>0</v>
      </c>
      <c r="Y174" s="551">
        <f ca="1"/>
        <v>0</v>
      </c>
      <c r="Z174" s="552">
        <f ca="1"/>
        <v>0</v>
      </c>
      <c r="AA174" t="str" cm="1">
        <f t="array" aca="1" ref="AA174" ca="1">_xlfn.XLOOKUP(1,(E174='01 Summary'!$E$4:$E$250)*(('01 Summary'!$Z$4:$Z$250="Late")+('01 Summary'!$Z$4:$Z$250="On Schedule")),'01 Summary'!$AM$4:$AM$250," ")</f>
        <v xml:space="preserve"> </v>
      </c>
      <c r="AC174" s="644" t="s">
        <v>380</v>
      </c>
      <c r="AD174" s="644" t="s">
        <v>4800</v>
      </c>
      <c r="AE174" s="644" t="s">
        <v>4800</v>
      </c>
    </row>
    <row r="175" spans="2:31" ht="30" hidden="1" customHeight="1" x14ac:dyDescent="0.2">
      <c r="B175" s="491">
        <f ca="1"/>
        <v>171</v>
      </c>
      <c r="C175" s="491" t="str">
        <f ca="1"/>
        <v>MDW-39532</v>
      </c>
      <c r="D175" s="491" t="str">
        <f ca="1"/>
        <v>Lot02</v>
      </c>
      <c r="E175" s="491" t="str">
        <f ca="1"/>
        <v>MO-CK27</v>
      </c>
      <c r="F175" s="491" t="str">
        <f ca="1"/>
        <v>MO-CK</v>
      </c>
      <c r="G175" s="493" t="str">
        <f ca="1"/>
        <v>Spike fence for Depot slab</v>
      </c>
      <c r="H175" s="491" t="str">
        <f ca="1"/>
        <v>สหชาติ</v>
      </c>
      <c r="I175" s="492">
        <f ca="1"/>
        <v>0</v>
      </c>
      <c r="J175" s="491" t="str">
        <f ca="1"/>
        <v>Depot</v>
      </c>
      <c r="K175" s="495">
        <f ca="1"/>
        <v>46388</v>
      </c>
      <c r="L175" s="173">
        <f ca="1"/>
        <v>46234</v>
      </c>
      <c r="M175" s="189">
        <f ca="1"/>
        <v>0.7</v>
      </c>
      <c r="N175" s="191" t="str">
        <f ca="1"/>
        <v>Late</v>
      </c>
      <c r="O175" s="173">
        <f ca="1"/>
        <v>46265</v>
      </c>
      <c r="P175" s="189">
        <f ca="1"/>
        <v>0</v>
      </c>
      <c r="Q175" s="191" t="str">
        <f ca="1"/>
        <v>Late</v>
      </c>
      <c r="R175" s="194">
        <f ca="1"/>
        <v>0</v>
      </c>
      <c r="S175" s="195">
        <f ca="1"/>
        <v>0</v>
      </c>
      <c r="T175" s="203">
        <f ca="1"/>
        <v>0</v>
      </c>
      <c r="U175" s="173">
        <f ca="1"/>
        <v>46387</v>
      </c>
      <c r="V175" s="189">
        <f ca="1"/>
        <v>0</v>
      </c>
      <c r="W175" s="191" t="str">
        <f ca="1"/>
        <v>On Schedule</v>
      </c>
      <c r="X175" s="550">
        <f ca="1"/>
        <v>0</v>
      </c>
      <c r="Y175" s="551">
        <f ca="1"/>
        <v>0</v>
      </c>
      <c r="Z175" s="552">
        <f ca="1"/>
        <v>0</v>
      </c>
      <c r="AA175" t="str" cm="1">
        <f t="array" aca="1" ref="AA175" ca="1">_xlfn.XLOOKUP(1,(E175='01 Summary'!$E$4:$E$250)*(('01 Summary'!$Z$4:$Z$250="Late")+('01 Summary'!$Z$4:$Z$250="On Schedule")),'01 Summary'!$AM$4:$AM$250," ")</f>
        <v xml:space="preserve"> </v>
      </c>
      <c r="AC175" s="644" t="s">
        <v>401</v>
      </c>
      <c r="AD175" s="644" t="s">
        <v>2228</v>
      </c>
      <c r="AE175" s="644" t="s">
        <v>2230</v>
      </c>
    </row>
    <row r="176" spans="2:31" ht="30" hidden="1" customHeight="1" x14ac:dyDescent="0.2">
      <c r="B176" s="491">
        <f ca="1"/>
        <v>172</v>
      </c>
      <c r="C176" s="499">
        <f ca="1"/>
        <v>0</v>
      </c>
      <c r="D176" s="496" t="str">
        <f ca="1"/>
        <v>Lot02</v>
      </c>
      <c r="E176" s="496" t="str">
        <f ca="1"/>
        <v>MO-CK28</v>
      </c>
      <c r="F176" s="496" t="str">
        <f ca="1"/>
        <v>MO-CK</v>
      </c>
      <c r="G176" s="498" t="str">
        <f ca="1"/>
        <v>Bird net and Flashing at MWS and Skywalk to Stabling yard</v>
      </c>
      <c r="H176" s="496" t="str">
        <f ca="1"/>
        <v>สหชาติ</v>
      </c>
      <c r="I176" s="497">
        <f ca="1"/>
        <v>0</v>
      </c>
      <c r="J176" s="496">
        <f ca="1"/>
        <v>0</v>
      </c>
      <c r="K176" s="500">
        <f ca="1"/>
        <v>46143</v>
      </c>
      <c r="L176" s="205" t="str">
        <f ca="1"/>
        <v/>
      </c>
      <c r="M176" s="206" t="str">
        <f ca="1"/>
        <v/>
      </c>
      <c r="N176" s="463">
        <f ca="1"/>
        <v>0</v>
      </c>
      <c r="O176" s="205" t="str">
        <f ca="1"/>
        <v/>
      </c>
      <c r="P176" s="206" t="str">
        <f ca="1"/>
        <v/>
      </c>
      <c r="Q176" s="203">
        <f ca="1"/>
        <v>0</v>
      </c>
      <c r="R176" s="205">
        <f ca="1"/>
        <v>0</v>
      </c>
      <c r="S176" s="206">
        <f ca="1"/>
        <v>0</v>
      </c>
      <c r="T176" s="463">
        <f ca="1"/>
        <v>0</v>
      </c>
      <c r="U176" s="205" t="str">
        <f ca="1"/>
        <v/>
      </c>
      <c r="V176" s="206" t="str">
        <f ca="1"/>
        <v/>
      </c>
      <c r="W176" s="463">
        <f ca="1"/>
        <v>0</v>
      </c>
      <c r="X176" s="558">
        <f ca="1"/>
        <v>0</v>
      </c>
      <c r="Y176" s="559">
        <f ca="1"/>
        <v>0</v>
      </c>
      <c r="Z176" s="564">
        <f ca="1"/>
        <v>0</v>
      </c>
      <c r="AA176" t="str" cm="1">
        <f t="array" aca="1" ref="AA176" ca="1">_xlfn.XLOOKUP(1,(E176='01 Summary'!$E$4:$E$250)*(('01 Summary'!$Z$4:$Z$250="Late")+('01 Summary'!$Z$4:$Z$250="On Schedule")),'01 Summary'!$AM$4:$AM$250," ")</f>
        <v xml:space="preserve"> </v>
      </c>
      <c r="AD176" s="644">
        <v>0</v>
      </c>
      <c r="AE176" s="644">
        <v>0</v>
      </c>
    </row>
    <row r="177" spans="2:31" ht="30" hidden="1" customHeight="1" x14ac:dyDescent="0.2">
      <c r="B177" s="491">
        <f ca="1"/>
        <v>173</v>
      </c>
      <c r="C177" s="491" t="str">
        <f ca="1"/>
        <v>MDW-39541</v>
      </c>
      <c r="D177" s="491" t="str">
        <f ca="1"/>
        <v>Lot02</v>
      </c>
      <c r="E177" s="491" t="str">
        <f ca="1"/>
        <v>MO-CK29</v>
      </c>
      <c r="F177" s="491" t="str">
        <f ca="1"/>
        <v>MO-CK</v>
      </c>
      <c r="G177" s="493" t="str">
        <f ca="1"/>
        <v>Fire Alarm Manual Call Point signage at all elevated station</v>
      </c>
      <c r="H177" s="491" t="str">
        <f ca="1"/>
        <v>สหชาติ</v>
      </c>
      <c r="I177" s="491">
        <f ca="1"/>
        <v>0</v>
      </c>
      <c r="J177" s="491">
        <f ca="1"/>
        <v>0</v>
      </c>
      <c r="K177" s="495">
        <f ca="1"/>
        <v>46388</v>
      </c>
      <c r="L177" s="668" t="str">
        <f ca="1"/>
        <v/>
      </c>
      <c r="M177" s="669" t="str">
        <f ca="1"/>
        <v/>
      </c>
      <c r="N177" s="639">
        <f ca="1"/>
        <v>0</v>
      </c>
      <c r="O177" s="173">
        <f ca="1"/>
        <v>46233</v>
      </c>
      <c r="P177" s="189">
        <f ca="1"/>
        <v>1</v>
      </c>
      <c r="Q177" s="191" t="str">
        <f ca="1"/>
        <v>Completed</v>
      </c>
      <c r="R177" s="194">
        <f ca="1"/>
        <v>0</v>
      </c>
      <c r="S177" s="195">
        <f ca="1"/>
        <v>0</v>
      </c>
      <c r="T177" s="203">
        <f ca="1"/>
        <v>0</v>
      </c>
      <c r="U177" s="668" t="str">
        <f ca="1"/>
        <v/>
      </c>
      <c r="V177" s="669" t="str">
        <f ca="1"/>
        <v/>
      </c>
      <c r="W177" s="639">
        <f ca="1"/>
        <v>0</v>
      </c>
      <c r="X177" s="550">
        <f ca="1"/>
        <v>0</v>
      </c>
      <c r="Y177" s="551">
        <f ca="1"/>
        <v>0</v>
      </c>
      <c r="Z177" s="552">
        <f ca="1"/>
        <v>0</v>
      </c>
      <c r="AA177" t="str" cm="1">
        <f t="array" aca="1" ref="AA177" ca="1">_xlfn.XLOOKUP(1,(E177='01 Summary'!$E$4:$E$250)*(('01 Summary'!$Z$4:$Z$250="Late")+('01 Summary'!$Z$4:$Z$250="On Schedule")),'01 Summary'!$AM$4:$AM$250," ")</f>
        <v xml:space="preserve"> </v>
      </c>
      <c r="AC177" s="644" t="s">
        <v>402</v>
      </c>
      <c r="AD177" s="644" t="s">
        <v>2260</v>
      </c>
      <c r="AE177" s="644" t="s">
        <v>2262</v>
      </c>
    </row>
    <row r="178" spans="2:31" ht="30" hidden="1" customHeight="1" x14ac:dyDescent="0.2">
      <c r="B178" s="491">
        <f ca="1"/>
        <v>174</v>
      </c>
      <c r="C178" s="494">
        <f ca="1"/>
        <v>0</v>
      </c>
      <c r="D178" s="491" t="str">
        <f ca="1"/>
        <v>Lot02</v>
      </c>
      <c r="E178" s="491" t="str">
        <f ca="1"/>
        <v>MO-CK30</v>
      </c>
      <c r="F178" s="491" t="str">
        <f ca="1"/>
        <v>MO-CK</v>
      </c>
      <c r="G178" s="493" t="str">
        <f ca="1"/>
        <v>Lighting for sealed space under stairs and behind lift shaft at underground station</v>
      </c>
      <c r="H178" s="491" t="str">
        <f ca="1"/>
        <v>ประธาน</v>
      </c>
      <c r="I178" s="491">
        <f ca="1"/>
        <v>0</v>
      </c>
      <c r="J178" s="491">
        <f ca="1"/>
        <v>0</v>
      </c>
      <c r="K178" s="495">
        <f ca="1"/>
        <v>46388</v>
      </c>
      <c r="L178" s="173">
        <f ca="1"/>
        <v>46309</v>
      </c>
      <c r="M178" s="189">
        <f ca="1"/>
        <v>0</v>
      </c>
      <c r="N178" s="191" t="str">
        <f ca="1"/>
        <v>Late</v>
      </c>
      <c r="O178" s="173">
        <f ca="1"/>
        <v>46340</v>
      </c>
      <c r="P178" s="189">
        <f ca="1"/>
        <v>0</v>
      </c>
      <c r="Q178" s="191" t="str">
        <f ca="1"/>
        <v>On Schedule</v>
      </c>
      <c r="R178" s="194">
        <f ca="1"/>
        <v>0</v>
      </c>
      <c r="S178" s="195">
        <f ca="1"/>
        <v>0</v>
      </c>
      <c r="T178" s="203">
        <f ca="1"/>
        <v>0</v>
      </c>
      <c r="U178" s="173">
        <f ca="1"/>
        <v>46387</v>
      </c>
      <c r="V178" s="189">
        <f ca="1"/>
        <v>0</v>
      </c>
      <c r="W178" s="191" t="str">
        <f ca="1"/>
        <v>On Schedule</v>
      </c>
      <c r="X178" s="550">
        <f ca="1"/>
        <v>0</v>
      </c>
      <c r="Y178" s="551">
        <f ca="1"/>
        <v>0</v>
      </c>
      <c r="Z178" s="552">
        <f ca="1"/>
        <v>0</v>
      </c>
      <c r="AA178" t="str" cm="1">
        <f t="array" aca="1" ref="AA178" ca="1">_xlfn.XLOOKUP(1,(E178='01 Summary'!$E$4:$E$250)*(('01 Summary'!$Z$4:$Z$250="Late")+('01 Summary'!$Z$4:$Z$250="On Schedule")),'01 Summary'!$AM$4:$AM$250," ")</f>
        <v xml:space="preserve"> </v>
      </c>
      <c r="AD178" s="644">
        <v>0</v>
      </c>
      <c r="AE178" s="644">
        <v>0</v>
      </c>
    </row>
    <row r="179" spans="2:31" ht="30" hidden="1" customHeight="1" x14ac:dyDescent="0.2">
      <c r="B179" s="491">
        <f ca="1"/>
        <v>175</v>
      </c>
      <c r="C179" s="494">
        <f ca="1"/>
        <v>0</v>
      </c>
      <c r="D179" s="491" t="str">
        <f ca="1"/>
        <v>Lot02</v>
      </c>
      <c r="E179" s="491" t="str">
        <f ca="1"/>
        <v>MO-CK31</v>
      </c>
      <c r="F179" s="491" t="str">
        <f ca="1"/>
        <v>MO-CK</v>
      </c>
      <c r="G179" s="493" t="str">
        <f ca="1"/>
        <v>Modify the access door of sealed space (under-stairs room) with a Sump Pump or ESPS cabinet</v>
      </c>
      <c r="H179" s="491" t="str">
        <f ca="1"/>
        <v>สหชาติ</v>
      </c>
      <c r="I179" s="491">
        <f ca="1"/>
        <v>0</v>
      </c>
      <c r="J179" s="491">
        <f ca="1"/>
        <v>0</v>
      </c>
      <c r="K179" s="495">
        <f ca="1"/>
        <v>46388</v>
      </c>
      <c r="L179" s="173">
        <f ca="1"/>
        <v>46219</v>
      </c>
      <c r="M179" s="189">
        <f ca="1"/>
        <v>0</v>
      </c>
      <c r="N179" s="191" t="str">
        <f ca="1"/>
        <v>Late</v>
      </c>
      <c r="O179" s="173">
        <f ca="1"/>
        <v>46250</v>
      </c>
      <c r="P179" s="189">
        <f ca="1"/>
        <v>0</v>
      </c>
      <c r="Q179" s="191" t="str">
        <f ca="1"/>
        <v>Late</v>
      </c>
      <c r="R179" s="194">
        <f ca="1"/>
        <v>0</v>
      </c>
      <c r="S179" s="195">
        <f ca="1"/>
        <v>0</v>
      </c>
      <c r="T179" s="203">
        <f ca="1"/>
        <v>0</v>
      </c>
      <c r="U179" s="173">
        <f ca="1"/>
        <v>46387</v>
      </c>
      <c r="V179" s="189">
        <f ca="1"/>
        <v>0</v>
      </c>
      <c r="W179" s="191" t="str">
        <f ca="1"/>
        <v>On Schedule</v>
      </c>
      <c r="X179" s="550">
        <f ca="1"/>
        <v>0</v>
      </c>
      <c r="Y179" s="551">
        <f ca="1"/>
        <v>0</v>
      </c>
      <c r="Z179" s="552">
        <f ca="1"/>
        <v>0</v>
      </c>
      <c r="AA179" t="str" cm="1">
        <f t="array" aca="1" ref="AA179" ca="1">_xlfn.XLOOKUP(1,(E179='01 Summary'!$E$4:$E$250)*(('01 Summary'!$Z$4:$Z$250="Late")+('01 Summary'!$Z$4:$Z$250="On Schedule")),'01 Summary'!$AM$4:$AM$250," ")</f>
        <v xml:space="preserve"> </v>
      </c>
      <c r="AD179" s="644">
        <v>0</v>
      </c>
      <c r="AE179" s="644">
        <v>0</v>
      </c>
    </row>
    <row r="180" spans="2:31" ht="30" hidden="1" customHeight="1" x14ac:dyDescent="0.2">
      <c r="B180" s="491">
        <f ca="1"/>
        <v>176</v>
      </c>
      <c r="C180" s="494">
        <f ca="1"/>
        <v>0</v>
      </c>
      <c r="D180" s="491" t="str">
        <f ca="1"/>
        <v>Lot02</v>
      </c>
      <c r="E180" s="491" t="str">
        <f ca="1"/>
        <v>MO-CK32</v>
      </c>
      <c r="F180" s="491" t="str">
        <f ca="1"/>
        <v>MO-CK</v>
      </c>
      <c r="G180" s="493" t="str">
        <f ca="1"/>
        <v>Lighting to the sealed space (under-stairs room) with a Sump Pump or ESPS cabinet</v>
      </c>
      <c r="H180" s="491" t="str">
        <f ca="1"/>
        <v>ประธาน</v>
      </c>
      <c r="I180" s="491">
        <f ca="1"/>
        <v>0</v>
      </c>
      <c r="J180" s="491" t="str">
        <f ca="1"/>
        <v>Depot</v>
      </c>
      <c r="K180" s="495">
        <f ca="1"/>
        <v>46388</v>
      </c>
      <c r="L180" s="173">
        <f ca="1"/>
        <v>46329</v>
      </c>
      <c r="M180" s="189">
        <f ca="1"/>
        <v>0</v>
      </c>
      <c r="N180" s="191" t="str">
        <f ca="1"/>
        <v>On Schedule</v>
      </c>
      <c r="O180" s="173">
        <f ca="1"/>
        <v>46360</v>
      </c>
      <c r="P180" s="189">
        <f ca="1"/>
        <v>0</v>
      </c>
      <c r="Q180" s="191" t="str">
        <f ca="1"/>
        <v>On Schedule</v>
      </c>
      <c r="R180" s="194">
        <f ca="1"/>
        <v>0</v>
      </c>
      <c r="S180" s="195">
        <f ca="1"/>
        <v>0</v>
      </c>
      <c r="T180" s="203">
        <f ca="1"/>
        <v>0</v>
      </c>
      <c r="U180" s="173">
        <f ca="1"/>
        <v>46387</v>
      </c>
      <c r="V180" s="189">
        <f ca="1"/>
        <v>0</v>
      </c>
      <c r="W180" s="191" t="str">
        <f ca="1"/>
        <v>On Schedule</v>
      </c>
      <c r="X180" s="550">
        <f ca="1"/>
        <v>0</v>
      </c>
      <c r="Y180" s="551">
        <f ca="1"/>
        <v>0</v>
      </c>
      <c r="Z180" s="552">
        <f ca="1"/>
        <v>0</v>
      </c>
      <c r="AA180" t="str" cm="1">
        <f t="array" aca="1" ref="AA180" ca="1">_xlfn.XLOOKUP(1,(E180='01 Summary'!$E$4:$E$250)*(('01 Summary'!$Z$4:$Z$250="Late")+('01 Summary'!$Z$4:$Z$250="On Schedule")),'01 Summary'!$AM$4:$AM$250," ")</f>
        <v xml:space="preserve"> </v>
      </c>
      <c r="AD180" s="644">
        <v>0</v>
      </c>
      <c r="AE180" s="644">
        <v>0</v>
      </c>
    </row>
    <row r="181" spans="2:31" ht="30" hidden="1" customHeight="1" x14ac:dyDescent="0.2">
      <c r="B181" s="491">
        <f ca="1"/>
        <v>177</v>
      </c>
      <c r="C181" s="494">
        <f ca="1"/>
        <v>0</v>
      </c>
      <c r="D181" s="491" t="str">
        <f ca="1"/>
        <v>Lot02</v>
      </c>
      <c r="E181" s="491" t="str">
        <f ca="1"/>
        <v>MO-CK33</v>
      </c>
      <c r="F181" s="491" t="str">
        <f ca="1"/>
        <v>MO-CK</v>
      </c>
      <c r="G181" s="493" t="str">
        <f ca="1"/>
        <v>Additional lighting in areas where the lux level does not meet occupational health standards</v>
      </c>
      <c r="H181" s="491" t="str">
        <f ca="1"/>
        <v>ประธาน</v>
      </c>
      <c r="I181" s="491">
        <f ca="1"/>
        <v>0</v>
      </c>
      <c r="J181" s="491" t="str">
        <f ca="1"/>
        <v>Depot</v>
      </c>
      <c r="K181" s="495">
        <f ca="1"/>
        <v>46388</v>
      </c>
      <c r="L181" s="173">
        <f ca="1"/>
        <v>46279</v>
      </c>
      <c r="M181" s="189">
        <f ca="1"/>
        <v>1</v>
      </c>
      <c r="N181" s="191" t="str">
        <f ca="1"/>
        <v>Completed</v>
      </c>
      <c r="O181" s="173">
        <f ca="1"/>
        <v>46310</v>
      </c>
      <c r="P181" s="189">
        <f ca="1"/>
        <v>1</v>
      </c>
      <c r="Q181" s="191" t="str">
        <f ca="1"/>
        <v>Completed</v>
      </c>
      <c r="R181" s="194">
        <f ca="1"/>
        <v>0</v>
      </c>
      <c r="S181" s="195">
        <f ca="1"/>
        <v>0</v>
      </c>
      <c r="T181" s="203">
        <f ca="1"/>
        <v>0</v>
      </c>
      <c r="U181" s="173">
        <f ca="1"/>
        <v>46387</v>
      </c>
      <c r="V181" s="189">
        <f ca="1"/>
        <v>0.95</v>
      </c>
      <c r="W181" s="191" t="str">
        <f ca="1"/>
        <v>On Schedule</v>
      </c>
      <c r="X181" s="550">
        <f ca="1"/>
        <v>0</v>
      </c>
      <c r="Y181" s="551">
        <f ca="1"/>
        <v>0</v>
      </c>
      <c r="Z181" s="552">
        <f ca="1"/>
        <v>0</v>
      </c>
      <c r="AA181" t="str" cm="1">
        <f t="array" aca="1" ref="AA181" ca="1">_xlfn.XLOOKUP(1,(E181='01 Summary'!$E$4:$E$250)*(('01 Summary'!$Z$4:$Z$250="Late")+('01 Summary'!$Z$4:$Z$250="On Schedule")),'01 Summary'!$AM$4:$AM$250," ")</f>
        <v xml:space="preserve"> </v>
      </c>
      <c r="AD181" s="644">
        <v>0</v>
      </c>
      <c r="AE181" s="644">
        <v>0</v>
      </c>
    </row>
    <row r="182" spans="2:31" ht="30" hidden="1" customHeight="1" x14ac:dyDescent="0.2">
      <c r="B182" s="491">
        <f ca="1"/>
        <v>178</v>
      </c>
      <c r="C182" s="505">
        <f ca="1"/>
        <v>0</v>
      </c>
      <c r="D182" s="502" t="str">
        <f ca="1"/>
        <v>Lot02</v>
      </c>
      <c r="E182" s="502" t="str">
        <f ca="1"/>
        <v>MO-CK34</v>
      </c>
      <c r="F182" s="502" t="str">
        <f ca="1"/>
        <v>MO-CK</v>
      </c>
      <c r="G182" s="504" t="str">
        <f ca="1"/>
        <v>Provide and install confined space signage for Station and Depot</v>
      </c>
      <c r="H182" s="502" t="str">
        <f ca="1"/>
        <v>สหชาติ</v>
      </c>
      <c r="I182" s="503">
        <f ca="1"/>
        <v>0</v>
      </c>
      <c r="J182" s="502">
        <f ca="1"/>
        <v>0</v>
      </c>
      <c r="K182" s="506">
        <f ca="1"/>
        <v>46388</v>
      </c>
      <c r="L182" s="530">
        <f ca="1"/>
        <v>46249</v>
      </c>
      <c r="M182" s="189">
        <f ca="1"/>
        <v>1</v>
      </c>
      <c r="N182" s="191" t="str">
        <f ca="1"/>
        <v>Completed</v>
      </c>
      <c r="O182" s="530">
        <f ca="1"/>
        <v>46280</v>
      </c>
      <c r="P182" s="189">
        <f ca="1"/>
        <v>1</v>
      </c>
      <c r="Q182" s="191" t="str">
        <f ca="1"/>
        <v>Completed</v>
      </c>
      <c r="R182" s="530">
        <f ca="1"/>
        <v>46418</v>
      </c>
      <c r="S182" s="189">
        <f ca="1"/>
        <v>0.76</v>
      </c>
      <c r="T182" s="191" t="str">
        <f ca="1"/>
        <v>On Schedule</v>
      </c>
      <c r="U182" s="530">
        <f ca="1"/>
        <v>46446</v>
      </c>
      <c r="V182" s="189">
        <f ca="1"/>
        <v>0.26</v>
      </c>
      <c r="W182" s="191" t="str">
        <f ca="1"/>
        <v>On Schedule</v>
      </c>
      <c r="X182" s="570">
        <f ca="1"/>
        <v>0</v>
      </c>
      <c r="Y182" s="551">
        <f ca="1"/>
        <v>0</v>
      </c>
      <c r="Z182" s="552">
        <f ca="1"/>
        <v>0</v>
      </c>
      <c r="AA182" t="str" cm="1">
        <f t="array" aca="1" ref="AA182" ca="1">_xlfn.XLOOKUP(1,(E182='01 Summary'!$E$4:$E$250)*(('01 Summary'!$Z$4:$Z$250="Late")+('01 Summary'!$Z$4:$Z$250="On Schedule")),'01 Summary'!$AM$4:$AM$250," ")</f>
        <v xml:space="preserve"> </v>
      </c>
      <c r="AD182" s="644">
        <v>0</v>
      </c>
      <c r="AE182" s="644">
        <v>0</v>
      </c>
    </row>
    <row r="183" spans="2:31" ht="30" hidden="1" customHeight="1" x14ac:dyDescent="0.2">
      <c r="B183" s="491">
        <f ca="1"/>
        <v>179</v>
      </c>
      <c r="C183" s="496" t="str">
        <f ca="1"/>
        <v/>
      </c>
      <c r="D183" s="496" t="str">
        <f ca="1"/>
        <v>Lot02</v>
      </c>
      <c r="E183" s="496" t="str">
        <f ca="1"/>
        <v>MO-CK35</v>
      </c>
      <c r="F183" s="496" t="str">
        <f ca="1"/>
        <v>MO-CK</v>
      </c>
      <c r="G183" s="498" t="str">
        <f ca="1"/>
        <v>Build room for Train crew main office at OR18 with office area, resting area, meeting room, pantry, toilet and locker room</v>
      </c>
      <c r="H183" s="496" t="str">
        <f ca="1"/>
        <v>สหชาติ/บัณฑิต/ประธาน</v>
      </c>
      <c r="I183" s="497">
        <f ca="1"/>
        <v>0</v>
      </c>
      <c r="J183" s="496" t="str">
        <f ca="1"/>
        <v>Depot</v>
      </c>
      <c r="K183" s="500" t="str">
        <f ca="1"/>
        <v>-</v>
      </c>
      <c r="L183" s="205" t="str">
        <f ca="1"/>
        <v/>
      </c>
      <c r="M183" s="206" t="str">
        <f ca="1"/>
        <v/>
      </c>
      <c r="N183" s="207">
        <f ca="1"/>
        <v>0</v>
      </c>
      <c r="O183" s="205" t="str">
        <f ca="1"/>
        <v/>
      </c>
      <c r="P183" s="206" t="str">
        <f ca="1"/>
        <v/>
      </c>
      <c r="Q183" s="207">
        <f ca="1"/>
        <v>0</v>
      </c>
      <c r="R183" s="205">
        <f ca="1"/>
        <v>0</v>
      </c>
      <c r="S183" s="206">
        <f ca="1"/>
        <v>0</v>
      </c>
      <c r="T183" s="207">
        <f ca="1"/>
        <v>0</v>
      </c>
      <c r="U183" s="205" t="str">
        <f ca="1"/>
        <v/>
      </c>
      <c r="V183" s="206" t="str">
        <f ca="1"/>
        <v/>
      </c>
      <c r="W183" s="207">
        <f ca="1"/>
        <v>0</v>
      </c>
      <c r="X183" s="558">
        <f ca="1"/>
        <v>0</v>
      </c>
      <c r="Y183" s="559">
        <f ca="1"/>
        <v>0</v>
      </c>
      <c r="Z183" s="560">
        <f ca="1"/>
        <v>0</v>
      </c>
      <c r="AA183" t="str" cm="1">
        <f t="array" aca="1" ref="AA183" ca="1">_xlfn.XLOOKUP(1,(E183='01 Summary'!$E$4:$E$250)*(('01 Summary'!$Z$4:$Z$250="Late")+('01 Summary'!$Z$4:$Z$250="On Schedule")),'01 Summary'!$AM$4:$AM$250," ")</f>
        <v xml:space="preserve"> </v>
      </c>
      <c r="AC183" s="644" t="s">
        <v>380</v>
      </c>
      <c r="AD183" s="644" t="s">
        <v>4800</v>
      </c>
      <c r="AE183" s="644" t="s">
        <v>4800</v>
      </c>
    </row>
    <row r="184" spans="2:31" ht="30" hidden="1" customHeight="1" x14ac:dyDescent="0.2">
      <c r="B184" s="491">
        <f ca="1"/>
        <v>180</v>
      </c>
      <c r="C184" s="496" t="str">
        <f ca="1"/>
        <v/>
      </c>
      <c r="D184" s="496" t="str">
        <f ca="1"/>
        <v>Lot02</v>
      </c>
      <c r="E184" s="496" t="str">
        <f ca="1"/>
        <v>MO-CK36</v>
      </c>
      <c r="F184" s="496" t="str">
        <f ca="1"/>
        <v>MO-CK</v>
      </c>
      <c r="G184" s="498" t="str">
        <f ca="1"/>
        <v>Dormitory Cable Containments (if any)</v>
      </c>
      <c r="H184" s="496" t="str">
        <f ca="1"/>
        <v>มนตรี</v>
      </c>
      <c r="I184" s="497">
        <f ca="1"/>
        <v>0</v>
      </c>
      <c r="J184" s="496" t="str">
        <f ca="1"/>
        <v>Depot</v>
      </c>
      <c r="K184" s="500" t="str">
        <f ca="1"/>
        <v>-</v>
      </c>
      <c r="L184" s="205" t="str">
        <f ca="1"/>
        <v/>
      </c>
      <c r="M184" s="206" t="str">
        <f ca="1"/>
        <v/>
      </c>
      <c r="N184" s="207">
        <f ca="1"/>
        <v>0</v>
      </c>
      <c r="O184" s="205" t="str">
        <f ca="1"/>
        <v/>
      </c>
      <c r="P184" s="206" t="str">
        <f ca="1"/>
        <v/>
      </c>
      <c r="Q184" s="207">
        <f ca="1"/>
        <v>0</v>
      </c>
      <c r="R184" s="205">
        <f ca="1"/>
        <v>0</v>
      </c>
      <c r="S184" s="206">
        <f ca="1"/>
        <v>0</v>
      </c>
      <c r="T184" s="207">
        <f ca="1"/>
        <v>0</v>
      </c>
      <c r="U184" s="205" t="str">
        <f ca="1"/>
        <v/>
      </c>
      <c r="V184" s="206" t="str">
        <f ca="1"/>
        <v/>
      </c>
      <c r="W184" s="207">
        <f ca="1"/>
        <v>0</v>
      </c>
      <c r="X184" s="558">
        <f ca="1"/>
        <v>0</v>
      </c>
      <c r="Y184" s="559">
        <f ca="1"/>
        <v>0</v>
      </c>
      <c r="Z184" s="560">
        <f ca="1"/>
        <v>0</v>
      </c>
      <c r="AA184" t="str" cm="1">
        <f t="array" aca="1" ref="AA184" ca="1">_xlfn.XLOOKUP(1,(E184='01 Summary'!$E$4:$E$250)*(('01 Summary'!$Z$4:$Z$250="Late")+('01 Summary'!$Z$4:$Z$250="On Schedule")),'01 Summary'!$AM$4:$AM$250," ")</f>
        <v xml:space="preserve"> </v>
      </c>
      <c r="AC184" s="644" t="s">
        <v>380</v>
      </c>
      <c r="AD184" s="644" t="s">
        <v>4800</v>
      </c>
      <c r="AE184" s="644" t="s">
        <v>4800</v>
      </c>
    </row>
    <row r="185" spans="2:31" ht="30" hidden="1" customHeight="1" x14ac:dyDescent="0.2">
      <c r="B185" s="491">
        <f ca="1"/>
        <v>181</v>
      </c>
      <c r="C185" s="691">
        <f ca="1"/>
        <v>0</v>
      </c>
      <c r="D185" s="636" t="str">
        <f ca="1"/>
        <v>Lot02</v>
      </c>
      <c r="E185" s="636" t="str">
        <f ca="1"/>
        <v>MO-CK37</v>
      </c>
      <c r="F185" s="636" t="str">
        <f ca="1"/>
        <v>MO-CK</v>
      </c>
      <c r="G185" s="642" t="str">
        <f ca="1"/>
        <v>Provide Raise floor and building Service in Training &amp;Simulator (OCC Admin)</v>
      </c>
      <c r="H185" s="636" t="str">
        <f ca="1"/>
        <v>สหชาติ</v>
      </c>
      <c r="I185" s="637">
        <f ca="1"/>
        <v>0</v>
      </c>
      <c r="J185" s="636" t="str">
        <f ca="1"/>
        <v>Depot</v>
      </c>
      <c r="K185" s="638" t="str">
        <f ca="1"/>
        <v>-</v>
      </c>
      <c r="L185" s="647">
        <f ca="1"/>
        <v>0</v>
      </c>
      <c r="M185" s="647">
        <f ca="1"/>
        <v>0</v>
      </c>
      <c r="N185" s="639">
        <f ca="1"/>
        <v>0</v>
      </c>
      <c r="O185" s="177" t="str">
        <f ca="1"/>
        <v/>
      </c>
      <c r="P185" s="591" t="str">
        <f ca="1"/>
        <v/>
      </c>
      <c r="Q185" s="591" t="str">
        <f ca="1"/>
        <v/>
      </c>
      <c r="R185" s="194">
        <f ca="1"/>
        <v>0</v>
      </c>
      <c r="S185" s="195">
        <f ca="1"/>
        <v>0</v>
      </c>
      <c r="T185" s="639">
        <f ca="1"/>
        <v>0</v>
      </c>
      <c r="U185" s="668" t="str">
        <f ca="1"/>
        <v/>
      </c>
      <c r="V185" s="669" t="str">
        <f ca="1"/>
        <v/>
      </c>
      <c r="W185" s="639">
        <f ca="1"/>
        <v>0</v>
      </c>
      <c r="X185" s="550">
        <f ca="1"/>
        <v>0</v>
      </c>
      <c r="Y185" s="551">
        <f ca="1"/>
        <v>0</v>
      </c>
      <c r="Z185" s="655">
        <f ca="1"/>
        <v>0</v>
      </c>
      <c r="AA185" t="str" cm="1">
        <f t="array" aca="1" ref="AA185" ca="1">_xlfn.XLOOKUP(1,(E185='01 Summary'!$E$4:$E$250)*(('01 Summary'!$Z$4:$Z$250="Late")+('01 Summary'!$Z$4:$Z$250="On Schedule")),'01 Summary'!$AM$4:$AM$250," ")</f>
        <v xml:space="preserve"> </v>
      </c>
      <c r="AD185" s="644">
        <v>0</v>
      </c>
      <c r="AE185" s="644">
        <v>0</v>
      </c>
    </row>
    <row r="186" spans="2:31" ht="30" hidden="1" customHeight="1" x14ac:dyDescent="0.2">
      <c r="B186" s="491">
        <f ca="1"/>
        <v>182</v>
      </c>
      <c r="C186" s="636" t="str">
        <f ca="1"/>
        <v/>
      </c>
      <c r="D186" s="636" t="str">
        <f ca="1"/>
        <v>Lot02</v>
      </c>
      <c r="E186" s="636" t="str">
        <f ca="1"/>
        <v>MO-CK38</v>
      </c>
      <c r="F186" s="636" t="str">
        <f ca="1"/>
        <v>MO-CK</v>
      </c>
      <c r="G186" s="642" t="str">
        <f ca="1"/>
        <v>Add N2 in Playback and Training Room and Backup Control Room</v>
      </c>
      <c r="H186" s="636" t="str">
        <f ca="1"/>
        <v>บุญประเสริฐ</v>
      </c>
      <c r="I186" s="636">
        <f ca="1"/>
        <v>0</v>
      </c>
      <c r="J186" s="636" t="str">
        <f ca="1"/>
        <v>Depot</v>
      </c>
      <c r="K186" s="638" t="str">
        <f ca="1"/>
        <v>-</v>
      </c>
      <c r="L186" s="668" t="str">
        <f ca="1"/>
        <v/>
      </c>
      <c r="M186" s="669" t="str">
        <f ca="1"/>
        <v/>
      </c>
      <c r="N186" s="639">
        <f ca="1"/>
        <v>0</v>
      </c>
      <c r="O186" s="177" t="str">
        <f ca="1"/>
        <v/>
      </c>
      <c r="P186" s="591" t="str">
        <f ca="1"/>
        <v/>
      </c>
      <c r="Q186" s="435">
        <f ca="1"/>
        <v>0</v>
      </c>
      <c r="R186" s="194">
        <f ca="1"/>
        <v>0</v>
      </c>
      <c r="S186" s="195">
        <f ca="1"/>
        <v>0</v>
      </c>
      <c r="T186" s="203">
        <f ca="1"/>
        <v>0</v>
      </c>
      <c r="U186" s="668" t="str">
        <f ca="1"/>
        <v/>
      </c>
      <c r="V186" s="669" t="str">
        <f ca="1"/>
        <v/>
      </c>
      <c r="W186" s="639">
        <f ca="1"/>
        <v>0</v>
      </c>
      <c r="X186" s="550">
        <f ca="1"/>
        <v>0</v>
      </c>
      <c r="Y186" s="551">
        <f ca="1"/>
        <v>0</v>
      </c>
      <c r="Z186" s="552">
        <f ca="1"/>
        <v>0</v>
      </c>
      <c r="AA186" t="str" cm="1">
        <f t="array" aca="1" ref="AA186" ca="1">_xlfn.XLOOKUP(1,(E186='01 Summary'!$E$4:$E$250)*(('01 Summary'!$Z$4:$Z$250="Late")+('01 Summary'!$Z$4:$Z$250="On Schedule")),'01 Summary'!$AM$4:$AM$250," ")</f>
        <v xml:space="preserve"> </v>
      </c>
      <c r="AC186" s="644" t="s">
        <v>380</v>
      </c>
      <c r="AD186" s="644" t="s">
        <v>4800</v>
      </c>
      <c r="AE186" s="644" t="s">
        <v>4800</v>
      </c>
    </row>
    <row r="187" spans="2:31" ht="30" hidden="1" customHeight="1" x14ac:dyDescent="0.2">
      <c r="B187" s="491">
        <f ca="1"/>
        <v>183</v>
      </c>
      <c r="C187" s="491" t="str">
        <f ca="1"/>
        <v>MDW-39505</v>
      </c>
      <c r="D187" s="491" t="str">
        <f ca="1"/>
        <v>Lot02</v>
      </c>
      <c r="E187" s="491" t="str">
        <f ca="1"/>
        <v>MO-BEM1.1</v>
      </c>
      <c r="F187" s="491" t="str">
        <f ca="1"/>
        <v>MO-BEM</v>
      </c>
      <c r="G187" s="493" t="str">
        <f ca="1"/>
        <v>Walkway from Main Work Shop to Stabling Area  - Civil &amp; AR</v>
      </c>
      <c r="H187" s="491" t="str">
        <f ca="1"/>
        <v>สหชาติ</v>
      </c>
      <c r="I187" s="491">
        <f ca="1"/>
        <v>0</v>
      </c>
      <c r="J187" s="491" t="str">
        <f ca="1"/>
        <v>Depot</v>
      </c>
      <c r="K187" s="495">
        <f ca="1"/>
        <v>46236</v>
      </c>
      <c r="L187" s="173">
        <f ca="1"/>
        <v>46140</v>
      </c>
      <c r="M187" s="189">
        <f ca="1"/>
        <v>1</v>
      </c>
      <c r="N187" s="191" t="str">
        <f ca="1"/>
        <v>Completed</v>
      </c>
      <c r="O187" s="597">
        <f ca="1"/>
        <v>46171</v>
      </c>
      <c r="P187" s="189">
        <f ca="1"/>
        <v>0.92</v>
      </c>
      <c r="Q187" s="191" t="str">
        <f ca="1"/>
        <v>Late</v>
      </c>
      <c r="R187" s="194">
        <f ca="1"/>
        <v>0</v>
      </c>
      <c r="S187" s="195">
        <f ca="1"/>
        <v>0</v>
      </c>
      <c r="T187" s="203">
        <f ca="1"/>
        <v>0</v>
      </c>
      <c r="U187" s="173">
        <f ca="1"/>
        <v>46295</v>
      </c>
      <c r="V187" s="189">
        <f ca="1"/>
        <v>0.93</v>
      </c>
      <c r="W187" s="191" t="str">
        <f ca="1"/>
        <v>Late</v>
      </c>
      <c r="X187" s="550">
        <f ca="1"/>
        <v>0</v>
      </c>
      <c r="Y187" s="551">
        <f ca="1"/>
        <v>0</v>
      </c>
      <c r="Z187" s="552">
        <f ca="1"/>
        <v>0</v>
      </c>
      <c r="AA187" t="str" cm="1">
        <f t="array" aca="1" ref="AA187" ca="1">_xlfn.XLOOKUP(1,(E187='01 Summary'!$E$4:$E$250)*(('01 Summary'!$Z$4:$Z$250="Late")+('01 Summary'!$Z$4:$Z$250="On Schedule")),'01 Summary'!$AM$4:$AM$250," ")</f>
        <v xml:space="preserve"> </v>
      </c>
      <c r="AC187" s="644" t="s">
        <v>404</v>
      </c>
      <c r="AD187" s="644" t="s">
        <v>2175</v>
      </c>
      <c r="AE187" s="644" t="s">
        <v>2177</v>
      </c>
    </row>
    <row r="188" spans="2:31" ht="30" hidden="1" customHeight="1" x14ac:dyDescent="0.2">
      <c r="B188" s="491">
        <f ca="1"/>
        <v>184</v>
      </c>
      <c r="C188" s="491" t="str">
        <f ca="1"/>
        <v>MDW-39506</v>
      </c>
      <c r="D188" s="491" t="str">
        <f ca="1"/>
        <v>Lot02</v>
      </c>
      <c r="E188" s="491" t="str">
        <f ca="1"/>
        <v>MO-BEM1.2</v>
      </c>
      <c r="F188" s="491" t="str">
        <f ca="1"/>
        <v>MO-BEM</v>
      </c>
      <c r="G188" s="493" t="str">
        <f ca="1"/>
        <v>Walkway from Main Work Shop to Stabling Area - Building Services</v>
      </c>
      <c r="H188" s="491" t="str">
        <f ca="1"/>
        <v>ประธาน</v>
      </c>
      <c r="I188" s="491">
        <f ca="1"/>
        <v>0</v>
      </c>
      <c r="J188" s="491" t="str">
        <f ca="1"/>
        <v>Depot</v>
      </c>
      <c r="K188" s="495">
        <f ca="1"/>
        <v>46236</v>
      </c>
      <c r="L188" s="173">
        <f ca="1"/>
        <v>46140</v>
      </c>
      <c r="M188" s="189">
        <f ca="1"/>
        <v>1</v>
      </c>
      <c r="N188" s="191" t="str">
        <f ca="1"/>
        <v>Completed</v>
      </c>
      <c r="O188" s="173">
        <f ca="1"/>
        <v>46171</v>
      </c>
      <c r="P188" s="189">
        <f ca="1"/>
        <v>1</v>
      </c>
      <c r="Q188" s="191" t="str">
        <f ca="1"/>
        <v>Completed</v>
      </c>
      <c r="R188" s="194">
        <f ca="1"/>
        <v>0</v>
      </c>
      <c r="S188" s="195">
        <f ca="1"/>
        <v>0</v>
      </c>
      <c r="T188" s="203">
        <f ca="1"/>
        <v>0</v>
      </c>
      <c r="U188" s="173">
        <f ca="1"/>
        <v>46295</v>
      </c>
      <c r="V188" s="189">
        <f ca="1"/>
        <v>0</v>
      </c>
      <c r="W188" s="191" t="str">
        <f ca="1"/>
        <v>Late</v>
      </c>
      <c r="X188" s="550">
        <f ca="1"/>
        <v>0</v>
      </c>
      <c r="Y188" s="551">
        <f ca="1"/>
        <v>0</v>
      </c>
      <c r="Z188" s="552">
        <f ca="1"/>
        <v>0</v>
      </c>
      <c r="AA188" t="str" cm="1">
        <f t="array" aca="1" ref="AA188" ca="1">_xlfn.XLOOKUP(1,(E188='01 Summary'!$E$4:$E$250)*(('01 Summary'!$Z$4:$Z$250="Late")+('01 Summary'!$Z$4:$Z$250="On Schedule")),'01 Summary'!$AM$4:$AM$250," ")</f>
        <v xml:space="preserve"> </v>
      </c>
      <c r="AC188" s="644" t="s">
        <v>403</v>
      </c>
      <c r="AD188" s="644" t="s">
        <v>3648</v>
      </c>
      <c r="AE188" s="644" t="s">
        <v>3898</v>
      </c>
    </row>
    <row r="189" spans="2:31" ht="30" hidden="1" customHeight="1" x14ac:dyDescent="0.2">
      <c r="B189" s="491">
        <f ca="1"/>
        <v>185</v>
      </c>
      <c r="C189" s="491" t="str">
        <f ca="1"/>
        <v>MDW-39507</v>
      </c>
      <c r="D189" s="491" t="str">
        <f ca="1"/>
        <v>Lot02</v>
      </c>
      <c r="E189" s="491" t="str">
        <f ca="1"/>
        <v>MO-BEM2</v>
      </c>
      <c r="F189" s="491" t="str">
        <f ca="1"/>
        <v>MO-BEM</v>
      </c>
      <c r="G189" s="493" t="str">
        <f ca="1"/>
        <v>High Roof at Main Work Shop Entrance and Store</v>
      </c>
      <c r="H189" s="491" t="str">
        <f ca="1"/>
        <v>สหชาติ</v>
      </c>
      <c r="I189" s="491">
        <f ca="1"/>
        <v>0</v>
      </c>
      <c r="J189" s="491" t="str">
        <f ca="1"/>
        <v>Depot</v>
      </c>
      <c r="K189" s="495">
        <f ca="1"/>
        <v>46235</v>
      </c>
      <c r="L189" s="173">
        <f ca="1"/>
        <v>46066</v>
      </c>
      <c r="M189" s="189">
        <f ca="1"/>
        <v>1</v>
      </c>
      <c r="N189" s="191" t="str">
        <f ca="1"/>
        <v>Completed</v>
      </c>
      <c r="O189" s="173">
        <f ca="1"/>
        <v>46112</v>
      </c>
      <c r="P189" s="189">
        <f ca="1"/>
        <v>1</v>
      </c>
      <c r="Q189" s="191" t="str">
        <f ca="1"/>
        <v>Completed</v>
      </c>
      <c r="R189" s="194">
        <f ca="1"/>
        <v>0</v>
      </c>
      <c r="S189" s="195">
        <f ca="1"/>
        <v>0</v>
      </c>
      <c r="T189" s="203">
        <f ca="1"/>
        <v>0</v>
      </c>
      <c r="U189" s="173">
        <f ca="1"/>
        <v>46234</v>
      </c>
      <c r="V189" s="189">
        <f ca="1"/>
        <v>1</v>
      </c>
      <c r="W189" s="191" t="str">
        <f ca="1"/>
        <v>Completed</v>
      </c>
      <c r="X189" s="550">
        <f ca="1"/>
        <v>0</v>
      </c>
      <c r="Y189" s="551">
        <f ca="1"/>
        <v>0</v>
      </c>
      <c r="Z189" s="552">
        <f ca="1"/>
        <v>0</v>
      </c>
      <c r="AA189" t="str" cm="1">
        <f t="array" aca="1" ref="AA189" ca="1">_xlfn.XLOOKUP(1,(E189='01 Summary'!$E$4:$E$250)*(('01 Summary'!$Z$4:$Z$250="Late")+('01 Summary'!$Z$4:$Z$250="On Schedule")),'01 Summary'!$AM$4:$AM$250," ")</f>
        <v xml:space="preserve"> </v>
      </c>
      <c r="AC189" s="644" t="s">
        <v>405</v>
      </c>
      <c r="AD189" s="644" t="s">
        <v>2179</v>
      </c>
      <c r="AE189" s="644" t="s">
        <v>2181</v>
      </c>
    </row>
    <row r="190" spans="2:31" ht="30" hidden="1" customHeight="1" x14ac:dyDescent="0.2">
      <c r="B190" s="491">
        <f ca="1"/>
        <v>186</v>
      </c>
      <c r="C190" s="491" t="str">
        <f ca="1"/>
        <v>MDW-39509</v>
      </c>
      <c r="D190" s="491" t="str">
        <f ca="1"/>
        <v>Lot02</v>
      </c>
      <c r="E190" s="491" t="str">
        <f ca="1"/>
        <v>MO-BEM3</v>
      </c>
      <c r="F190" s="491" t="str">
        <f ca="1"/>
        <v>MO-BEM</v>
      </c>
      <c r="G190" s="493" t="str">
        <f ca="1"/>
        <v>High Roof at the entrance and exit of the under floor wheel lathe</v>
      </c>
      <c r="H190" s="491" t="str">
        <f ca="1"/>
        <v>สหชาติ</v>
      </c>
      <c r="I190" s="491">
        <f ca="1"/>
        <v>0</v>
      </c>
      <c r="J190" s="491" t="str">
        <f ca="1"/>
        <v>Depot</v>
      </c>
      <c r="K190" s="495">
        <f ca="1"/>
        <v>46238</v>
      </c>
      <c r="L190" s="173">
        <f ca="1"/>
        <v>46066</v>
      </c>
      <c r="M190" s="189">
        <f ca="1"/>
        <v>1</v>
      </c>
      <c r="N190" s="191" t="str">
        <f ca="1"/>
        <v>Completed</v>
      </c>
      <c r="O190" s="173">
        <f ca="1"/>
        <v>46112</v>
      </c>
      <c r="P190" s="189">
        <f ca="1"/>
        <v>1</v>
      </c>
      <c r="Q190" s="191" t="str">
        <f ca="1"/>
        <v>Completed</v>
      </c>
      <c r="R190" s="194">
        <f ca="1"/>
        <v>0</v>
      </c>
      <c r="S190" s="195">
        <f ca="1"/>
        <v>0</v>
      </c>
      <c r="T190" s="203">
        <f ca="1"/>
        <v>0</v>
      </c>
      <c r="U190" s="173">
        <f ca="1"/>
        <v>46234</v>
      </c>
      <c r="V190" s="189">
        <f ca="1"/>
        <v>1</v>
      </c>
      <c r="W190" s="191" t="str">
        <f ca="1"/>
        <v>Completed</v>
      </c>
      <c r="X190" s="550">
        <f ca="1"/>
        <v>0</v>
      </c>
      <c r="Y190" s="551">
        <f ca="1"/>
        <v>0</v>
      </c>
      <c r="Z190" s="552">
        <f ca="1"/>
        <v>0</v>
      </c>
      <c r="AA190" t="str" cm="1">
        <f t="array" aca="1" ref="AA190" ca="1">_xlfn.XLOOKUP(1,(E190='01 Summary'!$E$4:$E$250)*(('01 Summary'!$Z$4:$Z$250="Late")+('01 Summary'!$Z$4:$Z$250="On Schedule")),'01 Summary'!$AM$4:$AM$250," ")</f>
        <v xml:space="preserve"> </v>
      </c>
      <c r="AC190" s="644" t="s">
        <v>406</v>
      </c>
      <c r="AD190" s="644" t="s">
        <v>2183</v>
      </c>
      <c r="AE190" s="644" t="s">
        <v>380</v>
      </c>
    </row>
    <row r="191" spans="2:31" ht="30" hidden="1" customHeight="1" x14ac:dyDescent="0.2">
      <c r="B191" s="491">
        <f ca="1"/>
        <v>187</v>
      </c>
      <c r="C191" s="685" t="str">
        <f ca="1"/>
        <v>MDW-39511</v>
      </c>
      <c r="D191" s="685" t="str">
        <f ca="1"/>
        <v>Lot02</v>
      </c>
      <c r="E191" s="685" t="str">
        <f ca="1"/>
        <v>MO-BEM4.1</v>
      </c>
      <c r="F191" s="685" t="str">
        <f ca="1"/>
        <v>MO-BEM</v>
      </c>
      <c r="G191" s="687" t="str">
        <f ca="1"/>
        <v>Maintenance Office Rooms at Main Workshop - Civil &amp; AR</v>
      </c>
      <c r="H191" s="685" t="str">
        <f ca="1"/>
        <v>สหชาติ</v>
      </c>
      <c r="I191" s="685">
        <f ca="1"/>
        <v>0</v>
      </c>
      <c r="J191" s="685" t="str">
        <f ca="1"/>
        <v>Depot</v>
      </c>
      <c r="K191" s="688">
        <f ca="1"/>
        <v>46206</v>
      </c>
      <c r="L191" s="193">
        <f ca="1"/>
        <v>46125</v>
      </c>
      <c r="M191" s="531">
        <f ca="1"/>
        <v>1</v>
      </c>
      <c r="N191" s="601" t="str">
        <f ca="1"/>
        <v>Completed</v>
      </c>
      <c r="O191" s="193">
        <f ca="1"/>
        <v>46156</v>
      </c>
      <c r="P191" s="531">
        <f ca="1"/>
        <v>1</v>
      </c>
      <c r="Q191" s="601" t="str">
        <f ca="1"/>
        <v>Completed</v>
      </c>
      <c r="R191" s="602">
        <f ca="1"/>
        <v>0</v>
      </c>
      <c r="S191" s="603">
        <f ca="1"/>
        <v>0</v>
      </c>
      <c r="T191" s="604">
        <f ca="1"/>
        <v>0</v>
      </c>
      <c r="U191" s="193">
        <f ca="1"/>
        <v>46203</v>
      </c>
      <c r="V191" s="531">
        <f ca="1"/>
        <v>1</v>
      </c>
      <c r="W191" s="601" t="str">
        <f ca="1"/>
        <v>Completed</v>
      </c>
      <c r="X191" s="701">
        <f ca="1"/>
        <v>0</v>
      </c>
      <c r="Y191" s="702">
        <f ca="1"/>
        <v>0</v>
      </c>
      <c r="Z191" s="703">
        <f ca="1"/>
        <v>0</v>
      </c>
      <c r="AA191" t="str" cm="1">
        <f t="array" aca="1" ref="AA191" ca="1">_xlfn.XLOOKUP(1,(E191='01 Summary'!$E$4:$E$250)*(('01 Summary'!$Z$4:$Z$250="Late")+('01 Summary'!$Z$4:$Z$250="On Schedule")),'01 Summary'!$AM$4:$AM$250," ")</f>
        <v xml:space="preserve"> </v>
      </c>
      <c r="AC191" s="644" t="s">
        <v>408</v>
      </c>
      <c r="AD191" s="644" t="s">
        <v>2187</v>
      </c>
      <c r="AE191" s="644" t="s">
        <v>2189</v>
      </c>
    </row>
    <row r="192" spans="2:31" ht="30" hidden="1" customHeight="1" x14ac:dyDescent="0.2">
      <c r="B192" s="491">
        <f ca="1"/>
        <v>188</v>
      </c>
      <c r="C192" s="491" t="str">
        <f ca="1"/>
        <v>MDW-39512</v>
      </c>
      <c r="D192" s="491" t="str">
        <f ca="1"/>
        <v>Lot02</v>
      </c>
      <c r="E192" s="491" t="str">
        <f ca="1"/>
        <v>MO-BEM4.2</v>
      </c>
      <c r="F192" s="491" t="str">
        <f ca="1"/>
        <v>MO-BEM</v>
      </c>
      <c r="G192" s="493" t="str">
        <f ca="1"/>
        <v>Maintenance Office Rooms at Main Workshop - Building Services</v>
      </c>
      <c r="H192" s="491" t="str">
        <f ca="1"/>
        <v>ประธาน</v>
      </c>
      <c r="I192" s="491">
        <f ca="1"/>
        <v>0</v>
      </c>
      <c r="J192" s="491" t="str">
        <f ca="1"/>
        <v>Depot</v>
      </c>
      <c r="K192" s="495">
        <f ca="1"/>
        <v>46207</v>
      </c>
      <c r="L192" s="173">
        <f ca="1"/>
        <v>46125</v>
      </c>
      <c r="M192" s="189">
        <f ca="1"/>
        <v>1</v>
      </c>
      <c r="N192" s="191" t="str">
        <f ca="1"/>
        <v>Completed</v>
      </c>
      <c r="O192" s="173">
        <f ca="1"/>
        <v>46156</v>
      </c>
      <c r="P192" s="189">
        <f ca="1"/>
        <v>1</v>
      </c>
      <c r="Q192" s="191" t="str">
        <f ca="1"/>
        <v>Completed</v>
      </c>
      <c r="R192" s="194">
        <f ca="1"/>
        <v>0</v>
      </c>
      <c r="S192" s="195">
        <f ca="1"/>
        <v>0</v>
      </c>
      <c r="T192" s="203">
        <f ca="1"/>
        <v>0</v>
      </c>
      <c r="U192" s="173">
        <f ca="1"/>
        <v>46203</v>
      </c>
      <c r="V192" s="189">
        <f ca="1"/>
        <v>1</v>
      </c>
      <c r="W192" s="191" t="str">
        <f ca="1"/>
        <v>Completed</v>
      </c>
      <c r="X192" s="550">
        <f ca="1"/>
        <v>0</v>
      </c>
      <c r="Y192" s="551">
        <f ca="1"/>
        <v>0</v>
      </c>
      <c r="Z192" s="552">
        <f ca="1"/>
        <v>0</v>
      </c>
      <c r="AA192" t="str" cm="1">
        <f t="array" aca="1" ref="AA192" ca="1">_xlfn.XLOOKUP(1,(E192='01 Summary'!$E$4:$E$250)*(('01 Summary'!$Z$4:$Z$250="Late")+('01 Summary'!$Z$4:$Z$250="On Schedule")),'01 Summary'!$AM$4:$AM$250," ")</f>
        <v xml:space="preserve"> </v>
      </c>
      <c r="AC192" s="644" t="s">
        <v>407</v>
      </c>
      <c r="AD192" s="644" t="s">
        <v>3658</v>
      </c>
      <c r="AE192" s="644" t="s">
        <v>3900</v>
      </c>
    </row>
    <row r="193" spans="2:31" ht="30" hidden="1" customHeight="1" x14ac:dyDescent="0.2">
      <c r="B193" s="491">
        <f ca="1"/>
        <v>189</v>
      </c>
      <c r="C193" s="685" t="str">
        <f ca="1"/>
        <v>MDW-39513</v>
      </c>
      <c r="D193" s="685" t="str">
        <f ca="1"/>
        <v>Lot02</v>
      </c>
      <c r="E193" s="685" t="str">
        <f ca="1"/>
        <v>MO-BEM5</v>
      </c>
      <c r="F193" s="685" t="str">
        <f ca="1"/>
        <v>MO-BEM</v>
      </c>
      <c r="G193" s="687" t="str">
        <f ca="1"/>
        <v>Install Concrete car barrier along the walkway in front of  MWS building</v>
      </c>
      <c r="H193" s="685" t="str">
        <f ca="1"/>
        <v>สหชาติ</v>
      </c>
      <c r="I193" s="685">
        <f ca="1"/>
        <v>0</v>
      </c>
      <c r="J193" s="685" t="str">
        <f ca="1"/>
        <v>Depot</v>
      </c>
      <c r="K193" s="688">
        <f ca="1"/>
        <v>46388</v>
      </c>
      <c r="L193" s="193">
        <f ca="1"/>
        <v>46309</v>
      </c>
      <c r="M193" s="531">
        <f ca="1"/>
        <v>1</v>
      </c>
      <c r="N193" s="601" t="str">
        <f ca="1"/>
        <v>Completed</v>
      </c>
      <c r="O193" s="193">
        <f ca="1"/>
        <v>46340</v>
      </c>
      <c r="P193" s="531">
        <f ca="1"/>
        <v>1</v>
      </c>
      <c r="Q193" s="601" t="str">
        <f ca="1"/>
        <v>Completed</v>
      </c>
      <c r="R193" s="602">
        <f ca="1"/>
        <v>0</v>
      </c>
      <c r="S193" s="603">
        <f ca="1"/>
        <v>0</v>
      </c>
      <c r="T193" s="604">
        <f ca="1"/>
        <v>0</v>
      </c>
      <c r="U193" s="193">
        <f ca="1"/>
        <v>46387</v>
      </c>
      <c r="V193" s="531">
        <f ca="1"/>
        <v>1</v>
      </c>
      <c r="W193" s="601" t="str">
        <f ca="1"/>
        <v>Completed</v>
      </c>
      <c r="X193" s="701">
        <f ca="1"/>
        <v>0</v>
      </c>
      <c r="Y193" s="702">
        <f ca="1"/>
        <v>0</v>
      </c>
      <c r="Z193" s="703">
        <f ca="1"/>
        <v>0</v>
      </c>
      <c r="AA193" t="str" cm="1">
        <f t="array" aca="1" ref="AA193" ca="1">_xlfn.XLOOKUP(1,(E193='01 Summary'!$E$4:$E$250)*(('01 Summary'!$Z$4:$Z$250="Late")+('01 Summary'!$Z$4:$Z$250="On Schedule")),'01 Summary'!$AM$4:$AM$250," ")</f>
        <v xml:space="preserve"> </v>
      </c>
      <c r="AC193" s="644" t="s">
        <v>409</v>
      </c>
      <c r="AD193" s="644" t="s">
        <v>2191</v>
      </c>
      <c r="AE193" s="644" t="s">
        <v>2193</v>
      </c>
    </row>
    <row r="194" spans="2:31" ht="30" hidden="1" customHeight="1" x14ac:dyDescent="0.2">
      <c r="B194" s="491">
        <f ca="1"/>
        <v>190</v>
      </c>
      <c r="C194" s="494">
        <f ca="1"/>
        <v>0</v>
      </c>
      <c r="D194" s="491" t="str">
        <f ca="1"/>
        <v>Lot02</v>
      </c>
      <c r="E194" s="491" t="str">
        <f ca="1"/>
        <v>MO-BEM6</v>
      </c>
      <c r="F194" s="491" t="str">
        <f ca="1"/>
        <v>MO-BEM</v>
      </c>
      <c r="G194" s="493" t="str">
        <f ca="1"/>
        <v>Handrail on top of the water tank on the rooftop of the Admin Building</v>
      </c>
      <c r="H194" s="491" t="str">
        <f ca="1"/>
        <v>สหชาติ</v>
      </c>
      <c r="I194" s="491">
        <f ca="1"/>
        <v>0</v>
      </c>
      <c r="J194" s="491" t="str">
        <f ca="1"/>
        <v>Depot</v>
      </c>
      <c r="K194" s="495">
        <f ca="1"/>
        <v>46388</v>
      </c>
      <c r="L194" s="173">
        <f ca="1"/>
        <v>46314</v>
      </c>
      <c r="M194" s="189">
        <f ca="1"/>
        <v>1</v>
      </c>
      <c r="N194" s="191" t="str">
        <f ca="1"/>
        <v>Completed</v>
      </c>
      <c r="O194" s="173">
        <f ca="1"/>
        <v>46345</v>
      </c>
      <c r="P194" s="189">
        <f ca="1"/>
        <v>1</v>
      </c>
      <c r="Q194" s="191" t="str">
        <f ca="1"/>
        <v>Completed</v>
      </c>
      <c r="R194" s="194">
        <f ca="1"/>
        <v>0</v>
      </c>
      <c r="S194" s="195">
        <f ca="1"/>
        <v>0</v>
      </c>
      <c r="T194" s="203">
        <f ca="1"/>
        <v>0</v>
      </c>
      <c r="U194" s="173">
        <f ca="1"/>
        <v>46387</v>
      </c>
      <c r="V194" s="189">
        <f ca="1"/>
        <v>0</v>
      </c>
      <c r="W194" s="191" t="str">
        <f ca="1"/>
        <v>On Schedule</v>
      </c>
      <c r="X194" s="550">
        <f ca="1"/>
        <v>0</v>
      </c>
      <c r="Y194" s="551">
        <f ca="1"/>
        <v>0</v>
      </c>
      <c r="Z194" s="552">
        <f ca="1"/>
        <v>0</v>
      </c>
      <c r="AA194" t="str" cm="1">
        <f t="array" aca="1" ref="AA194" ca="1">_xlfn.XLOOKUP(1,(E194='01 Summary'!$E$4:$E$250)*(('01 Summary'!$Z$4:$Z$250="Late")+('01 Summary'!$Z$4:$Z$250="On Schedule")),'01 Summary'!$AM$4:$AM$250," ")</f>
        <v xml:space="preserve"> </v>
      </c>
      <c r="AD194" s="644">
        <v>0</v>
      </c>
      <c r="AE194" s="644">
        <v>0</v>
      </c>
    </row>
    <row r="195" spans="2:31" ht="30" hidden="1" customHeight="1" x14ac:dyDescent="0.2">
      <c r="B195" s="491">
        <f ca="1"/>
        <v>191</v>
      </c>
      <c r="C195" s="494">
        <f ca="1"/>
        <v>0</v>
      </c>
      <c r="D195" s="491" t="str">
        <f ca="1"/>
        <v>Lot02</v>
      </c>
      <c r="E195" s="491" t="str">
        <f ca="1"/>
        <v>MO-BEM7</v>
      </c>
      <c r="F195" s="491" t="str">
        <f ca="1"/>
        <v>MO-BEM</v>
      </c>
      <c r="G195" s="493" t="str">
        <f ca="1"/>
        <v>Modify maintenance service door to the roof building to easier access while maintaining safe operational standards</v>
      </c>
      <c r="H195" s="491" t="str">
        <f ca="1"/>
        <v>สหชาติ</v>
      </c>
      <c r="I195" s="491">
        <f ca="1"/>
        <v>0</v>
      </c>
      <c r="J195" s="491" t="str">
        <f ca="1"/>
        <v>Depot</v>
      </c>
      <c r="K195" s="495">
        <f ca="1"/>
        <v>46388</v>
      </c>
      <c r="L195" s="173">
        <f ca="1"/>
        <v>46314</v>
      </c>
      <c r="M195" s="189">
        <f ca="1"/>
        <v>0.5</v>
      </c>
      <c r="N195" s="191" t="str">
        <f ca="1"/>
        <v>Late</v>
      </c>
      <c r="O195" s="173">
        <f ca="1"/>
        <v>46345</v>
      </c>
      <c r="P195" s="189">
        <f ca="1"/>
        <v>0</v>
      </c>
      <c r="Q195" s="191" t="str">
        <f ca="1"/>
        <v>On Schedule</v>
      </c>
      <c r="R195" s="194">
        <f ca="1"/>
        <v>0</v>
      </c>
      <c r="S195" s="195">
        <f ca="1"/>
        <v>0</v>
      </c>
      <c r="T195" s="203">
        <f ca="1"/>
        <v>0</v>
      </c>
      <c r="U195" s="173">
        <f ca="1"/>
        <v>46387</v>
      </c>
      <c r="V195" s="189">
        <f ca="1"/>
        <v>0</v>
      </c>
      <c r="W195" s="191" t="str">
        <f ca="1"/>
        <v>On Schedule</v>
      </c>
      <c r="X195" s="550">
        <f ca="1"/>
        <v>0</v>
      </c>
      <c r="Y195" s="551">
        <f ca="1"/>
        <v>0</v>
      </c>
      <c r="Z195" s="552">
        <f ca="1"/>
        <v>0</v>
      </c>
      <c r="AA195" t="str" cm="1">
        <f t="array" aca="1" ref="AA195" ca="1">_xlfn.XLOOKUP(1,(E195='01 Summary'!$E$4:$E$250)*(('01 Summary'!$Z$4:$Z$250="Late")+('01 Summary'!$Z$4:$Z$250="On Schedule")),'01 Summary'!$AM$4:$AM$250," ")</f>
        <v xml:space="preserve"> </v>
      </c>
      <c r="AD195" s="644">
        <v>0</v>
      </c>
      <c r="AE195" s="644">
        <v>0</v>
      </c>
    </row>
    <row r="196" spans="2:31" ht="30" hidden="1" customHeight="1" x14ac:dyDescent="0.2">
      <c r="B196" s="491">
        <f ca="1"/>
        <v>192</v>
      </c>
      <c r="C196" s="491" t="str">
        <f ca="1"/>
        <v>MDW-39536</v>
      </c>
      <c r="D196" s="491" t="str">
        <f ca="1"/>
        <v>Lot02</v>
      </c>
      <c r="E196" s="491" t="str">
        <f ca="1"/>
        <v>MO-BEM8</v>
      </c>
      <c r="F196" s="491" t="str">
        <f ca="1"/>
        <v>MO-BEM</v>
      </c>
      <c r="G196" s="493" t="str">
        <f ca="1"/>
        <v>Company logo and Central Control Room sign in CCR room.</v>
      </c>
      <c r="H196" s="491" t="str">
        <f ca="1"/>
        <v>สหชาติ</v>
      </c>
      <c r="I196" s="491">
        <f ca="1"/>
        <v>0</v>
      </c>
      <c r="J196" s="491" t="str">
        <f ca="1"/>
        <v>Depot</v>
      </c>
      <c r="K196" s="495">
        <f ca="1"/>
        <v>46143</v>
      </c>
      <c r="L196" s="173">
        <f ca="1"/>
        <v>46049</v>
      </c>
      <c r="M196" s="189">
        <f ca="1"/>
        <v>1</v>
      </c>
      <c r="N196" s="191" t="str">
        <f ca="1"/>
        <v>Completed</v>
      </c>
      <c r="O196" s="173">
        <f ca="1"/>
        <v>46095</v>
      </c>
      <c r="P196" s="189">
        <f ca="1"/>
        <v>1</v>
      </c>
      <c r="Q196" s="191" t="str">
        <f ca="1"/>
        <v>Completed</v>
      </c>
      <c r="R196" s="194">
        <f ca="1"/>
        <v>0</v>
      </c>
      <c r="S196" s="195">
        <f ca="1"/>
        <v>0</v>
      </c>
      <c r="T196" s="203">
        <f ca="1"/>
        <v>0</v>
      </c>
      <c r="U196" s="173">
        <f ca="1"/>
        <v>46142</v>
      </c>
      <c r="V196" s="189">
        <f ca="1"/>
        <v>1</v>
      </c>
      <c r="W196" s="191" t="str">
        <f ca="1"/>
        <v>Completed</v>
      </c>
      <c r="X196" s="550">
        <f ca="1"/>
        <v>0</v>
      </c>
      <c r="Y196" s="551">
        <f ca="1"/>
        <v>0</v>
      </c>
      <c r="Z196" s="552">
        <f ca="1"/>
        <v>0</v>
      </c>
      <c r="AA196" t="str" cm="1">
        <f t="array" aca="1" ref="AA196" ca="1">_xlfn.XLOOKUP(1,(E196='01 Summary'!$E$4:$E$250)*(('01 Summary'!$Z$4:$Z$250="Late")+('01 Summary'!$Z$4:$Z$250="On Schedule")),'01 Summary'!$AM$4:$AM$250," ")</f>
        <v xml:space="preserve"> </v>
      </c>
      <c r="AC196" s="644" t="s">
        <v>410</v>
      </c>
      <c r="AD196" s="644" t="s">
        <v>2240</v>
      </c>
      <c r="AE196" s="644" t="s">
        <v>2242</v>
      </c>
    </row>
    <row r="197" spans="2:31" ht="30" hidden="1" customHeight="1" x14ac:dyDescent="0.2">
      <c r="B197" s="491">
        <f ca="1"/>
        <v>193</v>
      </c>
      <c r="C197" s="491" t="str">
        <f ca="1"/>
        <v>MDW-39536</v>
      </c>
      <c r="D197" s="491" t="str">
        <f ca="1"/>
        <v>Lot02</v>
      </c>
      <c r="E197" s="491" t="str">
        <f ca="1"/>
        <v>MO-BEM9</v>
      </c>
      <c r="F197" s="491" t="str">
        <f ca="1"/>
        <v>MO-BEM</v>
      </c>
      <c r="G197" s="493" t="str">
        <f ca="1"/>
        <v>Soundproof insulation on the wall and structure and equipment in the CCR room.</v>
      </c>
      <c r="H197" s="491" t="str">
        <f ca="1"/>
        <v>สหชาติ</v>
      </c>
      <c r="I197" s="491">
        <f ca="1"/>
        <v>0</v>
      </c>
      <c r="J197" s="491" t="str">
        <f ca="1"/>
        <v>Depot</v>
      </c>
      <c r="K197" s="495">
        <f ca="1"/>
        <v>46143</v>
      </c>
      <c r="L197" s="173">
        <f ca="1"/>
        <v>46034</v>
      </c>
      <c r="M197" s="189">
        <f ca="1"/>
        <v>1</v>
      </c>
      <c r="N197" s="191" t="str">
        <f ca="1"/>
        <v>Completed</v>
      </c>
      <c r="O197" s="173">
        <f ca="1"/>
        <v>46080</v>
      </c>
      <c r="P197" s="189">
        <f ca="1"/>
        <v>1</v>
      </c>
      <c r="Q197" s="191" t="str">
        <f ca="1"/>
        <v>Completed</v>
      </c>
      <c r="R197" s="194">
        <f ca="1"/>
        <v>0</v>
      </c>
      <c r="S197" s="195">
        <f ca="1"/>
        <v>0</v>
      </c>
      <c r="T197" s="203">
        <f ca="1"/>
        <v>0</v>
      </c>
      <c r="U197" s="173">
        <f ca="1"/>
        <v>46142</v>
      </c>
      <c r="V197" s="189">
        <f ca="1"/>
        <v>1</v>
      </c>
      <c r="W197" s="191" t="str">
        <f ca="1"/>
        <v>Completed</v>
      </c>
      <c r="X197" s="550">
        <f ca="1"/>
        <v>0</v>
      </c>
      <c r="Y197" s="551">
        <f ca="1"/>
        <v>0</v>
      </c>
      <c r="Z197" s="552">
        <f ca="1"/>
        <v>0</v>
      </c>
      <c r="AA197" t="str" cm="1">
        <f t="array" aca="1" ref="AA197" ca="1">_xlfn.XLOOKUP(1,(E197='01 Summary'!$E$4:$E$250)*(('01 Summary'!$Z$4:$Z$250="Late")+('01 Summary'!$Z$4:$Z$250="On Schedule")),'01 Summary'!$AM$4:$AM$250," ")</f>
        <v xml:space="preserve"> </v>
      </c>
      <c r="AC197" s="644" t="s">
        <v>410</v>
      </c>
      <c r="AD197" s="644" t="s">
        <v>2240</v>
      </c>
      <c r="AE197" s="644" t="s">
        <v>2242</v>
      </c>
    </row>
    <row r="198" spans="2:31" ht="30" hidden="1" customHeight="1" x14ac:dyDescent="0.2">
      <c r="B198" s="491">
        <f ca="1"/>
        <v>194</v>
      </c>
      <c r="C198" s="491" t="str">
        <f ca="1"/>
        <v>MDW-39526</v>
      </c>
      <c r="D198" s="491" t="str">
        <f ca="1"/>
        <v>Lot02</v>
      </c>
      <c r="E198" s="491" t="str">
        <f ca="1"/>
        <v>MO-BEM10</v>
      </c>
      <c r="F198" s="491" t="str">
        <f ca="1"/>
        <v>MO-BEM</v>
      </c>
      <c r="G198" s="493" t="str">
        <f ca="1"/>
        <v>Relocate Fire Hose Cabinet to be outside of the clearance gauge zone 17 set</v>
      </c>
      <c r="H198" s="491" t="str">
        <f ca="1"/>
        <v>ประธาน</v>
      </c>
      <c r="I198" s="491">
        <f ca="1"/>
        <v>0</v>
      </c>
      <c r="J198" s="491" t="str">
        <f ca="1"/>
        <v>Depot</v>
      </c>
      <c r="K198" s="495">
        <f ca="1"/>
        <v>46143</v>
      </c>
      <c r="L198" s="173">
        <f ca="1"/>
        <v>46034</v>
      </c>
      <c r="M198" s="189">
        <f ca="1"/>
        <v>1</v>
      </c>
      <c r="N198" s="192" t="str">
        <f ca="1"/>
        <v>Completed</v>
      </c>
      <c r="O198" s="173">
        <f ca="1"/>
        <v>46080</v>
      </c>
      <c r="P198" s="189">
        <f ca="1"/>
        <v>1</v>
      </c>
      <c r="Q198" s="192" t="str">
        <f ca="1"/>
        <v>Completed</v>
      </c>
      <c r="R198" s="194">
        <f ca="1"/>
        <v>0</v>
      </c>
      <c r="S198" s="195">
        <f ca="1"/>
        <v>0</v>
      </c>
      <c r="T198" s="203">
        <f ca="1"/>
        <v>0</v>
      </c>
      <c r="U198" s="173">
        <f ca="1"/>
        <v>46142</v>
      </c>
      <c r="V198" s="189">
        <f ca="1"/>
        <v>1</v>
      </c>
      <c r="W198" s="191" t="str">
        <f ca="1"/>
        <v>Completed</v>
      </c>
      <c r="X198" s="550">
        <f ca="1"/>
        <v>0</v>
      </c>
      <c r="Y198" s="551">
        <f ca="1"/>
        <v>0</v>
      </c>
      <c r="Z198" s="552">
        <f ca="1"/>
        <v>0</v>
      </c>
      <c r="AA198" t="str" cm="1">
        <f t="array" aca="1" ref="AA198" ca="1">_xlfn.XLOOKUP(1,(E198='01 Summary'!$E$4:$E$250)*(('01 Summary'!$Z$4:$Z$250="Late")+('01 Summary'!$Z$4:$Z$250="On Schedule")),'01 Summary'!$AM$4:$AM$250," ")</f>
        <v xml:space="preserve"> </v>
      </c>
      <c r="AC198" s="644" t="s">
        <v>411</v>
      </c>
      <c r="AD198" s="644" t="s">
        <v>3684</v>
      </c>
      <c r="AE198" s="644" t="s">
        <v>3915</v>
      </c>
    </row>
    <row r="199" spans="2:31" ht="30" hidden="1" customHeight="1" x14ac:dyDescent="0.2">
      <c r="B199" s="491">
        <f ca="1"/>
        <v>195</v>
      </c>
      <c r="C199" s="491" t="str">
        <f ca="1"/>
        <v>MDW-39528</v>
      </c>
      <c r="D199" s="491" t="str">
        <f ca="1"/>
        <v>Lot02</v>
      </c>
      <c r="E199" s="491" t="str">
        <f ca="1"/>
        <v>MO-BEM11.1</v>
      </c>
      <c r="F199" s="491" t="str">
        <f ca="1"/>
        <v>MO-BEM</v>
      </c>
      <c r="G199" s="493" t="str">
        <f ca="1"/>
        <v>Washing Area in Cleaning Staff Room at Stabling Yard - Civil &amp; AR</v>
      </c>
      <c r="H199" s="491" t="str">
        <f ca="1"/>
        <v>สหชาติ</v>
      </c>
      <c r="I199" s="491">
        <f ca="1"/>
        <v>0</v>
      </c>
      <c r="J199" s="491" t="str">
        <f ca="1"/>
        <v>Depot</v>
      </c>
      <c r="K199" s="495">
        <f ca="1"/>
        <v>46237</v>
      </c>
      <c r="L199" s="173">
        <f ca="1"/>
        <v>46176</v>
      </c>
      <c r="M199" s="189">
        <f ca="1"/>
        <v>1</v>
      </c>
      <c r="N199" s="191" t="str">
        <f ca="1"/>
        <v>Completed</v>
      </c>
      <c r="O199" s="173">
        <f ca="1"/>
        <v>46207</v>
      </c>
      <c r="P199" s="189">
        <f ca="1"/>
        <v>1</v>
      </c>
      <c r="Q199" s="191" t="str">
        <f ca="1"/>
        <v>Completed</v>
      </c>
      <c r="R199" s="194">
        <f ca="1"/>
        <v>0</v>
      </c>
      <c r="S199" s="195">
        <f ca="1"/>
        <v>0</v>
      </c>
      <c r="T199" s="203">
        <f ca="1"/>
        <v>0</v>
      </c>
      <c r="U199" s="173">
        <f ca="1"/>
        <v>46234</v>
      </c>
      <c r="V199" s="189">
        <f ca="1"/>
        <v>1</v>
      </c>
      <c r="W199" s="191" t="str">
        <f ca="1"/>
        <v>Completed</v>
      </c>
      <c r="X199" s="550">
        <f ca="1"/>
        <v>0</v>
      </c>
      <c r="Y199" s="551">
        <f ca="1"/>
        <v>0</v>
      </c>
      <c r="Z199" s="552">
        <f ca="1"/>
        <v>0</v>
      </c>
      <c r="AA199" t="str" cm="1">
        <f t="array" aca="1" ref="AA199" ca="1">_xlfn.XLOOKUP(1,(E199='01 Summary'!$E$4:$E$250)*(('01 Summary'!$Z$4:$Z$250="Late")+('01 Summary'!$Z$4:$Z$250="On Schedule")),'01 Summary'!$AM$4:$AM$250," ")</f>
        <v xml:space="preserve"> </v>
      </c>
      <c r="AC199" s="644" t="s">
        <v>413</v>
      </c>
      <c r="AD199" s="644" t="s">
        <v>2220</v>
      </c>
      <c r="AE199" s="644" t="s">
        <v>2222</v>
      </c>
    </row>
    <row r="200" spans="2:31" ht="30" hidden="1" customHeight="1" x14ac:dyDescent="0.2">
      <c r="B200" s="491">
        <f ca="1"/>
        <v>196</v>
      </c>
      <c r="C200" s="491" t="str">
        <f ca="1"/>
        <v>MDW-39529</v>
      </c>
      <c r="D200" s="491" t="str">
        <f ca="1"/>
        <v>Lot02</v>
      </c>
      <c r="E200" s="491" t="str">
        <f ca="1"/>
        <v>MO-BEM11.2</v>
      </c>
      <c r="F200" s="491" t="str">
        <f ca="1"/>
        <v>MO-BEM</v>
      </c>
      <c r="G200" s="493" t="str">
        <f ca="1"/>
        <v>Washing Area in Cleaning Staff Room at Stabling Yard - Building Services</v>
      </c>
      <c r="H200" s="491" t="str">
        <f ca="1"/>
        <v>ประธาน</v>
      </c>
      <c r="I200" s="491">
        <f ca="1"/>
        <v>0</v>
      </c>
      <c r="J200" s="491" t="str">
        <f ca="1"/>
        <v>Depot</v>
      </c>
      <c r="K200" s="495">
        <f ca="1"/>
        <v>46238</v>
      </c>
      <c r="L200" s="173">
        <f ca="1"/>
        <v>46126</v>
      </c>
      <c r="M200" s="189">
        <f ca="1"/>
        <v>1</v>
      </c>
      <c r="N200" s="192" t="str">
        <f ca="1"/>
        <v>Completed</v>
      </c>
      <c r="O200" s="173">
        <f ca="1"/>
        <v>46172</v>
      </c>
      <c r="P200" s="189">
        <f ca="1"/>
        <v>1</v>
      </c>
      <c r="Q200" s="192" t="str">
        <f ca="1"/>
        <v>Completed</v>
      </c>
      <c r="R200" s="194">
        <f ca="1"/>
        <v>0</v>
      </c>
      <c r="S200" s="195">
        <f ca="1"/>
        <v>0</v>
      </c>
      <c r="T200" s="203">
        <f ca="1"/>
        <v>0</v>
      </c>
      <c r="U200" s="173">
        <f ca="1"/>
        <v>46234</v>
      </c>
      <c r="V200" s="189">
        <f ca="1"/>
        <v>1</v>
      </c>
      <c r="W200" s="191" t="str">
        <f ca="1"/>
        <v>Completed</v>
      </c>
      <c r="X200" s="550">
        <f ca="1"/>
        <v>0</v>
      </c>
      <c r="Y200" s="551">
        <f ca="1"/>
        <v>0</v>
      </c>
      <c r="Z200" s="552">
        <f ca="1"/>
        <v>0</v>
      </c>
      <c r="AA200" t="str" cm="1">
        <f t="array" aca="1" ref="AA200" ca="1">_xlfn.XLOOKUP(1,(E200='01 Summary'!$E$4:$E$250)*(('01 Summary'!$Z$4:$Z$250="Late")+('01 Summary'!$Z$4:$Z$250="On Schedule")),'01 Summary'!$AM$4:$AM$250," ")</f>
        <v xml:space="preserve"> </v>
      </c>
      <c r="AC200" s="644" t="s">
        <v>412</v>
      </c>
      <c r="AD200" s="644" t="s">
        <v>3691</v>
      </c>
      <c r="AE200" s="644" t="s">
        <v>3920</v>
      </c>
    </row>
    <row r="201" spans="2:31" ht="30" hidden="1" customHeight="1" x14ac:dyDescent="0.2">
      <c r="B201" s="491">
        <f ca="1"/>
        <v>197</v>
      </c>
      <c r="C201" s="491" t="str">
        <f ca="1"/>
        <v>MDW-39522</v>
      </c>
      <c r="D201" s="491" t="str">
        <f ca="1"/>
        <v>Lot02</v>
      </c>
      <c r="E201" s="491" t="str">
        <f ca="1"/>
        <v>MO-BEM12</v>
      </c>
      <c r="F201" s="491" t="str">
        <f ca="1"/>
        <v>MO-BEM</v>
      </c>
      <c r="G201" s="493" t="str">
        <f ca="1"/>
        <v>Rain protection for Water treatment Building</v>
      </c>
      <c r="H201" s="491" t="str">
        <f ca="1"/>
        <v>สหชาติ</v>
      </c>
      <c r="I201" s="492">
        <f ca="1"/>
        <v>0</v>
      </c>
      <c r="J201" s="491" t="str">
        <f ca="1"/>
        <v>Depot</v>
      </c>
      <c r="K201" s="495">
        <f ca="1"/>
        <v>46239</v>
      </c>
      <c r="L201" s="173">
        <f ca="1"/>
        <v>46141</v>
      </c>
      <c r="M201" s="189">
        <f ca="1"/>
        <v>1</v>
      </c>
      <c r="N201" s="191" t="str">
        <f ca="1"/>
        <v>Completed</v>
      </c>
      <c r="O201" s="173">
        <f ca="1"/>
        <v>46172</v>
      </c>
      <c r="P201" s="189">
        <f ca="1"/>
        <v>1</v>
      </c>
      <c r="Q201" s="191" t="str">
        <f ca="1"/>
        <v>Completed</v>
      </c>
      <c r="R201" s="194">
        <f ca="1"/>
        <v>0</v>
      </c>
      <c r="S201" s="195">
        <f ca="1"/>
        <v>0</v>
      </c>
      <c r="T201" s="203">
        <f ca="1"/>
        <v>0</v>
      </c>
      <c r="U201" s="173">
        <f ca="1"/>
        <v>46234</v>
      </c>
      <c r="V201" s="189">
        <f ca="1"/>
        <v>1</v>
      </c>
      <c r="W201" s="191" t="str">
        <f ca="1"/>
        <v>Completed</v>
      </c>
      <c r="X201" s="550">
        <f ca="1"/>
        <v>0</v>
      </c>
      <c r="Y201" s="551">
        <f ca="1"/>
        <v>0</v>
      </c>
      <c r="Z201" s="552">
        <f ca="1"/>
        <v>0</v>
      </c>
      <c r="AA201" t="str" cm="1">
        <f t="array" aca="1" ref="AA201" ca="1">_xlfn.XLOOKUP(1,(E201='01 Summary'!$E$4:$E$250)*(('01 Summary'!$Z$4:$Z$250="Late")+('01 Summary'!$Z$4:$Z$250="On Schedule")),'01 Summary'!$AM$4:$AM$250," ")</f>
        <v xml:space="preserve"> </v>
      </c>
      <c r="AC201" s="644" t="s">
        <v>1512</v>
      </c>
      <c r="AD201" s="644" t="s">
        <v>2212</v>
      </c>
      <c r="AE201" s="644" t="s">
        <v>2214</v>
      </c>
    </row>
    <row r="202" spans="2:31" ht="30" hidden="1" customHeight="1" x14ac:dyDescent="0.2">
      <c r="B202" s="491">
        <f ca="1"/>
        <v>198</v>
      </c>
      <c r="C202" s="491" t="str">
        <f ca="1"/>
        <v>MDW-39522</v>
      </c>
      <c r="D202" s="491" t="str">
        <f ca="1"/>
        <v>Lot02</v>
      </c>
      <c r="E202" s="491" t="str">
        <f ca="1"/>
        <v>MO-BEM13.1</v>
      </c>
      <c r="F202" s="491" t="str">
        <f ca="1"/>
        <v>MO-BEM</v>
      </c>
      <c r="G202" s="493" t="str">
        <f ca="1"/>
        <v>Zero Discharge Water treatment in Depot - Civil &amp; AR</v>
      </c>
      <c r="H202" s="491" t="str">
        <f ca="1"/>
        <v>สหชาติ</v>
      </c>
      <c r="I202" s="492">
        <f ca="1"/>
        <v>0</v>
      </c>
      <c r="J202" s="491" t="str">
        <f ca="1"/>
        <v>Depot</v>
      </c>
      <c r="K202" s="495">
        <f ca="1"/>
        <v>46388</v>
      </c>
      <c r="L202" s="173">
        <f ca="1"/>
        <v>46249</v>
      </c>
      <c r="M202" s="189">
        <f ca="1"/>
        <v>1</v>
      </c>
      <c r="N202" s="192" t="str">
        <f ca="1"/>
        <v>Completed</v>
      </c>
      <c r="O202" s="597">
        <f ca="1"/>
        <v>46295</v>
      </c>
      <c r="P202" s="189">
        <f ca="1"/>
        <v>0.75</v>
      </c>
      <c r="Q202" s="191" t="str">
        <f ca="1"/>
        <v>Late</v>
      </c>
      <c r="R202" s="194">
        <f ca="1"/>
        <v>0</v>
      </c>
      <c r="S202" s="195">
        <f ca="1"/>
        <v>0</v>
      </c>
      <c r="T202" s="203">
        <f ca="1"/>
        <v>0</v>
      </c>
      <c r="U202" s="597">
        <f ca="1"/>
        <v>46387</v>
      </c>
      <c r="V202" s="189">
        <f ca="1"/>
        <v>0.63</v>
      </c>
      <c r="W202" s="191" t="str">
        <f ca="1"/>
        <v>On Schedule</v>
      </c>
      <c r="X202" s="550">
        <f ca="1"/>
        <v>0</v>
      </c>
      <c r="Y202" s="551">
        <f ca="1"/>
        <v>0</v>
      </c>
      <c r="Z202" s="552">
        <f ca="1"/>
        <v>0</v>
      </c>
      <c r="AA202" t="str" cm="1">
        <f t="array" aca="1" ref="AA202" ca="1">_xlfn.XLOOKUP(1,(E202='01 Summary'!$E$4:$E$250)*(('01 Summary'!$Z$4:$Z$250="Late")+('01 Summary'!$Z$4:$Z$250="On Schedule")),'01 Summary'!$AM$4:$AM$250," ")</f>
        <v xml:space="preserve"> </v>
      </c>
      <c r="AC202" s="644" t="s">
        <v>1512</v>
      </c>
      <c r="AD202" s="644" t="s">
        <v>2212</v>
      </c>
      <c r="AE202" s="644" t="s">
        <v>2214</v>
      </c>
    </row>
    <row r="203" spans="2:31" ht="30" hidden="1" customHeight="1" x14ac:dyDescent="0.2">
      <c r="B203" s="491">
        <f ca="1"/>
        <v>199</v>
      </c>
      <c r="C203" s="491" t="str">
        <f ca="1"/>
        <v>MDW-39530</v>
      </c>
      <c r="D203" s="491" t="str">
        <f ca="1"/>
        <v>Lot02</v>
      </c>
      <c r="E203" s="491" t="str">
        <f ca="1"/>
        <v>MO-BEM13.2</v>
      </c>
      <c r="F203" s="491" t="str">
        <f ca="1"/>
        <v>MO-BEM</v>
      </c>
      <c r="G203" s="493" t="str">
        <f ca="1"/>
        <v>Zero Discharge Water treatment in Depot - Building Services</v>
      </c>
      <c r="H203" s="491" t="str">
        <f ca="1"/>
        <v>ประธาน</v>
      </c>
      <c r="I203" s="491">
        <f ca="1"/>
        <v>0</v>
      </c>
      <c r="J203" s="491" t="str">
        <f ca="1"/>
        <v>Depot</v>
      </c>
      <c r="K203" s="495">
        <f ca="1"/>
        <v>46388</v>
      </c>
      <c r="L203" s="173">
        <f ca="1"/>
        <v>46249</v>
      </c>
      <c r="M203" s="189">
        <f ca="1"/>
        <v>1</v>
      </c>
      <c r="N203" s="192" t="str">
        <f ca="1"/>
        <v>Completed</v>
      </c>
      <c r="O203" s="173">
        <f ca="1"/>
        <v>46295</v>
      </c>
      <c r="P203" s="189">
        <f ca="1"/>
        <v>1</v>
      </c>
      <c r="Q203" s="191" t="str">
        <f ca="1"/>
        <v>Completed</v>
      </c>
      <c r="R203" s="194">
        <f ca="1"/>
        <v>0</v>
      </c>
      <c r="S203" s="195">
        <f ca="1"/>
        <v>0</v>
      </c>
      <c r="T203" s="203">
        <f ca="1"/>
        <v>0</v>
      </c>
      <c r="U203" s="173">
        <f ca="1"/>
        <v>46387</v>
      </c>
      <c r="V203" s="189">
        <f ca="1"/>
        <v>0.5</v>
      </c>
      <c r="W203" s="191" t="str">
        <f ca="1"/>
        <v>On Schedule</v>
      </c>
      <c r="X203" s="550">
        <f ca="1"/>
        <v>0</v>
      </c>
      <c r="Y203" s="551">
        <f ca="1"/>
        <v>0</v>
      </c>
      <c r="Z203" s="552">
        <f ca="1"/>
        <v>0</v>
      </c>
      <c r="AA203" t="str" cm="1">
        <f t="array" aca="1" ref="AA203" ca="1">_xlfn.XLOOKUP(1,(E203='01 Summary'!$E$4:$E$250)*(('01 Summary'!$Z$4:$Z$250="Late")+('01 Summary'!$Z$4:$Z$250="On Schedule")),'01 Summary'!$AM$4:$AM$250," ")</f>
        <v xml:space="preserve"> </v>
      </c>
      <c r="AC203" s="644" t="s">
        <v>414</v>
      </c>
      <c r="AD203" s="644" t="s">
        <v>3694</v>
      </c>
      <c r="AE203" s="644" t="s">
        <v>3923</v>
      </c>
    </row>
    <row r="204" spans="2:31" ht="30" hidden="1" customHeight="1" x14ac:dyDescent="0.2">
      <c r="B204" s="491">
        <f ca="1"/>
        <v>200</v>
      </c>
      <c r="C204" s="685" t="str">
        <f ca="1"/>
        <v>MDW-39516</v>
      </c>
      <c r="D204" s="685" t="str">
        <f ca="1"/>
        <v>Lot02</v>
      </c>
      <c r="E204" s="685" t="str">
        <f ca="1"/>
        <v>MO-BEM14.1</v>
      </c>
      <c r="F204" s="685" t="str">
        <f ca="1"/>
        <v>MO-BEM</v>
      </c>
      <c r="G204" s="687" t="str">
        <f ca="1"/>
        <v>Modification Works : Walkway Bridge between BL Depot and ORL Depot - Civil &amp; AR</v>
      </c>
      <c r="H204" s="685" t="str">
        <f ca="1"/>
        <v>สหชาติ</v>
      </c>
      <c r="I204" s="685">
        <f ca="1"/>
        <v>0</v>
      </c>
      <c r="J204" s="685" t="str">
        <f ca="1"/>
        <v>Depot</v>
      </c>
      <c r="K204" s="688">
        <f ca="1"/>
        <v>46236</v>
      </c>
      <c r="L204" s="193">
        <f ca="1"/>
        <v>46081</v>
      </c>
      <c r="M204" s="531">
        <f ca="1"/>
        <v>1</v>
      </c>
      <c r="N204" s="601" t="str">
        <f ca="1"/>
        <v>Completed</v>
      </c>
      <c r="O204" s="193">
        <f ca="1"/>
        <v>46188</v>
      </c>
      <c r="P204" s="531">
        <f ca="1"/>
        <v>1</v>
      </c>
      <c r="Q204" s="601" t="str">
        <f ca="1"/>
        <v>Completed</v>
      </c>
      <c r="R204" s="602">
        <f ca="1"/>
        <v>0</v>
      </c>
      <c r="S204" s="603">
        <f ca="1"/>
        <v>0</v>
      </c>
      <c r="T204" s="604">
        <f ca="1"/>
        <v>0</v>
      </c>
      <c r="U204" s="193">
        <f ca="1"/>
        <v>46295</v>
      </c>
      <c r="V204" s="531">
        <f ca="1"/>
        <v>0.95</v>
      </c>
      <c r="W204" s="601" t="str">
        <f ca="1"/>
        <v>Late</v>
      </c>
      <c r="X204" s="701">
        <f ca="1"/>
        <v>0</v>
      </c>
      <c r="Y204" s="702">
        <f ca="1"/>
        <v>0</v>
      </c>
      <c r="Z204" s="703">
        <f ca="1"/>
        <v>0</v>
      </c>
      <c r="AA204" t="str" cm="1">
        <f t="array" aca="1" ref="AA204" ca="1">_xlfn.XLOOKUP(1,(E204='01 Summary'!$E$4:$E$250)*(('01 Summary'!$Z$4:$Z$250="Late")+('01 Summary'!$Z$4:$Z$250="On Schedule")),'01 Summary'!$AM$4:$AM$250," ")</f>
        <v xml:space="preserve"> </v>
      </c>
      <c r="AC204" s="644" t="s">
        <v>416</v>
      </c>
      <c r="AD204" s="644" t="s">
        <v>2199</v>
      </c>
      <c r="AE204" s="644" t="s">
        <v>2201</v>
      </c>
    </row>
    <row r="205" spans="2:31" ht="30" hidden="1" customHeight="1" x14ac:dyDescent="0.2">
      <c r="B205" s="491">
        <f ca="1"/>
        <v>201</v>
      </c>
      <c r="C205" s="491" t="str">
        <f ca="1"/>
        <v>MDW-39517</v>
      </c>
      <c r="D205" s="491" t="str">
        <f ca="1"/>
        <v>Lot02</v>
      </c>
      <c r="E205" s="491" t="str">
        <f ca="1"/>
        <v>MO-BEM14.2</v>
      </c>
      <c r="F205" s="491" t="str">
        <f ca="1"/>
        <v>MO-BEM</v>
      </c>
      <c r="G205" s="493" t="str">
        <f ca="1"/>
        <v>Modification Works : Walkway Bridge between BL Depot and ORL Depot - Building Services</v>
      </c>
      <c r="H205" s="491" t="str">
        <f ca="1"/>
        <v>ประธาน</v>
      </c>
      <c r="I205" s="491">
        <f ca="1"/>
        <v>0</v>
      </c>
      <c r="J205" s="491" t="str">
        <f ca="1"/>
        <v>Depot</v>
      </c>
      <c r="K205" s="495">
        <f ca="1"/>
        <v>46237</v>
      </c>
      <c r="L205" s="173">
        <f ca="1"/>
        <v>46036</v>
      </c>
      <c r="M205" s="189">
        <f ca="1"/>
        <v>1</v>
      </c>
      <c r="N205" s="191" t="str">
        <f ca="1"/>
        <v>Completed</v>
      </c>
      <c r="O205" s="173">
        <f ca="1"/>
        <v>46082</v>
      </c>
      <c r="P205" s="189">
        <f ca="1"/>
        <v>1</v>
      </c>
      <c r="Q205" s="191" t="str">
        <f ca="1"/>
        <v>Completed</v>
      </c>
      <c r="R205" s="194">
        <f ca="1"/>
        <v>0</v>
      </c>
      <c r="S205" s="195">
        <f ca="1"/>
        <v>0</v>
      </c>
      <c r="T205" s="203">
        <f ca="1"/>
        <v>0</v>
      </c>
      <c r="U205" s="173">
        <f ca="1"/>
        <v>46295</v>
      </c>
      <c r="V205" s="189">
        <f ca="1"/>
        <v>0.1</v>
      </c>
      <c r="W205" s="191" t="str">
        <f ca="1"/>
        <v>Late</v>
      </c>
      <c r="X205" s="550">
        <f ca="1"/>
        <v>0</v>
      </c>
      <c r="Y205" s="551">
        <f ca="1"/>
        <v>0</v>
      </c>
      <c r="Z205" s="552">
        <f ca="1"/>
        <v>0</v>
      </c>
      <c r="AA205" t="str" cm="1">
        <f t="array" aca="1" ref="AA205" ca="1">_xlfn.XLOOKUP(1,(E205='01 Summary'!$E$4:$E$250)*(('01 Summary'!$Z$4:$Z$250="Late")+('01 Summary'!$Z$4:$Z$250="On Schedule")),'01 Summary'!$AM$4:$AM$250," ")</f>
        <v xml:space="preserve"> </v>
      </c>
      <c r="AC205" s="644" t="s">
        <v>415</v>
      </c>
      <c r="AD205" s="644" t="s">
        <v>3666</v>
      </c>
      <c r="AE205" s="644" t="s">
        <v>3904</v>
      </c>
    </row>
    <row r="206" spans="2:31" ht="30" hidden="1" customHeight="1" x14ac:dyDescent="0.2">
      <c r="B206" s="491">
        <f ca="1"/>
        <v>202</v>
      </c>
      <c r="C206" s="491" t="str">
        <f ca="1"/>
        <v>MDW-39514</v>
      </c>
      <c r="D206" s="491" t="str">
        <f ca="1"/>
        <v>Lot02</v>
      </c>
      <c r="E206" s="491" t="str">
        <f ca="1"/>
        <v>MO-BEM15.1</v>
      </c>
      <c r="F206" s="491" t="str">
        <f ca="1"/>
        <v>MO-BEM</v>
      </c>
      <c r="G206" s="493" t="str">
        <f ca="1"/>
        <v>Roof for cars parking lots area (184 car)t - Civil &amp; AR</v>
      </c>
      <c r="H206" s="491" t="str">
        <f ca="1"/>
        <v>สหชาติ</v>
      </c>
      <c r="I206" s="491">
        <f ca="1"/>
        <v>0</v>
      </c>
      <c r="J206" s="491" t="str">
        <f ca="1"/>
        <v>Depot</v>
      </c>
      <c r="K206" s="495">
        <f ca="1"/>
        <v>46237</v>
      </c>
      <c r="L206" s="173">
        <f ca="1"/>
        <v>46081</v>
      </c>
      <c r="M206" s="189">
        <f ca="1"/>
        <v>1</v>
      </c>
      <c r="N206" s="191" t="str">
        <f ca="1"/>
        <v>Completed</v>
      </c>
      <c r="O206" s="173">
        <f ca="1"/>
        <v>46112</v>
      </c>
      <c r="P206" s="189">
        <f ca="1"/>
        <v>1</v>
      </c>
      <c r="Q206" s="191" t="str">
        <f ca="1"/>
        <v>Completed</v>
      </c>
      <c r="R206" s="194">
        <f ca="1"/>
        <v>0</v>
      </c>
      <c r="S206" s="195">
        <f ca="1"/>
        <v>0</v>
      </c>
      <c r="T206" s="203">
        <f ca="1"/>
        <v>0</v>
      </c>
      <c r="U206" s="173">
        <f ca="1"/>
        <v>46234</v>
      </c>
      <c r="V206" s="189">
        <f ca="1"/>
        <v>1</v>
      </c>
      <c r="W206" s="191" t="str">
        <f ca="1"/>
        <v>Completed</v>
      </c>
      <c r="X206" s="550">
        <f ca="1"/>
        <v>0</v>
      </c>
      <c r="Y206" s="551">
        <f ca="1"/>
        <v>0</v>
      </c>
      <c r="Z206" s="552">
        <f ca="1"/>
        <v>0</v>
      </c>
      <c r="AA206" t="str" cm="1">
        <f t="array" aca="1" ref="AA206" ca="1">_xlfn.XLOOKUP(1,(E206='01 Summary'!$E$4:$E$250)*(('01 Summary'!$Z$4:$Z$250="Late")+('01 Summary'!$Z$4:$Z$250="On Schedule")),'01 Summary'!$AM$4:$AM$250," ")</f>
        <v xml:space="preserve"> </v>
      </c>
      <c r="AC206" s="644" t="s">
        <v>418</v>
      </c>
      <c r="AD206" s="644" t="s">
        <v>2195</v>
      </c>
      <c r="AE206" s="644" t="s">
        <v>2197</v>
      </c>
    </row>
    <row r="207" spans="2:31" ht="30" hidden="1" customHeight="1" x14ac:dyDescent="0.2">
      <c r="B207" s="491">
        <f ca="1"/>
        <v>203</v>
      </c>
      <c r="C207" s="502" t="str">
        <f ca="1"/>
        <v>MDW-39515</v>
      </c>
      <c r="D207" s="491" t="str">
        <f ca="1"/>
        <v>Lot02</v>
      </c>
      <c r="E207" s="491" t="str">
        <f ca="1"/>
        <v>MO-BEM15.2</v>
      </c>
      <c r="F207" s="491" t="str">
        <f ca="1"/>
        <v>MO-BEM</v>
      </c>
      <c r="G207" s="504" t="str">
        <f ca="1"/>
        <v>Roof for cars parking lots area (184 car) - Building Services</v>
      </c>
      <c r="H207" s="502" t="str">
        <f ca="1"/>
        <v>ประธาน</v>
      </c>
      <c r="I207" s="502">
        <f ca="1"/>
        <v>0</v>
      </c>
      <c r="J207" s="502" t="str">
        <f ca="1"/>
        <v>Depot</v>
      </c>
      <c r="K207" s="506">
        <f ca="1"/>
        <v>46237</v>
      </c>
      <c r="L207" s="173">
        <f ca="1"/>
        <v>46081</v>
      </c>
      <c r="M207" s="189">
        <f ca="1"/>
        <v>1</v>
      </c>
      <c r="N207" s="191" t="str">
        <f ca="1"/>
        <v>Completed</v>
      </c>
      <c r="O207" s="583">
        <f ca="1"/>
        <v>46112</v>
      </c>
      <c r="P207" s="189">
        <f ca="1"/>
        <v>1</v>
      </c>
      <c r="Q207" s="435" t="str">
        <f ca="1"/>
        <v>Completed</v>
      </c>
      <c r="R207" s="194">
        <f ca="1"/>
        <v>0</v>
      </c>
      <c r="S207" s="195">
        <f ca="1"/>
        <v>0</v>
      </c>
      <c r="T207" s="203">
        <f ca="1"/>
        <v>0</v>
      </c>
      <c r="U207" s="173">
        <f ca="1"/>
        <v>46234</v>
      </c>
      <c r="V207" s="189">
        <f ca="1"/>
        <v>1</v>
      </c>
      <c r="W207" s="191" t="str">
        <f ca="1"/>
        <v>Completed</v>
      </c>
      <c r="X207" s="550">
        <f ca="1"/>
        <v>0</v>
      </c>
      <c r="Y207" s="551">
        <f ca="1"/>
        <v>0</v>
      </c>
      <c r="Z207" s="552">
        <f ca="1"/>
        <v>0</v>
      </c>
      <c r="AA207" t="str" cm="1">
        <f t="array" aca="1" ref="AA207" ca="1">_xlfn.XLOOKUP(1,(E207='01 Summary'!$E$4:$E$250)*(('01 Summary'!$Z$4:$Z$250="Late")+('01 Summary'!$Z$4:$Z$250="On Schedule")),'01 Summary'!$AM$4:$AM$250," ")</f>
        <v xml:space="preserve"> </v>
      </c>
      <c r="AC207" s="644" t="s">
        <v>417</v>
      </c>
      <c r="AD207" s="644" t="s">
        <v>3662</v>
      </c>
      <c r="AE207" s="644" t="s">
        <v>3902</v>
      </c>
    </row>
    <row r="208" spans="2:31" ht="30" hidden="1" customHeight="1" x14ac:dyDescent="0.2">
      <c r="B208" s="491">
        <f ca="1"/>
        <v>204</v>
      </c>
      <c r="C208" s="685" t="str">
        <f ca="1"/>
        <v>MDW-39519</v>
      </c>
      <c r="D208" s="685" t="str">
        <f ca="1"/>
        <v>Lot02</v>
      </c>
      <c r="E208" s="685" t="str">
        <f ca="1"/>
        <v>MO-BEM16</v>
      </c>
      <c r="F208" s="685" t="str">
        <f ca="1"/>
        <v>MO-BEM</v>
      </c>
      <c r="G208" s="687" t="str">
        <f ca="1"/>
        <v>Walkway roof and High roof across the road from Admin ORL to Depot slap</v>
      </c>
      <c r="H208" s="685" t="str">
        <f ca="1"/>
        <v>สหชาติ</v>
      </c>
      <c r="I208" s="685">
        <f ca="1"/>
        <v>0</v>
      </c>
      <c r="J208" s="685" t="str">
        <f ca="1"/>
        <v>Depot</v>
      </c>
      <c r="K208" s="688">
        <f ca="1"/>
        <v>46235</v>
      </c>
      <c r="L208" s="193">
        <f ca="1"/>
        <v>46188</v>
      </c>
      <c r="M208" s="531">
        <f ca="1"/>
        <v>1</v>
      </c>
      <c r="N208" s="601" t="str">
        <f ca="1"/>
        <v>Completed</v>
      </c>
      <c r="O208" s="193">
        <f ca="1"/>
        <v>46203</v>
      </c>
      <c r="P208" s="531">
        <f ca="1"/>
        <v>1</v>
      </c>
      <c r="Q208" s="601" t="str">
        <f ca="1"/>
        <v>Completed</v>
      </c>
      <c r="R208" s="602">
        <f ca="1"/>
        <v>0</v>
      </c>
      <c r="S208" s="603">
        <f ca="1"/>
        <v>0</v>
      </c>
      <c r="T208" s="604">
        <f ca="1"/>
        <v>0</v>
      </c>
      <c r="U208" s="193">
        <f ca="1"/>
        <v>46326</v>
      </c>
      <c r="V208" s="531">
        <f ca="1"/>
        <v>0.56999999999999995</v>
      </c>
      <c r="W208" s="601" t="str">
        <f ca="1"/>
        <v>On Schedule</v>
      </c>
      <c r="X208" s="701">
        <f ca="1"/>
        <v>0</v>
      </c>
      <c r="Y208" s="702">
        <f ca="1"/>
        <v>0</v>
      </c>
      <c r="Z208" s="703">
        <f ca="1"/>
        <v>0</v>
      </c>
      <c r="AA208" t="str" cm="1">
        <f t="array" aca="1" ref="AA208" ca="1">_xlfn.XLOOKUP(1,(E208='01 Summary'!$E$4:$E$250)*(('01 Summary'!$Z$4:$Z$250="Late")+('01 Summary'!$Z$4:$Z$250="On Schedule")),'01 Summary'!$AM$4:$AM$250," ")</f>
        <v xml:space="preserve"> </v>
      </c>
      <c r="AC208" s="644" t="s">
        <v>423</v>
      </c>
      <c r="AD208" s="644" t="s">
        <v>2203</v>
      </c>
      <c r="AE208" s="644" t="s">
        <v>2206</v>
      </c>
    </row>
    <row r="209" spans="2:31" ht="30" hidden="1" customHeight="1" x14ac:dyDescent="0.2">
      <c r="B209" s="491">
        <f ca="1"/>
        <v>205</v>
      </c>
      <c r="C209" s="491" t="str">
        <f ca="1"/>
        <v>MDW-39519</v>
      </c>
      <c r="D209" s="491" t="str">
        <f ca="1"/>
        <v>Lot02</v>
      </c>
      <c r="E209" s="491" t="str">
        <f ca="1"/>
        <v>MO-BEM17</v>
      </c>
      <c r="F209" s="491" t="str">
        <f ca="1"/>
        <v>MO-BEM</v>
      </c>
      <c r="G209" s="504" t="str">
        <f ca="1"/>
        <v>Walkway roof to car park in front of admin ORL(3x5m.)</v>
      </c>
      <c r="H209" s="502" t="str">
        <f ca="1"/>
        <v>สหชาติ</v>
      </c>
      <c r="I209" s="502">
        <f ca="1"/>
        <v>0</v>
      </c>
      <c r="J209" s="502" t="str">
        <f ca="1"/>
        <v>Depot</v>
      </c>
      <c r="K209" s="506">
        <f ca="1"/>
        <v>46235</v>
      </c>
      <c r="L209" s="173">
        <f ca="1"/>
        <v>46188</v>
      </c>
      <c r="M209" s="189">
        <f ca="1"/>
        <v>1</v>
      </c>
      <c r="N209" s="191" t="str">
        <f ca="1"/>
        <v>Completed</v>
      </c>
      <c r="O209" s="583">
        <f ca="1"/>
        <v>46203</v>
      </c>
      <c r="P209" s="189">
        <f ca="1"/>
        <v>1</v>
      </c>
      <c r="Q209" s="191" t="str">
        <f ca="1"/>
        <v>Completed</v>
      </c>
      <c r="R209" s="194">
        <f ca="1"/>
        <v>0</v>
      </c>
      <c r="S209" s="195">
        <f ca="1"/>
        <v>0</v>
      </c>
      <c r="T209" s="203">
        <f ca="1"/>
        <v>0</v>
      </c>
      <c r="U209" s="173">
        <f ca="1"/>
        <v>46326</v>
      </c>
      <c r="V209" s="189">
        <f ca="1"/>
        <v>0.7</v>
      </c>
      <c r="W209" s="191" t="str">
        <f ca="1"/>
        <v>On Schedule</v>
      </c>
      <c r="X209" s="550">
        <f ca="1"/>
        <v>0</v>
      </c>
      <c r="Y209" s="551">
        <f ca="1"/>
        <v>0</v>
      </c>
      <c r="Z209" s="552">
        <f ca="1"/>
        <v>0</v>
      </c>
      <c r="AA209" t="str" cm="1">
        <f t="array" aca="1" ref="AA209" ca="1">_xlfn.XLOOKUP(1,(E209='01 Summary'!$E$4:$E$250)*(('01 Summary'!$Z$4:$Z$250="Late")+('01 Summary'!$Z$4:$Z$250="On Schedule")),'01 Summary'!$AM$4:$AM$250," ")</f>
        <v xml:space="preserve"> </v>
      </c>
      <c r="AC209" s="644" t="s">
        <v>423</v>
      </c>
      <c r="AD209" s="644" t="s">
        <v>2203</v>
      </c>
      <c r="AE209" s="644" t="s">
        <v>2206</v>
      </c>
    </row>
    <row r="210" spans="2:31" ht="30" hidden="1" customHeight="1" x14ac:dyDescent="0.2">
      <c r="B210" s="491">
        <f ca="1"/>
        <v>206</v>
      </c>
      <c r="C210" s="491" t="str">
        <f ca="1"/>
        <v>MDW-39519</v>
      </c>
      <c r="D210" s="491" t="str">
        <f ca="1"/>
        <v>Lot02</v>
      </c>
      <c r="E210" s="491" t="str">
        <f ca="1"/>
        <v>MO-BEM18</v>
      </c>
      <c r="F210" s="491" t="str">
        <f ca="1"/>
        <v>MO-BEM</v>
      </c>
      <c r="G210" s="493" t="str">
        <f ca="1"/>
        <v>Walkway roof over the footpath near depot slab (1.50 m. x 290 m.) and stair up to depot slap.</v>
      </c>
      <c r="H210" s="491" t="str">
        <f ca="1"/>
        <v>สหชาติ</v>
      </c>
      <c r="I210" s="491">
        <f ca="1"/>
        <v>0</v>
      </c>
      <c r="J210" s="491" t="str">
        <f ca="1"/>
        <v>Depot</v>
      </c>
      <c r="K210" s="495">
        <f ca="1"/>
        <v>46235</v>
      </c>
      <c r="L210" s="173">
        <f ca="1"/>
        <v>46188</v>
      </c>
      <c r="M210" s="189">
        <f ca="1"/>
        <v>1</v>
      </c>
      <c r="N210" s="191" t="str">
        <f ca="1"/>
        <v>Completed</v>
      </c>
      <c r="O210" s="583">
        <f ca="1"/>
        <v>46203</v>
      </c>
      <c r="P210" s="189">
        <f ca="1"/>
        <v>1</v>
      </c>
      <c r="Q210" s="191" t="str">
        <f ca="1"/>
        <v>Completed</v>
      </c>
      <c r="R210" s="194">
        <f ca="1"/>
        <v>0</v>
      </c>
      <c r="S210" s="195">
        <f ca="1"/>
        <v>0</v>
      </c>
      <c r="T210" s="203">
        <f ca="1"/>
        <v>0</v>
      </c>
      <c r="U210" s="173">
        <f ca="1"/>
        <v>46326</v>
      </c>
      <c r="V210" s="189">
        <f ca="1"/>
        <v>0</v>
      </c>
      <c r="W210" s="191" t="str">
        <f ca="1"/>
        <v>On Schedule</v>
      </c>
      <c r="X210" s="550">
        <f ca="1"/>
        <v>0</v>
      </c>
      <c r="Y210" s="551">
        <f ca="1"/>
        <v>0</v>
      </c>
      <c r="Z210" s="552">
        <f ca="1"/>
        <v>0</v>
      </c>
      <c r="AA210" t="str" cm="1">
        <f t="array" aca="1" ref="AA210" ca="1">_xlfn.XLOOKUP(1,(E210='01 Summary'!$E$4:$E$250)*(('01 Summary'!$Z$4:$Z$250="Late")+('01 Summary'!$Z$4:$Z$250="On Schedule")),'01 Summary'!$AM$4:$AM$250," ")</f>
        <v xml:space="preserve"> </v>
      </c>
      <c r="AC210" s="644" t="s">
        <v>423</v>
      </c>
      <c r="AD210" s="644" t="s">
        <v>2203</v>
      </c>
      <c r="AE210" s="644" t="s">
        <v>2206</v>
      </c>
    </row>
    <row r="211" spans="2:31" ht="30" hidden="1" customHeight="1" x14ac:dyDescent="0.2">
      <c r="B211" s="491">
        <f ca="1"/>
        <v>207</v>
      </c>
      <c r="C211" s="491" t="str">
        <f ca="1"/>
        <v>MDW-39557</v>
      </c>
      <c r="D211" s="491" t="str">
        <f ca="1"/>
        <v>Lot02</v>
      </c>
      <c r="E211" s="491" t="str">
        <f ca="1"/>
        <v>MO-BEM19</v>
      </c>
      <c r="F211" s="491" t="str">
        <f ca="1"/>
        <v>MO-BEM</v>
      </c>
      <c r="G211" s="493" t="str">
        <f ca="1"/>
        <v>Install Chain Link fence to enclose parking area</v>
      </c>
      <c r="H211" s="491" t="str">
        <f ca="1"/>
        <v>สหชาติ</v>
      </c>
      <c r="I211" s="491">
        <f ca="1"/>
        <v>0</v>
      </c>
      <c r="J211" s="491" t="str">
        <f ca="1"/>
        <v>Depot</v>
      </c>
      <c r="K211" s="495">
        <f ca="1"/>
        <v>46296</v>
      </c>
      <c r="L211" s="173">
        <f ca="1"/>
        <v>46202</v>
      </c>
      <c r="M211" s="189">
        <f ca="1"/>
        <v>1</v>
      </c>
      <c r="N211" s="191" t="str">
        <f ca="1"/>
        <v>Completed</v>
      </c>
      <c r="O211" s="173">
        <f ca="1"/>
        <v>46233</v>
      </c>
      <c r="P211" s="189">
        <f ca="1"/>
        <v>1</v>
      </c>
      <c r="Q211" s="191" t="str">
        <f ca="1"/>
        <v>Completed</v>
      </c>
      <c r="R211" s="194">
        <f ca="1"/>
        <v>0</v>
      </c>
      <c r="S211" s="195">
        <f ca="1"/>
        <v>0</v>
      </c>
      <c r="T211" s="203">
        <f ca="1"/>
        <v>0</v>
      </c>
      <c r="U211" s="173">
        <f ca="1"/>
        <v>46295</v>
      </c>
      <c r="V211" s="189">
        <f ca="1"/>
        <v>0</v>
      </c>
      <c r="W211" s="191" t="str">
        <f ca="1"/>
        <v>Late</v>
      </c>
      <c r="X211" s="550">
        <f ca="1"/>
        <v>0</v>
      </c>
      <c r="Y211" s="551">
        <f ca="1"/>
        <v>0</v>
      </c>
      <c r="Z211" s="552">
        <f ca="1"/>
        <v>0</v>
      </c>
      <c r="AA211" t="str" cm="1">
        <f t="array" aca="1" ref="AA211" ca="1">_xlfn.XLOOKUP(1,(E211='01 Summary'!$E$4:$E$250)*(('01 Summary'!$Z$4:$Z$250="Late")+('01 Summary'!$Z$4:$Z$250="On Schedule")),'01 Summary'!$AM$4:$AM$250," ")</f>
        <v xml:space="preserve"> </v>
      </c>
      <c r="AC211" s="644" t="s">
        <v>1581</v>
      </c>
      <c r="AD211" s="644" t="s">
        <v>2304</v>
      </c>
      <c r="AE211" s="644" t="s">
        <v>2306</v>
      </c>
    </row>
    <row r="212" spans="2:31" ht="30" hidden="1" customHeight="1" x14ac:dyDescent="0.2">
      <c r="B212" s="491">
        <f ca="1"/>
        <v>208</v>
      </c>
      <c r="C212" s="491" t="str">
        <f ca="1"/>
        <v>MDW-39523</v>
      </c>
      <c r="D212" s="491" t="str">
        <f ca="1"/>
        <v>Lot02</v>
      </c>
      <c r="E212" s="491" t="str">
        <f ca="1"/>
        <v>MO-BEM20</v>
      </c>
      <c r="F212" s="491" t="str">
        <f ca="1"/>
        <v>MO-BEM</v>
      </c>
      <c r="G212" s="493" t="str">
        <f ca="1"/>
        <v>Hose bib 1/2" 4 sets for Tree around Admin area</v>
      </c>
      <c r="H212" s="491" t="str">
        <f ca="1"/>
        <v>ประธาน</v>
      </c>
      <c r="I212" s="491">
        <f ca="1"/>
        <v>0</v>
      </c>
      <c r="J212" s="491" t="str">
        <f ca="1"/>
        <v>Depot</v>
      </c>
      <c r="K212" s="495">
        <f ca="1"/>
        <v>46174</v>
      </c>
      <c r="L212" s="173">
        <f ca="1"/>
        <v>46135</v>
      </c>
      <c r="M212" s="189">
        <f ca="1"/>
        <v>1</v>
      </c>
      <c r="N212" s="192" t="str">
        <f ca="1"/>
        <v>Completed</v>
      </c>
      <c r="O212" s="173">
        <f ca="1"/>
        <v>46181</v>
      </c>
      <c r="P212" s="189">
        <f ca="1"/>
        <v>1</v>
      </c>
      <c r="Q212" s="192" t="str">
        <f ca="1"/>
        <v>Completed</v>
      </c>
      <c r="R212" s="194">
        <f ca="1"/>
        <v>0</v>
      </c>
      <c r="S212" s="195">
        <f ca="1"/>
        <v>0</v>
      </c>
      <c r="T212" s="203">
        <f ca="1"/>
        <v>0</v>
      </c>
      <c r="U212" s="173">
        <f ca="1"/>
        <v>46234</v>
      </c>
      <c r="V212" s="189">
        <f ca="1"/>
        <v>1</v>
      </c>
      <c r="W212" s="191" t="str">
        <f ca="1"/>
        <v>Completed</v>
      </c>
      <c r="X212" s="550">
        <f ca="1"/>
        <v>0</v>
      </c>
      <c r="Y212" s="551">
        <f ca="1"/>
        <v>0</v>
      </c>
      <c r="Z212" s="552">
        <f ca="1"/>
        <v>0</v>
      </c>
      <c r="AA212" t="str" cm="1">
        <f t="array" aca="1" ref="AA212" ca="1">_xlfn.XLOOKUP(1,(E212='01 Summary'!$E$4:$E$250)*(('01 Summary'!$Z$4:$Z$250="Late")+('01 Summary'!$Z$4:$Z$250="On Schedule")),'01 Summary'!$AM$4:$AM$250," ")</f>
        <v xml:space="preserve"> </v>
      </c>
      <c r="AC212" s="644" t="s">
        <v>419</v>
      </c>
      <c r="AD212" s="644" t="s">
        <v>3678</v>
      </c>
      <c r="AE212" s="644" t="s">
        <v>3910</v>
      </c>
    </row>
    <row r="213" spans="2:31" ht="30" hidden="1" customHeight="1" x14ac:dyDescent="0.2">
      <c r="B213" s="491">
        <f ca="1"/>
        <v>209</v>
      </c>
      <c r="C213" s="491" t="str">
        <f ca="1"/>
        <v>-</v>
      </c>
      <c r="D213" s="491" t="str">
        <f ca="1"/>
        <v>Lot02</v>
      </c>
      <c r="E213" s="491" t="str">
        <f ca="1"/>
        <v>MO-BEM21</v>
      </c>
      <c r="F213" s="491" t="str">
        <f ca="1"/>
        <v>MO-BEM</v>
      </c>
      <c r="G213" s="493" t="str">
        <f ca="1"/>
        <v>Relocate Security Guard Box at Front Gate and Install Roof 3x5m.</v>
      </c>
      <c r="H213" s="491" t="str">
        <f ca="1"/>
        <v>สหชาติ</v>
      </c>
      <c r="I213" s="492">
        <f ca="1"/>
        <v>0</v>
      </c>
      <c r="J213" s="491" t="str">
        <f ca="1"/>
        <v>Depot</v>
      </c>
      <c r="K213" s="495">
        <f ca="1"/>
        <v>46390</v>
      </c>
      <c r="L213" s="173">
        <f ca="1"/>
        <v>46234</v>
      </c>
      <c r="M213" s="189">
        <f ca="1"/>
        <v>1</v>
      </c>
      <c r="N213" s="191" t="str">
        <f ca="1"/>
        <v>Completed</v>
      </c>
      <c r="O213" s="597">
        <f ca="1"/>
        <v>46295</v>
      </c>
      <c r="P213" s="189">
        <f ca="1"/>
        <v>0.75</v>
      </c>
      <c r="Q213" s="191" t="str">
        <f ca="1"/>
        <v>Late</v>
      </c>
      <c r="R213" s="194">
        <f ca="1"/>
        <v>0</v>
      </c>
      <c r="S213" s="195">
        <f ca="1"/>
        <v>0</v>
      </c>
      <c r="T213" s="203">
        <f ca="1"/>
        <v>0</v>
      </c>
      <c r="U213" s="173">
        <f ca="1"/>
        <v>46387</v>
      </c>
      <c r="V213" s="189">
        <f ca="1"/>
        <v>0</v>
      </c>
      <c r="W213" s="191" t="str">
        <f ca="1"/>
        <v>On Schedule</v>
      </c>
      <c r="X213" s="550">
        <f ca="1"/>
        <v>0</v>
      </c>
      <c r="Y213" s="551">
        <f ca="1"/>
        <v>0</v>
      </c>
      <c r="Z213" s="552">
        <f ca="1"/>
        <v>0</v>
      </c>
      <c r="AD213" s="644">
        <v>0</v>
      </c>
      <c r="AE213" s="644">
        <v>0</v>
      </c>
    </row>
    <row r="214" spans="2:31" ht="30" hidden="1" customHeight="1" x14ac:dyDescent="0.2">
      <c r="B214" s="491">
        <f ca="1"/>
        <v>210</v>
      </c>
      <c r="C214" s="685" t="str">
        <f ca="1"/>
        <v>MDW-39534</v>
      </c>
      <c r="D214" s="685" t="str">
        <f ca="1"/>
        <v>Lot02</v>
      </c>
      <c r="E214" s="685" t="str">
        <f ca="1"/>
        <v>MO-BEM21.1</v>
      </c>
      <c r="F214" s="685" t="str">
        <f ca="1"/>
        <v>MO-BEM</v>
      </c>
      <c r="G214" s="687" t="str">
        <f ca="1"/>
        <v>Modification Works : Security Guard Box at ORL Depot Entrance - Civil &amp; AR</v>
      </c>
      <c r="H214" s="685" t="str">
        <f ca="1"/>
        <v>สหชาติ</v>
      </c>
      <c r="I214" s="686">
        <f ca="1"/>
        <v>0</v>
      </c>
      <c r="J214" s="685" t="str">
        <f ca="1"/>
        <v>Depot</v>
      </c>
      <c r="K214" s="688">
        <f ca="1"/>
        <v>46389</v>
      </c>
      <c r="L214" s="193">
        <f ca="1"/>
        <v>46234</v>
      </c>
      <c r="M214" s="531">
        <f ca="1"/>
        <v>1</v>
      </c>
      <c r="N214" s="601" t="str">
        <f ca="1"/>
        <v>Completed</v>
      </c>
      <c r="O214" s="597">
        <f ca="1"/>
        <v>46295</v>
      </c>
      <c r="P214" s="531">
        <f ca="1"/>
        <v>0.67</v>
      </c>
      <c r="Q214" s="601" t="str">
        <f ca="1"/>
        <v>Late</v>
      </c>
      <c r="R214" s="602">
        <f ca="1"/>
        <v>0</v>
      </c>
      <c r="S214" s="603">
        <f ca="1"/>
        <v>0</v>
      </c>
      <c r="T214" s="604">
        <f ca="1"/>
        <v>0</v>
      </c>
      <c r="U214" s="193">
        <f ca="1"/>
        <v>46387</v>
      </c>
      <c r="V214" s="531">
        <f ca="1"/>
        <v>1</v>
      </c>
      <c r="W214" s="601" t="str">
        <f ca="1"/>
        <v>Completed</v>
      </c>
      <c r="X214" s="701">
        <f ca="1"/>
        <v>0</v>
      </c>
      <c r="Y214" s="702">
        <f ca="1"/>
        <v>0</v>
      </c>
      <c r="Z214" s="703">
        <f ca="1"/>
        <v>0</v>
      </c>
      <c r="AC214" s="644" t="s">
        <v>438</v>
      </c>
      <c r="AD214" s="644" t="s">
        <v>2236</v>
      </c>
      <c r="AE214" s="644" t="s">
        <v>2238</v>
      </c>
    </row>
    <row r="215" spans="2:31" ht="30" hidden="1" customHeight="1" x14ac:dyDescent="0.2">
      <c r="B215" s="491">
        <f ca="1"/>
        <v>211</v>
      </c>
      <c r="C215" s="491" t="str">
        <f ca="1"/>
        <v>MDW-39535</v>
      </c>
      <c r="D215" s="491" t="str">
        <f ca="1"/>
        <v>Lot02</v>
      </c>
      <c r="E215" s="491" t="str">
        <f ca="1"/>
        <v>MO-BEM21.2</v>
      </c>
      <c r="F215" s="491" t="str">
        <f ca="1"/>
        <v>MO-BEM</v>
      </c>
      <c r="G215" s="493" t="str">
        <f ca="1"/>
        <v>Modification Works : Security Guard Box at ORL Depot Entrance - Building Services</v>
      </c>
      <c r="H215" s="491" t="str">
        <f ca="1"/>
        <v>ประธาน</v>
      </c>
      <c r="I215" s="491">
        <f ca="1"/>
        <v>0</v>
      </c>
      <c r="J215" s="491" t="str">
        <f ca="1"/>
        <v>Depot</v>
      </c>
      <c r="K215" s="495">
        <f ca="1"/>
        <v>46390</v>
      </c>
      <c r="L215" s="173">
        <f ca="1"/>
        <v>46234</v>
      </c>
      <c r="M215" s="189">
        <f ca="1"/>
        <v>1</v>
      </c>
      <c r="N215" s="191" t="str">
        <f ca="1"/>
        <v>Completed</v>
      </c>
      <c r="O215" s="173">
        <f ca="1"/>
        <v>46295</v>
      </c>
      <c r="P215" s="189">
        <f ca="1"/>
        <v>1</v>
      </c>
      <c r="Q215" s="191" t="str">
        <f ca="1"/>
        <v>Completed</v>
      </c>
      <c r="R215" s="194">
        <f ca="1"/>
        <v>0</v>
      </c>
      <c r="S215" s="195">
        <f ca="1"/>
        <v>0</v>
      </c>
      <c r="T215" s="203">
        <f ca="1"/>
        <v>0</v>
      </c>
      <c r="U215" s="173">
        <f ca="1"/>
        <v>46387</v>
      </c>
      <c r="V215" s="189">
        <f ca="1"/>
        <v>0.5</v>
      </c>
      <c r="W215" s="191" t="str">
        <f ca="1"/>
        <v>On Schedule</v>
      </c>
      <c r="X215" s="550">
        <f ca="1"/>
        <v>0</v>
      </c>
      <c r="Y215" s="551">
        <f ca="1"/>
        <v>0</v>
      </c>
      <c r="Z215" s="552">
        <f ca="1"/>
        <v>0</v>
      </c>
      <c r="AC215" s="644" t="s">
        <v>1541</v>
      </c>
      <c r="AD215" s="644" t="s">
        <v>3702</v>
      </c>
      <c r="AE215" s="644" t="s">
        <v>3925</v>
      </c>
    </row>
    <row r="216" spans="2:31" ht="30" hidden="1" customHeight="1" x14ac:dyDescent="0.2">
      <c r="B216" s="491">
        <f ca="1"/>
        <v>212</v>
      </c>
      <c r="C216" s="491" t="str">
        <f ca="1"/>
        <v>MDW-39532</v>
      </c>
      <c r="D216" s="491" t="str">
        <f ca="1"/>
        <v>Lot02</v>
      </c>
      <c r="E216" s="491" t="str">
        <f ca="1"/>
        <v>MO-BEM22</v>
      </c>
      <c r="F216" s="491" t="str">
        <f ca="1"/>
        <v>MO-BEM</v>
      </c>
      <c r="G216" s="493" t="str">
        <f ca="1"/>
        <v>Addition Spike fence for MRTA fence and Chain link at Klong Chourdyai 400m.</v>
      </c>
      <c r="H216" s="491" t="str">
        <f ca="1"/>
        <v>สหชาติ</v>
      </c>
      <c r="I216" s="491">
        <f ca="1"/>
        <v>0</v>
      </c>
      <c r="J216" s="491" t="str">
        <f ca="1"/>
        <v>Depot</v>
      </c>
      <c r="K216" s="495">
        <f ca="1"/>
        <v>46388</v>
      </c>
      <c r="L216" s="173">
        <f ca="1"/>
        <v>46264</v>
      </c>
      <c r="M216" s="189">
        <f ca="1"/>
        <v>0.7</v>
      </c>
      <c r="N216" s="191" t="str">
        <f ca="1"/>
        <v>Late</v>
      </c>
      <c r="O216" s="173">
        <f ca="1"/>
        <v>46295</v>
      </c>
      <c r="P216" s="189">
        <f ca="1"/>
        <v>0</v>
      </c>
      <c r="Q216" s="191" t="str">
        <f ca="1"/>
        <v>Late</v>
      </c>
      <c r="R216" s="194">
        <f ca="1"/>
        <v>0</v>
      </c>
      <c r="S216" s="195">
        <f ca="1"/>
        <v>0</v>
      </c>
      <c r="T216" s="203">
        <f ca="1"/>
        <v>0</v>
      </c>
      <c r="U216" s="173">
        <f ca="1"/>
        <v>46387</v>
      </c>
      <c r="V216" s="189">
        <f ca="1"/>
        <v>0</v>
      </c>
      <c r="W216" s="191" t="str">
        <f ca="1"/>
        <v>On Schedule</v>
      </c>
      <c r="X216" s="550">
        <f ca="1"/>
        <v>0</v>
      </c>
      <c r="Y216" s="551">
        <f ca="1"/>
        <v>0</v>
      </c>
      <c r="Z216" s="552">
        <f ca="1"/>
        <v>0</v>
      </c>
      <c r="AC216" s="644" t="s">
        <v>401</v>
      </c>
      <c r="AD216" s="644" t="s">
        <v>2228</v>
      </c>
      <c r="AE216" s="644" t="s">
        <v>2230</v>
      </c>
    </row>
    <row r="217" spans="2:31" ht="30" hidden="1" customHeight="1" x14ac:dyDescent="0.2">
      <c r="B217" s="491">
        <f ca="1"/>
        <v>213</v>
      </c>
      <c r="C217" s="491" t="str">
        <f ca="1"/>
        <v>MDW-39527</v>
      </c>
      <c r="D217" s="491" t="str">
        <f ca="1"/>
        <v>Lot02</v>
      </c>
      <c r="E217" s="491" t="str">
        <f ca="1"/>
        <v>MO-BEM23</v>
      </c>
      <c r="F217" s="491" t="str">
        <f ca="1"/>
        <v>MO-BEM</v>
      </c>
      <c r="G217" s="493" t="str">
        <f ca="1"/>
        <v>Hand sink with eye wash station</v>
      </c>
      <c r="H217" s="491" t="str">
        <f ca="1"/>
        <v>ประธาน</v>
      </c>
      <c r="I217" s="491" t="str">
        <f ca="1"/>
        <v>พี่ต่อ</v>
      </c>
      <c r="J217" s="491" t="str">
        <f ca="1"/>
        <v>Depot</v>
      </c>
      <c r="K217" s="495">
        <f ca="1"/>
        <v>46388</v>
      </c>
      <c r="L217" s="173">
        <f ca="1"/>
        <v>46264</v>
      </c>
      <c r="M217" s="189">
        <f ca="1"/>
        <v>1</v>
      </c>
      <c r="N217" s="191" t="str">
        <f ca="1"/>
        <v>Completed</v>
      </c>
      <c r="O217" s="173">
        <f ca="1"/>
        <v>46310</v>
      </c>
      <c r="P217" s="189">
        <f ca="1"/>
        <v>1</v>
      </c>
      <c r="Q217" s="191" t="str">
        <f ca="1"/>
        <v>Completed</v>
      </c>
      <c r="R217" s="194">
        <f ca="1"/>
        <v>0</v>
      </c>
      <c r="S217" s="195">
        <f ca="1"/>
        <v>0</v>
      </c>
      <c r="T217" s="203">
        <f ca="1"/>
        <v>0</v>
      </c>
      <c r="U217" s="173">
        <f ca="1"/>
        <v>46387</v>
      </c>
      <c r="V217" s="189">
        <f ca="1"/>
        <v>1</v>
      </c>
      <c r="W217" s="191" t="str">
        <f ca="1"/>
        <v>Completed</v>
      </c>
      <c r="X217" s="550">
        <f ca="1"/>
        <v>0</v>
      </c>
      <c r="Y217" s="551">
        <f ca="1"/>
        <v>0</v>
      </c>
      <c r="Z217" s="552">
        <f ca="1"/>
        <v>0</v>
      </c>
      <c r="AC217" s="644" t="s">
        <v>420</v>
      </c>
      <c r="AD217" s="644" t="s">
        <v>3687</v>
      </c>
      <c r="AE217" s="644" t="s">
        <v>3918</v>
      </c>
    </row>
    <row r="218" spans="2:31" ht="30" hidden="1" customHeight="1" x14ac:dyDescent="0.2">
      <c r="B218" s="491">
        <f ca="1"/>
        <v>214</v>
      </c>
      <c r="C218" s="685" t="str">
        <f ca="1"/>
        <v>MDW-39531</v>
      </c>
      <c r="D218" s="685" t="str">
        <f ca="1"/>
        <v>Lot02</v>
      </c>
      <c r="E218" s="685" t="str">
        <f ca="1"/>
        <v>MO-BEM24</v>
      </c>
      <c r="F218" s="685" t="str">
        <f ca="1"/>
        <v>MO-BEM</v>
      </c>
      <c r="G218" s="687" t="str">
        <f ca="1"/>
        <v>Guard rail protection for Fire Hose Cabinet 8 set</v>
      </c>
      <c r="H218" s="685" t="str">
        <f ca="1"/>
        <v>สหชาติ</v>
      </c>
      <c r="I218" s="685">
        <f ca="1"/>
        <v>0</v>
      </c>
      <c r="J218" s="685" t="str">
        <f ca="1"/>
        <v>Depot</v>
      </c>
      <c r="K218" s="688">
        <f ca="1"/>
        <v>46174</v>
      </c>
      <c r="L218" s="193">
        <f ca="1"/>
        <v>46095</v>
      </c>
      <c r="M218" s="531">
        <f ca="1"/>
        <v>1</v>
      </c>
      <c r="N218" s="601" t="str">
        <f ca="1"/>
        <v>Completed</v>
      </c>
      <c r="O218" s="193">
        <f ca="1"/>
        <v>46126</v>
      </c>
      <c r="P218" s="531">
        <f ca="1"/>
        <v>1</v>
      </c>
      <c r="Q218" s="601" t="str">
        <f ca="1"/>
        <v>Completed</v>
      </c>
      <c r="R218" s="602">
        <f ca="1"/>
        <v>0</v>
      </c>
      <c r="S218" s="603">
        <f ca="1"/>
        <v>0</v>
      </c>
      <c r="T218" s="604">
        <f ca="1"/>
        <v>0</v>
      </c>
      <c r="U218" s="193">
        <f ca="1"/>
        <v>46249</v>
      </c>
      <c r="V218" s="531">
        <f ca="1"/>
        <v>1</v>
      </c>
      <c r="W218" s="601" t="str">
        <f ca="1"/>
        <v>Completed</v>
      </c>
      <c r="X218" s="701">
        <f ca="1"/>
        <v>0</v>
      </c>
      <c r="Y218" s="702">
        <f ca="1"/>
        <v>0</v>
      </c>
      <c r="Z218" s="703">
        <f ca="1"/>
        <v>0</v>
      </c>
      <c r="AC218" s="644" t="s">
        <v>421</v>
      </c>
      <c r="AD218" s="644" t="s">
        <v>2224</v>
      </c>
      <c r="AE218" s="644" t="s">
        <v>2226</v>
      </c>
    </row>
    <row r="219" spans="2:31" ht="30" hidden="1" customHeight="1" x14ac:dyDescent="0.2">
      <c r="B219" s="491">
        <f ca="1"/>
        <v>215</v>
      </c>
      <c r="C219" s="491" t="str">
        <f ca="1"/>
        <v>MDW-39557</v>
      </c>
      <c r="D219" s="491" t="str">
        <f ca="1"/>
        <v>Lot02</v>
      </c>
      <c r="E219" s="491" t="str">
        <f ca="1"/>
        <v>MO-BEM25.1</v>
      </c>
      <c r="F219" s="491" t="str">
        <f ca="1"/>
        <v>MO-BEM</v>
      </c>
      <c r="G219" s="493" t="str">
        <f ca="1"/>
        <v>Chain Link Fence to divide controlled areas on Depot slab 3 m.x 485 m. - Civil &amp; AR</v>
      </c>
      <c r="H219" s="491" t="str">
        <f ca="1"/>
        <v>สหชาติ</v>
      </c>
      <c r="I219" s="491">
        <f ca="1"/>
        <v>0</v>
      </c>
      <c r="J219" s="491" t="str">
        <f ca="1"/>
        <v>Depot</v>
      </c>
      <c r="K219" s="495">
        <f ca="1"/>
        <v>46296</v>
      </c>
      <c r="L219" s="173">
        <f ca="1"/>
        <v>46187</v>
      </c>
      <c r="M219" s="189">
        <f ca="1"/>
        <v>1</v>
      </c>
      <c r="N219" s="191" t="str">
        <f ca="1"/>
        <v>Completed</v>
      </c>
      <c r="O219" s="173">
        <f ca="1"/>
        <v>46233</v>
      </c>
      <c r="P219" s="189">
        <f ca="1"/>
        <v>1</v>
      </c>
      <c r="Q219" s="191" t="str">
        <f ca="1"/>
        <v>Completed</v>
      </c>
      <c r="R219" s="194">
        <f ca="1"/>
        <v>0</v>
      </c>
      <c r="S219" s="195">
        <f ca="1"/>
        <v>0</v>
      </c>
      <c r="T219" s="203">
        <f ca="1"/>
        <v>0</v>
      </c>
      <c r="U219" s="173">
        <f ca="1"/>
        <v>46295</v>
      </c>
      <c r="V219" s="189">
        <f ca="1"/>
        <v>0</v>
      </c>
      <c r="W219" s="191" t="str">
        <f ca="1"/>
        <v>Late</v>
      </c>
      <c r="X219" s="550">
        <f ca="1"/>
        <v>0</v>
      </c>
      <c r="Y219" s="551">
        <f ca="1"/>
        <v>0</v>
      </c>
      <c r="Z219" s="552">
        <f ca="1"/>
        <v>0</v>
      </c>
      <c r="AC219" s="644" t="s">
        <v>1581</v>
      </c>
      <c r="AD219" s="644" t="s">
        <v>2304</v>
      </c>
      <c r="AE219" s="644" t="s">
        <v>2306</v>
      </c>
    </row>
    <row r="220" spans="2:31" ht="30" hidden="1" customHeight="1" x14ac:dyDescent="0.2">
      <c r="B220" s="491">
        <f ca="1"/>
        <v>216</v>
      </c>
      <c r="C220" s="491" t="str">
        <f ca="1"/>
        <v>MDW-39520</v>
      </c>
      <c r="D220" s="491" t="str">
        <f ca="1"/>
        <v>Lot02</v>
      </c>
      <c r="E220" s="491" t="str">
        <f ca="1"/>
        <v>MO-BEM25.2</v>
      </c>
      <c r="F220" s="491" t="str">
        <f ca="1"/>
        <v>MO-BEM</v>
      </c>
      <c r="G220" s="493" t="str">
        <f ca="1"/>
        <v>Chain Link Fence to divide controlled areas on Depot slab 3 m.x 485 m.- Building Services</v>
      </c>
      <c r="H220" s="491" t="str">
        <f ca="1"/>
        <v>ประธาน</v>
      </c>
      <c r="I220" s="491">
        <f ca="1"/>
        <v>0</v>
      </c>
      <c r="J220" s="491" t="str">
        <f ca="1"/>
        <v>Depot</v>
      </c>
      <c r="K220" s="495">
        <f ca="1"/>
        <v>46296</v>
      </c>
      <c r="L220" s="173">
        <f ca="1"/>
        <v>46187</v>
      </c>
      <c r="M220" s="189">
        <f ca="1"/>
        <v>1</v>
      </c>
      <c r="N220" s="191" t="str">
        <f ca="1"/>
        <v>Completed</v>
      </c>
      <c r="O220" s="173">
        <f ca="1"/>
        <v>46233</v>
      </c>
      <c r="P220" s="189">
        <f ca="1"/>
        <v>1</v>
      </c>
      <c r="Q220" s="191" t="str">
        <f ca="1"/>
        <v>Completed</v>
      </c>
      <c r="R220" s="194">
        <f ca="1"/>
        <v>0</v>
      </c>
      <c r="S220" s="195">
        <f ca="1"/>
        <v>0</v>
      </c>
      <c r="T220" s="203">
        <f ca="1"/>
        <v>0</v>
      </c>
      <c r="U220" s="173">
        <f ca="1"/>
        <v>46295</v>
      </c>
      <c r="V220" s="189">
        <f ca="1"/>
        <v>0</v>
      </c>
      <c r="W220" s="191" t="str">
        <f ca="1"/>
        <v>Late</v>
      </c>
      <c r="X220" s="550">
        <f ca="1"/>
        <v>0</v>
      </c>
      <c r="Y220" s="551">
        <f ca="1"/>
        <v>0</v>
      </c>
      <c r="Z220" s="552">
        <f ca="1"/>
        <v>0</v>
      </c>
      <c r="AC220" s="644" t="s">
        <v>422</v>
      </c>
      <c r="AD220" s="644" t="s">
        <v>3673</v>
      </c>
      <c r="AE220" s="644" t="s">
        <v>3908</v>
      </c>
    </row>
    <row r="221" spans="2:31" ht="30" hidden="1" customHeight="1" x14ac:dyDescent="0.2">
      <c r="B221" s="491">
        <f ca="1"/>
        <v>217</v>
      </c>
      <c r="C221" s="491" t="str">
        <f ca="1"/>
        <v>MDW-39518</v>
      </c>
      <c r="D221" s="491" t="str">
        <f ca="1"/>
        <v>Lot02</v>
      </c>
      <c r="E221" s="491" t="str">
        <f ca="1"/>
        <v>MO-BEM26</v>
      </c>
      <c r="F221" s="491" t="str">
        <f ca="1"/>
        <v>MO-BEM</v>
      </c>
      <c r="G221" s="493" t="str">
        <f ca="1"/>
        <v>Street Lighting system area between MRTA Fence and Depot slab</v>
      </c>
      <c r="H221" s="491" t="str">
        <f ca="1"/>
        <v>ประธาน</v>
      </c>
      <c r="I221" s="491">
        <f ca="1"/>
        <v>0</v>
      </c>
      <c r="J221" s="491" t="str">
        <f ca="1"/>
        <v>Depot</v>
      </c>
      <c r="K221" s="495">
        <f ca="1"/>
        <v>46235</v>
      </c>
      <c r="L221" s="173">
        <f ca="1"/>
        <v>46126</v>
      </c>
      <c r="M221" s="189">
        <f ca="1"/>
        <v>0.5</v>
      </c>
      <c r="N221" s="191" t="str">
        <f ca="1"/>
        <v>Late</v>
      </c>
      <c r="O221" s="173">
        <f ca="1"/>
        <v>46157</v>
      </c>
      <c r="P221" s="189">
        <f ca="1"/>
        <v>0</v>
      </c>
      <c r="Q221" s="191" t="str">
        <f ca="1"/>
        <v>Late</v>
      </c>
      <c r="R221" s="194">
        <f ca="1"/>
        <v>0</v>
      </c>
      <c r="S221" s="195">
        <f ca="1"/>
        <v>0</v>
      </c>
      <c r="T221" s="203">
        <f ca="1"/>
        <v>0</v>
      </c>
      <c r="U221" s="173">
        <f ca="1"/>
        <v>46234</v>
      </c>
      <c r="V221" s="189">
        <f ca="1"/>
        <v>0</v>
      </c>
      <c r="W221" s="191" t="str">
        <f ca="1"/>
        <v>Late</v>
      </c>
      <c r="X221" s="550">
        <f ca="1"/>
        <v>0</v>
      </c>
      <c r="Y221" s="551">
        <f ca="1"/>
        <v>0</v>
      </c>
      <c r="Z221" s="552">
        <f ca="1"/>
        <v>0</v>
      </c>
      <c r="AC221" s="644" t="s">
        <v>424</v>
      </c>
      <c r="AD221" s="644" t="s">
        <v>3669</v>
      </c>
      <c r="AE221" s="644" t="s">
        <v>3906</v>
      </c>
    </row>
    <row r="222" spans="2:31" ht="30" hidden="1" customHeight="1" x14ac:dyDescent="0.2">
      <c r="B222" s="491">
        <f ca="1"/>
        <v>218</v>
      </c>
      <c r="C222" s="491" t="str">
        <f ca="1"/>
        <v>-</v>
      </c>
      <c r="D222" s="491" t="str">
        <f ca="1"/>
        <v>Lot02</v>
      </c>
      <c r="E222" s="491" t="str">
        <f ca="1"/>
        <v>MO-BEM27</v>
      </c>
      <c r="F222" s="491" t="str">
        <f ca="1"/>
        <v>MO-BEM</v>
      </c>
      <c r="G222" s="493" t="str">
        <f ca="1"/>
        <v>Compacted gravel walkway along the Test Track OR-BL 1.2 m.</v>
      </c>
      <c r="H222" s="491" t="str">
        <f ca="1"/>
        <v>สหชาติ</v>
      </c>
      <c r="I222" s="491" t="str">
        <f ca="1"/>
        <v>พรพรหม</v>
      </c>
      <c r="J222" s="491" t="str">
        <f ca="1"/>
        <v>Depot</v>
      </c>
      <c r="K222" s="495">
        <f ca="1"/>
        <v>46388</v>
      </c>
      <c r="L222" s="173">
        <f ca="1"/>
        <v>46264</v>
      </c>
      <c r="M222" s="189">
        <f ca="1"/>
        <v>1</v>
      </c>
      <c r="N222" s="191" t="str">
        <f ca="1"/>
        <v>Completed</v>
      </c>
      <c r="O222" s="597">
        <f ca="1"/>
        <v>46295</v>
      </c>
      <c r="P222" s="189">
        <f ca="1"/>
        <v>0</v>
      </c>
      <c r="Q222" s="191" t="str">
        <f ca="1"/>
        <v>Late</v>
      </c>
      <c r="R222" s="194">
        <f ca="1"/>
        <v>0</v>
      </c>
      <c r="S222" s="195">
        <f ca="1"/>
        <v>0</v>
      </c>
      <c r="T222" s="203">
        <f ca="1"/>
        <v>0</v>
      </c>
      <c r="U222" s="173">
        <f ca="1"/>
        <v>46387</v>
      </c>
      <c r="V222" s="189">
        <f ca="1"/>
        <v>0</v>
      </c>
      <c r="W222" s="191" t="str">
        <f ca="1"/>
        <v>On Schedule</v>
      </c>
      <c r="X222" s="550">
        <f ca="1"/>
        <v>0</v>
      </c>
      <c r="Y222" s="551">
        <f ca="1"/>
        <v>0</v>
      </c>
      <c r="Z222" s="552">
        <f ca="1"/>
        <v>0</v>
      </c>
      <c r="AD222" s="644">
        <v>0</v>
      </c>
      <c r="AE222" s="644">
        <v>0</v>
      </c>
    </row>
    <row r="223" spans="2:31" ht="30" hidden="1" customHeight="1" x14ac:dyDescent="0.2">
      <c r="B223" s="491">
        <f ca="1"/>
        <v>219</v>
      </c>
      <c r="C223" s="685" t="str">
        <f ca="1"/>
        <v>MDW-39524</v>
      </c>
      <c r="D223" s="685" t="str">
        <f ca="1"/>
        <v>Lot02</v>
      </c>
      <c r="E223" s="685" t="str">
        <f ca="1"/>
        <v>MO-BEM28.1</v>
      </c>
      <c r="F223" s="685" t="str">
        <f ca="1"/>
        <v>MO-BEM</v>
      </c>
      <c r="G223" s="687" t="str">
        <f ca="1"/>
        <v>Walkway under Depot Slab for Maintenance Service - Civil &amp; AR</v>
      </c>
      <c r="H223" s="685" t="str">
        <f ca="1"/>
        <v>สหชาติ</v>
      </c>
      <c r="I223" s="685">
        <f ca="1"/>
        <v>0</v>
      </c>
      <c r="J223" s="685" t="str">
        <f ca="1"/>
        <v>Depot</v>
      </c>
      <c r="K223" s="688">
        <f ca="1"/>
        <v>46389</v>
      </c>
      <c r="L223" s="193">
        <f ca="1"/>
        <v>46279</v>
      </c>
      <c r="M223" s="531">
        <f ca="1"/>
        <v>1</v>
      </c>
      <c r="N223" s="601" t="str">
        <f ca="1"/>
        <v>Completed</v>
      </c>
      <c r="O223" s="193">
        <f ca="1"/>
        <v>46325</v>
      </c>
      <c r="P223" s="531">
        <f ca="1"/>
        <v>1</v>
      </c>
      <c r="Q223" s="601" t="str">
        <f ca="1"/>
        <v>Completed</v>
      </c>
      <c r="R223" s="602">
        <f ca="1"/>
        <v>0</v>
      </c>
      <c r="S223" s="603">
        <f ca="1"/>
        <v>0</v>
      </c>
      <c r="T223" s="604">
        <f ca="1"/>
        <v>0</v>
      </c>
      <c r="U223" s="619">
        <f ca="1"/>
        <v>46387</v>
      </c>
      <c r="V223" s="531">
        <f ca="1"/>
        <v>1</v>
      </c>
      <c r="W223" s="601" t="str">
        <f ca="1"/>
        <v>Completed</v>
      </c>
      <c r="X223" s="701">
        <f ca="1"/>
        <v>0</v>
      </c>
      <c r="Y223" s="702">
        <f ca="1"/>
        <v>0</v>
      </c>
      <c r="Z223" s="703">
        <f ca="1"/>
        <v>0</v>
      </c>
      <c r="AC223" s="644" t="s">
        <v>426</v>
      </c>
      <c r="AD223" s="644" t="s">
        <v>2216</v>
      </c>
      <c r="AE223" s="644" t="s">
        <v>2218</v>
      </c>
    </row>
    <row r="224" spans="2:31" ht="30" hidden="1" customHeight="1" x14ac:dyDescent="0.2">
      <c r="B224" s="491">
        <f ca="1"/>
        <v>220</v>
      </c>
      <c r="C224" s="502" t="str">
        <f ca="1"/>
        <v>MDW-39525</v>
      </c>
      <c r="D224" s="491" t="str">
        <f ca="1"/>
        <v>Lot02</v>
      </c>
      <c r="E224" s="491" t="str">
        <f ca="1"/>
        <v>MO-BEM28.2</v>
      </c>
      <c r="F224" s="491" t="str">
        <f ca="1"/>
        <v>MO-BEM</v>
      </c>
      <c r="G224" s="504" t="str">
        <f ca="1"/>
        <v>Walkway under Depot Slab for Maintenance Service - Building Services</v>
      </c>
      <c r="H224" s="502" t="str">
        <f ca="1"/>
        <v>ประธาน</v>
      </c>
      <c r="I224" s="502">
        <f ca="1"/>
        <v>0</v>
      </c>
      <c r="J224" s="502" t="str">
        <f ca="1"/>
        <v>Depot</v>
      </c>
      <c r="K224" s="506">
        <f ca="1"/>
        <v>46390</v>
      </c>
      <c r="L224" s="173">
        <f ca="1"/>
        <v>46279</v>
      </c>
      <c r="M224" s="189">
        <f ca="1"/>
        <v>1</v>
      </c>
      <c r="N224" s="191" t="str">
        <f ca="1"/>
        <v>Completed</v>
      </c>
      <c r="O224" s="173">
        <f ca="1"/>
        <v>46325</v>
      </c>
      <c r="P224" s="189">
        <f ca="1"/>
        <v>1</v>
      </c>
      <c r="Q224" s="191" t="str">
        <f ca="1"/>
        <v>Completed</v>
      </c>
      <c r="R224" s="194">
        <f ca="1"/>
        <v>0</v>
      </c>
      <c r="S224" s="195">
        <f ca="1"/>
        <v>0</v>
      </c>
      <c r="T224" s="203">
        <f ca="1"/>
        <v>0</v>
      </c>
      <c r="U224" s="173">
        <f ca="1"/>
        <v>46387</v>
      </c>
      <c r="V224" s="189">
        <f ca="1"/>
        <v>0.5</v>
      </c>
      <c r="W224" s="191" t="str">
        <f ca="1"/>
        <v>On Schedule</v>
      </c>
      <c r="X224" s="550">
        <f ca="1"/>
        <v>0</v>
      </c>
      <c r="Y224" s="551">
        <f ca="1"/>
        <v>0</v>
      </c>
      <c r="Z224" s="552">
        <f ca="1"/>
        <v>0</v>
      </c>
      <c r="AC224" s="644" t="s">
        <v>425</v>
      </c>
      <c r="AD224" s="644" t="s">
        <v>3681</v>
      </c>
      <c r="AE224" s="644" t="s">
        <v>3913</v>
      </c>
    </row>
    <row r="225" spans="2:31" ht="30" hidden="1" customHeight="1" x14ac:dyDescent="0.2">
      <c r="B225" s="491">
        <f ca="1"/>
        <v>221</v>
      </c>
      <c r="C225" s="685" t="str">
        <f ca="1"/>
        <v>MDW-39521</v>
      </c>
      <c r="D225" s="685" t="str">
        <f ca="1"/>
        <v>Lot02</v>
      </c>
      <c r="E225" s="685" t="str">
        <f ca="1"/>
        <v>MO-BEM29</v>
      </c>
      <c r="F225" s="685" t="str">
        <f ca="1"/>
        <v>MO-BEM</v>
      </c>
      <c r="G225" s="687" t="str">
        <f ca="1"/>
        <v>Walkway Bridge across the canal for Depot area inspection patrols 3 location</v>
      </c>
      <c r="H225" s="685" t="str">
        <f ca="1"/>
        <v>สหชาติ</v>
      </c>
      <c r="I225" s="685">
        <f ca="1"/>
        <v>0</v>
      </c>
      <c r="J225" s="685" t="str">
        <f ca="1"/>
        <v>Depot</v>
      </c>
      <c r="K225" s="688">
        <f ca="1"/>
        <v>46388</v>
      </c>
      <c r="L225" s="193">
        <f ca="1"/>
        <v>46249</v>
      </c>
      <c r="M225" s="531">
        <f ca="1"/>
        <v>1</v>
      </c>
      <c r="N225" s="601" t="str">
        <f ca="1"/>
        <v>Completed</v>
      </c>
      <c r="O225" s="597">
        <f ca="1"/>
        <v>46295</v>
      </c>
      <c r="P225" s="531">
        <f ca="1"/>
        <v>0.67</v>
      </c>
      <c r="Q225" s="601" t="str">
        <f ca="1"/>
        <v>Late</v>
      </c>
      <c r="R225" s="602">
        <f ca="1"/>
        <v>0</v>
      </c>
      <c r="S225" s="603">
        <f ca="1"/>
        <v>0</v>
      </c>
      <c r="T225" s="604">
        <f ca="1"/>
        <v>0</v>
      </c>
      <c r="U225" s="193">
        <f ca="1"/>
        <v>46387</v>
      </c>
      <c r="V225" s="531">
        <f ca="1"/>
        <v>0.95</v>
      </c>
      <c r="W225" s="601" t="str">
        <f ca="1"/>
        <v>On Schedule</v>
      </c>
      <c r="X225" s="701">
        <f ca="1"/>
        <v>0</v>
      </c>
      <c r="Y225" s="702">
        <f ca="1"/>
        <v>0</v>
      </c>
      <c r="Z225" s="703">
        <f ca="1"/>
        <v>0</v>
      </c>
      <c r="AC225" s="644" t="s">
        <v>427</v>
      </c>
      <c r="AD225" s="644" t="s">
        <v>2208</v>
      </c>
      <c r="AE225" s="644" t="s">
        <v>2210</v>
      </c>
    </row>
    <row r="226" spans="2:31" ht="30" hidden="1" customHeight="1" x14ac:dyDescent="0.2">
      <c r="B226" s="491">
        <f ca="1"/>
        <v>222</v>
      </c>
      <c r="C226" s="491" t="str">
        <f ca="1"/>
        <v>-</v>
      </c>
      <c r="D226" s="491" t="str">
        <f ca="1"/>
        <v>Lot02</v>
      </c>
      <c r="E226" s="491" t="str">
        <f ca="1"/>
        <v>MO-BEM30</v>
      </c>
      <c r="F226" s="491" t="str">
        <f ca="1"/>
        <v>MO-BEM</v>
      </c>
      <c r="G226" s="493" t="str">
        <f ca="1"/>
        <v>Cut down trees between Depot BL+ORL and MRTA Fence</v>
      </c>
      <c r="H226" s="491" t="str">
        <f ca="1"/>
        <v>สหชาติ</v>
      </c>
      <c r="I226" s="491">
        <f ca="1"/>
        <v>0</v>
      </c>
      <c r="J226" s="491" t="str">
        <f ca="1"/>
        <v>Depot</v>
      </c>
      <c r="K226" s="495">
        <f ca="1"/>
        <v>46388</v>
      </c>
      <c r="L226" s="173">
        <f ca="1"/>
        <v>46324</v>
      </c>
      <c r="M226" s="189">
        <f ca="1"/>
        <v>0</v>
      </c>
      <c r="N226" s="191" t="str">
        <f ca="1"/>
        <v>Late</v>
      </c>
      <c r="O226" s="173">
        <f ca="1"/>
        <v>46355</v>
      </c>
      <c r="P226" s="189">
        <f ca="1"/>
        <v>0</v>
      </c>
      <c r="Q226" s="191" t="str">
        <f ca="1"/>
        <v>On Schedule</v>
      </c>
      <c r="R226" s="194">
        <f ca="1"/>
        <v>0</v>
      </c>
      <c r="S226" s="195">
        <f ca="1"/>
        <v>0</v>
      </c>
      <c r="T226" s="203">
        <f ca="1"/>
        <v>0</v>
      </c>
      <c r="U226" s="173">
        <f ca="1"/>
        <v>46387</v>
      </c>
      <c r="V226" s="189">
        <f ca="1"/>
        <v>0</v>
      </c>
      <c r="W226" s="191" t="str">
        <f ca="1"/>
        <v>On Schedule</v>
      </c>
      <c r="X226" s="550">
        <f ca="1"/>
        <v>0</v>
      </c>
      <c r="Y226" s="551">
        <f ca="1"/>
        <v>0</v>
      </c>
      <c r="Z226" s="552">
        <f ca="1"/>
        <v>0</v>
      </c>
      <c r="AD226" s="644">
        <v>0</v>
      </c>
      <c r="AE226" s="644">
        <v>0</v>
      </c>
    </row>
    <row r="227" spans="2:31" ht="30" hidden="1" customHeight="1" x14ac:dyDescent="0.2">
      <c r="B227" s="491">
        <f ca="1"/>
        <v>223</v>
      </c>
      <c r="C227" s="499">
        <f ca="1"/>
        <v>0</v>
      </c>
      <c r="D227" s="496" t="str">
        <f ca="1"/>
        <v>Lot02</v>
      </c>
      <c r="E227" s="496" t="str">
        <f ca="1"/>
        <v>MO-BEM31</v>
      </c>
      <c r="F227" s="496" t="str">
        <f ca="1"/>
        <v>MO-BEM</v>
      </c>
      <c r="G227" s="498" t="str">
        <f ca="1"/>
        <v>Provide facility system and interface to MMC room (Fire Alarm / CCTV / VMS / TEL / CASS / Radio / PA)</v>
      </c>
      <c r="H227" s="496" t="str">
        <f ca="1"/>
        <v>บัณฑิต</v>
      </c>
      <c r="I227" s="497">
        <f ca="1"/>
        <v>0</v>
      </c>
      <c r="J227" s="496" t="str">
        <f ca="1"/>
        <v>Depot</v>
      </c>
      <c r="K227" s="500">
        <f ca="1"/>
        <v>46296</v>
      </c>
      <c r="L227" s="205">
        <f ca="1"/>
        <v>0</v>
      </c>
      <c r="M227" s="206">
        <f ca="1"/>
        <v>0</v>
      </c>
      <c r="N227" s="463">
        <f ca="1"/>
        <v>0</v>
      </c>
      <c r="O227" s="205">
        <f ca="1"/>
        <v>0</v>
      </c>
      <c r="P227" s="206">
        <f ca="1"/>
        <v>0</v>
      </c>
      <c r="Q227" s="463">
        <f ca="1"/>
        <v>0</v>
      </c>
      <c r="R227" s="205">
        <f ca="1"/>
        <v>0</v>
      </c>
      <c r="S227" s="206">
        <f ca="1"/>
        <v>0</v>
      </c>
      <c r="T227" s="463">
        <f ca="1"/>
        <v>0</v>
      </c>
      <c r="U227" s="205">
        <f ca="1"/>
        <v>0</v>
      </c>
      <c r="V227" s="206">
        <f ca="1"/>
        <v>0</v>
      </c>
      <c r="W227" s="463">
        <f ca="1"/>
        <v>0</v>
      </c>
      <c r="X227" s="558">
        <f ca="1"/>
        <v>0</v>
      </c>
      <c r="Y227" s="559">
        <f ca="1"/>
        <v>0</v>
      </c>
      <c r="Z227" s="564">
        <f ca="1"/>
        <v>0</v>
      </c>
      <c r="AD227" s="644">
        <v>0</v>
      </c>
      <c r="AE227" s="644">
        <v>0</v>
      </c>
    </row>
    <row r="228" spans="2:31" ht="30" hidden="1" customHeight="1" x14ac:dyDescent="0.2">
      <c r="B228" s="491">
        <f ca="1"/>
        <v>224</v>
      </c>
      <c r="C228" s="496" t="str">
        <f ca="1"/>
        <v>-</v>
      </c>
      <c r="D228" s="496" t="str">
        <f ca="1"/>
        <v>Lot02</v>
      </c>
      <c r="E228" s="496" t="str">
        <f ca="1"/>
        <v>MO-BEM32</v>
      </c>
      <c r="F228" s="496" t="str">
        <f ca="1"/>
        <v>MO-BEM</v>
      </c>
      <c r="G228" s="498" t="str">
        <f ca="1"/>
        <v>Stainless Guard rail balustrade for waiting area</v>
      </c>
      <c r="H228" s="496" t="str">
        <f ca="1"/>
        <v>สหชาติ</v>
      </c>
      <c r="I228" s="497">
        <f ca="1"/>
        <v>0</v>
      </c>
      <c r="J228" s="496" t="str">
        <f ca="1"/>
        <v>Depot</v>
      </c>
      <c r="K228" s="500">
        <f ca="1"/>
        <v>46143</v>
      </c>
      <c r="L228" s="205" t="str">
        <f ca="1"/>
        <v/>
      </c>
      <c r="M228" s="206" t="str">
        <f ca="1"/>
        <v/>
      </c>
      <c r="N228" s="207">
        <f ca="1"/>
        <v>0</v>
      </c>
      <c r="O228" s="205" t="str">
        <f ca="1"/>
        <v/>
      </c>
      <c r="P228" s="206" t="str">
        <f ca="1"/>
        <v/>
      </c>
      <c r="Q228" s="207">
        <f ca="1"/>
        <v>0</v>
      </c>
      <c r="R228" s="205">
        <f ca="1"/>
        <v>0</v>
      </c>
      <c r="S228" s="206">
        <f ca="1"/>
        <v>0</v>
      </c>
      <c r="T228" s="207">
        <f ca="1"/>
        <v>0</v>
      </c>
      <c r="U228" s="205" t="str">
        <f ca="1"/>
        <v/>
      </c>
      <c r="V228" s="206" t="str">
        <f ca="1"/>
        <v/>
      </c>
      <c r="W228" s="207">
        <f ca="1"/>
        <v>0</v>
      </c>
      <c r="X228" s="558">
        <f ca="1"/>
        <v>0</v>
      </c>
      <c r="Y228" s="559">
        <f ca="1"/>
        <v>0</v>
      </c>
      <c r="Z228" s="560">
        <f ca="1"/>
        <v>0</v>
      </c>
      <c r="AD228" s="644">
        <v>0</v>
      </c>
      <c r="AE228" s="644">
        <v>0</v>
      </c>
    </row>
    <row r="229" spans="2:31" ht="30" hidden="1" customHeight="1" x14ac:dyDescent="0.2">
      <c r="B229" s="491">
        <f ca="1"/>
        <v>225</v>
      </c>
      <c r="C229" s="496" t="str">
        <f ca="1"/>
        <v>-</v>
      </c>
      <c r="D229" s="496" t="str">
        <f ca="1"/>
        <v>Lot02</v>
      </c>
      <c r="E229" s="496" t="str">
        <f ca="1"/>
        <v>MO-BEM33</v>
      </c>
      <c r="F229" s="496" t="str">
        <f ca="1"/>
        <v>MO-BEM</v>
      </c>
      <c r="G229" s="498" t="str">
        <f ca="1"/>
        <v>Concrete walkway 2 x 80 m. For fire escape route</v>
      </c>
      <c r="H229" s="496" t="str">
        <f ca="1"/>
        <v>สหชาติ</v>
      </c>
      <c r="I229" s="496">
        <f ca="1"/>
        <v>0</v>
      </c>
      <c r="J229" s="496" t="str">
        <f ca="1"/>
        <v>Depot</v>
      </c>
      <c r="K229" s="500">
        <f ca="1"/>
        <v>46143</v>
      </c>
      <c r="L229" s="205" t="str">
        <f ca="1"/>
        <v/>
      </c>
      <c r="M229" s="206" t="str">
        <f ca="1"/>
        <v/>
      </c>
      <c r="N229" s="207">
        <f ca="1"/>
        <v>0</v>
      </c>
      <c r="O229" s="205" t="str">
        <f ca="1"/>
        <v/>
      </c>
      <c r="P229" s="206" t="str">
        <f ca="1"/>
        <v/>
      </c>
      <c r="Q229" s="207">
        <f ca="1"/>
        <v>0</v>
      </c>
      <c r="R229" s="205">
        <f ca="1"/>
        <v>0</v>
      </c>
      <c r="S229" s="206">
        <f ca="1"/>
        <v>0</v>
      </c>
      <c r="T229" s="207">
        <f ca="1"/>
        <v>0</v>
      </c>
      <c r="U229" s="205" t="str">
        <f ca="1"/>
        <v/>
      </c>
      <c r="V229" s="206" t="str">
        <f ca="1"/>
        <v/>
      </c>
      <c r="W229" s="207">
        <f ca="1"/>
        <v>0</v>
      </c>
      <c r="X229" s="558">
        <f ca="1"/>
        <v>0</v>
      </c>
      <c r="Y229" s="559">
        <f ca="1"/>
        <v>0</v>
      </c>
      <c r="Z229" s="560">
        <f ca="1"/>
        <v>0</v>
      </c>
      <c r="AD229" s="644">
        <v>0</v>
      </c>
      <c r="AE229" s="644">
        <v>0</v>
      </c>
    </row>
    <row r="230" spans="2:31" ht="30" hidden="1" customHeight="1" x14ac:dyDescent="0.2">
      <c r="B230" s="491">
        <f ca="1"/>
        <v>226</v>
      </c>
      <c r="C230" s="491" t="str">
        <f ca="1"/>
        <v>-</v>
      </c>
      <c r="D230" s="491" t="str">
        <f ca="1"/>
        <v>Lot02</v>
      </c>
      <c r="E230" s="491" t="str">
        <f ca="1"/>
        <v>MO-BEM34</v>
      </c>
      <c r="F230" s="491" t="str">
        <f ca="1"/>
        <v>MO-BEM</v>
      </c>
      <c r="G230" s="493" t="str">
        <f ca="1"/>
        <v>Access Gate (Full Height Turnstile) at 1st floor admin ORL</v>
      </c>
      <c r="H230" s="491" t="str">
        <f ca="1"/>
        <v>บัณฑิต</v>
      </c>
      <c r="I230" s="491">
        <f ca="1"/>
        <v>0</v>
      </c>
      <c r="J230" s="491" t="str">
        <f ca="1"/>
        <v>Depot</v>
      </c>
      <c r="K230" s="495">
        <f ca="1"/>
        <v>46388</v>
      </c>
      <c r="L230" s="173">
        <f ca="1"/>
        <v>46354</v>
      </c>
      <c r="M230" s="189">
        <f ca="1"/>
        <v>1</v>
      </c>
      <c r="N230" s="191" t="str">
        <f ca="1"/>
        <v>Completed</v>
      </c>
      <c r="O230" s="173">
        <f ca="1"/>
        <v>46355</v>
      </c>
      <c r="P230" s="189">
        <f ca="1"/>
        <v>1</v>
      </c>
      <c r="Q230" s="191" t="str">
        <f ca="1"/>
        <v>Completed</v>
      </c>
      <c r="R230" s="194">
        <f ca="1"/>
        <v>0</v>
      </c>
      <c r="S230" s="195">
        <f ca="1"/>
        <v>0</v>
      </c>
      <c r="T230" s="203">
        <f ca="1"/>
        <v>0</v>
      </c>
      <c r="U230" s="173">
        <f ca="1"/>
        <v>46387</v>
      </c>
      <c r="V230" s="189">
        <f ca="1"/>
        <v>0</v>
      </c>
      <c r="W230" s="191" t="str">
        <f ca="1"/>
        <v>On Schedule</v>
      </c>
      <c r="X230" s="550">
        <f ca="1"/>
        <v>0</v>
      </c>
      <c r="Y230" s="551">
        <f ca="1"/>
        <v>0</v>
      </c>
      <c r="Z230" s="552">
        <f ca="1"/>
        <v>0</v>
      </c>
      <c r="AD230" s="644">
        <v>0</v>
      </c>
      <c r="AE230" s="644">
        <v>0</v>
      </c>
    </row>
    <row r="231" spans="2:31" ht="30" hidden="1" customHeight="1" x14ac:dyDescent="0.2">
      <c r="B231" s="491">
        <f ca="1"/>
        <v>227</v>
      </c>
      <c r="C231" s="491" t="str">
        <f ca="1"/>
        <v>-</v>
      </c>
      <c r="D231" s="491" t="str">
        <f ca="1"/>
        <v>Lot02</v>
      </c>
      <c r="E231" s="491" t="str">
        <f ca="1"/>
        <v>MO-BEM35</v>
      </c>
      <c r="F231" s="491" t="str">
        <f ca="1"/>
        <v>MO-BEM</v>
      </c>
      <c r="G231" s="493" t="str">
        <f ca="1"/>
        <v>Access Gate (Tripod with Swing Gate) at MWS Entrance</v>
      </c>
      <c r="H231" s="491" t="str">
        <f ca="1"/>
        <v>บัณฑิต</v>
      </c>
      <c r="I231" s="491">
        <f ca="1"/>
        <v>0</v>
      </c>
      <c r="J231" s="491" t="str">
        <f ca="1"/>
        <v>Depot</v>
      </c>
      <c r="K231" s="495">
        <f ca="1"/>
        <v>46388</v>
      </c>
      <c r="L231" s="173">
        <f ca="1"/>
        <v>46354</v>
      </c>
      <c r="M231" s="189">
        <f ca="1"/>
        <v>1</v>
      </c>
      <c r="N231" s="191" t="str">
        <f ca="1"/>
        <v>Completed</v>
      </c>
      <c r="O231" s="173">
        <f ca="1"/>
        <v>46355</v>
      </c>
      <c r="P231" s="189">
        <f ca="1"/>
        <v>1</v>
      </c>
      <c r="Q231" s="191" t="str">
        <f ca="1"/>
        <v>Completed</v>
      </c>
      <c r="R231" s="194">
        <f ca="1"/>
        <v>0</v>
      </c>
      <c r="S231" s="195">
        <f ca="1"/>
        <v>0</v>
      </c>
      <c r="T231" s="203">
        <f ca="1"/>
        <v>0</v>
      </c>
      <c r="U231" s="173">
        <f ca="1"/>
        <v>46387</v>
      </c>
      <c r="V231" s="189">
        <f ca="1"/>
        <v>0</v>
      </c>
      <c r="W231" s="191" t="str">
        <f ca="1"/>
        <v>On Schedule</v>
      </c>
      <c r="X231" s="550">
        <f ca="1"/>
        <v>0</v>
      </c>
      <c r="Y231" s="551">
        <f ca="1"/>
        <v>0</v>
      </c>
      <c r="Z231" s="552">
        <f ca="1"/>
        <v>0</v>
      </c>
      <c r="AD231" s="644">
        <v>0</v>
      </c>
      <c r="AE231" s="644">
        <v>0</v>
      </c>
    </row>
    <row r="232" spans="2:31" ht="30" hidden="1" customHeight="1" x14ac:dyDescent="0.2">
      <c r="B232" s="491">
        <f ca="1"/>
        <v>228</v>
      </c>
      <c r="C232" s="491" t="str">
        <f ca="1"/>
        <v>-</v>
      </c>
      <c r="D232" s="491" t="str">
        <f ca="1"/>
        <v>Lot02</v>
      </c>
      <c r="E232" s="491" t="str">
        <f ca="1"/>
        <v>MO-BEM36</v>
      </c>
      <c r="F232" s="491" t="str">
        <f ca="1"/>
        <v>MO-BEM</v>
      </c>
      <c r="G232" s="493" t="str">
        <f ca="1"/>
        <v>Access Gate (Tripod with Swing Gate) at Admin 2nd floor connect to OCC</v>
      </c>
      <c r="H232" s="491" t="str">
        <f ca="1"/>
        <v>บัณฑิต</v>
      </c>
      <c r="I232" s="491">
        <f ca="1"/>
        <v>0</v>
      </c>
      <c r="J232" s="491" t="str">
        <f ca="1"/>
        <v>Depot</v>
      </c>
      <c r="K232" s="495">
        <f ca="1"/>
        <v>46388</v>
      </c>
      <c r="L232" s="173">
        <f ca="1"/>
        <v>46354</v>
      </c>
      <c r="M232" s="189">
        <f ca="1"/>
        <v>1</v>
      </c>
      <c r="N232" s="191" t="str">
        <f ca="1"/>
        <v>Completed</v>
      </c>
      <c r="O232" s="173">
        <f ca="1"/>
        <v>46355</v>
      </c>
      <c r="P232" s="189">
        <f ca="1"/>
        <v>1</v>
      </c>
      <c r="Q232" s="191" t="str">
        <f ca="1"/>
        <v>Completed</v>
      </c>
      <c r="R232" s="194">
        <f ca="1"/>
        <v>0</v>
      </c>
      <c r="S232" s="195">
        <f ca="1"/>
        <v>0</v>
      </c>
      <c r="T232" s="203">
        <f ca="1"/>
        <v>0</v>
      </c>
      <c r="U232" s="173">
        <f ca="1"/>
        <v>46387</v>
      </c>
      <c r="V232" s="189">
        <f ca="1"/>
        <v>0</v>
      </c>
      <c r="W232" s="191" t="str">
        <f ca="1"/>
        <v>On Schedule</v>
      </c>
      <c r="X232" s="550">
        <f ca="1"/>
        <v>0</v>
      </c>
      <c r="Y232" s="551">
        <f ca="1"/>
        <v>0</v>
      </c>
      <c r="Z232" s="552">
        <f ca="1"/>
        <v>0</v>
      </c>
      <c r="AD232" s="644">
        <v>0</v>
      </c>
      <c r="AE232" s="644">
        <v>0</v>
      </c>
    </row>
    <row r="233" spans="2:31" ht="30" hidden="1" customHeight="1" x14ac:dyDescent="0.2">
      <c r="B233" s="491">
        <f ca="1"/>
        <v>229</v>
      </c>
      <c r="C233" s="491" t="str">
        <f ca="1"/>
        <v>-</v>
      </c>
      <c r="D233" s="491" t="str">
        <f ca="1"/>
        <v>Lot02</v>
      </c>
      <c r="E233" s="491" t="str">
        <f ca="1"/>
        <v>MO-BEM37</v>
      </c>
      <c r="F233" s="491" t="str">
        <f ca="1"/>
        <v>MO-BEM</v>
      </c>
      <c r="G233" s="493" t="str">
        <f ca="1"/>
        <v>Access Gate (Tripod with Swing Gate) on Klong Chourdyai bridge</v>
      </c>
      <c r="H233" s="491" t="str">
        <f ca="1"/>
        <v>บัณฑิต</v>
      </c>
      <c r="I233" s="491">
        <f ca="1"/>
        <v>0</v>
      </c>
      <c r="J233" s="491" t="str">
        <f ca="1"/>
        <v>Depot</v>
      </c>
      <c r="K233" s="495">
        <f ca="1"/>
        <v>46388</v>
      </c>
      <c r="L233" s="173">
        <f ca="1"/>
        <v>46354</v>
      </c>
      <c r="M233" s="189">
        <f ca="1"/>
        <v>1</v>
      </c>
      <c r="N233" s="191" t="str">
        <f ca="1"/>
        <v>Completed</v>
      </c>
      <c r="O233" s="173">
        <f ca="1"/>
        <v>46355</v>
      </c>
      <c r="P233" s="189">
        <f ca="1"/>
        <v>1</v>
      </c>
      <c r="Q233" s="191" t="str">
        <f ca="1"/>
        <v>Completed</v>
      </c>
      <c r="R233" s="194">
        <f ca="1"/>
        <v>0</v>
      </c>
      <c r="S233" s="195">
        <f ca="1"/>
        <v>0</v>
      </c>
      <c r="T233" s="203">
        <f ca="1"/>
        <v>0</v>
      </c>
      <c r="U233" s="173">
        <f ca="1"/>
        <v>46387</v>
      </c>
      <c r="V233" s="189">
        <f ca="1"/>
        <v>0</v>
      </c>
      <c r="W233" s="191" t="str">
        <f ca="1"/>
        <v>On Schedule</v>
      </c>
      <c r="X233" s="550">
        <f ca="1"/>
        <v>0</v>
      </c>
      <c r="Y233" s="551">
        <f ca="1"/>
        <v>0</v>
      </c>
      <c r="Z233" s="552">
        <f ca="1"/>
        <v>0</v>
      </c>
      <c r="AD233" s="644">
        <v>0</v>
      </c>
      <c r="AE233" s="644">
        <v>0</v>
      </c>
    </row>
    <row r="234" spans="2:31" ht="30" hidden="1" customHeight="1" x14ac:dyDescent="0.2">
      <c r="B234" s="491">
        <f ca="1"/>
        <v>230</v>
      </c>
      <c r="C234" s="502" t="str">
        <f ca="1"/>
        <v>-</v>
      </c>
      <c r="D234" s="491" t="str">
        <f ca="1"/>
        <v>Lot02</v>
      </c>
      <c r="E234" s="491" t="str">
        <f ca="1"/>
        <v>MO-BEM38</v>
      </c>
      <c r="F234" s="491" t="str">
        <f ca="1"/>
        <v>MO-BEM</v>
      </c>
      <c r="G234" s="504" t="str">
        <f ca="1"/>
        <v>Access Gate (Tripod with roof covering) at parking lot OCC</v>
      </c>
      <c r="H234" s="502" t="str">
        <f ca="1"/>
        <v>บัณฑิต</v>
      </c>
      <c r="I234" s="502">
        <f ca="1"/>
        <v>0</v>
      </c>
      <c r="J234" s="502" t="str">
        <f ca="1"/>
        <v>Depot</v>
      </c>
      <c r="K234" s="506">
        <f ca="1"/>
        <v>46388</v>
      </c>
      <c r="L234" s="173">
        <f ca="1"/>
        <v>46354</v>
      </c>
      <c r="M234" s="189">
        <f ca="1"/>
        <v>1</v>
      </c>
      <c r="N234" s="191" t="str">
        <f ca="1"/>
        <v>Completed</v>
      </c>
      <c r="O234" s="173">
        <f ca="1"/>
        <v>46355</v>
      </c>
      <c r="P234" s="189">
        <f ca="1"/>
        <v>1</v>
      </c>
      <c r="Q234" s="191" t="str">
        <f ca="1"/>
        <v>Completed</v>
      </c>
      <c r="R234" s="194">
        <f ca="1"/>
        <v>0</v>
      </c>
      <c r="S234" s="195">
        <f ca="1"/>
        <v>0</v>
      </c>
      <c r="T234" s="203">
        <f ca="1"/>
        <v>0</v>
      </c>
      <c r="U234" s="173">
        <f ca="1"/>
        <v>46387</v>
      </c>
      <c r="V234" s="189">
        <f ca="1"/>
        <v>0</v>
      </c>
      <c r="W234" s="191" t="str">
        <f ca="1"/>
        <v>On Schedule</v>
      </c>
      <c r="X234" s="550">
        <f ca="1"/>
        <v>0</v>
      </c>
      <c r="Y234" s="551">
        <f ca="1"/>
        <v>0</v>
      </c>
      <c r="Z234" s="552">
        <f ca="1"/>
        <v>0</v>
      </c>
      <c r="AD234" s="644">
        <v>0</v>
      </c>
      <c r="AE234" s="644">
        <v>0</v>
      </c>
    </row>
    <row r="235" spans="2:31" ht="30" hidden="1" customHeight="1" x14ac:dyDescent="0.2">
      <c r="B235" s="491">
        <f ca="1"/>
        <v>231</v>
      </c>
      <c r="C235" s="491" t="str">
        <f ca="1"/>
        <v>-</v>
      </c>
      <c r="D235" s="491" t="str">
        <f ca="1"/>
        <v>Lot02</v>
      </c>
      <c r="E235" s="491" t="str">
        <f ca="1"/>
        <v>MO-BEM39</v>
      </c>
      <c r="F235" s="491" t="str">
        <f ca="1"/>
        <v>MO-BEM</v>
      </c>
      <c r="G235" s="493" t="str">
        <f ca="1"/>
        <v>Access Gate (Tripod with roof covering) at Stair up to  Depot slab</v>
      </c>
      <c r="H235" s="491" t="str">
        <f ca="1"/>
        <v>บัณฑิต</v>
      </c>
      <c r="I235" s="491">
        <f ca="1"/>
        <v>0</v>
      </c>
      <c r="J235" s="491" t="str">
        <f ca="1"/>
        <v>Depot</v>
      </c>
      <c r="K235" s="495">
        <f ca="1"/>
        <v>46388</v>
      </c>
      <c r="L235" s="173">
        <f ca="1"/>
        <v>46354</v>
      </c>
      <c r="M235" s="189">
        <f ca="1"/>
        <v>1</v>
      </c>
      <c r="N235" s="191" t="str">
        <f ca="1"/>
        <v>Completed</v>
      </c>
      <c r="O235" s="173">
        <f ca="1"/>
        <v>46355</v>
      </c>
      <c r="P235" s="189">
        <f ca="1"/>
        <v>1</v>
      </c>
      <c r="Q235" s="191" t="str">
        <f ca="1"/>
        <v>Completed</v>
      </c>
      <c r="R235" s="194">
        <f ca="1"/>
        <v>0</v>
      </c>
      <c r="S235" s="195">
        <f ca="1"/>
        <v>0</v>
      </c>
      <c r="T235" s="203">
        <f ca="1"/>
        <v>0</v>
      </c>
      <c r="U235" s="173">
        <f ca="1"/>
        <v>46387</v>
      </c>
      <c r="V235" s="189">
        <f ca="1"/>
        <v>0</v>
      </c>
      <c r="W235" s="191" t="str">
        <f ca="1"/>
        <v>On Schedule</v>
      </c>
      <c r="X235" s="550">
        <f ca="1"/>
        <v>0</v>
      </c>
      <c r="Y235" s="551">
        <f ca="1"/>
        <v>0</v>
      </c>
      <c r="Z235" s="552">
        <f ca="1"/>
        <v>0</v>
      </c>
      <c r="AD235" s="644">
        <v>0</v>
      </c>
      <c r="AE235" s="644">
        <v>0</v>
      </c>
    </row>
    <row r="236" spans="2:31" ht="30" hidden="1" customHeight="1" x14ac:dyDescent="0.2">
      <c r="B236" s="491">
        <f ca="1"/>
        <v>232</v>
      </c>
      <c r="C236" s="491" t="str">
        <f ca="1"/>
        <v>-</v>
      </c>
      <c r="D236" s="491" t="str">
        <f ca="1"/>
        <v>Lot02</v>
      </c>
      <c r="E236" s="491" t="str">
        <f ca="1"/>
        <v>MO-BEM40</v>
      </c>
      <c r="F236" s="491" t="str">
        <f ca="1"/>
        <v>MO-BEM</v>
      </c>
      <c r="G236" s="493" t="str">
        <f ca="1"/>
        <v>Access Control (2 Factors, Card + Finger Print) at High Security rooms - CCR/PTR/Store</v>
      </c>
      <c r="H236" s="491" t="str">
        <f ca="1"/>
        <v>บัณฑิต</v>
      </c>
      <c r="I236" s="491">
        <f ca="1"/>
        <v>0</v>
      </c>
      <c r="J236" s="491" t="str">
        <f ca="1"/>
        <v>Depot</v>
      </c>
      <c r="K236" s="495">
        <f ca="1"/>
        <v>46388</v>
      </c>
      <c r="L236" s="173">
        <f ca="1"/>
        <v>46354</v>
      </c>
      <c r="M236" s="189">
        <f ca="1"/>
        <v>1</v>
      </c>
      <c r="N236" s="191" t="str">
        <f ca="1"/>
        <v>Completed</v>
      </c>
      <c r="O236" s="173">
        <f ca="1"/>
        <v>46355</v>
      </c>
      <c r="P236" s="189">
        <f ca="1"/>
        <v>1</v>
      </c>
      <c r="Q236" s="191" t="str">
        <f ca="1"/>
        <v>Completed</v>
      </c>
      <c r="R236" s="194">
        <f ca="1"/>
        <v>0</v>
      </c>
      <c r="S236" s="195">
        <f ca="1"/>
        <v>0</v>
      </c>
      <c r="T236" s="203">
        <f ca="1"/>
        <v>0</v>
      </c>
      <c r="U236" s="173">
        <f ca="1"/>
        <v>46387</v>
      </c>
      <c r="V236" s="189">
        <f ca="1"/>
        <v>0</v>
      </c>
      <c r="W236" s="191" t="str">
        <f ca="1"/>
        <v>On Schedule</v>
      </c>
      <c r="X236" s="550">
        <f ca="1"/>
        <v>0</v>
      </c>
      <c r="Y236" s="551">
        <f ca="1"/>
        <v>0</v>
      </c>
      <c r="Z236" s="552">
        <f ca="1"/>
        <v>0</v>
      </c>
      <c r="AD236" s="644">
        <v>0</v>
      </c>
      <c r="AE236" s="644">
        <v>0</v>
      </c>
    </row>
    <row r="237" spans="2:31" ht="30" hidden="1" customHeight="1" x14ac:dyDescent="0.2">
      <c r="B237" s="491">
        <f ca="1"/>
        <v>233</v>
      </c>
      <c r="C237" s="502" t="str">
        <f ca="1"/>
        <v>-</v>
      </c>
      <c r="D237" s="502" t="str">
        <f ca="1"/>
        <v>Lot02</v>
      </c>
      <c r="E237" s="502" t="str">
        <f ca="1"/>
        <v>MO-BEM41</v>
      </c>
      <c r="F237" s="502" t="str">
        <f ca="1"/>
        <v>MO-BEM</v>
      </c>
      <c r="G237" s="504" t="str">
        <f ca="1"/>
        <v>Link CCTV Landscape of all depot ORL area for MMC BL monitoring.</v>
      </c>
      <c r="H237" s="502" t="str">
        <f ca="1"/>
        <v>บัณฑิต</v>
      </c>
      <c r="I237" s="503">
        <f ca="1"/>
        <v>0</v>
      </c>
      <c r="J237" s="502">
        <f ca="1"/>
        <v>0</v>
      </c>
      <c r="K237" s="506">
        <f ca="1"/>
        <v>46388</v>
      </c>
      <c r="L237" s="530">
        <f ca="1"/>
        <v>46354</v>
      </c>
      <c r="M237" s="189">
        <f ca="1"/>
        <v>0</v>
      </c>
      <c r="N237" s="191" t="str">
        <f ca="1"/>
        <v>On Schedule</v>
      </c>
      <c r="O237" s="530">
        <f ca="1"/>
        <v>46355</v>
      </c>
      <c r="P237" s="189">
        <f ca="1"/>
        <v>0</v>
      </c>
      <c r="Q237" s="191" t="str">
        <f ca="1"/>
        <v>On Schedule</v>
      </c>
      <c r="R237" s="209">
        <f ca="1"/>
        <v>0</v>
      </c>
      <c r="S237" s="195">
        <f ca="1"/>
        <v>0</v>
      </c>
      <c r="T237" s="203">
        <f ca="1"/>
        <v>0</v>
      </c>
      <c r="U237" s="530">
        <f ca="1"/>
        <v>46387</v>
      </c>
      <c r="V237" s="189">
        <f ca="1"/>
        <v>0</v>
      </c>
      <c r="W237" s="191" t="str">
        <f ca="1"/>
        <v>On Schedule</v>
      </c>
      <c r="X237" s="570">
        <f ca="1"/>
        <v>0</v>
      </c>
      <c r="Y237" s="551">
        <f ca="1"/>
        <v>0</v>
      </c>
      <c r="Z237" s="552">
        <f ca="1"/>
        <v>0</v>
      </c>
      <c r="AD237" s="644">
        <v>0</v>
      </c>
      <c r="AE237" s="644">
        <v>0</v>
      </c>
    </row>
    <row r="238" spans="2:31" ht="30" hidden="1" customHeight="1" x14ac:dyDescent="0.2">
      <c r="B238" s="491">
        <f ca="1"/>
        <v>234</v>
      </c>
      <c r="C238" s="496" t="str">
        <f ca="1"/>
        <v>-</v>
      </c>
      <c r="D238" s="496" t="str">
        <f ca="1"/>
        <v>Lot02</v>
      </c>
      <c r="E238" s="496" t="str">
        <f ca="1"/>
        <v>MO-BEM42</v>
      </c>
      <c r="F238" s="496" t="str">
        <f ca="1"/>
        <v>MO-BEM</v>
      </c>
      <c r="G238" s="498" t="str">
        <f ca="1"/>
        <v>Fire Suppression Control Panel Cover which located in tunnel</v>
      </c>
      <c r="H238" s="496" t="str">
        <f ca="1"/>
        <v>สู่โชค</v>
      </c>
      <c r="I238" s="496">
        <f ca="1"/>
        <v>0</v>
      </c>
      <c r="J238" s="496">
        <f ca="1"/>
        <v>0</v>
      </c>
      <c r="K238" s="500">
        <f ca="1"/>
        <v>46388</v>
      </c>
      <c r="L238" s="205" t="str">
        <f ca="1"/>
        <v/>
      </c>
      <c r="M238" s="206" t="str">
        <f ca="1"/>
        <v/>
      </c>
      <c r="N238" s="207">
        <f ca="1"/>
        <v>0</v>
      </c>
      <c r="O238" s="205" t="str">
        <f ca="1"/>
        <v/>
      </c>
      <c r="P238" s="206" t="str">
        <f ca="1"/>
        <v/>
      </c>
      <c r="Q238" s="207">
        <f ca="1"/>
        <v>0</v>
      </c>
      <c r="R238" s="205">
        <f ca="1"/>
        <v>0</v>
      </c>
      <c r="S238" s="206">
        <f ca="1"/>
        <v>0</v>
      </c>
      <c r="T238" s="207">
        <f ca="1"/>
        <v>0</v>
      </c>
      <c r="U238" s="205" t="str">
        <f ca="1"/>
        <v/>
      </c>
      <c r="V238" s="206" t="str">
        <f ca="1"/>
        <v/>
      </c>
      <c r="W238" s="207">
        <f ca="1"/>
        <v>0</v>
      </c>
      <c r="X238" s="558">
        <f ca="1"/>
        <v>0</v>
      </c>
      <c r="Y238" s="559">
        <f ca="1"/>
        <v>0</v>
      </c>
      <c r="Z238" s="560">
        <f ca="1"/>
        <v>0</v>
      </c>
      <c r="AD238" s="644">
        <v>0</v>
      </c>
      <c r="AE238" s="644">
        <v>0</v>
      </c>
    </row>
    <row r="239" spans="2:31" ht="30" hidden="1" customHeight="1" x14ac:dyDescent="0.2">
      <c r="B239" s="491">
        <f ca="1"/>
        <v>235</v>
      </c>
      <c r="C239" s="491" t="str">
        <f ca="1"/>
        <v>MDW-39537</v>
      </c>
      <c r="D239" s="491" t="str">
        <f ca="1"/>
        <v>Lot02</v>
      </c>
      <c r="E239" s="491" t="str">
        <f ca="1"/>
        <v>MO-BEM43</v>
      </c>
      <c r="F239" s="491" t="str">
        <f ca="1"/>
        <v>MO-BEM</v>
      </c>
      <c r="G239" s="493" t="str">
        <f ca="1"/>
        <v>Handrails for ladder at IVS and Vent buildings</v>
      </c>
      <c r="H239" s="491" t="str">
        <f ca="1"/>
        <v>สหชาติ</v>
      </c>
      <c r="I239" s="491">
        <f ca="1"/>
        <v>0</v>
      </c>
      <c r="J239" s="491">
        <f ca="1"/>
        <v>0</v>
      </c>
      <c r="K239" s="495">
        <f ca="1"/>
        <v>46266</v>
      </c>
      <c r="L239" s="173">
        <f ca="1"/>
        <v>46112</v>
      </c>
      <c r="M239" s="189">
        <f ca="1"/>
        <v>0.7</v>
      </c>
      <c r="N239" s="191" t="str">
        <f ca="1"/>
        <v>Late</v>
      </c>
      <c r="O239" s="173">
        <f ca="1"/>
        <v>46143</v>
      </c>
      <c r="P239" s="189">
        <f ca="1"/>
        <v>0</v>
      </c>
      <c r="Q239" s="191" t="str">
        <f ca="1"/>
        <v>Late</v>
      </c>
      <c r="R239" s="194">
        <f ca="1"/>
        <v>0</v>
      </c>
      <c r="S239" s="195">
        <f ca="1"/>
        <v>0</v>
      </c>
      <c r="T239" s="203">
        <f ca="1"/>
        <v>0</v>
      </c>
      <c r="U239" s="173">
        <f ca="1"/>
        <v>46265</v>
      </c>
      <c r="V239" s="189">
        <f ca="1"/>
        <v>0</v>
      </c>
      <c r="W239" s="191" t="str">
        <f ca="1"/>
        <v>Late</v>
      </c>
      <c r="X239" s="550">
        <f ca="1"/>
        <v>0</v>
      </c>
      <c r="Y239" s="551">
        <f ca="1"/>
        <v>0</v>
      </c>
      <c r="Z239" s="552">
        <f ca="1"/>
        <v>0</v>
      </c>
      <c r="AC239" s="644" t="s">
        <v>429</v>
      </c>
      <c r="AD239" s="644" t="s">
        <v>2244</v>
      </c>
      <c r="AE239" s="644" t="s">
        <v>2246</v>
      </c>
    </row>
    <row r="240" spans="2:31" ht="30" hidden="1" customHeight="1" x14ac:dyDescent="0.2">
      <c r="B240" s="491">
        <f ca="1"/>
        <v>236</v>
      </c>
      <c r="C240" s="491" t="str">
        <f ca="1"/>
        <v>MDW-39538</v>
      </c>
      <c r="D240" s="491" t="str">
        <f ca="1"/>
        <v>Lot02</v>
      </c>
      <c r="E240" s="491" t="str">
        <f ca="1"/>
        <v>MO-BEM44</v>
      </c>
      <c r="F240" s="491" t="str">
        <f ca="1"/>
        <v>MO-BEM</v>
      </c>
      <c r="G240" s="493" t="str">
        <f ca="1"/>
        <v>Escalator Anti-Slide device for all station.</v>
      </c>
      <c r="H240" s="491" t="str">
        <f ca="1"/>
        <v>สหชาติ</v>
      </c>
      <c r="I240" s="491">
        <f ca="1"/>
        <v>0</v>
      </c>
      <c r="J240" s="491">
        <f ca="1"/>
        <v>0</v>
      </c>
      <c r="K240" s="495">
        <f ca="1"/>
        <v>46266</v>
      </c>
      <c r="L240" s="583">
        <f ca="1"/>
        <v>46172</v>
      </c>
      <c r="M240" s="189">
        <f ca="1"/>
        <v>1</v>
      </c>
      <c r="N240" s="191" t="str">
        <f ca="1"/>
        <v>Completed</v>
      </c>
      <c r="O240" s="173">
        <f ca="1"/>
        <v>46203</v>
      </c>
      <c r="P240" s="189">
        <f ca="1"/>
        <v>1</v>
      </c>
      <c r="Q240" s="191" t="str">
        <f ca="1"/>
        <v>Completed</v>
      </c>
      <c r="R240" s="173">
        <f ca="1"/>
        <v>46418</v>
      </c>
      <c r="S240" s="189">
        <f ca="1"/>
        <v>1</v>
      </c>
      <c r="T240" s="191" t="str">
        <f ca="1"/>
        <v>Completed</v>
      </c>
      <c r="U240" s="173">
        <f ca="1"/>
        <v>46446</v>
      </c>
      <c r="V240" s="189">
        <f ca="1"/>
        <v>0.7</v>
      </c>
      <c r="W240" s="191" t="str">
        <f ca="1"/>
        <v>On Schedule</v>
      </c>
      <c r="X240" s="550">
        <f ca="1"/>
        <v>0</v>
      </c>
      <c r="Y240" s="551">
        <f ca="1"/>
        <v>0</v>
      </c>
      <c r="Z240" s="552">
        <f ca="1"/>
        <v>0</v>
      </c>
      <c r="AC240" s="644" t="s">
        <v>430</v>
      </c>
      <c r="AD240" s="644" t="s">
        <v>2248</v>
      </c>
      <c r="AE240" s="644" t="s">
        <v>2250</v>
      </c>
    </row>
    <row r="241" spans="2:36" ht="30" hidden="1" customHeight="1" x14ac:dyDescent="0.2">
      <c r="B241" s="491">
        <f ca="1"/>
        <v>237</v>
      </c>
      <c r="C241" s="491" t="str">
        <f ca="1"/>
        <v>MDW-39539</v>
      </c>
      <c r="D241" s="491" t="str">
        <f ca="1"/>
        <v>Lot02</v>
      </c>
      <c r="E241" s="491" t="str">
        <f ca="1"/>
        <v>MO-BEM45</v>
      </c>
      <c r="F241" s="491" t="str">
        <f ca="1"/>
        <v>MO-BEM</v>
      </c>
      <c r="G241" s="493" t="str">
        <f ca="1"/>
        <v>Roof for control panel on vent building</v>
      </c>
      <c r="H241" s="491" t="str">
        <f ca="1"/>
        <v>สหชาติ</v>
      </c>
      <c r="I241" s="491">
        <f ca="1"/>
        <v>0</v>
      </c>
      <c r="J241" s="491">
        <f ca="1"/>
        <v>0</v>
      </c>
      <c r="K241" s="495">
        <f ca="1"/>
        <v>46388</v>
      </c>
      <c r="L241" s="173">
        <f ca="1"/>
        <v>46279</v>
      </c>
      <c r="M241" s="189">
        <f ca="1"/>
        <v>0.7</v>
      </c>
      <c r="N241" s="191" t="str">
        <f ca="1"/>
        <v>Late</v>
      </c>
      <c r="O241" s="173">
        <f ca="1"/>
        <v>46325</v>
      </c>
      <c r="P241" s="189">
        <f ca="1"/>
        <v>0</v>
      </c>
      <c r="Q241" s="191" t="str">
        <f ca="1"/>
        <v>On Schedule</v>
      </c>
      <c r="R241" s="194">
        <f ca="1"/>
        <v>0</v>
      </c>
      <c r="S241" s="195">
        <f ca="1"/>
        <v>0</v>
      </c>
      <c r="T241" s="203">
        <f ca="1"/>
        <v>0</v>
      </c>
      <c r="U241" s="173">
        <f ca="1"/>
        <v>46387</v>
      </c>
      <c r="V241" s="189">
        <f ca="1"/>
        <v>0</v>
      </c>
      <c r="W241" s="191" t="str">
        <f ca="1"/>
        <v>On Schedule</v>
      </c>
      <c r="X241" s="550">
        <f ca="1"/>
        <v>0</v>
      </c>
      <c r="Y241" s="551">
        <f ca="1"/>
        <v>0</v>
      </c>
      <c r="Z241" s="552">
        <f ca="1"/>
        <v>0</v>
      </c>
      <c r="AC241" s="644" t="s">
        <v>434</v>
      </c>
      <c r="AD241" s="644" t="s">
        <v>2252</v>
      </c>
      <c r="AE241" s="644" t="s">
        <v>2254</v>
      </c>
    </row>
    <row r="242" spans="2:36" ht="30" hidden="1" customHeight="1" x14ac:dyDescent="0.2">
      <c r="B242" s="491">
        <f ca="1"/>
        <v>238</v>
      </c>
      <c r="C242" s="502" t="str">
        <f ca="1"/>
        <v>MDW-39553</v>
      </c>
      <c r="D242" s="491" t="str">
        <f ca="1"/>
        <v>Lot02</v>
      </c>
      <c r="E242" s="491" t="str">
        <f ca="1"/>
        <v>MO-BEM46</v>
      </c>
      <c r="F242" s="491" t="str">
        <f ca="1"/>
        <v>MO-BEM</v>
      </c>
      <c r="G242" s="504" t="str">
        <f ca="1"/>
        <v>Provide Standing plate or ladder to access the Fire Valve in at Omega points for all underground stations.</v>
      </c>
      <c r="H242" s="502" t="str">
        <f ca="1"/>
        <v>สหชาติ</v>
      </c>
      <c r="I242" s="502">
        <f ca="1"/>
        <v>0</v>
      </c>
      <c r="J242" s="502" t="str">
        <f ca="1"/>
        <v>Depot</v>
      </c>
      <c r="K242" s="506">
        <f ca="1"/>
        <v>46388</v>
      </c>
      <c r="L242" s="173">
        <f ca="1"/>
        <v>46279</v>
      </c>
      <c r="M242" s="189">
        <f ca="1"/>
        <v>0</v>
      </c>
      <c r="N242" s="191" t="str">
        <f ca="1"/>
        <v>Late</v>
      </c>
      <c r="O242" s="173">
        <f ca="1"/>
        <v>46325</v>
      </c>
      <c r="P242" s="189">
        <f ca="1"/>
        <v>0</v>
      </c>
      <c r="Q242" s="191" t="str">
        <f ca="1"/>
        <v>On Schedule</v>
      </c>
      <c r="R242" s="194">
        <f ca="1"/>
        <v>0</v>
      </c>
      <c r="S242" s="195">
        <f ca="1"/>
        <v>0</v>
      </c>
      <c r="T242" s="203">
        <f ca="1"/>
        <v>0</v>
      </c>
      <c r="U242" s="173">
        <f ca="1"/>
        <v>46387</v>
      </c>
      <c r="V242" s="189">
        <f ca="1"/>
        <v>0</v>
      </c>
      <c r="W242" s="191" t="str">
        <f ca="1"/>
        <v>On Schedule</v>
      </c>
      <c r="X242" s="550">
        <f ca="1"/>
        <v>0</v>
      </c>
      <c r="Y242" s="551">
        <f ca="1"/>
        <v>0</v>
      </c>
      <c r="Z242" s="552">
        <f ca="1"/>
        <v>0</v>
      </c>
      <c r="AC242" s="644" t="s">
        <v>431</v>
      </c>
      <c r="AD242" s="644" t="s">
        <v>2296</v>
      </c>
      <c r="AE242" s="644" t="s">
        <v>2298</v>
      </c>
    </row>
    <row r="243" spans="2:36" ht="30" hidden="1" customHeight="1" x14ac:dyDescent="0.2">
      <c r="B243" s="491">
        <f ca="1"/>
        <v>239</v>
      </c>
      <c r="C243" s="491" t="str">
        <f ca="1"/>
        <v>MDW-39540</v>
      </c>
      <c r="D243" s="491" t="str">
        <f ca="1"/>
        <v>Lot02</v>
      </c>
      <c r="E243" s="491" t="str">
        <f ca="1"/>
        <v>MO-BEM47</v>
      </c>
      <c r="F243" s="491" t="str">
        <f ca="1"/>
        <v>MO-BEM</v>
      </c>
      <c r="G243" s="493" t="str">
        <f ca="1"/>
        <v>Water drop protection above UPS cabinet at station and Depot</v>
      </c>
      <c r="H243" s="491" t="str">
        <f ca="1"/>
        <v>สหชาติ</v>
      </c>
      <c r="I243" s="491">
        <f ca="1"/>
        <v>0</v>
      </c>
      <c r="J243" s="491">
        <f ca="1"/>
        <v>0</v>
      </c>
      <c r="K243" s="495">
        <f ca="1"/>
        <v>46388</v>
      </c>
      <c r="L243" s="173">
        <f ca="1"/>
        <v>46279</v>
      </c>
      <c r="M243" s="189">
        <f ca="1"/>
        <v>0</v>
      </c>
      <c r="N243" s="191" t="str">
        <f ca="1"/>
        <v>Late</v>
      </c>
      <c r="O243" s="173">
        <f ca="1"/>
        <v>46325</v>
      </c>
      <c r="P243" s="189">
        <f ca="1"/>
        <v>0</v>
      </c>
      <c r="Q243" s="191" t="str">
        <f ca="1"/>
        <v>On Schedule</v>
      </c>
      <c r="R243" s="194">
        <f ca="1"/>
        <v>0</v>
      </c>
      <c r="S243" s="195">
        <f ca="1"/>
        <v>0</v>
      </c>
      <c r="T243" s="203">
        <f ca="1"/>
        <v>0</v>
      </c>
      <c r="U243" s="173">
        <f ca="1"/>
        <v>46387</v>
      </c>
      <c r="V243" s="189">
        <f ca="1"/>
        <v>0</v>
      </c>
      <c r="W243" s="191" t="str">
        <f ca="1"/>
        <v>On Schedule</v>
      </c>
      <c r="X243" s="550">
        <f ca="1"/>
        <v>0</v>
      </c>
      <c r="Y243" s="551">
        <f ca="1"/>
        <v>0</v>
      </c>
      <c r="Z243" s="552">
        <f ca="1"/>
        <v>0</v>
      </c>
      <c r="AC243" s="644" t="s">
        <v>432</v>
      </c>
      <c r="AD243" s="644" t="s">
        <v>2256</v>
      </c>
      <c r="AE243" s="644" t="s">
        <v>2258</v>
      </c>
    </row>
    <row r="244" spans="2:36" ht="30" hidden="1" customHeight="1" x14ac:dyDescent="0.2">
      <c r="B244" s="491">
        <f ca="1"/>
        <v>240</v>
      </c>
      <c r="C244" s="491" t="str">
        <f ca="1"/>
        <v>MDW-39541</v>
      </c>
      <c r="D244" s="491" t="str">
        <f ca="1"/>
        <v>Lot02</v>
      </c>
      <c r="E244" s="491" t="str">
        <f ca="1"/>
        <v>MO-BEM48</v>
      </c>
      <c r="F244" s="491" t="str">
        <f ca="1"/>
        <v>MO-BEM</v>
      </c>
      <c r="G244" s="493" t="str">
        <f ca="1"/>
        <v>Fire alarm manual call point cover in public area at all station</v>
      </c>
      <c r="H244" s="491" t="str">
        <f ca="1"/>
        <v>ประธาน</v>
      </c>
      <c r="I244" s="491">
        <f ca="1"/>
        <v>0</v>
      </c>
      <c r="J244" s="491">
        <f ca="1"/>
        <v>0</v>
      </c>
      <c r="K244" s="495">
        <f ca="1"/>
        <v>46388</v>
      </c>
      <c r="L244" s="173">
        <f ca="1"/>
        <v>46279</v>
      </c>
      <c r="M244" s="189">
        <f ca="1"/>
        <v>0.5</v>
      </c>
      <c r="N244" s="191" t="str">
        <f ca="1"/>
        <v>Late</v>
      </c>
      <c r="O244" s="173">
        <f ca="1"/>
        <v>46325</v>
      </c>
      <c r="P244" s="189">
        <f ca="1"/>
        <v>0</v>
      </c>
      <c r="Q244" s="191" t="str">
        <f ca="1"/>
        <v>On Schedule</v>
      </c>
      <c r="R244" s="194">
        <f ca="1"/>
        <v>0</v>
      </c>
      <c r="S244" s="195">
        <f ca="1"/>
        <v>0</v>
      </c>
      <c r="T244" s="203">
        <f ca="1"/>
        <v>0</v>
      </c>
      <c r="U244" s="173">
        <f ca="1"/>
        <v>46387</v>
      </c>
      <c r="V244" s="189">
        <f ca="1"/>
        <v>0</v>
      </c>
      <c r="W244" s="191" t="str">
        <f ca="1"/>
        <v>On Schedule</v>
      </c>
      <c r="X244" s="550">
        <f ca="1"/>
        <v>0</v>
      </c>
      <c r="Y244" s="551">
        <f ca="1"/>
        <v>0</v>
      </c>
      <c r="Z244" s="552">
        <f ca="1"/>
        <v>0</v>
      </c>
      <c r="AC244" s="644" t="s">
        <v>402</v>
      </c>
      <c r="AD244" s="644" t="s">
        <v>2260</v>
      </c>
      <c r="AE244" s="644" t="s">
        <v>2262</v>
      </c>
    </row>
    <row r="245" spans="2:36" ht="30" hidden="1" customHeight="1" x14ac:dyDescent="0.2">
      <c r="B245" s="491">
        <f ca="1"/>
        <v>241</v>
      </c>
      <c r="C245" s="502" t="str">
        <f ca="1"/>
        <v>MDW-39542</v>
      </c>
      <c r="D245" s="491" t="str">
        <f ca="1"/>
        <v>Lot02</v>
      </c>
      <c r="E245" s="491" t="str">
        <f ca="1"/>
        <v>MO-BEM49</v>
      </c>
      <c r="F245" s="491" t="str">
        <f ca="1"/>
        <v>MO-BEM</v>
      </c>
      <c r="G245" s="504" t="str">
        <f ca="1"/>
        <v>Emergency stop button cover for escalator at all station.</v>
      </c>
      <c r="H245" s="502" t="str">
        <f ca="1"/>
        <v>สหชาติ</v>
      </c>
      <c r="I245" s="502">
        <f ca="1"/>
        <v>0</v>
      </c>
      <c r="J245" s="502">
        <f ca="1"/>
        <v>0</v>
      </c>
      <c r="K245" s="506">
        <f ca="1"/>
        <v>46388</v>
      </c>
      <c r="L245" s="173">
        <f ca="1"/>
        <v>46279</v>
      </c>
      <c r="M245" s="189">
        <f ca="1"/>
        <v>0</v>
      </c>
      <c r="N245" s="191" t="str">
        <f ca="1"/>
        <v>Late</v>
      </c>
      <c r="O245" s="173">
        <f ca="1"/>
        <v>46325</v>
      </c>
      <c r="P245" s="189">
        <f ca="1"/>
        <v>0</v>
      </c>
      <c r="Q245" s="191" t="str">
        <f ca="1"/>
        <v>On Schedule</v>
      </c>
      <c r="R245" s="194">
        <f ca="1"/>
        <v>0</v>
      </c>
      <c r="S245" s="195">
        <f ca="1"/>
        <v>0</v>
      </c>
      <c r="T245" s="203">
        <f ca="1"/>
        <v>0</v>
      </c>
      <c r="U245" s="173">
        <f ca="1"/>
        <v>46387</v>
      </c>
      <c r="V245" s="189">
        <f ca="1"/>
        <v>0</v>
      </c>
      <c r="W245" s="191" t="str">
        <f ca="1"/>
        <v>On Schedule</v>
      </c>
      <c r="X245" s="550">
        <f ca="1"/>
        <v>0</v>
      </c>
      <c r="Y245" s="551">
        <f ca="1"/>
        <v>0</v>
      </c>
      <c r="Z245" s="552">
        <f ca="1"/>
        <v>0</v>
      </c>
      <c r="AC245" s="644" t="s">
        <v>433</v>
      </c>
      <c r="AD245" s="644" t="s">
        <v>2264</v>
      </c>
      <c r="AE245" s="644" t="s">
        <v>2266</v>
      </c>
    </row>
    <row r="246" spans="2:36" ht="30" hidden="1" customHeight="1" x14ac:dyDescent="0.2">
      <c r="B246" s="491">
        <f ca="1"/>
        <v>242</v>
      </c>
      <c r="C246" s="494">
        <f ca="1"/>
        <v>0</v>
      </c>
      <c r="D246" s="491" t="str">
        <f ca="1"/>
        <v>Lot02</v>
      </c>
      <c r="E246" s="491" t="str">
        <f ca="1"/>
        <v>MO-BEM50</v>
      </c>
      <c r="F246" s="491" t="str">
        <f ca="1"/>
        <v>MO-BEM</v>
      </c>
      <c r="G246" s="493" t="str">
        <f ca="1"/>
        <v>Modify maintenance service door to the roof of OR13 vent building to easier access while maintaining safe operational standards</v>
      </c>
      <c r="H246" s="491" t="str">
        <f ca="1"/>
        <v>สู่โชค</v>
      </c>
      <c r="I246" s="491">
        <f ca="1"/>
        <v>0</v>
      </c>
      <c r="J246" s="491" t="str">
        <f ca="1"/>
        <v>Depot</v>
      </c>
      <c r="K246" s="495">
        <f ca="1"/>
        <v>46388</v>
      </c>
      <c r="L246" s="173">
        <f ca="1"/>
        <v>46324</v>
      </c>
      <c r="M246" s="189">
        <f ca="1"/>
        <v>0</v>
      </c>
      <c r="N246" s="191" t="str">
        <f ca="1"/>
        <v>Late</v>
      </c>
      <c r="O246" s="173">
        <f ca="1"/>
        <v>46325</v>
      </c>
      <c r="P246" s="189">
        <f ca="1"/>
        <v>1</v>
      </c>
      <c r="Q246" s="191" t="str">
        <f ca="1"/>
        <v>Completed</v>
      </c>
      <c r="R246" s="194">
        <f ca="1"/>
        <v>0</v>
      </c>
      <c r="S246" s="195">
        <f ca="1"/>
        <v>0</v>
      </c>
      <c r="T246" s="203">
        <f ca="1"/>
        <v>0</v>
      </c>
      <c r="U246" s="173">
        <f ca="1"/>
        <v>46387</v>
      </c>
      <c r="V246" s="189">
        <f ca="1"/>
        <v>0</v>
      </c>
      <c r="W246" s="191" t="str">
        <f ca="1"/>
        <v>On Schedule</v>
      </c>
      <c r="X246" s="550">
        <f ca="1"/>
        <v>0</v>
      </c>
      <c r="Y246" s="551">
        <f ca="1"/>
        <v>0</v>
      </c>
      <c r="Z246" s="552">
        <f ca="1"/>
        <v>0</v>
      </c>
      <c r="AD246" s="644">
        <v>0</v>
      </c>
      <c r="AE246" s="644">
        <v>0</v>
      </c>
    </row>
    <row r="247" spans="2:36" ht="30" hidden="1" customHeight="1" x14ac:dyDescent="0.2">
      <c r="B247" s="491">
        <f ca="1"/>
        <v>243</v>
      </c>
      <c r="C247" s="491" t="str">
        <f ca="1"/>
        <v>MDW-39514</v>
      </c>
      <c r="D247" s="491" t="str">
        <f ca="1"/>
        <v>Lot02</v>
      </c>
      <c r="E247" s="491" t="str">
        <f ca="1"/>
        <v>MO-BEM51</v>
      </c>
      <c r="F247" s="491" t="str">
        <f ca="1"/>
        <v>MO-BEM</v>
      </c>
      <c r="G247" s="493" t="str">
        <f ca="1"/>
        <v>Modify existing car park to be 220 motorcycle parking lots including floor painting and parking roof</v>
      </c>
      <c r="H247" s="491" t="str">
        <f ca="1"/>
        <v>สหชาติ</v>
      </c>
      <c r="I247" s="492">
        <f ca="1"/>
        <v>0</v>
      </c>
      <c r="J247" s="491" t="str">
        <f ca="1"/>
        <v>Depot</v>
      </c>
      <c r="K247" s="495">
        <f ca="1"/>
        <v>46235</v>
      </c>
      <c r="L247" s="173">
        <f ca="1"/>
        <v>46051</v>
      </c>
      <c r="M247" s="189">
        <f ca="1"/>
        <v>1</v>
      </c>
      <c r="N247" s="191" t="str">
        <f ca="1"/>
        <v>Completed</v>
      </c>
      <c r="O247" s="173">
        <f ca="1"/>
        <v>46097</v>
      </c>
      <c r="P247" s="189">
        <f ca="1"/>
        <v>1</v>
      </c>
      <c r="Q247" s="191" t="str">
        <f ca="1"/>
        <v>Completed</v>
      </c>
      <c r="R247" s="194">
        <f ca="1"/>
        <v>0</v>
      </c>
      <c r="S247" s="195">
        <f ca="1"/>
        <v>0</v>
      </c>
      <c r="T247" s="203">
        <f ca="1"/>
        <v>0</v>
      </c>
      <c r="U247" s="173">
        <f ca="1"/>
        <v>46234</v>
      </c>
      <c r="V247" s="189">
        <f ca="1"/>
        <v>1</v>
      </c>
      <c r="W247" s="191" t="str">
        <f ca="1"/>
        <v>Completed</v>
      </c>
      <c r="X247" s="550">
        <f ca="1"/>
        <v>0</v>
      </c>
      <c r="Y247" s="551">
        <f ca="1"/>
        <v>0</v>
      </c>
      <c r="Z247" s="552">
        <f ca="1"/>
        <v>0</v>
      </c>
      <c r="AC247" s="644" t="s">
        <v>418</v>
      </c>
      <c r="AD247" s="644" t="s">
        <v>2195</v>
      </c>
      <c r="AE247" s="644" t="s">
        <v>2197</v>
      </c>
    </row>
    <row r="248" spans="2:36" ht="30" hidden="1" customHeight="1" x14ac:dyDescent="0.2">
      <c r="B248" s="491">
        <f ca="1"/>
        <v>244</v>
      </c>
      <c r="C248" s="502" t="str">
        <f ca="1"/>
        <v>MDW-39534</v>
      </c>
      <c r="D248" s="491" t="str">
        <f ca="1"/>
        <v>Lot02</v>
      </c>
      <c r="E248" s="491" t="str">
        <f ca="1"/>
        <v>MO-BEM52</v>
      </c>
      <c r="F248" s="491" t="str">
        <f ca="1"/>
        <v>MO-BEM</v>
      </c>
      <c r="G248" s="504" t="str">
        <f ca="1"/>
        <v>Modify the sidewalk for temporary parking at entrance</v>
      </c>
      <c r="H248" s="502" t="str">
        <f ca="1"/>
        <v>สหชาติ</v>
      </c>
      <c r="I248" s="503">
        <f ca="1"/>
        <v>0</v>
      </c>
      <c r="J248" s="502" t="str">
        <f ca="1"/>
        <v>Depot</v>
      </c>
      <c r="K248" s="506">
        <f ca="1"/>
        <v>46388</v>
      </c>
      <c r="L248" s="173">
        <f ca="1"/>
        <v>46234</v>
      </c>
      <c r="M248" s="189">
        <f ca="1"/>
        <v>1</v>
      </c>
      <c r="N248" s="191" t="str">
        <f ca="1"/>
        <v>Completed</v>
      </c>
      <c r="O248" s="597">
        <f ca="1"/>
        <v>46295</v>
      </c>
      <c r="P248" s="189">
        <f ca="1"/>
        <v>1</v>
      </c>
      <c r="Q248" s="191" t="str">
        <f ca="1"/>
        <v>Completed</v>
      </c>
      <c r="R248" s="194">
        <f ca="1"/>
        <v>0</v>
      </c>
      <c r="S248" s="195">
        <f ca="1"/>
        <v>0</v>
      </c>
      <c r="T248" s="203">
        <f ca="1"/>
        <v>0</v>
      </c>
      <c r="U248" s="173">
        <f ca="1"/>
        <v>46387</v>
      </c>
      <c r="V248" s="189">
        <f ca="1"/>
        <v>1</v>
      </c>
      <c r="W248" s="191" t="str">
        <f ca="1"/>
        <v>Completed</v>
      </c>
      <c r="X248" s="550">
        <f ca="1"/>
        <v>0</v>
      </c>
      <c r="Y248" s="551">
        <f ca="1"/>
        <v>0</v>
      </c>
      <c r="Z248" s="552">
        <f ca="1"/>
        <v>0</v>
      </c>
      <c r="AC248" s="644" t="s">
        <v>438</v>
      </c>
      <c r="AD248" s="644" t="s">
        <v>2236</v>
      </c>
      <c r="AE248" s="644" t="s">
        <v>2238</v>
      </c>
    </row>
    <row r="249" spans="2:36" ht="30" hidden="1" customHeight="1" x14ac:dyDescent="0.2">
      <c r="B249" s="491">
        <f ca="1"/>
        <v>245</v>
      </c>
      <c r="C249" s="491" t="str">
        <f ca="1"/>
        <v>MDW-39554</v>
      </c>
      <c r="D249" s="491" t="str">
        <f ca="1"/>
        <v>Lot02</v>
      </c>
      <c r="E249" s="491" t="str">
        <f ca="1"/>
        <v>MO-BEM53.1</v>
      </c>
      <c r="F249" s="491" t="str">
        <f ca="1"/>
        <v>MO-BEM</v>
      </c>
      <c r="G249" s="493" t="str">
        <f ca="1"/>
        <v xml:space="preserve">Modification Works : Security Guard Box at OCC Parking Area - Civil &amp; AR </v>
      </c>
      <c r="H249" s="491" t="str">
        <f ca="1"/>
        <v>สหชาติ</v>
      </c>
      <c r="I249" s="492">
        <f ca="1"/>
        <v>0</v>
      </c>
      <c r="J249" s="491" t="str">
        <f ca="1"/>
        <v>Depot</v>
      </c>
      <c r="K249" s="495">
        <f ca="1"/>
        <v>46389</v>
      </c>
      <c r="L249" s="173">
        <f ca="1"/>
        <v>46279</v>
      </c>
      <c r="M249" s="189">
        <f ca="1"/>
        <v>1</v>
      </c>
      <c r="N249" s="191" t="str">
        <f ca="1"/>
        <v>Completed</v>
      </c>
      <c r="O249" s="583">
        <f ca="1"/>
        <v>46326</v>
      </c>
      <c r="P249" s="189">
        <f ca="1"/>
        <v>1</v>
      </c>
      <c r="Q249" s="191" t="str">
        <f ca="1"/>
        <v>Completed</v>
      </c>
      <c r="R249" s="194">
        <f ca="1"/>
        <v>0</v>
      </c>
      <c r="S249" s="195">
        <f ca="1"/>
        <v>0</v>
      </c>
      <c r="T249" s="203">
        <f ca="1"/>
        <v>0</v>
      </c>
      <c r="U249" s="173">
        <f ca="1"/>
        <v>46387</v>
      </c>
      <c r="V249" s="189">
        <f ca="1"/>
        <v>0</v>
      </c>
      <c r="W249" s="191" t="str">
        <f ca="1"/>
        <v>On Schedule</v>
      </c>
      <c r="X249" s="550">
        <f ca="1"/>
        <v>0</v>
      </c>
      <c r="Y249" s="551">
        <f ca="1"/>
        <v>0</v>
      </c>
      <c r="Z249" s="552">
        <f ca="1"/>
        <v>0</v>
      </c>
      <c r="AC249" s="644" t="s">
        <v>437</v>
      </c>
      <c r="AD249" s="644" t="s">
        <v>2300</v>
      </c>
      <c r="AE249" s="644" t="s">
        <v>2302</v>
      </c>
    </row>
    <row r="250" spans="2:36" ht="30" hidden="1" customHeight="1" x14ac:dyDescent="0.2">
      <c r="B250" s="491">
        <f ca="1"/>
        <v>246</v>
      </c>
      <c r="C250" s="502" t="str">
        <f ca="1"/>
        <v>MDW-39555</v>
      </c>
      <c r="D250" s="491" t="str">
        <f ca="1"/>
        <v>Lot02</v>
      </c>
      <c r="E250" s="502" t="str">
        <f ca="1"/>
        <v>MO-BEM53.2</v>
      </c>
      <c r="F250" s="502" t="str">
        <f ca="1"/>
        <v>MO-BEM</v>
      </c>
      <c r="G250" s="504" t="str">
        <f ca="1"/>
        <v>Modification Works : Security Guard Box at OCC Parking Area - Building Services</v>
      </c>
      <c r="H250" s="502" t="str">
        <f ca="1"/>
        <v>ประธาน</v>
      </c>
      <c r="I250" s="502">
        <f ca="1"/>
        <v>0</v>
      </c>
      <c r="J250" s="502">
        <f ca="1"/>
        <v>0</v>
      </c>
      <c r="K250" s="506">
        <f ca="1"/>
        <v>46389</v>
      </c>
      <c r="L250" s="173">
        <f ca="1"/>
        <v>46279</v>
      </c>
      <c r="M250" s="189">
        <f ca="1"/>
        <v>1</v>
      </c>
      <c r="N250" s="191" t="str">
        <f ca="1"/>
        <v>Completed</v>
      </c>
      <c r="O250" s="173">
        <f ca="1"/>
        <v>46326</v>
      </c>
      <c r="P250" s="189">
        <f ca="1"/>
        <v>1</v>
      </c>
      <c r="Q250" s="191" t="str">
        <f ca="1"/>
        <v>Completed</v>
      </c>
      <c r="R250" s="194">
        <f ca="1"/>
        <v>0</v>
      </c>
      <c r="S250" s="195">
        <f ca="1"/>
        <v>0</v>
      </c>
      <c r="T250" s="203">
        <f ca="1"/>
        <v>0</v>
      </c>
      <c r="U250" s="173">
        <f ca="1"/>
        <v>46387</v>
      </c>
      <c r="V250" s="189">
        <f ca="1"/>
        <v>0.5</v>
      </c>
      <c r="W250" s="191" t="str">
        <f ca="1"/>
        <v>On Schedule</v>
      </c>
      <c r="X250" s="550">
        <f ca="1"/>
        <v>0</v>
      </c>
      <c r="Y250" s="551">
        <f ca="1"/>
        <v>0</v>
      </c>
      <c r="Z250" s="552">
        <f ca="1"/>
        <v>0</v>
      </c>
      <c r="AC250" s="644" t="s">
        <v>436</v>
      </c>
      <c r="AD250" s="644" t="s">
        <v>3719</v>
      </c>
      <c r="AE250" s="644" t="s">
        <v>3937</v>
      </c>
    </row>
    <row r="251" spans="2:36" ht="30" hidden="1" customHeight="1" x14ac:dyDescent="0.2">
      <c r="B251" s="491">
        <f ca="1"/>
        <v>247</v>
      </c>
      <c r="C251" s="502" t="str">
        <f ca="1"/>
        <v>NoDrawing</v>
      </c>
      <c r="D251" s="502" t="str">
        <f ca="1"/>
        <v>Lot02</v>
      </c>
      <c r="E251" s="502" t="str">
        <f ca="1"/>
        <v>MO-BEM54</v>
      </c>
      <c r="F251" s="502" t="str">
        <f ca="1"/>
        <v>MO-BEM</v>
      </c>
      <c r="G251" s="504" t="str">
        <f ca="1"/>
        <v>Strengthen the Maintenance Walkway of the TEF fan</v>
      </c>
      <c r="H251" s="502" t="str">
        <f ca="1"/>
        <v>สหชาติ</v>
      </c>
      <c r="I251" s="502">
        <f ca="1"/>
        <v>0</v>
      </c>
      <c r="J251" s="502">
        <f ca="1"/>
        <v>0</v>
      </c>
      <c r="K251" s="506">
        <f ca="1"/>
        <v>46388</v>
      </c>
      <c r="L251" s="530">
        <f ca="1"/>
        <v>46219</v>
      </c>
      <c r="M251" s="189">
        <f ca="1"/>
        <v>1</v>
      </c>
      <c r="N251" s="191" t="str">
        <f ca="1"/>
        <v>Completed</v>
      </c>
      <c r="O251" s="623">
        <f ca="1"/>
        <v>46250</v>
      </c>
      <c r="P251" s="189">
        <f ca="1"/>
        <v>1</v>
      </c>
      <c r="Q251" s="191" t="str">
        <f ca="1"/>
        <v>Completed</v>
      </c>
      <c r="R251" s="209">
        <f ca="1"/>
        <v>0</v>
      </c>
      <c r="S251" s="195">
        <f ca="1"/>
        <v>0</v>
      </c>
      <c r="T251" s="203">
        <f ca="1"/>
        <v>0</v>
      </c>
      <c r="U251" s="530">
        <f ca="1"/>
        <v>46387</v>
      </c>
      <c r="V251" s="189">
        <f ca="1"/>
        <v>0</v>
      </c>
      <c r="W251" s="191" t="str">
        <f ca="1"/>
        <v>On Schedule</v>
      </c>
      <c r="X251" s="570">
        <f ca="1"/>
        <v>0</v>
      </c>
      <c r="Y251" s="551">
        <f ca="1"/>
        <v>0</v>
      </c>
      <c r="Z251" s="552">
        <f ca="1"/>
        <v>0</v>
      </c>
      <c r="AD251" s="644">
        <v>0</v>
      </c>
      <c r="AE251" s="644">
        <v>0</v>
      </c>
    </row>
    <row r="255" spans="2:36" ht="30" customHeight="1" x14ac:dyDescent="0.2">
      <c r="AF255" t="s">
        <v>4792</v>
      </c>
    </row>
    <row r="256" spans="2:36" ht="30" customHeight="1" x14ac:dyDescent="0.2">
      <c r="AF256" t="s">
        <v>4737</v>
      </c>
      <c r="AG256" t="s">
        <v>4395</v>
      </c>
      <c r="AH256" t="s">
        <v>1859</v>
      </c>
      <c r="AI256" t="s">
        <v>1861</v>
      </c>
      <c r="AJ256" t="s">
        <v>1860</v>
      </c>
    </row>
    <row r="257" spans="32:36" ht="30" customHeight="1" x14ac:dyDescent="0.2">
      <c r="AF257" t="s">
        <v>382</v>
      </c>
      <c r="AG257">
        <f ca="1">COUNTIFS($H$5:$H$145,$AF257,$Z$5:$Z$145,"?*")</f>
        <v>2</v>
      </c>
      <c r="AH257">
        <f ca="1">COUNTIFS($H$5:$H$145,$AF257,$Z$5:$Z$145,"Completed")</f>
        <v>1</v>
      </c>
      <c r="AI257">
        <f ca="1">COUNTIFS($H$5:$H$145,$AF257,$Z$5:$Z$145,"Late")</f>
        <v>1</v>
      </c>
      <c r="AJ257">
        <f ca="1">COUNTIFS($H$5:$H$145,$AF257,$Z$5:$Z$145,"On Schedule")</f>
        <v>0</v>
      </c>
    </row>
    <row r="258" spans="32:36" ht="30" customHeight="1" x14ac:dyDescent="0.2">
      <c r="AF258" t="s">
        <v>463</v>
      </c>
      <c r="AG258">
        <f ca="1">COUNTIFS($H$5:$H$145,$AF258,$Z$5:$Z$145,"?*")</f>
        <v>23</v>
      </c>
      <c r="AH258">
        <f ca="1">COUNTIFS($H$5:$H$145,$AF258,$Z$5:$Z$145,"Completed")</f>
        <v>1</v>
      </c>
      <c r="AI258">
        <f ca="1">COUNTIFS($H$5:$H$145,$AF258,$Z$5:$Z$145,"Late")</f>
        <v>16</v>
      </c>
      <c r="AJ258">
        <f ca="1">COUNTIFS($H$5:$H$145,$AF258,$Z$5:$Z$145,"On Schedule")</f>
        <v>6</v>
      </c>
    </row>
    <row r="259" spans="32:36" ht="30" customHeight="1" x14ac:dyDescent="0.2">
      <c r="AF259" t="s">
        <v>428</v>
      </c>
      <c r="AG259">
        <f ca="1">COUNTIFS($H$5:$H$145,$AF259,$Z$5:$Z$145,"?*")</f>
        <v>4</v>
      </c>
      <c r="AH259">
        <f ca="1">COUNTIFS($H$5:$H$145,$AF259,$Z$5:$Z$145,"Completed")</f>
        <v>1</v>
      </c>
      <c r="AI259">
        <f ca="1">COUNTIFS($H$5:$H$145,$AF259,$Z$5:$Z$145,"Late")</f>
        <v>1</v>
      </c>
      <c r="AJ259">
        <f ca="1">COUNTIFS($H$5:$H$145,$AF259,$Z$5:$Z$145,"On Schedule")</f>
        <v>2</v>
      </c>
    </row>
  </sheetData>
  <autoFilter ref="B4:Z251" xr:uid="{3998CDF7-2495-4839-8F0F-4F87B4739D6D}">
    <filterColumn colId="24">
      <customFilters>
        <customFilter operator="notEqual" val=" "/>
      </customFilters>
    </filterColumn>
  </autoFilter>
  <mergeCells count="1">
    <mergeCell ref="B2:Z2"/>
  </mergeCells>
  <conditionalFormatting sqref="M6:M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{82736745-0E64-4C86-8B9B-2AFAF198360D}</x14:id>
        </ext>
      </extLst>
    </cfRule>
  </conditionalFormatting>
  <conditionalFormatting sqref="M26:M42 M4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{E146CFA0-1FEE-462F-B039-B9629AC1D24A}</x14:id>
        </ext>
      </extLst>
    </cfRule>
  </conditionalFormatting>
  <conditionalFormatting sqref="M43:M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{CC458298-BAD8-4154-9849-29B7F63E5710}</x14:id>
        </ext>
      </extLst>
    </cfRule>
  </conditionalFormatting>
  <conditionalFormatting sqref="M8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{10D18381-EF70-4B85-AD99-1375D9FC25F6}</x14:id>
        </ext>
      </extLst>
    </cfRule>
  </conditionalFormatting>
  <conditionalFormatting sqref="M84:M184 M5 M25 M46:M82 M186:M25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{740FB0EE-5F97-4B25-BE7F-B1A4153EF42D}</x14:id>
        </ext>
      </extLst>
    </cfRule>
  </conditionalFormatting>
  <conditionalFormatting sqref="P248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{6C0D27E9-4649-48B3-8E84-28E53863CC78}</x14:id>
        </ext>
      </extLst>
    </cfRule>
  </conditionalFormatting>
  <conditionalFormatting sqref="P249:P251 P5 P25 P46:P140 P142:P247 Q18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{210110DB-B2AB-4FCF-B044-81DACBF343FE}</x14:id>
        </ext>
      </extLst>
    </cfRule>
  </conditionalFormatting>
  <conditionalFormatting sqref="Q5:Q140 N5:N251 O141:Q141 Q142:Q184 L185:M185 Q186:Q251">
    <cfRule type="expression" dxfId="116" priority="32">
      <formula>L5="Completed"</formula>
    </cfRule>
    <cfRule type="expression" dxfId="115" priority="31">
      <formula>L5="On Schedule"</formula>
    </cfRule>
    <cfRule type="expression" dxfId="114" priority="30">
      <formula>L5="Late"</formula>
    </cfRule>
  </conditionalFormatting>
  <conditionalFormatting sqref="S6:S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{C5936D7F-CB7E-4B89-9683-DC60F0D59281}</x14:id>
        </ext>
      </extLst>
    </cfRule>
  </conditionalFormatting>
  <conditionalFormatting sqref="S23:S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{82F8E508-BBC7-41B4-8BEB-5CBE7D0279EE}</x14:id>
        </ext>
      </extLst>
    </cfRule>
  </conditionalFormatting>
  <conditionalFormatting sqref="S25 S5 S46:S25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{85857084-15B0-4B75-81CB-3561087ABE91}</x14:id>
        </ext>
      </extLst>
    </cfRule>
  </conditionalFormatting>
  <conditionalFormatting sqref="S26:S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{A7957235-0ABA-4A9A-B264-2F52573A2C28}</x14:id>
        </ext>
      </extLst>
    </cfRule>
  </conditionalFormatting>
  <conditionalFormatting sqref="T5:T24">
    <cfRule type="expression" dxfId="113" priority="15">
      <formula>T5="Late"</formula>
    </cfRule>
    <cfRule type="expression" dxfId="112" priority="16">
      <formula>T5="On Schedule"</formula>
    </cfRule>
    <cfRule type="expression" dxfId="111" priority="17">
      <formula>T5="Completed"</formula>
    </cfRule>
  </conditionalFormatting>
  <conditionalFormatting sqref="T23:T25 Z23:Z25">
    <cfRule type="expression" dxfId="110" priority="21">
      <formula>T23="Completed"</formula>
    </cfRule>
    <cfRule type="expression" dxfId="109" priority="19">
      <formula>T23="Late"</formula>
    </cfRule>
    <cfRule type="expression" dxfId="108" priority="20">
      <formula>T23="On Schedule"</formula>
    </cfRule>
  </conditionalFormatting>
  <conditionalFormatting sqref="T26:T251 Z26:Z251 X67:Y67">
    <cfRule type="expression" dxfId="107" priority="7">
      <formula>T26="Completed"</formula>
    </cfRule>
    <cfRule type="expression" dxfId="106" priority="6">
      <formula>T26="On Schedule"</formula>
    </cfRule>
    <cfRule type="expression" dxfId="105" priority="5">
      <formula>T26="Late"</formula>
    </cfRule>
  </conditionalFormatting>
  <conditionalFormatting sqref="V6:V24 P6:P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{638C8B90-C72A-4F6C-8525-F13253C8419D}</x14:id>
        </ext>
      </extLst>
    </cfRule>
  </conditionalFormatting>
  <conditionalFormatting sqref="V25 V5 V46:V25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{FBBF6D50-6423-4AEF-AFF7-D8C9A72ECF46}</x14:id>
        </ext>
      </extLst>
    </cfRule>
  </conditionalFormatting>
  <conditionalFormatting sqref="V26:V42 P26:P45 V4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{BE480858-A34A-4EFE-9C6F-D3ED6696A147}</x14:id>
        </ext>
      </extLst>
    </cfRule>
  </conditionalFormatting>
  <conditionalFormatting sqref="V43:V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{659819FD-A3A2-43FB-9DEE-0EF7A1DE3C07}</x14:id>
        </ext>
      </extLst>
    </cfRule>
  </conditionalFormatting>
  <conditionalFormatting sqref="W5:W251">
    <cfRule type="expression" dxfId="104" priority="25">
      <formula>W5="Late"</formula>
    </cfRule>
    <cfRule type="expression" dxfId="103" priority="26">
      <formula>W5="On Schedule"</formula>
    </cfRule>
    <cfRule type="expression" dxfId="102" priority="27">
      <formula>W5="Completed"</formula>
    </cfRule>
  </conditionalFormatting>
  <conditionalFormatting sqref="Y5 Y25 Y46:Y66 Y68:Y25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{1422FE9C-746E-44C9-9E1E-E3D2AE169411}</x14:id>
        </ext>
      </extLst>
    </cfRule>
  </conditionalFormatting>
  <conditionalFormatting sqref="Y6:Y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{92F5E0E9-AEB3-49C2-BCF8-80374A35AE2A}</x14:id>
        </ext>
      </extLst>
    </cfRule>
  </conditionalFormatting>
  <conditionalFormatting sqref="Y26:Y4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{D13106D1-587D-40BC-8FA6-C79655364152}</x14:id>
        </ext>
      </extLst>
    </cfRule>
  </conditionalFormatting>
  <conditionalFormatting sqref="Z5:Z24">
    <cfRule type="expression" dxfId="101" priority="12">
      <formula>Z5="Completed"</formula>
    </cfRule>
    <cfRule type="expression" dxfId="100" priority="11">
      <formula>Z5="On Schedule"</formula>
    </cfRule>
    <cfRule type="expression" dxfId="99" priority="10">
      <formula>Z5="Late"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736745-0E64-4C86-8B9B-2AFAF1983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E146CFA0-1FEE-462F-B039-B9629AC1D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M26:M42 M45</xm:sqref>
        </x14:conditionalFormatting>
        <x14:conditionalFormatting xmlns:xm="http://schemas.microsoft.com/office/excel/2006/main">
          <x14:cfRule type="dataBar" id="{CC458298-BAD8-4154-9849-29B7F63E57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M43:M44</xm:sqref>
        </x14:conditionalFormatting>
        <x14:conditionalFormatting xmlns:xm="http://schemas.microsoft.com/office/excel/2006/main">
          <x14:cfRule type="dataBar" id="{10D18381-EF70-4B85-AD99-1375D9FC25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</xm:sqref>
        </x14:conditionalFormatting>
        <x14:conditionalFormatting xmlns:xm="http://schemas.microsoft.com/office/excel/2006/main">
          <x14:cfRule type="dataBar" id="{740FB0EE-5F97-4B25-BE7F-B1A4153EF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M84:M184 M5 M25 M46:M82 M186:M251</xm:sqref>
        </x14:conditionalFormatting>
        <x14:conditionalFormatting xmlns:xm="http://schemas.microsoft.com/office/excel/2006/main">
          <x14:cfRule type="dataBar" id="{6C0D27E9-4649-48B3-8E84-28E53863C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P248</xm:sqref>
        </x14:conditionalFormatting>
        <x14:conditionalFormatting xmlns:xm="http://schemas.microsoft.com/office/excel/2006/main">
          <x14:cfRule type="dataBar" id="{210110DB-B2AB-4FCF-B044-81DACBF343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P249:P251 P5 P25 P46:P140 P142:P247 Q185</xm:sqref>
        </x14:conditionalFormatting>
        <x14:conditionalFormatting xmlns:xm="http://schemas.microsoft.com/office/excel/2006/main">
          <x14:cfRule type="dataBar" id="{C5936D7F-CB7E-4B89-9683-DC60F0D5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S6:S22</xm:sqref>
        </x14:conditionalFormatting>
        <x14:conditionalFormatting xmlns:xm="http://schemas.microsoft.com/office/excel/2006/main">
          <x14:cfRule type="dataBar" id="{82F8E508-BBC7-41B4-8BEB-5CBE7D027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S23:S24</xm:sqref>
        </x14:conditionalFormatting>
        <x14:conditionalFormatting xmlns:xm="http://schemas.microsoft.com/office/excel/2006/main">
          <x14:cfRule type="dataBar" id="{85857084-15B0-4B75-81CB-3561087A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S25 S5 S46:S251</xm:sqref>
        </x14:conditionalFormatting>
        <x14:conditionalFormatting xmlns:xm="http://schemas.microsoft.com/office/excel/2006/main">
          <x14:cfRule type="dataBar" id="{A7957235-0ABA-4A9A-B264-2F52573A2C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S26:S45</xm:sqref>
        </x14:conditionalFormatting>
        <x14:conditionalFormatting xmlns:xm="http://schemas.microsoft.com/office/excel/2006/main">
          <x14:cfRule type="dataBar" id="{638C8B90-C72A-4F6C-8525-F13253C84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V6:V24 P6:P24</xm:sqref>
        </x14:conditionalFormatting>
        <x14:conditionalFormatting xmlns:xm="http://schemas.microsoft.com/office/excel/2006/main">
          <x14:cfRule type="dataBar" id="{FBBF6D50-6423-4AEF-AFF7-D8C9A72ECF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V25 V5 V46:V251</xm:sqref>
        </x14:conditionalFormatting>
        <x14:conditionalFormatting xmlns:xm="http://schemas.microsoft.com/office/excel/2006/main">
          <x14:cfRule type="dataBar" id="{BE480858-A34A-4EFE-9C6F-D3ED6696A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V26:V42 P26:P45 V45</xm:sqref>
        </x14:conditionalFormatting>
        <x14:conditionalFormatting xmlns:xm="http://schemas.microsoft.com/office/excel/2006/main">
          <x14:cfRule type="dataBar" id="{659819FD-A3A2-43FB-9DEE-0EF7A1DE3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V43:V44</xm:sqref>
        </x14:conditionalFormatting>
        <x14:conditionalFormatting xmlns:xm="http://schemas.microsoft.com/office/excel/2006/main">
          <x14:cfRule type="dataBar" id="{1422FE9C-746E-44C9-9E1E-E3D2AE169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 Y25 Y46:Y66 Y68:Y251</xm:sqref>
        </x14:conditionalFormatting>
        <x14:conditionalFormatting xmlns:xm="http://schemas.microsoft.com/office/excel/2006/main">
          <x14:cfRule type="dataBar" id="{92F5E0E9-AEB3-49C2-BCF8-80374A35AE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Y6:Y24</xm:sqref>
        </x14:conditionalFormatting>
        <x14:conditionalFormatting xmlns:xm="http://schemas.microsoft.com/office/excel/2006/main">
          <x14:cfRule type="dataBar" id="{D13106D1-587D-40BC-8FA6-C796553641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Y26:Y45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7AC5-5F20-4547-85FC-019047EE742B}">
  <sheetPr codeName="Sheet12" filterMode="1">
    <tabColor theme="9"/>
  </sheetPr>
  <dimension ref="B2:AN271"/>
  <sheetViews>
    <sheetView zoomScale="70" zoomScaleNormal="70" workbookViewId="0">
      <pane ySplit="4" topLeftCell="A98" activePane="bottomLeft" state="frozen"/>
      <selection activeCell="Q198" sqref="Q198"/>
      <selection pane="bottomLeft" activeCell="Q198" sqref="Q198"/>
    </sheetView>
  </sheetViews>
  <sheetFormatPr defaultRowHeight="30" customHeight="1" outlineLevelCol="1" x14ac:dyDescent="0.2"/>
  <cols>
    <col min="2" max="2" width="5.625" style="488" customWidth="1"/>
    <col min="3" max="3" width="13.75" style="488" customWidth="1" outlineLevel="1"/>
    <col min="4" max="4" width="12.75" style="488" hidden="1" customWidth="1"/>
    <col min="5" max="5" width="12.75" style="488" customWidth="1"/>
    <col min="6" max="6" width="4.875" style="488" hidden="1" customWidth="1" outlineLevel="1"/>
    <col min="7" max="7" width="91.375" style="488" bestFit="1" customWidth="1" collapsed="1"/>
    <col min="8" max="8" width="14.125" style="485" customWidth="1"/>
    <col min="9" max="11" width="14.125" style="485" hidden="1" customWidth="1"/>
    <col min="12" max="26" width="14.125" style="485" hidden="1" customWidth="1" outlineLevel="1"/>
    <col min="27" max="27" width="14.125" style="485" customWidth="1" collapsed="1"/>
    <col min="28" max="28" width="14.125" style="33" customWidth="1"/>
    <col min="29" max="29" width="14.125" style="485" customWidth="1"/>
    <col min="30" max="30" width="0" hidden="1" customWidth="1"/>
    <col min="33" max="33" width="16.375" style="644" bestFit="1" customWidth="1"/>
    <col min="34" max="34" width="13.125" style="644" bestFit="1" customWidth="1"/>
    <col min="35" max="35" width="14.25" style="644" bestFit="1" customWidth="1"/>
    <col min="36" max="36" width="18.75" bestFit="1" customWidth="1"/>
  </cols>
  <sheetData>
    <row r="2" spans="2:35" ht="30" customHeight="1" x14ac:dyDescent="0.2">
      <c r="B2" s="903" t="s">
        <v>1919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C2" s="903"/>
    </row>
    <row r="3" spans="2:35" ht="14.25" x14ac:dyDescent="0.2"/>
    <row r="4" spans="2:35" ht="57" x14ac:dyDescent="0.2">
      <c r="B4" s="441" t="s">
        <v>1858</v>
      </c>
      <c r="C4" s="442" t="s">
        <v>4389</v>
      </c>
      <c r="D4" s="441" t="s">
        <v>548</v>
      </c>
      <c r="E4" s="441" t="s">
        <v>15</v>
      </c>
      <c r="F4" s="441" t="s">
        <v>16</v>
      </c>
      <c r="G4" s="442" t="s">
        <v>18</v>
      </c>
      <c r="H4" s="442" t="s">
        <v>1655</v>
      </c>
      <c r="I4" s="442"/>
      <c r="J4" s="442" t="s">
        <v>1909</v>
      </c>
      <c r="K4" s="442" t="s">
        <v>1654</v>
      </c>
      <c r="L4" s="442" t="s">
        <v>1645</v>
      </c>
      <c r="M4" s="443" t="s">
        <v>1644</v>
      </c>
      <c r="N4" s="443" t="s">
        <v>1935</v>
      </c>
      <c r="O4" s="442" t="s">
        <v>1646</v>
      </c>
      <c r="P4" s="443" t="s">
        <v>1647</v>
      </c>
      <c r="Q4" s="443" t="s">
        <v>1936</v>
      </c>
      <c r="R4" s="442" t="s">
        <v>1915</v>
      </c>
      <c r="S4" s="443" t="s">
        <v>1914</v>
      </c>
      <c r="T4" s="443" t="s">
        <v>1937</v>
      </c>
      <c r="U4" s="442" t="s">
        <v>1648</v>
      </c>
      <c r="V4" s="443" t="s">
        <v>1649</v>
      </c>
      <c r="W4" s="443" t="s">
        <v>1938</v>
      </c>
      <c r="X4" s="442" t="s">
        <v>1650</v>
      </c>
      <c r="Y4" s="443" t="s">
        <v>1651</v>
      </c>
      <c r="Z4" s="443" t="s">
        <v>1939</v>
      </c>
      <c r="AA4" s="442" t="s">
        <v>1944</v>
      </c>
      <c r="AB4" s="443" t="s">
        <v>1945</v>
      </c>
      <c r="AC4" s="443" t="s">
        <v>1946</v>
      </c>
      <c r="AD4" s="441" t="s">
        <v>1910</v>
      </c>
      <c r="AG4" s="644" t="s">
        <v>4389</v>
      </c>
      <c r="AH4" s="644" t="s">
        <v>4803</v>
      </c>
      <c r="AI4" s="644" t="s">
        <v>4804</v>
      </c>
    </row>
    <row r="5" spans="2:35" ht="30" hidden="1" customHeight="1" x14ac:dyDescent="0.2">
      <c r="B5" s="508" cm="1">
        <f t="array" aca="1" ref="B5:AC251" ca="1">IF('01 Summary'!B4:AC250=" "," ",'01 Summary'!B4:AC250)</f>
        <v>1</v>
      </c>
      <c r="C5" s="508" t="str">
        <f ca="1"/>
        <v>MDW-39246-60</v>
      </c>
      <c r="D5" s="508" t="str">
        <f ca="1"/>
        <v>Lot01</v>
      </c>
      <c r="E5" s="508" t="str">
        <f ca="1"/>
        <v>GEN1</v>
      </c>
      <c r="F5" s="508" t="str">
        <f ca="1"/>
        <v>GEN</v>
      </c>
      <c r="G5" s="542" t="str">
        <f ca="1"/>
        <v>Rooms and Building Service Systems Modification in Stations Area</v>
      </c>
      <c r="H5" s="508" t="str">
        <f ca="1"/>
        <v>-</v>
      </c>
      <c r="I5" s="509">
        <f ca="1"/>
        <v>0</v>
      </c>
      <c r="J5" s="508">
        <f ca="1"/>
        <v>0</v>
      </c>
      <c r="K5" s="510">
        <f ca="1"/>
        <v>46235</v>
      </c>
      <c r="L5" s="663">
        <f ca="1"/>
        <v>0</v>
      </c>
      <c r="M5" s="664">
        <f ca="1"/>
        <v>0</v>
      </c>
      <c r="N5" s="665">
        <f ca="1"/>
        <v>0</v>
      </c>
      <c r="O5" s="663">
        <f ca="1"/>
        <v>0</v>
      </c>
      <c r="P5" s="664">
        <f ca="1"/>
        <v>0</v>
      </c>
      <c r="Q5" s="665">
        <f ca="1"/>
        <v>0</v>
      </c>
      <c r="R5" s="663">
        <f ca="1"/>
        <v>0</v>
      </c>
      <c r="S5" s="664">
        <f ca="1"/>
        <v>0</v>
      </c>
      <c r="T5" s="665">
        <f ca="1"/>
        <v>0</v>
      </c>
      <c r="U5" s="663">
        <f ca="1"/>
        <v>0</v>
      </c>
      <c r="V5" s="664">
        <f ca="1"/>
        <v>0</v>
      </c>
      <c r="W5" s="665">
        <f ca="1"/>
        <v>0</v>
      </c>
      <c r="X5" s="663">
        <f ca="1"/>
        <v>0</v>
      </c>
      <c r="Y5" s="664">
        <f ca="1"/>
        <v>0</v>
      </c>
      <c r="Z5" s="665">
        <f ca="1"/>
        <v>0</v>
      </c>
      <c r="AA5" s="692">
        <f ca="1"/>
        <v>0</v>
      </c>
      <c r="AB5" s="693">
        <f ca="1"/>
        <v>0</v>
      </c>
      <c r="AC5" s="694">
        <f ca="1"/>
        <v>0</v>
      </c>
      <c r="AD5" t="str" cm="1">
        <f t="array" aca="1" ref="AD5" ca="1">_xlfn.XLOOKUP(1,(E5='01 Summary'!$E$4:$E$250)*(('01 Summary'!$AC$4:$AC$250="Late")+('01 Summary'!$AC$4:$AC$250="On Schedule")),'01 Summary'!$AM$4:$AM$250," ")</f>
        <v xml:space="preserve"> </v>
      </c>
      <c r="AG5" s="644" t="s">
        <v>1276</v>
      </c>
      <c r="AH5" s="644" t="s">
        <v>3529</v>
      </c>
      <c r="AI5" s="644" t="s">
        <v>3802</v>
      </c>
    </row>
    <row r="6" spans="2:35" ht="30" customHeight="1" x14ac:dyDescent="0.2">
      <c r="B6" s="508">
        <f ca="1"/>
        <v>2</v>
      </c>
      <c r="C6" s="508" t="str">
        <f ca="1"/>
        <v>MDW-39246</v>
      </c>
      <c r="D6" s="508" t="str">
        <f ca="1"/>
        <v>Lot01</v>
      </c>
      <c r="E6" s="508" t="str">
        <f ca="1"/>
        <v>GEN1.1</v>
      </c>
      <c r="F6" s="508" t="str">
        <f ca="1"/>
        <v>GEN</v>
      </c>
      <c r="G6" s="542" t="str">
        <f ca="1"/>
        <v>Power Outlet Installation in SOR, Ticket Office and Cash Handling for OR13 - OR17</v>
      </c>
      <c r="H6" s="508" t="str">
        <f ca="1"/>
        <v>ประธาน</v>
      </c>
      <c r="I6" s="509">
        <f ca="1"/>
        <v>0</v>
      </c>
      <c r="J6" s="508">
        <f ca="1"/>
        <v>0</v>
      </c>
      <c r="K6" s="510">
        <f ca="1"/>
        <v>46235</v>
      </c>
      <c r="L6" s="173">
        <f ca="1"/>
        <v>46052</v>
      </c>
      <c r="M6" s="187">
        <f ca="1"/>
        <v>1</v>
      </c>
      <c r="N6" s="191" t="str">
        <f ca="1"/>
        <v>Completed</v>
      </c>
      <c r="O6" s="173">
        <f ca="1"/>
        <v>46082</v>
      </c>
      <c r="P6" s="187">
        <f ca="1"/>
        <v>1</v>
      </c>
      <c r="Q6" s="191" t="str">
        <f ca="1"/>
        <v>Completed</v>
      </c>
      <c r="R6" s="194">
        <f ca="1"/>
        <v>0</v>
      </c>
      <c r="S6" s="195">
        <f ca="1"/>
        <v>0</v>
      </c>
      <c r="T6" s="203">
        <f ca="1"/>
        <v>0</v>
      </c>
      <c r="U6" s="173">
        <f ca="1"/>
        <v>46112</v>
      </c>
      <c r="V6" s="187">
        <f ca="1"/>
        <v>1</v>
      </c>
      <c r="W6" s="191" t="str">
        <f ca="1"/>
        <v>Completed</v>
      </c>
      <c r="X6" s="194">
        <f ca="1"/>
        <v>0</v>
      </c>
      <c r="Y6" s="195">
        <f ca="1"/>
        <v>0</v>
      </c>
      <c r="Z6" s="203">
        <f ca="1"/>
        <v>0</v>
      </c>
      <c r="AA6" s="173">
        <f ca="1"/>
        <v>46295</v>
      </c>
      <c r="AB6" s="187">
        <f ca="1"/>
        <v>1</v>
      </c>
      <c r="AC6" s="191" t="str">
        <f ca="1"/>
        <v>Completed</v>
      </c>
      <c r="AD6" t="str" cm="1">
        <f t="array" aca="1" ref="AD6" ca="1">_xlfn.XLOOKUP(1,(E6='01 Summary'!$E$4:$E$250)*(('01 Summary'!$AC$4:$AC$250="Late")+('01 Summary'!$AC$4:$AC$250="On Schedule")),'01 Summary'!$AM$4:$AM$250," ")</f>
        <v xml:space="preserve"> </v>
      </c>
      <c r="AG6" s="644" t="s">
        <v>1276</v>
      </c>
      <c r="AH6" s="644" t="s">
        <v>3529</v>
      </c>
      <c r="AI6" s="644" t="s">
        <v>3802</v>
      </c>
    </row>
    <row r="7" spans="2:35" ht="30" customHeight="1" x14ac:dyDescent="0.2">
      <c r="B7" s="508">
        <f ca="1"/>
        <v>3</v>
      </c>
      <c r="C7" s="508" t="str">
        <f ca="1"/>
        <v>MDW-39247</v>
      </c>
      <c r="D7" s="508" t="str">
        <f ca="1"/>
        <v>Lot01</v>
      </c>
      <c r="E7" s="508" t="str">
        <f ca="1"/>
        <v>GEN1.2</v>
      </c>
      <c r="F7" s="508" t="str">
        <f ca="1"/>
        <v>GEN</v>
      </c>
      <c r="G7" s="542" t="str">
        <f ca="1"/>
        <v>Power Outlet Installation in SOR, Ticket Office and Cash Handling for OR18 - OR22</v>
      </c>
      <c r="H7" s="508" t="str">
        <f ca="1"/>
        <v>ประธาน</v>
      </c>
      <c r="I7" s="509">
        <f ca="1"/>
        <v>0</v>
      </c>
      <c r="J7" s="508">
        <f ca="1"/>
        <v>0</v>
      </c>
      <c r="K7" s="510">
        <f ca="1"/>
        <v>46235</v>
      </c>
      <c r="L7" s="173">
        <f ca="1"/>
        <v>46021</v>
      </c>
      <c r="M7" s="187">
        <f ca="1"/>
        <v>1</v>
      </c>
      <c r="N7" s="191" t="str">
        <f ca="1"/>
        <v>Completed</v>
      </c>
      <c r="O7" s="173">
        <f ca="1"/>
        <v>46051</v>
      </c>
      <c r="P7" s="187">
        <f ca="1"/>
        <v>1</v>
      </c>
      <c r="Q7" s="191" t="str">
        <f ca="1"/>
        <v>Completed</v>
      </c>
      <c r="R7" s="194">
        <f ca="1"/>
        <v>0</v>
      </c>
      <c r="S7" s="195">
        <f ca="1"/>
        <v>0</v>
      </c>
      <c r="T7" s="203">
        <f ca="1"/>
        <v>0</v>
      </c>
      <c r="U7" s="173">
        <f ca="1"/>
        <v>46081</v>
      </c>
      <c r="V7" s="187">
        <f ca="1"/>
        <v>1</v>
      </c>
      <c r="W7" s="191" t="str">
        <f ca="1"/>
        <v>Completed</v>
      </c>
      <c r="X7" s="194">
        <f ca="1"/>
        <v>0</v>
      </c>
      <c r="Y7" s="195">
        <f ca="1"/>
        <v>0</v>
      </c>
      <c r="Z7" s="203">
        <f ca="1"/>
        <v>0</v>
      </c>
      <c r="AA7" s="173">
        <f ca="1"/>
        <v>46295</v>
      </c>
      <c r="AB7" s="187">
        <f ca="1"/>
        <v>1</v>
      </c>
      <c r="AC7" s="191" t="str">
        <f ca="1"/>
        <v>Completed</v>
      </c>
      <c r="AD7" t="str" cm="1">
        <f t="array" aca="1" ref="AD7" ca="1">_xlfn.XLOOKUP(1,(E7='01 Summary'!$E$4:$E$250)*(('01 Summary'!$AC$4:$AC$250="Late")+('01 Summary'!$AC$4:$AC$250="On Schedule")),'01 Summary'!$AM$4:$AM$250," ")</f>
        <v xml:space="preserve"> </v>
      </c>
      <c r="AG7" s="644" t="s">
        <v>1280</v>
      </c>
      <c r="AH7" s="644" t="s">
        <v>3529</v>
      </c>
      <c r="AI7" s="644" t="s">
        <v>3804</v>
      </c>
    </row>
    <row r="8" spans="2:35" ht="30" customHeight="1" x14ac:dyDescent="0.2">
      <c r="B8" s="508">
        <f ca="1"/>
        <v>4</v>
      </c>
      <c r="C8" s="508" t="str">
        <f ca="1"/>
        <v>MDW-39248</v>
      </c>
      <c r="D8" s="508" t="str">
        <f ca="1"/>
        <v>Lot01</v>
      </c>
      <c r="E8" s="508" t="str">
        <f ca="1"/>
        <v>GEN1.3</v>
      </c>
      <c r="F8" s="508" t="str">
        <f ca="1"/>
        <v>GEN</v>
      </c>
      <c r="G8" s="542" t="str">
        <f ca="1"/>
        <v>Power Outlet Installation in SOR, Ticket Office and Cash Handling for OR23 - OR29</v>
      </c>
      <c r="H8" s="508" t="str">
        <f ca="1"/>
        <v>ประธาน</v>
      </c>
      <c r="I8" s="509">
        <f ca="1"/>
        <v>0</v>
      </c>
      <c r="J8" s="508">
        <f ca="1"/>
        <v>0</v>
      </c>
      <c r="K8" s="510">
        <f ca="1"/>
        <v>46235</v>
      </c>
      <c r="L8" s="173">
        <f ca="1"/>
        <v>46052</v>
      </c>
      <c r="M8" s="187">
        <f ca="1"/>
        <v>1</v>
      </c>
      <c r="N8" s="191" t="str">
        <f ca="1"/>
        <v>Completed</v>
      </c>
      <c r="O8" s="173">
        <f ca="1"/>
        <v>46082</v>
      </c>
      <c r="P8" s="187">
        <f ca="1"/>
        <v>1</v>
      </c>
      <c r="Q8" s="191" t="str">
        <f ca="1"/>
        <v>Completed</v>
      </c>
      <c r="R8" s="194">
        <f ca="1"/>
        <v>0</v>
      </c>
      <c r="S8" s="195">
        <f ca="1"/>
        <v>0</v>
      </c>
      <c r="T8" s="203">
        <f ca="1"/>
        <v>0</v>
      </c>
      <c r="U8" s="173">
        <f ca="1"/>
        <v>46112</v>
      </c>
      <c r="V8" s="187">
        <f ca="1"/>
        <v>1</v>
      </c>
      <c r="W8" s="191" t="str">
        <f ca="1"/>
        <v>Completed</v>
      </c>
      <c r="X8" s="194">
        <f ca="1"/>
        <v>0</v>
      </c>
      <c r="Y8" s="195">
        <f ca="1"/>
        <v>0</v>
      </c>
      <c r="Z8" s="203">
        <f ca="1"/>
        <v>0</v>
      </c>
      <c r="AA8" s="173">
        <f ca="1"/>
        <v>46295</v>
      </c>
      <c r="AB8" s="187">
        <f ca="1"/>
        <v>1</v>
      </c>
      <c r="AC8" s="191" t="str">
        <f ca="1"/>
        <v>Completed</v>
      </c>
      <c r="AD8" t="str" cm="1">
        <f t="array" aca="1" ref="AD8" ca="1">_xlfn.XLOOKUP(1,(E8='01 Summary'!$E$4:$E$250)*(('01 Summary'!$AC$4:$AC$250="Late")+('01 Summary'!$AC$4:$AC$250="On Schedule")),'01 Summary'!$AM$4:$AM$250," ")</f>
        <v xml:space="preserve"> </v>
      </c>
      <c r="AG8" s="644" t="s">
        <v>1283</v>
      </c>
      <c r="AH8" s="644" t="s">
        <v>3529</v>
      </c>
      <c r="AI8" s="644" t="s">
        <v>3806</v>
      </c>
    </row>
    <row r="9" spans="2:35" ht="30" customHeight="1" x14ac:dyDescent="0.2">
      <c r="B9" s="508">
        <f ca="1"/>
        <v>5</v>
      </c>
      <c r="C9" s="508" t="str">
        <f ca="1"/>
        <v>MDW-39252</v>
      </c>
      <c r="D9" s="508" t="str">
        <f ca="1"/>
        <v>Lot01</v>
      </c>
      <c r="E9" s="508" t="str">
        <f ca="1"/>
        <v>GEN1.4</v>
      </c>
      <c r="F9" s="508" t="str">
        <f ca="1"/>
        <v>GEN</v>
      </c>
      <c r="G9" s="542" t="str">
        <f ca="1"/>
        <v>Modification of Fire Suppression System (N2) in Commerial Room at OR14</v>
      </c>
      <c r="H9" s="508" t="str">
        <f ca="1"/>
        <v>ประธาน</v>
      </c>
      <c r="I9" s="509">
        <f ca="1"/>
        <v>0</v>
      </c>
      <c r="J9" s="508">
        <f ca="1"/>
        <v>0</v>
      </c>
      <c r="K9" s="510">
        <f ca="1"/>
        <v>46235</v>
      </c>
      <c r="L9" s="173">
        <f ca="1"/>
        <v>46021</v>
      </c>
      <c r="M9" s="187">
        <f ca="1"/>
        <v>1</v>
      </c>
      <c r="N9" s="191" t="str">
        <f ca="1"/>
        <v>Completed</v>
      </c>
      <c r="O9" s="173">
        <f ca="1"/>
        <v>46051</v>
      </c>
      <c r="P9" s="187">
        <f ca="1"/>
        <v>1</v>
      </c>
      <c r="Q9" s="191" t="str">
        <f ca="1"/>
        <v>Completed</v>
      </c>
      <c r="R9" s="194">
        <f ca="1"/>
        <v>0</v>
      </c>
      <c r="S9" s="195">
        <f ca="1"/>
        <v>0</v>
      </c>
      <c r="T9" s="203">
        <f ca="1"/>
        <v>0</v>
      </c>
      <c r="U9" s="173">
        <f ca="1"/>
        <v>46081</v>
      </c>
      <c r="V9" s="187">
        <f ca="1"/>
        <v>1</v>
      </c>
      <c r="W9" s="191" t="str">
        <f ca="1"/>
        <v>Completed</v>
      </c>
      <c r="X9" s="194">
        <f ca="1"/>
        <v>0</v>
      </c>
      <c r="Y9" s="195">
        <f ca="1"/>
        <v>0</v>
      </c>
      <c r="Z9" s="203">
        <f ca="1"/>
        <v>0</v>
      </c>
      <c r="AA9" s="173">
        <f ca="1"/>
        <v>46295</v>
      </c>
      <c r="AB9" s="187">
        <f ca="1"/>
        <v>1</v>
      </c>
      <c r="AC9" s="191" t="str">
        <f ca="1"/>
        <v>Completed</v>
      </c>
      <c r="AD9" t="str" cm="1">
        <f t="array" aca="1" ref="AD9" ca="1">_xlfn.XLOOKUP(1,(E9='01 Summary'!$E$4:$E$250)*(('01 Summary'!$AC$4:$AC$250="Late")+('01 Summary'!$AC$4:$AC$250="On Schedule")),'01 Summary'!$AM$4:$AM$250," ")</f>
        <v xml:space="preserve"> </v>
      </c>
      <c r="AG9" s="644" t="s">
        <v>1298</v>
      </c>
      <c r="AH9" s="644" t="s">
        <v>3537</v>
      </c>
      <c r="AI9" s="644" t="s">
        <v>3811</v>
      </c>
    </row>
    <row r="10" spans="2:35" ht="30" customHeight="1" x14ac:dyDescent="0.2">
      <c r="B10" s="508">
        <f ca="1"/>
        <v>6</v>
      </c>
      <c r="C10" s="508" t="str">
        <f ca="1"/>
        <v>MDW-39253</v>
      </c>
      <c r="D10" s="508" t="str">
        <f ca="1"/>
        <v>Lot01</v>
      </c>
      <c r="E10" s="508" t="str">
        <f ca="1"/>
        <v>GEN1.5</v>
      </c>
      <c r="F10" s="508" t="str">
        <f ca="1"/>
        <v>GEN</v>
      </c>
      <c r="G10" s="542" t="str">
        <f ca="1"/>
        <v>Modification of Civil Work in Telecommunication Room at OR14</v>
      </c>
      <c r="H10" s="508" t="str">
        <f ca="1"/>
        <v>สหชาติ</v>
      </c>
      <c r="I10" s="509">
        <f ca="1"/>
        <v>0</v>
      </c>
      <c r="J10" s="508">
        <f ca="1"/>
        <v>0</v>
      </c>
      <c r="K10" s="510">
        <f ca="1"/>
        <v>46235</v>
      </c>
      <c r="L10" s="173">
        <f ca="1"/>
        <v>46021</v>
      </c>
      <c r="M10" s="187">
        <f ca="1"/>
        <v>1</v>
      </c>
      <c r="N10" s="191" t="str">
        <f ca="1"/>
        <v>Completed</v>
      </c>
      <c r="O10" s="173">
        <f ca="1"/>
        <v>46051</v>
      </c>
      <c r="P10" s="187">
        <f ca="1"/>
        <v>1</v>
      </c>
      <c r="Q10" s="191" t="str">
        <f ca="1"/>
        <v>Completed</v>
      </c>
      <c r="R10" s="194">
        <f ca="1"/>
        <v>0</v>
      </c>
      <c r="S10" s="195">
        <f ca="1"/>
        <v>0</v>
      </c>
      <c r="T10" s="203">
        <f ca="1"/>
        <v>0</v>
      </c>
      <c r="U10" s="173">
        <f ca="1"/>
        <v>46081</v>
      </c>
      <c r="V10" s="187">
        <f ca="1"/>
        <v>1</v>
      </c>
      <c r="W10" s="191" t="str">
        <f ca="1"/>
        <v>Completed</v>
      </c>
      <c r="X10" s="194">
        <f ca="1"/>
        <v>0</v>
      </c>
      <c r="Y10" s="195">
        <f ca="1"/>
        <v>0</v>
      </c>
      <c r="Z10" s="203">
        <f ca="1"/>
        <v>0</v>
      </c>
      <c r="AA10" s="173">
        <f ca="1"/>
        <v>46295</v>
      </c>
      <c r="AB10" s="187">
        <f ca="1"/>
        <v>1</v>
      </c>
      <c r="AC10" s="191" t="str">
        <f ca="1"/>
        <v>Completed</v>
      </c>
      <c r="AD10" t="str" cm="1">
        <f t="array" aca="1" ref="AD10" ca="1">_xlfn.XLOOKUP(1,(E10='01 Summary'!$E$4:$E$250)*(('01 Summary'!$AC$4:$AC$250="Late")+('01 Summary'!$AC$4:$AC$250="On Schedule")),'01 Summary'!$AM$4:$AM$250," ")</f>
        <v xml:space="preserve"> </v>
      </c>
      <c r="AG10" s="644" t="s">
        <v>1302</v>
      </c>
      <c r="AH10" s="644" t="s">
        <v>2111</v>
      </c>
      <c r="AI10" s="644" t="s">
        <v>2113</v>
      </c>
    </row>
    <row r="11" spans="2:35" ht="30" customHeight="1" x14ac:dyDescent="0.2">
      <c r="B11" s="508">
        <f ca="1"/>
        <v>7</v>
      </c>
      <c r="C11" s="508" t="str">
        <f ca="1"/>
        <v>MDW-39254</v>
      </c>
      <c r="D11" s="508" t="str">
        <f ca="1"/>
        <v>Lot01</v>
      </c>
      <c r="E11" s="508" t="str">
        <f ca="1"/>
        <v>GEN1.6</v>
      </c>
      <c r="F11" s="508" t="str">
        <f ca="1"/>
        <v>GEN</v>
      </c>
      <c r="G11" s="542" t="str">
        <f ca="1"/>
        <v>Modification in Staff Mess Room at OR13-OR17</v>
      </c>
      <c r="H11" s="508" t="str">
        <f ca="1"/>
        <v>ประธาน</v>
      </c>
      <c r="I11" s="509">
        <f ca="1"/>
        <v>0</v>
      </c>
      <c r="J11" s="508">
        <f ca="1"/>
        <v>0</v>
      </c>
      <c r="K11" s="510">
        <f ca="1"/>
        <v>46235</v>
      </c>
      <c r="L11" s="173">
        <f ca="1"/>
        <v>46052</v>
      </c>
      <c r="M11" s="187">
        <f ca="1"/>
        <v>1</v>
      </c>
      <c r="N11" s="191" t="str">
        <f ca="1"/>
        <v>Completed</v>
      </c>
      <c r="O11" s="173">
        <f ca="1"/>
        <v>46082</v>
      </c>
      <c r="P11" s="187">
        <f ca="1"/>
        <v>1</v>
      </c>
      <c r="Q11" s="191" t="str">
        <f ca="1"/>
        <v>Completed</v>
      </c>
      <c r="R11" s="194">
        <f ca="1"/>
        <v>0</v>
      </c>
      <c r="S11" s="195">
        <f ca="1"/>
        <v>0</v>
      </c>
      <c r="T11" s="203">
        <f ca="1"/>
        <v>0</v>
      </c>
      <c r="U11" s="173">
        <f ca="1"/>
        <v>46112</v>
      </c>
      <c r="V11" s="187">
        <f ca="1"/>
        <v>1</v>
      </c>
      <c r="W11" s="191" t="str">
        <f ca="1"/>
        <v>Completed</v>
      </c>
      <c r="X11" s="194">
        <f ca="1"/>
        <v>0</v>
      </c>
      <c r="Y11" s="195">
        <f ca="1"/>
        <v>0</v>
      </c>
      <c r="Z11" s="203">
        <f ca="1"/>
        <v>0</v>
      </c>
      <c r="AA11" s="173">
        <f ca="1"/>
        <v>46295</v>
      </c>
      <c r="AB11" s="187">
        <f ca="1"/>
        <v>1</v>
      </c>
      <c r="AC11" s="191" t="str">
        <f ca="1"/>
        <v>Completed</v>
      </c>
      <c r="AD11" t="str" cm="1">
        <f t="array" aca="1" ref="AD11" ca="1">_xlfn.XLOOKUP(1,(E11='01 Summary'!$E$4:$E$250)*(('01 Summary'!$AC$4:$AC$250="Late")+('01 Summary'!$AC$4:$AC$250="On Schedule")),'01 Summary'!$AM$4:$AM$250," ")</f>
        <v xml:space="preserve"> </v>
      </c>
      <c r="AG11" s="644" t="s">
        <v>1305</v>
      </c>
      <c r="AH11" s="644" t="s">
        <v>3541</v>
      </c>
      <c r="AI11" s="644" t="s">
        <v>3813</v>
      </c>
    </row>
    <row r="12" spans="2:35" ht="30" customHeight="1" x14ac:dyDescent="0.2">
      <c r="B12" s="508">
        <f ca="1"/>
        <v>8</v>
      </c>
      <c r="C12" s="508" t="str">
        <f ca="1"/>
        <v>MDW-39255</v>
      </c>
      <c r="D12" s="508" t="str">
        <f ca="1"/>
        <v>Lot01</v>
      </c>
      <c r="E12" s="508" t="str">
        <f ca="1"/>
        <v>GEN1.7</v>
      </c>
      <c r="F12" s="508" t="str">
        <f ca="1"/>
        <v>GEN</v>
      </c>
      <c r="G12" s="542" t="str">
        <f ca="1"/>
        <v>Modification in Staff Mess Room at OR18-OR22</v>
      </c>
      <c r="H12" s="508" t="str">
        <f ca="1"/>
        <v>ประธาน</v>
      </c>
      <c r="I12" s="509">
        <f ca="1"/>
        <v>0</v>
      </c>
      <c r="J12" s="508">
        <f ca="1"/>
        <v>0</v>
      </c>
      <c r="K12" s="510">
        <f ca="1"/>
        <v>46235</v>
      </c>
      <c r="L12" s="173">
        <f ca="1"/>
        <v>46235</v>
      </c>
      <c r="M12" s="187">
        <f ca="1"/>
        <v>1</v>
      </c>
      <c r="N12" s="191" t="str">
        <f ca="1"/>
        <v>Completed</v>
      </c>
      <c r="O12" s="173">
        <f ca="1"/>
        <v>46265</v>
      </c>
      <c r="P12" s="187">
        <f ca="1"/>
        <v>1</v>
      </c>
      <c r="Q12" s="191" t="str">
        <f ca="1"/>
        <v>Completed</v>
      </c>
      <c r="R12" s="194">
        <f ca="1"/>
        <v>0</v>
      </c>
      <c r="S12" s="195">
        <f ca="1"/>
        <v>0</v>
      </c>
      <c r="T12" s="203">
        <f ca="1"/>
        <v>0</v>
      </c>
      <c r="U12" s="173">
        <f ca="1"/>
        <v>46295</v>
      </c>
      <c r="V12" s="187">
        <f ca="1"/>
        <v>1</v>
      </c>
      <c r="W12" s="191" t="str">
        <f ca="1"/>
        <v>Completed</v>
      </c>
      <c r="X12" s="194">
        <f ca="1"/>
        <v>0</v>
      </c>
      <c r="Y12" s="195">
        <f ca="1"/>
        <v>0</v>
      </c>
      <c r="Z12" s="203">
        <f ca="1"/>
        <v>0</v>
      </c>
      <c r="AA12" s="173">
        <f ca="1"/>
        <v>46295</v>
      </c>
      <c r="AB12" s="187">
        <f ca="1"/>
        <v>1</v>
      </c>
      <c r="AC12" s="191" t="str">
        <f ca="1"/>
        <v>Completed</v>
      </c>
      <c r="AD12" t="str" cm="1">
        <f t="array" aca="1" ref="AD12" ca="1">_xlfn.XLOOKUP(1,(E12='01 Summary'!$E$4:$E$250)*(('01 Summary'!$AC$4:$AC$250="Late")+('01 Summary'!$AC$4:$AC$250="On Schedule")),'01 Summary'!$AM$4:$AM$250," ")</f>
        <v xml:space="preserve"> </v>
      </c>
      <c r="AG12" s="644" t="s">
        <v>1308</v>
      </c>
      <c r="AH12" s="644" t="s">
        <v>3541</v>
      </c>
      <c r="AI12" s="644" t="s">
        <v>3815</v>
      </c>
    </row>
    <row r="13" spans="2:35" ht="30" customHeight="1" x14ac:dyDescent="0.2">
      <c r="B13" s="508">
        <f ca="1"/>
        <v>9</v>
      </c>
      <c r="C13" s="508" t="str">
        <f ca="1"/>
        <v>MDW-39256</v>
      </c>
      <c r="D13" s="508" t="str">
        <f ca="1"/>
        <v>Lot01</v>
      </c>
      <c r="E13" s="508" t="str">
        <f ca="1"/>
        <v>GEN1.8</v>
      </c>
      <c r="F13" s="508" t="str">
        <f ca="1"/>
        <v>GEN</v>
      </c>
      <c r="G13" s="542" t="str">
        <f ca="1"/>
        <v>Modification in Staff Mess Room at OR23-OR29</v>
      </c>
      <c r="H13" s="508" t="str">
        <f ca="1"/>
        <v>ประธาน</v>
      </c>
      <c r="I13" s="509">
        <f ca="1"/>
        <v>0</v>
      </c>
      <c r="J13" s="508">
        <f ca="1"/>
        <v>0</v>
      </c>
      <c r="K13" s="510">
        <f ca="1"/>
        <v>46235</v>
      </c>
      <c r="L13" s="173">
        <f ca="1"/>
        <v>46235</v>
      </c>
      <c r="M13" s="187">
        <f ca="1"/>
        <v>1</v>
      </c>
      <c r="N13" s="191" t="str">
        <f ca="1"/>
        <v>Completed</v>
      </c>
      <c r="O13" s="173">
        <f ca="1"/>
        <v>46265</v>
      </c>
      <c r="P13" s="187">
        <f ca="1"/>
        <v>1</v>
      </c>
      <c r="Q13" s="191" t="str">
        <f ca="1"/>
        <v>Completed</v>
      </c>
      <c r="R13" s="194">
        <f ca="1"/>
        <v>0</v>
      </c>
      <c r="S13" s="195">
        <f ca="1"/>
        <v>0</v>
      </c>
      <c r="T13" s="203">
        <f ca="1"/>
        <v>0</v>
      </c>
      <c r="U13" s="173">
        <f ca="1"/>
        <v>46295</v>
      </c>
      <c r="V13" s="187">
        <f ca="1"/>
        <v>1</v>
      </c>
      <c r="W13" s="191" t="str">
        <f ca="1"/>
        <v>Completed</v>
      </c>
      <c r="X13" s="194">
        <f ca="1"/>
        <v>0</v>
      </c>
      <c r="Y13" s="195">
        <f ca="1"/>
        <v>0</v>
      </c>
      <c r="Z13" s="203">
        <f ca="1"/>
        <v>0</v>
      </c>
      <c r="AA13" s="173">
        <f ca="1"/>
        <v>46295</v>
      </c>
      <c r="AB13" s="187">
        <f ca="1"/>
        <v>1</v>
      </c>
      <c r="AC13" s="191" t="str">
        <f ca="1"/>
        <v>Completed</v>
      </c>
      <c r="AD13" t="str" cm="1">
        <f t="array" aca="1" ref="AD13" ca="1">_xlfn.XLOOKUP(1,(E13='01 Summary'!$E$4:$E$250)*(('01 Summary'!$AC$4:$AC$250="Late")+('01 Summary'!$AC$4:$AC$250="On Schedule")),'01 Summary'!$AM$4:$AM$250," ")</f>
        <v xml:space="preserve"> </v>
      </c>
      <c r="AG13" s="644" t="s">
        <v>1311</v>
      </c>
      <c r="AH13" s="644" t="s">
        <v>3541</v>
      </c>
      <c r="AI13" s="644" t="s">
        <v>3817</v>
      </c>
    </row>
    <row r="14" spans="2:35" ht="30" customHeight="1" x14ac:dyDescent="0.2">
      <c r="B14" s="508">
        <f ca="1"/>
        <v>10</v>
      </c>
      <c r="C14" s="508" t="str">
        <f ca="1"/>
        <v>MDW-39257</v>
      </c>
      <c r="D14" s="508" t="str">
        <f ca="1"/>
        <v>Lot01</v>
      </c>
      <c r="E14" s="508" t="str">
        <f ca="1"/>
        <v>GEN1.9</v>
      </c>
      <c r="F14" s="508" t="str">
        <f ca="1"/>
        <v>GEN</v>
      </c>
      <c r="G14" s="542" t="str">
        <f ca="1"/>
        <v>Modification of Air Conditioning in CER and SER at OR13-OR19</v>
      </c>
      <c r="H14" s="508" t="str">
        <f ca="1"/>
        <v>ประธาน</v>
      </c>
      <c r="I14" s="509">
        <f ca="1"/>
        <v>0</v>
      </c>
      <c r="J14" s="508">
        <f ca="1"/>
        <v>0</v>
      </c>
      <c r="K14" s="510">
        <f ca="1"/>
        <v>46235</v>
      </c>
      <c r="L14" s="173">
        <f ca="1"/>
        <v>46235</v>
      </c>
      <c r="M14" s="187">
        <f ca="1"/>
        <v>1</v>
      </c>
      <c r="N14" s="191" t="str">
        <f ca="1"/>
        <v>Completed</v>
      </c>
      <c r="O14" s="173">
        <f ca="1"/>
        <v>46265</v>
      </c>
      <c r="P14" s="187">
        <f ca="1"/>
        <v>1</v>
      </c>
      <c r="Q14" s="191" t="str">
        <f ca="1"/>
        <v>Completed</v>
      </c>
      <c r="R14" s="194">
        <f ca="1"/>
        <v>0</v>
      </c>
      <c r="S14" s="195">
        <f ca="1"/>
        <v>0</v>
      </c>
      <c r="T14" s="203">
        <f ca="1"/>
        <v>0</v>
      </c>
      <c r="U14" s="173">
        <f ca="1"/>
        <v>46295</v>
      </c>
      <c r="V14" s="187">
        <f ca="1"/>
        <v>0.99</v>
      </c>
      <c r="W14" s="191" t="str">
        <f ca="1"/>
        <v>Late</v>
      </c>
      <c r="X14" s="194">
        <f ca="1"/>
        <v>0</v>
      </c>
      <c r="Y14" s="195">
        <f ca="1"/>
        <v>0</v>
      </c>
      <c r="Z14" s="203">
        <f ca="1"/>
        <v>0</v>
      </c>
      <c r="AA14" s="173">
        <f ca="1"/>
        <v>46295</v>
      </c>
      <c r="AB14" s="187">
        <f ca="1"/>
        <v>1</v>
      </c>
      <c r="AC14" s="191" t="str">
        <f ca="1"/>
        <v>Completed</v>
      </c>
      <c r="AD14" t="str" cm="1">
        <f t="array" aca="1" ref="AD14" ca="1">_xlfn.XLOOKUP(1,(E14='01 Summary'!$E$4:$E$250)*(('01 Summary'!$AC$4:$AC$250="Late")+('01 Summary'!$AC$4:$AC$250="On Schedule")),'01 Summary'!$AM$4:$AM$250," ")</f>
        <v xml:space="preserve"> </v>
      </c>
      <c r="AG14" s="644" t="s">
        <v>1314</v>
      </c>
      <c r="AH14" s="644" t="s">
        <v>3544</v>
      </c>
      <c r="AI14" s="644" t="s">
        <v>3819</v>
      </c>
    </row>
    <row r="15" spans="2:35" ht="30" customHeight="1" x14ac:dyDescent="0.2">
      <c r="B15" s="508">
        <f ca="1"/>
        <v>11</v>
      </c>
      <c r="C15" s="508" t="str">
        <f ca="1"/>
        <v>MDW-39258</v>
      </c>
      <c r="D15" s="508" t="str">
        <f ca="1"/>
        <v>Lot01</v>
      </c>
      <c r="E15" s="508" t="str">
        <f ca="1"/>
        <v>GEN1.10</v>
      </c>
      <c r="F15" s="508" t="str">
        <f ca="1"/>
        <v>GEN</v>
      </c>
      <c r="G15" s="542" t="str">
        <f ca="1"/>
        <v>Modification of Air Conditioning in CER and SER at OR20-OR22</v>
      </c>
      <c r="H15" s="508" t="str">
        <f ca="1"/>
        <v>ประธาน</v>
      </c>
      <c r="I15" s="509">
        <f ca="1"/>
        <v>0</v>
      </c>
      <c r="J15" s="508">
        <f ca="1"/>
        <v>0</v>
      </c>
      <c r="K15" s="510">
        <f ca="1"/>
        <v>46235</v>
      </c>
      <c r="L15" s="173">
        <f ca="1"/>
        <v>46235</v>
      </c>
      <c r="M15" s="187">
        <f ca="1"/>
        <v>1</v>
      </c>
      <c r="N15" s="191" t="str">
        <f ca="1"/>
        <v>Completed</v>
      </c>
      <c r="O15" s="173">
        <f ca="1"/>
        <v>46265</v>
      </c>
      <c r="P15" s="187">
        <f ca="1"/>
        <v>1</v>
      </c>
      <c r="Q15" s="191" t="str">
        <f ca="1"/>
        <v>Completed</v>
      </c>
      <c r="R15" s="194">
        <f ca="1"/>
        <v>0</v>
      </c>
      <c r="S15" s="195">
        <f ca="1"/>
        <v>0</v>
      </c>
      <c r="T15" s="203">
        <f ca="1"/>
        <v>0</v>
      </c>
      <c r="U15" s="173">
        <f ca="1"/>
        <v>46295</v>
      </c>
      <c r="V15" s="187">
        <f ca="1"/>
        <v>0.99</v>
      </c>
      <c r="W15" s="191" t="str">
        <f ca="1"/>
        <v>Late</v>
      </c>
      <c r="X15" s="194">
        <f ca="1"/>
        <v>0</v>
      </c>
      <c r="Y15" s="195">
        <f ca="1"/>
        <v>0</v>
      </c>
      <c r="Z15" s="203">
        <f ca="1"/>
        <v>0</v>
      </c>
      <c r="AA15" s="173">
        <f ca="1"/>
        <v>46295</v>
      </c>
      <c r="AB15" s="187">
        <f ca="1"/>
        <v>1</v>
      </c>
      <c r="AC15" s="191" t="str">
        <f ca="1"/>
        <v>Completed</v>
      </c>
      <c r="AD15" t="str" cm="1">
        <f t="array" aca="1" ref="AD15" ca="1">_xlfn.XLOOKUP(1,(E15='01 Summary'!$E$4:$E$250)*(('01 Summary'!$AC$4:$AC$250="Late")+('01 Summary'!$AC$4:$AC$250="On Schedule")),'01 Summary'!$AM$4:$AM$250," ")</f>
        <v xml:space="preserve"> </v>
      </c>
      <c r="AG15" s="644" t="s">
        <v>1317</v>
      </c>
      <c r="AH15" s="644" t="s">
        <v>3544</v>
      </c>
      <c r="AI15" s="644" t="s">
        <v>3821</v>
      </c>
    </row>
    <row r="16" spans="2:35" ht="30" customHeight="1" x14ac:dyDescent="0.2">
      <c r="B16" s="508">
        <f ca="1"/>
        <v>12</v>
      </c>
      <c r="C16" s="508" t="str">
        <f ca="1"/>
        <v>MDW-39259</v>
      </c>
      <c r="D16" s="508" t="str">
        <f ca="1"/>
        <v>Lot01</v>
      </c>
      <c r="E16" s="508" t="str">
        <f ca="1"/>
        <v>GEN1.11</v>
      </c>
      <c r="F16" s="508" t="str">
        <f ca="1"/>
        <v>GEN</v>
      </c>
      <c r="G16" s="542" t="str">
        <f ca="1"/>
        <v>Modification of Air Conditioning in CER and SER at OR23-OR29</v>
      </c>
      <c r="H16" s="508" t="str">
        <f ca="1"/>
        <v>ประธาน</v>
      </c>
      <c r="I16" s="509">
        <f ca="1"/>
        <v>0</v>
      </c>
      <c r="J16" s="508">
        <f ca="1"/>
        <v>0</v>
      </c>
      <c r="K16" s="510">
        <f ca="1"/>
        <v>46235</v>
      </c>
      <c r="L16" s="173">
        <f ca="1"/>
        <v>46235</v>
      </c>
      <c r="M16" s="187">
        <f ca="1"/>
        <v>1</v>
      </c>
      <c r="N16" s="191" t="str">
        <f ca="1"/>
        <v>Completed</v>
      </c>
      <c r="O16" s="173">
        <f ca="1"/>
        <v>46265</v>
      </c>
      <c r="P16" s="187">
        <f ca="1"/>
        <v>1</v>
      </c>
      <c r="Q16" s="191" t="str">
        <f ca="1"/>
        <v>Completed</v>
      </c>
      <c r="R16" s="194">
        <f ca="1"/>
        <v>0</v>
      </c>
      <c r="S16" s="195">
        <f ca="1"/>
        <v>0</v>
      </c>
      <c r="T16" s="203">
        <f ca="1"/>
        <v>0</v>
      </c>
      <c r="U16" s="173">
        <f ca="1"/>
        <v>46295</v>
      </c>
      <c r="V16" s="187">
        <f ca="1"/>
        <v>0.99</v>
      </c>
      <c r="W16" s="191" t="str">
        <f ca="1"/>
        <v>Late</v>
      </c>
      <c r="X16" s="194">
        <f ca="1"/>
        <v>0</v>
      </c>
      <c r="Y16" s="195">
        <f ca="1"/>
        <v>0</v>
      </c>
      <c r="Z16" s="203">
        <f ca="1"/>
        <v>0</v>
      </c>
      <c r="AA16" s="173">
        <f ca="1"/>
        <v>46295</v>
      </c>
      <c r="AB16" s="187">
        <f ca="1"/>
        <v>1</v>
      </c>
      <c r="AC16" s="191" t="str">
        <f ca="1"/>
        <v>Completed</v>
      </c>
      <c r="AD16" t="str" cm="1">
        <f t="array" aca="1" ref="AD16" ca="1">_xlfn.XLOOKUP(1,(E16='01 Summary'!$E$4:$E$250)*(('01 Summary'!$AC$4:$AC$250="Late")+('01 Summary'!$AC$4:$AC$250="On Schedule")),'01 Summary'!$AM$4:$AM$250," ")</f>
        <v xml:space="preserve"> </v>
      </c>
      <c r="AG16" s="644" t="s">
        <v>1320</v>
      </c>
      <c r="AH16" s="644" t="s">
        <v>3544</v>
      </c>
      <c r="AI16" s="644" t="s">
        <v>3823</v>
      </c>
    </row>
    <row r="17" spans="2:35" ht="30" customHeight="1" x14ac:dyDescent="0.2">
      <c r="B17" s="508">
        <f ca="1"/>
        <v>13</v>
      </c>
      <c r="C17" s="508" t="str">
        <f ca="1"/>
        <v>MDW-39272</v>
      </c>
      <c r="D17" s="508" t="str">
        <f ca="1"/>
        <v>Lot01</v>
      </c>
      <c r="E17" s="508" t="str">
        <f ca="1"/>
        <v>GEN1.12</v>
      </c>
      <c r="F17" s="508" t="str">
        <f ca="1"/>
        <v>GEN</v>
      </c>
      <c r="G17" s="542" t="str">
        <f ca="1"/>
        <v>Modification of New M&amp;E Room at IVS15 - IVS17 Civil &amp; AR</v>
      </c>
      <c r="H17" s="508" t="str">
        <f ca="1"/>
        <v>สหชาติ</v>
      </c>
      <c r="I17" s="509">
        <f ca="1"/>
        <v>0</v>
      </c>
      <c r="J17" s="508">
        <f ca="1"/>
        <v>0</v>
      </c>
      <c r="K17" s="510">
        <f ca="1"/>
        <v>46235</v>
      </c>
      <c r="L17" s="173">
        <f ca="1"/>
        <v>46235</v>
      </c>
      <c r="M17" s="187">
        <f ca="1"/>
        <v>1</v>
      </c>
      <c r="N17" s="191" t="str">
        <f ca="1"/>
        <v>Completed</v>
      </c>
      <c r="O17" s="173">
        <f ca="1"/>
        <v>46265</v>
      </c>
      <c r="P17" s="187">
        <f ca="1"/>
        <v>1</v>
      </c>
      <c r="Q17" s="191" t="str">
        <f ca="1"/>
        <v>Completed</v>
      </c>
      <c r="R17" s="194">
        <f ca="1"/>
        <v>0</v>
      </c>
      <c r="S17" s="195">
        <f ca="1"/>
        <v>0</v>
      </c>
      <c r="T17" s="203">
        <f ca="1"/>
        <v>0</v>
      </c>
      <c r="U17" s="173">
        <f ca="1"/>
        <v>46295</v>
      </c>
      <c r="V17" s="187">
        <f ca="1"/>
        <v>1</v>
      </c>
      <c r="W17" s="191" t="str">
        <f ca="1"/>
        <v>Completed</v>
      </c>
      <c r="X17" s="194">
        <f ca="1"/>
        <v>0</v>
      </c>
      <c r="Y17" s="195">
        <f ca="1"/>
        <v>0</v>
      </c>
      <c r="Z17" s="203">
        <f ca="1"/>
        <v>0</v>
      </c>
      <c r="AA17" s="173">
        <f ca="1"/>
        <v>46295</v>
      </c>
      <c r="AB17" s="187">
        <f ca="1"/>
        <v>1</v>
      </c>
      <c r="AC17" s="191" t="str">
        <f ca="1"/>
        <v>Completed</v>
      </c>
      <c r="AD17" t="str" cm="1">
        <f t="array" aca="1" ref="AD17" ca="1">_xlfn.XLOOKUP(1,(E17='01 Summary'!$E$4:$E$250)*(('01 Summary'!$AC$4:$AC$250="Late")+('01 Summary'!$AC$4:$AC$250="On Schedule")),'01 Summary'!$AM$4:$AM$250," ")</f>
        <v xml:space="preserve"> </v>
      </c>
      <c r="AG17" s="644" t="s">
        <v>1345</v>
      </c>
      <c r="AH17" s="644" t="s">
        <v>2123</v>
      </c>
      <c r="AI17" s="644" t="s">
        <v>2125</v>
      </c>
    </row>
    <row r="18" spans="2:35" ht="30" customHeight="1" x14ac:dyDescent="0.2">
      <c r="B18" s="508">
        <f ca="1"/>
        <v>14</v>
      </c>
      <c r="C18" s="508" t="str">
        <f ca="1"/>
        <v>MDW-39273</v>
      </c>
      <c r="D18" s="508" t="str">
        <f ca="1"/>
        <v>Lot01</v>
      </c>
      <c r="E18" s="508" t="str">
        <f ca="1"/>
        <v>GEN1.13</v>
      </c>
      <c r="F18" s="508" t="str">
        <f ca="1"/>
        <v>GEN</v>
      </c>
      <c r="G18" s="542" t="str">
        <f ca="1"/>
        <v>Modification of New M&amp;E UPS Room at IVS15-IVS17 - Building Services</v>
      </c>
      <c r="H18" s="508" t="str">
        <f ca="1"/>
        <v>ประธาน</v>
      </c>
      <c r="I18" s="509">
        <f ca="1"/>
        <v>0</v>
      </c>
      <c r="J18" s="508">
        <f ca="1"/>
        <v>0</v>
      </c>
      <c r="K18" s="510">
        <f ca="1"/>
        <v>46235</v>
      </c>
      <c r="L18" s="173">
        <f ca="1"/>
        <v>46235</v>
      </c>
      <c r="M18" s="187">
        <f ca="1"/>
        <v>1</v>
      </c>
      <c r="N18" s="191" t="str">
        <f ca="1"/>
        <v>Completed</v>
      </c>
      <c r="O18" s="173">
        <f ca="1"/>
        <v>46265</v>
      </c>
      <c r="P18" s="187">
        <f ca="1"/>
        <v>1</v>
      </c>
      <c r="Q18" s="191" t="str">
        <f ca="1"/>
        <v>Completed</v>
      </c>
      <c r="R18" s="194">
        <f ca="1"/>
        <v>0</v>
      </c>
      <c r="S18" s="195">
        <f ca="1"/>
        <v>0</v>
      </c>
      <c r="T18" s="203">
        <f ca="1"/>
        <v>0</v>
      </c>
      <c r="U18" s="173">
        <f ca="1"/>
        <v>46295</v>
      </c>
      <c r="V18" s="187">
        <f ca="1"/>
        <v>0.99</v>
      </c>
      <c r="W18" s="191" t="str">
        <f ca="1"/>
        <v>Late</v>
      </c>
      <c r="X18" s="194">
        <f ca="1"/>
        <v>0</v>
      </c>
      <c r="Y18" s="195">
        <f ca="1"/>
        <v>0</v>
      </c>
      <c r="Z18" s="203">
        <f ca="1"/>
        <v>0</v>
      </c>
      <c r="AA18" s="173">
        <f ca="1"/>
        <v>46295</v>
      </c>
      <c r="AB18" s="187">
        <f ca="1"/>
        <v>1</v>
      </c>
      <c r="AC18" s="191" t="str">
        <f ca="1"/>
        <v>Completed</v>
      </c>
      <c r="AD18" t="str" cm="1">
        <f t="array" aca="1" ref="AD18" ca="1">_xlfn.XLOOKUP(1,(E18='01 Summary'!$E$4:$E$250)*(('01 Summary'!$AC$4:$AC$250="Late")+('01 Summary'!$AC$4:$AC$250="On Schedule")),'01 Summary'!$AM$4:$AM$250," ")</f>
        <v xml:space="preserve"> </v>
      </c>
      <c r="AG18" s="644" t="s">
        <v>1349</v>
      </c>
      <c r="AH18" s="644" t="s">
        <v>3568</v>
      </c>
      <c r="AI18" s="644" t="s">
        <v>3840</v>
      </c>
    </row>
    <row r="19" spans="2:35" ht="30" customHeight="1" x14ac:dyDescent="0.2">
      <c r="B19" s="508">
        <f ca="1"/>
        <v>15</v>
      </c>
      <c r="C19" s="508" t="str">
        <f ca="1"/>
        <v>MDW-39294</v>
      </c>
      <c r="D19" s="508" t="str">
        <f ca="1"/>
        <v>Lot01</v>
      </c>
      <c r="E19" s="508" t="str">
        <f ca="1"/>
        <v>GEN1.14</v>
      </c>
      <c r="F19" s="508" t="str">
        <f ca="1"/>
        <v>GEN</v>
      </c>
      <c r="G19" s="542" t="str">
        <f ca="1"/>
        <v>Provision of Architectural Work in new M&amp;E UPS room at OR23</v>
      </c>
      <c r="H19" s="508" t="str">
        <f ca="1"/>
        <v>สหชาติ</v>
      </c>
      <c r="I19" s="509">
        <f ca="1"/>
        <v>0</v>
      </c>
      <c r="J19" s="508">
        <f ca="1"/>
        <v>0</v>
      </c>
      <c r="K19" s="510">
        <f ca="1"/>
        <v>46235</v>
      </c>
      <c r="L19" s="173">
        <f ca="1"/>
        <v>46235</v>
      </c>
      <c r="M19" s="187">
        <f ca="1"/>
        <v>1</v>
      </c>
      <c r="N19" s="191" t="str">
        <f ca="1"/>
        <v>Completed</v>
      </c>
      <c r="O19" s="173">
        <f ca="1"/>
        <v>46265</v>
      </c>
      <c r="P19" s="187">
        <f ca="1"/>
        <v>1</v>
      </c>
      <c r="Q19" s="191" t="str">
        <f ca="1"/>
        <v>Completed</v>
      </c>
      <c r="R19" s="194">
        <f ca="1"/>
        <v>0</v>
      </c>
      <c r="S19" s="195">
        <f ca="1"/>
        <v>0</v>
      </c>
      <c r="T19" s="203">
        <f ca="1"/>
        <v>0</v>
      </c>
      <c r="U19" s="173">
        <f ca="1"/>
        <v>46295</v>
      </c>
      <c r="V19" s="187">
        <f ca="1"/>
        <v>1</v>
      </c>
      <c r="W19" s="191" t="str">
        <f ca="1"/>
        <v>Completed</v>
      </c>
      <c r="X19" s="194">
        <f ca="1"/>
        <v>0</v>
      </c>
      <c r="Y19" s="195">
        <f ca="1"/>
        <v>0</v>
      </c>
      <c r="Z19" s="203">
        <f ca="1"/>
        <v>0</v>
      </c>
      <c r="AA19" s="173">
        <f ca="1"/>
        <v>46295</v>
      </c>
      <c r="AB19" s="187">
        <f ca="1"/>
        <v>1</v>
      </c>
      <c r="AC19" s="191" t="str">
        <f ca="1"/>
        <v>Completed</v>
      </c>
      <c r="AD19" t="str" cm="1">
        <f t="array" aca="1" ref="AD19" ca="1">_xlfn.XLOOKUP(1,(E19='01 Summary'!$E$4:$E$250)*(('01 Summary'!$AC$4:$AC$250="Late")+('01 Summary'!$AC$4:$AC$250="On Schedule")),'01 Summary'!$AM$4:$AM$250," ")</f>
        <v xml:space="preserve"> </v>
      </c>
      <c r="AG19" s="644" t="s">
        <v>1402</v>
      </c>
      <c r="AH19" s="644" t="s">
        <v>2145</v>
      </c>
      <c r="AI19" s="644" t="s">
        <v>2147</v>
      </c>
    </row>
    <row r="20" spans="2:35" ht="30" customHeight="1" x14ac:dyDescent="0.2">
      <c r="B20" s="508">
        <f ca="1"/>
        <v>16</v>
      </c>
      <c r="C20" s="508" t="str">
        <f ca="1"/>
        <v>MDW-39299</v>
      </c>
      <c r="D20" s="508" t="str">
        <f ca="1"/>
        <v>Lot01</v>
      </c>
      <c r="E20" s="508" t="str">
        <f ca="1"/>
        <v>GEN1.15</v>
      </c>
      <c r="F20" s="508" t="str">
        <f ca="1"/>
        <v>GEN</v>
      </c>
      <c r="G20" s="542" t="str">
        <f ca="1"/>
        <v>Provision of Air Conditioning System in Commercial Room at OR13-OR19</v>
      </c>
      <c r="H20" s="508" t="str">
        <f ca="1"/>
        <v>ประธาน</v>
      </c>
      <c r="I20" s="509">
        <f ca="1"/>
        <v>0</v>
      </c>
      <c r="J20" s="508">
        <f ca="1"/>
        <v>0</v>
      </c>
      <c r="K20" s="510">
        <f ca="1"/>
        <v>46235</v>
      </c>
      <c r="L20" s="173">
        <f ca="1"/>
        <v>46235</v>
      </c>
      <c r="M20" s="187">
        <f ca="1"/>
        <v>1</v>
      </c>
      <c r="N20" s="191" t="str">
        <f ca="1"/>
        <v>Completed</v>
      </c>
      <c r="O20" s="173">
        <f ca="1"/>
        <v>46265</v>
      </c>
      <c r="P20" s="187">
        <f ca="1"/>
        <v>1</v>
      </c>
      <c r="Q20" s="191" t="str">
        <f ca="1"/>
        <v>Completed</v>
      </c>
      <c r="R20" s="194">
        <f ca="1"/>
        <v>0</v>
      </c>
      <c r="S20" s="195">
        <f ca="1"/>
        <v>0</v>
      </c>
      <c r="T20" s="203">
        <f ca="1"/>
        <v>0</v>
      </c>
      <c r="U20" s="173">
        <f ca="1"/>
        <v>46295</v>
      </c>
      <c r="V20" s="187">
        <f ca="1"/>
        <v>1</v>
      </c>
      <c r="W20" s="191" t="str">
        <f ca="1"/>
        <v>Completed</v>
      </c>
      <c r="X20" s="194">
        <f ca="1"/>
        <v>0</v>
      </c>
      <c r="Y20" s="195">
        <f ca="1"/>
        <v>0</v>
      </c>
      <c r="Z20" s="203">
        <f ca="1"/>
        <v>0</v>
      </c>
      <c r="AA20" s="173">
        <f ca="1"/>
        <v>46295</v>
      </c>
      <c r="AB20" s="187">
        <f ca="1"/>
        <v>1</v>
      </c>
      <c r="AC20" s="191" t="str">
        <f ca="1"/>
        <v>Completed</v>
      </c>
      <c r="AD20" t="str" cm="1">
        <f t="array" aca="1" ref="AD20" ca="1">_xlfn.XLOOKUP(1,(E20='01 Summary'!$E$4:$E$250)*(('01 Summary'!$AC$4:$AC$250="Late")+('01 Summary'!$AC$4:$AC$250="On Schedule")),'01 Summary'!$AM$4:$AM$250," ")</f>
        <v xml:space="preserve"> </v>
      </c>
      <c r="AG20" s="644" t="s">
        <v>1414</v>
      </c>
      <c r="AH20" s="644" t="s">
        <v>3597</v>
      </c>
      <c r="AI20" s="644" t="s">
        <v>3860</v>
      </c>
    </row>
    <row r="21" spans="2:35" ht="30" customHeight="1" x14ac:dyDescent="0.2">
      <c r="B21" s="508">
        <f ca="1"/>
        <v>17</v>
      </c>
      <c r="C21" s="508" t="str">
        <f ca="1"/>
        <v>MDW-39306</v>
      </c>
      <c r="D21" s="508" t="str">
        <f ca="1"/>
        <v>Lot01</v>
      </c>
      <c r="E21" s="508" t="str">
        <f ca="1"/>
        <v>GEN1.16</v>
      </c>
      <c r="F21" s="508" t="str">
        <f ca="1"/>
        <v>GEN</v>
      </c>
      <c r="G21" s="542" t="str">
        <f ca="1"/>
        <v>Modification CER and First Aid Room at OR14 - Building Services</v>
      </c>
      <c r="H21" s="508" t="str">
        <f ca="1"/>
        <v>ประธาน</v>
      </c>
      <c r="I21" s="509">
        <f ca="1"/>
        <v>0</v>
      </c>
      <c r="J21" s="508">
        <f ca="1"/>
        <v>0</v>
      </c>
      <c r="K21" s="510">
        <f ca="1"/>
        <v>46235</v>
      </c>
      <c r="L21" s="173">
        <f ca="1"/>
        <v>46235</v>
      </c>
      <c r="M21" s="187">
        <f ca="1"/>
        <v>1</v>
      </c>
      <c r="N21" s="191" t="str">
        <f ca="1"/>
        <v>Completed</v>
      </c>
      <c r="O21" s="173">
        <f ca="1"/>
        <v>46265</v>
      </c>
      <c r="P21" s="187">
        <f ca="1"/>
        <v>1</v>
      </c>
      <c r="Q21" s="191" t="str">
        <f ca="1"/>
        <v>Completed</v>
      </c>
      <c r="R21" s="194">
        <f ca="1"/>
        <v>0</v>
      </c>
      <c r="S21" s="195">
        <f ca="1"/>
        <v>0</v>
      </c>
      <c r="T21" s="203">
        <f ca="1"/>
        <v>0</v>
      </c>
      <c r="U21" s="173">
        <f ca="1"/>
        <v>46295</v>
      </c>
      <c r="V21" s="187">
        <f ca="1"/>
        <v>1</v>
      </c>
      <c r="W21" s="191" t="str">
        <f ca="1"/>
        <v>Completed</v>
      </c>
      <c r="X21" s="194">
        <f ca="1"/>
        <v>0</v>
      </c>
      <c r="Y21" s="195">
        <f ca="1"/>
        <v>0</v>
      </c>
      <c r="Z21" s="203">
        <f ca="1"/>
        <v>0</v>
      </c>
      <c r="AA21" s="173">
        <f ca="1"/>
        <v>46295</v>
      </c>
      <c r="AB21" s="187">
        <f ca="1"/>
        <v>1</v>
      </c>
      <c r="AC21" s="191" t="str">
        <f ca="1"/>
        <v>Completed</v>
      </c>
      <c r="AD21" t="str" cm="1">
        <f t="array" aca="1" ref="AD21" ca="1">_xlfn.XLOOKUP(1,(E21='01 Summary'!$E$4:$E$250)*(('01 Summary'!$AC$4:$AC$250="Late")+('01 Summary'!$AC$4:$AC$250="On Schedule")),'01 Summary'!$AM$4:$AM$250," ")</f>
        <v xml:space="preserve"> </v>
      </c>
      <c r="AG21" s="644" t="s">
        <v>1433</v>
      </c>
      <c r="AH21" s="644" t="s">
        <v>3615</v>
      </c>
      <c r="AI21" s="644" t="s">
        <v>3872</v>
      </c>
    </row>
    <row r="22" spans="2:35" ht="30" customHeight="1" x14ac:dyDescent="0.2">
      <c r="B22" s="508">
        <f ca="1"/>
        <v>18</v>
      </c>
      <c r="C22" s="508" t="str">
        <f ca="1"/>
        <v>MDW-39307</v>
      </c>
      <c r="D22" s="508" t="str">
        <f ca="1"/>
        <v>Lot01</v>
      </c>
      <c r="E22" s="508" t="str">
        <f ca="1"/>
        <v>GEN1.17</v>
      </c>
      <c r="F22" s="508" t="str">
        <f ca="1"/>
        <v>GEN</v>
      </c>
      <c r="G22" s="542" t="str">
        <f ca="1"/>
        <v>Additional Fence at Back of House OR13 - OR22 and IVS East Section</v>
      </c>
      <c r="H22" s="508" t="str">
        <f ca="1"/>
        <v>สหชาติ</v>
      </c>
      <c r="I22" s="509">
        <f ca="1"/>
        <v>0</v>
      </c>
      <c r="J22" s="508">
        <f ca="1"/>
        <v>0</v>
      </c>
      <c r="K22" s="510">
        <f ca="1"/>
        <v>46235</v>
      </c>
      <c r="L22" s="173">
        <f ca="1"/>
        <v>46295</v>
      </c>
      <c r="M22" s="187">
        <f ca="1"/>
        <v>1</v>
      </c>
      <c r="N22" s="191" t="str">
        <f ca="1"/>
        <v>Completed</v>
      </c>
      <c r="O22" s="173">
        <f ca="1"/>
        <v>46326</v>
      </c>
      <c r="P22" s="187">
        <f ca="1"/>
        <v>0.5</v>
      </c>
      <c r="Q22" s="191" t="str">
        <f ca="1"/>
        <v>On Schedule</v>
      </c>
      <c r="R22" s="194">
        <f ca="1"/>
        <v>0</v>
      </c>
      <c r="S22" s="195">
        <f ca="1"/>
        <v>0</v>
      </c>
      <c r="T22" s="203">
        <f ca="1"/>
        <v>0</v>
      </c>
      <c r="U22" s="173">
        <f ca="1"/>
        <v>46387</v>
      </c>
      <c r="V22" s="187">
        <f ca="1"/>
        <v>0</v>
      </c>
      <c r="W22" s="191" t="str">
        <f ca="1"/>
        <v>On Schedule</v>
      </c>
      <c r="X22" s="194">
        <f ca="1"/>
        <v>0</v>
      </c>
      <c r="Y22" s="195">
        <f ca="1"/>
        <v>0</v>
      </c>
      <c r="Z22" s="203">
        <f ca="1"/>
        <v>0</v>
      </c>
      <c r="AA22" s="173">
        <f ca="1"/>
        <v>46295</v>
      </c>
      <c r="AB22" s="187">
        <f ca="1"/>
        <v>1</v>
      </c>
      <c r="AC22" s="191" t="str">
        <f ca="1"/>
        <v>Completed</v>
      </c>
      <c r="AD22" t="str" cm="1">
        <f t="array" aca="1" ref="AD22" ca="1">_xlfn.XLOOKUP(1,(E22='01 Summary'!$E$4:$E$250)*(('01 Summary'!$AC$4:$AC$250="Late")+('01 Summary'!$AC$4:$AC$250="On Schedule")),'01 Summary'!$AM$4:$AM$250," ")</f>
        <v xml:space="preserve"> </v>
      </c>
      <c r="AG22" s="644" t="s">
        <v>1436</v>
      </c>
      <c r="AH22" s="644" t="s">
        <v>2161</v>
      </c>
      <c r="AI22" s="644" t="s">
        <v>2163</v>
      </c>
    </row>
    <row r="23" spans="2:35" ht="30" customHeight="1" x14ac:dyDescent="0.2">
      <c r="B23" s="508">
        <f ca="1"/>
        <v>19</v>
      </c>
      <c r="C23" s="508" t="str">
        <f ca="1"/>
        <v>MDW-39249</v>
      </c>
      <c r="D23" s="508" t="str">
        <f ca="1"/>
        <v>Lot01</v>
      </c>
      <c r="E23" s="508" t="str">
        <f ca="1"/>
        <v>GEN1.18</v>
      </c>
      <c r="F23" s="508" t="str">
        <f ca="1"/>
        <v>GEN</v>
      </c>
      <c r="G23" s="542" t="str">
        <f ca="1"/>
        <v>SOR Counter and Workstation Hanging Support Installation on East Section</v>
      </c>
      <c r="H23" s="508" t="str">
        <f ca="1"/>
        <v>สหชาติ</v>
      </c>
      <c r="I23" s="509">
        <f ca="1"/>
        <v>0</v>
      </c>
      <c r="J23" s="508">
        <f ca="1"/>
        <v>0</v>
      </c>
      <c r="K23" s="510">
        <f ca="1"/>
        <v>46235</v>
      </c>
      <c r="L23" s="173">
        <f ca="1"/>
        <v>46235</v>
      </c>
      <c r="M23" s="187">
        <f ca="1"/>
        <v>1</v>
      </c>
      <c r="N23" s="191" t="str">
        <f ca="1"/>
        <v>Completed</v>
      </c>
      <c r="O23" s="173">
        <f ca="1"/>
        <v>46265</v>
      </c>
      <c r="P23" s="187">
        <f ca="1"/>
        <v>1</v>
      </c>
      <c r="Q23" s="191" t="str">
        <f ca="1"/>
        <v>Completed</v>
      </c>
      <c r="R23" s="194">
        <f ca="1"/>
        <v>0</v>
      </c>
      <c r="S23" s="195">
        <f ca="1"/>
        <v>0</v>
      </c>
      <c r="T23" s="203">
        <f ca="1"/>
        <v>0</v>
      </c>
      <c r="U23" s="173">
        <f ca="1"/>
        <v>46295</v>
      </c>
      <c r="V23" s="187">
        <f ca="1"/>
        <v>1</v>
      </c>
      <c r="W23" s="191" t="str">
        <f ca="1"/>
        <v>Completed</v>
      </c>
      <c r="X23" s="194">
        <f ca="1"/>
        <v>0</v>
      </c>
      <c r="Y23" s="195">
        <f ca="1"/>
        <v>0</v>
      </c>
      <c r="Z23" s="203">
        <f ca="1"/>
        <v>0</v>
      </c>
      <c r="AA23" s="173">
        <f ca="1"/>
        <v>46295</v>
      </c>
      <c r="AB23" s="187">
        <f ca="1"/>
        <v>1</v>
      </c>
      <c r="AC23" s="191" t="str">
        <f ca="1"/>
        <v>Completed</v>
      </c>
      <c r="AD23" t="str" cm="1">
        <f t="array" aca="1" ref="AD23" ca="1">_xlfn.XLOOKUP(1,(E23='01 Summary'!$E$4:$E$250)*(('01 Summary'!$AC$4:$AC$250="Late")+('01 Summary'!$AC$4:$AC$250="On Schedule")),'01 Summary'!$AM$4:$AM$250," ")</f>
        <v xml:space="preserve"> </v>
      </c>
      <c r="AG23" s="644" t="s">
        <v>1286</v>
      </c>
      <c r="AH23" s="644" t="s">
        <v>2103</v>
      </c>
      <c r="AI23" s="644" t="s">
        <v>2105</v>
      </c>
    </row>
    <row r="24" spans="2:35" ht="30" customHeight="1" x14ac:dyDescent="0.2">
      <c r="B24" s="508">
        <f ca="1"/>
        <v>20</v>
      </c>
      <c r="C24" s="508" t="str">
        <f ca="1"/>
        <v>MDW-39250</v>
      </c>
      <c r="D24" s="508" t="str">
        <f ca="1"/>
        <v>Lot01</v>
      </c>
      <c r="E24" s="508" t="str">
        <f ca="1"/>
        <v>GEN1.19</v>
      </c>
      <c r="F24" s="508" t="str">
        <f ca="1"/>
        <v>GEN</v>
      </c>
      <c r="G24" s="542" t="str">
        <f ca="1"/>
        <v xml:space="preserve">Ticket Office Modification on East Section </v>
      </c>
      <c r="H24" s="508" t="str">
        <f ca="1"/>
        <v>สหชาติ</v>
      </c>
      <c r="I24" s="509">
        <f ca="1"/>
        <v>0</v>
      </c>
      <c r="J24" s="508">
        <f ca="1"/>
        <v>0</v>
      </c>
      <c r="K24" s="510">
        <f ca="1"/>
        <v>46235</v>
      </c>
      <c r="L24" s="173">
        <f ca="1"/>
        <v>46235</v>
      </c>
      <c r="M24" s="187">
        <f ca="1"/>
        <v>1</v>
      </c>
      <c r="N24" s="191" t="str">
        <f ca="1"/>
        <v>Completed</v>
      </c>
      <c r="O24" s="173">
        <f ca="1"/>
        <v>46265</v>
      </c>
      <c r="P24" s="187">
        <f ca="1"/>
        <v>1</v>
      </c>
      <c r="Q24" s="191" t="str">
        <f ca="1"/>
        <v>Completed</v>
      </c>
      <c r="R24" s="194">
        <f ca="1"/>
        <v>0</v>
      </c>
      <c r="S24" s="195">
        <f ca="1"/>
        <v>0</v>
      </c>
      <c r="T24" s="203">
        <f ca="1"/>
        <v>0</v>
      </c>
      <c r="U24" s="173">
        <f ca="1"/>
        <v>46295</v>
      </c>
      <c r="V24" s="187">
        <f ca="1"/>
        <v>1</v>
      </c>
      <c r="W24" s="191" t="str">
        <f ca="1"/>
        <v>Completed</v>
      </c>
      <c r="X24" s="194">
        <f ca="1"/>
        <v>0</v>
      </c>
      <c r="Y24" s="195">
        <f ca="1"/>
        <v>0</v>
      </c>
      <c r="Z24" s="203">
        <f ca="1"/>
        <v>0</v>
      </c>
      <c r="AA24" s="173">
        <f ca="1"/>
        <v>46295</v>
      </c>
      <c r="AB24" s="187">
        <f ca="1"/>
        <v>1</v>
      </c>
      <c r="AC24" s="191" t="str">
        <f ca="1"/>
        <v>Completed</v>
      </c>
      <c r="AD24" t="str" cm="1">
        <f t="array" aca="1" ref="AD24" ca="1">_xlfn.XLOOKUP(1,(E24='01 Summary'!$E$4:$E$250)*(('01 Summary'!$AC$4:$AC$250="Late")+('01 Summary'!$AC$4:$AC$250="On Schedule")),'01 Summary'!$AM$4:$AM$250," ")</f>
        <v xml:space="preserve"> </v>
      </c>
      <c r="AG24" s="644" t="s">
        <v>1290</v>
      </c>
      <c r="AH24" s="644" t="s">
        <v>2107</v>
      </c>
      <c r="AI24" s="644" t="s">
        <v>2109</v>
      </c>
    </row>
    <row r="25" spans="2:35" ht="30" hidden="1" customHeight="1" x14ac:dyDescent="0.2">
      <c r="B25" s="508">
        <f ca="1"/>
        <v>21</v>
      </c>
      <c r="C25" s="508" t="str">
        <f ca="1"/>
        <v>MDW-39261</v>
      </c>
      <c r="D25" s="508" t="str">
        <f ca="1"/>
        <v>Lot01</v>
      </c>
      <c r="E25" s="508" t="str">
        <f ca="1"/>
        <v>GEN2</v>
      </c>
      <c r="F25" s="508" t="str">
        <f ca="1"/>
        <v>GEN</v>
      </c>
      <c r="G25" s="542" t="str">
        <f ca="1"/>
        <v>Rooms and Building Service Systems Modification in Depot Area</v>
      </c>
      <c r="H25" s="508" t="str">
        <f ca="1"/>
        <v>-</v>
      </c>
      <c r="I25" s="509">
        <f ca="1"/>
        <v>0</v>
      </c>
      <c r="J25" s="508" t="str">
        <f ca="1"/>
        <v>Depot</v>
      </c>
      <c r="K25" s="510">
        <f ca="1"/>
        <v>46235</v>
      </c>
      <c r="L25" s="668">
        <f ca="1"/>
        <v>0</v>
      </c>
      <c r="M25" s="669">
        <f ca="1"/>
        <v>0</v>
      </c>
      <c r="N25" s="639">
        <f ca="1"/>
        <v>0</v>
      </c>
      <c r="O25" s="668">
        <f ca="1"/>
        <v>0</v>
      </c>
      <c r="P25" s="669">
        <f ca="1"/>
        <v>0</v>
      </c>
      <c r="Q25" s="639">
        <f ca="1"/>
        <v>0</v>
      </c>
      <c r="R25" s="668">
        <f ca="1"/>
        <v>0</v>
      </c>
      <c r="S25" s="669">
        <f ca="1"/>
        <v>0</v>
      </c>
      <c r="T25" s="639">
        <f ca="1"/>
        <v>0</v>
      </c>
      <c r="U25" s="668">
        <f ca="1"/>
        <v>0</v>
      </c>
      <c r="V25" s="669">
        <f ca="1"/>
        <v>0</v>
      </c>
      <c r="W25" s="639">
        <f ca="1"/>
        <v>0</v>
      </c>
      <c r="X25" s="668">
        <f ca="1"/>
        <v>0</v>
      </c>
      <c r="Y25" s="669">
        <f ca="1"/>
        <v>0</v>
      </c>
      <c r="Z25" s="639">
        <f ca="1"/>
        <v>0</v>
      </c>
      <c r="AA25" s="672">
        <f ca="1"/>
        <v>0</v>
      </c>
      <c r="AB25" s="673">
        <f ca="1"/>
        <v>0</v>
      </c>
      <c r="AC25" s="655">
        <f ca="1"/>
        <v>0</v>
      </c>
      <c r="AD25" t="str" cm="1">
        <f t="array" aca="1" ref="AD25" ca="1">_xlfn.XLOOKUP(1,(E25='01 Summary'!$E$4:$E$250)*(('01 Summary'!$AC$4:$AC$250="Late")+('01 Summary'!$AC$4:$AC$250="On Schedule")),'01 Summary'!$AM$4:$AM$250," ")</f>
        <v xml:space="preserve"> </v>
      </c>
      <c r="AG25" s="644" t="s">
        <v>539</v>
      </c>
      <c r="AH25" s="644" t="s">
        <v>3550</v>
      </c>
      <c r="AI25" s="644" t="s">
        <v>3827</v>
      </c>
    </row>
    <row r="26" spans="2:35" ht="30" customHeight="1" x14ac:dyDescent="0.2">
      <c r="B26" s="508">
        <f ca="1"/>
        <v>22</v>
      </c>
      <c r="C26" s="508" t="str">
        <f ca="1"/>
        <v>MDW-39260</v>
      </c>
      <c r="D26" s="508" t="str">
        <f ca="1"/>
        <v>Lot01</v>
      </c>
      <c r="E26" s="508" t="str">
        <f ca="1"/>
        <v>GEN2.1</v>
      </c>
      <c r="F26" s="508" t="str">
        <f ca="1"/>
        <v>GEN</v>
      </c>
      <c r="G26" s="542" t="str">
        <f ca="1"/>
        <v>Modification of Air Conditioning in M&amp;E Room at OCC Building</v>
      </c>
      <c r="H26" s="508" t="str">
        <f ca="1"/>
        <v>ประธาน</v>
      </c>
      <c r="I26" s="509">
        <f ca="1"/>
        <v>0</v>
      </c>
      <c r="J26" s="508">
        <f ca="1"/>
        <v>0</v>
      </c>
      <c r="K26" s="510">
        <f ca="1"/>
        <v>46235</v>
      </c>
      <c r="L26" s="173">
        <f ca="1"/>
        <v>46021</v>
      </c>
      <c r="M26" s="187">
        <f ca="1"/>
        <v>1</v>
      </c>
      <c r="N26" s="191" t="str">
        <f ca="1"/>
        <v>Completed</v>
      </c>
      <c r="O26" s="173">
        <f ca="1"/>
        <v>46051</v>
      </c>
      <c r="P26" s="187">
        <f ca="1"/>
        <v>1</v>
      </c>
      <c r="Q26" s="191" t="str">
        <f ca="1"/>
        <v>Completed</v>
      </c>
      <c r="R26" s="194">
        <f ca="1"/>
        <v>0</v>
      </c>
      <c r="S26" s="195">
        <f ca="1"/>
        <v>0</v>
      </c>
      <c r="T26" s="203">
        <f ca="1"/>
        <v>0</v>
      </c>
      <c r="U26" s="173">
        <f ca="1"/>
        <v>46081</v>
      </c>
      <c r="V26" s="187">
        <f ca="1"/>
        <v>1</v>
      </c>
      <c r="W26" s="191" t="str">
        <f ca="1"/>
        <v>Completed</v>
      </c>
      <c r="X26" s="194">
        <f ca="1"/>
        <v>0</v>
      </c>
      <c r="Y26" s="195">
        <f ca="1"/>
        <v>0</v>
      </c>
      <c r="Z26" s="203">
        <f ca="1"/>
        <v>0</v>
      </c>
      <c r="AA26" s="173">
        <f ca="1"/>
        <v>46295</v>
      </c>
      <c r="AB26" s="187">
        <f ca="1"/>
        <v>1</v>
      </c>
      <c r="AC26" s="191" t="str">
        <f ca="1"/>
        <v>Completed</v>
      </c>
      <c r="AD26" s="571" t="str" cm="1">
        <f t="array" aca="1" ref="AD26" ca="1">_xlfn.XLOOKUP(1,(E26='01 Summary'!$E$4:$E$250)*(('01 Summary'!$AC$4:$AC$250="Late")+('01 Summary'!$AC$4:$AC$250="On Schedule")),'01 Summary'!$AM$4:$AM$250," ")</f>
        <v xml:space="preserve"> </v>
      </c>
      <c r="AE26" s="571"/>
      <c r="AG26" s="644" t="s">
        <v>1323</v>
      </c>
      <c r="AH26" s="644" t="s">
        <v>3547</v>
      </c>
      <c r="AI26" s="644" t="s">
        <v>3825</v>
      </c>
    </row>
    <row r="27" spans="2:35" ht="30" customHeight="1" x14ac:dyDescent="0.2">
      <c r="B27" s="508">
        <f ca="1"/>
        <v>23</v>
      </c>
      <c r="C27" s="508" t="str">
        <f ca="1"/>
        <v>MDW-39261</v>
      </c>
      <c r="D27" s="508" t="str">
        <f ca="1"/>
        <v>Lot01</v>
      </c>
      <c r="E27" s="508" t="str">
        <f ca="1"/>
        <v>GEN2.2</v>
      </c>
      <c r="F27" s="508" t="str">
        <f ca="1"/>
        <v>GEN</v>
      </c>
      <c r="G27" s="542" t="str">
        <f ca="1"/>
        <v>Provision of UPS for MDB Control at Main Workshop, OCC Building, Admin Building, Stabling Yard and Train Washing Plant</v>
      </c>
      <c r="H27" s="508" t="str">
        <f ca="1"/>
        <v>ประธาน</v>
      </c>
      <c r="I27" s="509">
        <f ca="1"/>
        <v>0</v>
      </c>
      <c r="J27" s="508">
        <f ca="1"/>
        <v>0</v>
      </c>
      <c r="K27" s="510">
        <f ca="1"/>
        <v>46235</v>
      </c>
      <c r="L27" s="173">
        <f ca="1"/>
        <v>46266</v>
      </c>
      <c r="M27" s="187">
        <f ca="1"/>
        <v>1</v>
      </c>
      <c r="N27" s="191" t="str">
        <f ca="1"/>
        <v>Completed</v>
      </c>
      <c r="O27" s="173">
        <f ca="1"/>
        <v>46296</v>
      </c>
      <c r="P27" s="187">
        <f ca="1"/>
        <v>1</v>
      </c>
      <c r="Q27" s="191" t="str">
        <f ca="1"/>
        <v>Completed</v>
      </c>
      <c r="R27" s="194">
        <f ca="1"/>
        <v>0</v>
      </c>
      <c r="S27" s="195">
        <f ca="1"/>
        <v>0</v>
      </c>
      <c r="T27" s="203">
        <f ca="1"/>
        <v>0</v>
      </c>
      <c r="U27" s="173">
        <f ca="1"/>
        <v>46326</v>
      </c>
      <c r="V27" s="187">
        <f ca="1"/>
        <v>0.9</v>
      </c>
      <c r="W27" s="191" t="str">
        <f ca="1"/>
        <v>On Schedule</v>
      </c>
      <c r="X27" s="194">
        <f ca="1"/>
        <v>0</v>
      </c>
      <c r="Y27" s="195">
        <f ca="1"/>
        <v>0</v>
      </c>
      <c r="Z27" s="203">
        <f ca="1"/>
        <v>0</v>
      </c>
      <c r="AA27" s="173">
        <f ca="1"/>
        <v>46295</v>
      </c>
      <c r="AB27" s="187">
        <f ca="1"/>
        <v>1</v>
      </c>
      <c r="AC27" s="191" t="str">
        <f ca="1"/>
        <v>Completed</v>
      </c>
      <c r="AD27" s="571" t="str" cm="1">
        <f t="array" aca="1" ref="AD27" ca="1">_xlfn.XLOOKUP(1,(E27='01 Summary'!$E$4:$E$250)*(('01 Summary'!$AC$4:$AC$250="Late")+('01 Summary'!$AC$4:$AC$250="On Schedule")),'01 Summary'!$AM$4:$AM$250," ")</f>
        <v xml:space="preserve"> </v>
      </c>
      <c r="AE27" s="571"/>
      <c r="AG27" s="644" t="s">
        <v>539</v>
      </c>
      <c r="AH27" s="644" t="s">
        <v>3550</v>
      </c>
      <c r="AI27" s="644" t="s">
        <v>3827</v>
      </c>
    </row>
    <row r="28" spans="2:35" ht="30" customHeight="1" x14ac:dyDescent="0.2">
      <c r="B28" s="508">
        <f ca="1"/>
        <v>24</v>
      </c>
      <c r="C28" s="508" t="str">
        <f ca="1"/>
        <v>MDW-39262</v>
      </c>
      <c r="D28" s="508" t="str">
        <f ca="1"/>
        <v>Lot01</v>
      </c>
      <c r="E28" s="508" t="str">
        <f ca="1"/>
        <v>GEN2.3</v>
      </c>
      <c r="F28" s="508" t="str">
        <f ca="1"/>
        <v>GEN</v>
      </c>
      <c r="G28" s="542" t="str">
        <f ca="1"/>
        <v>Provision of Redundant MDB at OCC Building, Admin Building and Canteen</v>
      </c>
      <c r="H28" s="508" t="str">
        <f ca="1"/>
        <v>ประธาน</v>
      </c>
      <c r="I28" s="509">
        <f ca="1"/>
        <v>0</v>
      </c>
      <c r="J28" s="508">
        <f ca="1"/>
        <v>0</v>
      </c>
      <c r="K28" s="510">
        <f ca="1"/>
        <v>46235</v>
      </c>
      <c r="L28" s="173">
        <f ca="1"/>
        <v>46266</v>
      </c>
      <c r="M28" s="187">
        <f ca="1"/>
        <v>1</v>
      </c>
      <c r="N28" s="191" t="str">
        <f ca="1"/>
        <v>Completed</v>
      </c>
      <c r="O28" s="173">
        <f ca="1"/>
        <v>46296</v>
      </c>
      <c r="P28" s="187">
        <f ca="1"/>
        <v>1</v>
      </c>
      <c r="Q28" s="191" t="str">
        <f ca="1"/>
        <v>Completed</v>
      </c>
      <c r="R28" s="194">
        <f ca="1"/>
        <v>0</v>
      </c>
      <c r="S28" s="195">
        <f ca="1"/>
        <v>0</v>
      </c>
      <c r="T28" s="203">
        <f ca="1"/>
        <v>0</v>
      </c>
      <c r="U28" s="173">
        <f ca="1"/>
        <v>46326</v>
      </c>
      <c r="V28" s="187">
        <f ca="1"/>
        <v>0.95</v>
      </c>
      <c r="W28" s="191" t="str">
        <f ca="1"/>
        <v>On Schedule</v>
      </c>
      <c r="X28" s="194">
        <f ca="1"/>
        <v>0</v>
      </c>
      <c r="Y28" s="195">
        <f ca="1"/>
        <v>0</v>
      </c>
      <c r="Z28" s="203">
        <f ca="1"/>
        <v>0</v>
      </c>
      <c r="AA28" s="173">
        <f ca="1"/>
        <v>46295</v>
      </c>
      <c r="AB28" s="187">
        <f ca="1"/>
        <v>1</v>
      </c>
      <c r="AC28" s="191" t="str">
        <f ca="1"/>
        <v>Completed</v>
      </c>
      <c r="AD28" s="571" t="str" cm="1">
        <f t="array" aca="1" ref="AD28" ca="1">_xlfn.XLOOKUP(1,(E28='01 Summary'!$E$4:$E$250)*(('01 Summary'!$AC$4:$AC$250="Late")+('01 Summary'!$AC$4:$AC$250="On Schedule")),'01 Summary'!$AM$4:$AM$250," ")</f>
        <v xml:space="preserve"> </v>
      </c>
      <c r="AE28" s="571"/>
      <c r="AG28" s="644" t="s">
        <v>1330</v>
      </c>
      <c r="AH28" s="644" t="s">
        <v>3553</v>
      </c>
      <c r="AI28" s="644" t="s">
        <v>3829</v>
      </c>
    </row>
    <row r="29" spans="2:35" ht="30" customHeight="1" x14ac:dyDescent="0.2">
      <c r="B29" s="508">
        <f ca="1"/>
        <v>25</v>
      </c>
      <c r="C29" s="508" t="str">
        <f ca="1"/>
        <v>MDW-39263</v>
      </c>
      <c r="D29" s="508" t="str">
        <f ca="1"/>
        <v>Lot01</v>
      </c>
      <c r="E29" s="508" t="str">
        <f ca="1"/>
        <v>GEN2.4</v>
      </c>
      <c r="F29" s="508" t="str">
        <f ca="1"/>
        <v>GEN</v>
      </c>
      <c r="G29" s="542" t="str">
        <f ca="1"/>
        <v>Additonal Lighting System at Depot Area</v>
      </c>
      <c r="H29" s="508" t="str">
        <f ca="1"/>
        <v>ประธาน</v>
      </c>
      <c r="I29" s="509">
        <f ca="1"/>
        <v>0</v>
      </c>
      <c r="J29" s="508">
        <f ca="1"/>
        <v>0</v>
      </c>
      <c r="K29" s="510">
        <f ca="1"/>
        <v>46235</v>
      </c>
      <c r="L29" s="173">
        <f ca="1"/>
        <v>46113</v>
      </c>
      <c r="M29" s="187">
        <f ca="1"/>
        <v>1</v>
      </c>
      <c r="N29" s="191" t="str">
        <f ca="1"/>
        <v>Completed</v>
      </c>
      <c r="O29" s="173">
        <f ca="1"/>
        <v>46143</v>
      </c>
      <c r="P29" s="187">
        <f ca="1"/>
        <v>1</v>
      </c>
      <c r="Q29" s="191" t="str">
        <f ca="1"/>
        <v>Completed</v>
      </c>
      <c r="R29" s="194">
        <f ca="1"/>
        <v>0</v>
      </c>
      <c r="S29" s="195">
        <f ca="1"/>
        <v>0</v>
      </c>
      <c r="T29" s="203">
        <f ca="1"/>
        <v>0</v>
      </c>
      <c r="U29" s="173">
        <f ca="1"/>
        <v>46173</v>
      </c>
      <c r="V29" s="187">
        <f ca="1"/>
        <v>1</v>
      </c>
      <c r="W29" s="191" t="str">
        <f ca="1"/>
        <v>Completed</v>
      </c>
      <c r="X29" s="194">
        <f ca="1"/>
        <v>0</v>
      </c>
      <c r="Y29" s="195">
        <f ca="1"/>
        <v>0</v>
      </c>
      <c r="Z29" s="203">
        <f ca="1"/>
        <v>0</v>
      </c>
      <c r="AA29" s="173">
        <f ca="1"/>
        <v>46295</v>
      </c>
      <c r="AB29" s="187">
        <f ca="1"/>
        <v>1</v>
      </c>
      <c r="AC29" s="191" t="str">
        <f ca="1"/>
        <v>Completed</v>
      </c>
      <c r="AD29" t="str" cm="1">
        <f t="array" aca="1" ref="AD29" ca="1">_xlfn.XLOOKUP(1,(E29='01 Summary'!$E$4:$E$250)*(('01 Summary'!$AC$4:$AC$250="Late")+('01 Summary'!$AC$4:$AC$250="On Schedule")),'01 Summary'!$AM$4:$AM$250," ")</f>
        <v xml:space="preserve"> </v>
      </c>
      <c r="AG29" s="644" t="s">
        <v>1333</v>
      </c>
      <c r="AH29" s="644" t="s">
        <v>3556</v>
      </c>
      <c r="AI29" s="644" t="s">
        <v>3831</v>
      </c>
    </row>
    <row r="30" spans="2:35" ht="30" customHeight="1" x14ac:dyDescent="0.2">
      <c r="B30" s="508">
        <f ca="1"/>
        <v>26</v>
      </c>
      <c r="C30" s="508" t="str">
        <f ca="1"/>
        <v>MDW-39290</v>
      </c>
      <c r="D30" s="508" t="str">
        <f ca="1"/>
        <v>Lot01</v>
      </c>
      <c r="E30" s="508" t="str">
        <f ca="1"/>
        <v>GEN2.5</v>
      </c>
      <c r="F30" s="508" t="str">
        <f ca="1"/>
        <v>GEN</v>
      </c>
      <c r="G30" s="542" t="str">
        <f ca="1"/>
        <v>Modification Room for PSY at Depot Buildings - Building Services</v>
      </c>
      <c r="H30" s="508" t="str">
        <f ca="1"/>
        <v>ประธาน</v>
      </c>
      <c r="I30" s="509">
        <f ca="1"/>
        <v>0</v>
      </c>
      <c r="J30" s="508">
        <f ca="1"/>
        <v>0</v>
      </c>
      <c r="K30" s="510">
        <f ca="1"/>
        <v>46235</v>
      </c>
      <c r="L30" s="173">
        <f ca="1"/>
        <v>46235</v>
      </c>
      <c r="M30" s="187">
        <f ca="1"/>
        <v>1</v>
      </c>
      <c r="N30" s="191" t="str">
        <f ca="1"/>
        <v>Completed</v>
      </c>
      <c r="O30" s="173">
        <f ca="1"/>
        <v>46265</v>
      </c>
      <c r="P30" s="187">
        <f ca="1"/>
        <v>1</v>
      </c>
      <c r="Q30" s="191" t="str">
        <f ca="1"/>
        <v>Completed</v>
      </c>
      <c r="R30" s="194">
        <f ca="1"/>
        <v>0</v>
      </c>
      <c r="S30" s="195">
        <f ca="1"/>
        <v>0</v>
      </c>
      <c r="T30" s="203">
        <f ca="1"/>
        <v>0</v>
      </c>
      <c r="U30" s="173">
        <f ca="1"/>
        <v>46295</v>
      </c>
      <c r="V30" s="187">
        <f ca="1"/>
        <v>1</v>
      </c>
      <c r="W30" s="191" t="str">
        <f ca="1"/>
        <v>Completed</v>
      </c>
      <c r="X30" s="194">
        <f ca="1"/>
        <v>0</v>
      </c>
      <c r="Y30" s="195">
        <f ca="1"/>
        <v>0</v>
      </c>
      <c r="Z30" s="203">
        <f ca="1"/>
        <v>0</v>
      </c>
      <c r="AA30" s="173">
        <f ca="1"/>
        <v>46295</v>
      </c>
      <c r="AB30" s="187">
        <f ca="1"/>
        <v>1</v>
      </c>
      <c r="AC30" s="191" t="str">
        <f ca="1"/>
        <v>Completed</v>
      </c>
      <c r="AD30" t="str" cm="1">
        <f t="array" aca="1" ref="AD30" ca="1">_xlfn.XLOOKUP(1,(E30='01 Summary'!$E$4:$E$250)*(('01 Summary'!$AC$4:$AC$250="Late")+('01 Summary'!$AC$4:$AC$250="On Schedule")),'01 Summary'!$AM$4:$AM$250," ")</f>
        <v xml:space="preserve"> </v>
      </c>
      <c r="AG30" s="644" t="s">
        <v>1390</v>
      </c>
      <c r="AH30" s="644" t="s">
        <v>3585</v>
      </c>
      <c r="AI30" s="644" t="s">
        <v>3853</v>
      </c>
    </row>
    <row r="31" spans="2:35" ht="30" customHeight="1" x14ac:dyDescent="0.2">
      <c r="B31" s="508">
        <f ca="1"/>
        <v>27</v>
      </c>
      <c r="C31" s="508" t="str">
        <f ca="1"/>
        <v>MDW-39300</v>
      </c>
      <c r="D31" s="508" t="str">
        <f ca="1"/>
        <v>Lot01</v>
      </c>
      <c r="E31" s="508" t="str">
        <f ca="1"/>
        <v>GEN2.6</v>
      </c>
      <c r="F31" s="508" t="str">
        <f ca="1"/>
        <v>GEN</v>
      </c>
      <c r="G31" s="542" t="str">
        <f ca="1"/>
        <v>Modification SIG-PSD Office at Main Workshop - Building Services</v>
      </c>
      <c r="H31" s="508" t="str">
        <f ca="1"/>
        <v>ประธาน</v>
      </c>
      <c r="I31" s="509">
        <f ca="1"/>
        <v>0</v>
      </c>
      <c r="J31" s="508">
        <f ca="1"/>
        <v>0</v>
      </c>
      <c r="K31" s="510">
        <f ca="1"/>
        <v>46235</v>
      </c>
      <c r="L31" s="173">
        <f ca="1"/>
        <v>46235</v>
      </c>
      <c r="M31" s="187">
        <f ca="1"/>
        <v>1</v>
      </c>
      <c r="N31" s="191" t="str">
        <f ca="1"/>
        <v>Completed</v>
      </c>
      <c r="O31" s="173">
        <f ca="1"/>
        <v>46265</v>
      </c>
      <c r="P31" s="187">
        <f ca="1"/>
        <v>1</v>
      </c>
      <c r="Q31" s="191" t="str">
        <f ca="1"/>
        <v>Completed</v>
      </c>
      <c r="R31" s="194">
        <f ca="1"/>
        <v>0</v>
      </c>
      <c r="S31" s="195">
        <f ca="1"/>
        <v>0</v>
      </c>
      <c r="T31" s="203">
        <f ca="1"/>
        <v>0</v>
      </c>
      <c r="U31" s="173">
        <f ca="1"/>
        <v>46295</v>
      </c>
      <c r="V31" s="187">
        <f ca="1"/>
        <v>1</v>
      </c>
      <c r="W31" s="191" t="str">
        <f ca="1"/>
        <v>Completed</v>
      </c>
      <c r="X31" s="194">
        <f ca="1"/>
        <v>0</v>
      </c>
      <c r="Y31" s="195">
        <f ca="1"/>
        <v>0</v>
      </c>
      <c r="Z31" s="203">
        <f ca="1"/>
        <v>0</v>
      </c>
      <c r="AA31" s="173">
        <f ca="1"/>
        <v>46295</v>
      </c>
      <c r="AB31" s="187">
        <f ca="1"/>
        <v>1</v>
      </c>
      <c r="AC31" s="191" t="str">
        <f ca="1"/>
        <v>Completed</v>
      </c>
      <c r="AD31" s="571" t="str" cm="1">
        <f t="array" aca="1" ref="AD31" ca="1">_xlfn.XLOOKUP(1,(E31='01 Summary'!$E$4:$E$250)*(('01 Summary'!$AC$4:$AC$250="Late")+('01 Summary'!$AC$4:$AC$250="On Schedule")),'01 Summary'!$AM$4:$AM$250," ")</f>
        <v xml:space="preserve"> </v>
      </c>
      <c r="AE31" s="571"/>
      <c r="AG31" s="644" t="s">
        <v>1417</v>
      </c>
      <c r="AH31" s="644" t="s">
        <v>3600</v>
      </c>
      <c r="AI31" s="644" t="s">
        <v>3862</v>
      </c>
    </row>
    <row r="32" spans="2:35" ht="30" customHeight="1" x14ac:dyDescent="0.2">
      <c r="B32" s="508">
        <f ca="1"/>
        <v>28</v>
      </c>
      <c r="C32" s="508" t="str">
        <f ca="1"/>
        <v>MDW-39301</v>
      </c>
      <c r="D32" s="508" t="str">
        <f ca="1"/>
        <v>Lot01</v>
      </c>
      <c r="E32" s="508" t="str">
        <f ca="1"/>
        <v>GEN2.7</v>
      </c>
      <c r="F32" s="508" t="str">
        <f ca="1"/>
        <v>GEN</v>
      </c>
      <c r="G32" s="542" t="str">
        <f ca="1"/>
        <v>Modification Backup CCR Room at Main Workshop - Building Services</v>
      </c>
      <c r="H32" s="508" t="str">
        <f ca="1"/>
        <v>ประธาน</v>
      </c>
      <c r="I32" s="509">
        <f ca="1"/>
        <v>0</v>
      </c>
      <c r="J32" s="508">
        <f ca="1"/>
        <v>0</v>
      </c>
      <c r="K32" s="510">
        <f ca="1"/>
        <v>46235</v>
      </c>
      <c r="L32" s="173">
        <f ca="1"/>
        <v>46235</v>
      </c>
      <c r="M32" s="187">
        <f ca="1"/>
        <v>1</v>
      </c>
      <c r="N32" s="191" t="str">
        <f ca="1"/>
        <v>Completed</v>
      </c>
      <c r="O32" s="173">
        <f ca="1"/>
        <v>46265</v>
      </c>
      <c r="P32" s="187">
        <f ca="1"/>
        <v>1</v>
      </c>
      <c r="Q32" s="191" t="str">
        <f ca="1"/>
        <v>Completed</v>
      </c>
      <c r="R32" s="194">
        <f ca="1"/>
        <v>0</v>
      </c>
      <c r="S32" s="195">
        <f ca="1"/>
        <v>0</v>
      </c>
      <c r="T32" s="203">
        <f ca="1"/>
        <v>0</v>
      </c>
      <c r="U32" s="173">
        <f ca="1"/>
        <v>46295</v>
      </c>
      <c r="V32" s="187">
        <f ca="1"/>
        <v>1</v>
      </c>
      <c r="W32" s="191" t="str">
        <f ca="1"/>
        <v>Completed</v>
      </c>
      <c r="X32" s="194">
        <f ca="1"/>
        <v>0</v>
      </c>
      <c r="Y32" s="195">
        <f ca="1"/>
        <v>0</v>
      </c>
      <c r="Z32" s="203">
        <f ca="1"/>
        <v>0</v>
      </c>
      <c r="AA32" s="173">
        <f ca="1"/>
        <v>46295</v>
      </c>
      <c r="AB32" s="187">
        <f ca="1"/>
        <v>1</v>
      </c>
      <c r="AC32" s="191" t="str">
        <f ca="1"/>
        <v>Completed</v>
      </c>
      <c r="AD32" t="str" cm="1">
        <f t="array" aca="1" ref="AD32" ca="1">_xlfn.XLOOKUP(1,(E32='01 Summary'!$E$4:$E$250)*(('01 Summary'!$AC$4:$AC$250="Late")+('01 Summary'!$AC$4:$AC$250="On Schedule")),'01 Summary'!$AM$4:$AM$250," ")</f>
        <v xml:space="preserve"> </v>
      </c>
      <c r="AG32" s="644" t="s">
        <v>1420</v>
      </c>
      <c r="AH32" s="644" t="s">
        <v>3603</v>
      </c>
      <c r="AI32" s="644" t="s">
        <v>3864</v>
      </c>
    </row>
    <row r="33" spans="2:35" ht="30" customHeight="1" x14ac:dyDescent="0.2">
      <c r="B33" s="508">
        <f ca="1"/>
        <v>29</v>
      </c>
      <c r="C33" s="508" t="str">
        <f ca="1"/>
        <v>MDW-39302</v>
      </c>
      <c r="D33" s="508" t="str">
        <f ca="1"/>
        <v>Lot01</v>
      </c>
      <c r="E33" s="508" t="str">
        <f ca="1"/>
        <v>GEN2.8</v>
      </c>
      <c r="F33" s="508" t="str">
        <f ca="1"/>
        <v>GEN</v>
      </c>
      <c r="G33" s="542" t="str">
        <f ca="1"/>
        <v>Modification SER at Main Workshop - Building Services</v>
      </c>
      <c r="H33" s="508" t="str">
        <f ca="1"/>
        <v>ประธาน</v>
      </c>
      <c r="I33" s="509">
        <f ca="1"/>
        <v>0</v>
      </c>
      <c r="J33" s="508">
        <f ca="1"/>
        <v>0</v>
      </c>
      <c r="K33" s="510">
        <f ca="1"/>
        <v>46235</v>
      </c>
      <c r="L33" s="173">
        <f ca="1"/>
        <v>46235</v>
      </c>
      <c r="M33" s="187">
        <f ca="1"/>
        <v>1</v>
      </c>
      <c r="N33" s="191" t="str">
        <f ca="1"/>
        <v>Completed</v>
      </c>
      <c r="O33" s="173">
        <f ca="1"/>
        <v>46265</v>
      </c>
      <c r="P33" s="187">
        <f ca="1"/>
        <v>1</v>
      </c>
      <c r="Q33" s="191" t="str">
        <f ca="1"/>
        <v>Completed</v>
      </c>
      <c r="R33" s="194">
        <f ca="1"/>
        <v>0</v>
      </c>
      <c r="S33" s="195">
        <f ca="1"/>
        <v>0</v>
      </c>
      <c r="T33" s="203">
        <f ca="1"/>
        <v>0</v>
      </c>
      <c r="U33" s="173">
        <f ca="1"/>
        <v>46295</v>
      </c>
      <c r="V33" s="187">
        <f ca="1"/>
        <v>1</v>
      </c>
      <c r="W33" s="191" t="str">
        <f ca="1"/>
        <v>Completed</v>
      </c>
      <c r="X33" s="194">
        <f ca="1"/>
        <v>0</v>
      </c>
      <c r="Y33" s="195">
        <f ca="1"/>
        <v>0</v>
      </c>
      <c r="Z33" s="203">
        <f ca="1"/>
        <v>0</v>
      </c>
      <c r="AA33" s="173">
        <f ca="1"/>
        <v>46295</v>
      </c>
      <c r="AB33" s="187">
        <f ca="1"/>
        <v>1</v>
      </c>
      <c r="AC33" s="191" t="str">
        <f ca="1"/>
        <v>Completed</v>
      </c>
      <c r="AD33" t="str" cm="1">
        <f t="array" aca="1" ref="AD33" ca="1">_xlfn.XLOOKUP(1,(E33='01 Summary'!$E$4:$E$250)*(('01 Summary'!$AC$4:$AC$250="Late")+('01 Summary'!$AC$4:$AC$250="On Schedule")),'01 Summary'!$AM$4:$AM$250," ")</f>
        <v xml:space="preserve"> </v>
      </c>
      <c r="AG33" s="644" t="s">
        <v>1423</v>
      </c>
      <c r="AH33" s="644" t="s">
        <v>3606</v>
      </c>
      <c r="AI33" s="644" t="s">
        <v>3866</v>
      </c>
    </row>
    <row r="34" spans="2:35" ht="30" customHeight="1" x14ac:dyDescent="0.2">
      <c r="B34" s="508">
        <f ca="1"/>
        <v>30</v>
      </c>
      <c r="C34" s="508" t="str">
        <f ca="1"/>
        <v>MDW-39303</v>
      </c>
      <c r="D34" s="508" t="str">
        <f ca="1"/>
        <v>Lot01</v>
      </c>
      <c r="E34" s="508" t="str">
        <f ca="1"/>
        <v>GEN2.9</v>
      </c>
      <c r="F34" s="508" t="str">
        <f ca="1"/>
        <v>GEN</v>
      </c>
      <c r="G34" s="542" t="str">
        <f ca="1"/>
        <v>Modification CER &amp; SCADA Room at Main Workshop - Building Services</v>
      </c>
      <c r="H34" s="508" t="str">
        <f ca="1"/>
        <v>ประธาน</v>
      </c>
      <c r="I34" s="509">
        <f ca="1"/>
        <v>0</v>
      </c>
      <c r="J34" s="508">
        <f ca="1"/>
        <v>0</v>
      </c>
      <c r="K34" s="510">
        <f ca="1"/>
        <v>46235</v>
      </c>
      <c r="L34" s="173">
        <f ca="1"/>
        <v>46235</v>
      </c>
      <c r="M34" s="187">
        <f ca="1"/>
        <v>1</v>
      </c>
      <c r="N34" s="191" t="str">
        <f ca="1"/>
        <v>Completed</v>
      </c>
      <c r="O34" s="173">
        <f ca="1"/>
        <v>46265</v>
      </c>
      <c r="P34" s="187">
        <f ca="1"/>
        <v>1</v>
      </c>
      <c r="Q34" s="191" t="str">
        <f ca="1"/>
        <v>Completed</v>
      </c>
      <c r="R34" s="194">
        <f ca="1"/>
        <v>0</v>
      </c>
      <c r="S34" s="195">
        <f ca="1"/>
        <v>0</v>
      </c>
      <c r="T34" s="203">
        <f ca="1"/>
        <v>0</v>
      </c>
      <c r="U34" s="173">
        <f ca="1"/>
        <v>46295</v>
      </c>
      <c r="V34" s="187">
        <f ca="1"/>
        <v>1</v>
      </c>
      <c r="W34" s="191" t="str">
        <f ca="1"/>
        <v>Completed</v>
      </c>
      <c r="X34" s="194">
        <f ca="1"/>
        <v>0</v>
      </c>
      <c r="Y34" s="195">
        <f ca="1"/>
        <v>0</v>
      </c>
      <c r="Z34" s="203">
        <f ca="1"/>
        <v>0</v>
      </c>
      <c r="AA34" s="173">
        <f ca="1"/>
        <v>46295</v>
      </c>
      <c r="AB34" s="187">
        <f ca="1"/>
        <v>1</v>
      </c>
      <c r="AC34" s="191" t="str">
        <f ca="1"/>
        <v>Completed</v>
      </c>
      <c r="AD34" t="str" cm="1">
        <f t="array" aca="1" ref="AD34" ca="1">_xlfn.XLOOKUP(1,(E34='01 Summary'!$E$4:$E$250)*(('01 Summary'!$AC$4:$AC$250="Late")+('01 Summary'!$AC$4:$AC$250="On Schedule")),'01 Summary'!$AM$4:$AM$250," ")</f>
        <v xml:space="preserve"> </v>
      </c>
      <c r="AG34" s="644" t="s">
        <v>1426</v>
      </c>
      <c r="AH34" s="644" t="s">
        <v>3609</v>
      </c>
      <c r="AI34" s="644" t="s">
        <v>3868</v>
      </c>
    </row>
    <row r="35" spans="2:35" ht="30" customHeight="1" x14ac:dyDescent="0.2">
      <c r="B35" s="508">
        <f ca="1"/>
        <v>31</v>
      </c>
      <c r="C35" s="508" t="str">
        <f ca="1"/>
        <v>MDW-39309</v>
      </c>
      <c r="D35" s="508" t="str">
        <f ca="1"/>
        <v>Lot01</v>
      </c>
      <c r="E35" s="508" t="str">
        <f ca="1"/>
        <v>GEN2.10</v>
      </c>
      <c r="F35" s="508" t="str">
        <f ca="1"/>
        <v>GEN</v>
      </c>
      <c r="G35" s="542" t="str">
        <f ca="1"/>
        <v xml:space="preserve">Modification Air Conditioning System at CCR  </v>
      </c>
      <c r="H35" s="508" t="str">
        <f ca="1"/>
        <v>ประธาน</v>
      </c>
      <c r="I35" s="509">
        <f ca="1"/>
        <v>0</v>
      </c>
      <c r="J35" s="508">
        <f ca="1"/>
        <v>0</v>
      </c>
      <c r="K35" s="510">
        <f ca="1"/>
        <v>46235</v>
      </c>
      <c r="L35" s="173">
        <f ca="1"/>
        <v>46296</v>
      </c>
      <c r="M35" s="187">
        <f ca="1"/>
        <v>1</v>
      </c>
      <c r="N35" s="191" t="str">
        <f ca="1"/>
        <v>Completed</v>
      </c>
      <c r="O35" s="173">
        <f ca="1"/>
        <v>46326</v>
      </c>
      <c r="P35" s="187">
        <f ca="1"/>
        <v>1</v>
      </c>
      <c r="Q35" s="191" t="str">
        <f ca="1"/>
        <v>Completed</v>
      </c>
      <c r="R35" s="194">
        <f ca="1"/>
        <v>0</v>
      </c>
      <c r="S35" s="195">
        <f ca="1"/>
        <v>0</v>
      </c>
      <c r="T35" s="203">
        <f ca="1"/>
        <v>0</v>
      </c>
      <c r="U35" s="173">
        <f ca="1"/>
        <v>46387</v>
      </c>
      <c r="V35" s="187">
        <f ca="1"/>
        <v>0.8</v>
      </c>
      <c r="W35" s="191" t="str">
        <f ca="1"/>
        <v>On Schedule</v>
      </c>
      <c r="X35" s="194">
        <f ca="1"/>
        <v>0</v>
      </c>
      <c r="Y35" s="195">
        <f ca="1"/>
        <v>0</v>
      </c>
      <c r="Z35" s="203">
        <f ca="1"/>
        <v>0</v>
      </c>
      <c r="AA35" s="173">
        <f ca="1"/>
        <v>46295</v>
      </c>
      <c r="AB35" s="187">
        <f ca="1"/>
        <v>1</v>
      </c>
      <c r="AC35" s="191" t="str">
        <f ca="1"/>
        <v>Completed</v>
      </c>
      <c r="AD35" t="str" cm="1">
        <f t="array" aca="1" ref="AD35" ca="1">_xlfn.XLOOKUP(1,(E35='01 Summary'!$E$4:$E$250)*(('01 Summary'!$AC$4:$AC$250="Late")+('01 Summary'!$AC$4:$AC$250="On Schedule")),'01 Summary'!$AM$4:$AM$250," ")</f>
        <v xml:space="preserve"> </v>
      </c>
      <c r="AG35" s="644" t="s">
        <v>1442</v>
      </c>
      <c r="AH35" s="644" t="s">
        <v>3621</v>
      </c>
      <c r="AI35" s="644" t="s">
        <v>3876</v>
      </c>
    </row>
    <row r="36" spans="2:35" ht="30" customHeight="1" x14ac:dyDescent="0.2">
      <c r="B36" s="508">
        <f ca="1"/>
        <v>32</v>
      </c>
      <c r="C36" s="508" t="str">
        <f ca="1"/>
        <v>MDW-39312</v>
      </c>
      <c r="D36" s="508" t="str">
        <f ca="1"/>
        <v>Lot01</v>
      </c>
      <c r="E36" s="508" t="str">
        <f ca="1"/>
        <v>GEN2.11</v>
      </c>
      <c r="F36" s="508" t="str">
        <f ca="1"/>
        <v>GEN</v>
      </c>
      <c r="G36" s="542" t="str">
        <f ca="1"/>
        <v xml:space="preserve">Modification Electronic Workshop at Main Workshop - Building Services  </v>
      </c>
      <c r="H36" s="508" t="str">
        <f ca="1"/>
        <v>ประธาน</v>
      </c>
      <c r="I36" s="509">
        <f ca="1"/>
        <v>0</v>
      </c>
      <c r="J36" s="508">
        <f ca="1"/>
        <v>0</v>
      </c>
      <c r="K36" s="510">
        <f ca="1"/>
        <v>46235</v>
      </c>
      <c r="L36" s="173">
        <f ca="1"/>
        <v>46326</v>
      </c>
      <c r="M36" s="187">
        <f ca="1"/>
        <v>1</v>
      </c>
      <c r="N36" s="191" t="str">
        <f ca="1"/>
        <v>Completed</v>
      </c>
      <c r="O36" s="173">
        <f ca="1"/>
        <v>46356</v>
      </c>
      <c r="P36" s="187">
        <f ca="1"/>
        <v>1</v>
      </c>
      <c r="Q36" s="191" t="str">
        <f ca="1"/>
        <v>Completed</v>
      </c>
      <c r="R36" s="194">
        <f ca="1"/>
        <v>0</v>
      </c>
      <c r="S36" s="195">
        <f ca="1"/>
        <v>0</v>
      </c>
      <c r="T36" s="203">
        <f ca="1"/>
        <v>0</v>
      </c>
      <c r="U36" s="173">
        <f ca="1"/>
        <v>46387</v>
      </c>
      <c r="V36" s="187">
        <f ca="1"/>
        <v>0</v>
      </c>
      <c r="W36" s="191" t="str">
        <f ca="1"/>
        <v>On Schedule</v>
      </c>
      <c r="X36" s="194">
        <f ca="1"/>
        <v>0</v>
      </c>
      <c r="Y36" s="195">
        <f ca="1"/>
        <v>0</v>
      </c>
      <c r="Z36" s="203">
        <f ca="1"/>
        <v>0</v>
      </c>
      <c r="AA36" s="173">
        <f ca="1"/>
        <v>46356</v>
      </c>
      <c r="AB36" s="187">
        <f ca="1"/>
        <v>0</v>
      </c>
      <c r="AC36" s="191" t="str">
        <f ca="1"/>
        <v>On Schedule</v>
      </c>
      <c r="AD36" cm="1">
        <f t="array" aca="1" ref="AD36" ca="1">_xlfn.XLOOKUP(1,(E36='01 Summary'!$E$4:$E$250)*(('01 Summary'!$AC$4:$AC$250="Late")+('01 Summary'!$AC$4:$AC$250="On Schedule")),'01 Summary'!$AM$4:$AM$250," ")</f>
        <v>0</v>
      </c>
      <c r="AG36" s="644" t="s">
        <v>1448</v>
      </c>
      <c r="AH36" s="644" t="s">
        <v>3627</v>
      </c>
      <c r="AI36" s="644" t="s">
        <v>3882</v>
      </c>
    </row>
    <row r="37" spans="2:35" ht="30" customHeight="1" x14ac:dyDescent="0.2">
      <c r="B37" s="508">
        <f ca="1"/>
        <v>33</v>
      </c>
      <c r="C37" s="508" t="str">
        <f ca="1"/>
        <v>MDW-39313</v>
      </c>
      <c r="D37" s="508" t="str">
        <f ca="1"/>
        <v>Lot01</v>
      </c>
      <c r="E37" s="508" t="str">
        <f ca="1"/>
        <v>GEN2.12</v>
      </c>
      <c r="F37" s="508" t="str">
        <f ca="1"/>
        <v>GEN</v>
      </c>
      <c r="G37" s="542" t="str">
        <f ca="1"/>
        <v xml:space="preserve">Modification Battery Charger Room at Main Workshop - Building Services  </v>
      </c>
      <c r="H37" s="508" t="str">
        <f ca="1"/>
        <v>ประธาน</v>
      </c>
      <c r="I37" s="509">
        <f ca="1"/>
        <v>0</v>
      </c>
      <c r="J37" s="508">
        <f ca="1"/>
        <v>0</v>
      </c>
      <c r="K37" s="510">
        <f ca="1"/>
        <v>46235</v>
      </c>
      <c r="L37" s="173">
        <f ca="1"/>
        <v>46326</v>
      </c>
      <c r="M37" s="187">
        <f ca="1"/>
        <v>1</v>
      </c>
      <c r="N37" s="191" t="str">
        <f ca="1"/>
        <v>Completed</v>
      </c>
      <c r="O37" s="173">
        <f ca="1"/>
        <v>46356</v>
      </c>
      <c r="P37" s="187">
        <f ca="1"/>
        <v>1</v>
      </c>
      <c r="Q37" s="191" t="str">
        <f ca="1"/>
        <v>Completed</v>
      </c>
      <c r="R37" s="194">
        <f ca="1"/>
        <v>0</v>
      </c>
      <c r="S37" s="195">
        <f ca="1"/>
        <v>0</v>
      </c>
      <c r="T37" s="203">
        <f ca="1"/>
        <v>0</v>
      </c>
      <c r="U37" s="173">
        <f ca="1"/>
        <v>46387</v>
      </c>
      <c r="V37" s="187">
        <f ca="1"/>
        <v>0</v>
      </c>
      <c r="W37" s="191" t="str">
        <f ca="1"/>
        <v>On Schedule</v>
      </c>
      <c r="X37" s="194">
        <f ca="1"/>
        <v>0</v>
      </c>
      <c r="Y37" s="195">
        <f ca="1"/>
        <v>0</v>
      </c>
      <c r="Z37" s="203">
        <f ca="1"/>
        <v>0</v>
      </c>
      <c r="AA37" s="173">
        <f ca="1"/>
        <v>46356</v>
      </c>
      <c r="AB37" s="187">
        <f ca="1"/>
        <v>0</v>
      </c>
      <c r="AC37" s="191" t="str">
        <f ca="1"/>
        <v>On Schedule</v>
      </c>
      <c r="AD37" cm="1">
        <f t="array" aca="1" ref="AD37" ca="1">_xlfn.XLOOKUP(1,(E37='01 Summary'!$E$4:$E$250)*(('01 Summary'!$AC$4:$AC$250="Late")+('01 Summary'!$AC$4:$AC$250="On Schedule")),'01 Summary'!$AM$4:$AM$250," ")</f>
        <v>0</v>
      </c>
      <c r="AG37" s="644" t="s">
        <v>1450</v>
      </c>
      <c r="AH37" s="644" t="s">
        <v>3629</v>
      </c>
      <c r="AI37" s="644" t="s">
        <v>3884</v>
      </c>
    </row>
    <row r="38" spans="2:35" ht="30" customHeight="1" x14ac:dyDescent="0.2">
      <c r="B38" s="508">
        <f ca="1"/>
        <v>34</v>
      </c>
      <c r="C38" s="508" t="str">
        <f ca="1"/>
        <v>MDW-39314</v>
      </c>
      <c r="D38" s="508" t="str">
        <f ca="1"/>
        <v>Lot01</v>
      </c>
      <c r="E38" s="508" t="str">
        <f ca="1"/>
        <v>GEN2.13</v>
      </c>
      <c r="F38" s="508" t="str">
        <f ca="1"/>
        <v>GEN</v>
      </c>
      <c r="G38" s="542" t="str">
        <f ca="1"/>
        <v xml:space="preserve">Modification Machining Room at Main Workshop - Building Services  </v>
      </c>
      <c r="H38" s="508" t="str">
        <f ca="1"/>
        <v>ประธาน</v>
      </c>
      <c r="I38" s="509">
        <f ca="1"/>
        <v>0</v>
      </c>
      <c r="J38" s="508">
        <f ca="1"/>
        <v>0</v>
      </c>
      <c r="K38" s="510">
        <f ca="1"/>
        <v>46235</v>
      </c>
      <c r="L38" s="173">
        <f ca="1"/>
        <v>46326</v>
      </c>
      <c r="M38" s="187">
        <f ca="1"/>
        <v>0.9</v>
      </c>
      <c r="N38" s="191" t="str">
        <f ca="1"/>
        <v>On Schedule</v>
      </c>
      <c r="O38" s="173">
        <f ca="1"/>
        <v>46356</v>
      </c>
      <c r="P38" s="187">
        <f ca="1"/>
        <v>0</v>
      </c>
      <c r="Q38" s="191" t="str">
        <f ca="1"/>
        <v>On Schedule</v>
      </c>
      <c r="R38" s="194">
        <f ca="1"/>
        <v>0</v>
      </c>
      <c r="S38" s="195">
        <f ca="1"/>
        <v>0</v>
      </c>
      <c r="T38" s="203">
        <f ca="1"/>
        <v>0</v>
      </c>
      <c r="U38" s="173">
        <f ca="1"/>
        <v>46387</v>
      </c>
      <c r="V38" s="187">
        <f ca="1"/>
        <v>0</v>
      </c>
      <c r="W38" s="191" t="str">
        <f ca="1"/>
        <v>On Schedule</v>
      </c>
      <c r="X38" s="194">
        <f ca="1"/>
        <v>0</v>
      </c>
      <c r="Y38" s="195">
        <f ca="1"/>
        <v>0</v>
      </c>
      <c r="Z38" s="203">
        <f ca="1"/>
        <v>0</v>
      </c>
      <c r="AA38" s="173">
        <f ca="1"/>
        <v>46356</v>
      </c>
      <c r="AB38" s="187">
        <f ca="1"/>
        <v>0</v>
      </c>
      <c r="AC38" s="191" t="str">
        <f ca="1"/>
        <v>On Schedule</v>
      </c>
      <c r="AD38" cm="1">
        <f t="array" aca="1" ref="AD38" ca="1">_xlfn.XLOOKUP(1,(E38='01 Summary'!$E$4:$E$250)*(('01 Summary'!$AC$4:$AC$250="Late")+('01 Summary'!$AC$4:$AC$250="On Schedule")),'01 Summary'!$AM$4:$AM$250," ")</f>
        <v>0</v>
      </c>
      <c r="AG38" s="644" t="s">
        <v>1452</v>
      </c>
      <c r="AH38" s="644" t="s">
        <v>3631</v>
      </c>
      <c r="AI38" s="644" t="s">
        <v>3886</v>
      </c>
    </row>
    <row r="39" spans="2:35" ht="30" customHeight="1" x14ac:dyDescent="0.2">
      <c r="B39" s="508">
        <f ca="1"/>
        <v>35</v>
      </c>
      <c r="C39" s="508" t="str">
        <f ca="1"/>
        <v>MDW-39315</v>
      </c>
      <c r="D39" s="508" t="str">
        <f ca="1"/>
        <v>Lot01</v>
      </c>
      <c r="E39" s="508" t="str">
        <f ca="1"/>
        <v>GEN2.14</v>
      </c>
      <c r="F39" s="508" t="str">
        <f ca="1"/>
        <v>GEN</v>
      </c>
      <c r="G39" s="542" t="str">
        <f ca="1"/>
        <v xml:space="preserve">Modification Electronic Workshop, Battery Charger and Machining Room at Main Workshop - Civil &amp; AR  </v>
      </c>
      <c r="H39" s="508" t="str">
        <f ca="1"/>
        <v>สหชาติ</v>
      </c>
      <c r="I39" s="509">
        <f ca="1"/>
        <v>0</v>
      </c>
      <c r="J39" s="508">
        <f ca="1"/>
        <v>0</v>
      </c>
      <c r="K39" s="510">
        <f ca="1"/>
        <v>46235</v>
      </c>
      <c r="L39" s="173">
        <f ca="1"/>
        <v>46326</v>
      </c>
      <c r="M39" s="187">
        <f ca="1"/>
        <v>0.7</v>
      </c>
      <c r="N39" s="191" t="str">
        <f ca="1"/>
        <v>On Schedule</v>
      </c>
      <c r="O39" s="173">
        <f ca="1"/>
        <v>46356</v>
      </c>
      <c r="P39" s="187">
        <f ca="1"/>
        <v>0.9</v>
      </c>
      <c r="Q39" s="191" t="str">
        <f ca="1"/>
        <v>On Schedule</v>
      </c>
      <c r="R39" s="194">
        <f ca="1"/>
        <v>0</v>
      </c>
      <c r="S39" s="195">
        <f ca="1"/>
        <v>0</v>
      </c>
      <c r="T39" s="203">
        <f ca="1"/>
        <v>0</v>
      </c>
      <c r="U39" s="173">
        <f ca="1"/>
        <v>46387</v>
      </c>
      <c r="V39" s="187">
        <f ca="1"/>
        <v>0</v>
      </c>
      <c r="W39" s="191" t="str">
        <f ca="1"/>
        <v>On Schedule</v>
      </c>
      <c r="X39" s="194">
        <f ca="1"/>
        <v>0</v>
      </c>
      <c r="Y39" s="195">
        <f ca="1"/>
        <v>0</v>
      </c>
      <c r="Z39" s="203">
        <f ca="1"/>
        <v>0</v>
      </c>
      <c r="AA39" s="173">
        <f ca="1"/>
        <v>46356</v>
      </c>
      <c r="AB39" s="187">
        <f ca="1"/>
        <v>0</v>
      </c>
      <c r="AC39" s="191" t="str">
        <f ca="1"/>
        <v>On Schedule</v>
      </c>
      <c r="AD39" cm="1">
        <f t="array" aca="1" ref="AD39" ca="1">_xlfn.XLOOKUP(1,(E39='01 Summary'!$E$4:$E$250)*(('01 Summary'!$AC$4:$AC$250="Late")+('01 Summary'!$AC$4:$AC$250="On Schedule")),'01 Summary'!$AM$4:$AM$250," ")</f>
        <v>0</v>
      </c>
      <c r="AG39" s="644" t="s">
        <v>1455</v>
      </c>
      <c r="AH39" s="644" t="s">
        <v>3635</v>
      </c>
      <c r="AI39" s="644" t="s">
        <v>3890</v>
      </c>
    </row>
    <row r="40" spans="2:35" ht="30" customHeight="1" x14ac:dyDescent="0.2">
      <c r="B40" s="508">
        <f ca="1"/>
        <v>36</v>
      </c>
      <c r="C40" s="508" t="str">
        <f ca="1"/>
        <v>MDW-39297</v>
      </c>
      <c r="D40" s="508" t="str">
        <f ca="1"/>
        <v>Lot01</v>
      </c>
      <c r="E40" s="508" t="str">
        <f ca="1"/>
        <v>GEN2.15</v>
      </c>
      <c r="F40" s="508" t="str">
        <f ca="1"/>
        <v>GEN</v>
      </c>
      <c r="G40" s="542" t="str">
        <f ca="1"/>
        <v>Training Room at Ratchada Station (Part 2)</v>
      </c>
      <c r="H40" s="508" t="str">
        <f ca="1"/>
        <v>สหชาติ</v>
      </c>
      <c r="I40" s="509">
        <f ca="1"/>
        <v>0</v>
      </c>
      <c r="J40" s="508">
        <f ca="1"/>
        <v>0</v>
      </c>
      <c r="K40" s="510">
        <f ca="1"/>
        <v>46235</v>
      </c>
      <c r="L40" s="173">
        <f ca="1"/>
        <v>46235</v>
      </c>
      <c r="M40" s="187">
        <f ca="1"/>
        <v>0</v>
      </c>
      <c r="N40" s="191" t="str">
        <f ca="1"/>
        <v>Late</v>
      </c>
      <c r="O40" s="173">
        <f ca="1"/>
        <v>46265</v>
      </c>
      <c r="P40" s="187">
        <f ca="1"/>
        <v>1</v>
      </c>
      <c r="Q40" s="191" t="str">
        <f ca="1"/>
        <v>Completed</v>
      </c>
      <c r="R40" s="194">
        <f ca="1"/>
        <v>0</v>
      </c>
      <c r="S40" s="195">
        <f ca="1"/>
        <v>0</v>
      </c>
      <c r="T40" s="203">
        <f ca="1"/>
        <v>0</v>
      </c>
      <c r="U40" s="173">
        <f ca="1"/>
        <v>46295</v>
      </c>
      <c r="V40" s="187">
        <f ca="1"/>
        <v>1</v>
      </c>
      <c r="W40" s="191" t="str">
        <f ca="1"/>
        <v>Completed</v>
      </c>
      <c r="X40" s="194">
        <f ca="1"/>
        <v>0</v>
      </c>
      <c r="Y40" s="195">
        <f ca="1"/>
        <v>0</v>
      </c>
      <c r="Z40" s="203">
        <f ca="1"/>
        <v>0</v>
      </c>
      <c r="AA40" s="173">
        <f ca="1"/>
        <v>46356</v>
      </c>
      <c r="AB40" s="187">
        <f ca="1"/>
        <v>0</v>
      </c>
      <c r="AC40" s="191" t="str">
        <f ca="1"/>
        <v>On Schedule</v>
      </c>
      <c r="AD40" s="571" cm="1">
        <f t="array" aca="1" ref="AD40" ca="1">_xlfn.XLOOKUP(1,(E40='01 Summary'!$E$4:$E$250)*(('01 Summary'!$AC$4:$AC$250="Late")+('01 Summary'!$AC$4:$AC$250="On Schedule")),'01 Summary'!$AM$4:$AM$250," ")</f>
        <v>0</v>
      </c>
      <c r="AE40" s="571"/>
      <c r="AG40" s="644" t="s">
        <v>536</v>
      </c>
      <c r="AH40" s="644" t="s">
        <v>2153</v>
      </c>
      <c r="AI40" s="644" t="s">
        <v>2155</v>
      </c>
    </row>
    <row r="41" spans="2:35" ht="30" customHeight="1" x14ac:dyDescent="0.2">
      <c r="B41" s="508">
        <f ca="1"/>
        <v>37</v>
      </c>
      <c r="C41" s="508" t="str">
        <f ca="1"/>
        <v>MDW-39291</v>
      </c>
      <c r="D41" s="508" t="str">
        <f ca="1"/>
        <v>Lot01</v>
      </c>
      <c r="E41" s="508" t="str">
        <f ca="1"/>
        <v>GEN2.16</v>
      </c>
      <c r="F41" s="508" t="str">
        <f ca="1"/>
        <v>GEN</v>
      </c>
      <c r="G41" s="542" t="str">
        <f ca="1"/>
        <v xml:space="preserve">Conductor Rail Arrangement Modification at Main Line East Section </v>
      </c>
      <c r="H41" s="508" t="str">
        <f ca="1"/>
        <v>กำพล</v>
      </c>
      <c r="I41" s="509">
        <f ca="1"/>
        <v>0</v>
      </c>
      <c r="J41" s="508">
        <f ca="1"/>
        <v>0</v>
      </c>
      <c r="K41" s="510">
        <f ca="1"/>
        <v>46235</v>
      </c>
      <c r="L41" s="173">
        <f ca="1"/>
        <v>46295</v>
      </c>
      <c r="M41" s="187">
        <f ca="1"/>
        <v>1</v>
      </c>
      <c r="N41" s="191" t="str">
        <f ca="1"/>
        <v>Completed</v>
      </c>
      <c r="O41" s="173">
        <f ca="1"/>
        <v>46295</v>
      </c>
      <c r="P41" s="187">
        <f ca="1"/>
        <v>1</v>
      </c>
      <c r="Q41" s="191" t="str">
        <f ca="1"/>
        <v>Completed</v>
      </c>
      <c r="R41" s="194">
        <f ca="1"/>
        <v>0</v>
      </c>
      <c r="S41" s="195">
        <f ca="1"/>
        <v>0</v>
      </c>
      <c r="T41" s="203">
        <f ca="1"/>
        <v>0</v>
      </c>
      <c r="U41" s="173">
        <f ca="1"/>
        <v>46387</v>
      </c>
      <c r="V41" s="187">
        <f ca="1"/>
        <v>0.9</v>
      </c>
      <c r="W41" s="191" t="str">
        <f ca="1"/>
        <v>On Schedule</v>
      </c>
      <c r="X41" s="194">
        <f ca="1"/>
        <v>0</v>
      </c>
      <c r="Y41" s="195">
        <f ca="1"/>
        <v>0</v>
      </c>
      <c r="Z41" s="203">
        <f ca="1"/>
        <v>0</v>
      </c>
      <c r="AA41" s="173">
        <f ca="1"/>
        <v>46356</v>
      </c>
      <c r="AB41" s="187">
        <f ca="1"/>
        <v>0</v>
      </c>
      <c r="AC41" s="191" t="str">
        <f ca="1"/>
        <v>On Schedule</v>
      </c>
      <c r="AD41" cm="1">
        <f t="array" aca="1" ref="AD41" ca="1">_xlfn.XLOOKUP(1,(E41='01 Summary'!$E$4:$E$250)*(('01 Summary'!$AC$4:$AC$250="Late")+('01 Summary'!$AC$4:$AC$250="On Schedule")),'01 Summary'!$AM$4:$AM$250," ")</f>
        <v>0</v>
      </c>
      <c r="AG41" s="644" t="s">
        <v>1393</v>
      </c>
      <c r="AH41" s="644" t="s">
        <v>2370</v>
      </c>
      <c r="AI41" s="644" t="s">
        <v>2372</v>
      </c>
    </row>
    <row r="42" spans="2:35" ht="30" customHeight="1" x14ac:dyDescent="0.2">
      <c r="B42" s="508">
        <f ca="1"/>
        <v>38</v>
      </c>
      <c r="C42" s="508" t="str">
        <f ca="1"/>
        <v>MDW-39292</v>
      </c>
      <c r="D42" s="508" t="str">
        <f ca="1"/>
        <v>Lot01</v>
      </c>
      <c r="E42" s="508" t="str">
        <f ca="1"/>
        <v>GEN2.17</v>
      </c>
      <c r="F42" s="508" t="str">
        <f ca="1"/>
        <v>GEN</v>
      </c>
      <c r="G42" s="542" t="str">
        <f ca="1"/>
        <v xml:space="preserve">Conductor Rail Arrangement Modification at Depot </v>
      </c>
      <c r="H42" s="508" t="str">
        <f ca="1"/>
        <v>กำพล</v>
      </c>
      <c r="I42" s="509">
        <f ca="1"/>
        <v>0</v>
      </c>
      <c r="J42" s="508">
        <f ca="1"/>
        <v>0</v>
      </c>
      <c r="K42" s="510">
        <f ca="1"/>
        <v>46235</v>
      </c>
      <c r="L42" s="173">
        <f ca="1"/>
        <v>46295</v>
      </c>
      <c r="M42" s="187">
        <f ca="1"/>
        <v>1</v>
      </c>
      <c r="N42" s="191" t="str">
        <f ca="1"/>
        <v>Completed</v>
      </c>
      <c r="O42" s="173">
        <f ca="1"/>
        <v>46295</v>
      </c>
      <c r="P42" s="187">
        <f ca="1"/>
        <v>1</v>
      </c>
      <c r="Q42" s="191" t="str">
        <f ca="1"/>
        <v>Completed</v>
      </c>
      <c r="R42" s="194">
        <f ca="1"/>
        <v>0</v>
      </c>
      <c r="S42" s="195">
        <f ca="1"/>
        <v>0</v>
      </c>
      <c r="T42" s="203">
        <f ca="1"/>
        <v>0</v>
      </c>
      <c r="U42" s="173">
        <f ca="1"/>
        <v>46387</v>
      </c>
      <c r="V42" s="187">
        <f ca="1"/>
        <v>0.9</v>
      </c>
      <c r="W42" s="191" t="str">
        <f ca="1"/>
        <v>On Schedule</v>
      </c>
      <c r="X42" s="194">
        <f ca="1"/>
        <v>0</v>
      </c>
      <c r="Y42" s="195">
        <f ca="1"/>
        <v>0</v>
      </c>
      <c r="Z42" s="203">
        <f ca="1"/>
        <v>0</v>
      </c>
      <c r="AA42" s="173">
        <f ca="1"/>
        <v>46356</v>
      </c>
      <c r="AB42" s="187">
        <f ca="1"/>
        <v>0</v>
      </c>
      <c r="AC42" s="191" t="str">
        <f ca="1"/>
        <v>On Schedule</v>
      </c>
      <c r="AD42" cm="1">
        <f t="array" aca="1" ref="AD42" ca="1">_xlfn.XLOOKUP(1,(E42='01 Summary'!$E$4:$E$250)*(('01 Summary'!$AC$4:$AC$250="Late")+('01 Summary'!$AC$4:$AC$250="On Schedule")),'01 Summary'!$AM$4:$AM$250," ")</f>
        <v>0</v>
      </c>
      <c r="AG42" s="644" t="s">
        <v>1396</v>
      </c>
      <c r="AH42" s="644" t="s">
        <v>2374</v>
      </c>
      <c r="AI42" s="644" t="s">
        <v>2376</v>
      </c>
    </row>
    <row r="43" spans="2:35" ht="30" customHeight="1" x14ac:dyDescent="0.2">
      <c r="B43" s="508">
        <f ca="1"/>
        <v>39</v>
      </c>
      <c r="C43" s="508" t="str">
        <f ca="1"/>
        <v>MDW-39295</v>
      </c>
      <c r="D43" s="508" t="str">
        <f ca="1"/>
        <v>Lot01</v>
      </c>
      <c r="E43" s="508" t="str">
        <f ca="1"/>
        <v>GEN2.18</v>
      </c>
      <c r="F43" s="508" t="str">
        <f ca="1"/>
        <v>GEN</v>
      </c>
      <c r="G43" s="542" t="str">
        <f ca="1"/>
        <v>Dangerous Goods Building in Depot - Civil &amp; AR</v>
      </c>
      <c r="H43" s="508" t="str">
        <f ca="1"/>
        <v>สหชาติ</v>
      </c>
      <c r="I43" s="509">
        <f ca="1"/>
        <v>0</v>
      </c>
      <c r="J43" s="508">
        <f ca="1"/>
        <v>0</v>
      </c>
      <c r="K43" s="510">
        <f ca="1"/>
        <v>46235</v>
      </c>
      <c r="L43" s="173">
        <f ca="1"/>
        <v>46049</v>
      </c>
      <c r="M43" s="187">
        <f ca="1"/>
        <v>1</v>
      </c>
      <c r="N43" s="191" t="str">
        <f ca="1"/>
        <v>Completed</v>
      </c>
      <c r="O43" s="173">
        <f ca="1"/>
        <v>46080</v>
      </c>
      <c r="P43" s="187">
        <f ca="1"/>
        <v>1</v>
      </c>
      <c r="Q43" s="191" t="str">
        <f ca="1"/>
        <v>Completed</v>
      </c>
      <c r="R43" s="194">
        <f ca="1"/>
        <v>0</v>
      </c>
      <c r="S43" s="195">
        <f ca="1"/>
        <v>0</v>
      </c>
      <c r="T43" s="203">
        <f ca="1"/>
        <v>0</v>
      </c>
      <c r="U43" s="173">
        <f ca="1"/>
        <v>46142</v>
      </c>
      <c r="V43" s="187">
        <f ca="1"/>
        <v>1</v>
      </c>
      <c r="W43" s="191" t="str">
        <f ca="1"/>
        <v>Completed</v>
      </c>
      <c r="X43" s="194">
        <f ca="1"/>
        <v>0</v>
      </c>
      <c r="Y43" s="195">
        <f ca="1"/>
        <v>0</v>
      </c>
      <c r="Z43" s="203">
        <f ca="1"/>
        <v>0</v>
      </c>
      <c r="AA43" s="173">
        <f ca="1"/>
        <v>46142</v>
      </c>
      <c r="AB43" s="187">
        <f ca="1"/>
        <v>1</v>
      </c>
      <c r="AC43" s="191" t="str">
        <f ca="1"/>
        <v>Completed</v>
      </c>
      <c r="AD43" t="str" cm="1">
        <f t="array" aca="1" ref="AD43" ca="1">_xlfn.XLOOKUP(1,(E43='01 Summary'!$E$4:$E$250)*(('01 Summary'!$AC$4:$AC$250="Late")+('01 Summary'!$AC$4:$AC$250="On Schedule")),'01 Summary'!$AM$4:$AM$250," ")</f>
        <v xml:space="preserve"> </v>
      </c>
      <c r="AG43" s="644" t="s">
        <v>400</v>
      </c>
      <c r="AH43" s="644" t="s">
        <v>2149</v>
      </c>
      <c r="AI43" s="644" t="s">
        <v>2151</v>
      </c>
    </row>
    <row r="44" spans="2:35" ht="30" customHeight="1" x14ac:dyDescent="0.2">
      <c r="B44" s="508">
        <f ca="1"/>
        <v>40</v>
      </c>
      <c r="C44" s="508" t="str">
        <f ca="1"/>
        <v>MDW-39296</v>
      </c>
      <c r="D44" s="508" t="str">
        <f ca="1"/>
        <v>Lot01</v>
      </c>
      <c r="E44" s="508" t="str">
        <f ca="1"/>
        <v>GEN2.19</v>
      </c>
      <c r="F44" s="508" t="str">
        <f ca="1"/>
        <v>GEN</v>
      </c>
      <c r="G44" s="542" t="str">
        <f ca="1"/>
        <v>Dangerous Goods Building in Depot - Building Services</v>
      </c>
      <c r="H44" s="508" t="str">
        <f ca="1"/>
        <v>ประธาน</v>
      </c>
      <c r="I44" s="509">
        <f ca="1"/>
        <v>0</v>
      </c>
      <c r="J44" s="508">
        <f ca="1"/>
        <v>0</v>
      </c>
      <c r="K44" s="510">
        <f ca="1"/>
        <v>46235</v>
      </c>
      <c r="L44" s="173">
        <f ca="1"/>
        <v>46004</v>
      </c>
      <c r="M44" s="187">
        <f ca="1"/>
        <v>1</v>
      </c>
      <c r="N44" s="191" t="str">
        <f ca="1"/>
        <v>Completed</v>
      </c>
      <c r="O44" s="173">
        <f ca="1"/>
        <v>46050</v>
      </c>
      <c r="P44" s="187">
        <f ca="1"/>
        <v>1</v>
      </c>
      <c r="Q44" s="191" t="str">
        <f ca="1"/>
        <v>Completed</v>
      </c>
      <c r="R44" s="194">
        <f ca="1"/>
        <v>0</v>
      </c>
      <c r="S44" s="195">
        <f ca="1"/>
        <v>0</v>
      </c>
      <c r="T44" s="203">
        <f ca="1"/>
        <v>0</v>
      </c>
      <c r="U44" s="173">
        <f ca="1"/>
        <v>46142</v>
      </c>
      <c r="V44" s="187">
        <f ca="1"/>
        <v>1</v>
      </c>
      <c r="W44" s="191" t="str">
        <f ca="1"/>
        <v>Completed</v>
      </c>
      <c r="X44" s="194">
        <f ca="1"/>
        <v>0</v>
      </c>
      <c r="Y44" s="195">
        <f ca="1"/>
        <v>0</v>
      </c>
      <c r="Z44" s="203">
        <f ca="1"/>
        <v>0</v>
      </c>
      <c r="AA44" s="173">
        <f ca="1"/>
        <v>46142</v>
      </c>
      <c r="AB44" s="187">
        <f ca="1"/>
        <v>1</v>
      </c>
      <c r="AC44" s="191" t="str">
        <f ca="1"/>
        <v>Completed</v>
      </c>
      <c r="AD44" t="str" cm="1">
        <f t="array" aca="1" ref="AD44" ca="1">_xlfn.XLOOKUP(1,(E44='01 Summary'!$E$4:$E$250)*(('01 Summary'!$AC$4:$AC$250="Late")+('01 Summary'!$AC$4:$AC$250="On Schedule")),'01 Summary'!$AM$4:$AM$250," ")</f>
        <v xml:space="preserve"> </v>
      </c>
      <c r="AG44" s="644" t="s">
        <v>399</v>
      </c>
      <c r="AH44" s="644" t="s">
        <v>3591</v>
      </c>
      <c r="AI44" s="644" t="s">
        <v>3856</v>
      </c>
    </row>
    <row r="45" spans="2:35" ht="30" customHeight="1" x14ac:dyDescent="0.2">
      <c r="B45" s="508">
        <f ca="1"/>
        <v>41</v>
      </c>
      <c r="C45" s="508" t="str">
        <f ca="1"/>
        <v>MDW-39308</v>
      </c>
      <c r="D45" s="508" t="str">
        <f ca="1"/>
        <v>Lot01</v>
      </c>
      <c r="E45" s="508" t="str">
        <f ca="1"/>
        <v>GEN2.20</v>
      </c>
      <c r="F45" s="508" t="str">
        <f ca="1"/>
        <v>GEN</v>
      </c>
      <c r="G45" s="542" t="str">
        <f ca="1"/>
        <v>Additional Locking Devices for Main Line Tandem Turnouts 2007, 2010 &amp; 2013 and Depot Turnout D16</v>
      </c>
      <c r="H45" s="508" t="str">
        <f ca="1"/>
        <v>กำพล</v>
      </c>
      <c r="I45" s="509">
        <f ca="1"/>
        <v>0</v>
      </c>
      <c r="J45" s="508">
        <f ca="1"/>
        <v>0</v>
      </c>
      <c r="K45" s="510">
        <f ca="1"/>
        <v>46235</v>
      </c>
      <c r="L45" s="173">
        <f ca="1"/>
        <v>46356</v>
      </c>
      <c r="M45" s="187">
        <f ca="1"/>
        <v>0.5</v>
      </c>
      <c r="N45" s="191" t="str">
        <f ca="1"/>
        <v>On Schedule</v>
      </c>
      <c r="O45" s="173">
        <f ca="1"/>
        <v>46295</v>
      </c>
      <c r="P45" s="187">
        <f ca="1"/>
        <v>1</v>
      </c>
      <c r="Q45" s="191" t="str">
        <f ca="1"/>
        <v>Completed</v>
      </c>
      <c r="R45" s="194">
        <f ca="1"/>
        <v>0</v>
      </c>
      <c r="S45" s="195">
        <f ca="1"/>
        <v>0</v>
      </c>
      <c r="T45" s="203">
        <f ca="1"/>
        <v>0</v>
      </c>
      <c r="U45" s="173">
        <f ca="1"/>
        <v>46387</v>
      </c>
      <c r="V45" s="187">
        <f ca="1"/>
        <v>0</v>
      </c>
      <c r="W45" s="191" t="str">
        <f ca="1"/>
        <v>On Schedule</v>
      </c>
      <c r="X45" s="194">
        <f ca="1"/>
        <v>0</v>
      </c>
      <c r="Y45" s="195">
        <f ca="1"/>
        <v>0</v>
      </c>
      <c r="Z45" s="203">
        <f ca="1"/>
        <v>0</v>
      </c>
      <c r="AA45" s="173">
        <f ca="1"/>
        <v>46356</v>
      </c>
      <c r="AB45" s="187">
        <f ca="1"/>
        <v>0</v>
      </c>
      <c r="AC45" s="191" t="str">
        <f ca="1"/>
        <v>On Schedule</v>
      </c>
      <c r="AD45" cm="1">
        <f t="array" aca="1" ref="AD45" ca="1">_xlfn.XLOOKUP(1,(E45='01 Summary'!$E$4:$E$250)*(('01 Summary'!$AC$4:$AC$250="Late")+('01 Summary'!$AC$4:$AC$250="On Schedule")),'01 Summary'!$AM$4:$AM$250," ")</f>
        <v>0</v>
      </c>
      <c r="AG45" s="644" t="s">
        <v>1439</v>
      </c>
      <c r="AH45" s="644" t="s">
        <v>3619</v>
      </c>
      <c r="AI45" s="644" t="s">
        <v>3874</v>
      </c>
    </row>
    <row r="46" spans="2:35" ht="30" hidden="1" customHeight="1" x14ac:dyDescent="0.2">
      <c r="B46" s="508">
        <f ca="1"/>
        <v>42</v>
      </c>
      <c r="C46" s="508" t="str">
        <f ca="1"/>
        <v>MDW-39200-31</v>
      </c>
      <c r="D46" s="508" t="str">
        <f ca="1"/>
        <v>Lot01</v>
      </c>
      <c r="E46" s="508" t="str">
        <f ca="1"/>
        <v>GEN3</v>
      </c>
      <c r="F46" s="508" t="str">
        <f ca="1"/>
        <v>GEN</v>
      </c>
      <c r="G46" s="542" t="str">
        <f ca="1"/>
        <v>Cable Containment Modification</v>
      </c>
      <c r="H46" s="508" t="str">
        <f ca="1"/>
        <v>-</v>
      </c>
      <c r="I46" s="509">
        <f ca="1"/>
        <v>0</v>
      </c>
      <c r="J46" s="508">
        <f ca="1"/>
        <v>0</v>
      </c>
      <c r="K46" s="510">
        <f ca="1"/>
        <v>45805</v>
      </c>
      <c r="L46" s="668">
        <f ca="1"/>
        <v>0</v>
      </c>
      <c r="M46" s="669">
        <f ca="1"/>
        <v>0</v>
      </c>
      <c r="N46" s="639">
        <f ca="1"/>
        <v>0</v>
      </c>
      <c r="O46" s="668">
        <f ca="1"/>
        <v>0</v>
      </c>
      <c r="P46" s="669">
        <f ca="1"/>
        <v>0</v>
      </c>
      <c r="Q46" s="639">
        <f ca="1"/>
        <v>0</v>
      </c>
      <c r="R46" s="668">
        <f ca="1"/>
        <v>0</v>
      </c>
      <c r="S46" s="669">
        <f ca="1"/>
        <v>0</v>
      </c>
      <c r="T46" s="639">
        <f ca="1"/>
        <v>0</v>
      </c>
      <c r="U46" s="668">
        <f ca="1"/>
        <v>0</v>
      </c>
      <c r="V46" s="669">
        <f ca="1"/>
        <v>0</v>
      </c>
      <c r="W46" s="639">
        <f ca="1"/>
        <v>0</v>
      </c>
      <c r="X46" s="668">
        <f ca="1"/>
        <v>0</v>
      </c>
      <c r="Y46" s="669">
        <f ca="1"/>
        <v>0</v>
      </c>
      <c r="Z46" s="639">
        <f ca="1"/>
        <v>0</v>
      </c>
      <c r="AA46" s="672">
        <f ca="1"/>
        <v>0</v>
      </c>
      <c r="AB46" s="673">
        <f ca="1"/>
        <v>0</v>
      </c>
      <c r="AC46" s="655">
        <f ca="1"/>
        <v>0</v>
      </c>
      <c r="AD46" t="str" cm="1">
        <f t="array" aca="1" ref="AD46" ca="1">_xlfn.XLOOKUP(1,(E46='01 Summary'!$E$4:$E$250)*(('01 Summary'!$AC$4:$AC$250="Late")+('01 Summary'!$AC$4:$AC$250="On Schedule")),'01 Summary'!$AM$4:$AM$250," ")</f>
        <v xml:space="preserve"> </v>
      </c>
      <c r="AG46" s="644" t="s">
        <v>1144</v>
      </c>
      <c r="AH46" s="644" t="s">
        <v>380</v>
      </c>
      <c r="AI46" s="644" t="s">
        <v>380</v>
      </c>
    </row>
    <row r="47" spans="2:35" ht="30" hidden="1" customHeight="1" x14ac:dyDescent="0.2">
      <c r="B47" s="508">
        <f ca="1"/>
        <v>43</v>
      </c>
      <c r="C47" s="508" t="str">
        <f ca="1"/>
        <v>-</v>
      </c>
      <c r="D47" s="508" t="str">
        <f ca="1"/>
        <v>Lot01</v>
      </c>
      <c r="E47" s="508" t="str">
        <f ca="1"/>
        <v>GEN4</v>
      </c>
      <c r="F47" s="508" t="str">
        <f ca="1"/>
        <v>GEN</v>
      </c>
      <c r="G47" s="542" t="str">
        <f ca="1"/>
        <v>Training Room and Workshop Room</v>
      </c>
      <c r="H47" s="508" t="str">
        <f ca="1"/>
        <v>-</v>
      </c>
      <c r="I47" s="509">
        <f ca="1"/>
        <v>0</v>
      </c>
      <c r="J47" s="508">
        <f ca="1"/>
        <v>0</v>
      </c>
      <c r="K47" s="510">
        <f ca="1"/>
        <v>46113</v>
      </c>
      <c r="L47" s="194">
        <f ca="1"/>
        <v>0</v>
      </c>
      <c r="M47" s="195">
        <f ca="1"/>
        <v>0</v>
      </c>
      <c r="N47" s="203">
        <f ca="1"/>
        <v>0</v>
      </c>
      <c r="O47" s="194">
        <f ca="1"/>
        <v>0</v>
      </c>
      <c r="P47" s="195">
        <f ca="1"/>
        <v>0</v>
      </c>
      <c r="Q47" s="203">
        <f ca="1"/>
        <v>0</v>
      </c>
      <c r="R47" s="194">
        <f ca="1"/>
        <v>0</v>
      </c>
      <c r="S47" s="195">
        <f ca="1"/>
        <v>0</v>
      </c>
      <c r="T47" s="203">
        <f ca="1"/>
        <v>0</v>
      </c>
      <c r="U47" s="194">
        <f ca="1"/>
        <v>0</v>
      </c>
      <c r="V47" s="195">
        <f ca="1"/>
        <v>0</v>
      </c>
      <c r="W47" s="203">
        <f ca="1"/>
        <v>0</v>
      </c>
      <c r="X47" s="194">
        <f ca="1"/>
        <v>0</v>
      </c>
      <c r="Y47" s="195">
        <f ca="1"/>
        <v>0</v>
      </c>
      <c r="Z47" s="203">
        <f ca="1"/>
        <v>0</v>
      </c>
      <c r="AA47" s="550">
        <f ca="1"/>
        <v>0</v>
      </c>
      <c r="AB47" s="551">
        <f ca="1"/>
        <v>0</v>
      </c>
      <c r="AC47" s="552">
        <f ca="1"/>
        <v>0</v>
      </c>
      <c r="AD47" t="str" cm="1">
        <f t="array" aca="1" ref="AD47" ca="1">_xlfn.XLOOKUP(1,(E47='01 Summary'!$E$4:$E$250)*(('01 Summary'!$AC$4:$AC$250="Late")+('01 Summary'!$AC$4:$AC$250="On Schedule")),'01 Summary'!$AM$4:$AM$250," ")</f>
        <v xml:space="preserve"> </v>
      </c>
      <c r="AH47" s="644">
        <v>0</v>
      </c>
      <c r="AI47" s="644">
        <v>0</v>
      </c>
    </row>
    <row r="48" spans="2:35" ht="30" customHeight="1" x14ac:dyDescent="0.2">
      <c r="B48" s="508">
        <f ca="1"/>
        <v>44</v>
      </c>
      <c r="C48" s="508" t="str">
        <f ca="1"/>
        <v>MDW-39242</v>
      </c>
      <c r="D48" s="508" t="str">
        <f ca="1"/>
        <v>Lot01</v>
      </c>
      <c r="E48" s="508" t="str">
        <f ca="1"/>
        <v>GEN4.0</v>
      </c>
      <c r="F48" s="508" t="str">
        <f ca="1"/>
        <v>GEN</v>
      </c>
      <c r="G48" s="542" t="str">
        <f ca="1"/>
        <v>Modification Works for Training Room at Ratchada Station</v>
      </c>
      <c r="H48" s="508" t="str">
        <f ca="1"/>
        <v>ประธาน</v>
      </c>
      <c r="I48" s="508">
        <f ca="1"/>
        <v>0</v>
      </c>
      <c r="J48" s="508">
        <f ca="1"/>
        <v>0</v>
      </c>
      <c r="K48" s="510">
        <f ca="1"/>
        <v>46113</v>
      </c>
      <c r="L48" s="173">
        <f ca="1"/>
        <v>46021</v>
      </c>
      <c r="M48" s="187">
        <f ca="1"/>
        <v>1</v>
      </c>
      <c r="N48" s="191" t="str">
        <f ca="1"/>
        <v>Completed</v>
      </c>
      <c r="O48" s="173">
        <f ca="1"/>
        <v>46053</v>
      </c>
      <c r="P48" s="187">
        <f ca="1"/>
        <v>1</v>
      </c>
      <c r="Q48" s="191" t="str">
        <f ca="1"/>
        <v>Completed</v>
      </c>
      <c r="R48" s="194">
        <f ca="1"/>
        <v>0</v>
      </c>
      <c r="S48" s="195">
        <f ca="1"/>
        <v>0</v>
      </c>
      <c r="T48" s="203">
        <f ca="1"/>
        <v>0</v>
      </c>
      <c r="U48" s="173">
        <f ca="1"/>
        <v>46112</v>
      </c>
      <c r="V48" s="187">
        <f ca="1"/>
        <v>1</v>
      </c>
      <c r="W48" s="191" t="str">
        <f ca="1"/>
        <v>Completed</v>
      </c>
      <c r="X48" s="194">
        <f ca="1"/>
        <v>0</v>
      </c>
      <c r="Y48" s="195">
        <f ca="1"/>
        <v>0</v>
      </c>
      <c r="Z48" s="203">
        <f ca="1"/>
        <v>0</v>
      </c>
      <c r="AA48" s="173">
        <f ca="1"/>
        <v>46097</v>
      </c>
      <c r="AB48" s="187">
        <f ca="1"/>
        <v>1</v>
      </c>
      <c r="AC48" s="191" t="str">
        <f ca="1"/>
        <v>Completed</v>
      </c>
      <c r="AD48" s="571" t="str" cm="1">
        <f t="array" aca="1" ref="AD48" ca="1">_xlfn.XLOOKUP(1,(E48='01 Summary'!$E$4:$E$250)*(('01 Summary'!$AC$4:$AC$250="Late")+('01 Summary'!$AC$4:$AC$250="On Schedule")),'01 Summary'!$AM$4:$AM$250," ")</f>
        <v xml:space="preserve"> </v>
      </c>
      <c r="AE48" s="571"/>
      <c r="AG48" s="644" t="s">
        <v>1266</v>
      </c>
      <c r="AH48" s="644" t="s">
        <v>3520</v>
      </c>
      <c r="AI48" s="644" t="s">
        <v>3795</v>
      </c>
    </row>
    <row r="49" spans="2:35" ht="30" customHeight="1" x14ac:dyDescent="0.2">
      <c r="B49" s="508">
        <f ca="1"/>
        <v>45</v>
      </c>
      <c r="C49" s="508" t="str">
        <f ca="1"/>
        <v>MDW-39244</v>
      </c>
      <c r="D49" s="508" t="str">
        <f ca="1"/>
        <v>Lot01</v>
      </c>
      <c r="E49" s="508" t="str">
        <f ca="1"/>
        <v>GEN4.1</v>
      </c>
      <c r="F49" s="508" t="str">
        <f ca="1"/>
        <v>GEN</v>
      </c>
      <c r="G49" s="542" t="str">
        <f ca="1"/>
        <v>AFC Training Room Modification - Civil &amp; AR</v>
      </c>
      <c r="H49" s="508" t="str">
        <f ca="1"/>
        <v>สหชาติ</v>
      </c>
      <c r="I49" s="508">
        <f ca="1"/>
        <v>0</v>
      </c>
      <c r="J49" s="508">
        <f ca="1"/>
        <v>0</v>
      </c>
      <c r="K49" s="510">
        <f ca="1"/>
        <v>46255</v>
      </c>
      <c r="L49" s="173">
        <f ca="1"/>
        <v>46295</v>
      </c>
      <c r="M49" s="187">
        <f ca="1"/>
        <v>0.1</v>
      </c>
      <c r="N49" s="191" t="str">
        <f ca="1"/>
        <v>Late</v>
      </c>
      <c r="O49" s="583">
        <f ca="1"/>
        <v>46310</v>
      </c>
      <c r="P49" s="187">
        <f ca="1"/>
        <v>1</v>
      </c>
      <c r="Q49" s="191" t="str">
        <f ca="1"/>
        <v>Completed</v>
      </c>
      <c r="R49" s="194">
        <f ca="1"/>
        <v>0</v>
      </c>
      <c r="S49" s="195">
        <f ca="1"/>
        <v>0</v>
      </c>
      <c r="T49" s="203">
        <f ca="1"/>
        <v>0</v>
      </c>
      <c r="U49" s="173">
        <f ca="1"/>
        <v>46341</v>
      </c>
      <c r="V49" s="187">
        <f ca="1"/>
        <v>0</v>
      </c>
      <c r="W49" s="191" t="str">
        <f ca="1"/>
        <v>On Schedule</v>
      </c>
      <c r="X49" s="194">
        <f ca="1"/>
        <v>0</v>
      </c>
      <c r="Y49" s="195">
        <f ca="1"/>
        <v>0</v>
      </c>
      <c r="Z49" s="203">
        <f ca="1"/>
        <v>0</v>
      </c>
      <c r="AA49" s="173">
        <f ca="1"/>
        <v>46326</v>
      </c>
      <c r="AB49" s="187">
        <f ca="1"/>
        <v>0</v>
      </c>
      <c r="AC49" s="191" t="str">
        <f ca="1"/>
        <v>On Schedule</v>
      </c>
      <c r="AD49" t="str" cm="1">
        <f t="array" aca="1" ref="AD49" ca="1">_xlfn.XLOOKUP(1,(E49='01 Summary'!$E$4:$E$250)*(('01 Summary'!$AC$4:$AC$250="Late")+('01 Summary'!$AC$4:$AC$250="On Schedule")),'01 Summary'!$AM$4:$AM$250," ")</f>
        <v>อยู่ระหว่างจัดทำแบบก่อสร้าง</v>
      </c>
      <c r="AG49" s="644" t="s">
        <v>475</v>
      </c>
      <c r="AH49" s="644" t="s">
        <v>2097</v>
      </c>
      <c r="AI49" s="644" t="s">
        <v>2100</v>
      </c>
    </row>
    <row r="50" spans="2:35" ht="30" customHeight="1" x14ac:dyDescent="0.2">
      <c r="B50" s="508">
        <f ca="1"/>
        <v>46</v>
      </c>
      <c r="C50" s="508" t="str">
        <f ca="1"/>
        <v>MDW-39245</v>
      </c>
      <c r="D50" s="508" t="str">
        <f ca="1"/>
        <v>Lot01</v>
      </c>
      <c r="E50" s="508" t="str">
        <f ca="1"/>
        <v>GEN4.2</v>
      </c>
      <c r="F50" s="508" t="str">
        <f ca="1"/>
        <v>GEN</v>
      </c>
      <c r="G50" s="542" t="str">
        <f ca="1"/>
        <v>AFC Training Room Modification - Building Services</v>
      </c>
      <c r="H50" s="508" t="str">
        <f ca="1"/>
        <v>ประธาน</v>
      </c>
      <c r="I50" s="508">
        <f ca="1"/>
        <v>0</v>
      </c>
      <c r="J50" s="508">
        <f ca="1"/>
        <v>0</v>
      </c>
      <c r="K50" s="510">
        <f ca="1"/>
        <v>46255</v>
      </c>
      <c r="L50" s="173">
        <f ca="1"/>
        <v>46021</v>
      </c>
      <c r="M50" s="187">
        <f ca="1"/>
        <v>1</v>
      </c>
      <c r="N50" s="191" t="str">
        <f ca="1"/>
        <v>Completed</v>
      </c>
      <c r="O50" s="583">
        <f ca="1"/>
        <v>46053</v>
      </c>
      <c r="P50" s="187">
        <f ca="1"/>
        <v>1</v>
      </c>
      <c r="Q50" s="191" t="str">
        <f ca="1"/>
        <v>Completed</v>
      </c>
      <c r="R50" s="194">
        <f ca="1"/>
        <v>0</v>
      </c>
      <c r="S50" s="195">
        <f ca="1"/>
        <v>0</v>
      </c>
      <c r="T50" s="203">
        <f ca="1"/>
        <v>0</v>
      </c>
      <c r="U50" s="173">
        <f ca="1"/>
        <v>46112</v>
      </c>
      <c r="V50" s="187">
        <f ca="1"/>
        <v>1</v>
      </c>
      <c r="W50" s="191" t="str">
        <f ca="1"/>
        <v>Completed</v>
      </c>
      <c r="X50" s="194">
        <f ca="1"/>
        <v>0</v>
      </c>
      <c r="Y50" s="195">
        <f ca="1"/>
        <v>0</v>
      </c>
      <c r="Z50" s="203">
        <f ca="1"/>
        <v>0</v>
      </c>
      <c r="AA50" s="173">
        <f ca="1"/>
        <v>46105</v>
      </c>
      <c r="AB50" s="187">
        <f ca="1"/>
        <v>1</v>
      </c>
      <c r="AC50" s="191" t="str">
        <f ca="1"/>
        <v>Completed</v>
      </c>
      <c r="AD50" t="str" cm="1">
        <f t="array" aca="1" ref="AD50" ca="1">_xlfn.XLOOKUP(1,(E50='01 Summary'!$E$4:$E$250)*(('01 Summary'!$AC$4:$AC$250="Late")+('01 Summary'!$AC$4:$AC$250="On Schedule")),'01 Summary'!$AM$4:$AM$250," ")</f>
        <v xml:space="preserve"> </v>
      </c>
      <c r="AG50" s="644" t="s">
        <v>476</v>
      </c>
      <c r="AH50" s="644" t="s">
        <v>3526</v>
      </c>
      <c r="AI50" s="644" t="s">
        <v>3800</v>
      </c>
    </row>
    <row r="51" spans="2:35" ht="30" customHeight="1" x14ac:dyDescent="0.2">
      <c r="B51" s="508">
        <f ca="1"/>
        <v>47</v>
      </c>
      <c r="C51" s="508" t="str">
        <f ca="1"/>
        <v>MDW-39235</v>
      </c>
      <c r="D51" s="508" t="str">
        <f ca="1"/>
        <v>Lot01</v>
      </c>
      <c r="E51" s="508" t="str">
        <f ca="1"/>
        <v>GEN5</v>
      </c>
      <c r="F51" s="508" t="str">
        <f ca="1"/>
        <v>GEN</v>
      </c>
      <c r="G51" s="542" t="str">
        <f ca="1"/>
        <v>Raised Floor</v>
      </c>
      <c r="H51" s="508" t="str">
        <f ca="1"/>
        <v>สหชาติ</v>
      </c>
      <c r="I51" s="508">
        <f ca="1"/>
        <v>0</v>
      </c>
      <c r="J51" s="508">
        <f ca="1"/>
        <v>0</v>
      </c>
      <c r="K51" s="510">
        <f ca="1"/>
        <v>46174</v>
      </c>
      <c r="L51" s="173">
        <f ca="1"/>
        <v>45792</v>
      </c>
      <c r="M51" s="187">
        <f ca="1"/>
        <v>1</v>
      </c>
      <c r="N51" s="191" t="str">
        <f ca="1"/>
        <v>Completed</v>
      </c>
      <c r="O51" s="583">
        <f ca="1"/>
        <v>45640</v>
      </c>
      <c r="P51" s="187">
        <f ca="1"/>
        <v>1</v>
      </c>
      <c r="Q51" s="191" t="str">
        <f ca="1"/>
        <v>Completed</v>
      </c>
      <c r="R51" s="173">
        <f ca="1"/>
        <v>45873</v>
      </c>
      <c r="S51" s="187">
        <f ca="1"/>
        <v>1</v>
      </c>
      <c r="T51" s="191" t="str">
        <f ca="1"/>
        <v>Completed</v>
      </c>
      <c r="U51" s="173">
        <f ca="1"/>
        <v>46019</v>
      </c>
      <c r="V51" s="187">
        <f ca="1"/>
        <v>1</v>
      </c>
      <c r="W51" s="191" t="str">
        <f ca="1"/>
        <v>Completed</v>
      </c>
      <c r="X51" s="194">
        <f ca="1"/>
        <v>0</v>
      </c>
      <c r="Y51" s="195">
        <f ca="1"/>
        <v>0</v>
      </c>
      <c r="Z51" s="203">
        <f ca="1"/>
        <v>0</v>
      </c>
      <c r="AA51" s="173">
        <f ca="1"/>
        <v>45989</v>
      </c>
      <c r="AB51" s="189">
        <f ca="1"/>
        <v>1</v>
      </c>
      <c r="AC51" s="191" t="str">
        <f ca="1"/>
        <v>Completed</v>
      </c>
      <c r="AD51" t="str" cm="1">
        <f t="array" aca="1" ref="AD51" ca="1">_xlfn.XLOOKUP(1,(E51='01 Summary'!$E$4:$E$250)*(('01 Summary'!$AC$4:$AC$250="Late")+('01 Summary'!$AC$4:$AC$250="On Schedule")),'01 Summary'!$AM$4:$AM$250," ")</f>
        <v xml:space="preserve"> </v>
      </c>
      <c r="AG51" s="644" t="s">
        <v>453</v>
      </c>
      <c r="AH51" s="644" t="s">
        <v>2081</v>
      </c>
      <c r="AI51" s="644" t="s">
        <v>2083</v>
      </c>
    </row>
    <row r="52" spans="2:35" ht="30" customHeight="1" x14ac:dyDescent="0.2">
      <c r="B52" s="508">
        <f ca="1"/>
        <v>48</v>
      </c>
      <c r="C52" s="508" t="str">
        <f ca="1"/>
        <v>MDW-39271</v>
      </c>
      <c r="D52" s="508" t="str">
        <f ca="1"/>
        <v>Lot01</v>
      </c>
      <c r="E52" s="508" t="str">
        <f ca="1"/>
        <v>GEN6</v>
      </c>
      <c r="F52" s="508" t="str">
        <f ca="1"/>
        <v>GEN</v>
      </c>
      <c r="G52" s="542" t="str">
        <f ca="1"/>
        <v>Wayside Cable Containment in Depot</v>
      </c>
      <c r="H52" s="508" t="str">
        <f ca="1"/>
        <v>-</v>
      </c>
      <c r="I52" s="508">
        <f ca="1"/>
        <v>0</v>
      </c>
      <c r="J52" s="508" t="str">
        <f ca="1"/>
        <v>Depot</v>
      </c>
      <c r="K52" s="510">
        <f ca="1"/>
        <v>46075</v>
      </c>
      <c r="L52" s="173">
        <f ca="1"/>
        <v>45792</v>
      </c>
      <c r="M52" s="187">
        <f ca="1"/>
        <v>1</v>
      </c>
      <c r="N52" s="191" t="str">
        <f ca="1"/>
        <v>Completed</v>
      </c>
      <c r="O52" s="173">
        <f ca="1"/>
        <v>45640</v>
      </c>
      <c r="P52" s="187">
        <f ca="1"/>
        <v>1</v>
      </c>
      <c r="Q52" s="191" t="str">
        <f ca="1"/>
        <v>Completed</v>
      </c>
      <c r="R52" s="173">
        <f ca="1"/>
        <v>45873</v>
      </c>
      <c r="S52" s="187">
        <f ca="1"/>
        <v>1</v>
      </c>
      <c r="T52" s="191" t="str">
        <f ca="1"/>
        <v>Completed</v>
      </c>
      <c r="U52" s="173">
        <f ca="1"/>
        <v>46019</v>
      </c>
      <c r="V52" s="187">
        <f ca="1"/>
        <v>1</v>
      </c>
      <c r="W52" s="191" t="str">
        <f ca="1"/>
        <v>Completed</v>
      </c>
      <c r="X52" s="194">
        <f ca="1"/>
        <v>0</v>
      </c>
      <c r="Y52" s="195">
        <f ca="1"/>
        <v>0</v>
      </c>
      <c r="Z52" s="203">
        <f ca="1"/>
        <v>0</v>
      </c>
      <c r="AA52" s="173">
        <f ca="1"/>
        <v>46260</v>
      </c>
      <c r="AB52" s="189">
        <f ca="1"/>
        <v>1</v>
      </c>
      <c r="AC52" s="191" t="str">
        <f ca="1"/>
        <v>Completed</v>
      </c>
      <c r="AD52" s="571" t="str" cm="1">
        <f t="array" aca="1" ref="AD52" ca="1">_xlfn.XLOOKUP(1,(E52='01 Summary'!$E$4:$E$250)*(('01 Summary'!$AC$4:$AC$250="Late")+('01 Summary'!$AC$4:$AC$250="On Schedule")),'01 Summary'!$AM$4:$AM$250," ")</f>
        <v xml:space="preserve"> </v>
      </c>
      <c r="AE52" s="571"/>
      <c r="AG52" s="644" t="s">
        <v>535</v>
      </c>
      <c r="AH52" s="644" t="s">
        <v>2119</v>
      </c>
      <c r="AI52" s="644" t="s">
        <v>2121</v>
      </c>
    </row>
    <row r="53" spans="2:35" ht="30" hidden="1" customHeight="1" x14ac:dyDescent="0.2">
      <c r="B53" s="508">
        <f ca="1"/>
        <v>49</v>
      </c>
      <c r="C53" s="512" t="str">
        <f ca="1"/>
        <v>MDW-39269</v>
      </c>
      <c r="D53" s="512" t="str">
        <f ca="1"/>
        <v>Lot01</v>
      </c>
      <c r="E53" s="512" t="str">
        <f ca="1"/>
        <v>GEN6.1</v>
      </c>
      <c r="F53" s="512" t="str">
        <f ca="1"/>
        <v>GEN</v>
      </c>
      <c r="G53" s="543" t="str">
        <f ca="1"/>
        <v>PSY Wayside Cable Containment for 24 Kv Cable under the Depot slab</v>
      </c>
      <c r="H53" s="512" t="str">
        <f ca="1"/>
        <v>ประธาน</v>
      </c>
      <c r="I53" s="513">
        <f ca="1"/>
        <v>0</v>
      </c>
      <c r="J53" s="512" t="str">
        <f ca="1"/>
        <v>Depot</v>
      </c>
      <c r="K53" s="514">
        <f ca="1"/>
        <v>46075</v>
      </c>
      <c r="L53" s="174">
        <f ca="1"/>
        <v>0</v>
      </c>
      <c r="M53" s="188">
        <f ca="1"/>
        <v>0</v>
      </c>
      <c r="N53" s="175">
        <f ca="1"/>
        <v>0</v>
      </c>
      <c r="O53" s="174">
        <f ca="1"/>
        <v>0</v>
      </c>
      <c r="P53" s="188">
        <f ca="1"/>
        <v>0</v>
      </c>
      <c r="Q53" s="175">
        <f ca="1"/>
        <v>0</v>
      </c>
      <c r="R53" s="174">
        <f ca="1"/>
        <v>0</v>
      </c>
      <c r="S53" s="188">
        <f ca="1"/>
        <v>0</v>
      </c>
      <c r="T53" s="175">
        <f ca="1"/>
        <v>0</v>
      </c>
      <c r="U53" s="174">
        <f ca="1"/>
        <v>0</v>
      </c>
      <c r="V53" s="188">
        <f ca="1"/>
        <v>0</v>
      </c>
      <c r="W53" s="175">
        <f ca="1"/>
        <v>0</v>
      </c>
      <c r="X53" s="174">
        <f ca="1"/>
        <v>0</v>
      </c>
      <c r="Y53" s="188">
        <f ca="1"/>
        <v>0</v>
      </c>
      <c r="Z53" s="175">
        <f ca="1"/>
        <v>0</v>
      </c>
      <c r="AA53" s="553">
        <f ca="1"/>
        <v>0</v>
      </c>
      <c r="AB53" s="554">
        <f ca="1"/>
        <v>0</v>
      </c>
      <c r="AC53" s="555">
        <f ca="1"/>
        <v>0</v>
      </c>
      <c r="AD53" t="str" cm="1">
        <f t="array" aca="1" ref="AD53" ca="1">_xlfn.XLOOKUP(1,(E53='01 Summary'!$E$4:$E$250)*(('01 Summary'!$AC$4:$AC$250="Late")+('01 Summary'!$AC$4:$AC$250="On Schedule")),'01 Summary'!$AM$4:$AM$250," ")</f>
        <v xml:space="preserve"> </v>
      </c>
      <c r="AG53" s="644" t="s">
        <v>456</v>
      </c>
      <c r="AH53" s="644" t="s">
        <v>3561</v>
      </c>
      <c r="AI53" s="644" t="s">
        <v>3835</v>
      </c>
    </row>
    <row r="54" spans="2:35" ht="30" hidden="1" customHeight="1" x14ac:dyDescent="0.2">
      <c r="B54" s="508">
        <f ca="1"/>
        <v>50</v>
      </c>
      <c r="C54" s="512" t="str">
        <f ca="1"/>
        <v>MDW-39270</v>
      </c>
      <c r="D54" s="512" t="str">
        <f ca="1"/>
        <v>Lot01</v>
      </c>
      <c r="E54" s="512" t="str">
        <f ca="1"/>
        <v>GEN6.2</v>
      </c>
      <c r="F54" s="512" t="str">
        <f ca="1"/>
        <v>GEN</v>
      </c>
      <c r="G54" s="543" t="str">
        <f ca="1"/>
        <v>COM/SIG Wayside Cable Containment in the Depot</v>
      </c>
      <c r="H54" s="512" t="str">
        <f ca="1"/>
        <v>มนตรี/ประธาน</v>
      </c>
      <c r="I54" s="512">
        <f ca="1"/>
        <v>0</v>
      </c>
      <c r="J54" s="512" t="str">
        <f ca="1"/>
        <v>Depot</v>
      </c>
      <c r="K54" s="514">
        <f ca="1"/>
        <v>46075</v>
      </c>
      <c r="L54" s="174">
        <f ca="1"/>
        <v>0</v>
      </c>
      <c r="M54" s="188">
        <f ca="1"/>
        <v>0</v>
      </c>
      <c r="N54" s="175">
        <f ca="1"/>
        <v>0</v>
      </c>
      <c r="O54" s="174">
        <f ca="1"/>
        <v>0</v>
      </c>
      <c r="P54" s="188">
        <f ca="1"/>
        <v>0</v>
      </c>
      <c r="Q54" s="175">
        <f ca="1"/>
        <v>0</v>
      </c>
      <c r="R54" s="174">
        <f ca="1"/>
        <v>0</v>
      </c>
      <c r="S54" s="188">
        <f ca="1"/>
        <v>0</v>
      </c>
      <c r="T54" s="175">
        <f ca="1"/>
        <v>0</v>
      </c>
      <c r="U54" s="174">
        <f ca="1"/>
        <v>0</v>
      </c>
      <c r="V54" s="188">
        <f ca="1"/>
        <v>0</v>
      </c>
      <c r="W54" s="175">
        <f ca="1"/>
        <v>0</v>
      </c>
      <c r="X54" s="174">
        <f ca="1"/>
        <v>0</v>
      </c>
      <c r="Y54" s="188">
        <f ca="1"/>
        <v>0</v>
      </c>
      <c r="Z54" s="175">
        <f ca="1"/>
        <v>0</v>
      </c>
      <c r="AA54" s="553">
        <f ca="1"/>
        <v>0</v>
      </c>
      <c r="AB54" s="554">
        <f ca="1"/>
        <v>0</v>
      </c>
      <c r="AC54" s="555">
        <f ca="1"/>
        <v>0</v>
      </c>
      <c r="AD54" s="571" t="str" cm="1">
        <f t="array" aca="1" ref="AD54" ca="1">_xlfn.XLOOKUP(1,(E54='01 Summary'!$E$4:$E$250)*(('01 Summary'!$AC$4:$AC$250="Late")+('01 Summary'!$AC$4:$AC$250="On Schedule")),'01 Summary'!$AM$4:$AM$250," ")</f>
        <v xml:space="preserve"> </v>
      </c>
      <c r="AE54" s="571"/>
      <c r="AG54" s="644" t="s">
        <v>457</v>
      </c>
      <c r="AH54" s="644" t="s">
        <v>3563</v>
      </c>
      <c r="AI54" s="644" t="s">
        <v>3837</v>
      </c>
    </row>
    <row r="55" spans="2:35" ht="30" hidden="1" customHeight="1" x14ac:dyDescent="0.2">
      <c r="B55" s="508">
        <f ca="1"/>
        <v>51</v>
      </c>
      <c r="C55" s="508" t="str">
        <f ca="1"/>
        <v>-</v>
      </c>
      <c r="D55" s="508" t="str">
        <f ca="1"/>
        <v>Lot01</v>
      </c>
      <c r="E55" s="508" t="str">
        <f ca="1"/>
        <v>GEN7</v>
      </c>
      <c r="F55" s="508" t="str">
        <f ca="1"/>
        <v>GEN</v>
      </c>
      <c r="G55" s="542" t="str">
        <f ca="1"/>
        <v>Dangerous Waste Storage Building in Depot</v>
      </c>
      <c r="H55" s="508" t="str">
        <f ca="1"/>
        <v>-</v>
      </c>
      <c r="I55" s="509">
        <f ca="1"/>
        <v>0</v>
      </c>
      <c r="J55" s="508" t="str">
        <f ca="1"/>
        <v>Depot</v>
      </c>
      <c r="K55" s="510">
        <f ca="1"/>
        <v>46285</v>
      </c>
      <c r="L55" s="194">
        <f ca="1"/>
        <v>0</v>
      </c>
      <c r="M55" s="195">
        <f ca="1"/>
        <v>0</v>
      </c>
      <c r="N55" s="203">
        <f ca="1"/>
        <v>0</v>
      </c>
      <c r="O55" s="194">
        <f ca="1"/>
        <v>0</v>
      </c>
      <c r="P55" s="195">
        <f ca="1"/>
        <v>0</v>
      </c>
      <c r="Q55" s="203">
        <f ca="1"/>
        <v>0</v>
      </c>
      <c r="R55" s="194">
        <f ca="1"/>
        <v>0</v>
      </c>
      <c r="S55" s="195">
        <f ca="1"/>
        <v>0</v>
      </c>
      <c r="T55" s="203">
        <f ca="1"/>
        <v>0</v>
      </c>
      <c r="U55" s="194">
        <f ca="1"/>
        <v>0</v>
      </c>
      <c r="V55" s="195">
        <f ca="1"/>
        <v>0</v>
      </c>
      <c r="W55" s="203">
        <f ca="1"/>
        <v>0</v>
      </c>
      <c r="X55" s="194">
        <f ca="1"/>
        <v>0</v>
      </c>
      <c r="Y55" s="195">
        <f ca="1"/>
        <v>0</v>
      </c>
      <c r="Z55" s="203">
        <f ca="1"/>
        <v>0</v>
      </c>
      <c r="AA55" s="550">
        <f ca="1"/>
        <v>0</v>
      </c>
      <c r="AB55" s="551">
        <f ca="1"/>
        <v>0</v>
      </c>
      <c r="AC55" s="552">
        <f ca="1"/>
        <v>0</v>
      </c>
      <c r="AD55" s="571" t="str" cm="1">
        <f t="array" aca="1" ref="AD55" ca="1">_xlfn.XLOOKUP(1,(E55='01 Summary'!$E$4:$E$250)*(('01 Summary'!$AC$4:$AC$250="Late")+('01 Summary'!$AC$4:$AC$250="On Schedule")),'01 Summary'!$AM$4:$AM$250," ")</f>
        <v xml:space="preserve"> </v>
      </c>
      <c r="AE55" s="571"/>
      <c r="AH55" s="644">
        <v>0</v>
      </c>
      <c r="AI55" s="644">
        <v>0</v>
      </c>
    </row>
    <row r="56" spans="2:35" ht="30" customHeight="1" x14ac:dyDescent="0.2">
      <c r="B56" s="508">
        <f ca="1"/>
        <v>52</v>
      </c>
      <c r="C56" s="508" t="str">
        <f ca="1"/>
        <v>DWE-39024</v>
      </c>
      <c r="D56" s="508" t="str">
        <f ca="1"/>
        <v>Lot01</v>
      </c>
      <c r="E56" s="508" t="str">
        <f ca="1"/>
        <v>GEN7.1</v>
      </c>
      <c r="F56" s="508" t="str">
        <f ca="1"/>
        <v>GEN</v>
      </c>
      <c r="G56" s="542" t="str">
        <f ca="1"/>
        <v>Dangerous Waste Storage Building in Depot - Civil &amp; AR</v>
      </c>
      <c r="H56" s="508" t="str">
        <f ca="1"/>
        <v>สหชาติ</v>
      </c>
      <c r="I56" s="508">
        <f ca="1"/>
        <v>0</v>
      </c>
      <c r="J56" s="508" t="str">
        <f ca="1"/>
        <v>Depot</v>
      </c>
      <c r="K56" s="510">
        <f ca="1"/>
        <v>46285</v>
      </c>
      <c r="L56" s="173">
        <f ca="1"/>
        <v>45930</v>
      </c>
      <c r="M56" s="187">
        <f ca="1"/>
        <v>1</v>
      </c>
      <c r="N56" s="191" t="str">
        <f ca="1"/>
        <v>Completed</v>
      </c>
      <c r="O56" s="173">
        <f ca="1"/>
        <v>46096</v>
      </c>
      <c r="P56" s="187">
        <f ca="1"/>
        <v>1</v>
      </c>
      <c r="Q56" s="191" t="str">
        <f ca="1"/>
        <v>Completed</v>
      </c>
      <c r="R56" s="194">
        <f ca="1"/>
        <v>0</v>
      </c>
      <c r="S56" s="195">
        <f ca="1"/>
        <v>0</v>
      </c>
      <c r="T56" s="203">
        <f ca="1"/>
        <v>0</v>
      </c>
      <c r="U56" s="173">
        <f ca="1"/>
        <v>46142</v>
      </c>
      <c r="V56" s="187">
        <f ca="1"/>
        <v>1</v>
      </c>
      <c r="W56" s="191" t="str">
        <f ca="1"/>
        <v>Completed</v>
      </c>
      <c r="X56" s="194">
        <f ca="1"/>
        <v>0</v>
      </c>
      <c r="Y56" s="195">
        <f ca="1"/>
        <v>0</v>
      </c>
      <c r="Z56" s="203">
        <f ca="1"/>
        <v>0</v>
      </c>
      <c r="AA56" s="173">
        <f ca="1"/>
        <v>46218</v>
      </c>
      <c r="AB56" s="187">
        <f ca="1"/>
        <v>1</v>
      </c>
      <c r="AC56" s="191" t="str">
        <f ca="1"/>
        <v>Completed</v>
      </c>
      <c r="AD56" t="str" cm="1">
        <f t="array" aca="1" ref="AD56" ca="1">_xlfn.XLOOKUP(1,(E56='01 Summary'!$E$4:$E$250)*(('01 Summary'!$AC$4:$AC$250="Late")+('01 Summary'!$AC$4:$AC$250="On Schedule")),'01 Summary'!$AM$4:$AM$250," ")</f>
        <v xml:space="preserve"> </v>
      </c>
      <c r="AG56" s="644" t="s">
        <v>489</v>
      </c>
      <c r="AH56" s="644" t="s">
        <v>2056</v>
      </c>
      <c r="AI56" s="644" t="s">
        <v>2058</v>
      </c>
    </row>
    <row r="57" spans="2:35" ht="30" customHeight="1" x14ac:dyDescent="0.2">
      <c r="B57" s="508">
        <f ca="1"/>
        <v>53</v>
      </c>
      <c r="C57" s="508" t="str">
        <f ca="1"/>
        <v>DWE-39025</v>
      </c>
      <c r="D57" s="508" t="str">
        <f ca="1"/>
        <v>Lot01</v>
      </c>
      <c r="E57" s="508" t="str">
        <f ca="1"/>
        <v>GEN7.2</v>
      </c>
      <c r="F57" s="508" t="str">
        <f ca="1"/>
        <v>GEN</v>
      </c>
      <c r="G57" s="542" t="str">
        <f ca="1"/>
        <v>Dangerous Waste Storage Building in Depot - Building service</v>
      </c>
      <c r="H57" s="508" t="str">
        <f ca="1"/>
        <v>ประธาน</v>
      </c>
      <c r="I57" s="508">
        <f ca="1"/>
        <v>0</v>
      </c>
      <c r="J57" s="508" t="str">
        <f ca="1"/>
        <v>Depot</v>
      </c>
      <c r="K57" s="510">
        <f ca="1"/>
        <v>46285</v>
      </c>
      <c r="L57" s="173">
        <f ca="1"/>
        <v>45930</v>
      </c>
      <c r="M57" s="187">
        <f ca="1"/>
        <v>1</v>
      </c>
      <c r="N57" s="191" t="str">
        <f ca="1"/>
        <v>Completed</v>
      </c>
      <c r="O57" s="173">
        <f ca="1"/>
        <v>46096</v>
      </c>
      <c r="P57" s="187">
        <f ca="1"/>
        <v>1</v>
      </c>
      <c r="Q57" s="191" t="str">
        <f ca="1"/>
        <v>Completed</v>
      </c>
      <c r="R57" s="194">
        <f ca="1"/>
        <v>0</v>
      </c>
      <c r="S57" s="195">
        <f ca="1"/>
        <v>0</v>
      </c>
      <c r="T57" s="203">
        <f ca="1"/>
        <v>0</v>
      </c>
      <c r="U57" s="173">
        <f ca="1"/>
        <v>46203</v>
      </c>
      <c r="V57" s="187">
        <f ca="1"/>
        <v>1</v>
      </c>
      <c r="W57" s="191" t="str">
        <f ca="1"/>
        <v>Completed</v>
      </c>
      <c r="X57" s="194">
        <f ca="1"/>
        <v>0</v>
      </c>
      <c r="Y57" s="195">
        <f ca="1"/>
        <v>0</v>
      </c>
      <c r="Z57" s="203">
        <f ca="1"/>
        <v>0</v>
      </c>
      <c r="AA57" s="173">
        <f ca="1"/>
        <v>46132</v>
      </c>
      <c r="AB57" s="187">
        <f ca="1"/>
        <v>1</v>
      </c>
      <c r="AC57" s="191" t="str">
        <f ca="1"/>
        <v>Completed</v>
      </c>
      <c r="AD57" t="str" cm="1">
        <f t="array" aca="1" ref="AD57" ca="1">_xlfn.XLOOKUP(1,(E57='01 Summary'!$E$4:$E$250)*(('01 Summary'!$AC$4:$AC$250="Late")+('01 Summary'!$AC$4:$AC$250="On Schedule")),'01 Summary'!$AM$4:$AM$250," ")</f>
        <v xml:space="preserve"> </v>
      </c>
      <c r="AG57" s="644" t="s">
        <v>490</v>
      </c>
      <c r="AH57" s="644" t="s">
        <v>2524</v>
      </c>
      <c r="AI57" s="644" t="s">
        <v>2526</v>
      </c>
    </row>
    <row r="58" spans="2:35" ht="30" hidden="1" customHeight="1" x14ac:dyDescent="0.2">
      <c r="B58" s="508">
        <f ca="1"/>
        <v>54</v>
      </c>
      <c r="C58" s="508" t="str">
        <f ca="1"/>
        <v>-</v>
      </c>
      <c r="D58" s="508" t="str">
        <f ca="1"/>
        <v>Lot01</v>
      </c>
      <c r="E58" s="508" t="str">
        <f ca="1"/>
        <v>GEN8</v>
      </c>
      <c r="F58" s="508" t="str">
        <f ca="1"/>
        <v>GEN</v>
      </c>
      <c r="G58" s="542" t="str">
        <f ca="1"/>
        <v>General Waste Storage Building in Depot</v>
      </c>
      <c r="H58" s="508" t="str">
        <f ca="1"/>
        <v>-</v>
      </c>
      <c r="I58" s="509">
        <f ca="1"/>
        <v>0</v>
      </c>
      <c r="J58" s="508" t="str">
        <f ca="1"/>
        <v>Depot</v>
      </c>
      <c r="K58" s="510">
        <f ca="1"/>
        <v>46285</v>
      </c>
      <c r="L58" s="194">
        <f ca="1"/>
        <v>0</v>
      </c>
      <c r="M58" s="195">
        <f ca="1"/>
        <v>0</v>
      </c>
      <c r="N58" s="203">
        <f ca="1"/>
        <v>0</v>
      </c>
      <c r="O58" s="194">
        <f ca="1"/>
        <v>0</v>
      </c>
      <c r="P58" s="195">
        <f ca="1"/>
        <v>0</v>
      </c>
      <c r="Q58" s="203">
        <f ca="1"/>
        <v>0</v>
      </c>
      <c r="R58" s="194">
        <f ca="1"/>
        <v>0</v>
      </c>
      <c r="S58" s="195">
        <f ca="1"/>
        <v>0</v>
      </c>
      <c r="T58" s="203">
        <f ca="1"/>
        <v>0</v>
      </c>
      <c r="U58" s="194">
        <f ca="1"/>
        <v>0</v>
      </c>
      <c r="V58" s="195">
        <f ca="1"/>
        <v>0</v>
      </c>
      <c r="W58" s="203">
        <f ca="1"/>
        <v>0</v>
      </c>
      <c r="X58" s="194">
        <f ca="1"/>
        <v>0</v>
      </c>
      <c r="Y58" s="195">
        <f ca="1"/>
        <v>0</v>
      </c>
      <c r="Z58" s="203">
        <f ca="1"/>
        <v>0</v>
      </c>
      <c r="AA58" s="550">
        <f ca="1"/>
        <v>0</v>
      </c>
      <c r="AB58" s="551">
        <f ca="1"/>
        <v>0</v>
      </c>
      <c r="AC58" s="552">
        <f ca="1"/>
        <v>0</v>
      </c>
      <c r="AD58" t="str" cm="1">
        <f t="array" aca="1" ref="AD58" ca="1">_xlfn.XLOOKUP(1,(E58='01 Summary'!$E$4:$E$250)*(('01 Summary'!$AC$4:$AC$250="Late")+('01 Summary'!$AC$4:$AC$250="On Schedule")),'01 Summary'!$AM$4:$AM$250," ")</f>
        <v xml:space="preserve"> </v>
      </c>
      <c r="AH58" s="644">
        <v>0</v>
      </c>
      <c r="AI58" s="644">
        <v>0</v>
      </c>
    </row>
    <row r="59" spans="2:35" ht="30" customHeight="1" x14ac:dyDescent="0.2">
      <c r="B59" s="508">
        <f ca="1"/>
        <v>55</v>
      </c>
      <c r="C59" s="508" t="str">
        <f ca="1"/>
        <v>DWE-39026</v>
      </c>
      <c r="D59" s="508" t="str">
        <f ca="1"/>
        <v>Lot01</v>
      </c>
      <c r="E59" s="508" t="str">
        <f ca="1"/>
        <v>GEN8.1</v>
      </c>
      <c r="F59" s="508" t="str">
        <f ca="1"/>
        <v>GEN</v>
      </c>
      <c r="G59" s="542" t="str">
        <f ca="1"/>
        <v>General Waste Storage Building in Depot - Civil &amp; AR</v>
      </c>
      <c r="H59" s="508" t="str">
        <f ca="1"/>
        <v>สหชาติ</v>
      </c>
      <c r="I59" s="508">
        <f ca="1"/>
        <v>0</v>
      </c>
      <c r="J59" s="508" t="str">
        <f ca="1"/>
        <v>Depot</v>
      </c>
      <c r="K59" s="510">
        <f ca="1"/>
        <v>46285</v>
      </c>
      <c r="L59" s="173">
        <f ca="1"/>
        <v>45930</v>
      </c>
      <c r="M59" s="187">
        <f ca="1"/>
        <v>1</v>
      </c>
      <c r="N59" s="191" t="str">
        <f ca="1"/>
        <v>Completed</v>
      </c>
      <c r="O59" s="173">
        <f ca="1"/>
        <v>46096</v>
      </c>
      <c r="P59" s="187">
        <f ca="1"/>
        <v>1</v>
      </c>
      <c r="Q59" s="191" t="str">
        <f ca="1"/>
        <v>Completed</v>
      </c>
      <c r="R59" s="194">
        <f ca="1"/>
        <v>0</v>
      </c>
      <c r="S59" s="195">
        <f ca="1"/>
        <v>0</v>
      </c>
      <c r="T59" s="203">
        <f ca="1"/>
        <v>0</v>
      </c>
      <c r="U59" s="173">
        <f ca="1"/>
        <v>46142</v>
      </c>
      <c r="V59" s="187">
        <f ca="1"/>
        <v>1</v>
      </c>
      <c r="W59" s="191" t="str">
        <f ca="1"/>
        <v>Completed</v>
      </c>
      <c r="X59" s="194">
        <f ca="1"/>
        <v>0</v>
      </c>
      <c r="Y59" s="195">
        <f ca="1"/>
        <v>0</v>
      </c>
      <c r="Z59" s="203">
        <f ca="1"/>
        <v>0</v>
      </c>
      <c r="AA59" s="173">
        <f ca="1"/>
        <v>46218</v>
      </c>
      <c r="AB59" s="187">
        <f ca="1"/>
        <v>1</v>
      </c>
      <c r="AC59" s="191" t="str">
        <f ca="1"/>
        <v>Completed</v>
      </c>
      <c r="AD59" t="str" cm="1">
        <f t="array" aca="1" ref="AD59" ca="1">_xlfn.XLOOKUP(1,(E59='01 Summary'!$E$4:$E$250)*(('01 Summary'!$AC$4:$AC$250="Late")+('01 Summary'!$AC$4:$AC$250="On Schedule")),'01 Summary'!$AM$4:$AM$250," ")</f>
        <v xml:space="preserve"> </v>
      </c>
      <c r="AG59" s="644" t="s">
        <v>491</v>
      </c>
      <c r="AH59" s="644" t="s">
        <v>2064</v>
      </c>
      <c r="AI59" s="644" t="s">
        <v>2066</v>
      </c>
    </row>
    <row r="60" spans="2:35" ht="30" customHeight="1" x14ac:dyDescent="0.2">
      <c r="B60" s="508">
        <f ca="1"/>
        <v>56</v>
      </c>
      <c r="C60" s="508" t="str">
        <f ca="1"/>
        <v>DWE-39025</v>
      </c>
      <c r="D60" s="508" t="str">
        <f ca="1"/>
        <v>Lot01</v>
      </c>
      <c r="E60" s="508" t="str">
        <f ca="1"/>
        <v>GEN8.2</v>
      </c>
      <c r="F60" s="508" t="str">
        <f ca="1"/>
        <v>GEN</v>
      </c>
      <c r="G60" s="542" t="str">
        <f ca="1"/>
        <v>General Waste Storage Building in Depot - Building service</v>
      </c>
      <c r="H60" s="508" t="str">
        <f ca="1"/>
        <v>ประธาน</v>
      </c>
      <c r="I60" s="508">
        <f ca="1"/>
        <v>0</v>
      </c>
      <c r="J60" s="508" t="str">
        <f ca="1"/>
        <v>Depot</v>
      </c>
      <c r="K60" s="510">
        <f ca="1"/>
        <v>46285</v>
      </c>
      <c r="L60" s="173">
        <f ca="1"/>
        <v>45930</v>
      </c>
      <c r="M60" s="187">
        <f ca="1"/>
        <v>1</v>
      </c>
      <c r="N60" s="191" t="str">
        <f ca="1"/>
        <v>Completed</v>
      </c>
      <c r="O60" s="173">
        <f ca="1"/>
        <v>46096</v>
      </c>
      <c r="P60" s="187">
        <f ca="1"/>
        <v>1</v>
      </c>
      <c r="Q60" s="191" t="str">
        <f ca="1"/>
        <v>Completed</v>
      </c>
      <c r="R60" s="194">
        <f ca="1"/>
        <v>0</v>
      </c>
      <c r="S60" s="195">
        <f ca="1"/>
        <v>0</v>
      </c>
      <c r="T60" s="203">
        <f ca="1"/>
        <v>0</v>
      </c>
      <c r="U60" s="173">
        <f ca="1"/>
        <v>46203</v>
      </c>
      <c r="V60" s="187">
        <f ca="1"/>
        <v>1</v>
      </c>
      <c r="W60" s="191" t="str">
        <f ca="1"/>
        <v>Completed</v>
      </c>
      <c r="X60" s="194">
        <f ca="1"/>
        <v>0</v>
      </c>
      <c r="Y60" s="195">
        <f ca="1"/>
        <v>0</v>
      </c>
      <c r="Z60" s="203">
        <f ca="1"/>
        <v>0</v>
      </c>
      <c r="AA60" s="173">
        <f ca="1"/>
        <v>46132</v>
      </c>
      <c r="AB60" s="187">
        <f ca="1"/>
        <v>1</v>
      </c>
      <c r="AC60" s="191" t="str">
        <f ca="1"/>
        <v>Completed</v>
      </c>
      <c r="AD60" s="571" t="str" cm="1">
        <f t="array" aca="1" ref="AD60" ca="1">_xlfn.XLOOKUP(1,(E60='01 Summary'!$E$4:$E$250)*(('01 Summary'!$AC$4:$AC$250="Late")+('01 Summary'!$AC$4:$AC$250="On Schedule")),'01 Summary'!$AM$4:$AM$250," ")</f>
        <v xml:space="preserve"> </v>
      </c>
      <c r="AE60" s="571"/>
      <c r="AG60" s="644" t="s">
        <v>490</v>
      </c>
      <c r="AH60" s="644" t="s">
        <v>2524</v>
      </c>
      <c r="AI60" s="644" t="s">
        <v>2526</v>
      </c>
    </row>
    <row r="61" spans="2:35" ht="30" customHeight="1" x14ac:dyDescent="0.2">
      <c r="B61" s="508">
        <f ca="1"/>
        <v>57</v>
      </c>
      <c r="C61" s="508" t="str">
        <f ca="1"/>
        <v>DWE-39021</v>
      </c>
      <c r="D61" s="508" t="str">
        <f ca="1"/>
        <v>Lot01</v>
      </c>
      <c r="E61" s="508" t="str">
        <f ca="1"/>
        <v>GEN9</v>
      </c>
      <c r="F61" s="508" t="str">
        <f ca="1"/>
        <v>GEN</v>
      </c>
      <c r="G61" s="542" t="str">
        <f ca="1"/>
        <v>Operation Support Equipment</v>
      </c>
      <c r="H61" s="508" t="str">
        <f ca="1"/>
        <v>สมศักดิ์</v>
      </c>
      <c r="I61" s="508">
        <f ca="1"/>
        <v>0</v>
      </c>
      <c r="J61" s="508" t="str">
        <f ca="1"/>
        <v>Depot</v>
      </c>
      <c r="K61" s="510">
        <f ca="1"/>
        <v>46255</v>
      </c>
      <c r="L61" s="173">
        <f ca="1"/>
        <v>45718</v>
      </c>
      <c r="M61" s="187">
        <f ca="1"/>
        <v>1</v>
      </c>
      <c r="N61" s="191" t="str">
        <f ca="1"/>
        <v>Completed</v>
      </c>
      <c r="O61" s="173">
        <f ca="1"/>
        <v>45963</v>
      </c>
      <c r="P61" s="187">
        <f ca="1"/>
        <v>1</v>
      </c>
      <c r="Q61" s="191" t="str">
        <f ca="1"/>
        <v>Completed</v>
      </c>
      <c r="R61" s="173">
        <f ca="1"/>
        <v>46342</v>
      </c>
      <c r="S61" s="187">
        <f ca="1"/>
        <v>0.9</v>
      </c>
      <c r="T61" s="191" t="str">
        <f ca="1"/>
        <v>On Schedule</v>
      </c>
      <c r="U61" s="194">
        <f ca="1"/>
        <v>0</v>
      </c>
      <c r="V61" s="195">
        <f ca="1"/>
        <v>0</v>
      </c>
      <c r="W61" s="203">
        <f ca="1"/>
        <v>0</v>
      </c>
      <c r="X61" s="194">
        <f ca="1"/>
        <v>0</v>
      </c>
      <c r="Y61" s="195">
        <f ca="1"/>
        <v>0</v>
      </c>
      <c r="Z61" s="203">
        <f ca="1"/>
        <v>0</v>
      </c>
      <c r="AA61" s="173">
        <f ca="1"/>
        <v>46312</v>
      </c>
      <c r="AB61" s="187">
        <f ca="1"/>
        <v>0</v>
      </c>
      <c r="AC61" s="191" t="str">
        <f ca="1"/>
        <v>Late</v>
      </c>
      <c r="AD61" t="str" cm="1">
        <f t="array" aca="1" ref="AD61" ca="1">_xlfn.XLOOKUP(1,(E61='01 Summary'!$E$4:$E$250)*(('01 Summary'!$AC$4:$AC$250="Late")+('01 Summary'!$AC$4:$AC$250="On Schedule")),'01 Summary'!$AM$4:$AM$250," ")</f>
        <v>คงเหลือจัดส่ง Signal Lamp</v>
      </c>
      <c r="AG61" s="644" t="s">
        <v>487</v>
      </c>
      <c r="AH61" s="644" t="s">
        <v>2516</v>
      </c>
      <c r="AI61" s="644" t="s">
        <v>2518</v>
      </c>
    </row>
    <row r="62" spans="2:35" ht="30" hidden="1" customHeight="1" x14ac:dyDescent="0.2">
      <c r="B62" s="508">
        <f ca="1"/>
        <v>58</v>
      </c>
      <c r="C62" s="674" t="str">
        <f ca="1"/>
        <v>GRS-39001-40</v>
      </c>
      <c r="D62" s="674" t="str">
        <f ca="1"/>
        <v>Lot01</v>
      </c>
      <c r="E62" s="674" t="str">
        <f ca="1"/>
        <v>GEN10.1</v>
      </c>
      <c r="F62" s="674" t="str">
        <f ca="1"/>
        <v>GEN</v>
      </c>
      <c r="G62" s="676" t="str">
        <f ca="1"/>
        <v>Graphic and Signage Station</v>
      </c>
      <c r="H62" s="674" t="str">
        <f ca="1"/>
        <v>สหชาติ</v>
      </c>
      <c r="I62" s="675">
        <f ca="1"/>
        <v>0</v>
      </c>
      <c r="J62" s="674">
        <f ca="1"/>
        <v>0</v>
      </c>
      <c r="K62" s="677">
        <f ca="1"/>
        <v>46255</v>
      </c>
      <c r="L62" s="193">
        <f ca="1"/>
        <v>46203</v>
      </c>
      <c r="M62" s="615">
        <f ca="1"/>
        <v>1</v>
      </c>
      <c r="N62" s="601" t="str">
        <f ca="1"/>
        <v>Completed</v>
      </c>
      <c r="O62" s="622">
        <f ca="1"/>
        <v>46173</v>
      </c>
      <c r="P62" s="615">
        <f ca="1"/>
        <v>0.95</v>
      </c>
      <c r="Q62" s="601" t="str">
        <f ca="1"/>
        <v>Late</v>
      </c>
      <c r="R62" s="193">
        <f ca="1"/>
        <v>46418</v>
      </c>
      <c r="S62" s="615">
        <f ca="1"/>
        <v>0.76</v>
      </c>
      <c r="T62" s="601" t="str">
        <f ca="1"/>
        <v>On Schedule</v>
      </c>
      <c r="U62" s="193">
        <f ca="1"/>
        <v>46446</v>
      </c>
      <c r="V62" s="615">
        <f ca="1"/>
        <v>0.34</v>
      </c>
      <c r="W62" s="601" t="str">
        <f ca="1"/>
        <v>On Schedule</v>
      </c>
      <c r="X62" s="602">
        <f ca="1"/>
        <v>0</v>
      </c>
      <c r="Y62" s="603">
        <f ca="1"/>
        <v>0</v>
      </c>
      <c r="Z62" s="604">
        <f ca="1"/>
        <v>0</v>
      </c>
      <c r="AA62" s="692">
        <f ca="1"/>
        <v>0</v>
      </c>
      <c r="AB62" s="693">
        <f ca="1"/>
        <v>0</v>
      </c>
      <c r="AC62" s="694">
        <f ca="1"/>
        <v>0</v>
      </c>
      <c r="AD62" t="str" cm="1">
        <f t="array" aca="1" ref="AD62" ca="1">_xlfn.XLOOKUP(1,(E62='01 Summary'!$E$4:$E$250)*(('01 Summary'!$AC$4:$AC$250="Late")+('01 Summary'!$AC$4:$AC$250="On Schedule")),'01 Summary'!$AM$4:$AM$250," ")</f>
        <v xml:space="preserve"> </v>
      </c>
      <c r="AG62" s="644" t="s">
        <v>905</v>
      </c>
      <c r="AH62" s="644" t="s">
        <v>2540</v>
      </c>
      <c r="AI62" s="644" t="s">
        <v>2542</v>
      </c>
    </row>
    <row r="63" spans="2:35" ht="30" hidden="1" customHeight="1" x14ac:dyDescent="0.2">
      <c r="B63" s="508">
        <f ca="1"/>
        <v>59</v>
      </c>
      <c r="C63" s="508" t="str">
        <f ca="1"/>
        <v>GRS-39001-40</v>
      </c>
      <c r="D63" s="508" t="str">
        <f ca="1"/>
        <v>Lot01</v>
      </c>
      <c r="E63" s="508" t="str">
        <f ca="1"/>
        <v>GEN10.2</v>
      </c>
      <c r="F63" s="508" t="str">
        <f ca="1"/>
        <v>GEN</v>
      </c>
      <c r="G63" s="542" t="str">
        <f ca="1"/>
        <v>Graphic and Signage Mainline &amp; IVS,VS</v>
      </c>
      <c r="H63" s="508" t="str">
        <f ca="1"/>
        <v>สหชาติ</v>
      </c>
      <c r="I63" s="508">
        <f ca="1"/>
        <v>0</v>
      </c>
      <c r="J63" s="508">
        <f ca="1"/>
        <v>0</v>
      </c>
      <c r="K63" s="510">
        <f ca="1"/>
        <v>46255</v>
      </c>
      <c r="L63" s="173">
        <f ca="1"/>
        <v>46188</v>
      </c>
      <c r="M63" s="187">
        <f ca="1"/>
        <v>0.79</v>
      </c>
      <c r="N63" s="191" t="str">
        <f ca="1"/>
        <v>Late</v>
      </c>
      <c r="O63" s="622">
        <f ca="1"/>
        <v>46173</v>
      </c>
      <c r="P63" s="187">
        <f ca="1"/>
        <v>0.95</v>
      </c>
      <c r="Q63" s="191" t="str">
        <f ca="1"/>
        <v>Late</v>
      </c>
      <c r="R63" s="173">
        <f ca="1"/>
        <v>46234</v>
      </c>
      <c r="S63" s="187">
        <f ca="1"/>
        <v>0</v>
      </c>
      <c r="T63" s="191" t="str">
        <f ca="1"/>
        <v>Late</v>
      </c>
      <c r="U63" s="173">
        <f ca="1"/>
        <v>46234</v>
      </c>
      <c r="V63" s="187">
        <f ca="1"/>
        <v>0</v>
      </c>
      <c r="W63" s="191" t="str">
        <f ca="1"/>
        <v>Late</v>
      </c>
      <c r="X63" s="194">
        <f ca="1"/>
        <v>0</v>
      </c>
      <c r="Y63" s="195">
        <f ca="1"/>
        <v>0</v>
      </c>
      <c r="Z63" s="203">
        <f ca="1"/>
        <v>0</v>
      </c>
      <c r="AA63" s="672">
        <f ca="1"/>
        <v>0</v>
      </c>
      <c r="AB63" s="673">
        <f ca="1"/>
        <v>0</v>
      </c>
      <c r="AC63" s="655">
        <f ca="1"/>
        <v>0</v>
      </c>
      <c r="AD63" t="str" cm="1">
        <f t="array" aca="1" ref="AD63" ca="1">_xlfn.XLOOKUP(1,(E63='01 Summary'!$E$4:$E$250)*(('01 Summary'!$AC$4:$AC$250="Late")+('01 Summary'!$AC$4:$AC$250="On Schedule")),'01 Summary'!$AM$4:$AM$250," ")</f>
        <v xml:space="preserve"> </v>
      </c>
      <c r="AG63" s="644" t="s">
        <v>905</v>
      </c>
      <c r="AH63" s="644" t="s">
        <v>2540</v>
      </c>
      <c r="AI63" s="644" t="s">
        <v>2542</v>
      </c>
    </row>
    <row r="64" spans="2:35" ht="30" hidden="1" customHeight="1" x14ac:dyDescent="0.2">
      <c r="B64" s="508">
        <f ca="1"/>
        <v>60</v>
      </c>
      <c r="C64" s="508" t="str">
        <f ca="1"/>
        <v>GRS-39001-40</v>
      </c>
      <c r="D64" s="508" t="str">
        <f ca="1"/>
        <v>Lot01</v>
      </c>
      <c r="E64" s="508" t="str">
        <f ca="1"/>
        <v>GEN10.3</v>
      </c>
      <c r="F64" s="508" t="str">
        <f ca="1"/>
        <v>GEN</v>
      </c>
      <c r="G64" s="542" t="str">
        <f ca="1"/>
        <v>Graphic and Signage Depot</v>
      </c>
      <c r="H64" s="508" t="str">
        <f ca="1"/>
        <v>สหชาติ</v>
      </c>
      <c r="I64" s="508">
        <f ca="1"/>
        <v>0</v>
      </c>
      <c r="J64" s="508">
        <f ca="1"/>
        <v>0</v>
      </c>
      <c r="K64" s="510">
        <f ca="1"/>
        <v>46255</v>
      </c>
      <c r="L64" s="173">
        <f ca="1"/>
        <v>46249</v>
      </c>
      <c r="M64" s="187">
        <f ca="1"/>
        <v>0.9</v>
      </c>
      <c r="N64" s="191" t="str">
        <f ca="1"/>
        <v>Late</v>
      </c>
      <c r="O64" s="622">
        <f ca="1"/>
        <v>46234</v>
      </c>
      <c r="P64" s="187">
        <f ca="1"/>
        <v>0.93</v>
      </c>
      <c r="Q64" s="191" t="str">
        <f ca="1"/>
        <v>Late</v>
      </c>
      <c r="R64" s="173">
        <f ca="1"/>
        <v>46203</v>
      </c>
      <c r="S64" s="187">
        <f ca="1"/>
        <v>0.56000000000000005</v>
      </c>
      <c r="T64" s="191" t="str">
        <f ca="1"/>
        <v>Late</v>
      </c>
      <c r="U64" s="173">
        <f ca="1"/>
        <v>46203</v>
      </c>
      <c r="V64" s="187">
        <f ca="1"/>
        <v>0.19</v>
      </c>
      <c r="W64" s="191" t="str">
        <f ca="1"/>
        <v>Late</v>
      </c>
      <c r="X64" s="194">
        <f ca="1"/>
        <v>0</v>
      </c>
      <c r="Y64" s="195">
        <f ca="1"/>
        <v>0</v>
      </c>
      <c r="Z64" s="203">
        <f ca="1"/>
        <v>0</v>
      </c>
      <c r="AA64" s="672">
        <f ca="1"/>
        <v>0</v>
      </c>
      <c r="AB64" s="673">
        <f ca="1"/>
        <v>0</v>
      </c>
      <c r="AC64" s="655">
        <f ca="1"/>
        <v>0</v>
      </c>
      <c r="AD64" t="str" cm="1">
        <f t="array" aca="1" ref="AD64" ca="1">_xlfn.XLOOKUP(1,(E64='01 Summary'!$E$4:$E$250)*(('01 Summary'!$AC$4:$AC$250="Late")+('01 Summary'!$AC$4:$AC$250="On Schedule")),'01 Summary'!$AM$4:$AM$250," ")</f>
        <v xml:space="preserve"> </v>
      </c>
      <c r="AG64" s="644" t="s">
        <v>905</v>
      </c>
      <c r="AH64" s="644" t="s">
        <v>2540</v>
      </c>
      <c r="AI64" s="644" t="s">
        <v>2542</v>
      </c>
    </row>
    <row r="65" spans="2:35" ht="30" customHeight="1" x14ac:dyDescent="0.2">
      <c r="B65" s="508">
        <f ca="1"/>
        <v>61</v>
      </c>
      <c r="C65" s="508" t="str">
        <f ca="1"/>
        <v>MDW-39289</v>
      </c>
      <c r="D65" s="508" t="str">
        <f ca="1"/>
        <v>Lot01</v>
      </c>
      <c r="E65" s="508" t="str">
        <f ca="1"/>
        <v>GEN11</v>
      </c>
      <c r="F65" s="508" t="str">
        <f ca="1"/>
        <v>GEN</v>
      </c>
      <c r="G65" s="542" t="str">
        <f ca="1"/>
        <v>Earthing and Bonding Modification</v>
      </c>
      <c r="H65" s="508" t="str">
        <f ca="1"/>
        <v>ประธาน</v>
      </c>
      <c r="I65" s="509">
        <f ca="1"/>
        <v>0</v>
      </c>
      <c r="J65" s="508">
        <f ca="1"/>
        <v>0</v>
      </c>
      <c r="K65" s="510">
        <f ca="1"/>
        <v>46082</v>
      </c>
      <c r="L65" s="173">
        <f ca="1"/>
        <v>45688</v>
      </c>
      <c r="M65" s="187">
        <f ca="1"/>
        <v>1</v>
      </c>
      <c r="N65" s="191" t="str">
        <f ca="1"/>
        <v>Completed</v>
      </c>
      <c r="O65" s="597">
        <f ca="1"/>
        <v>45930</v>
      </c>
      <c r="P65" s="187">
        <f ca="1"/>
        <v>1</v>
      </c>
      <c r="Q65" s="191" t="str">
        <f ca="1"/>
        <v>Completed</v>
      </c>
      <c r="R65" s="194">
        <f ca="1"/>
        <v>0</v>
      </c>
      <c r="S65" s="195">
        <f ca="1"/>
        <v>0</v>
      </c>
      <c r="T65" s="203">
        <f ca="1"/>
        <v>0</v>
      </c>
      <c r="U65" s="173">
        <f ca="1"/>
        <v>46081</v>
      </c>
      <c r="V65" s="187">
        <f ca="1"/>
        <v>1</v>
      </c>
      <c r="W65" s="191" t="str">
        <f ca="1"/>
        <v>Completed</v>
      </c>
      <c r="X65" s="173">
        <f ca="1"/>
        <v>46111</v>
      </c>
      <c r="Y65" s="187">
        <f ca="1"/>
        <v>1</v>
      </c>
      <c r="Z65" s="191" t="str">
        <f ca="1"/>
        <v>Completed</v>
      </c>
      <c r="AA65" s="173">
        <f ca="1"/>
        <v>46288</v>
      </c>
      <c r="AB65" s="189">
        <f ca="1"/>
        <v>0</v>
      </c>
      <c r="AC65" s="191" t="str">
        <f ca="1"/>
        <v>Late</v>
      </c>
      <c r="AD65" cm="1">
        <f t="array" aca="1" ref="AD65" ca="1">_xlfn.XLOOKUP(1,(E65='01 Summary'!$E$4:$E$250)*(('01 Summary'!$AC$4:$AC$250="Late")+('01 Summary'!$AC$4:$AC$250="On Schedule")),'01 Summary'!$AM$4:$AM$250," ")</f>
        <v>0</v>
      </c>
      <c r="AG65" s="644" t="s">
        <v>1388</v>
      </c>
      <c r="AH65" s="644" t="s">
        <v>3582</v>
      </c>
      <c r="AI65" s="644" t="s">
        <v>3851</v>
      </c>
    </row>
    <row r="66" spans="2:35" ht="30" customHeight="1" x14ac:dyDescent="0.2">
      <c r="B66" s="508">
        <f ca="1"/>
        <v>62</v>
      </c>
      <c r="C66" s="508" t="str">
        <f ca="1"/>
        <v>-</v>
      </c>
      <c r="D66" s="508" t="str">
        <f ca="1"/>
        <v>Lot01</v>
      </c>
      <c r="E66" s="508" t="str">
        <f ca="1"/>
        <v>GEN12</v>
      </c>
      <c r="F66" s="508" t="str">
        <f ca="1"/>
        <v>GEN</v>
      </c>
      <c r="G66" s="542" t="str">
        <f ca="1"/>
        <v>Mainline Cable Trough Modification on East Section</v>
      </c>
      <c r="H66" s="508" t="str">
        <f ca="1"/>
        <v>-</v>
      </c>
      <c r="I66" s="509">
        <f ca="1"/>
        <v>0</v>
      </c>
      <c r="J66" s="508">
        <f ca="1"/>
        <v>0</v>
      </c>
      <c r="K66" s="510">
        <f ca="1"/>
        <v>46195</v>
      </c>
      <c r="L66" s="173">
        <f ca="1"/>
        <v>45961</v>
      </c>
      <c r="M66" s="187">
        <f ca="1"/>
        <v>1</v>
      </c>
      <c r="N66" s="191" t="str">
        <f ca="1"/>
        <v>Completed</v>
      </c>
      <c r="O66" s="173">
        <f ca="1"/>
        <v>45991</v>
      </c>
      <c r="P66" s="187">
        <f ca="1"/>
        <v>1</v>
      </c>
      <c r="Q66" s="191" t="str">
        <f ca="1"/>
        <v>Completed</v>
      </c>
      <c r="R66" s="173">
        <f ca="1"/>
        <v>46021</v>
      </c>
      <c r="S66" s="187">
        <f ca="1"/>
        <v>1</v>
      </c>
      <c r="T66" s="191" t="str">
        <f ca="1"/>
        <v>Completed</v>
      </c>
      <c r="U66" s="173">
        <f ca="1"/>
        <v>46111</v>
      </c>
      <c r="V66" s="187">
        <f ca="1"/>
        <v>1</v>
      </c>
      <c r="W66" s="191" t="str">
        <f ca="1"/>
        <v>Completed</v>
      </c>
      <c r="X66" s="194">
        <f ca="1"/>
        <v>0</v>
      </c>
      <c r="Y66" s="195">
        <f ca="1"/>
        <v>0</v>
      </c>
      <c r="Z66" s="203">
        <f ca="1"/>
        <v>0</v>
      </c>
      <c r="AA66" s="173">
        <f ca="1"/>
        <v>46295</v>
      </c>
      <c r="AB66" s="189">
        <f ca="1"/>
        <v>0.8</v>
      </c>
      <c r="AC66" s="191" t="str">
        <f ca="1"/>
        <v>Late</v>
      </c>
      <c r="AD66" cm="1">
        <f t="array" aca="1" ref="AD66" ca="1">_xlfn.XLOOKUP(1,(E66='01 Summary'!$E$4:$E$250)*(('01 Summary'!$AC$4:$AC$250="Late")+('01 Summary'!$AC$4:$AC$250="On Schedule")),'01 Summary'!$AM$4:$AM$250," ")</f>
        <v>0</v>
      </c>
      <c r="AH66" s="644">
        <v>0</v>
      </c>
      <c r="AI66" s="644">
        <v>0</v>
      </c>
    </row>
    <row r="67" spans="2:35" ht="30" customHeight="1" x14ac:dyDescent="0.2">
      <c r="B67" s="508">
        <f ca="1"/>
        <v>63</v>
      </c>
      <c r="C67" s="508" t="str">
        <f ca="1"/>
        <v>MDW-39233</v>
      </c>
      <c r="D67" s="508" t="str">
        <f ca="1"/>
        <v>Lot01</v>
      </c>
      <c r="E67" s="508" t="str">
        <f ca="1"/>
        <v>GEN12.1</v>
      </c>
      <c r="F67" s="508" t="str">
        <f ca="1"/>
        <v>GEN</v>
      </c>
      <c r="G67" s="542" t="str">
        <f ca="1"/>
        <v>Main Line Cable Trough Modification (PSY)</v>
      </c>
      <c r="H67" s="508" t="str">
        <f ca="1"/>
        <v>มนต์ชัย</v>
      </c>
      <c r="I67" s="508">
        <f ca="1"/>
        <v>0</v>
      </c>
      <c r="J67" s="508" t="str">
        <f ca="1"/>
        <v>Depot</v>
      </c>
      <c r="K67" s="510">
        <f ca="1"/>
        <v>46195</v>
      </c>
      <c r="L67" s="173">
        <f ca="1"/>
        <v>45961</v>
      </c>
      <c r="M67" s="187">
        <f ca="1"/>
        <v>1</v>
      </c>
      <c r="N67" s="191" t="str">
        <f ca="1"/>
        <v>Completed</v>
      </c>
      <c r="O67" s="173">
        <f ca="1"/>
        <v>45991</v>
      </c>
      <c r="P67" s="187">
        <f ca="1"/>
        <v>1</v>
      </c>
      <c r="Q67" s="191" t="str">
        <f ca="1"/>
        <v>Completed</v>
      </c>
      <c r="R67" s="173">
        <f ca="1"/>
        <v>46021</v>
      </c>
      <c r="S67" s="187">
        <f ca="1"/>
        <v>1</v>
      </c>
      <c r="T67" s="191" t="str">
        <f ca="1"/>
        <v>Completed</v>
      </c>
      <c r="U67" s="173">
        <f ca="1"/>
        <v>46111</v>
      </c>
      <c r="V67" s="189">
        <f ca="1"/>
        <v>1</v>
      </c>
      <c r="W67" s="191" t="str">
        <f ca="1"/>
        <v>Completed</v>
      </c>
      <c r="X67" s="656">
        <f ca="1"/>
        <v>0</v>
      </c>
      <c r="Y67" s="656">
        <f ca="1"/>
        <v>0</v>
      </c>
      <c r="Z67" s="203">
        <f ca="1"/>
        <v>0</v>
      </c>
      <c r="AA67" s="173">
        <f ca="1"/>
        <v>46295</v>
      </c>
      <c r="AB67" s="189">
        <f ca="1"/>
        <v>0.8</v>
      </c>
      <c r="AC67" s="191" t="str">
        <f ca="1"/>
        <v>Late</v>
      </c>
      <c r="AD67" s="571" cm="1">
        <f t="array" aca="1" ref="AD67" ca="1">_xlfn.XLOOKUP(1,(E67='01 Summary'!$E$4:$E$250)*(('01 Summary'!$AC$4:$AC$250="Late")+('01 Summary'!$AC$4:$AC$250="On Schedule")),'01 Summary'!$AM$4:$AM$250," ")</f>
        <v>0</v>
      </c>
      <c r="AE67" s="571"/>
      <c r="AG67" s="644" t="s">
        <v>469</v>
      </c>
      <c r="AH67" s="644" t="s">
        <v>380</v>
      </c>
      <c r="AI67" s="644" t="s">
        <v>380</v>
      </c>
    </row>
    <row r="68" spans="2:35" ht="30" customHeight="1" x14ac:dyDescent="0.2">
      <c r="B68" s="508">
        <f ca="1"/>
        <v>64</v>
      </c>
      <c r="C68" s="508" t="str">
        <f ca="1"/>
        <v>MDW-39234</v>
      </c>
      <c r="D68" s="508" t="str">
        <f ca="1"/>
        <v>Lot01</v>
      </c>
      <c r="E68" s="508" t="str">
        <f ca="1"/>
        <v>GEN12.2</v>
      </c>
      <c r="F68" s="508" t="str">
        <f ca="1"/>
        <v>GEN</v>
      </c>
      <c r="G68" s="542" t="str">
        <f ca="1"/>
        <v>Main Line Cable Trough Modification (SIG/COM)</v>
      </c>
      <c r="H68" s="508" t="str">
        <f ca="1"/>
        <v>มนตรี</v>
      </c>
      <c r="I68" s="508">
        <f ca="1"/>
        <v>0</v>
      </c>
      <c r="J68" s="508">
        <f ca="1"/>
        <v>0</v>
      </c>
      <c r="K68" s="510">
        <f ca="1"/>
        <v>46195</v>
      </c>
      <c r="L68" s="173">
        <f ca="1"/>
        <v>45961</v>
      </c>
      <c r="M68" s="187">
        <f ca="1"/>
        <v>1</v>
      </c>
      <c r="N68" s="191" t="str">
        <f ca="1"/>
        <v>Completed</v>
      </c>
      <c r="O68" s="173">
        <f ca="1"/>
        <v>45991</v>
      </c>
      <c r="P68" s="187">
        <f ca="1"/>
        <v>1</v>
      </c>
      <c r="Q68" s="191" t="str">
        <f ca="1"/>
        <v>Completed</v>
      </c>
      <c r="R68" s="173">
        <f ca="1"/>
        <v>46021</v>
      </c>
      <c r="S68" s="187">
        <f ca="1"/>
        <v>1</v>
      </c>
      <c r="T68" s="191" t="str">
        <f ca="1"/>
        <v>Completed</v>
      </c>
      <c r="U68" s="173">
        <f ca="1"/>
        <v>46111</v>
      </c>
      <c r="V68" s="189">
        <f ca="1"/>
        <v>1</v>
      </c>
      <c r="W68" s="191" t="str">
        <f ca="1"/>
        <v>Completed</v>
      </c>
      <c r="X68" s="194">
        <f ca="1"/>
        <v>0</v>
      </c>
      <c r="Y68" s="195">
        <f ca="1"/>
        <v>0</v>
      </c>
      <c r="Z68" s="203">
        <f ca="1"/>
        <v>0</v>
      </c>
      <c r="AA68" s="173">
        <f ca="1"/>
        <v>46295</v>
      </c>
      <c r="AB68" s="189">
        <f ca="1"/>
        <v>0.8</v>
      </c>
      <c r="AC68" s="191" t="str">
        <f ca="1"/>
        <v>Late</v>
      </c>
      <c r="AD68" s="571" t="str" cm="1">
        <f t="array" aca="1" ref="AD68" ca="1">_xlfn.XLOOKUP(1,(E68='01 Summary'!$E$4:$E$250)*(('01 Summary'!$AC$4:$AC$250="Late")+('01 Summary'!$AC$4:$AC$250="On Schedule")),'01 Summary'!$AM$4:$AM$250," ")</f>
        <v>งานจบแล้ว</v>
      </c>
      <c r="AE68" s="571"/>
      <c r="AG68" s="644" t="s">
        <v>470</v>
      </c>
      <c r="AH68" s="644" t="s">
        <v>2075</v>
      </c>
      <c r="AI68" s="644" t="s">
        <v>2079</v>
      </c>
    </row>
    <row r="69" spans="2:35" ht="30" customHeight="1" x14ac:dyDescent="0.2">
      <c r="B69" s="508">
        <f ca="1"/>
        <v>65</v>
      </c>
      <c r="C69" s="508" t="str">
        <f ca="1"/>
        <v>MDW-39236</v>
      </c>
      <c r="D69" s="508" t="str">
        <f ca="1"/>
        <v>Lot01</v>
      </c>
      <c r="E69" s="508" t="str">
        <f ca="1"/>
        <v>GEN13</v>
      </c>
      <c r="F69" s="508" t="str">
        <f ca="1"/>
        <v>GEN</v>
      </c>
      <c r="G69" s="542" t="str">
        <f ca="1"/>
        <v>Bird Protection System</v>
      </c>
      <c r="H69" s="508" t="str">
        <f ca="1"/>
        <v>สหชาติ</v>
      </c>
      <c r="I69" s="508">
        <f ca="1"/>
        <v>0</v>
      </c>
      <c r="J69" s="508">
        <f ca="1"/>
        <v>0</v>
      </c>
      <c r="K69" s="510">
        <f ca="1"/>
        <v>46345</v>
      </c>
      <c r="L69" s="173">
        <f ca="1"/>
        <v>45838</v>
      </c>
      <c r="M69" s="187">
        <f ca="1"/>
        <v>1</v>
      </c>
      <c r="N69" s="191" t="str">
        <f ca="1"/>
        <v>Completed</v>
      </c>
      <c r="O69" s="173">
        <f ca="1"/>
        <v>45930</v>
      </c>
      <c r="P69" s="187">
        <f ca="1"/>
        <v>1</v>
      </c>
      <c r="Q69" s="191" t="str">
        <f ca="1"/>
        <v>Completed</v>
      </c>
      <c r="R69" s="194">
        <f ca="1"/>
        <v>0</v>
      </c>
      <c r="S69" s="195">
        <f ca="1"/>
        <v>0</v>
      </c>
      <c r="T69" s="203">
        <f ca="1"/>
        <v>0</v>
      </c>
      <c r="U69" s="173">
        <f ca="1"/>
        <v>46048</v>
      </c>
      <c r="V69" s="187">
        <f ca="1"/>
        <v>1</v>
      </c>
      <c r="W69" s="191" t="str">
        <f ca="1"/>
        <v>Completed</v>
      </c>
      <c r="X69" s="194">
        <f ca="1"/>
        <v>0</v>
      </c>
      <c r="Y69" s="195">
        <f ca="1"/>
        <v>0</v>
      </c>
      <c r="Z69" s="203">
        <f ca="1"/>
        <v>0</v>
      </c>
      <c r="AA69" s="173">
        <f ca="1"/>
        <v>46218</v>
      </c>
      <c r="AB69" s="187">
        <f ca="1"/>
        <v>1</v>
      </c>
      <c r="AC69" s="191" t="str">
        <f ca="1"/>
        <v>Completed</v>
      </c>
      <c r="AD69" s="571" t="str" cm="1">
        <f t="array" aca="1" ref="AD69" ca="1">_xlfn.XLOOKUP(1,(E69='01 Summary'!$E$4:$E$250)*(('01 Summary'!$AC$4:$AC$250="Late")+('01 Summary'!$AC$4:$AC$250="On Schedule")),'01 Summary'!$AM$4:$AM$250," ")</f>
        <v xml:space="preserve"> </v>
      </c>
      <c r="AE69" s="571"/>
      <c r="AG69" s="644" t="s">
        <v>452</v>
      </c>
      <c r="AH69" s="644" t="s">
        <v>2085</v>
      </c>
      <c r="AI69" s="644" t="s">
        <v>2087</v>
      </c>
    </row>
    <row r="70" spans="2:35" ht="30" customHeight="1" x14ac:dyDescent="0.2">
      <c r="B70" s="508">
        <f ca="1"/>
        <v>66</v>
      </c>
      <c r="C70" s="508" t="str">
        <f ca="1"/>
        <v>-</v>
      </c>
      <c r="D70" s="508" t="str">
        <f ca="1"/>
        <v>Lot01</v>
      </c>
      <c r="E70" s="508" t="str">
        <f ca="1"/>
        <v>GEN14</v>
      </c>
      <c r="F70" s="508" t="str">
        <f ca="1"/>
        <v>GEN</v>
      </c>
      <c r="G70" s="542" t="str">
        <f ca="1"/>
        <v>Train Crew Office at Thailand Cultural Centre Station</v>
      </c>
      <c r="H70" s="508" t="str">
        <f ca="1"/>
        <v>สหชาติ</v>
      </c>
      <c r="I70" s="508">
        <f ca="1"/>
        <v>0</v>
      </c>
      <c r="J70" s="508">
        <f ca="1"/>
        <v>0</v>
      </c>
      <c r="K70" s="510">
        <f ca="1"/>
        <v>46255</v>
      </c>
      <c r="L70" s="173">
        <f ca="1"/>
        <v>45930</v>
      </c>
      <c r="M70" s="187">
        <f ca="1"/>
        <v>1</v>
      </c>
      <c r="N70" s="191" t="str">
        <f ca="1"/>
        <v>Completed</v>
      </c>
      <c r="O70" s="173">
        <f ca="1"/>
        <v>46080</v>
      </c>
      <c r="P70" s="187">
        <f ca="1"/>
        <v>1</v>
      </c>
      <c r="Q70" s="191" t="str">
        <f ca="1"/>
        <v>Completed</v>
      </c>
      <c r="R70" s="194">
        <f ca="1"/>
        <v>0</v>
      </c>
      <c r="S70" s="195">
        <f ca="1"/>
        <v>0</v>
      </c>
      <c r="T70" s="203">
        <f ca="1"/>
        <v>0</v>
      </c>
      <c r="U70" s="173">
        <f ca="1"/>
        <v>46173</v>
      </c>
      <c r="V70" s="187">
        <f ca="1"/>
        <v>1</v>
      </c>
      <c r="W70" s="191" t="str">
        <f ca="1"/>
        <v>Completed</v>
      </c>
      <c r="X70" s="194">
        <f ca="1"/>
        <v>0</v>
      </c>
      <c r="Y70" s="195">
        <f ca="1"/>
        <v>0</v>
      </c>
      <c r="Z70" s="203">
        <f ca="1"/>
        <v>0</v>
      </c>
      <c r="AA70" s="173">
        <f ca="1"/>
        <v>46288</v>
      </c>
      <c r="AB70" s="189">
        <f ca="1"/>
        <v>0</v>
      </c>
      <c r="AC70" s="191" t="str">
        <f ca="1"/>
        <v>Late</v>
      </c>
      <c r="AD70" cm="1">
        <f t="array" aca="1" ref="AD70" ca="1">_xlfn.XLOOKUP(1,(E70='01 Summary'!$E$4:$E$250)*(('01 Summary'!$AC$4:$AC$250="Late")+('01 Summary'!$AC$4:$AC$250="On Schedule")),'01 Summary'!$AM$4:$AM$250," ")</f>
        <v>0</v>
      </c>
      <c r="AH70" s="644">
        <v>0</v>
      </c>
      <c r="AI70" s="644">
        <v>0</v>
      </c>
    </row>
    <row r="71" spans="2:35" ht="30" customHeight="1" x14ac:dyDescent="0.2">
      <c r="B71" s="508">
        <f ca="1"/>
        <v>67</v>
      </c>
      <c r="C71" s="674" t="str">
        <f ca="1"/>
        <v>MDW-39240</v>
      </c>
      <c r="D71" s="674" t="str">
        <f ca="1"/>
        <v>Lot01</v>
      </c>
      <c r="E71" s="674" t="str">
        <f ca="1"/>
        <v>GEN14.1</v>
      </c>
      <c r="F71" s="674" t="str">
        <f ca="1"/>
        <v>GEN</v>
      </c>
      <c r="G71" s="676" t="str">
        <f ca="1"/>
        <v>Driver Train Simulation Room and Train Crew Office at OR18 - Civil &amp; AR</v>
      </c>
      <c r="H71" s="674" t="str">
        <f ca="1"/>
        <v>สหชาติ</v>
      </c>
      <c r="I71" s="674">
        <f ca="1"/>
        <v>0</v>
      </c>
      <c r="J71" s="674" t="str">
        <f ca="1"/>
        <v>Depot</v>
      </c>
      <c r="K71" s="677">
        <f ca="1"/>
        <v>46255</v>
      </c>
      <c r="L71" s="193">
        <f ca="1"/>
        <v>45930</v>
      </c>
      <c r="M71" s="615">
        <f ca="1"/>
        <v>1</v>
      </c>
      <c r="N71" s="601" t="str">
        <f ca="1"/>
        <v>Completed</v>
      </c>
      <c r="O71" s="193">
        <f ca="1"/>
        <v>46081</v>
      </c>
      <c r="P71" s="615">
        <f ca="1"/>
        <v>1</v>
      </c>
      <c r="Q71" s="601" t="str">
        <f ca="1"/>
        <v>Completed</v>
      </c>
      <c r="R71" s="602">
        <f ca="1"/>
        <v>0</v>
      </c>
      <c r="S71" s="603">
        <f ca="1"/>
        <v>0</v>
      </c>
      <c r="T71" s="604">
        <f ca="1"/>
        <v>0</v>
      </c>
      <c r="U71" s="193">
        <f ca="1"/>
        <v>46142</v>
      </c>
      <c r="V71" s="615">
        <f ca="1"/>
        <v>1</v>
      </c>
      <c r="W71" s="601" t="str">
        <f ca="1"/>
        <v>Completed</v>
      </c>
      <c r="X71" s="602">
        <f ca="1"/>
        <v>0</v>
      </c>
      <c r="Y71" s="603">
        <f ca="1"/>
        <v>0</v>
      </c>
      <c r="Z71" s="604">
        <f ca="1"/>
        <v>0</v>
      </c>
      <c r="AA71" s="193">
        <f ca="1"/>
        <v>46218</v>
      </c>
      <c r="AB71" s="615">
        <f ca="1"/>
        <v>1</v>
      </c>
      <c r="AC71" s="601" t="str">
        <f ca="1"/>
        <v>Completed</v>
      </c>
      <c r="AD71" t="str" cm="1">
        <f t="array" aca="1" ref="AD71" ca="1">_xlfn.XLOOKUP(1,(E71='01 Summary'!$E$4:$E$250)*(('01 Summary'!$AC$4:$AC$250="Late")+('01 Summary'!$AC$4:$AC$250="On Schedule")),'01 Summary'!$AM$4:$AM$250," ")</f>
        <v xml:space="preserve"> </v>
      </c>
      <c r="AG71" s="644" t="s">
        <v>450</v>
      </c>
      <c r="AH71" s="644" t="s">
        <v>2093</v>
      </c>
      <c r="AI71" s="644" t="s">
        <v>2095</v>
      </c>
    </row>
    <row r="72" spans="2:35" ht="30" customHeight="1" x14ac:dyDescent="0.2">
      <c r="B72" s="508">
        <f ca="1"/>
        <v>68</v>
      </c>
      <c r="C72" s="544" t="str">
        <f ca="1"/>
        <v>MDW-39241</v>
      </c>
      <c r="D72" s="544" t="str">
        <f ca="1"/>
        <v>Lot01</v>
      </c>
      <c r="E72" s="544" t="str">
        <f ca="1"/>
        <v>GEN14.2</v>
      </c>
      <c r="F72" s="544" t="str">
        <f ca="1"/>
        <v>GEN</v>
      </c>
      <c r="G72" s="689" t="str">
        <f ca="1"/>
        <v>Driver Train Simulation Room and Train Crew Office at OR18 - Building Services</v>
      </c>
      <c r="H72" s="544" t="str">
        <f ca="1"/>
        <v>ประธาน</v>
      </c>
      <c r="I72" s="545">
        <f ca="1"/>
        <v>0</v>
      </c>
      <c r="J72" s="544">
        <f ca="1"/>
        <v>0</v>
      </c>
      <c r="K72" s="546">
        <f ca="1"/>
        <v>46255</v>
      </c>
      <c r="L72" s="530">
        <f ca="1"/>
        <v>45930</v>
      </c>
      <c r="M72" s="187">
        <f ca="1"/>
        <v>1</v>
      </c>
      <c r="N72" s="191" t="str">
        <f ca="1"/>
        <v>Completed</v>
      </c>
      <c r="O72" s="530">
        <f ca="1"/>
        <v>46081</v>
      </c>
      <c r="P72" s="187">
        <f ca="1"/>
        <v>1</v>
      </c>
      <c r="Q72" s="191" t="str">
        <f ca="1"/>
        <v>Completed</v>
      </c>
      <c r="R72" s="209">
        <f ca="1"/>
        <v>0</v>
      </c>
      <c r="S72" s="195">
        <f ca="1"/>
        <v>0</v>
      </c>
      <c r="T72" s="203">
        <f ca="1"/>
        <v>0</v>
      </c>
      <c r="U72" s="530">
        <f ca="1"/>
        <v>46142</v>
      </c>
      <c r="V72" s="187">
        <f ca="1"/>
        <v>1</v>
      </c>
      <c r="W72" s="191" t="str">
        <f ca="1"/>
        <v>Completed</v>
      </c>
      <c r="X72" s="209">
        <f ca="1"/>
        <v>0</v>
      </c>
      <c r="Y72" s="195">
        <f ca="1"/>
        <v>0</v>
      </c>
      <c r="Z72" s="203">
        <f ca="1"/>
        <v>0</v>
      </c>
      <c r="AA72" s="530">
        <f ca="1"/>
        <v>46093</v>
      </c>
      <c r="AB72" s="187">
        <f ca="1"/>
        <v>1</v>
      </c>
      <c r="AC72" s="191" t="str">
        <f ca="1"/>
        <v>Completed</v>
      </c>
      <c r="AD72" t="str" cm="1">
        <f t="array" aca="1" ref="AD72" ca="1">_xlfn.XLOOKUP(1,(E72='01 Summary'!$E$4:$E$250)*(('01 Summary'!$AC$4:$AC$250="Late")+('01 Summary'!$AC$4:$AC$250="On Schedule")),'01 Summary'!$AM$4:$AM$250," ")</f>
        <v xml:space="preserve"> </v>
      </c>
      <c r="AG72" s="644" t="s">
        <v>451</v>
      </c>
      <c r="AH72" s="644" t="s">
        <v>3517</v>
      </c>
      <c r="AI72" s="644" t="s">
        <v>3793</v>
      </c>
    </row>
    <row r="73" spans="2:35" ht="30" customHeight="1" x14ac:dyDescent="0.2">
      <c r="B73" s="508">
        <f ca="1"/>
        <v>69</v>
      </c>
      <c r="C73" s="674" t="str">
        <f ca="1"/>
        <v>MDW-39239</v>
      </c>
      <c r="D73" s="674" t="str">
        <f ca="1"/>
        <v>Lot01</v>
      </c>
      <c r="E73" s="674" t="str">
        <f ca="1"/>
        <v>GEN15</v>
      </c>
      <c r="F73" s="674" t="str">
        <f ca="1"/>
        <v>GEN</v>
      </c>
      <c r="G73" s="676" t="str">
        <f ca="1"/>
        <v>Access Panel Closeout for Traction Substation Room in Main Workshop</v>
      </c>
      <c r="H73" s="674" t="str">
        <f ca="1"/>
        <v>สหชาติ</v>
      </c>
      <c r="I73" s="675">
        <f ca="1"/>
        <v>0</v>
      </c>
      <c r="J73" s="674">
        <f ca="1"/>
        <v>0</v>
      </c>
      <c r="K73" s="677">
        <f ca="1"/>
        <v>46105</v>
      </c>
      <c r="L73" s="193">
        <f ca="1"/>
        <v>46052</v>
      </c>
      <c r="M73" s="615">
        <f ca="1"/>
        <v>1</v>
      </c>
      <c r="N73" s="601" t="str">
        <f ca="1"/>
        <v>Completed</v>
      </c>
      <c r="O73" s="193">
        <f ca="1"/>
        <v>46082</v>
      </c>
      <c r="P73" s="615">
        <f ca="1"/>
        <v>1</v>
      </c>
      <c r="Q73" s="601" t="str">
        <f ca="1"/>
        <v>Completed</v>
      </c>
      <c r="R73" s="602">
        <f ca="1"/>
        <v>0</v>
      </c>
      <c r="S73" s="603">
        <f ca="1"/>
        <v>0</v>
      </c>
      <c r="T73" s="604">
        <f ca="1"/>
        <v>0</v>
      </c>
      <c r="U73" s="193">
        <f ca="1"/>
        <v>46112</v>
      </c>
      <c r="V73" s="615">
        <f ca="1"/>
        <v>1</v>
      </c>
      <c r="W73" s="601" t="str">
        <f ca="1"/>
        <v>Completed</v>
      </c>
      <c r="X73" s="602">
        <f ca="1"/>
        <v>0</v>
      </c>
      <c r="Y73" s="603">
        <f ca="1"/>
        <v>0</v>
      </c>
      <c r="Z73" s="604">
        <f ca="1"/>
        <v>0</v>
      </c>
      <c r="AA73" s="193">
        <f ca="1"/>
        <v>46218</v>
      </c>
      <c r="AB73" s="615">
        <f ca="1"/>
        <v>1</v>
      </c>
      <c r="AC73" s="601" t="str">
        <f ca="1"/>
        <v>Completed</v>
      </c>
      <c r="AD73" t="str" cm="1">
        <f t="array" aca="1" ref="AD73" ca="1">_xlfn.XLOOKUP(1,(E73='01 Summary'!$E$4:$E$250)*(('01 Summary'!$AC$4:$AC$250="Late")+('01 Summary'!$AC$4:$AC$250="On Schedule")),'01 Summary'!$AM$4:$AM$250," ")</f>
        <v xml:space="preserve"> </v>
      </c>
      <c r="AG73" s="644" t="s">
        <v>449</v>
      </c>
      <c r="AH73" s="644" t="s">
        <v>2089</v>
      </c>
      <c r="AI73" s="644" t="s">
        <v>2091</v>
      </c>
    </row>
    <row r="74" spans="2:35" ht="30" customHeight="1" x14ac:dyDescent="0.2">
      <c r="B74" s="508">
        <f ca="1"/>
        <v>70</v>
      </c>
      <c r="C74" s="678" t="str">
        <f ca="1"/>
        <v>MDW-39232</v>
      </c>
      <c r="D74" s="678" t="str">
        <f ca="1"/>
        <v>Lot01</v>
      </c>
      <c r="E74" s="678" t="str">
        <f ca="1"/>
        <v>GEN16</v>
      </c>
      <c r="F74" s="678" t="str">
        <f ca="1"/>
        <v>GEN</v>
      </c>
      <c r="G74" s="679" t="str">
        <f ca="1"/>
        <v>Level Crossing at Turnout</v>
      </c>
      <c r="H74" s="678" t="str">
        <f ca="1"/>
        <v>กำพล</v>
      </c>
      <c r="I74" s="678">
        <f ca="1"/>
        <v>0</v>
      </c>
      <c r="J74" s="678">
        <f ca="1"/>
        <v>0</v>
      </c>
      <c r="K74" s="680">
        <f ca="1"/>
        <v>46255</v>
      </c>
      <c r="L74" s="176">
        <f ca="1"/>
        <v>46295</v>
      </c>
      <c r="M74" s="580">
        <f ca="1"/>
        <v>1</v>
      </c>
      <c r="N74" s="575" t="str">
        <f ca="1"/>
        <v>Completed</v>
      </c>
      <c r="O74" s="176">
        <f ca="1"/>
        <v>46295</v>
      </c>
      <c r="P74" s="580">
        <f ca="1"/>
        <v>1</v>
      </c>
      <c r="Q74" s="575" t="str">
        <f ca="1"/>
        <v>Completed</v>
      </c>
      <c r="R74" s="625">
        <f ca="1"/>
        <v>0</v>
      </c>
      <c r="S74" s="626">
        <f ca="1"/>
        <v>0</v>
      </c>
      <c r="T74" s="627">
        <f ca="1"/>
        <v>0</v>
      </c>
      <c r="U74" s="176">
        <f ca="1"/>
        <v>46341</v>
      </c>
      <c r="V74" s="580">
        <f ca="1"/>
        <v>0.46</v>
      </c>
      <c r="W74" s="575" t="str">
        <f ca="1"/>
        <v>On Schedule</v>
      </c>
      <c r="X74" s="625">
        <f ca="1"/>
        <v>0</v>
      </c>
      <c r="Y74" s="626">
        <f ca="1"/>
        <v>0</v>
      </c>
      <c r="Z74" s="627">
        <f ca="1"/>
        <v>0</v>
      </c>
      <c r="AA74" s="489" t="str">
        <f ca="1"/>
        <v xml:space="preserve"> </v>
      </c>
      <c r="AB74" s="580">
        <f ca="1"/>
        <v>0</v>
      </c>
      <c r="AC74" s="575" t="str">
        <f ca="1"/>
        <v>On Schedule</v>
      </c>
      <c r="AD74" cm="1">
        <f t="array" aca="1" ref="AD74" ca="1">_xlfn.XLOOKUP(1,(E74='01 Summary'!$E$4:$E$250)*(('01 Summary'!$AC$4:$AC$250="Late")+('01 Summary'!$AC$4:$AC$250="On Schedule")),'01 Summary'!$AM$4:$AM$250," ")</f>
        <v>0</v>
      </c>
      <c r="AG74" s="644" t="s">
        <v>448</v>
      </c>
      <c r="AH74" s="644" t="s">
        <v>2350</v>
      </c>
      <c r="AI74" s="644" t="s">
        <v>2352</v>
      </c>
    </row>
    <row r="75" spans="2:35" ht="30" hidden="1" customHeight="1" x14ac:dyDescent="0.2">
      <c r="B75" s="508">
        <f ca="1"/>
        <v>71</v>
      </c>
      <c r="C75" s="512" t="str">
        <f ca="1"/>
        <v>MDW-39232</v>
      </c>
      <c r="D75" s="512" t="str">
        <f ca="1"/>
        <v>Lot01</v>
      </c>
      <c r="E75" s="512" t="str">
        <f ca="1"/>
        <v>GEN17</v>
      </c>
      <c r="F75" s="512" t="str">
        <f ca="1"/>
        <v>GEN</v>
      </c>
      <c r="G75" s="543" t="str">
        <f ca="1"/>
        <v>Track Slab Crossing</v>
      </c>
      <c r="H75" s="512" t="str">
        <f ca="1"/>
        <v>ชฎิล/กำพล</v>
      </c>
      <c r="I75" s="513">
        <f ca="1"/>
        <v>0</v>
      </c>
      <c r="J75" s="512">
        <f ca="1"/>
        <v>0</v>
      </c>
      <c r="K75" s="514">
        <f ca="1"/>
        <v>46255</v>
      </c>
      <c r="L75" s="174">
        <f ca="1"/>
        <v>0</v>
      </c>
      <c r="M75" s="188">
        <f ca="1"/>
        <v>0</v>
      </c>
      <c r="N75" s="175">
        <f ca="1"/>
        <v>0</v>
      </c>
      <c r="O75" s="174">
        <f ca="1"/>
        <v>0</v>
      </c>
      <c r="P75" s="188">
        <f ca="1"/>
        <v>0</v>
      </c>
      <c r="Q75" s="175">
        <f ca="1"/>
        <v>0</v>
      </c>
      <c r="R75" s="174">
        <f ca="1"/>
        <v>0</v>
      </c>
      <c r="S75" s="188">
        <f ca="1"/>
        <v>0</v>
      </c>
      <c r="T75" s="175">
        <f ca="1"/>
        <v>0</v>
      </c>
      <c r="U75" s="174">
        <f ca="1"/>
        <v>0</v>
      </c>
      <c r="V75" s="188">
        <f ca="1"/>
        <v>0</v>
      </c>
      <c r="W75" s="175">
        <f ca="1"/>
        <v>0</v>
      </c>
      <c r="X75" s="174">
        <f ca="1"/>
        <v>0</v>
      </c>
      <c r="Y75" s="188">
        <f ca="1"/>
        <v>0</v>
      </c>
      <c r="Z75" s="175">
        <f ca="1"/>
        <v>0</v>
      </c>
      <c r="AA75" s="553">
        <f ca="1"/>
        <v>0</v>
      </c>
      <c r="AB75" s="554">
        <f ca="1"/>
        <v>0</v>
      </c>
      <c r="AC75" s="555">
        <f ca="1"/>
        <v>0</v>
      </c>
      <c r="AD75" t="str" cm="1">
        <f t="array" aca="1" ref="AD75" ca="1">_xlfn.XLOOKUP(1,(E75='01 Summary'!$E$4:$E$250)*(('01 Summary'!$AC$4:$AC$250="Late")+('01 Summary'!$AC$4:$AC$250="On Schedule")),'01 Summary'!$AM$4:$AM$250," ")</f>
        <v xml:space="preserve"> </v>
      </c>
      <c r="AG75" s="644" t="s">
        <v>448</v>
      </c>
      <c r="AH75" s="644" t="s">
        <v>2350</v>
      </c>
      <c r="AI75" s="644" t="s">
        <v>2352</v>
      </c>
    </row>
    <row r="76" spans="2:35" ht="30" customHeight="1" x14ac:dyDescent="0.2">
      <c r="B76" s="508">
        <f ca="1"/>
        <v>72</v>
      </c>
      <c r="C76" s="508" t="str">
        <f ca="1"/>
        <v>MDW-39243</v>
      </c>
      <c r="D76" s="508" t="str">
        <f ca="1"/>
        <v>Lot01</v>
      </c>
      <c r="E76" s="508" t="str">
        <f ca="1"/>
        <v>GEN18</v>
      </c>
      <c r="F76" s="508" t="str">
        <f ca="1"/>
        <v>GEN</v>
      </c>
      <c r="G76" s="542" t="str">
        <f ca="1"/>
        <v>Eye Adaptation Lighting (Lighting at Tunnel to Expose)</v>
      </c>
      <c r="H76" s="508" t="str">
        <f ca="1"/>
        <v>ประธาน</v>
      </c>
      <c r="I76" s="508">
        <f ca="1"/>
        <v>0</v>
      </c>
      <c r="J76" s="508">
        <f ca="1"/>
        <v>0</v>
      </c>
      <c r="K76" s="510">
        <f ca="1"/>
        <v>46345</v>
      </c>
      <c r="L76" s="173">
        <f ca="1"/>
        <v>45930</v>
      </c>
      <c r="M76" s="187">
        <f ca="1"/>
        <v>1</v>
      </c>
      <c r="N76" s="191" t="str">
        <f ca="1"/>
        <v>Completed</v>
      </c>
      <c r="O76" s="173">
        <f ca="1"/>
        <v>45960</v>
      </c>
      <c r="P76" s="187">
        <f ca="1"/>
        <v>1</v>
      </c>
      <c r="Q76" s="191" t="str">
        <f ca="1"/>
        <v>Completed</v>
      </c>
      <c r="R76" s="194">
        <f ca="1"/>
        <v>0</v>
      </c>
      <c r="S76" s="195">
        <f ca="1"/>
        <v>0</v>
      </c>
      <c r="T76" s="203">
        <f ca="1"/>
        <v>0</v>
      </c>
      <c r="U76" s="173">
        <f ca="1"/>
        <v>46125</v>
      </c>
      <c r="V76" s="187">
        <f ca="1"/>
        <v>1</v>
      </c>
      <c r="W76" s="191" t="str">
        <f ca="1"/>
        <v>Completed</v>
      </c>
      <c r="X76" s="194">
        <f ca="1"/>
        <v>0</v>
      </c>
      <c r="Y76" s="195">
        <f ca="1"/>
        <v>0</v>
      </c>
      <c r="Z76" s="203">
        <f ca="1"/>
        <v>0</v>
      </c>
      <c r="AA76" s="173">
        <f ca="1"/>
        <v>46071</v>
      </c>
      <c r="AB76" s="187">
        <f ca="1"/>
        <v>1</v>
      </c>
      <c r="AC76" s="191" t="str">
        <f ca="1"/>
        <v>Completed</v>
      </c>
      <c r="AD76" t="str" cm="1">
        <f t="array" aca="1" ref="AD76" ca="1">_xlfn.XLOOKUP(1,(E76='01 Summary'!$E$4:$E$250)*(('01 Summary'!$AC$4:$AC$250="Late")+('01 Summary'!$AC$4:$AC$250="On Schedule")),'01 Summary'!$AM$4:$AM$250," ")</f>
        <v xml:space="preserve"> </v>
      </c>
      <c r="AG76" s="644" t="s">
        <v>447</v>
      </c>
      <c r="AH76" s="644" t="s">
        <v>3523</v>
      </c>
      <c r="AI76" s="644" t="s">
        <v>3798</v>
      </c>
    </row>
    <row r="77" spans="2:35" ht="30" hidden="1" customHeight="1" x14ac:dyDescent="0.2">
      <c r="B77" s="508">
        <f ca="1"/>
        <v>73</v>
      </c>
      <c r="C77" s="508" t="str">
        <f ca="1"/>
        <v>-</v>
      </c>
      <c r="D77" s="508" t="str">
        <f ca="1"/>
        <v>Lot01</v>
      </c>
      <c r="E77" s="508" t="str">
        <f ca="1"/>
        <v>GEN19</v>
      </c>
      <c r="F77" s="508" t="str">
        <f ca="1"/>
        <v>GEN</v>
      </c>
      <c r="G77" s="542" t="str">
        <f ca="1"/>
        <v>Train Simulation Room and AFC Training Room</v>
      </c>
      <c r="H77" s="508" t="str">
        <f ca="1"/>
        <v>-</v>
      </c>
      <c r="I77" s="508">
        <f ca="1"/>
        <v>0</v>
      </c>
      <c r="J77" s="508">
        <f ca="1"/>
        <v>0</v>
      </c>
      <c r="K77" s="510">
        <f ca="1"/>
        <v>46255</v>
      </c>
      <c r="L77" s="194">
        <f ca="1"/>
        <v>0</v>
      </c>
      <c r="M77" s="195">
        <f ca="1"/>
        <v>0</v>
      </c>
      <c r="N77" s="203">
        <f ca="1"/>
        <v>0</v>
      </c>
      <c r="O77" s="194">
        <f ca="1"/>
        <v>0</v>
      </c>
      <c r="P77" s="195">
        <f ca="1"/>
        <v>0</v>
      </c>
      <c r="Q77" s="203">
        <f ca="1"/>
        <v>0</v>
      </c>
      <c r="R77" s="194">
        <f ca="1"/>
        <v>0</v>
      </c>
      <c r="S77" s="195">
        <f ca="1"/>
        <v>0</v>
      </c>
      <c r="T77" s="203">
        <f ca="1"/>
        <v>0</v>
      </c>
      <c r="U77" s="194">
        <f ca="1"/>
        <v>0</v>
      </c>
      <c r="V77" s="195">
        <f ca="1"/>
        <v>0</v>
      </c>
      <c r="W77" s="203">
        <f ca="1"/>
        <v>0</v>
      </c>
      <c r="X77" s="194">
        <f ca="1"/>
        <v>0</v>
      </c>
      <c r="Y77" s="195">
        <f ca="1"/>
        <v>0</v>
      </c>
      <c r="Z77" s="203">
        <f ca="1"/>
        <v>0</v>
      </c>
      <c r="AA77" s="550">
        <f ca="1"/>
        <v>0</v>
      </c>
      <c r="AB77" s="551">
        <f ca="1"/>
        <v>0</v>
      </c>
      <c r="AC77" s="552">
        <f ca="1"/>
        <v>0</v>
      </c>
      <c r="AD77" t="str" cm="1">
        <f t="array" aca="1" ref="AD77" ca="1">_xlfn.XLOOKUP(1,(E77='01 Summary'!$E$4:$E$250)*(('01 Summary'!$AC$4:$AC$250="Late")+('01 Summary'!$AC$4:$AC$250="On Schedule")),'01 Summary'!$AM$4:$AM$250," ")</f>
        <v xml:space="preserve"> </v>
      </c>
      <c r="AH77" s="644">
        <v>0</v>
      </c>
      <c r="AI77" s="644">
        <v>0</v>
      </c>
    </row>
    <row r="78" spans="2:35" ht="30" customHeight="1" x14ac:dyDescent="0.2">
      <c r="B78" s="508">
        <f ca="1"/>
        <v>74</v>
      </c>
      <c r="C78" s="674" t="str">
        <f ca="1"/>
        <v>MDW-39244</v>
      </c>
      <c r="D78" s="674" t="str">
        <f ca="1"/>
        <v>Lot01</v>
      </c>
      <c r="E78" s="674" t="str">
        <f ca="1"/>
        <v>GEN19.1</v>
      </c>
      <c r="F78" s="674" t="str">
        <f ca="1"/>
        <v>GEN</v>
      </c>
      <c r="G78" s="676" t="str">
        <f ca="1"/>
        <v xml:space="preserve">Modification AFC Training Center at OR19 - Civil &amp; AR  </v>
      </c>
      <c r="H78" s="674" t="str">
        <f ca="1"/>
        <v>สหชาติ</v>
      </c>
      <c r="I78" s="675">
        <f ca="1"/>
        <v>0</v>
      </c>
      <c r="J78" s="674">
        <f ca="1"/>
        <v>0</v>
      </c>
      <c r="K78" s="677">
        <f ca="1"/>
        <v>46356</v>
      </c>
      <c r="L78" s="193">
        <f ca="1"/>
        <v>46295</v>
      </c>
      <c r="M78" s="615">
        <f ca="1"/>
        <v>1</v>
      </c>
      <c r="N78" s="601" t="str">
        <f ca="1"/>
        <v>Completed</v>
      </c>
      <c r="O78" s="597">
        <f ca="1"/>
        <v>46326</v>
      </c>
      <c r="P78" s="615">
        <f ca="1"/>
        <v>0.57999999999999996</v>
      </c>
      <c r="Q78" s="601" t="str">
        <f ca="1"/>
        <v>On Schedule</v>
      </c>
      <c r="R78" s="602">
        <f ca="1"/>
        <v>0</v>
      </c>
      <c r="S78" s="603">
        <f ca="1"/>
        <v>0</v>
      </c>
      <c r="T78" s="604">
        <f ca="1"/>
        <v>0</v>
      </c>
      <c r="U78" s="193">
        <f ca="1"/>
        <v>46356</v>
      </c>
      <c r="V78" s="615">
        <f ca="1"/>
        <v>0</v>
      </c>
      <c r="W78" s="601" t="str">
        <f ca="1"/>
        <v>On Schedule</v>
      </c>
      <c r="X78" s="602">
        <f ca="1"/>
        <v>0</v>
      </c>
      <c r="Y78" s="603">
        <f ca="1"/>
        <v>0</v>
      </c>
      <c r="Z78" s="604">
        <f ca="1"/>
        <v>0</v>
      </c>
      <c r="AA78" s="193">
        <f ca="1"/>
        <v>46326</v>
      </c>
      <c r="AB78" s="615">
        <f ca="1"/>
        <v>0</v>
      </c>
      <c r="AC78" s="601" t="str">
        <f ca="1"/>
        <v>On Schedule</v>
      </c>
      <c r="AD78" t="str" cm="1">
        <f t="array" aca="1" ref="AD78" ca="1">_xlfn.XLOOKUP(1,(E78='01 Summary'!$E$4:$E$250)*(('01 Summary'!$AC$4:$AC$250="Late")+('01 Summary'!$AC$4:$AC$250="On Schedule")),'01 Summary'!$AM$4:$AM$250," ")</f>
        <v>Progress  Cut&amp;Cover OR22 : 95%</v>
      </c>
      <c r="AG78" s="644" t="s">
        <v>475</v>
      </c>
      <c r="AH78" s="644" t="s">
        <v>2097</v>
      </c>
      <c r="AI78" s="644" t="s">
        <v>2100</v>
      </c>
    </row>
    <row r="79" spans="2:35" ht="30" customHeight="1" x14ac:dyDescent="0.2">
      <c r="B79" s="508">
        <f ca="1"/>
        <v>75</v>
      </c>
      <c r="C79" s="508" t="str">
        <f ca="1"/>
        <v>MDW-39245</v>
      </c>
      <c r="D79" s="508" t="str">
        <f ca="1"/>
        <v>Lot01</v>
      </c>
      <c r="E79" s="508" t="str">
        <f ca="1"/>
        <v>GEN19.2</v>
      </c>
      <c r="F79" s="508" t="str">
        <f ca="1"/>
        <v>GEN</v>
      </c>
      <c r="G79" s="542" t="str">
        <f ca="1"/>
        <v xml:space="preserve">Modification AFC Training Center at OR19 - Building Services  </v>
      </c>
      <c r="H79" s="508" t="str">
        <f ca="1"/>
        <v>ประธาน</v>
      </c>
      <c r="I79" s="508" t="str">
        <f ca="1"/>
        <v>บัณฑิต</v>
      </c>
      <c r="J79" s="508">
        <f ca="1"/>
        <v>0</v>
      </c>
      <c r="K79" s="510">
        <f ca="1"/>
        <v>46356</v>
      </c>
      <c r="L79" s="173">
        <f ca="1"/>
        <v>46295</v>
      </c>
      <c r="M79" s="187">
        <f ca="1"/>
        <v>1</v>
      </c>
      <c r="N79" s="191" t="str">
        <f ca="1"/>
        <v>Completed</v>
      </c>
      <c r="O79" s="173">
        <f ca="1"/>
        <v>46326</v>
      </c>
      <c r="P79" s="187">
        <f ca="1"/>
        <v>1</v>
      </c>
      <c r="Q79" s="191" t="str">
        <f ca="1"/>
        <v>Completed</v>
      </c>
      <c r="R79" s="194">
        <f ca="1"/>
        <v>0</v>
      </c>
      <c r="S79" s="195">
        <f ca="1"/>
        <v>0</v>
      </c>
      <c r="T79" s="203">
        <f ca="1"/>
        <v>0</v>
      </c>
      <c r="U79" s="173">
        <f ca="1"/>
        <v>46356</v>
      </c>
      <c r="V79" s="187">
        <f ca="1"/>
        <v>0</v>
      </c>
      <c r="W79" s="191" t="str">
        <f ca="1"/>
        <v>On Schedule</v>
      </c>
      <c r="X79" s="194">
        <f ca="1"/>
        <v>0</v>
      </c>
      <c r="Y79" s="195">
        <f ca="1"/>
        <v>0</v>
      </c>
      <c r="Z79" s="203">
        <f ca="1"/>
        <v>0</v>
      </c>
      <c r="AA79" s="173">
        <f ca="1"/>
        <v>46326</v>
      </c>
      <c r="AB79" s="187">
        <f ca="1"/>
        <v>0</v>
      </c>
      <c r="AC79" s="191" t="str">
        <f ca="1"/>
        <v>On Schedule</v>
      </c>
      <c r="AD79" cm="1">
        <f t="array" aca="1" ref="AD79" ca="1">_xlfn.XLOOKUP(1,(E79='01 Summary'!$E$4:$E$250)*(('01 Summary'!$AC$4:$AC$250="Late")+('01 Summary'!$AC$4:$AC$250="On Schedule")),'01 Summary'!$AM$4:$AM$250," ")</f>
        <v>0</v>
      </c>
      <c r="AG79" s="644" t="s">
        <v>476</v>
      </c>
      <c r="AH79" s="644" t="s">
        <v>3526</v>
      </c>
      <c r="AI79" s="644" t="s">
        <v>3800</v>
      </c>
    </row>
    <row r="80" spans="2:35" ht="30" hidden="1" customHeight="1" x14ac:dyDescent="0.2">
      <c r="B80" s="508">
        <f ca="1"/>
        <v>76</v>
      </c>
      <c r="C80" s="512" t="str">
        <f ca="1"/>
        <v>-</v>
      </c>
      <c r="D80" s="512" t="str">
        <f ca="1"/>
        <v>Lot01</v>
      </c>
      <c r="E80" s="512" t="str">
        <f ca="1"/>
        <v>GEN20</v>
      </c>
      <c r="F80" s="512" t="str">
        <f ca="1"/>
        <v>GEN</v>
      </c>
      <c r="G80" s="543" t="str">
        <f ca="1"/>
        <v>Dormitory Cable Containments (if any)</v>
      </c>
      <c r="H80" s="512" t="str">
        <f ca="1"/>
        <v>-</v>
      </c>
      <c r="I80" s="512">
        <f ca="1"/>
        <v>0</v>
      </c>
      <c r="J80" s="512">
        <f ca="1"/>
        <v>0</v>
      </c>
      <c r="K80" s="514" t="str">
        <f ca="1"/>
        <v>-</v>
      </c>
      <c r="L80" s="174">
        <f ca="1"/>
        <v>0</v>
      </c>
      <c r="M80" s="188">
        <f ca="1"/>
        <v>0</v>
      </c>
      <c r="N80" s="175">
        <f ca="1"/>
        <v>0</v>
      </c>
      <c r="O80" s="174">
        <f ca="1"/>
        <v>0</v>
      </c>
      <c r="P80" s="188">
        <f ca="1"/>
        <v>0</v>
      </c>
      <c r="Q80" s="175">
        <f ca="1"/>
        <v>0</v>
      </c>
      <c r="R80" s="174">
        <f ca="1"/>
        <v>0</v>
      </c>
      <c r="S80" s="188">
        <f ca="1"/>
        <v>0</v>
      </c>
      <c r="T80" s="175">
        <f ca="1"/>
        <v>0</v>
      </c>
      <c r="U80" s="174">
        <f ca="1"/>
        <v>0</v>
      </c>
      <c r="V80" s="188">
        <f ca="1"/>
        <v>0</v>
      </c>
      <c r="W80" s="175">
        <f ca="1"/>
        <v>0</v>
      </c>
      <c r="X80" s="174">
        <f ca="1"/>
        <v>0</v>
      </c>
      <c r="Y80" s="188">
        <f ca="1"/>
        <v>0</v>
      </c>
      <c r="Z80" s="175">
        <f ca="1"/>
        <v>0</v>
      </c>
      <c r="AA80" s="553">
        <f ca="1"/>
        <v>0</v>
      </c>
      <c r="AB80" s="554">
        <f ca="1"/>
        <v>0</v>
      </c>
      <c r="AC80" s="555">
        <f ca="1"/>
        <v>0</v>
      </c>
      <c r="AD80" t="str" cm="1">
        <f t="array" aca="1" ref="AD80" ca="1">_xlfn.XLOOKUP(1,(E80='01 Summary'!$E$4:$E$250)*(('01 Summary'!$AC$4:$AC$250="Late")+('01 Summary'!$AC$4:$AC$250="On Schedule")),'01 Summary'!$AM$4:$AM$250," ")</f>
        <v xml:space="preserve"> </v>
      </c>
      <c r="AH80" s="644">
        <v>0</v>
      </c>
      <c r="AI80" s="644">
        <v>0</v>
      </c>
    </row>
    <row r="81" spans="2:35" ht="30" customHeight="1" x14ac:dyDescent="0.2">
      <c r="B81" s="508">
        <f ca="1"/>
        <v>77</v>
      </c>
      <c r="C81" s="508" t="str">
        <f ca="1"/>
        <v/>
      </c>
      <c r="D81" s="508" t="str">
        <f ca="1"/>
        <v>Lot01</v>
      </c>
      <c r="E81" s="508" t="str">
        <f ca="1"/>
        <v>GEN21</v>
      </c>
      <c r="F81" s="508" t="str">
        <f ca="1"/>
        <v>GEN</v>
      </c>
      <c r="G81" s="542" t="str">
        <f ca="1"/>
        <v>Project Information Management System (PIMS)</v>
      </c>
      <c r="H81" s="508" t="str">
        <f ca="1"/>
        <v>บัณฑิต</v>
      </c>
      <c r="I81" s="508">
        <f ca="1"/>
        <v>0</v>
      </c>
      <c r="J81" s="508">
        <f ca="1"/>
        <v>0</v>
      </c>
      <c r="K81" s="510">
        <f ca="1"/>
        <v>45565</v>
      </c>
      <c r="L81" s="173">
        <f ca="1"/>
        <v>45514</v>
      </c>
      <c r="M81" s="187">
        <f ca="1"/>
        <v>1</v>
      </c>
      <c r="N81" s="191" t="str">
        <f ca="1"/>
        <v>Completed</v>
      </c>
      <c r="O81" s="173">
        <f ca="1"/>
        <v>45519</v>
      </c>
      <c r="P81" s="187">
        <f ca="1"/>
        <v>1</v>
      </c>
      <c r="Q81" s="191" t="str">
        <f ca="1"/>
        <v>Completed</v>
      </c>
      <c r="R81" s="194">
        <f ca="1"/>
        <v>0</v>
      </c>
      <c r="S81" s="195">
        <f ca="1"/>
        <v>0</v>
      </c>
      <c r="T81" s="203">
        <f ca="1"/>
        <v>0</v>
      </c>
      <c r="U81" s="173">
        <f ca="1"/>
        <v>45539</v>
      </c>
      <c r="V81" s="189">
        <f ca="1"/>
        <v>1</v>
      </c>
      <c r="W81" s="191" t="str">
        <f ca="1"/>
        <v>Completed</v>
      </c>
      <c r="X81" s="173">
        <f ca="1"/>
        <v>45549</v>
      </c>
      <c r="Y81" s="187">
        <f ca="1"/>
        <v>1</v>
      </c>
      <c r="Z81" s="191" t="str">
        <f ca="1"/>
        <v>Completed</v>
      </c>
      <c r="AA81" s="173">
        <f ca="1"/>
        <v>46288</v>
      </c>
      <c r="AB81" s="189">
        <f ca="1"/>
        <v>0</v>
      </c>
      <c r="AC81" s="191" t="str">
        <f ca="1"/>
        <v>Late</v>
      </c>
      <c r="AD81" t="str" cm="1">
        <f t="array" aca="1" ref="AD81" ca="1">_xlfn.XLOOKUP(1,(E81='01 Summary'!$E$4:$E$250)*(('01 Summary'!$AC$4:$AC$250="Late")+('01 Summary'!$AC$4:$AC$250="On Schedule")),'01 Summary'!$AM$4:$AM$250," ")</f>
        <v>งานจบแล้ว</v>
      </c>
      <c r="AG81" s="644" t="s">
        <v>380</v>
      </c>
      <c r="AH81" s="644" t="s">
        <v>4800</v>
      </c>
      <c r="AI81" s="644" t="s">
        <v>4800</v>
      </c>
    </row>
    <row r="82" spans="2:35" ht="30" customHeight="1" x14ac:dyDescent="0.2">
      <c r="B82" s="508">
        <f ca="1"/>
        <v>78</v>
      </c>
      <c r="C82" s="544" t="str">
        <f ca="1"/>
        <v>MDW-39237</v>
      </c>
      <c r="D82" s="544" t="str">
        <f ca="1"/>
        <v>Lot01</v>
      </c>
      <c r="E82" s="544" t="str">
        <f ca="1"/>
        <v>GEN22</v>
      </c>
      <c r="F82" s="544" t="str">
        <f ca="1"/>
        <v>GEN</v>
      </c>
      <c r="G82" s="689" t="str">
        <f ca="1"/>
        <v>Central BEMS for the MRT Orange Line System</v>
      </c>
      <c r="H82" s="544" t="str">
        <f ca="1"/>
        <v>บัณฑิต</v>
      </c>
      <c r="I82" s="545">
        <f ca="1"/>
        <v>0</v>
      </c>
      <c r="J82" s="544">
        <f ca="1"/>
        <v>0</v>
      </c>
      <c r="K82" s="546">
        <f ca="1"/>
        <v>46255</v>
      </c>
      <c r="L82" s="530">
        <f ca="1"/>
        <v>46142</v>
      </c>
      <c r="M82" s="187">
        <f ca="1"/>
        <v>0</v>
      </c>
      <c r="N82" s="191" t="str">
        <f ca="1"/>
        <v>Late</v>
      </c>
      <c r="O82" s="530">
        <f ca="1"/>
        <v>46203</v>
      </c>
      <c r="P82" s="187">
        <f ca="1"/>
        <v>0</v>
      </c>
      <c r="Q82" s="191" t="str">
        <f ca="1"/>
        <v>Late</v>
      </c>
      <c r="R82" s="209">
        <f ca="1"/>
        <v>0</v>
      </c>
      <c r="S82" s="195">
        <f ca="1"/>
        <v>0</v>
      </c>
      <c r="T82" s="203">
        <f ca="1"/>
        <v>0</v>
      </c>
      <c r="U82" s="530">
        <f ca="1"/>
        <v>46249</v>
      </c>
      <c r="V82" s="187">
        <f ca="1"/>
        <v>0</v>
      </c>
      <c r="W82" s="191" t="str">
        <f ca="1"/>
        <v>Late</v>
      </c>
      <c r="X82" s="530">
        <f ca="1"/>
        <v>46265</v>
      </c>
      <c r="Y82" s="187">
        <f ca="1"/>
        <v>0</v>
      </c>
      <c r="Z82" s="191" t="str">
        <f ca="1"/>
        <v>Late</v>
      </c>
      <c r="AA82" s="530">
        <f ca="1"/>
        <v>46356</v>
      </c>
      <c r="AB82" s="187">
        <f ca="1"/>
        <v>0</v>
      </c>
      <c r="AC82" s="191" t="str">
        <f ca="1"/>
        <v>On Schedule</v>
      </c>
      <c r="AD82" t="str" cm="1">
        <f t="array" aca="1" ref="AD82" ca="1">_xlfn.XLOOKUP(1,(E82='01 Summary'!$E$4:$E$250)*(('01 Summary'!$AC$4:$AC$250="Late")+('01 Summary'!$AC$4:$AC$250="On Schedule")),'01 Summary'!$AM$4:$AM$250," ")</f>
        <v>PPR Oct-26 กำลังเปรียบเทียบ Spec</v>
      </c>
      <c r="AG82" s="644" t="s">
        <v>477</v>
      </c>
      <c r="AH82" s="644" t="s">
        <v>3511</v>
      </c>
      <c r="AI82" s="644" t="s">
        <v>3789</v>
      </c>
    </row>
    <row r="83" spans="2:35" ht="30" hidden="1" customHeight="1" x14ac:dyDescent="0.2">
      <c r="B83" s="508">
        <f ca="1"/>
        <v>79</v>
      </c>
      <c r="C83" s="508" t="str">
        <f ca="1"/>
        <v/>
      </c>
      <c r="D83" s="508" t="str">
        <f ca="1"/>
        <v>Lot01</v>
      </c>
      <c r="E83" s="508" t="str">
        <f ca="1"/>
        <v>GEN23</v>
      </c>
      <c r="F83" s="508" t="str">
        <f ca="1"/>
        <v>GEN</v>
      </c>
      <c r="G83" s="542" t="str">
        <f ca="1"/>
        <v>Asset Information</v>
      </c>
      <c r="H83" s="508" t="str">
        <f ca="1"/>
        <v>บัณฑิต</v>
      </c>
      <c r="I83" s="508">
        <f ca="1"/>
        <v>0</v>
      </c>
      <c r="J83" s="508">
        <f ca="1"/>
        <v>0</v>
      </c>
      <c r="K83" s="510">
        <f ca="1"/>
        <v>46345</v>
      </c>
      <c r="L83" s="194">
        <f ca="1"/>
        <v>0</v>
      </c>
      <c r="M83" s="195">
        <f ca="1"/>
        <v>0</v>
      </c>
      <c r="N83" s="203">
        <f ca="1"/>
        <v>0</v>
      </c>
      <c r="O83" s="583">
        <f ca="1"/>
        <v>46264</v>
      </c>
      <c r="P83" s="187">
        <f ca="1"/>
        <v>1</v>
      </c>
      <c r="Q83" s="191" t="str">
        <f ca="1"/>
        <v>Completed</v>
      </c>
      <c r="R83" s="194">
        <f ca="1"/>
        <v>0</v>
      </c>
      <c r="S83" s="195">
        <f ca="1"/>
        <v>0</v>
      </c>
      <c r="T83" s="203">
        <f ca="1"/>
        <v>0</v>
      </c>
      <c r="U83" s="194">
        <f ca="1"/>
        <v>0</v>
      </c>
      <c r="V83" s="195">
        <f ca="1"/>
        <v>0</v>
      </c>
      <c r="W83" s="203">
        <f ca="1"/>
        <v>0</v>
      </c>
      <c r="X83" s="194">
        <f ca="1"/>
        <v>0</v>
      </c>
      <c r="Y83" s="195">
        <f ca="1"/>
        <v>0</v>
      </c>
      <c r="Z83" s="203">
        <f ca="1"/>
        <v>0</v>
      </c>
      <c r="AA83" s="550">
        <f ca="1"/>
        <v>0</v>
      </c>
      <c r="AB83" s="551">
        <f ca="1"/>
        <v>0</v>
      </c>
      <c r="AC83" s="552">
        <f ca="1"/>
        <v>0</v>
      </c>
      <c r="AD83" t="str" cm="1">
        <f t="array" aca="1" ref="AD83" ca="1">_xlfn.XLOOKUP(1,(E83='01 Summary'!$E$4:$E$250)*(('01 Summary'!$AC$4:$AC$250="Late")+('01 Summary'!$AC$4:$AC$250="On Schedule")),'01 Summary'!$AM$4:$AM$250," ")</f>
        <v xml:space="preserve"> </v>
      </c>
      <c r="AG83" s="644" t="s">
        <v>380</v>
      </c>
      <c r="AH83" s="644" t="s">
        <v>4800</v>
      </c>
      <c r="AI83" s="644" t="s">
        <v>4800</v>
      </c>
    </row>
    <row r="84" spans="2:35" ht="30" hidden="1" customHeight="1" x14ac:dyDescent="0.2">
      <c r="B84" s="508">
        <f ca="1"/>
        <v>80</v>
      </c>
      <c r="C84" s="512" t="str">
        <f ca="1"/>
        <v>MDW-39282</v>
      </c>
      <c r="D84" s="512" t="str">
        <f ca="1"/>
        <v>Lot01</v>
      </c>
      <c r="E84" s="512" t="str">
        <f ca="1"/>
        <v>PSD1</v>
      </c>
      <c r="F84" s="512" t="str">
        <f ca="1"/>
        <v>PSD</v>
      </c>
      <c r="G84" s="543" t="str">
        <f ca="1"/>
        <v>Holes for PSD Cable Wiring</v>
      </c>
      <c r="H84" s="512" t="str">
        <f ca="1"/>
        <v>กำพล</v>
      </c>
      <c r="I84" s="512">
        <f ca="1"/>
        <v>0</v>
      </c>
      <c r="J84" s="512">
        <f ca="1"/>
        <v>0</v>
      </c>
      <c r="K84" s="514">
        <f ca="1"/>
        <v>46255</v>
      </c>
      <c r="L84" s="174">
        <f ca="1"/>
        <v>0</v>
      </c>
      <c r="M84" s="188">
        <f ca="1"/>
        <v>0</v>
      </c>
      <c r="N84" s="175">
        <f ca="1"/>
        <v>0</v>
      </c>
      <c r="O84" s="174">
        <f ca="1"/>
        <v>0</v>
      </c>
      <c r="P84" s="188">
        <f ca="1"/>
        <v>0</v>
      </c>
      <c r="Q84" s="175">
        <f ca="1"/>
        <v>0</v>
      </c>
      <c r="R84" s="174">
        <f ca="1"/>
        <v>0</v>
      </c>
      <c r="S84" s="188">
        <f ca="1"/>
        <v>0</v>
      </c>
      <c r="T84" s="175">
        <f ca="1"/>
        <v>0</v>
      </c>
      <c r="U84" s="174">
        <f ca="1"/>
        <v>0</v>
      </c>
      <c r="V84" s="188">
        <f ca="1"/>
        <v>0</v>
      </c>
      <c r="W84" s="175">
        <f ca="1"/>
        <v>0</v>
      </c>
      <c r="X84" s="174">
        <f ca="1"/>
        <v>0</v>
      </c>
      <c r="Y84" s="188">
        <f ca="1"/>
        <v>0</v>
      </c>
      <c r="Z84" s="175">
        <f ca="1"/>
        <v>0</v>
      </c>
      <c r="AA84" s="553">
        <f ca="1"/>
        <v>0</v>
      </c>
      <c r="AB84" s="554">
        <f ca="1"/>
        <v>0</v>
      </c>
      <c r="AC84" s="555">
        <f ca="1"/>
        <v>0</v>
      </c>
      <c r="AD84" t="str" cm="1">
        <f t="array" aca="1" ref="AD84" ca="1">_xlfn.XLOOKUP(1,(E84='01 Summary'!$E$4:$E$250)*(('01 Summary'!$AC$4:$AC$250="Late")+('01 Summary'!$AC$4:$AC$250="On Schedule")),'01 Summary'!$AM$4:$AM$250," ")</f>
        <v xml:space="preserve"> </v>
      </c>
      <c r="AG84" s="644" t="s">
        <v>1373</v>
      </c>
      <c r="AH84" s="644" t="s">
        <v>2362</v>
      </c>
      <c r="AI84" s="644" t="s">
        <v>2364</v>
      </c>
    </row>
    <row r="85" spans="2:35" ht="30" customHeight="1" x14ac:dyDescent="0.2">
      <c r="B85" s="508">
        <f ca="1"/>
        <v>81</v>
      </c>
      <c r="C85" s="508" t="str">
        <f ca="1"/>
        <v>MDW-39004</v>
      </c>
      <c r="D85" s="508" t="str">
        <f ca="1"/>
        <v>Lot01</v>
      </c>
      <c r="E85" s="508" t="str">
        <f ca="1"/>
        <v>PSD2</v>
      </c>
      <c r="F85" s="508" t="str">
        <f ca="1"/>
        <v>PSD</v>
      </c>
      <c r="G85" s="542" t="str">
        <f ca="1"/>
        <v>Rubber Gap Fillers on Platform Edge</v>
      </c>
      <c r="H85" s="508" t="str">
        <f ca="1"/>
        <v>กำพล</v>
      </c>
      <c r="I85" s="508">
        <f ca="1"/>
        <v>0</v>
      </c>
      <c r="J85" s="508">
        <f ca="1"/>
        <v>0</v>
      </c>
      <c r="K85" s="510">
        <f ca="1"/>
        <v>46255</v>
      </c>
      <c r="L85" s="173">
        <f ca="1"/>
        <v>45868</v>
      </c>
      <c r="M85" s="187">
        <f ca="1"/>
        <v>1</v>
      </c>
      <c r="N85" s="191" t="str">
        <f ca="1"/>
        <v>Completed</v>
      </c>
      <c r="O85" s="173">
        <f ca="1"/>
        <v>46053</v>
      </c>
      <c r="P85" s="187">
        <f ca="1"/>
        <v>1</v>
      </c>
      <c r="Q85" s="191" t="str">
        <f ca="1"/>
        <v>Completed</v>
      </c>
      <c r="R85" s="197">
        <f ca="1"/>
        <v>0</v>
      </c>
      <c r="S85" s="195">
        <f ca="1"/>
        <v>0</v>
      </c>
      <c r="T85" s="203">
        <f ca="1"/>
        <v>0</v>
      </c>
      <c r="U85" s="173">
        <f ca="1"/>
        <v>46265</v>
      </c>
      <c r="V85" s="187">
        <f ca="1"/>
        <v>0.4</v>
      </c>
      <c r="W85" s="191" t="str">
        <f ca="1"/>
        <v>Late</v>
      </c>
      <c r="X85" s="194">
        <f ca="1"/>
        <v>0</v>
      </c>
      <c r="Y85" s="195">
        <f ca="1"/>
        <v>0</v>
      </c>
      <c r="Z85" s="203">
        <f ca="1"/>
        <v>0</v>
      </c>
      <c r="AA85" s="173">
        <f ca="1"/>
        <v>46295</v>
      </c>
      <c r="AB85" s="187">
        <f ca="1"/>
        <v>0.25</v>
      </c>
      <c r="AC85" s="191" t="str">
        <f ca="1"/>
        <v>Late</v>
      </c>
      <c r="AD85" t="str" cm="1">
        <f t="array" aca="1" ref="AD85" ca="1">_xlfn.XLOOKUP(1,(E85='01 Summary'!$E$4:$E$250)*(('01 Summary'!$AC$4:$AC$250="Late")+('01 Summary'!$AC$4:$AC$250="On Schedule")),'01 Summary'!$AM$4:$AM$250," ")</f>
        <v>แผนเข้าติดตั้ง 1/10/26-30/11/26</v>
      </c>
      <c r="AG85" s="644" t="s">
        <v>1119</v>
      </c>
      <c r="AH85" s="644" t="s">
        <v>2346</v>
      </c>
      <c r="AI85" s="644" t="s">
        <v>2348</v>
      </c>
    </row>
    <row r="86" spans="2:35" ht="30" customHeight="1" x14ac:dyDescent="0.2">
      <c r="B86" s="508">
        <f ca="1"/>
        <v>82</v>
      </c>
      <c r="C86" s="544" t="str">
        <f ca="1"/>
        <v>MDW-39280</v>
      </c>
      <c r="D86" s="544" t="str">
        <f ca="1"/>
        <v>Lot01</v>
      </c>
      <c r="E86" s="544" t="str">
        <f ca="1"/>
        <v>PSD3</v>
      </c>
      <c r="F86" s="544" t="str">
        <f ca="1"/>
        <v>PSD</v>
      </c>
      <c r="G86" s="689" t="str">
        <f ca="1"/>
        <v>Platform Finishing</v>
      </c>
      <c r="H86" s="544" t="str">
        <f ca="1"/>
        <v>กำพล</v>
      </c>
      <c r="I86" s="545">
        <f ca="1"/>
        <v>0</v>
      </c>
      <c r="J86" s="544">
        <f ca="1"/>
        <v>0</v>
      </c>
      <c r="K86" s="546">
        <f ca="1"/>
        <v>46255</v>
      </c>
      <c r="L86" s="530">
        <f ca="1"/>
        <v>45868</v>
      </c>
      <c r="M86" s="187">
        <f ca="1"/>
        <v>1</v>
      </c>
      <c r="N86" s="191" t="str">
        <f ca="1"/>
        <v>Completed</v>
      </c>
      <c r="O86" s="530">
        <f ca="1"/>
        <v>45916</v>
      </c>
      <c r="P86" s="187">
        <f ca="1"/>
        <v>1</v>
      </c>
      <c r="Q86" s="191" t="str">
        <f ca="1"/>
        <v>Completed</v>
      </c>
      <c r="R86" s="209">
        <f ca="1"/>
        <v>0</v>
      </c>
      <c r="S86" s="195">
        <f ca="1"/>
        <v>0</v>
      </c>
      <c r="T86" s="203">
        <f ca="1"/>
        <v>0</v>
      </c>
      <c r="U86" s="530">
        <f ca="1"/>
        <v>46029</v>
      </c>
      <c r="V86" s="187">
        <f ca="1"/>
        <v>1</v>
      </c>
      <c r="W86" s="191" t="str">
        <f ca="1"/>
        <v>Completed</v>
      </c>
      <c r="X86" s="209">
        <f ca="1"/>
        <v>0</v>
      </c>
      <c r="Y86" s="195">
        <f ca="1"/>
        <v>0</v>
      </c>
      <c r="Z86" s="203">
        <f ca="1"/>
        <v>0</v>
      </c>
      <c r="AA86" s="530">
        <f ca="1"/>
        <v>46251</v>
      </c>
      <c r="AB86" s="189">
        <f ca="1"/>
        <v>1</v>
      </c>
      <c r="AC86" s="191" t="str">
        <f ca="1"/>
        <v>Completed</v>
      </c>
      <c r="AD86" t="str" cm="1">
        <f t="array" aca="1" ref="AD86" ca="1">_xlfn.XLOOKUP(1,(E86='01 Summary'!$E$4:$E$250)*(('01 Summary'!$AC$4:$AC$250="Late")+('01 Summary'!$AC$4:$AC$250="On Schedule")),'01 Summary'!$AM$4:$AM$250," ")</f>
        <v xml:space="preserve"> </v>
      </c>
      <c r="AG86" s="644" t="s">
        <v>1367</v>
      </c>
      <c r="AH86" s="644" t="s">
        <v>2354</v>
      </c>
      <c r="AI86" s="644" t="s">
        <v>2356</v>
      </c>
    </row>
    <row r="87" spans="2:35" ht="30" customHeight="1" x14ac:dyDescent="0.2">
      <c r="B87" s="508">
        <f ca="1"/>
        <v>83</v>
      </c>
      <c r="C87" s="508" t="str">
        <f ca="1"/>
        <v>MDW-39281</v>
      </c>
      <c r="D87" s="508" t="str">
        <f ca="1"/>
        <v>Lot01</v>
      </c>
      <c r="E87" s="508" t="str">
        <f ca="1"/>
        <v>PSD4</v>
      </c>
      <c r="F87" s="508" t="str">
        <f ca="1"/>
        <v>PSD</v>
      </c>
      <c r="G87" s="542" t="str">
        <f ca="1"/>
        <v>Cladding Barrier between EWD and Station Structure</v>
      </c>
      <c r="H87" s="508" t="str">
        <f ca="1"/>
        <v>กำพล</v>
      </c>
      <c r="I87" s="508">
        <f ca="1"/>
        <v>0</v>
      </c>
      <c r="J87" s="508">
        <f ca="1"/>
        <v>0</v>
      </c>
      <c r="K87" s="510">
        <f ca="1"/>
        <v>46255</v>
      </c>
      <c r="L87" s="173">
        <f ca="1"/>
        <v>46081</v>
      </c>
      <c r="M87" s="187">
        <f ca="1"/>
        <v>1</v>
      </c>
      <c r="N87" s="191" t="str">
        <f ca="1"/>
        <v>Completed</v>
      </c>
      <c r="O87" s="173">
        <f ca="1"/>
        <v>46096</v>
      </c>
      <c r="P87" s="187">
        <f ca="1"/>
        <v>1</v>
      </c>
      <c r="Q87" s="191" t="str">
        <f ca="1"/>
        <v>Completed</v>
      </c>
      <c r="R87" s="194">
        <f ca="1"/>
        <v>0</v>
      </c>
      <c r="S87" s="195">
        <f ca="1"/>
        <v>0</v>
      </c>
      <c r="T87" s="203">
        <f ca="1"/>
        <v>0</v>
      </c>
      <c r="U87" s="173">
        <f ca="1"/>
        <v>46249</v>
      </c>
      <c r="V87" s="187">
        <f ca="1"/>
        <v>1</v>
      </c>
      <c r="W87" s="191" t="str">
        <f ca="1"/>
        <v>Completed</v>
      </c>
      <c r="X87" s="194">
        <f ca="1"/>
        <v>0</v>
      </c>
      <c r="Y87" s="195">
        <f ca="1"/>
        <v>0</v>
      </c>
      <c r="Z87" s="203">
        <f ca="1"/>
        <v>0</v>
      </c>
      <c r="AA87" s="173">
        <f ca="1"/>
        <v>46288</v>
      </c>
      <c r="AB87" s="189">
        <f ca="1"/>
        <v>0</v>
      </c>
      <c r="AC87" s="191" t="str">
        <f ca="1"/>
        <v>Late</v>
      </c>
      <c r="AD87" cm="1">
        <f t="array" aca="1" ref="AD87" ca="1">_xlfn.XLOOKUP(1,(E87='01 Summary'!$E$4:$E$250)*(('01 Summary'!$AC$4:$AC$250="Late")+('01 Summary'!$AC$4:$AC$250="On Schedule")),'01 Summary'!$AM$4:$AM$250," ")</f>
        <v>0</v>
      </c>
      <c r="AG87" s="644" t="s">
        <v>1370</v>
      </c>
      <c r="AH87" s="644" t="s">
        <v>2358</v>
      </c>
      <c r="AI87" s="644" t="s">
        <v>2360</v>
      </c>
    </row>
    <row r="88" spans="2:35" ht="30" hidden="1" customHeight="1" x14ac:dyDescent="0.2">
      <c r="B88" s="508">
        <f ca="1"/>
        <v>84</v>
      </c>
      <c r="C88" s="512" t="str">
        <f ca="1"/>
        <v>-</v>
      </c>
      <c r="D88" s="512" t="str">
        <f ca="1"/>
        <v>Lot01</v>
      </c>
      <c r="E88" s="512" t="str">
        <f ca="1"/>
        <v>AFC1</v>
      </c>
      <c r="F88" s="512" t="str">
        <f ca="1"/>
        <v>AFC</v>
      </c>
      <c r="G88" s="543" t="str">
        <f ca="1"/>
        <v>Park and Ride System</v>
      </c>
      <c r="H88" s="512" t="str">
        <f ca="1"/>
        <v>บัณฑิต/สหชาติ</v>
      </c>
      <c r="I88" s="512">
        <f ca="1"/>
        <v>0</v>
      </c>
      <c r="J88" s="512">
        <f ca="1"/>
        <v>0</v>
      </c>
      <c r="K88" s="514">
        <f ca="1"/>
        <v>46315</v>
      </c>
      <c r="L88" s="174">
        <f ca="1"/>
        <v>0</v>
      </c>
      <c r="M88" s="188">
        <f ca="1"/>
        <v>0</v>
      </c>
      <c r="N88" s="175">
        <f ca="1"/>
        <v>0</v>
      </c>
      <c r="O88" s="174">
        <f ca="1"/>
        <v>0</v>
      </c>
      <c r="P88" s="188">
        <f ca="1"/>
        <v>0</v>
      </c>
      <c r="Q88" s="175">
        <f ca="1"/>
        <v>0</v>
      </c>
      <c r="R88" s="174">
        <f ca="1"/>
        <v>0</v>
      </c>
      <c r="S88" s="188">
        <f ca="1"/>
        <v>0</v>
      </c>
      <c r="T88" s="175">
        <f ca="1"/>
        <v>0</v>
      </c>
      <c r="U88" s="174">
        <f ca="1"/>
        <v>0</v>
      </c>
      <c r="V88" s="188">
        <f ca="1"/>
        <v>0</v>
      </c>
      <c r="W88" s="175">
        <f ca="1"/>
        <v>0</v>
      </c>
      <c r="X88" s="174">
        <f ca="1"/>
        <v>0</v>
      </c>
      <c r="Y88" s="188">
        <f ca="1"/>
        <v>0</v>
      </c>
      <c r="Z88" s="175">
        <f ca="1"/>
        <v>0</v>
      </c>
      <c r="AA88" s="553">
        <f ca="1"/>
        <v>0</v>
      </c>
      <c r="AB88" s="554">
        <f ca="1"/>
        <v>0</v>
      </c>
      <c r="AC88" s="555">
        <f ca="1"/>
        <v>0</v>
      </c>
      <c r="AD88" s="571" t="str" cm="1">
        <f t="array" aca="1" ref="AD88" ca="1">_xlfn.XLOOKUP(1,(E88='01 Summary'!$E$4:$E$250)*(('01 Summary'!$AC$4:$AC$250="Late")+('01 Summary'!$AC$4:$AC$250="On Schedule")),'01 Summary'!$AM$4:$AM$250," ")</f>
        <v xml:space="preserve"> </v>
      </c>
      <c r="AE88" s="571"/>
      <c r="AH88" s="644">
        <v>0</v>
      </c>
      <c r="AI88" s="644">
        <v>0</v>
      </c>
    </row>
    <row r="89" spans="2:35" ht="30" customHeight="1" x14ac:dyDescent="0.2">
      <c r="B89" s="508">
        <f ca="1"/>
        <v>85</v>
      </c>
      <c r="C89" s="508" t="str">
        <f ca="1"/>
        <v>MDW-39276</v>
      </c>
      <c r="D89" s="508" t="str">
        <f ca="1"/>
        <v>Lot01</v>
      </c>
      <c r="E89" s="508" t="str">
        <f ca="1"/>
        <v>AFC2</v>
      </c>
      <c r="F89" s="508" t="str">
        <f ca="1"/>
        <v>AFC</v>
      </c>
      <c r="G89" s="542" t="str">
        <f ca="1"/>
        <v>Ticket Issuing Machine (TIM) Wall Opening and Closing</v>
      </c>
      <c r="H89" s="508" t="str">
        <f ca="1"/>
        <v>สหชาติ</v>
      </c>
      <c r="I89" s="508">
        <f ca="1"/>
        <v>0</v>
      </c>
      <c r="J89" s="508">
        <f ca="1"/>
        <v>0</v>
      </c>
      <c r="K89" s="510">
        <f ca="1"/>
        <v>46285</v>
      </c>
      <c r="L89" s="173">
        <f ca="1"/>
        <v>46052</v>
      </c>
      <c r="M89" s="187">
        <f ca="1"/>
        <v>1</v>
      </c>
      <c r="N89" s="191" t="str">
        <f ca="1"/>
        <v>Completed</v>
      </c>
      <c r="O89" s="597">
        <f ca="1"/>
        <v>46096</v>
      </c>
      <c r="P89" s="187">
        <f ca="1"/>
        <v>0.5</v>
      </c>
      <c r="Q89" s="191" t="str">
        <f ca="1"/>
        <v>Late</v>
      </c>
      <c r="R89" s="194">
        <f ca="1"/>
        <v>0</v>
      </c>
      <c r="S89" s="195">
        <f ca="1"/>
        <v>0</v>
      </c>
      <c r="T89" s="203">
        <f ca="1"/>
        <v>0</v>
      </c>
      <c r="U89" s="173">
        <f ca="1"/>
        <v>46216</v>
      </c>
      <c r="V89" s="187">
        <f ca="1"/>
        <v>1</v>
      </c>
      <c r="W89" s="191" t="str">
        <f ca="1"/>
        <v>Completed</v>
      </c>
      <c r="X89" s="194">
        <f ca="1"/>
        <v>0</v>
      </c>
      <c r="Y89" s="195">
        <f ca="1"/>
        <v>0</v>
      </c>
      <c r="Z89" s="203">
        <f ca="1"/>
        <v>0</v>
      </c>
      <c r="AA89" s="173">
        <f ca="1"/>
        <v>46295</v>
      </c>
      <c r="AB89" s="189">
        <f ca="1"/>
        <v>0.5</v>
      </c>
      <c r="AC89" s="191" t="str">
        <f ca="1"/>
        <v>Late</v>
      </c>
      <c r="AD89" t="str" cm="1">
        <f t="array" aca="1" ref="AD89" ca="1">_xlfn.XLOOKUP(1,(E89='01 Summary'!$E$4:$E$250)*(('01 Summary'!$AC$4:$AC$250="Late")+('01 Summary'!$AC$4:$AC$250="On Schedule")),'01 Summary'!$AM$4:$AM$250," ")</f>
        <v>มีแก้ไขตำแหน่ง OR14,17,18,23</v>
      </c>
      <c r="AG89" s="644" t="s">
        <v>1357</v>
      </c>
      <c r="AH89" s="644" t="s">
        <v>2127</v>
      </c>
      <c r="AI89" s="644" t="s">
        <v>2130</v>
      </c>
    </row>
    <row r="90" spans="2:35" ht="30" customHeight="1" x14ac:dyDescent="0.2">
      <c r="B90" s="508">
        <f ca="1"/>
        <v>86</v>
      </c>
      <c r="C90" s="508" t="str">
        <f ca="1"/>
        <v>MDW-39279</v>
      </c>
      <c r="D90" s="508" t="str">
        <f ca="1"/>
        <v>Lot01</v>
      </c>
      <c r="E90" s="508" t="str">
        <f ca="1"/>
        <v>AFC3</v>
      </c>
      <c r="F90" s="508" t="str">
        <f ca="1"/>
        <v>AFC</v>
      </c>
      <c r="G90" s="542" t="str">
        <f ca="1"/>
        <v>Balustrade Modification Along AFC Gate Line</v>
      </c>
      <c r="H90" s="508" t="str">
        <f ca="1"/>
        <v>สหชาติ</v>
      </c>
      <c r="I90" s="508">
        <f ca="1"/>
        <v>0</v>
      </c>
      <c r="J90" s="508">
        <f ca="1"/>
        <v>0</v>
      </c>
      <c r="K90" s="510">
        <f ca="1"/>
        <v>46285</v>
      </c>
      <c r="L90" s="489">
        <f ca="1"/>
        <v>46203</v>
      </c>
      <c r="M90" s="187">
        <f ca="1"/>
        <v>0.1</v>
      </c>
      <c r="N90" s="191" t="str">
        <f ca="1"/>
        <v>Late</v>
      </c>
      <c r="O90" s="597">
        <f ca="1"/>
        <v>46249</v>
      </c>
      <c r="P90" s="187">
        <f ca="1"/>
        <v>0.5</v>
      </c>
      <c r="Q90" s="191" t="str">
        <f ca="1"/>
        <v>Late</v>
      </c>
      <c r="R90" s="197">
        <f ca="1"/>
        <v>0</v>
      </c>
      <c r="S90" s="195">
        <f ca="1"/>
        <v>0</v>
      </c>
      <c r="T90" s="203">
        <f ca="1"/>
        <v>0</v>
      </c>
      <c r="U90" s="173">
        <f ca="1"/>
        <v>46332</v>
      </c>
      <c r="V90" s="187">
        <f ca="1"/>
        <v>0</v>
      </c>
      <c r="W90" s="191" t="str">
        <f ca="1"/>
        <v>On Schedule</v>
      </c>
      <c r="X90" s="194">
        <f ca="1"/>
        <v>0</v>
      </c>
      <c r="Y90" s="195">
        <f ca="1"/>
        <v>0</v>
      </c>
      <c r="Z90" s="203">
        <f ca="1"/>
        <v>0</v>
      </c>
      <c r="AA90" s="173">
        <f ca="1"/>
        <v>46302</v>
      </c>
      <c r="AB90" s="187">
        <f ca="1"/>
        <v>0</v>
      </c>
      <c r="AC90" s="191" t="str">
        <f ca="1"/>
        <v>Late</v>
      </c>
      <c r="AD90" t="str" cm="1">
        <f t="array" aca="1" ref="AD90" ca="1">_xlfn.XLOOKUP(1,(E90='01 Summary'!$E$4:$E$250)*(('01 Summary'!$AC$4:$AC$250="Late")+('01 Summary'!$AC$4:$AC$250="On Schedule")),'01 Summary'!$AM$4:$AM$250," ")</f>
        <v>จัดเตรียมแบบ ออกPPR Oct-26</v>
      </c>
      <c r="AG90" s="644" t="s">
        <v>1365</v>
      </c>
      <c r="AH90" s="644" t="s">
        <v>2140</v>
      </c>
      <c r="AI90" s="644" t="s">
        <v>2143</v>
      </c>
    </row>
    <row r="91" spans="2:35" ht="30" customHeight="1" x14ac:dyDescent="0.2">
      <c r="B91" s="508">
        <f ca="1"/>
        <v>87</v>
      </c>
      <c r="C91" s="508" t="str">
        <f ca="1"/>
        <v>MDW-39278</v>
      </c>
      <c r="D91" s="508" t="str">
        <f ca="1"/>
        <v>Lot01</v>
      </c>
      <c r="E91" s="508" t="str">
        <f ca="1"/>
        <v>AFC4</v>
      </c>
      <c r="F91" s="508" t="str">
        <f ca="1"/>
        <v>AFC</v>
      </c>
      <c r="G91" s="542" t="str">
        <f ca="1"/>
        <v>Underfloor Embedded Duct Modification for AFC Gates Line</v>
      </c>
      <c r="H91" s="508" t="str">
        <f ca="1"/>
        <v>สหชาติ</v>
      </c>
      <c r="I91" s="508">
        <f ca="1"/>
        <v>0</v>
      </c>
      <c r="J91" s="508" t="str">
        <f ca="1"/>
        <v>Depot</v>
      </c>
      <c r="K91" s="510">
        <f ca="1"/>
        <v>46285</v>
      </c>
      <c r="L91" s="173">
        <f ca="1"/>
        <v>46052</v>
      </c>
      <c r="M91" s="187">
        <f ca="1"/>
        <v>1</v>
      </c>
      <c r="N91" s="191" t="str">
        <f ca="1"/>
        <v>Completed</v>
      </c>
      <c r="O91" s="597">
        <f ca="1"/>
        <v>46114</v>
      </c>
      <c r="P91" s="187">
        <f ca="1"/>
        <v>0.67</v>
      </c>
      <c r="Q91" s="191" t="str">
        <f ca="1"/>
        <v>Late</v>
      </c>
      <c r="R91" s="197">
        <f ca="1"/>
        <v>0</v>
      </c>
      <c r="S91" s="195">
        <f ca="1"/>
        <v>0</v>
      </c>
      <c r="T91" s="203">
        <f ca="1"/>
        <v>0</v>
      </c>
      <c r="U91" s="173">
        <f ca="1"/>
        <v>46304</v>
      </c>
      <c r="V91" s="187">
        <f ca="1"/>
        <v>0.81</v>
      </c>
      <c r="W91" s="191" t="str">
        <f ca="1"/>
        <v>Late</v>
      </c>
      <c r="X91" s="194">
        <f ca="1"/>
        <v>0</v>
      </c>
      <c r="Y91" s="195">
        <f ca="1"/>
        <v>0</v>
      </c>
      <c r="Z91" s="203">
        <f ca="1"/>
        <v>0</v>
      </c>
      <c r="AA91" s="173">
        <f ca="1"/>
        <v>46295</v>
      </c>
      <c r="AB91" s="187">
        <f ca="1"/>
        <v>0</v>
      </c>
      <c r="AC91" s="191" t="str">
        <f ca="1"/>
        <v>Late</v>
      </c>
      <c r="AD91" cm="1">
        <f t="array" aca="1" ref="AD91" ca="1">_xlfn.XLOOKUP(1,(E91='01 Summary'!$E$4:$E$250)*(('01 Summary'!$AC$4:$AC$250="Late")+('01 Summary'!$AC$4:$AC$250="On Schedule")),'01 Summary'!$AM$4:$AM$250," ")</f>
        <v>0</v>
      </c>
      <c r="AG91" s="644" t="s">
        <v>1363</v>
      </c>
      <c r="AH91" s="644" t="s">
        <v>2136</v>
      </c>
      <c r="AI91" s="644" t="s">
        <v>2138</v>
      </c>
    </row>
    <row r="92" spans="2:35" ht="30" customHeight="1" x14ac:dyDescent="0.2">
      <c r="B92" s="508">
        <f ca="1"/>
        <v>88</v>
      </c>
      <c r="C92" s="674" t="str">
        <f ca="1"/>
        <v>MDW-39002</v>
      </c>
      <c r="D92" s="674" t="str">
        <f ca="1"/>
        <v>Lot01</v>
      </c>
      <c r="E92" s="674" t="str">
        <f ca="1"/>
        <v>SIG1</v>
      </c>
      <c r="F92" s="674" t="str">
        <f ca="1"/>
        <v>SIG</v>
      </c>
      <c r="G92" s="676" t="str">
        <f ca="1"/>
        <v>Test Track Shelters and Test Track Building</v>
      </c>
      <c r="H92" s="674" t="str">
        <f ca="1"/>
        <v>สหชาติ</v>
      </c>
      <c r="I92" s="674">
        <f ca="1"/>
        <v>0</v>
      </c>
      <c r="J92" s="674">
        <f ca="1"/>
        <v>0</v>
      </c>
      <c r="K92" s="677">
        <f ca="1"/>
        <v>46195</v>
      </c>
      <c r="L92" s="193">
        <f ca="1"/>
        <v>45983</v>
      </c>
      <c r="M92" s="615">
        <f ca="1"/>
        <v>1</v>
      </c>
      <c r="N92" s="601" t="str">
        <f ca="1"/>
        <v>Completed</v>
      </c>
      <c r="O92" s="193">
        <f ca="1"/>
        <v>46040</v>
      </c>
      <c r="P92" s="615">
        <f ca="1"/>
        <v>1</v>
      </c>
      <c r="Q92" s="601" t="str">
        <f ca="1"/>
        <v>Completed</v>
      </c>
      <c r="R92" s="193">
        <f ca="1"/>
        <v>46081</v>
      </c>
      <c r="S92" s="615">
        <f ca="1"/>
        <v>1</v>
      </c>
      <c r="T92" s="601" t="str">
        <f ca="1"/>
        <v>Completed</v>
      </c>
      <c r="U92" s="193">
        <f ca="1"/>
        <v>46127</v>
      </c>
      <c r="V92" s="615">
        <f ca="1"/>
        <v>1</v>
      </c>
      <c r="W92" s="601" t="str">
        <f ca="1"/>
        <v>Completed</v>
      </c>
      <c r="X92" s="602">
        <f ca="1"/>
        <v>0</v>
      </c>
      <c r="Y92" s="603">
        <f ca="1"/>
        <v>0</v>
      </c>
      <c r="Z92" s="604">
        <f ca="1"/>
        <v>0</v>
      </c>
      <c r="AA92" s="193">
        <f ca="1"/>
        <v>46157</v>
      </c>
      <c r="AB92" s="615">
        <f ca="1"/>
        <v>1</v>
      </c>
      <c r="AC92" s="601" t="str">
        <f ca="1"/>
        <v>Completed</v>
      </c>
      <c r="AD92" t="str" cm="1">
        <f t="array" aca="1" ref="AD92" ca="1">_xlfn.XLOOKUP(1,(E92='01 Summary'!$E$4:$E$250)*(('01 Summary'!$AC$4:$AC$250="Late")+('01 Summary'!$AC$4:$AC$250="On Schedule")),'01 Summary'!$AM$4:$AM$250," ")</f>
        <v xml:space="preserve"> </v>
      </c>
      <c r="AG92" s="644" t="s">
        <v>1109</v>
      </c>
      <c r="AH92" s="644" t="s">
        <v>2070</v>
      </c>
      <c r="AI92" s="644" t="s">
        <v>2073</v>
      </c>
    </row>
    <row r="93" spans="2:35" ht="30" customHeight="1" x14ac:dyDescent="0.2">
      <c r="B93" s="508">
        <f ca="1"/>
        <v>89</v>
      </c>
      <c r="C93" s="508" t="str">
        <f ca="1"/>
        <v>MDW-39293</v>
      </c>
      <c r="D93" s="508" t="str">
        <f ca="1"/>
        <v>Lot01</v>
      </c>
      <c r="E93" s="508" t="str">
        <f ca="1"/>
        <v>SIG2</v>
      </c>
      <c r="F93" s="508" t="str">
        <f ca="1"/>
        <v>SIG</v>
      </c>
      <c r="G93" s="542" t="str">
        <f ca="1"/>
        <v>Rearrangement of track crossing walkway at stabling yard to consistent with the layout of 4-car train parking</v>
      </c>
      <c r="H93" s="508" t="str">
        <f ca="1"/>
        <v>กำพล</v>
      </c>
      <c r="I93" s="508">
        <f ca="1"/>
        <v>0</v>
      </c>
      <c r="J93" s="508" t="str">
        <f ca="1"/>
        <v>Depot</v>
      </c>
      <c r="K93" s="510">
        <f ca="1"/>
        <v>46195</v>
      </c>
      <c r="L93" s="173">
        <f ca="1"/>
        <v>45991</v>
      </c>
      <c r="M93" s="187">
        <f ca="1"/>
        <v>1</v>
      </c>
      <c r="N93" s="191" t="str">
        <f ca="1"/>
        <v>Completed</v>
      </c>
      <c r="O93" s="173">
        <f ca="1"/>
        <v>46021</v>
      </c>
      <c r="P93" s="187">
        <f ca="1"/>
        <v>1</v>
      </c>
      <c r="Q93" s="191" t="str">
        <f ca="1"/>
        <v>Completed</v>
      </c>
      <c r="R93" s="194">
        <f ca="1"/>
        <v>0</v>
      </c>
      <c r="S93" s="195">
        <f ca="1"/>
        <v>0</v>
      </c>
      <c r="T93" s="203">
        <f ca="1"/>
        <v>0</v>
      </c>
      <c r="U93" s="173">
        <f ca="1"/>
        <v>46111</v>
      </c>
      <c r="V93" s="187">
        <f ca="1"/>
        <v>1</v>
      </c>
      <c r="W93" s="191" t="str">
        <f ca="1"/>
        <v>Completed</v>
      </c>
      <c r="X93" s="194">
        <f ca="1"/>
        <v>0</v>
      </c>
      <c r="Y93" s="195">
        <f ca="1"/>
        <v>0</v>
      </c>
      <c r="Z93" s="203">
        <f ca="1"/>
        <v>0</v>
      </c>
      <c r="AA93" s="173">
        <f ca="1"/>
        <v>46295</v>
      </c>
      <c r="AB93" s="189">
        <f ca="1"/>
        <v>0.5</v>
      </c>
      <c r="AC93" s="191" t="str">
        <f ca="1"/>
        <v>Late</v>
      </c>
      <c r="AD93" cm="1">
        <f t="array" aca="1" ref="AD93" ca="1">_xlfn.XLOOKUP(1,(E93='01 Summary'!$E$4:$E$250)*(('01 Summary'!$AC$4:$AC$250="Late")+('01 Summary'!$AC$4:$AC$250="On Schedule")),'01 Summary'!$AM$4:$AM$250," ")</f>
        <v>0</v>
      </c>
      <c r="AG93" s="644" t="s">
        <v>1399</v>
      </c>
      <c r="AH93" s="644" t="s">
        <v>2378</v>
      </c>
      <c r="AI93" s="644" t="s">
        <v>2380</v>
      </c>
    </row>
    <row r="94" spans="2:35" ht="30" customHeight="1" x14ac:dyDescent="0.2">
      <c r="B94" s="508">
        <f ca="1"/>
        <v>90</v>
      </c>
      <c r="C94" s="508" t="str">
        <f ca="1"/>
        <v>MDW-39288</v>
      </c>
      <c r="D94" s="508" t="str">
        <f ca="1"/>
        <v>Lot01</v>
      </c>
      <c r="E94" s="508" t="str">
        <f ca="1"/>
        <v>SIG3</v>
      </c>
      <c r="F94" s="508" t="str">
        <f ca="1"/>
        <v>SIG</v>
      </c>
      <c r="G94" s="542" t="str">
        <f ca="1"/>
        <v>Point Machine Foundation Construction</v>
      </c>
      <c r="H94" s="508" t="str">
        <f ca="1"/>
        <v>กำพล</v>
      </c>
      <c r="I94" s="508">
        <f ca="1"/>
        <v>0</v>
      </c>
      <c r="J94" s="508">
        <f ca="1"/>
        <v>0</v>
      </c>
      <c r="K94" s="510">
        <f ca="1"/>
        <v>46255</v>
      </c>
      <c r="L94" s="173">
        <f ca="1"/>
        <v>45982</v>
      </c>
      <c r="M94" s="187">
        <f ca="1"/>
        <v>1</v>
      </c>
      <c r="N94" s="191" t="str">
        <f ca="1"/>
        <v>Completed</v>
      </c>
      <c r="O94" s="173">
        <f ca="1"/>
        <v>46021</v>
      </c>
      <c r="P94" s="187">
        <f ca="1"/>
        <v>1</v>
      </c>
      <c r="Q94" s="191" t="str">
        <f ca="1"/>
        <v>Completed</v>
      </c>
      <c r="R94" s="194">
        <f ca="1"/>
        <v>0</v>
      </c>
      <c r="S94" s="195">
        <f ca="1"/>
        <v>0</v>
      </c>
      <c r="T94" s="203">
        <f ca="1"/>
        <v>0</v>
      </c>
      <c r="U94" s="173">
        <f ca="1"/>
        <v>46100</v>
      </c>
      <c r="V94" s="187">
        <f ca="1"/>
        <v>1</v>
      </c>
      <c r="W94" s="191" t="str">
        <f ca="1"/>
        <v>Completed</v>
      </c>
      <c r="X94" s="194">
        <f ca="1"/>
        <v>0</v>
      </c>
      <c r="Y94" s="195">
        <f ca="1"/>
        <v>0</v>
      </c>
      <c r="Z94" s="203">
        <f ca="1"/>
        <v>0</v>
      </c>
      <c r="AA94" s="173">
        <f ca="1"/>
        <v>46288</v>
      </c>
      <c r="AB94" s="189">
        <f ca="1"/>
        <v>0.25</v>
      </c>
      <c r="AC94" s="191" t="str">
        <f ca="1"/>
        <v>Late</v>
      </c>
      <c r="AD94" cm="1">
        <f t="array" aca="1" ref="AD94" ca="1">_xlfn.XLOOKUP(1,(E94='01 Summary'!$E$4:$E$250)*(('01 Summary'!$AC$4:$AC$250="Late")+('01 Summary'!$AC$4:$AC$250="On Schedule")),'01 Summary'!$AM$4:$AM$250," ")</f>
        <v>0</v>
      </c>
      <c r="AG94" s="644" t="s">
        <v>1385</v>
      </c>
      <c r="AH94" s="644" t="s">
        <v>2366</v>
      </c>
      <c r="AI94" s="644" t="s">
        <v>2368</v>
      </c>
    </row>
    <row r="95" spans="2:35" ht="30" customHeight="1" x14ac:dyDescent="0.2">
      <c r="B95" s="508">
        <f ca="1"/>
        <v>91</v>
      </c>
      <c r="C95" s="508" t="str">
        <f ca="1"/>
        <v>MDW-39001</v>
      </c>
      <c r="D95" s="508" t="str">
        <f ca="1"/>
        <v>Lot01</v>
      </c>
      <c r="E95" s="508" t="str">
        <f ca="1"/>
        <v>SIG4</v>
      </c>
      <c r="F95" s="508" t="str">
        <f ca="1"/>
        <v>SIG</v>
      </c>
      <c r="G95" s="542" t="str">
        <f ca="1"/>
        <v>Modification of Depot Track Route Line to Stabling Yard</v>
      </c>
      <c r="H95" s="508" t="str">
        <f ca="1"/>
        <v>สู่โชค</v>
      </c>
      <c r="I95" s="508">
        <f ca="1"/>
        <v>0</v>
      </c>
      <c r="J95" s="508" t="str">
        <f ca="1"/>
        <v>Depot</v>
      </c>
      <c r="K95" s="510">
        <f ca="1"/>
        <v>46195</v>
      </c>
      <c r="L95" s="173">
        <f ca="1"/>
        <v>45960</v>
      </c>
      <c r="M95" s="187">
        <f ca="1"/>
        <v>1</v>
      </c>
      <c r="N95" s="191" t="str">
        <f ca="1"/>
        <v>Completed</v>
      </c>
      <c r="O95" s="173">
        <f ca="1"/>
        <v>45990</v>
      </c>
      <c r="P95" s="187">
        <f ca="1"/>
        <v>1</v>
      </c>
      <c r="Q95" s="191" t="str">
        <f ca="1"/>
        <v>Completed</v>
      </c>
      <c r="R95" s="194">
        <f ca="1"/>
        <v>0</v>
      </c>
      <c r="S95" s="195">
        <f ca="1"/>
        <v>0</v>
      </c>
      <c r="T95" s="203">
        <f ca="1"/>
        <v>0</v>
      </c>
      <c r="U95" s="173">
        <f ca="1"/>
        <v>46170</v>
      </c>
      <c r="V95" s="187">
        <f ca="1"/>
        <v>0.95</v>
      </c>
      <c r="W95" s="191" t="str">
        <f ca="1"/>
        <v>Late</v>
      </c>
      <c r="X95" s="194">
        <f ca="1"/>
        <v>0</v>
      </c>
      <c r="Y95" s="195">
        <f ca="1"/>
        <v>0</v>
      </c>
      <c r="Z95" s="203">
        <f ca="1"/>
        <v>0</v>
      </c>
      <c r="AA95" s="173">
        <f ca="1"/>
        <v>46295</v>
      </c>
      <c r="AB95" s="187">
        <f ca="1"/>
        <v>0.5</v>
      </c>
      <c r="AC95" s="191" t="str">
        <f ca="1"/>
        <v>Late</v>
      </c>
      <c r="AD95" t="str" cm="1">
        <f t="array" aca="1" ref="AD95" ca="1">_xlfn.XLOOKUP(1,(E95='01 Summary'!$E$4:$E$250)*(('01 Summary'!$AC$4:$AC$250="Late")+('01 Summary'!$AC$4:$AC$250="On Schedule")),'01 Summary'!$AM$4:$AM$250," ")</f>
        <v>คงเหลือเก็บงาน
Progress by ช.ธนัท</v>
      </c>
      <c r="AG95" s="644" t="s">
        <v>1101</v>
      </c>
      <c r="AH95" s="644" t="s">
        <v>2342</v>
      </c>
      <c r="AI95" s="644" t="s">
        <v>2344</v>
      </c>
    </row>
    <row r="96" spans="2:35" ht="30" customHeight="1" x14ac:dyDescent="0.2">
      <c r="B96" s="508">
        <f ca="1"/>
        <v>92</v>
      </c>
      <c r="C96" s="508" t="str">
        <f ca="1"/>
        <v>MDW-39287</v>
      </c>
      <c r="D96" s="508" t="str">
        <f ca="1"/>
        <v>Lot01</v>
      </c>
      <c r="E96" s="508" t="str">
        <f ca="1"/>
        <v>SIG5</v>
      </c>
      <c r="F96" s="508" t="str">
        <f ca="1"/>
        <v>SIG</v>
      </c>
      <c r="G96" s="542" t="str">
        <f ca="1"/>
        <v>Strobe Light at Buffer Stops</v>
      </c>
      <c r="H96" s="508" t="str">
        <f ca="1"/>
        <v>ประธาน</v>
      </c>
      <c r="I96" s="508">
        <f ca="1"/>
        <v>0</v>
      </c>
      <c r="J96" s="508" t="str">
        <f ca="1"/>
        <v>Depot</v>
      </c>
      <c r="K96" s="510">
        <f ca="1"/>
        <v>46255</v>
      </c>
      <c r="L96" s="173">
        <f ca="1"/>
        <v>46172</v>
      </c>
      <c r="M96" s="187">
        <f ca="1"/>
        <v>1</v>
      </c>
      <c r="N96" s="191" t="str">
        <f ca="1"/>
        <v>Completed</v>
      </c>
      <c r="O96" s="173">
        <f ca="1"/>
        <v>46202</v>
      </c>
      <c r="P96" s="187">
        <f ca="1"/>
        <v>1</v>
      </c>
      <c r="Q96" s="191" t="str">
        <f ca="1"/>
        <v>Completed</v>
      </c>
      <c r="R96" s="194">
        <f ca="1"/>
        <v>0</v>
      </c>
      <c r="S96" s="195">
        <f ca="1"/>
        <v>0</v>
      </c>
      <c r="T96" s="203">
        <f ca="1"/>
        <v>0</v>
      </c>
      <c r="U96" s="173">
        <f ca="1"/>
        <v>46262</v>
      </c>
      <c r="V96" s="187">
        <f ca="1"/>
        <v>1</v>
      </c>
      <c r="W96" s="191" t="str">
        <f ca="1"/>
        <v>Completed</v>
      </c>
      <c r="X96" s="194">
        <f ca="1"/>
        <v>0</v>
      </c>
      <c r="Y96" s="195">
        <f ca="1"/>
        <v>0</v>
      </c>
      <c r="Z96" s="203">
        <f ca="1"/>
        <v>0</v>
      </c>
      <c r="AA96" s="173">
        <f ca="1"/>
        <v>46095</v>
      </c>
      <c r="AB96" s="187">
        <f ca="1"/>
        <v>1</v>
      </c>
      <c r="AC96" s="191" t="str">
        <f ca="1"/>
        <v>Completed</v>
      </c>
      <c r="AD96" t="str" cm="1">
        <f t="array" aca="1" ref="AD96" ca="1">_xlfn.XLOOKUP(1,(E96='01 Summary'!$E$4:$E$250)*(('01 Summary'!$AC$4:$AC$250="Late")+('01 Summary'!$AC$4:$AC$250="On Schedule")),'01 Summary'!$AM$4:$AM$250," ")</f>
        <v xml:space="preserve"> </v>
      </c>
      <c r="AG96" s="644" t="s">
        <v>1382</v>
      </c>
      <c r="AH96" s="644" t="s">
        <v>3578</v>
      </c>
      <c r="AI96" s="644" t="s">
        <v>3848</v>
      </c>
    </row>
    <row r="97" spans="2:35" ht="30" hidden="1" customHeight="1" x14ac:dyDescent="0.2">
      <c r="B97" s="508">
        <f ca="1"/>
        <v>93</v>
      </c>
      <c r="C97" s="508" t="str">
        <f ca="1"/>
        <v>DWE-39016</v>
      </c>
      <c r="D97" s="508" t="str">
        <f ca="1"/>
        <v>Lot01</v>
      </c>
      <c r="E97" s="508" t="str">
        <f ca="1"/>
        <v>DWE1</v>
      </c>
      <c r="F97" s="508" t="str">
        <f ca="1"/>
        <v>DWE</v>
      </c>
      <c r="G97" s="542" t="str">
        <f ca="1"/>
        <v>Diesel Fuel Storage Tank for Maintenance Vehicle</v>
      </c>
      <c r="H97" s="508" t="str">
        <f ca="1"/>
        <v>สมศักดิ์</v>
      </c>
      <c r="I97" s="508">
        <f ca="1"/>
        <v>0</v>
      </c>
      <c r="J97" s="508" t="str">
        <f ca="1"/>
        <v>Depot</v>
      </c>
      <c r="K97" s="510">
        <f ca="1"/>
        <v>46285</v>
      </c>
      <c r="L97" s="173">
        <f ca="1"/>
        <v>46008</v>
      </c>
      <c r="M97" s="187">
        <f ca="1"/>
        <v>1</v>
      </c>
      <c r="N97" s="191" t="str">
        <f ca="1"/>
        <v>Completed</v>
      </c>
      <c r="O97" s="173">
        <f ca="1"/>
        <v>46038</v>
      </c>
      <c r="P97" s="189">
        <f ca="1"/>
        <v>1</v>
      </c>
      <c r="Q97" s="192" t="str">
        <f ca="1"/>
        <v>Completed</v>
      </c>
      <c r="R97" s="173">
        <f ca="1"/>
        <v>46203</v>
      </c>
      <c r="S97" s="189">
        <f ca="1"/>
        <v>1</v>
      </c>
      <c r="T97" s="191" t="str">
        <f ca="1"/>
        <v>Completed</v>
      </c>
      <c r="U97" s="173">
        <f ca="1"/>
        <v>46234</v>
      </c>
      <c r="V97" s="189">
        <f ca="1"/>
        <v>1</v>
      </c>
      <c r="W97" s="191" t="str">
        <f ca="1"/>
        <v>Completed</v>
      </c>
      <c r="X97" s="193">
        <f ca="1"/>
        <v>46243</v>
      </c>
      <c r="Y97" s="189">
        <f ca="1"/>
        <v>0</v>
      </c>
      <c r="Z97" s="191" t="str">
        <f ca="1"/>
        <v>Late</v>
      </c>
      <c r="AA97" s="672">
        <f ca="1"/>
        <v>0</v>
      </c>
      <c r="AB97" s="673">
        <f ca="1"/>
        <v>0</v>
      </c>
      <c r="AC97" s="655">
        <f ca="1"/>
        <v>0</v>
      </c>
      <c r="AD97" t="str" cm="1">
        <f t="array" aca="1" ref="AD97" ca="1">_xlfn.XLOOKUP(1,(E97='01 Summary'!$E$4:$E$250)*(('01 Summary'!$AC$4:$AC$250="Late")+('01 Summary'!$AC$4:$AC$250="On Schedule")),'01 Summary'!$AM$4:$AM$250," ")</f>
        <v xml:space="preserve"> </v>
      </c>
      <c r="AG97" s="644" t="s">
        <v>839</v>
      </c>
      <c r="AH97" s="644" t="s">
        <v>2484</v>
      </c>
      <c r="AI97" s="644" t="s">
        <v>2486</v>
      </c>
    </row>
    <row r="98" spans="2:35" ht="30" customHeight="1" x14ac:dyDescent="0.2">
      <c r="B98" s="508">
        <f ca="1"/>
        <v>94</v>
      </c>
      <c r="C98" s="508" t="str">
        <f ca="1"/>
        <v>DWE-39011</v>
      </c>
      <c r="D98" s="508" t="str">
        <f ca="1"/>
        <v>Lot01</v>
      </c>
      <c r="E98" s="508" t="str">
        <f ca="1"/>
        <v>DWE2</v>
      </c>
      <c r="F98" s="508" t="str">
        <f ca="1"/>
        <v>DWE</v>
      </c>
      <c r="G98" s="542" t="str">
        <f ca="1"/>
        <v>Movable Height Maintenance Platform Vehicle (Boom Lift)</v>
      </c>
      <c r="H98" s="508" t="str">
        <f ca="1"/>
        <v>สมศักดิ์</v>
      </c>
      <c r="I98" s="508">
        <f ca="1"/>
        <v>0</v>
      </c>
      <c r="J98" s="508" t="str">
        <f ca="1"/>
        <v>Depot</v>
      </c>
      <c r="K98" s="510">
        <f ca="1"/>
        <v>46285</v>
      </c>
      <c r="L98" s="173">
        <f ca="1"/>
        <v>46008</v>
      </c>
      <c r="M98" s="187">
        <f ca="1"/>
        <v>1</v>
      </c>
      <c r="N98" s="191" t="str">
        <f ca="1"/>
        <v>Completed</v>
      </c>
      <c r="O98" s="173">
        <f ca="1"/>
        <v>45875</v>
      </c>
      <c r="P98" s="189">
        <f ca="1"/>
        <v>1</v>
      </c>
      <c r="Q98" s="191" t="str">
        <f ca="1"/>
        <v>Completed</v>
      </c>
      <c r="R98" s="173">
        <f ca="1"/>
        <v>46022</v>
      </c>
      <c r="S98" s="189">
        <f ca="1"/>
        <v>1</v>
      </c>
      <c r="T98" s="191" t="str">
        <f ca="1"/>
        <v>Completed</v>
      </c>
      <c r="U98" s="173">
        <f ca="1"/>
        <v>46203</v>
      </c>
      <c r="V98" s="189">
        <f ca="1"/>
        <v>1</v>
      </c>
      <c r="W98" s="191" t="str">
        <f ca="1"/>
        <v>Completed</v>
      </c>
      <c r="X98" s="193">
        <f ca="1"/>
        <v>46212</v>
      </c>
      <c r="Y98" s="189">
        <f ca="1"/>
        <v>0</v>
      </c>
      <c r="Z98" s="191" t="str">
        <f ca="1"/>
        <v>Late</v>
      </c>
      <c r="AA98" s="173">
        <f ca="1"/>
        <v>46164</v>
      </c>
      <c r="AB98" s="189">
        <f ca="1"/>
        <v>1</v>
      </c>
      <c r="AC98" s="191" t="str">
        <f ca="1"/>
        <v>Completed</v>
      </c>
      <c r="AD98" t="str" cm="1">
        <f t="array" aca="1" ref="AD98" ca="1">_xlfn.XLOOKUP(1,(E98='01 Summary'!$E$4:$E$250)*(('01 Summary'!$AC$4:$AC$250="Late")+('01 Summary'!$AC$4:$AC$250="On Schedule")),'01 Summary'!$AM$4:$AM$250," ")</f>
        <v xml:space="preserve"> </v>
      </c>
      <c r="AG98" s="644" t="s">
        <v>481</v>
      </c>
      <c r="AH98" s="644" t="s">
        <v>2456</v>
      </c>
      <c r="AI98" s="644" t="s">
        <v>2458</v>
      </c>
    </row>
    <row r="99" spans="2:35" ht="30" customHeight="1" x14ac:dyDescent="0.2">
      <c r="B99" s="508">
        <f ca="1"/>
        <v>95</v>
      </c>
      <c r="C99" s="508" t="str">
        <f ca="1"/>
        <v>DWE-39012</v>
      </c>
      <c r="D99" s="508" t="str">
        <f ca="1"/>
        <v>Lot01</v>
      </c>
      <c r="E99" s="508" t="str">
        <f ca="1"/>
        <v>DWE3</v>
      </c>
      <c r="F99" s="508" t="str">
        <f ca="1"/>
        <v>DWE</v>
      </c>
      <c r="G99" s="542" t="str">
        <f ca="1"/>
        <v>Fork Lift Vehicle</v>
      </c>
      <c r="H99" s="508" t="str">
        <f ca="1"/>
        <v>สมศักดิ์</v>
      </c>
      <c r="I99" s="508">
        <f ca="1"/>
        <v>0</v>
      </c>
      <c r="J99" s="508" t="str">
        <f ca="1"/>
        <v>Depot</v>
      </c>
      <c r="K99" s="510">
        <f ca="1"/>
        <v>46285</v>
      </c>
      <c r="L99" s="173">
        <f ca="1"/>
        <v>46008</v>
      </c>
      <c r="M99" s="187">
        <f ca="1"/>
        <v>1</v>
      </c>
      <c r="N99" s="191" t="str">
        <f ca="1"/>
        <v>Completed</v>
      </c>
      <c r="O99" s="173">
        <f ca="1"/>
        <v>45747</v>
      </c>
      <c r="P99" s="189">
        <f ca="1"/>
        <v>1</v>
      </c>
      <c r="Q99" s="191" t="str">
        <f ca="1"/>
        <v>Completed</v>
      </c>
      <c r="R99" s="173">
        <f ca="1"/>
        <v>46174</v>
      </c>
      <c r="S99" s="189">
        <f ca="1"/>
        <v>1</v>
      </c>
      <c r="T99" s="191" t="str">
        <f ca="1"/>
        <v>Completed</v>
      </c>
      <c r="U99" s="173">
        <f ca="1"/>
        <v>46203</v>
      </c>
      <c r="V99" s="189">
        <f ca="1"/>
        <v>1</v>
      </c>
      <c r="W99" s="191" t="str">
        <f ca="1"/>
        <v>Completed</v>
      </c>
      <c r="X99" s="193">
        <f ca="1"/>
        <v>46233</v>
      </c>
      <c r="Y99" s="189">
        <f ca="1"/>
        <v>0</v>
      </c>
      <c r="Z99" s="191" t="str">
        <f ca="1"/>
        <v>Late</v>
      </c>
      <c r="AA99" s="173">
        <f ca="1"/>
        <v>46295</v>
      </c>
      <c r="AB99" s="189">
        <f ca="1"/>
        <v>0</v>
      </c>
      <c r="AC99" s="191" t="str">
        <f ca="1"/>
        <v>Late</v>
      </c>
      <c r="AD99" t="str" cm="1">
        <f t="array" aca="1" ref="AD99" ca="1">_xlfn.XLOOKUP(1,(E99='01 Summary'!$E$4:$E$250)*(('01 Summary'!$AC$4:$AC$250="Late")+('01 Summary'!$AC$4:$AC$250="On Schedule")),'01 Summary'!$AM$4:$AM$250," ")</f>
        <v>Test 9-15/11/26</v>
      </c>
      <c r="AG99" s="644" t="s">
        <v>482</v>
      </c>
      <c r="AH99" s="644" t="s">
        <v>2460</v>
      </c>
      <c r="AI99" s="644" t="s">
        <v>2462</v>
      </c>
    </row>
    <row r="100" spans="2:35" ht="30" hidden="1" customHeight="1" x14ac:dyDescent="0.2">
      <c r="B100" s="508">
        <f ca="1"/>
        <v>96</v>
      </c>
      <c r="C100" s="508" t="str">
        <f ca="1"/>
        <v>DWE-39015</v>
      </c>
      <c r="D100" s="508" t="str">
        <f ca="1"/>
        <v>Lot01</v>
      </c>
      <c r="E100" s="508" t="str">
        <f ca="1"/>
        <v>DWE4</v>
      </c>
      <c r="F100" s="508" t="str">
        <f ca="1"/>
        <v>DWE</v>
      </c>
      <c r="G100" s="542" t="str">
        <f ca="1"/>
        <v>Compressed Air System and Portable Air Compressor for Depot</v>
      </c>
      <c r="H100" s="508" t="str">
        <f ca="1"/>
        <v>สมศักดิ์</v>
      </c>
      <c r="I100" s="508">
        <f ca="1"/>
        <v>0</v>
      </c>
      <c r="J100" s="508" t="str">
        <f ca="1"/>
        <v>Depot</v>
      </c>
      <c r="K100" s="510">
        <f ca="1"/>
        <v>46285</v>
      </c>
      <c r="L100" s="173">
        <f ca="1"/>
        <v>46008</v>
      </c>
      <c r="M100" s="187">
        <f ca="1"/>
        <v>1</v>
      </c>
      <c r="N100" s="191" t="str">
        <f ca="1"/>
        <v>Completed</v>
      </c>
      <c r="O100" s="173">
        <f ca="1"/>
        <v>46032</v>
      </c>
      <c r="P100" s="189">
        <f ca="1"/>
        <v>1</v>
      </c>
      <c r="Q100" s="192" t="str">
        <f ca="1"/>
        <v>Completed</v>
      </c>
      <c r="R100" s="173">
        <f ca="1"/>
        <v>46068</v>
      </c>
      <c r="S100" s="189">
        <f ca="1"/>
        <v>1</v>
      </c>
      <c r="T100" s="191" t="str">
        <f ca="1"/>
        <v>Completed</v>
      </c>
      <c r="U100" s="173">
        <f ca="1"/>
        <v>46284</v>
      </c>
      <c r="V100" s="189">
        <f ca="1"/>
        <v>0</v>
      </c>
      <c r="W100" s="191" t="str">
        <f ca="1"/>
        <v>Late</v>
      </c>
      <c r="X100" s="193">
        <f ca="1"/>
        <v>46294</v>
      </c>
      <c r="Y100" s="189">
        <f ca="1"/>
        <v>0</v>
      </c>
      <c r="Z100" s="191" t="str">
        <f ca="1"/>
        <v>Late</v>
      </c>
      <c r="AA100" s="672">
        <f ca="1"/>
        <v>0</v>
      </c>
      <c r="AB100" s="673">
        <f ca="1"/>
        <v>0</v>
      </c>
      <c r="AC100" s="655">
        <f ca="1"/>
        <v>0</v>
      </c>
      <c r="AD100" t="str" cm="1">
        <f t="array" aca="1" ref="AD100" ca="1">_xlfn.XLOOKUP(1,(E100='01 Summary'!$E$4:$E$250)*(('01 Summary'!$AC$4:$AC$250="Late")+('01 Summary'!$AC$4:$AC$250="On Schedule")),'01 Summary'!$AM$4:$AM$250," ")</f>
        <v xml:space="preserve"> </v>
      </c>
      <c r="AG100" s="644" t="s">
        <v>483</v>
      </c>
      <c r="AH100" s="644" t="s">
        <v>2480</v>
      </c>
      <c r="AI100" s="644" t="s">
        <v>2482</v>
      </c>
    </row>
    <row r="101" spans="2:35" ht="30" customHeight="1" x14ac:dyDescent="0.2">
      <c r="B101" s="508">
        <f ca="1"/>
        <v>97</v>
      </c>
      <c r="C101" s="508" t="str">
        <f ca="1"/>
        <v>DWE-39017</v>
      </c>
      <c r="D101" s="508" t="str">
        <f ca="1"/>
        <v>Lot01</v>
      </c>
      <c r="E101" s="508" t="str">
        <f ca="1"/>
        <v>DWE5</v>
      </c>
      <c r="F101" s="508" t="str">
        <f ca="1"/>
        <v>DWE</v>
      </c>
      <c r="G101" s="542" t="str">
        <f ca="1"/>
        <v>Pallet Storage Shelves in Hazardous Storage</v>
      </c>
      <c r="H101" s="508" t="str">
        <f ca="1"/>
        <v>สมศักดิ์</v>
      </c>
      <c r="I101" s="508">
        <f ca="1"/>
        <v>0</v>
      </c>
      <c r="J101" s="508" t="str">
        <f ca="1"/>
        <v>Depot</v>
      </c>
      <c r="K101" s="510">
        <f ca="1"/>
        <v>46285</v>
      </c>
      <c r="L101" s="173">
        <f ca="1"/>
        <v>46008</v>
      </c>
      <c r="M101" s="187">
        <f ca="1"/>
        <v>1</v>
      </c>
      <c r="N101" s="191" t="str">
        <f ca="1"/>
        <v>Completed</v>
      </c>
      <c r="O101" s="173">
        <f ca="1"/>
        <v>46007</v>
      </c>
      <c r="P101" s="189">
        <f ca="1"/>
        <v>1</v>
      </c>
      <c r="Q101" s="191" t="str">
        <f ca="1"/>
        <v>Completed</v>
      </c>
      <c r="R101" s="173">
        <f ca="1"/>
        <v>46081</v>
      </c>
      <c r="S101" s="189">
        <f ca="1"/>
        <v>1</v>
      </c>
      <c r="T101" s="191" t="str">
        <f ca="1"/>
        <v>Completed</v>
      </c>
      <c r="U101" s="173">
        <f ca="1"/>
        <v>46173</v>
      </c>
      <c r="V101" s="189">
        <f ca="1"/>
        <v>1</v>
      </c>
      <c r="W101" s="191" t="str">
        <f ca="1"/>
        <v>Completed</v>
      </c>
      <c r="X101" s="193">
        <f ca="1"/>
        <v>46178</v>
      </c>
      <c r="Y101" s="189">
        <f ca="1"/>
        <v>0</v>
      </c>
      <c r="Z101" s="191" t="str">
        <f ca="1"/>
        <v>Late</v>
      </c>
      <c r="AA101" s="173">
        <f ca="1"/>
        <v>46220</v>
      </c>
      <c r="AB101" s="189">
        <f ca="1"/>
        <v>1</v>
      </c>
      <c r="AC101" s="191" t="str">
        <f ca="1"/>
        <v>Completed</v>
      </c>
      <c r="AD101" t="str" cm="1">
        <f t="array" aca="1" ref="AD101" ca="1">_xlfn.XLOOKUP(1,(E101='01 Summary'!$E$4:$E$250)*(('01 Summary'!$AC$4:$AC$250="Late")+('01 Summary'!$AC$4:$AC$250="On Schedule")),'01 Summary'!$AM$4:$AM$250," ")</f>
        <v xml:space="preserve"> </v>
      </c>
      <c r="AG101" s="644" t="s">
        <v>480</v>
      </c>
      <c r="AH101" s="644" t="s">
        <v>2488</v>
      </c>
      <c r="AI101" s="644" t="s">
        <v>2490</v>
      </c>
    </row>
    <row r="102" spans="2:35" ht="30" customHeight="1" x14ac:dyDescent="0.2">
      <c r="B102" s="508">
        <f ca="1"/>
        <v>98</v>
      </c>
      <c r="C102" s="508" t="str">
        <f ca="1"/>
        <v>DWE-39017</v>
      </c>
      <c r="D102" s="508" t="str">
        <f ca="1"/>
        <v>Lot01</v>
      </c>
      <c r="E102" s="508" t="str">
        <f ca="1"/>
        <v>DWE6</v>
      </c>
      <c r="F102" s="508" t="str">
        <f ca="1"/>
        <v>DWE</v>
      </c>
      <c r="G102" s="542" t="str">
        <f ca="1"/>
        <v>Pallet Storage in Main Storage Room</v>
      </c>
      <c r="H102" s="508" t="str">
        <f ca="1"/>
        <v>สมศักดิ์</v>
      </c>
      <c r="I102" s="508">
        <f ca="1"/>
        <v>0</v>
      </c>
      <c r="J102" s="508" t="str">
        <f ca="1"/>
        <v>Depot</v>
      </c>
      <c r="K102" s="510">
        <f ca="1"/>
        <v>46285</v>
      </c>
      <c r="L102" s="173">
        <f ca="1"/>
        <v>46008</v>
      </c>
      <c r="M102" s="187">
        <f ca="1"/>
        <v>1</v>
      </c>
      <c r="N102" s="191" t="str">
        <f ca="1"/>
        <v>Completed</v>
      </c>
      <c r="O102" s="173">
        <f ca="1"/>
        <v>46007</v>
      </c>
      <c r="P102" s="189">
        <f ca="1"/>
        <v>1</v>
      </c>
      <c r="Q102" s="191" t="str">
        <f ca="1"/>
        <v>Completed</v>
      </c>
      <c r="R102" s="173">
        <f ca="1"/>
        <v>46081</v>
      </c>
      <c r="S102" s="189">
        <f ca="1"/>
        <v>1</v>
      </c>
      <c r="T102" s="191" t="str">
        <f ca="1"/>
        <v>Completed</v>
      </c>
      <c r="U102" s="173">
        <f ca="1"/>
        <v>46173</v>
      </c>
      <c r="V102" s="189">
        <f ca="1"/>
        <v>1</v>
      </c>
      <c r="W102" s="191" t="str">
        <f ca="1"/>
        <v>Completed</v>
      </c>
      <c r="X102" s="193">
        <f ca="1"/>
        <v>46178</v>
      </c>
      <c r="Y102" s="189">
        <f ca="1"/>
        <v>0</v>
      </c>
      <c r="Z102" s="191" t="str">
        <f ca="1"/>
        <v>Late</v>
      </c>
      <c r="AA102" s="173">
        <f ca="1"/>
        <v>46220</v>
      </c>
      <c r="AB102" s="189">
        <f ca="1"/>
        <v>1</v>
      </c>
      <c r="AC102" s="191" t="str">
        <f ca="1"/>
        <v>Completed</v>
      </c>
      <c r="AD102" t="str" cm="1">
        <f t="array" aca="1" ref="AD102" ca="1">_xlfn.XLOOKUP(1,(E102='01 Summary'!$E$4:$E$250)*(('01 Summary'!$AC$4:$AC$250="Late")+('01 Summary'!$AC$4:$AC$250="On Schedule")),'01 Summary'!$AM$4:$AM$250," ")</f>
        <v xml:space="preserve"> </v>
      </c>
      <c r="AG102" s="644" t="s">
        <v>480</v>
      </c>
      <c r="AH102" s="644" t="s">
        <v>2488</v>
      </c>
      <c r="AI102" s="644" t="s">
        <v>2490</v>
      </c>
    </row>
    <row r="103" spans="2:35" ht="30" customHeight="1" x14ac:dyDescent="0.2">
      <c r="B103" s="508">
        <f ca="1"/>
        <v>99</v>
      </c>
      <c r="C103" s="508" t="str">
        <f ca="1"/>
        <v>DWE-39017</v>
      </c>
      <c r="D103" s="508" t="str">
        <f ca="1"/>
        <v>Lot01</v>
      </c>
      <c r="E103" s="508" t="str">
        <f ca="1"/>
        <v>DWE7</v>
      </c>
      <c r="F103" s="508" t="str">
        <f ca="1"/>
        <v>DWE</v>
      </c>
      <c r="G103" s="542" t="str">
        <f ca="1"/>
        <v>Two-Tier Shelf</v>
      </c>
      <c r="H103" s="508" t="str">
        <f ca="1"/>
        <v>สมศักดิ์</v>
      </c>
      <c r="I103" s="508">
        <f ca="1"/>
        <v>0</v>
      </c>
      <c r="J103" s="508" t="str">
        <f ca="1"/>
        <v>Depot</v>
      </c>
      <c r="K103" s="510">
        <f ca="1"/>
        <v>46285</v>
      </c>
      <c r="L103" s="173">
        <f ca="1"/>
        <v>46008</v>
      </c>
      <c r="M103" s="187">
        <f ca="1"/>
        <v>1</v>
      </c>
      <c r="N103" s="191" t="str">
        <f ca="1"/>
        <v>Completed</v>
      </c>
      <c r="O103" s="173">
        <f ca="1"/>
        <v>46007</v>
      </c>
      <c r="P103" s="189">
        <f ca="1"/>
        <v>1</v>
      </c>
      <c r="Q103" s="191" t="str">
        <f ca="1"/>
        <v>Completed</v>
      </c>
      <c r="R103" s="173">
        <f ca="1"/>
        <v>46081</v>
      </c>
      <c r="S103" s="189">
        <f ca="1"/>
        <v>1</v>
      </c>
      <c r="T103" s="191" t="str">
        <f ca="1"/>
        <v>Completed</v>
      </c>
      <c r="U103" s="173">
        <f ca="1"/>
        <v>46173</v>
      </c>
      <c r="V103" s="189">
        <f ca="1"/>
        <v>1</v>
      </c>
      <c r="W103" s="191" t="str">
        <f ca="1"/>
        <v>Completed</v>
      </c>
      <c r="X103" s="193">
        <f ca="1"/>
        <v>46178</v>
      </c>
      <c r="Y103" s="189">
        <f ca="1"/>
        <v>0</v>
      </c>
      <c r="Z103" s="191" t="str">
        <f ca="1"/>
        <v>Late</v>
      </c>
      <c r="AA103" s="173">
        <f ca="1"/>
        <v>46220</v>
      </c>
      <c r="AB103" s="189">
        <f ca="1"/>
        <v>1</v>
      </c>
      <c r="AC103" s="191" t="str">
        <f ca="1"/>
        <v>Completed</v>
      </c>
      <c r="AD103" t="str" cm="1">
        <f t="array" aca="1" ref="AD103" ca="1">_xlfn.XLOOKUP(1,(E103='01 Summary'!$E$4:$E$250)*(('01 Summary'!$AC$4:$AC$250="Late")+('01 Summary'!$AC$4:$AC$250="On Schedule")),'01 Summary'!$AM$4:$AM$250," ")</f>
        <v xml:space="preserve"> </v>
      </c>
      <c r="AG103" s="644" t="s">
        <v>480</v>
      </c>
      <c r="AH103" s="644" t="s">
        <v>2488</v>
      </c>
      <c r="AI103" s="644" t="s">
        <v>2490</v>
      </c>
    </row>
    <row r="104" spans="2:35" ht="30" customHeight="1" x14ac:dyDescent="0.2">
      <c r="B104" s="508">
        <f ca="1"/>
        <v>100</v>
      </c>
      <c r="C104" s="508" t="str">
        <f ca="1"/>
        <v>DWE-39017</v>
      </c>
      <c r="D104" s="508" t="str">
        <f ca="1"/>
        <v>Lot01</v>
      </c>
      <c r="E104" s="508" t="str">
        <f ca="1"/>
        <v>DWE8</v>
      </c>
      <c r="F104" s="508" t="str">
        <f ca="1"/>
        <v>DWE</v>
      </c>
      <c r="G104" s="542" t="str">
        <f ca="1"/>
        <v>Tool Storage</v>
      </c>
      <c r="H104" s="508" t="str">
        <f ca="1"/>
        <v>สมศักดิ์</v>
      </c>
      <c r="I104" s="508">
        <f ca="1"/>
        <v>0</v>
      </c>
      <c r="J104" s="508" t="str">
        <f ca="1"/>
        <v>Depot</v>
      </c>
      <c r="K104" s="510">
        <f ca="1"/>
        <v>46285</v>
      </c>
      <c r="L104" s="173">
        <f ca="1"/>
        <v>46008</v>
      </c>
      <c r="M104" s="187">
        <f ca="1"/>
        <v>1</v>
      </c>
      <c r="N104" s="191" t="str">
        <f ca="1"/>
        <v>Completed</v>
      </c>
      <c r="O104" s="173">
        <f ca="1"/>
        <v>46007</v>
      </c>
      <c r="P104" s="189">
        <f ca="1"/>
        <v>1</v>
      </c>
      <c r="Q104" s="191" t="str">
        <f ca="1"/>
        <v>Completed</v>
      </c>
      <c r="R104" s="173">
        <f ca="1"/>
        <v>46081</v>
      </c>
      <c r="S104" s="189">
        <f ca="1"/>
        <v>1</v>
      </c>
      <c r="T104" s="191" t="str">
        <f ca="1"/>
        <v>Completed</v>
      </c>
      <c r="U104" s="173">
        <f ca="1"/>
        <v>46173</v>
      </c>
      <c r="V104" s="189">
        <f ca="1"/>
        <v>1</v>
      </c>
      <c r="W104" s="191" t="str">
        <f ca="1"/>
        <v>Completed</v>
      </c>
      <c r="X104" s="193">
        <f ca="1"/>
        <v>46178</v>
      </c>
      <c r="Y104" s="189">
        <f ca="1"/>
        <v>0</v>
      </c>
      <c r="Z104" s="191" t="str">
        <f ca="1"/>
        <v>Late</v>
      </c>
      <c r="AA104" s="173">
        <f ca="1"/>
        <v>46220</v>
      </c>
      <c r="AB104" s="189">
        <f ca="1"/>
        <v>1</v>
      </c>
      <c r="AC104" s="191" t="str">
        <f ca="1"/>
        <v>Completed</v>
      </c>
      <c r="AD104" t="str" cm="1">
        <f t="array" aca="1" ref="AD104" ca="1">_xlfn.XLOOKUP(1,(E104='01 Summary'!$E$4:$E$250)*(('01 Summary'!$AC$4:$AC$250="Late")+('01 Summary'!$AC$4:$AC$250="On Schedule")),'01 Summary'!$AM$4:$AM$250," ")</f>
        <v xml:space="preserve"> </v>
      </c>
      <c r="AG104" s="644" t="s">
        <v>480</v>
      </c>
      <c r="AH104" s="644" t="s">
        <v>2488</v>
      </c>
      <c r="AI104" s="644" t="s">
        <v>2490</v>
      </c>
    </row>
    <row r="105" spans="2:35" ht="30" customHeight="1" x14ac:dyDescent="0.2">
      <c r="B105" s="508">
        <f ca="1"/>
        <v>101</v>
      </c>
      <c r="C105" s="508" t="str">
        <f ca="1"/>
        <v>DWE-39018</v>
      </c>
      <c r="D105" s="508" t="str">
        <f ca="1"/>
        <v>Lot01</v>
      </c>
      <c r="E105" s="508" t="str">
        <f ca="1"/>
        <v>DWE9</v>
      </c>
      <c r="F105" s="508" t="str">
        <f ca="1"/>
        <v>DWE</v>
      </c>
      <c r="G105" s="542" t="str">
        <f ca="1"/>
        <v>Repair Equipment</v>
      </c>
      <c r="H105" s="508" t="str">
        <f ca="1"/>
        <v>สมศักดิ์</v>
      </c>
      <c r="I105" s="508">
        <f ca="1"/>
        <v>0</v>
      </c>
      <c r="J105" s="508" t="str">
        <f ca="1"/>
        <v>Depot</v>
      </c>
      <c r="K105" s="510">
        <f ca="1"/>
        <v>46285</v>
      </c>
      <c r="L105" s="173">
        <f ca="1"/>
        <v>46008</v>
      </c>
      <c r="M105" s="187">
        <f ca="1"/>
        <v>1</v>
      </c>
      <c r="N105" s="191" t="str">
        <f ca="1"/>
        <v>Completed</v>
      </c>
      <c r="O105" s="597">
        <f ca="1"/>
        <v>46234</v>
      </c>
      <c r="P105" s="189">
        <f ca="1"/>
        <v>0.5</v>
      </c>
      <c r="Q105" s="191" t="str">
        <f ca="1"/>
        <v>Late</v>
      </c>
      <c r="R105" s="173">
        <f ca="1"/>
        <v>46325</v>
      </c>
      <c r="S105" s="189">
        <f ca="1"/>
        <v>0.7</v>
      </c>
      <c r="T105" s="191" t="str">
        <f ca="1"/>
        <v>On Schedule</v>
      </c>
      <c r="U105" s="173">
        <f ca="1"/>
        <v>46449</v>
      </c>
      <c r="V105" s="189">
        <f ca="1"/>
        <v>0</v>
      </c>
      <c r="W105" s="191" t="str">
        <f ca="1"/>
        <v>On Schedule</v>
      </c>
      <c r="X105" s="193">
        <f ca="1"/>
        <v>46479</v>
      </c>
      <c r="Y105" s="189">
        <f ca="1"/>
        <v>0</v>
      </c>
      <c r="Z105" s="191" t="str">
        <f ca="1"/>
        <v>On Schedule</v>
      </c>
      <c r="AA105" s="173">
        <f ca="1"/>
        <v>46449</v>
      </c>
      <c r="AB105" s="189">
        <f ca="1"/>
        <v>0</v>
      </c>
      <c r="AC105" s="191" t="str">
        <f ca="1"/>
        <v>On Schedule</v>
      </c>
      <c r="AD105" t="str" cm="1">
        <f t="array" aca="1" ref="AD105" ca="1">_xlfn.XLOOKUP(1,(E105='01 Summary'!$E$4:$E$250)*(('01 Summary'!$AC$4:$AC$250="Late")+('01 Summary'!$AC$4:$AC$250="On Schedule")),'01 Summary'!$AM$4:$AM$250," ")</f>
        <v>คงเหลือจัดส่งอุปกรณ์</v>
      </c>
      <c r="AG105" s="644" t="s">
        <v>485</v>
      </c>
      <c r="AH105" s="644" t="s">
        <v>2504</v>
      </c>
      <c r="AI105" s="644" t="s">
        <v>2506</v>
      </c>
    </row>
    <row r="106" spans="2:35" ht="30" customHeight="1" x14ac:dyDescent="0.2">
      <c r="B106" s="508">
        <f ca="1"/>
        <v>102</v>
      </c>
      <c r="C106" s="508" t="str">
        <f ca="1"/>
        <v>DWE-39020</v>
      </c>
      <c r="D106" s="508" t="str">
        <f ca="1"/>
        <v>Lot01</v>
      </c>
      <c r="E106" s="508" t="str">
        <f ca="1"/>
        <v>DWE10</v>
      </c>
      <c r="F106" s="508" t="str">
        <f ca="1"/>
        <v>DWE</v>
      </c>
      <c r="G106" s="542" t="str">
        <f ca="1"/>
        <v>Oil &amp; Grease Disposal</v>
      </c>
      <c r="H106" s="508" t="str">
        <f ca="1"/>
        <v>สมศักดิ์</v>
      </c>
      <c r="I106" s="508">
        <f ca="1"/>
        <v>0</v>
      </c>
      <c r="J106" s="508" t="str">
        <f ca="1"/>
        <v>Depot</v>
      </c>
      <c r="K106" s="510">
        <f ca="1"/>
        <v>46285</v>
      </c>
      <c r="L106" s="173">
        <f ca="1"/>
        <v>46008</v>
      </c>
      <c r="M106" s="187">
        <f ca="1"/>
        <v>1</v>
      </c>
      <c r="N106" s="191" t="str">
        <f ca="1"/>
        <v>Completed</v>
      </c>
      <c r="O106" s="173">
        <f ca="1"/>
        <v>46038</v>
      </c>
      <c r="P106" s="189">
        <f ca="1"/>
        <v>1</v>
      </c>
      <c r="Q106" s="191" t="str">
        <f ca="1"/>
        <v>Completed</v>
      </c>
      <c r="R106" s="173">
        <f ca="1"/>
        <v>46081</v>
      </c>
      <c r="S106" s="189">
        <f ca="1"/>
        <v>1</v>
      </c>
      <c r="T106" s="191" t="str">
        <f ca="1"/>
        <v>Completed</v>
      </c>
      <c r="U106" s="173">
        <f ca="1"/>
        <v>46112</v>
      </c>
      <c r="V106" s="189">
        <f ca="1"/>
        <v>1</v>
      </c>
      <c r="W106" s="191" t="str">
        <f ca="1"/>
        <v>Completed</v>
      </c>
      <c r="X106" s="193">
        <f ca="1"/>
        <v>46208</v>
      </c>
      <c r="Y106" s="189">
        <f ca="1"/>
        <v>0</v>
      </c>
      <c r="Z106" s="191" t="str">
        <f ca="1"/>
        <v>Late</v>
      </c>
      <c r="AA106" s="173">
        <f ca="1"/>
        <v>46295</v>
      </c>
      <c r="AB106" s="189">
        <f ca="1"/>
        <v>0</v>
      </c>
      <c r="AC106" s="191" t="str">
        <f ca="1"/>
        <v>Late</v>
      </c>
      <c r="AD106" t="str" cm="1">
        <f t="array" aca="1" ref="AD106" ca="1">_xlfn.XLOOKUP(1,(E106='01 Summary'!$E$4:$E$250)*(('01 Summary'!$AC$4:$AC$250="Late")+('01 Summary'!$AC$4:$AC$250="On Schedule")),'01 Summary'!$AM$4:$AM$250," ")</f>
        <v>Test 9-15/11/26</v>
      </c>
      <c r="AG106" s="644" t="s">
        <v>486</v>
      </c>
      <c r="AH106" s="644" t="s">
        <v>2512</v>
      </c>
      <c r="AI106" s="644" t="s">
        <v>2514</v>
      </c>
    </row>
    <row r="107" spans="2:35" ht="30" customHeight="1" x14ac:dyDescent="0.2">
      <c r="B107" s="508">
        <f ca="1"/>
        <v>103</v>
      </c>
      <c r="C107" s="508" t="str">
        <f ca="1"/>
        <v>DWE-39020</v>
      </c>
      <c r="D107" s="508" t="str">
        <f ca="1"/>
        <v>Lot01</v>
      </c>
      <c r="E107" s="508" t="str">
        <f ca="1"/>
        <v>DWE11</v>
      </c>
      <c r="F107" s="508" t="str">
        <f ca="1"/>
        <v>DWE</v>
      </c>
      <c r="G107" s="542" t="str">
        <f ca="1"/>
        <v>Grease Dispensers</v>
      </c>
      <c r="H107" s="508" t="str">
        <f ca="1"/>
        <v>สมศักดิ์</v>
      </c>
      <c r="I107" s="508">
        <f ca="1"/>
        <v>0</v>
      </c>
      <c r="J107" s="508" t="str">
        <f ca="1"/>
        <v>Depot</v>
      </c>
      <c r="K107" s="510">
        <f ca="1"/>
        <v>46285</v>
      </c>
      <c r="L107" s="173">
        <f ca="1"/>
        <v>46008</v>
      </c>
      <c r="M107" s="187">
        <f ca="1"/>
        <v>1</v>
      </c>
      <c r="N107" s="191" t="str">
        <f ca="1"/>
        <v>Completed</v>
      </c>
      <c r="O107" s="173">
        <f ca="1"/>
        <v>46038</v>
      </c>
      <c r="P107" s="189">
        <f ca="1"/>
        <v>1</v>
      </c>
      <c r="Q107" s="191" t="str">
        <f ca="1"/>
        <v>Completed</v>
      </c>
      <c r="R107" s="173">
        <f ca="1"/>
        <v>46140</v>
      </c>
      <c r="S107" s="189">
        <f ca="1"/>
        <v>1</v>
      </c>
      <c r="T107" s="191" t="str">
        <f ca="1"/>
        <v>Completed</v>
      </c>
      <c r="U107" s="173">
        <f ca="1"/>
        <v>46167</v>
      </c>
      <c r="V107" s="189">
        <f ca="1"/>
        <v>1</v>
      </c>
      <c r="W107" s="191" t="str">
        <f ca="1"/>
        <v>Completed</v>
      </c>
      <c r="X107" s="193">
        <f ca="1"/>
        <v>46208</v>
      </c>
      <c r="Y107" s="189">
        <f ca="1"/>
        <v>0</v>
      </c>
      <c r="Z107" s="191" t="str">
        <f ca="1"/>
        <v>Late</v>
      </c>
      <c r="AA107" s="173">
        <f ca="1"/>
        <v>46295</v>
      </c>
      <c r="AB107" s="189">
        <f ca="1"/>
        <v>0</v>
      </c>
      <c r="AC107" s="191" t="str">
        <f ca="1"/>
        <v>Late</v>
      </c>
      <c r="AD107" s="571" t="str" cm="1">
        <f t="array" aca="1" ref="AD107" ca="1">_xlfn.XLOOKUP(1,(E107='01 Summary'!$E$4:$E$250)*(('01 Summary'!$AC$4:$AC$250="Late")+('01 Summary'!$AC$4:$AC$250="On Schedule")),'01 Summary'!$AM$4:$AM$250," ")</f>
        <v>Test 9-15/11/26</v>
      </c>
      <c r="AE107" s="571"/>
      <c r="AG107" s="644" t="s">
        <v>486</v>
      </c>
      <c r="AH107" s="644" t="s">
        <v>2512</v>
      </c>
      <c r="AI107" s="644" t="s">
        <v>2514</v>
      </c>
    </row>
    <row r="108" spans="2:35" ht="30" customHeight="1" x14ac:dyDescent="0.2">
      <c r="B108" s="508">
        <f ca="1"/>
        <v>104</v>
      </c>
      <c r="C108" s="508" t="str">
        <f ca="1"/>
        <v>DWE-39020</v>
      </c>
      <c r="D108" s="508" t="str">
        <f ca="1"/>
        <v>Lot01</v>
      </c>
      <c r="E108" s="508" t="str">
        <f ca="1"/>
        <v>DWE12</v>
      </c>
      <c r="F108" s="508" t="str">
        <f ca="1"/>
        <v>DWE</v>
      </c>
      <c r="G108" s="542" t="str">
        <f ca="1"/>
        <v>Waste Disposal</v>
      </c>
      <c r="H108" s="508" t="str">
        <f ca="1"/>
        <v>สมศักดิ์</v>
      </c>
      <c r="I108" s="508">
        <f ca="1"/>
        <v>0</v>
      </c>
      <c r="J108" s="508" t="str">
        <f ca="1"/>
        <v>Depot</v>
      </c>
      <c r="K108" s="510">
        <f ca="1"/>
        <v>46285</v>
      </c>
      <c r="L108" s="173">
        <f ca="1"/>
        <v>46008</v>
      </c>
      <c r="M108" s="187">
        <f ca="1"/>
        <v>1</v>
      </c>
      <c r="N108" s="191" t="str">
        <f ca="1"/>
        <v>Completed</v>
      </c>
      <c r="O108" s="173">
        <f ca="1"/>
        <v>46038</v>
      </c>
      <c r="P108" s="189">
        <f ca="1"/>
        <v>1</v>
      </c>
      <c r="Q108" s="191" t="str">
        <f ca="1"/>
        <v>Completed</v>
      </c>
      <c r="R108" s="173">
        <f ca="1"/>
        <v>46081</v>
      </c>
      <c r="S108" s="189">
        <f ca="1"/>
        <v>1</v>
      </c>
      <c r="T108" s="191" t="str">
        <f ca="1"/>
        <v>Completed</v>
      </c>
      <c r="U108" s="173">
        <f ca="1"/>
        <v>46112</v>
      </c>
      <c r="V108" s="189">
        <f ca="1"/>
        <v>1</v>
      </c>
      <c r="W108" s="191" t="str">
        <f ca="1"/>
        <v>Completed</v>
      </c>
      <c r="X108" s="193">
        <f ca="1"/>
        <v>46208</v>
      </c>
      <c r="Y108" s="189">
        <f ca="1"/>
        <v>0</v>
      </c>
      <c r="Z108" s="191" t="str">
        <f ca="1"/>
        <v>Late</v>
      </c>
      <c r="AA108" s="173">
        <f ca="1"/>
        <v>46295</v>
      </c>
      <c r="AB108" s="189">
        <f ca="1"/>
        <v>0</v>
      </c>
      <c r="AC108" s="191" t="str">
        <f ca="1"/>
        <v>Late</v>
      </c>
      <c r="AD108" t="str" cm="1">
        <f t="array" aca="1" ref="AD108" ca="1">_xlfn.XLOOKUP(1,(E108='01 Summary'!$E$4:$E$250)*(('01 Summary'!$AC$4:$AC$250="Late")+('01 Summary'!$AC$4:$AC$250="On Schedule")),'01 Summary'!$AM$4:$AM$250," ")</f>
        <v>Test 9-15/11/26</v>
      </c>
      <c r="AG108" s="644" t="s">
        <v>486</v>
      </c>
      <c r="AH108" s="644" t="s">
        <v>2512</v>
      </c>
      <c r="AI108" s="644" t="s">
        <v>2514</v>
      </c>
    </row>
    <row r="109" spans="2:35" ht="30" customHeight="1" x14ac:dyDescent="0.2">
      <c r="B109" s="508">
        <f ca="1"/>
        <v>105</v>
      </c>
      <c r="C109" s="508" t="str">
        <f ca="1"/>
        <v>MDW-39305</v>
      </c>
      <c r="D109" s="508" t="str">
        <f ca="1"/>
        <v>Lot01</v>
      </c>
      <c r="E109" s="508" t="str">
        <f ca="1"/>
        <v>DWE13</v>
      </c>
      <c r="F109" s="508" t="str">
        <f ca="1"/>
        <v>DWE</v>
      </c>
      <c r="G109" s="542" t="str">
        <f ca="1"/>
        <v>Safety Provision for Maintenance Pits</v>
      </c>
      <c r="H109" s="508" t="str">
        <f ca="1"/>
        <v>สหชาติ</v>
      </c>
      <c r="I109" s="508">
        <f ca="1"/>
        <v>0</v>
      </c>
      <c r="J109" s="508" t="str">
        <f ca="1"/>
        <v>Depot</v>
      </c>
      <c r="K109" s="510">
        <f ca="1"/>
        <v>46285</v>
      </c>
      <c r="L109" s="193">
        <f ca="1"/>
        <v>45991</v>
      </c>
      <c r="M109" s="531">
        <f ca="1"/>
        <v>1</v>
      </c>
      <c r="N109" s="191" t="str">
        <f ca="1"/>
        <v>Completed</v>
      </c>
      <c r="O109" s="193">
        <f ca="1"/>
        <v>46141</v>
      </c>
      <c r="P109" s="531">
        <f ca="1"/>
        <v>1</v>
      </c>
      <c r="Q109" s="191" t="str">
        <f ca="1"/>
        <v>Completed</v>
      </c>
      <c r="R109" s="194">
        <f ca="1"/>
        <v>0</v>
      </c>
      <c r="S109" s="195">
        <f ca="1"/>
        <v>0</v>
      </c>
      <c r="T109" s="203">
        <f ca="1"/>
        <v>0</v>
      </c>
      <c r="U109" s="173">
        <f ca="1"/>
        <v>46232</v>
      </c>
      <c r="V109" s="187">
        <f ca="1"/>
        <v>0.7</v>
      </c>
      <c r="W109" s="191" t="str">
        <f ca="1"/>
        <v>Late</v>
      </c>
      <c r="X109" s="194">
        <f ca="1"/>
        <v>0</v>
      </c>
      <c r="Y109" s="195">
        <f ca="1"/>
        <v>0</v>
      </c>
      <c r="Z109" s="203">
        <f ca="1"/>
        <v>0</v>
      </c>
      <c r="AA109" s="173">
        <f ca="1"/>
        <v>46295</v>
      </c>
      <c r="AB109" s="187">
        <f ca="1"/>
        <v>0.5</v>
      </c>
      <c r="AC109" s="191" t="str">
        <f ca="1"/>
        <v>Late</v>
      </c>
      <c r="AD109" s="571" t="str" cm="1">
        <f t="array" aca="1" ref="AD109" ca="1">_xlfn.XLOOKUP(1,(E109='01 Summary'!$E$4:$E$250)*(('01 Summary'!$AC$4:$AC$250="Late")+('01 Summary'!$AC$4:$AC$250="On Schedule")),'01 Summary'!$AM$4:$AM$250," ")</f>
        <v>งาน Handrail ที่ Pits Wheel Reprofling Plant
ติดตั้งแล้วเหลืองานเก็บสี</v>
      </c>
      <c r="AE109" s="571"/>
      <c r="AG109" s="644" t="s">
        <v>1431</v>
      </c>
      <c r="AH109" s="644" t="s">
        <v>2157</v>
      </c>
      <c r="AI109" s="644" t="s">
        <v>2159</v>
      </c>
    </row>
    <row r="110" spans="2:35" ht="30" hidden="1" customHeight="1" x14ac:dyDescent="0.2">
      <c r="B110" s="508">
        <f ca="1"/>
        <v>106</v>
      </c>
      <c r="C110" s="681" t="str">
        <f ca="1"/>
        <v>DWE-39xxx</v>
      </c>
      <c r="D110" s="674" t="str">
        <f ca="1"/>
        <v>Lot01</v>
      </c>
      <c r="E110" s="674" t="str">
        <f ca="1"/>
        <v>DWE14</v>
      </c>
      <c r="F110" s="674" t="str">
        <f ca="1"/>
        <v>DWE</v>
      </c>
      <c r="G110" s="676" t="str">
        <f ca="1"/>
        <v>Pit Drainage System in Main Workshop</v>
      </c>
      <c r="H110" s="674" t="str">
        <f ca="1"/>
        <v>สมศักดิ์</v>
      </c>
      <c r="I110" s="674">
        <f ca="1"/>
        <v>0</v>
      </c>
      <c r="J110" s="674" t="str">
        <f ca="1"/>
        <v>Depot</v>
      </c>
      <c r="K110" s="677">
        <f ca="1"/>
        <v>46285</v>
      </c>
      <c r="L110" s="605">
        <f ca="1"/>
        <v>0</v>
      </c>
      <c r="M110" s="618">
        <f ca="1"/>
        <v>0</v>
      </c>
      <c r="N110" s="601">
        <f ca="1"/>
        <v>0</v>
      </c>
      <c r="O110" s="619">
        <f ca="1"/>
        <v>0</v>
      </c>
      <c r="P110" s="531">
        <f ca="1"/>
        <v>0</v>
      </c>
      <c r="Q110" s="620">
        <f ca="1"/>
        <v>0</v>
      </c>
      <c r="R110" s="602">
        <f ca="1"/>
        <v>0</v>
      </c>
      <c r="S110" s="603">
        <f ca="1"/>
        <v>0</v>
      </c>
      <c r="T110" s="604">
        <f ca="1"/>
        <v>0</v>
      </c>
      <c r="U110" s="193">
        <f ca="1"/>
        <v>0</v>
      </c>
      <c r="V110" s="615">
        <f ca="1"/>
        <v>0</v>
      </c>
      <c r="W110" s="601">
        <f ca="1"/>
        <v>0</v>
      </c>
      <c r="X110" s="602">
        <f ca="1"/>
        <v>0</v>
      </c>
      <c r="Y110" s="603">
        <f ca="1"/>
        <v>0</v>
      </c>
      <c r="Z110" s="604">
        <f ca="1"/>
        <v>0</v>
      </c>
      <c r="AA110" s="692">
        <f ca="1"/>
        <v>0</v>
      </c>
      <c r="AB110" s="693">
        <f ca="1"/>
        <v>0</v>
      </c>
      <c r="AC110" s="694">
        <f ca="1"/>
        <v>0</v>
      </c>
      <c r="AD110" t="str" cm="1">
        <f t="array" aca="1" ref="AD110" ca="1">_xlfn.XLOOKUP(1,(E110='01 Summary'!$E$4:$E$250)*(('01 Summary'!$AC$4:$AC$250="Late")+('01 Summary'!$AC$4:$AC$250="On Schedule")),'01 Summary'!$AM$4:$AM$250," ")</f>
        <v xml:space="preserve"> </v>
      </c>
      <c r="AG110" s="644" t="s">
        <v>870</v>
      </c>
      <c r="AH110" s="644" t="s">
        <v>2157</v>
      </c>
      <c r="AI110" s="644" t="s">
        <v>2159</v>
      </c>
    </row>
    <row r="111" spans="2:35" ht="30" customHeight="1" x14ac:dyDescent="0.2">
      <c r="B111" s="508">
        <f ca="1"/>
        <v>107</v>
      </c>
      <c r="C111" s="674" t="str">
        <f ca="1"/>
        <v>DWE-39023</v>
      </c>
      <c r="D111" s="674" t="str">
        <f ca="1"/>
        <v>Lot01</v>
      </c>
      <c r="E111" s="674" t="str">
        <f ca="1"/>
        <v>DWE15</v>
      </c>
      <c r="F111" s="674" t="str">
        <f ca="1"/>
        <v>DWE</v>
      </c>
      <c r="G111" s="676" t="str">
        <f ca="1"/>
        <v>Provision of Civil Works and Building Services to support Train Washing Equipment</v>
      </c>
      <c r="H111" s="674" t="str">
        <f ca="1"/>
        <v>สหชาติ</v>
      </c>
      <c r="I111" s="674">
        <f ca="1"/>
        <v>0</v>
      </c>
      <c r="J111" s="674" t="str">
        <f ca="1"/>
        <v>Depot</v>
      </c>
      <c r="K111" s="677">
        <f ca="1"/>
        <v>46235</v>
      </c>
      <c r="L111" s="193">
        <f ca="1"/>
        <v>45991</v>
      </c>
      <c r="M111" s="615">
        <f ca="1"/>
        <v>1</v>
      </c>
      <c r="N111" s="601" t="str">
        <f ca="1"/>
        <v>Completed</v>
      </c>
      <c r="O111" s="193">
        <f ca="1"/>
        <v>46112</v>
      </c>
      <c r="P111" s="615">
        <f ca="1"/>
        <v>1</v>
      </c>
      <c r="Q111" s="601" t="str">
        <f ca="1"/>
        <v>Completed</v>
      </c>
      <c r="R111" s="602">
        <f ca="1"/>
        <v>0</v>
      </c>
      <c r="S111" s="603">
        <f ca="1"/>
        <v>0</v>
      </c>
      <c r="T111" s="604">
        <f ca="1"/>
        <v>0</v>
      </c>
      <c r="U111" s="619">
        <f ca="1"/>
        <v>46173</v>
      </c>
      <c r="V111" s="615">
        <f ca="1"/>
        <v>1</v>
      </c>
      <c r="W111" s="601" t="str">
        <f ca="1"/>
        <v>Completed</v>
      </c>
      <c r="X111" s="602">
        <f ca="1"/>
        <v>0</v>
      </c>
      <c r="Y111" s="603">
        <f ca="1"/>
        <v>0</v>
      </c>
      <c r="Z111" s="604">
        <f ca="1"/>
        <v>0</v>
      </c>
      <c r="AA111" s="193">
        <f ca="1"/>
        <v>46265</v>
      </c>
      <c r="AB111" s="615">
        <f ca="1"/>
        <v>1</v>
      </c>
      <c r="AC111" s="601" t="str">
        <f ca="1"/>
        <v>Completed</v>
      </c>
      <c r="AD111" s="571" t="str" cm="1">
        <f t="array" aca="1" ref="AD111" ca="1">_xlfn.XLOOKUP(1,(E111='01 Summary'!$E$4:$E$250)*(('01 Summary'!$AC$4:$AC$250="Late")+('01 Summary'!$AC$4:$AC$250="On Schedule")),'01 Summary'!$AM$4:$AM$250," ")</f>
        <v xml:space="preserve"> </v>
      </c>
      <c r="AE111" s="571"/>
      <c r="AG111" s="644" t="s">
        <v>876</v>
      </c>
      <c r="AH111" s="644" t="s">
        <v>2047</v>
      </c>
      <c r="AI111" s="644" t="s">
        <v>2050</v>
      </c>
    </row>
    <row r="112" spans="2:35" ht="30" customHeight="1" x14ac:dyDescent="0.2">
      <c r="B112" s="508">
        <f ca="1"/>
        <v>108</v>
      </c>
      <c r="C112" s="508" t="str">
        <f ca="1"/>
        <v>DWE-39013</v>
      </c>
      <c r="D112" s="508" t="str">
        <f ca="1"/>
        <v>Lot01</v>
      </c>
      <c r="E112" s="508" t="str">
        <f ca="1"/>
        <v>DWE16</v>
      </c>
      <c r="F112" s="508" t="str">
        <f ca="1"/>
        <v>DWE</v>
      </c>
      <c r="G112" s="542" t="str">
        <f ca="1"/>
        <v>Overhead Traveling Crane</v>
      </c>
      <c r="H112" s="508" t="str">
        <f ca="1"/>
        <v>สมศักดิ์</v>
      </c>
      <c r="I112" s="508">
        <f ca="1"/>
        <v>0</v>
      </c>
      <c r="J112" s="508" t="str">
        <f ca="1"/>
        <v>Depot</v>
      </c>
      <c r="K112" s="510">
        <f ca="1"/>
        <v>46285</v>
      </c>
      <c r="L112" s="173">
        <f ca="1"/>
        <v>45900</v>
      </c>
      <c r="M112" s="189">
        <f ca="1"/>
        <v>1</v>
      </c>
      <c r="N112" s="191" t="str">
        <f ca="1"/>
        <v>Completed</v>
      </c>
      <c r="O112" s="173">
        <f ca="1"/>
        <v>45777</v>
      </c>
      <c r="P112" s="189">
        <f ca="1"/>
        <v>1</v>
      </c>
      <c r="Q112" s="191" t="str">
        <f ca="1"/>
        <v>Completed</v>
      </c>
      <c r="R112" s="173">
        <f ca="1"/>
        <v>46101</v>
      </c>
      <c r="S112" s="189">
        <f ca="1"/>
        <v>1</v>
      </c>
      <c r="T112" s="191" t="str">
        <f ca="1"/>
        <v>Completed</v>
      </c>
      <c r="U112" s="194">
        <f ca="1"/>
        <v>0</v>
      </c>
      <c r="V112" s="195">
        <f ca="1"/>
        <v>0</v>
      </c>
      <c r="W112" s="203">
        <f ca="1"/>
        <v>0</v>
      </c>
      <c r="X112" s="193">
        <f ca="1"/>
        <v>46116</v>
      </c>
      <c r="Y112" s="189">
        <f ca="1"/>
        <v>1</v>
      </c>
      <c r="Z112" s="191" t="str">
        <f ca="1"/>
        <v>Completed</v>
      </c>
      <c r="AA112" s="173">
        <f ca="1"/>
        <v>46168</v>
      </c>
      <c r="AB112" s="189">
        <f ca="1"/>
        <v>1</v>
      </c>
      <c r="AC112" s="191" t="str">
        <f ca="1"/>
        <v>Completed</v>
      </c>
      <c r="AD112" t="str" cm="1">
        <f t="array" aca="1" ref="AD112" ca="1">_xlfn.XLOOKUP(1,(E112='01 Summary'!$E$4:$E$250)*(('01 Summary'!$AC$4:$AC$250="Late")+('01 Summary'!$AC$4:$AC$250="On Schedule")),'01 Summary'!$AM$4:$AM$250," ")</f>
        <v xml:space="preserve"> </v>
      </c>
      <c r="AG112" s="644" t="s">
        <v>493</v>
      </c>
      <c r="AH112" s="644" t="s">
        <v>2464</v>
      </c>
      <c r="AI112" s="644" t="s">
        <v>4727</v>
      </c>
    </row>
    <row r="113" spans="2:35" ht="30" hidden="1" customHeight="1" x14ac:dyDescent="0.2">
      <c r="B113" s="508">
        <f ca="1"/>
        <v>109</v>
      </c>
      <c r="C113" s="508" t="str">
        <f ca="1"/>
        <v>DWE-39009</v>
      </c>
      <c r="D113" s="508" t="str">
        <f ca="1"/>
        <v>Lot01</v>
      </c>
      <c r="E113" s="508" t="str">
        <f ca="1"/>
        <v>DWE17</v>
      </c>
      <c r="F113" s="508" t="str">
        <f ca="1"/>
        <v>DWE</v>
      </c>
      <c r="G113" s="542" t="str">
        <f ca="1"/>
        <v>Vehicle Inspection and Servicing Facilities</v>
      </c>
      <c r="H113" s="508" t="str">
        <f ca="1"/>
        <v>สมศักดิ์</v>
      </c>
      <c r="I113" s="509">
        <f ca="1"/>
        <v>0</v>
      </c>
      <c r="J113" s="508" t="str">
        <f ca="1"/>
        <v>Depot</v>
      </c>
      <c r="K113" s="510">
        <f ca="1"/>
        <v>46285</v>
      </c>
      <c r="L113" s="173">
        <f ca="1"/>
        <v>45900</v>
      </c>
      <c r="M113" s="189">
        <f ca="1"/>
        <v>1</v>
      </c>
      <c r="N113" s="192" t="str">
        <f ca="1"/>
        <v>Completed</v>
      </c>
      <c r="O113" s="173">
        <f ca="1"/>
        <v>46009</v>
      </c>
      <c r="P113" s="189">
        <f ca="1"/>
        <v>1</v>
      </c>
      <c r="Q113" s="191" t="str">
        <f ca="1"/>
        <v>Completed</v>
      </c>
      <c r="R113" s="173">
        <f ca="1"/>
        <v>46272</v>
      </c>
      <c r="S113" s="189">
        <f ca="1"/>
        <v>1</v>
      </c>
      <c r="T113" s="191" t="str">
        <f ca="1"/>
        <v>Completed</v>
      </c>
      <c r="U113" s="194">
        <f ca="1"/>
        <v>0</v>
      </c>
      <c r="V113" s="195">
        <f ca="1"/>
        <v>0</v>
      </c>
      <c r="W113" s="203">
        <f ca="1"/>
        <v>0</v>
      </c>
      <c r="X113" s="173">
        <f ca="1"/>
        <v>46296</v>
      </c>
      <c r="Y113" s="189">
        <f ca="1"/>
        <v>0</v>
      </c>
      <c r="Z113" s="191" t="str">
        <f ca="1"/>
        <v>Late</v>
      </c>
      <c r="AA113" s="672">
        <f ca="1"/>
        <v>0</v>
      </c>
      <c r="AB113" s="673">
        <f ca="1"/>
        <v>0</v>
      </c>
      <c r="AC113" s="655">
        <f ca="1"/>
        <v>0</v>
      </c>
      <c r="AD113" t="str" cm="1">
        <f t="array" aca="1" ref="AD113" ca="1">_xlfn.XLOOKUP(1,(E113='01 Summary'!$E$4:$E$250)*(('01 Summary'!$AC$4:$AC$250="Late")+('01 Summary'!$AC$4:$AC$250="On Schedule")),'01 Summary'!$AM$4:$AM$250," ")</f>
        <v xml:space="preserve"> </v>
      </c>
      <c r="AG113" s="644" t="s">
        <v>519</v>
      </c>
      <c r="AH113" s="644" t="s">
        <v>2452</v>
      </c>
      <c r="AI113" s="644" t="s">
        <v>2454</v>
      </c>
    </row>
    <row r="114" spans="2:35" ht="30" hidden="1" customHeight="1" x14ac:dyDescent="0.2">
      <c r="B114" s="508">
        <f ca="1"/>
        <v>110</v>
      </c>
      <c r="C114" s="508" t="str">
        <f ca="1"/>
        <v>DWE-39014</v>
      </c>
      <c r="D114" s="508" t="str">
        <f ca="1"/>
        <v>Lot01</v>
      </c>
      <c r="E114" s="508" t="str">
        <f ca="1"/>
        <v>DWE18</v>
      </c>
      <c r="F114" s="508" t="str">
        <f ca="1"/>
        <v>DWE</v>
      </c>
      <c r="G114" s="542" t="str">
        <f ca="1"/>
        <v>Permanent Way Maintenance Facility</v>
      </c>
      <c r="H114" s="508" t="str">
        <f ca="1"/>
        <v>สมศักดิ์</v>
      </c>
      <c r="I114" s="508">
        <f ca="1"/>
        <v>0</v>
      </c>
      <c r="J114" s="508" t="str">
        <f ca="1"/>
        <v>Depot</v>
      </c>
      <c r="K114" s="510">
        <f ca="1"/>
        <v>46285</v>
      </c>
      <c r="L114" s="173">
        <f ca="1"/>
        <v>45777</v>
      </c>
      <c r="M114" s="187">
        <f ca="1"/>
        <v>1</v>
      </c>
      <c r="N114" s="191" t="str">
        <f ca="1"/>
        <v>Completed</v>
      </c>
      <c r="O114" s="583">
        <f ca="1"/>
        <v>46446</v>
      </c>
      <c r="P114" s="187">
        <f ca="1"/>
        <v>1</v>
      </c>
      <c r="Q114" s="191" t="str">
        <f ca="1"/>
        <v>Completed</v>
      </c>
      <c r="R114" s="194">
        <f ca="1"/>
        <v>46402</v>
      </c>
      <c r="S114" s="195">
        <f ca="1"/>
        <v>0.7</v>
      </c>
      <c r="T114" s="203" t="str">
        <f ca="1"/>
        <v>On Schedule</v>
      </c>
      <c r="U114" s="194">
        <f ca="1"/>
        <v>0</v>
      </c>
      <c r="V114" s="195">
        <f ca="1"/>
        <v>0</v>
      </c>
      <c r="W114" s="203">
        <f ca="1"/>
        <v>0</v>
      </c>
      <c r="X114" s="173">
        <f ca="1"/>
        <v>46476</v>
      </c>
      <c r="Y114" s="187">
        <f ca="1"/>
        <v>0</v>
      </c>
      <c r="Z114" s="191" t="str">
        <f ca="1"/>
        <v>On Schedule</v>
      </c>
      <c r="AA114" s="672">
        <f ca="1"/>
        <v>0</v>
      </c>
      <c r="AB114" s="673">
        <f ca="1"/>
        <v>0</v>
      </c>
      <c r="AC114" s="655">
        <f ca="1"/>
        <v>0</v>
      </c>
      <c r="AD114" t="str" cm="1">
        <f t="array" aca="1" ref="AD114" ca="1">_xlfn.XLOOKUP(1,(E114='01 Summary'!$E$4:$E$250)*(('01 Summary'!$AC$4:$AC$250="Late")+('01 Summary'!$AC$4:$AC$250="On Schedule")),'01 Summary'!$AM$4:$AM$250," ")</f>
        <v xml:space="preserve"> </v>
      </c>
      <c r="AG114" s="644" t="s">
        <v>462</v>
      </c>
      <c r="AH114" s="644" t="s">
        <v>2476</v>
      </c>
      <c r="AI114" s="644" t="s">
        <v>2478</v>
      </c>
    </row>
    <row r="115" spans="2:35" ht="30" hidden="1" customHeight="1" x14ac:dyDescent="0.2">
      <c r="B115" s="508">
        <f ca="1"/>
        <v>111</v>
      </c>
      <c r="C115" s="508" t="str">
        <f ca="1"/>
        <v>-</v>
      </c>
      <c r="D115" s="508" t="str">
        <f ca="1"/>
        <v>Lot01</v>
      </c>
      <c r="E115" s="508" t="str">
        <f ca="1"/>
        <v>DWE19</v>
      </c>
      <c r="F115" s="508" t="str">
        <f ca="1"/>
        <v>DWE</v>
      </c>
      <c r="G115" s="542" t="str">
        <f ca="1"/>
        <v>Permanent Way Vehicles</v>
      </c>
      <c r="H115" s="508" t="str">
        <f ca="1"/>
        <v>สมศักดิ์</v>
      </c>
      <c r="I115" s="508">
        <f ca="1"/>
        <v>0</v>
      </c>
      <c r="J115" s="508" t="str">
        <f ca="1"/>
        <v>Depot</v>
      </c>
      <c r="K115" s="510">
        <f ca="1"/>
        <v>46285</v>
      </c>
      <c r="L115" s="194">
        <f ca="1"/>
        <v>0</v>
      </c>
      <c r="M115" s="195">
        <f ca="1"/>
        <v>0</v>
      </c>
      <c r="N115" s="203">
        <f ca="1"/>
        <v>0</v>
      </c>
      <c r="O115" s="194">
        <f ca="1"/>
        <v>0</v>
      </c>
      <c r="P115" s="195">
        <f ca="1"/>
        <v>0</v>
      </c>
      <c r="Q115" s="203">
        <f ca="1"/>
        <v>0</v>
      </c>
      <c r="R115" s="194">
        <f ca="1"/>
        <v>0</v>
      </c>
      <c r="S115" s="195">
        <f ca="1"/>
        <v>0</v>
      </c>
      <c r="T115" s="203">
        <f ca="1"/>
        <v>0</v>
      </c>
      <c r="U115" s="194">
        <f ca="1"/>
        <v>0</v>
      </c>
      <c r="V115" s="195">
        <f ca="1"/>
        <v>0</v>
      </c>
      <c r="W115" s="203">
        <f ca="1"/>
        <v>0</v>
      </c>
      <c r="X115" s="194">
        <f ca="1"/>
        <v>0</v>
      </c>
      <c r="Y115" s="195">
        <f ca="1"/>
        <v>0</v>
      </c>
      <c r="Z115" s="203">
        <f ca="1"/>
        <v>0</v>
      </c>
      <c r="AA115" s="550">
        <f ca="1"/>
        <v>0</v>
      </c>
      <c r="AB115" s="551">
        <f ca="1"/>
        <v>0</v>
      </c>
      <c r="AC115" s="552">
        <f ca="1"/>
        <v>0</v>
      </c>
      <c r="AD115" t="str" cm="1">
        <f t="array" aca="1" ref="AD115" ca="1">_xlfn.XLOOKUP(1,(E115='01 Summary'!$E$4:$E$250)*(('01 Summary'!$AC$4:$AC$250="Late")+('01 Summary'!$AC$4:$AC$250="On Schedule")),'01 Summary'!$AM$4:$AM$250," ")</f>
        <v xml:space="preserve"> </v>
      </c>
      <c r="AH115" s="644">
        <v>0</v>
      </c>
      <c r="AI115" s="644">
        <v>0</v>
      </c>
    </row>
    <row r="116" spans="2:35" ht="30" hidden="1" customHeight="1" x14ac:dyDescent="0.2">
      <c r="B116" s="508">
        <f ca="1"/>
        <v>112</v>
      </c>
      <c r="C116" s="674" t="str">
        <f ca="1"/>
        <v>DWE-39001</v>
      </c>
      <c r="D116" s="674" t="str">
        <f ca="1"/>
        <v>Lot01</v>
      </c>
      <c r="E116" s="674" t="str">
        <f ca="1"/>
        <v>DWE19.1</v>
      </c>
      <c r="F116" s="674" t="str">
        <f ca="1"/>
        <v>DWE</v>
      </c>
      <c r="G116" s="676" t="str">
        <f ca="1"/>
        <v>Shunting Locomotive</v>
      </c>
      <c r="H116" s="674" t="str">
        <f ca="1"/>
        <v>สมศักดิ์</v>
      </c>
      <c r="I116" s="674">
        <f ca="1"/>
        <v>0</v>
      </c>
      <c r="J116" s="674" t="str">
        <f ca="1"/>
        <v>Depot</v>
      </c>
      <c r="K116" s="677">
        <f ca="1"/>
        <v>46285</v>
      </c>
      <c r="L116" s="193">
        <f ca="1"/>
        <v>45900</v>
      </c>
      <c r="M116" s="531">
        <f ca="1"/>
        <v>1</v>
      </c>
      <c r="N116" s="601" t="str">
        <f ca="1"/>
        <v>Completed</v>
      </c>
      <c r="O116" s="193">
        <f ca="1"/>
        <v>46009</v>
      </c>
      <c r="P116" s="531">
        <f ca="1"/>
        <v>1</v>
      </c>
      <c r="Q116" s="601" t="str">
        <f ca="1"/>
        <v>Completed</v>
      </c>
      <c r="R116" s="193">
        <f ca="1"/>
        <v>46371</v>
      </c>
      <c r="S116" s="531">
        <f ca="1"/>
        <v>0.5</v>
      </c>
      <c r="T116" s="601" t="str">
        <f ca="1"/>
        <v>On Schedule</v>
      </c>
      <c r="U116" s="602">
        <f ca="1"/>
        <v>0</v>
      </c>
      <c r="V116" s="603">
        <f ca="1"/>
        <v>0</v>
      </c>
      <c r="W116" s="604">
        <f ca="1"/>
        <v>0</v>
      </c>
      <c r="X116" s="193">
        <f ca="1"/>
        <v>46386</v>
      </c>
      <c r="Y116" s="531">
        <f ca="1"/>
        <v>0</v>
      </c>
      <c r="Z116" s="601" t="str">
        <f ca="1"/>
        <v>On Schedule</v>
      </c>
      <c r="AA116" s="692">
        <f ca="1"/>
        <v>0</v>
      </c>
      <c r="AB116" s="693">
        <f ca="1"/>
        <v>0</v>
      </c>
      <c r="AC116" s="694">
        <f ca="1"/>
        <v>0</v>
      </c>
      <c r="AD116" t="str" cm="1">
        <f t="array" aca="1" ref="AD116" ca="1">_xlfn.XLOOKUP(1,(E116='01 Summary'!$E$4:$E$250)*(('01 Summary'!$AC$4:$AC$250="Late")+('01 Summary'!$AC$4:$AC$250="On Schedule")),'01 Summary'!$AM$4:$AM$250," ")</f>
        <v xml:space="preserve"> </v>
      </c>
      <c r="AG116" s="644" t="s">
        <v>511</v>
      </c>
      <c r="AH116" s="644" t="s">
        <v>2420</v>
      </c>
      <c r="AI116" s="644" t="s">
        <v>2422</v>
      </c>
    </row>
    <row r="117" spans="2:35" ht="30" hidden="1" customHeight="1" x14ac:dyDescent="0.2">
      <c r="B117" s="508">
        <f ca="1"/>
        <v>113</v>
      </c>
      <c r="C117" s="508" t="str">
        <f ca="1"/>
        <v>DWE-39002</v>
      </c>
      <c r="D117" s="508" t="str">
        <f ca="1"/>
        <v>Lot01</v>
      </c>
      <c r="E117" s="508" t="str">
        <f ca="1"/>
        <v>DWE19.2</v>
      </c>
      <c r="F117" s="508" t="str">
        <f ca="1"/>
        <v>DWE</v>
      </c>
      <c r="G117" s="542" t="str">
        <f ca="1"/>
        <v>Tunnel Inspection and Cleaning Vehicle</v>
      </c>
      <c r="H117" s="508" t="str">
        <f ca="1"/>
        <v>สมศักดิ์</v>
      </c>
      <c r="I117" s="508">
        <f ca="1"/>
        <v>0</v>
      </c>
      <c r="J117" s="508" t="str">
        <f ca="1"/>
        <v>Depot</v>
      </c>
      <c r="K117" s="510">
        <f ca="1"/>
        <v>46285</v>
      </c>
      <c r="L117" s="173">
        <f ca="1"/>
        <v>45900</v>
      </c>
      <c r="M117" s="189">
        <f ca="1"/>
        <v>0</v>
      </c>
      <c r="N117" s="191" t="str">
        <f ca="1"/>
        <v>Late</v>
      </c>
      <c r="O117" s="173">
        <f ca="1"/>
        <v>46009</v>
      </c>
      <c r="P117" s="189">
        <f ca="1"/>
        <v>1</v>
      </c>
      <c r="Q117" s="191" t="str">
        <f ca="1"/>
        <v>Completed</v>
      </c>
      <c r="R117" s="176">
        <f ca="1"/>
        <v>46386</v>
      </c>
      <c r="S117" s="189">
        <f ca="1"/>
        <v>0.4</v>
      </c>
      <c r="T117" s="191" t="str">
        <f ca="1"/>
        <v>On Schedule</v>
      </c>
      <c r="U117" s="194">
        <f ca="1"/>
        <v>0</v>
      </c>
      <c r="V117" s="195">
        <f ca="1"/>
        <v>0</v>
      </c>
      <c r="W117" s="203">
        <f ca="1"/>
        <v>0</v>
      </c>
      <c r="X117" s="173">
        <f ca="1"/>
        <v>46306</v>
      </c>
      <c r="Y117" s="189">
        <f ca="1"/>
        <v>0</v>
      </c>
      <c r="Z117" s="191" t="str">
        <f ca="1"/>
        <v>Late</v>
      </c>
      <c r="AA117" s="672">
        <f ca="1"/>
        <v>0</v>
      </c>
      <c r="AB117" s="673">
        <f ca="1"/>
        <v>0</v>
      </c>
      <c r="AC117" s="655">
        <f ca="1"/>
        <v>0</v>
      </c>
      <c r="AD117" t="str" cm="1">
        <f t="array" aca="1" ref="AD117" ca="1">_xlfn.XLOOKUP(1,(E117='01 Summary'!$E$4:$E$250)*(('01 Summary'!$AC$4:$AC$250="Late")+('01 Summary'!$AC$4:$AC$250="On Schedule")),'01 Summary'!$AM$4:$AM$250," ")</f>
        <v xml:space="preserve"> </v>
      </c>
      <c r="AG117" s="644" t="s">
        <v>512</v>
      </c>
      <c r="AH117" s="644" t="s">
        <v>2424</v>
      </c>
      <c r="AI117" s="644" t="s">
        <v>2426</v>
      </c>
    </row>
    <row r="118" spans="2:35" ht="30" hidden="1" customHeight="1" x14ac:dyDescent="0.2">
      <c r="B118" s="508">
        <f ca="1"/>
        <v>114</v>
      </c>
      <c r="C118" s="508" t="str">
        <f ca="1"/>
        <v>DWE-39003</v>
      </c>
      <c r="D118" s="508" t="str">
        <f ca="1"/>
        <v>Lot01</v>
      </c>
      <c r="E118" s="508" t="str">
        <f ca="1"/>
        <v>DWE19.3</v>
      </c>
      <c r="F118" s="508" t="str">
        <f ca="1"/>
        <v>DWE</v>
      </c>
      <c r="G118" s="542" t="str">
        <f ca="1"/>
        <v>Hi/Rail Maintenance Vehicle</v>
      </c>
      <c r="H118" s="508" t="str">
        <f ca="1"/>
        <v>สมศักดิ์</v>
      </c>
      <c r="I118" s="508">
        <f ca="1"/>
        <v>0</v>
      </c>
      <c r="J118" s="508" t="str">
        <f ca="1"/>
        <v>Depot</v>
      </c>
      <c r="K118" s="510">
        <f ca="1"/>
        <v>46285</v>
      </c>
      <c r="L118" s="597">
        <f ca="1"/>
        <v>45900</v>
      </c>
      <c r="M118" s="189">
        <f ca="1"/>
        <v>1</v>
      </c>
      <c r="N118" s="191" t="str">
        <f ca="1"/>
        <v>Completed</v>
      </c>
      <c r="O118" s="173">
        <f ca="1"/>
        <v>46009</v>
      </c>
      <c r="P118" s="189">
        <f ca="1"/>
        <v>1</v>
      </c>
      <c r="Q118" s="191" t="str">
        <f ca="1"/>
        <v>Completed</v>
      </c>
      <c r="R118" s="173">
        <f ca="1"/>
        <v>46356</v>
      </c>
      <c r="S118" s="189">
        <f ca="1"/>
        <v>0.55000000000000004</v>
      </c>
      <c r="T118" s="191" t="str">
        <f ca="1"/>
        <v>On Schedule</v>
      </c>
      <c r="U118" s="194">
        <f ca="1"/>
        <v>0</v>
      </c>
      <c r="V118" s="195">
        <f ca="1"/>
        <v>0</v>
      </c>
      <c r="W118" s="203">
        <f ca="1"/>
        <v>0</v>
      </c>
      <c r="X118" s="173">
        <f ca="1"/>
        <v>46372</v>
      </c>
      <c r="Y118" s="189">
        <f ca="1"/>
        <v>0</v>
      </c>
      <c r="Z118" s="191" t="str">
        <f ca="1"/>
        <v>On Schedule</v>
      </c>
      <c r="AA118" s="672">
        <f ca="1"/>
        <v>0</v>
      </c>
      <c r="AB118" s="673">
        <f ca="1"/>
        <v>0</v>
      </c>
      <c r="AC118" s="655">
        <f ca="1"/>
        <v>0</v>
      </c>
      <c r="AD118" t="str" cm="1">
        <f t="array" aca="1" ref="AD118" ca="1">_xlfn.XLOOKUP(1,(E118='01 Summary'!$E$4:$E$250)*(('01 Summary'!$AC$4:$AC$250="Late")+('01 Summary'!$AC$4:$AC$250="On Schedule")),'01 Summary'!$AM$4:$AM$250," ")</f>
        <v xml:space="preserve"> </v>
      </c>
      <c r="AG118" s="644" t="s">
        <v>513</v>
      </c>
      <c r="AH118" s="644" t="s">
        <v>2428</v>
      </c>
      <c r="AI118" s="644" t="s">
        <v>2430</v>
      </c>
    </row>
    <row r="119" spans="2:35" ht="30" hidden="1" customHeight="1" x14ac:dyDescent="0.2">
      <c r="B119" s="508">
        <f ca="1"/>
        <v>115</v>
      </c>
      <c r="C119" s="674" t="str">
        <f ca="1"/>
        <v>DWE-39004</v>
      </c>
      <c r="D119" s="674" t="str">
        <f ca="1"/>
        <v>Lot01</v>
      </c>
      <c r="E119" s="674" t="str">
        <f ca="1"/>
        <v>DWE19.4</v>
      </c>
      <c r="F119" s="674" t="str">
        <f ca="1"/>
        <v>DWE</v>
      </c>
      <c r="G119" s="676" t="str">
        <f ca="1"/>
        <v>Flat wagon</v>
      </c>
      <c r="H119" s="674" t="str">
        <f ca="1"/>
        <v>สมศักดิ์</v>
      </c>
      <c r="I119" s="674">
        <f ca="1"/>
        <v>0</v>
      </c>
      <c r="J119" s="674" t="str">
        <f ca="1"/>
        <v>Depot</v>
      </c>
      <c r="K119" s="677">
        <f ca="1"/>
        <v>46285</v>
      </c>
      <c r="L119" s="193">
        <f ca="1"/>
        <v>45900</v>
      </c>
      <c r="M119" s="531">
        <f ca="1"/>
        <v>1</v>
      </c>
      <c r="N119" s="601" t="str">
        <f ca="1"/>
        <v>Completed</v>
      </c>
      <c r="O119" s="193">
        <f ca="1"/>
        <v>46009</v>
      </c>
      <c r="P119" s="531">
        <f ca="1"/>
        <v>1</v>
      </c>
      <c r="Q119" s="601" t="str">
        <f ca="1"/>
        <v>Completed</v>
      </c>
      <c r="R119" s="193">
        <f ca="1"/>
        <v>46325</v>
      </c>
      <c r="S119" s="531">
        <f ca="1"/>
        <v>0.68</v>
      </c>
      <c r="T119" s="601" t="str">
        <f ca="1"/>
        <v>On Schedule</v>
      </c>
      <c r="U119" s="602">
        <f ca="1"/>
        <v>0</v>
      </c>
      <c r="V119" s="603">
        <f ca="1"/>
        <v>0</v>
      </c>
      <c r="W119" s="604">
        <f ca="1"/>
        <v>0</v>
      </c>
      <c r="X119" s="193">
        <f ca="1"/>
        <v>46245</v>
      </c>
      <c r="Y119" s="531">
        <f ca="1"/>
        <v>0</v>
      </c>
      <c r="Z119" s="601" t="str">
        <f ca="1"/>
        <v>Late</v>
      </c>
      <c r="AA119" s="692">
        <f ca="1"/>
        <v>0</v>
      </c>
      <c r="AB119" s="693">
        <f ca="1"/>
        <v>0</v>
      </c>
      <c r="AC119" s="694">
        <f ca="1"/>
        <v>0</v>
      </c>
      <c r="AD119" s="571" t="str" cm="1">
        <f t="array" aca="1" ref="AD119" ca="1">_xlfn.XLOOKUP(1,(E119='01 Summary'!$E$4:$E$250)*(('01 Summary'!$AC$4:$AC$250="Late")+('01 Summary'!$AC$4:$AC$250="On Schedule")),'01 Summary'!$AM$4:$AM$250," ")</f>
        <v xml:space="preserve"> </v>
      </c>
      <c r="AE119" s="571"/>
      <c r="AG119" s="644" t="s">
        <v>514</v>
      </c>
      <c r="AH119" s="644" t="s">
        <v>2432</v>
      </c>
      <c r="AI119" s="644" t="s">
        <v>2434</v>
      </c>
    </row>
    <row r="120" spans="2:35" ht="30" hidden="1" customHeight="1" x14ac:dyDescent="0.2">
      <c r="B120" s="508">
        <f ca="1"/>
        <v>116</v>
      </c>
      <c r="C120" s="674" t="str">
        <f ca="1"/>
        <v>DWE-39005</v>
      </c>
      <c r="D120" s="674" t="str">
        <f ca="1"/>
        <v>Lot01</v>
      </c>
      <c r="E120" s="674" t="str">
        <f ca="1"/>
        <v>DWE19.5</v>
      </c>
      <c r="F120" s="674" t="str">
        <f ca="1"/>
        <v>DWE</v>
      </c>
      <c r="G120" s="676" t="str">
        <f ca="1"/>
        <v>Re-railing Equipment</v>
      </c>
      <c r="H120" s="674" t="str">
        <f ca="1"/>
        <v>สมศักดิ์</v>
      </c>
      <c r="I120" s="674">
        <f ca="1"/>
        <v>0</v>
      </c>
      <c r="J120" s="674" t="str">
        <f ca="1"/>
        <v>Depot</v>
      </c>
      <c r="K120" s="677">
        <f ca="1"/>
        <v>46285</v>
      </c>
      <c r="L120" s="193">
        <f ca="1"/>
        <v>45900</v>
      </c>
      <c r="M120" s="531">
        <f ca="1"/>
        <v>1</v>
      </c>
      <c r="N120" s="601" t="str">
        <f ca="1"/>
        <v>Completed</v>
      </c>
      <c r="O120" s="193">
        <f ca="1"/>
        <v>45971</v>
      </c>
      <c r="P120" s="531">
        <f ca="1"/>
        <v>1</v>
      </c>
      <c r="Q120" s="601" t="str">
        <f ca="1"/>
        <v>Completed</v>
      </c>
      <c r="R120" s="193">
        <f ca="1"/>
        <v>46218</v>
      </c>
      <c r="S120" s="531">
        <f ca="1"/>
        <v>0.9</v>
      </c>
      <c r="T120" s="601" t="str">
        <f ca="1"/>
        <v>Late</v>
      </c>
      <c r="U120" s="602">
        <f ca="1"/>
        <v>0</v>
      </c>
      <c r="V120" s="603">
        <f ca="1"/>
        <v>0</v>
      </c>
      <c r="W120" s="604">
        <f ca="1"/>
        <v>0</v>
      </c>
      <c r="X120" s="193">
        <f ca="1"/>
        <v>46265</v>
      </c>
      <c r="Y120" s="531">
        <f ca="1"/>
        <v>0</v>
      </c>
      <c r="Z120" s="601" t="str">
        <f ca="1"/>
        <v>Late</v>
      </c>
      <c r="AA120" s="692">
        <f ca="1"/>
        <v>0</v>
      </c>
      <c r="AB120" s="693">
        <f ca="1"/>
        <v>0</v>
      </c>
      <c r="AC120" s="694">
        <f ca="1"/>
        <v>0</v>
      </c>
      <c r="AD120" t="str" cm="1">
        <f t="array" aca="1" ref="AD120" ca="1">_xlfn.XLOOKUP(1,(E120='01 Summary'!$E$4:$E$250)*(('01 Summary'!$AC$4:$AC$250="Late")+('01 Summary'!$AC$4:$AC$250="On Schedule")),'01 Summary'!$AM$4:$AM$250," ")</f>
        <v xml:space="preserve"> </v>
      </c>
      <c r="AG120" s="644" t="s">
        <v>515</v>
      </c>
      <c r="AH120" s="644" t="s">
        <v>2436</v>
      </c>
      <c r="AI120" s="644" t="s">
        <v>2438</v>
      </c>
    </row>
    <row r="121" spans="2:35" ht="30" hidden="1" customHeight="1" x14ac:dyDescent="0.2">
      <c r="B121" s="508">
        <f ca="1"/>
        <v>117</v>
      </c>
      <c r="C121" s="508" t="str">
        <f ca="1"/>
        <v>DWE-39006</v>
      </c>
      <c r="D121" s="508" t="str">
        <f ca="1"/>
        <v>Lot01</v>
      </c>
      <c r="E121" s="508" t="str">
        <f ca="1"/>
        <v>DWE19.6</v>
      </c>
      <c r="F121" s="508" t="str">
        <f ca="1"/>
        <v>DWE</v>
      </c>
      <c r="G121" s="542" t="str">
        <f ca="1"/>
        <v>Self-Propelled Rail Based Inspection Vehicle</v>
      </c>
      <c r="H121" s="508" t="str">
        <f ca="1"/>
        <v>สมศักดิ์</v>
      </c>
      <c r="I121" s="508">
        <f ca="1"/>
        <v>0</v>
      </c>
      <c r="J121" s="508" t="str">
        <f ca="1"/>
        <v>Depot</v>
      </c>
      <c r="K121" s="510">
        <f ca="1"/>
        <v>46285</v>
      </c>
      <c r="L121" s="597">
        <f ca="1"/>
        <v>45900</v>
      </c>
      <c r="M121" s="189">
        <f ca="1"/>
        <v>1</v>
      </c>
      <c r="N121" s="191" t="str">
        <f ca="1"/>
        <v>Completed</v>
      </c>
      <c r="O121" s="173">
        <f ca="1"/>
        <v>46009</v>
      </c>
      <c r="P121" s="189">
        <f ca="1"/>
        <v>1</v>
      </c>
      <c r="Q121" s="191" t="str">
        <f ca="1"/>
        <v>Completed</v>
      </c>
      <c r="R121" s="173">
        <f ca="1"/>
        <v>46329</v>
      </c>
      <c r="S121" s="189">
        <f ca="1"/>
        <v>0.55000000000000004</v>
      </c>
      <c r="T121" s="191" t="str">
        <f ca="1"/>
        <v>On Schedule</v>
      </c>
      <c r="U121" s="194">
        <f ca="1"/>
        <v>0</v>
      </c>
      <c r="V121" s="195">
        <f ca="1"/>
        <v>0</v>
      </c>
      <c r="W121" s="203">
        <f ca="1"/>
        <v>0</v>
      </c>
      <c r="X121" s="173">
        <f ca="1"/>
        <v>46372</v>
      </c>
      <c r="Y121" s="189">
        <f ca="1"/>
        <v>0</v>
      </c>
      <c r="Z121" s="191" t="str">
        <f ca="1"/>
        <v>On Schedule</v>
      </c>
      <c r="AA121" s="672">
        <f ca="1"/>
        <v>0</v>
      </c>
      <c r="AB121" s="673">
        <f ca="1"/>
        <v>0</v>
      </c>
      <c r="AC121" s="655">
        <f ca="1"/>
        <v>0</v>
      </c>
      <c r="AD121" s="571" t="str" cm="1">
        <f t="array" aca="1" ref="AD121" ca="1">_xlfn.XLOOKUP(1,(E121='01 Summary'!$E$4:$E$250)*(('01 Summary'!$AC$4:$AC$250="Late")+('01 Summary'!$AC$4:$AC$250="On Schedule")),'01 Summary'!$AM$4:$AM$250," ")</f>
        <v xml:space="preserve"> </v>
      </c>
      <c r="AE121" s="571"/>
      <c r="AG121" s="644" t="s">
        <v>516</v>
      </c>
      <c r="AH121" s="644" t="s">
        <v>2440</v>
      </c>
      <c r="AI121" s="644" t="s">
        <v>2442</v>
      </c>
    </row>
    <row r="122" spans="2:35" ht="30" hidden="1" customHeight="1" x14ac:dyDescent="0.2">
      <c r="B122" s="508">
        <f ca="1"/>
        <v>118</v>
      </c>
      <c r="C122" s="544" t="str">
        <f ca="1"/>
        <v>DWE-39007</v>
      </c>
      <c r="D122" s="544" t="str">
        <f ca="1"/>
        <v>Lot01</v>
      </c>
      <c r="E122" s="544" t="str">
        <f ca="1"/>
        <v>DWE19.7</v>
      </c>
      <c r="F122" s="544" t="str">
        <f ca="1"/>
        <v>DWE</v>
      </c>
      <c r="G122" s="689" t="str">
        <f ca="1"/>
        <v>Rail Head Grinding Machine Vehicle</v>
      </c>
      <c r="H122" s="544" t="str">
        <f ca="1"/>
        <v>สมศักดิ์</v>
      </c>
      <c r="I122" s="545">
        <f ca="1"/>
        <v>0</v>
      </c>
      <c r="J122" s="544" t="str">
        <f ca="1"/>
        <v>Depot</v>
      </c>
      <c r="K122" s="546">
        <f ca="1"/>
        <v>46285</v>
      </c>
      <c r="L122" s="530">
        <f ca="1"/>
        <v>45900</v>
      </c>
      <c r="M122" s="189">
        <f ca="1"/>
        <v>0</v>
      </c>
      <c r="N122" s="191" t="str">
        <f ca="1"/>
        <v>Late</v>
      </c>
      <c r="O122" s="623">
        <f ca="1"/>
        <v>46009</v>
      </c>
      <c r="P122" s="189">
        <f ca="1"/>
        <v>1</v>
      </c>
      <c r="Q122" s="191" t="str">
        <f ca="1"/>
        <v>Completed</v>
      </c>
      <c r="R122" s="530">
        <f ca="1"/>
        <v>46599</v>
      </c>
      <c r="S122" s="189">
        <f ca="1"/>
        <v>0</v>
      </c>
      <c r="T122" s="191" t="str">
        <f ca="1"/>
        <v>On Schedule</v>
      </c>
      <c r="U122" s="209">
        <f ca="1"/>
        <v>0</v>
      </c>
      <c r="V122" s="195">
        <f ca="1"/>
        <v>0</v>
      </c>
      <c r="W122" s="203">
        <f ca="1"/>
        <v>0</v>
      </c>
      <c r="X122" s="530">
        <f ca="1"/>
        <v>46630</v>
      </c>
      <c r="Y122" s="189">
        <f ca="1"/>
        <v>0</v>
      </c>
      <c r="Z122" s="191" t="str">
        <f ca="1"/>
        <v>On Schedule</v>
      </c>
      <c r="AA122" s="714">
        <f ca="1"/>
        <v>0</v>
      </c>
      <c r="AB122" s="673">
        <f ca="1"/>
        <v>0</v>
      </c>
      <c r="AC122" s="655">
        <f ca="1"/>
        <v>0</v>
      </c>
      <c r="AD122" s="571" t="str" cm="1">
        <f t="array" aca="1" ref="AD122" ca="1">_xlfn.XLOOKUP(1,(E122='01 Summary'!$E$4:$E$250)*(('01 Summary'!$AC$4:$AC$250="Late")+('01 Summary'!$AC$4:$AC$250="On Schedule")),'01 Summary'!$AM$4:$AM$250," ")</f>
        <v xml:space="preserve"> </v>
      </c>
      <c r="AE122" s="571"/>
      <c r="AG122" s="644" t="s">
        <v>517</v>
      </c>
      <c r="AH122" s="644" t="s">
        <v>2444</v>
      </c>
      <c r="AI122" s="644" t="s">
        <v>2446</v>
      </c>
    </row>
    <row r="123" spans="2:35" ht="30" hidden="1" customHeight="1" x14ac:dyDescent="0.2">
      <c r="B123" s="508">
        <f ca="1"/>
        <v>119</v>
      </c>
      <c r="C123" s="512" t="str">
        <f ca="1"/>
        <v>DWE-39008</v>
      </c>
      <c r="D123" s="512" t="str">
        <f ca="1"/>
        <v>Lot01</v>
      </c>
      <c r="E123" s="512" t="str">
        <f ca="1"/>
        <v>DWE19.8</v>
      </c>
      <c r="F123" s="512" t="str">
        <f ca="1"/>
        <v>DWE</v>
      </c>
      <c r="G123" s="543" t="str">
        <f ca="1"/>
        <v>Multi Measuring Rail Vehicle</v>
      </c>
      <c r="H123" s="512" t="str">
        <f ca="1"/>
        <v>สมศักดิ์</v>
      </c>
      <c r="I123" s="513">
        <f ca="1"/>
        <v>0</v>
      </c>
      <c r="J123" s="512">
        <f ca="1"/>
        <v>0</v>
      </c>
      <c r="K123" s="514">
        <f ca="1"/>
        <v>46285</v>
      </c>
      <c r="L123" s="205">
        <f ca="1"/>
        <v>0</v>
      </c>
      <c r="M123" s="206">
        <f ca="1"/>
        <v>0</v>
      </c>
      <c r="N123" s="207">
        <f ca="1"/>
        <v>0</v>
      </c>
      <c r="O123" s="205">
        <f ca="1"/>
        <v>0</v>
      </c>
      <c r="P123" s="206">
        <f ca="1"/>
        <v>0</v>
      </c>
      <c r="Q123" s="207">
        <f ca="1"/>
        <v>0</v>
      </c>
      <c r="R123" s="205">
        <f ca="1"/>
        <v>0</v>
      </c>
      <c r="S123" s="206">
        <f ca="1"/>
        <v>0</v>
      </c>
      <c r="T123" s="207">
        <f ca="1"/>
        <v>0</v>
      </c>
      <c r="U123" s="205">
        <f ca="1"/>
        <v>0</v>
      </c>
      <c r="V123" s="206">
        <f ca="1"/>
        <v>0</v>
      </c>
      <c r="W123" s="207">
        <f ca="1"/>
        <v>0</v>
      </c>
      <c r="X123" s="205">
        <f ca="1"/>
        <v>0</v>
      </c>
      <c r="Y123" s="206">
        <f ca="1"/>
        <v>0</v>
      </c>
      <c r="Z123" s="207">
        <f ca="1"/>
        <v>0</v>
      </c>
      <c r="AA123" s="558">
        <f ca="1"/>
        <v>0</v>
      </c>
      <c r="AB123" s="559">
        <f ca="1"/>
        <v>0</v>
      </c>
      <c r="AC123" s="560">
        <f ca="1"/>
        <v>0</v>
      </c>
      <c r="AD123" s="571" t="str" cm="1">
        <f t="array" aca="1" ref="AD123" ca="1">_xlfn.XLOOKUP(1,(E123='01 Summary'!$E$4:$E$250)*(('01 Summary'!$AC$4:$AC$250="Late")+('01 Summary'!$AC$4:$AC$250="On Schedule")),'01 Summary'!$AM$4:$AM$250," ")</f>
        <v xml:space="preserve"> </v>
      </c>
      <c r="AE123" s="571"/>
      <c r="AG123" s="644" t="s">
        <v>518</v>
      </c>
      <c r="AH123" s="644" t="s">
        <v>2448</v>
      </c>
      <c r="AI123" s="644" t="s">
        <v>2450</v>
      </c>
    </row>
    <row r="124" spans="2:35" ht="30" hidden="1" customHeight="1" x14ac:dyDescent="0.2">
      <c r="B124" s="508">
        <f ca="1"/>
        <v>120</v>
      </c>
      <c r="C124" s="512" t="str">
        <f ca="1"/>
        <v>DWE-39010</v>
      </c>
      <c r="D124" s="512" t="str">
        <f ca="1"/>
        <v>Lot01</v>
      </c>
      <c r="E124" s="512" t="str">
        <f ca="1"/>
        <v>DWE19.9</v>
      </c>
      <c r="F124" s="512" t="str">
        <f ca="1"/>
        <v>DWE</v>
      </c>
      <c r="G124" s="543" t="str">
        <f ca="1"/>
        <v>High Work Inspection Vehicle</v>
      </c>
      <c r="H124" s="512" t="str">
        <f ca="1"/>
        <v>สมศักดิ์</v>
      </c>
      <c r="I124" s="512">
        <f ca="1"/>
        <v>0</v>
      </c>
      <c r="J124" s="512">
        <f ca="1"/>
        <v>0</v>
      </c>
      <c r="K124" s="514">
        <f ca="1"/>
        <v>46285</v>
      </c>
      <c r="L124" s="205">
        <f ca="1"/>
        <v>0</v>
      </c>
      <c r="M124" s="206">
        <f ca="1"/>
        <v>0</v>
      </c>
      <c r="N124" s="207">
        <f ca="1"/>
        <v>0</v>
      </c>
      <c r="O124" s="205">
        <f ca="1"/>
        <v>0</v>
      </c>
      <c r="P124" s="206">
        <f ca="1"/>
        <v>0</v>
      </c>
      <c r="Q124" s="207">
        <f ca="1"/>
        <v>0</v>
      </c>
      <c r="R124" s="205">
        <f ca="1"/>
        <v>0</v>
      </c>
      <c r="S124" s="206">
        <f ca="1"/>
        <v>0</v>
      </c>
      <c r="T124" s="207">
        <f ca="1"/>
        <v>0</v>
      </c>
      <c r="U124" s="205">
        <f ca="1"/>
        <v>0</v>
      </c>
      <c r="V124" s="206">
        <f ca="1"/>
        <v>0</v>
      </c>
      <c r="W124" s="207">
        <f ca="1"/>
        <v>0</v>
      </c>
      <c r="X124" s="205">
        <f ca="1"/>
        <v>0</v>
      </c>
      <c r="Y124" s="206">
        <f ca="1"/>
        <v>0</v>
      </c>
      <c r="Z124" s="207">
        <f ca="1"/>
        <v>0</v>
      </c>
      <c r="AA124" s="558">
        <f ca="1"/>
        <v>0</v>
      </c>
      <c r="AB124" s="559">
        <f ca="1"/>
        <v>0</v>
      </c>
      <c r="AC124" s="560">
        <f ca="1"/>
        <v>0</v>
      </c>
      <c r="AD124" t="str" cm="1">
        <f t="array" aca="1" ref="AD124" ca="1">_xlfn.XLOOKUP(1,(E124='01 Summary'!$E$4:$E$250)*(('01 Summary'!$AC$4:$AC$250="Late")+('01 Summary'!$AC$4:$AC$250="On Schedule")),'01 Summary'!$AM$4:$AM$250," ")</f>
        <v xml:space="preserve"> </v>
      </c>
      <c r="AG124" s="644" t="s">
        <v>520</v>
      </c>
      <c r="AH124" s="644" t="s">
        <v>380</v>
      </c>
      <c r="AI124" s="644" t="s">
        <v>380</v>
      </c>
    </row>
    <row r="125" spans="2:35" ht="30" hidden="1" customHeight="1" x14ac:dyDescent="0.2">
      <c r="B125" s="508">
        <f ca="1"/>
        <v>121</v>
      </c>
      <c r="C125" s="512" t="str">
        <f ca="1"/>
        <v>-</v>
      </c>
      <c r="D125" s="512" t="str">
        <f ca="1"/>
        <v>Lot01</v>
      </c>
      <c r="E125" s="512" t="str">
        <f ca="1"/>
        <v>DWE20</v>
      </c>
      <c r="F125" s="512" t="str">
        <f ca="1"/>
        <v>DWE</v>
      </c>
      <c r="G125" s="543" t="str">
        <f ca="1"/>
        <v>Building Maintenance Vehicle</v>
      </c>
      <c r="H125" s="512" t="str">
        <f ca="1"/>
        <v>-</v>
      </c>
      <c r="I125" s="512">
        <f ca="1"/>
        <v>0</v>
      </c>
      <c r="J125" s="512">
        <f ca="1"/>
        <v>0</v>
      </c>
      <c r="K125" s="514">
        <f ca="1"/>
        <v>46285</v>
      </c>
      <c r="L125" s="174">
        <f ca="1"/>
        <v>0</v>
      </c>
      <c r="M125" s="188">
        <f ca="1"/>
        <v>0</v>
      </c>
      <c r="N125" s="175">
        <f ca="1"/>
        <v>0</v>
      </c>
      <c r="O125" s="174">
        <f ca="1"/>
        <v>0</v>
      </c>
      <c r="P125" s="188">
        <f ca="1"/>
        <v>0</v>
      </c>
      <c r="Q125" s="175">
        <f ca="1"/>
        <v>0</v>
      </c>
      <c r="R125" s="174">
        <f ca="1"/>
        <v>0</v>
      </c>
      <c r="S125" s="188">
        <f ca="1"/>
        <v>0</v>
      </c>
      <c r="T125" s="175">
        <f ca="1"/>
        <v>0</v>
      </c>
      <c r="U125" s="174">
        <f ca="1"/>
        <v>0</v>
      </c>
      <c r="V125" s="188">
        <f ca="1"/>
        <v>0</v>
      </c>
      <c r="W125" s="175">
        <f ca="1"/>
        <v>0</v>
      </c>
      <c r="X125" s="174">
        <f ca="1"/>
        <v>0</v>
      </c>
      <c r="Y125" s="188">
        <f ca="1"/>
        <v>0</v>
      </c>
      <c r="Z125" s="175">
        <f ca="1"/>
        <v>0</v>
      </c>
      <c r="AA125" s="553">
        <f ca="1"/>
        <v>0</v>
      </c>
      <c r="AB125" s="554">
        <f ca="1"/>
        <v>0</v>
      </c>
      <c r="AC125" s="555">
        <f ca="1"/>
        <v>0</v>
      </c>
      <c r="AD125" t="str" cm="1">
        <f t="array" aca="1" ref="AD125" ca="1">_xlfn.XLOOKUP(1,(E125='01 Summary'!$E$4:$E$250)*(('01 Summary'!$AC$4:$AC$250="Late")+('01 Summary'!$AC$4:$AC$250="On Schedule")),'01 Summary'!$AM$4:$AM$250," ")</f>
        <v xml:space="preserve"> </v>
      </c>
      <c r="AH125" s="644">
        <v>0</v>
      </c>
      <c r="AI125" s="644">
        <v>0</v>
      </c>
    </row>
    <row r="126" spans="2:35" ht="30" customHeight="1" x14ac:dyDescent="0.2">
      <c r="B126" s="508">
        <f ca="1"/>
        <v>122</v>
      </c>
      <c r="C126" s="508" t="str">
        <f ca="1"/>
        <v>EPS-39001</v>
      </c>
      <c r="D126" s="508" t="str">
        <f ca="1"/>
        <v>Lot01</v>
      </c>
      <c r="E126" s="508" t="str">
        <f ca="1"/>
        <v>PSY1</v>
      </c>
      <c r="F126" s="508" t="str">
        <f ca="1"/>
        <v>PSY</v>
      </c>
      <c r="G126" s="542" t="str">
        <f ca="1"/>
        <v>Diesel Fuel Storage Tanks for Power Generators</v>
      </c>
      <c r="H126" s="508" t="str">
        <f ca="1"/>
        <v>สมศักดิ์</v>
      </c>
      <c r="I126" s="508">
        <f ca="1"/>
        <v>0</v>
      </c>
      <c r="J126" s="508">
        <f ca="1"/>
        <v>0</v>
      </c>
      <c r="K126" s="510">
        <f ca="1"/>
        <v>46105</v>
      </c>
      <c r="L126" s="173">
        <f ca="1"/>
        <v>46038</v>
      </c>
      <c r="M126" s="187">
        <f ca="1"/>
        <v>1</v>
      </c>
      <c r="N126" s="191" t="str">
        <f ca="1"/>
        <v>Completed</v>
      </c>
      <c r="O126" s="173">
        <f ca="1"/>
        <v>46112</v>
      </c>
      <c r="P126" s="187">
        <f ca="1"/>
        <v>1</v>
      </c>
      <c r="Q126" s="191" t="str">
        <f ca="1"/>
        <v>Completed</v>
      </c>
      <c r="R126" s="173">
        <f ca="1"/>
        <v>46112</v>
      </c>
      <c r="S126" s="187">
        <f ca="1"/>
        <v>1</v>
      </c>
      <c r="T126" s="191" t="str">
        <f ca="1"/>
        <v>Completed</v>
      </c>
      <c r="U126" s="173">
        <f ca="1"/>
        <v>46203</v>
      </c>
      <c r="V126" s="187">
        <f ca="1"/>
        <v>0.75</v>
      </c>
      <c r="W126" s="191" t="str">
        <f ca="1"/>
        <v>Late</v>
      </c>
      <c r="X126" s="173">
        <f ca="1"/>
        <v>46213</v>
      </c>
      <c r="Y126" s="187">
        <f ca="1"/>
        <v>0</v>
      </c>
      <c r="Z126" s="191" t="str">
        <f ca="1"/>
        <v>Late</v>
      </c>
      <c r="AA126" s="173">
        <f ca="1"/>
        <v>46318</v>
      </c>
      <c r="AB126" s="187">
        <f ca="1"/>
        <v>0</v>
      </c>
      <c r="AC126" s="191" t="str">
        <f ca="1"/>
        <v>Late</v>
      </c>
      <c r="AD126" t="str" cm="1">
        <f t="array" aca="1" ref="AD126" ca="1">_xlfn.XLOOKUP(1,(E126='01 Summary'!$E$4:$E$250)*(('01 Summary'!$AC$4:$AC$250="Late")+('01 Summary'!$AC$4:$AC$250="On Schedule")),'01 Summary'!$AM$4:$AM$250," ")</f>
        <v>คงเหลืองานเดินท่อและ Pump น้ำมัน</v>
      </c>
      <c r="AG126" s="644" t="s">
        <v>531</v>
      </c>
      <c r="AH126" s="644" t="s">
        <v>2532</v>
      </c>
      <c r="AI126" s="644" t="s">
        <v>2534</v>
      </c>
    </row>
    <row r="127" spans="2:35" ht="30" customHeight="1" x14ac:dyDescent="0.2">
      <c r="B127" s="508">
        <f ca="1"/>
        <v>123</v>
      </c>
      <c r="C127" s="544" t="str">
        <f ca="1"/>
        <v>PSY-39001-9</v>
      </c>
      <c r="D127" s="544" t="str">
        <f ca="1"/>
        <v>Lot01</v>
      </c>
      <c r="E127" s="544" t="str">
        <f ca="1"/>
        <v>PSY2</v>
      </c>
      <c r="F127" s="544" t="str">
        <f ca="1"/>
        <v>PSY</v>
      </c>
      <c r="G127" s="689" t="str">
        <f ca="1"/>
        <v>GIS and BSS Building and Other Facilities</v>
      </c>
      <c r="H127" s="544" t="str">
        <f ca="1"/>
        <v>สหชาติ</v>
      </c>
      <c r="I127" s="545">
        <f ca="1"/>
        <v>0</v>
      </c>
      <c r="J127" s="544">
        <f ca="1"/>
        <v>0</v>
      </c>
      <c r="K127" s="546">
        <f ca="1"/>
        <v>46105</v>
      </c>
      <c r="L127" s="530">
        <f ca="1"/>
        <v>45533</v>
      </c>
      <c r="M127" s="187">
        <f ca="1"/>
        <v>1</v>
      </c>
      <c r="N127" s="191" t="str">
        <f ca="1"/>
        <v>Completed</v>
      </c>
      <c r="O127" s="597">
        <f ca="1"/>
        <v>45563</v>
      </c>
      <c r="P127" s="187">
        <f ca="1"/>
        <v>0.69</v>
      </c>
      <c r="Q127" s="191" t="str">
        <f ca="1"/>
        <v>Late</v>
      </c>
      <c r="R127" s="209">
        <f ca="1"/>
        <v>0</v>
      </c>
      <c r="S127" s="195">
        <f ca="1"/>
        <v>0</v>
      </c>
      <c r="T127" s="203">
        <f ca="1"/>
        <v>0</v>
      </c>
      <c r="U127" s="530">
        <f ca="1"/>
        <v>45995</v>
      </c>
      <c r="V127" s="187">
        <f ca="1"/>
        <v>1</v>
      </c>
      <c r="W127" s="191" t="str">
        <f ca="1"/>
        <v>Completed</v>
      </c>
      <c r="X127" s="209">
        <f ca="1"/>
        <v>0</v>
      </c>
      <c r="Y127" s="195">
        <f ca="1"/>
        <v>0</v>
      </c>
      <c r="Z127" s="203">
        <f ca="1"/>
        <v>0</v>
      </c>
      <c r="AA127" s="530">
        <f ca="1"/>
        <v>46288</v>
      </c>
      <c r="AB127" s="189">
        <f ca="1"/>
        <v>1</v>
      </c>
      <c r="AC127" s="191" t="str">
        <f ca="1"/>
        <v>Completed</v>
      </c>
      <c r="AD127" t="str" cm="1">
        <f t="array" aca="1" ref="AD127" ca="1">_xlfn.XLOOKUP(1,(E127='01 Summary'!$E$4:$E$250)*(('01 Summary'!$AC$4:$AC$250="Late")+('01 Summary'!$AC$4:$AC$250="On Schedule")),'01 Summary'!$AM$4:$AM$250," ")</f>
        <v xml:space="preserve"> </v>
      </c>
      <c r="AG127" s="644" t="s">
        <v>1016</v>
      </c>
      <c r="AH127" s="644" t="s">
        <v>2308</v>
      </c>
      <c r="AI127" s="644" t="s">
        <v>2310</v>
      </c>
    </row>
    <row r="128" spans="2:35" ht="30" customHeight="1" x14ac:dyDescent="0.2">
      <c r="B128" s="508">
        <f ca="1"/>
        <v>124</v>
      </c>
      <c r="C128" s="508" t="str">
        <f ca="1"/>
        <v>PSY-39011</v>
      </c>
      <c r="D128" s="508" t="str">
        <f ca="1"/>
        <v>Lot01</v>
      </c>
      <c r="E128" s="508" t="str">
        <f ca="1"/>
        <v>PSY3</v>
      </c>
      <c r="F128" s="508" t="str">
        <f ca="1"/>
        <v>PSY</v>
      </c>
      <c r="G128" s="542" t="str">
        <f ca="1"/>
        <v>Steel Grating Raised Floor for EE Panel</v>
      </c>
      <c r="H128" s="508" t="str">
        <f ca="1"/>
        <v>สหชาติ</v>
      </c>
      <c r="I128" s="509">
        <f ca="1"/>
        <v>0</v>
      </c>
      <c r="J128" s="508">
        <f ca="1"/>
        <v>0</v>
      </c>
      <c r="K128" s="510">
        <f ca="1"/>
        <v>46105</v>
      </c>
      <c r="L128" s="173">
        <f ca="1"/>
        <v>45565</v>
      </c>
      <c r="M128" s="187">
        <f ca="1"/>
        <v>1</v>
      </c>
      <c r="N128" s="191" t="str">
        <f ca="1"/>
        <v>Completed</v>
      </c>
      <c r="O128" s="597">
        <f ca="1"/>
        <v>45595</v>
      </c>
      <c r="P128" s="187">
        <f ca="1"/>
        <v>0.75</v>
      </c>
      <c r="Q128" s="191" t="str">
        <f ca="1"/>
        <v>Late</v>
      </c>
      <c r="R128" s="194">
        <f ca="1"/>
        <v>0</v>
      </c>
      <c r="S128" s="195">
        <f ca="1"/>
        <v>0</v>
      </c>
      <c r="T128" s="203">
        <f ca="1"/>
        <v>0</v>
      </c>
      <c r="U128" s="173">
        <f ca="1"/>
        <v>45852</v>
      </c>
      <c r="V128" s="187">
        <f ca="1"/>
        <v>1</v>
      </c>
      <c r="W128" s="191" t="str">
        <f ca="1"/>
        <v>Completed</v>
      </c>
      <c r="X128" s="194">
        <f ca="1"/>
        <v>0</v>
      </c>
      <c r="Y128" s="195">
        <f ca="1"/>
        <v>0</v>
      </c>
      <c r="Z128" s="203">
        <f ca="1"/>
        <v>0</v>
      </c>
      <c r="AA128" s="173">
        <f ca="1"/>
        <v>46187</v>
      </c>
      <c r="AB128" s="189">
        <f ca="1"/>
        <v>1</v>
      </c>
      <c r="AC128" s="191" t="str">
        <f ca="1"/>
        <v>Completed</v>
      </c>
      <c r="AD128" t="str" cm="1">
        <f t="array" aca="1" ref="AD128" ca="1">_xlfn.XLOOKUP(1,(E128='01 Summary'!$E$4:$E$250)*(('01 Summary'!$AC$4:$AC$250="Late")+('01 Summary'!$AC$4:$AC$250="On Schedule")),'01 Summary'!$AM$4:$AM$250," ")</f>
        <v xml:space="preserve"> </v>
      </c>
      <c r="AG128" s="644" t="s">
        <v>530</v>
      </c>
      <c r="AH128" s="644" t="s">
        <v>2338</v>
      </c>
      <c r="AI128" s="644" t="s">
        <v>2340</v>
      </c>
    </row>
    <row r="129" spans="2:35" ht="30" hidden="1" customHeight="1" x14ac:dyDescent="0.2">
      <c r="B129" s="508">
        <f ca="1"/>
        <v>125</v>
      </c>
      <c r="C129" s="512" t="str">
        <f ca="1"/>
        <v>-</v>
      </c>
      <c r="D129" s="512" t="str">
        <f ca="1"/>
        <v>Lot01</v>
      </c>
      <c r="E129" s="512" t="str">
        <f ca="1"/>
        <v>PSY4</v>
      </c>
      <c r="F129" s="512" t="str">
        <f ca="1"/>
        <v>PSY</v>
      </c>
      <c r="G129" s="543" t="str">
        <f ca="1"/>
        <v>Trapping Box between PSY Service Sub Station (SSS) and Low Volt (LV) System</v>
      </c>
      <c r="H129" s="512" t="str">
        <f ca="1"/>
        <v>-</v>
      </c>
      <c r="I129" s="513">
        <f ca="1"/>
        <v>0</v>
      </c>
      <c r="J129" s="512">
        <f ca="1"/>
        <v>0</v>
      </c>
      <c r="K129" s="514">
        <f ca="1"/>
        <v>46255</v>
      </c>
      <c r="L129" s="174">
        <f ca="1"/>
        <v>0</v>
      </c>
      <c r="M129" s="188">
        <f ca="1"/>
        <v>0</v>
      </c>
      <c r="N129" s="175">
        <f ca="1"/>
        <v>0</v>
      </c>
      <c r="O129" s="174">
        <f ca="1"/>
        <v>0</v>
      </c>
      <c r="P129" s="188">
        <f ca="1"/>
        <v>0</v>
      </c>
      <c r="Q129" s="175">
        <f ca="1"/>
        <v>0</v>
      </c>
      <c r="R129" s="174">
        <f ca="1"/>
        <v>0</v>
      </c>
      <c r="S129" s="188">
        <f ca="1"/>
        <v>0</v>
      </c>
      <c r="T129" s="175">
        <f ca="1"/>
        <v>0</v>
      </c>
      <c r="U129" s="174">
        <f ca="1"/>
        <v>0</v>
      </c>
      <c r="V129" s="188">
        <f ca="1"/>
        <v>0</v>
      </c>
      <c r="W129" s="175">
        <f ca="1"/>
        <v>0</v>
      </c>
      <c r="X129" s="174">
        <f ca="1"/>
        <v>0</v>
      </c>
      <c r="Y129" s="188">
        <f ca="1"/>
        <v>0</v>
      </c>
      <c r="Z129" s="175">
        <f ca="1"/>
        <v>0</v>
      </c>
      <c r="AA129" s="553">
        <f ca="1"/>
        <v>0</v>
      </c>
      <c r="AB129" s="554">
        <f ca="1"/>
        <v>0</v>
      </c>
      <c r="AC129" s="555">
        <f ca="1"/>
        <v>0</v>
      </c>
      <c r="AD129" t="str" cm="1">
        <f t="array" aca="1" ref="AD129" ca="1">_xlfn.XLOOKUP(1,(E129='01 Summary'!$E$4:$E$250)*(('01 Summary'!$AC$4:$AC$250="Late")+('01 Summary'!$AC$4:$AC$250="On Schedule")),'01 Summary'!$AM$4:$AM$250," ")</f>
        <v xml:space="preserve"> </v>
      </c>
      <c r="AH129" s="644">
        <v>0</v>
      </c>
      <c r="AI129" s="644">
        <v>0</v>
      </c>
    </row>
    <row r="130" spans="2:35" ht="30" hidden="1" customHeight="1" x14ac:dyDescent="0.2">
      <c r="B130" s="508">
        <f ca="1"/>
        <v>126</v>
      </c>
      <c r="C130" s="682" t="str">
        <f ca="1"/>
        <v>SCA-39200</v>
      </c>
      <c r="D130" s="682" t="str">
        <f ca="1"/>
        <v>Lot01</v>
      </c>
      <c r="E130" s="682" t="str">
        <f ca="1"/>
        <v>SCA1</v>
      </c>
      <c r="F130" s="682" t="str">
        <f ca="1"/>
        <v>SCA</v>
      </c>
      <c r="G130" s="690" t="str">
        <f ca="1"/>
        <v>Modification of BEMS to receive PSD Signal on East Section</v>
      </c>
      <c r="H130" s="682" t="str">
        <f ca="1"/>
        <v>ธารทิพย์</v>
      </c>
      <c r="I130" s="683">
        <f ca="1"/>
        <v>0</v>
      </c>
      <c r="J130" s="682">
        <f ca="1"/>
        <v>0</v>
      </c>
      <c r="K130" s="684">
        <f ca="1"/>
        <v>46255</v>
      </c>
      <c r="L130" s="209">
        <f ca="1"/>
        <v>0</v>
      </c>
      <c r="M130" s="195">
        <f ca="1"/>
        <v>0</v>
      </c>
      <c r="N130" s="196">
        <f ca="1"/>
        <v>0</v>
      </c>
      <c r="O130" s="489">
        <f ca="1"/>
        <v>0</v>
      </c>
      <c r="P130" s="591">
        <f ca="1"/>
        <v>0</v>
      </c>
      <c r="Q130" s="592">
        <f ca="1"/>
        <v>0</v>
      </c>
      <c r="R130" s="209">
        <f ca="1"/>
        <v>0</v>
      </c>
      <c r="S130" s="195">
        <f ca="1"/>
        <v>0</v>
      </c>
      <c r="T130" s="196">
        <f ca="1"/>
        <v>0</v>
      </c>
      <c r="U130" s="197">
        <f ca="1"/>
        <v>0</v>
      </c>
      <c r="V130" s="195">
        <f ca="1"/>
        <v>0</v>
      </c>
      <c r="W130" s="196">
        <f ca="1"/>
        <v>0</v>
      </c>
      <c r="X130" s="197">
        <f ca="1"/>
        <v>0</v>
      </c>
      <c r="Y130" s="195">
        <f ca="1"/>
        <v>0</v>
      </c>
      <c r="Z130" s="196">
        <f ca="1"/>
        <v>0</v>
      </c>
      <c r="AA130" s="570">
        <f ca="1"/>
        <v>0</v>
      </c>
      <c r="AB130" s="551">
        <f ca="1"/>
        <v>0</v>
      </c>
      <c r="AC130" s="562">
        <f ca="1"/>
        <v>0</v>
      </c>
      <c r="AD130" t="str" cm="1">
        <f t="array" aca="1" ref="AD130" ca="1">_xlfn.XLOOKUP(1,(E130='01 Summary'!$E$4:$E$250)*(('01 Summary'!$AC$4:$AC$250="Late")+('01 Summary'!$AC$4:$AC$250="On Schedule")),'01 Summary'!$AM$4:$AM$250," ")</f>
        <v xml:space="preserve"> </v>
      </c>
      <c r="AG130" s="644" t="s">
        <v>494</v>
      </c>
      <c r="AH130" s="644" t="s">
        <v>2641</v>
      </c>
      <c r="AI130" s="644" t="s">
        <v>2643</v>
      </c>
    </row>
    <row r="131" spans="2:35" ht="30" hidden="1" customHeight="1" x14ac:dyDescent="0.2">
      <c r="B131" s="508">
        <f ca="1"/>
        <v>127</v>
      </c>
      <c r="C131" s="512" t="str">
        <f ca="1"/>
        <v>-</v>
      </c>
      <c r="D131" s="512" t="str">
        <f ca="1"/>
        <v>Lot01</v>
      </c>
      <c r="E131" s="512" t="str">
        <f ca="1"/>
        <v>SCA2</v>
      </c>
      <c r="F131" s="512" t="str">
        <f ca="1"/>
        <v>SCA</v>
      </c>
      <c r="G131" s="543" t="str">
        <f ca="1"/>
        <v>Modification of Escalator Interface Point with CCTV and SCADA, East Section</v>
      </c>
      <c r="H131" s="512" t="str">
        <f ca="1"/>
        <v>-</v>
      </c>
      <c r="I131" s="513">
        <f ca="1"/>
        <v>0</v>
      </c>
      <c r="J131" s="512">
        <f ca="1"/>
        <v>0</v>
      </c>
      <c r="K131" s="514">
        <f ca="1"/>
        <v>46255</v>
      </c>
      <c r="L131" s="174">
        <f ca="1"/>
        <v>0</v>
      </c>
      <c r="M131" s="188">
        <f ca="1"/>
        <v>0</v>
      </c>
      <c r="N131" s="175">
        <f ca="1"/>
        <v>0</v>
      </c>
      <c r="O131" s="174">
        <f ca="1"/>
        <v>0</v>
      </c>
      <c r="P131" s="188">
        <f ca="1"/>
        <v>0</v>
      </c>
      <c r="Q131" s="175">
        <f ca="1"/>
        <v>0</v>
      </c>
      <c r="R131" s="174">
        <f ca="1"/>
        <v>0</v>
      </c>
      <c r="S131" s="188">
        <f ca="1"/>
        <v>0</v>
      </c>
      <c r="T131" s="175">
        <f ca="1"/>
        <v>0</v>
      </c>
      <c r="U131" s="174">
        <f ca="1"/>
        <v>0</v>
      </c>
      <c r="V131" s="188">
        <f ca="1"/>
        <v>0</v>
      </c>
      <c r="W131" s="175">
        <f ca="1"/>
        <v>0</v>
      </c>
      <c r="X131" s="174">
        <f ca="1"/>
        <v>0</v>
      </c>
      <c r="Y131" s="188">
        <f ca="1"/>
        <v>0</v>
      </c>
      <c r="Z131" s="175">
        <f ca="1"/>
        <v>0</v>
      </c>
      <c r="AA131" s="553">
        <f ca="1"/>
        <v>0</v>
      </c>
      <c r="AB131" s="554">
        <f ca="1"/>
        <v>0</v>
      </c>
      <c r="AC131" s="555">
        <f ca="1"/>
        <v>0</v>
      </c>
      <c r="AD131" t="str" cm="1">
        <f t="array" aca="1" ref="AD131" ca="1">_xlfn.XLOOKUP(1,(E131='01 Summary'!$E$4:$E$250)*(('01 Summary'!$AC$4:$AC$250="Late")+('01 Summary'!$AC$4:$AC$250="On Schedule")),'01 Summary'!$AM$4:$AM$250," ")</f>
        <v xml:space="preserve"> </v>
      </c>
      <c r="AH131" s="644">
        <v>0</v>
      </c>
      <c r="AI131" s="644">
        <v>0</v>
      </c>
    </row>
    <row r="132" spans="2:35" ht="30" hidden="1" customHeight="1" x14ac:dyDescent="0.2">
      <c r="B132" s="508">
        <f ca="1"/>
        <v>128</v>
      </c>
      <c r="C132" s="512" t="str">
        <f ca="1"/>
        <v>-</v>
      </c>
      <c r="D132" s="512" t="str">
        <f ca="1"/>
        <v>Lot01</v>
      </c>
      <c r="E132" s="512" t="str">
        <f ca="1"/>
        <v>SCA3</v>
      </c>
      <c r="F132" s="512" t="str">
        <f ca="1"/>
        <v>SCA</v>
      </c>
      <c r="G132" s="543" t="str">
        <f ca="1"/>
        <v>Magnetic of Fire Alarm System Interface Point with CCTV and SCADA</v>
      </c>
      <c r="H132" s="512" t="str">
        <f ca="1"/>
        <v>-</v>
      </c>
      <c r="I132" s="512">
        <f ca="1"/>
        <v>0</v>
      </c>
      <c r="J132" s="512">
        <f ca="1"/>
        <v>0</v>
      </c>
      <c r="K132" s="514">
        <f ca="1"/>
        <v>46255</v>
      </c>
      <c r="L132" s="174">
        <f ca="1"/>
        <v>0</v>
      </c>
      <c r="M132" s="188">
        <f ca="1"/>
        <v>0</v>
      </c>
      <c r="N132" s="175">
        <f ca="1"/>
        <v>0</v>
      </c>
      <c r="O132" s="174">
        <f ca="1"/>
        <v>0</v>
      </c>
      <c r="P132" s="188">
        <f ca="1"/>
        <v>0</v>
      </c>
      <c r="Q132" s="175">
        <f ca="1"/>
        <v>0</v>
      </c>
      <c r="R132" s="174">
        <f ca="1"/>
        <v>0</v>
      </c>
      <c r="S132" s="188">
        <f ca="1"/>
        <v>0</v>
      </c>
      <c r="T132" s="175">
        <f ca="1"/>
        <v>0</v>
      </c>
      <c r="U132" s="174">
        <f ca="1"/>
        <v>0</v>
      </c>
      <c r="V132" s="188">
        <f ca="1"/>
        <v>0</v>
      </c>
      <c r="W132" s="175">
        <f ca="1"/>
        <v>0</v>
      </c>
      <c r="X132" s="174">
        <f ca="1"/>
        <v>0</v>
      </c>
      <c r="Y132" s="188">
        <f ca="1"/>
        <v>0</v>
      </c>
      <c r="Z132" s="175">
        <f ca="1"/>
        <v>0</v>
      </c>
      <c r="AA132" s="553">
        <f ca="1"/>
        <v>0</v>
      </c>
      <c r="AB132" s="554">
        <f ca="1"/>
        <v>0</v>
      </c>
      <c r="AC132" s="555">
        <f ca="1"/>
        <v>0</v>
      </c>
      <c r="AD132" t="str" cm="1">
        <f t="array" aca="1" ref="AD132" ca="1">_xlfn.XLOOKUP(1,(E132='01 Summary'!$E$4:$E$250)*(('01 Summary'!$AC$4:$AC$250="Late")+('01 Summary'!$AC$4:$AC$250="On Schedule")),'01 Summary'!$AM$4:$AM$250," ")</f>
        <v xml:space="preserve"> </v>
      </c>
      <c r="AH132" s="644">
        <v>0</v>
      </c>
      <c r="AI132" s="644">
        <v>0</v>
      </c>
    </row>
    <row r="133" spans="2:35" ht="30" hidden="1" customHeight="1" x14ac:dyDescent="0.2">
      <c r="B133" s="508">
        <f ca="1"/>
        <v>129</v>
      </c>
      <c r="C133" s="636" t="str">
        <f ca="1"/>
        <v>SCA-39203</v>
      </c>
      <c r="D133" s="636" t="str">
        <f ca="1"/>
        <v>Lot01</v>
      </c>
      <c r="E133" s="636" t="str">
        <f ca="1"/>
        <v>SCA4</v>
      </c>
      <c r="F133" s="636" t="str">
        <f ca="1"/>
        <v>SCA</v>
      </c>
      <c r="G133" s="642" t="str">
        <f ca="1"/>
        <v>Add/Modify Civil Scada Hardwire for all  Station</v>
      </c>
      <c r="H133" s="636" t="str">
        <f ca="1"/>
        <v>ประธาน/ธารทิพย์</v>
      </c>
      <c r="I133" s="636">
        <f ca="1"/>
        <v>0</v>
      </c>
      <c r="J133" s="636">
        <f ca="1"/>
        <v>0</v>
      </c>
      <c r="K133" s="638">
        <f ca="1"/>
        <v>46255</v>
      </c>
      <c r="L133" s="194">
        <f ca="1"/>
        <v>0</v>
      </c>
      <c r="M133" s="195">
        <f ca="1"/>
        <v>0</v>
      </c>
      <c r="N133" s="196">
        <f ca="1"/>
        <v>0</v>
      </c>
      <c r="O133" s="177">
        <f ca="1"/>
        <v>0</v>
      </c>
      <c r="P133" s="591">
        <f ca="1"/>
        <v>0</v>
      </c>
      <c r="Q133" s="592">
        <f ca="1"/>
        <v>0</v>
      </c>
      <c r="R133" s="194">
        <f ca="1"/>
        <v>0</v>
      </c>
      <c r="S133" s="195">
        <f ca="1"/>
        <v>0</v>
      </c>
      <c r="T133" s="196">
        <f ca="1"/>
        <v>0</v>
      </c>
      <c r="U133" s="194">
        <f ca="1"/>
        <v>0</v>
      </c>
      <c r="V133" s="195">
        <f ca="1"/>
        <v>0</v>
      </c>
      <c r="W133" s="196">
        <f ca="1"/>
        <v>0</v>
      </c>
      <c r="X133" s="194">
        <f ca="1"/>
        <v>0</v>
      </c>
      <c r="Y133" s="195">
        <f ca="1"/>
        <v>0</v>
      </c>
      <c r="Z133" s="196">
        <f ca="1"/>
        <v>0</v>
      </c>
      <c r="AA133" s="550">
        <f ca="1"/>
        <v>0</v>
      </c>
      <c r="AB133" s="551">
        <f ca="1"/>
        <v>0</v>
      </c>
      <c r="AC133" s="562">
        <f ca="1"/>
        <v>0</v>
      </c>
      <c r="AD133" t="str" cm="1">
        <f t="array" aca="1" ref="AD133" ca="1">_xlfn.XLOOKUP(1,(E133='01 Summary'!$E$4:$E$250)*(('01 Summary'!$AC$4:$AC$250="Late")+('01 Summary'!$AC$4:$AC$250="On Schedule")),'01 Summary'!$AM$4:$AM$250," ")</f>
        <v xml:space="preserve"> </v>
      </c>
      <c r="AG133" s="644" t="s">
        <v>495</v>
      </c>
      <c r="AH133" s="644" t="s">
        <v>2653</v>
      </c>
      <c r="AI133" s="644" t="s">
        <v>2655</v>
      </c>
    </row>
    <row r="134" spans="2:35" ht="30" customHeight="1" x14ac:dyDescent="0.2">
      <c r="B134" s="508">
        <f ca="1"/>
        <v>130</v>
      </c>
      <c r="C134" s="674" t="str">
        <f ca="1"/>
        <v>COM-39200</v>
      </c>
      <c r="D134" s="674" t="str">
        <f ca="1"/>
        <v>Lot01</v>
      </c>
      <c r="E134" s="674" t="str">
        <f ca="1"/>
        <v>COM1</v>
      </c>
      <c r="F134" s="674" t="str">
        <f ca="1"/>
        <v>COM</v>
      </c>
      <c r="G134" s="676" t="str">
        <f ca="1"/>
        <v>Magnetic Door Lock</v>
      </c>
      <c r="H134" s="674" t="str">
        <f ca="1"/>
        <v>มนตรี</v>
      </c>
      <c r="I134" s="674">
        <f ca="1"/>
        <v>0</v>
      </c>
      <c r="J134" s="674">
        <f ca="1"/>
        <v>0</v>
      </c>
      <c r="K134" s="677">
        <f ca="1"/>
        <v>46255</v>
      </c>
      <c r="L134" s="193">
        <f ca="1"/>
        <v>45838</v>
      </c>
      <c r="M134" s="615">
        <f ca="1"/>
        <v>1</v>
      </c>
      <c r="N134" s="601" t="str">
        <f ca="1"/>
        <v>Completed</v>
      </c>
      <c r="O134" s="597">
        <f ca="1"/>
        <v>46157</v>
      </c>
      <c r="P134" s="615">
        <f ca="1"/>
        <v>1</v>
      </c>
      <c r="Q134" s="601" t="str">
        <f ca="1"/>
        <v>Completed</v>
      </c>
      <c r="R134" s="602">
        <f ca="1"/>
        <v>0</v>
      </c>
      <c r="S134" s="603">
        <f ca="1"/>
        <v>0</v>
      </c>
      <c r="T134" s="604">
        <f ca="1"/>
        <v>0</v>
      </c>
      <c r="U134" s="193">
        <f ca="1"/>
        <v>46387</v>
      </c>
      <c r="V134" s="615">
        <f ca="1"/>
        <v>0.27250000000000002</v>
      </c>
      <c r="W134" s="601" t="str">
        <f ca="1"/>
        <v>On Schedule</v>
      </c>
      <c r="X134" s="602">
        <f ca="1"/>
        <v>0</v>
      </c>
      <c r="Y134" s="603">
        <f ca="1"/>
        <v>0</v>
      </c>
      <c r="Z134" s="604">
        <f ca="1"/>
        <v>0</v>
      </c>
      <c r="AA134" s="193">
        <f ca="1"/>
        <v>46356</v>
      </c>
      <c r="AB134" s="615">
        <f ca="1"/>
        <v>0</v>
      </c>
      <c r="AC134" s="601" t="str">
        <f ca="1"/>
        <v>On Schedule</v>
      </c>
      <c r="AD134" t="str" cm="1">
        <f t="array" aca="1" ref="AD134" ca="1">_xlfn.XLOOKUP(1,(E134='01 Summary'!$E$4:$E$250)*(('01 Summary'!$AC$4:$AC$250="Late")+('01 Summary'!$AC$4:$AC$250="On Schedule")),'01 Summary'!$AM$4:$AM$250," ")</f>
        <v>กำลังดำเนินการ Progress by CIP</v>
      </c>
      <c r="AG134" s="644" t="s">
        <v>521</v>
      </c>
      <c r="AH134" s="644" t="s">
        <v>2408</v>
      </c>
      <c r="AI134" s="644" t="s">
        <v>2410</v>
      </c>
    </row>
    <row r="135" spans="2:35" ht="30" customHeight="1" x14ac:dyDescent="0.2">
      <c r="B135" s="508">
        <f ca="1"/>
        <v>131</v>
      </c>
      <c r="C135" s="544" t="str">
        <f ca="1"/>
        <v>MDW-39283</v>
      </c>
      <c r="D135" s="544" t="str">
        <f ca="1"/>
        <v>Lot01</v>
      </c>
      <c r="E135" s="544" t="str">
        <f ca="1"/>
        <v>COM2</v>
      </c>
      <c r="F135" s="544" t="str">
        <f ca="1"/>
        <v>COM</v>
      </c>
      <c r="G135" s="689" t="str">
        <f ca="1"/>
        <v>Intercom System in Cash Handling Room (if require)</v>
      </c>
      <c r="H135" s="544" t="str">
        <f ca="1"/>
        <v>บัณฑิต</v>
      </c>
      <c r="I135" s="545">
        <f ca="1"/>
        <v>0</v>
      </c>
      <c r="J135" s="544">
        <f ca="1"/>
        <v>0</v>
      </c>
      <c r="K135" s="546">
        <f ca="1"/>
        <v>46375</v>
      </c>
      <c r="L135" s="530">
        <f ca="1"/>
        <v>45930</v>
      </c>
      <c r="M135" s="187">
        <f ca="1"/>
        <v>1</v>
      </c>
      <c r="N135" s="191" t="str">
        <f ca="1"/>
        <v>Completed</v>
      </c>
      <c r="O135" s="597">
        <f ca="1"/>
        <v>46203</v>
      </c>
      <c r="P135" s="187">
        <f ca="1"/>
        <v>0.5</v>
      </c>
      <c r="Q135" s="191" t="str">
        <f ca="1"/>
        <v>Late</v>
      </c>
      <c r="R135" s="209">
        <f ca="1"/>
        <v>0</v>
      </c>
      <c r="S135" s="195">
        <f ca="1"/>
        <v>0</v>
      </c>
      <c r="T135" s="203">
        <f ca="1"/>
        <v>0</v>
      </c>
      <c r="U135" s="530">
        <f ca="1"/>
        <v>46326</v>
      </c>
      <c r="V135" s="187">
        <f ca="1"/>
        <v>0</v>
      </c>
      <c r="W135" s="191" t="str">
        <f ca="1"/>
        <v>On Schedule</v>
      </c>
      <c r="X135" s="530">
        <f ca="1"/>
        <v>46386</v>
      </c>
      <c r="Y135" s="187">
        <f ca="1"/>
        <v>0</v>
      </c>
      <c r="Z135" s="191" t="str">
        <f ca="1"/>
        <v>On Schedule</v>
      </c>
      <c r="AA135" s="530">
        <f ca="1"/>
        <v>46295</v>
      </c>
      <c r="AB135" s="187">
        <f ca="1"/>
        <v>0</v>
      </c>
      <c r="AC135" s="191" t="str">
        <f ca="1"/>
        <v>Late</v>
      </c>
      <c r="AD135" t="str" cm="1">
        <f t="array" aca="1" ref="AD135" ca="1">_xlfn.XLOOKUP(1,(E135='01 Summary'!$E$4:$E$250)*(('01 Summary'!$AC$4:$AC$250="Late")+('01 Summary'!$AC$4:$AC$250="On Schedule")),'01 Summary'!$AM$4:$AM$250," ")</f>
        <v>รอพื้นที่เข้าติดตั้ง</v>
      </c>
      <c r="AG135" s="644" t="s">
        <v>526</v>
      </c>
      <c r="AH135" s="644" t="s">
        <v>3572</v>
      </c>
      <c r="AI135" s="644" t="s">
        <v>3842</v>
      </c>
    </row>
    <row r="136" spans="2:35" ht="30" customHeight="1" x14ac:dyDescent="0.2">
      <c r="B136" s="508">
        <f ca="1"/>
        <v>132</v>
      </c>
      <c r="C136" s="508" t="str">
        <f ca="1"/>
        <v>COM-39001</v>
      </c>
      <c r="D136" s="508" t="str">
        <f ca="1"/>
        <v>Lot01</v>
      </c>
      <c r="E136" s="508" t="str">
        <f ca="1"/>
        <v>COM3</v>
      </c>
      <c r="F136" s="508" t="str">
        <f ca="1"/>
        <v>COM</v>
      </c>
      <c r="G136" s="542" t="str">
        <f ca="1"/>
        <v>Walk-Through Metal Detector System (WTMD), 1 per entrance</v>
      </c>
      <c r="H136" s="508" t="str">
        <f ca="1"/>
        <v>มนตรี</v>
      </c>
      <c r="I136" s="508">
        <f ca="1"/>
        <v>0</v>
      </c>
      <c r="J136" s="508">
        <f ca="1"/>
        <v>0</v>
      </c>
      <c r="K136" s="510">
        <f ca="1"/>
        <v>46345</v>
      </c>
      <c r="L136" s="173">
        <f ca="1"/>
        <v>45900</v>
      </c>
      <c r="M136" s="187">
        <f ca="1"/>
        <v>0</v>
      </c>
      <c r="N136" s="191" t="str">
        <f ca="1"/>
        <v>Late</v>
      </c>
      <c r="O136" s="597">
        <f ca="1"/>
        <v>46203</v>
      </c>
      <c r="P136" s="187">
        <f ca="1"/>
        <v>0</v>
      </c>
      <c r="Q136" s="191" t="str">
        <f ca="1"/>
        <v>Late</v>
      </c>
      <c r="R136" s="194">
        <f ca="1"/>
        <v>0</v>
      </c>
      <c r="S136" s="195">
        <f ca="1"/>
        <v>0</v>
      </c>
      <c r="T136" s="203">
        <f ca="1"/>
        <v>0</v>
      </c>
      <c r="U136" s="173">
        <f ca="1"/>
        <v>46446</v>
      </c>
      <c r="V136" s="187">
        <f ca="1"/>
        <v>0</v>
      </c>
      <c r="W136" s="191" t="str">
        <f ca="1"/>
        <v>On Schedule</v>
      </c>
      <c r="X136" s="194">
        <f ca="1"/>
        <v>0</v>
      </c>
      <c r="Y136" s="195">
        <f ca="1"/>
        <v>0</v>
      </c>
      <c r="Z136" s="203">
        <f ca="1"/>
        <v>0</v>
      </c>
      <c r="AA136" s="173">
        <f ca="1"/>
        <v>46416</v>
      </c>
      <c r="AB136" s="187">
        <f ca="1"/>
        <v>0</v>
      </c>
      <c r="AC136" s="191" t="str">
        <f ca="1"/>
        <v>On Schedule</v>
      </c>
      <c r="AD136" s="571" t="str" cm="1">
        <f t="array" aca="1" ref="AD136" ca="1">_xlfn.XLOOKUP(1,(E136='01 Summary'!$E$4:$E$250)*(('01 Summary'!$AC$4:$AC$250="Late")+('01 Summary'!$AC$4:$AC$250="On Schedule")),'01 Summary'!$AM$4:$AM$250," ")</f>
        <v>รอออก PPR อยู่ระหว่างการตรวจสอบสินค้า</v>
      </c>
      <c r="AE136" s="571"/>
      <c r="AG136" s="644" t="s">
        <v>522</v>
      </c>
      <c r="AH136" s="644" t="s">
        <v>2392</v>
      </c>
      <c r="AI136" s="644" t="s">
        <v>2394</v>
      </c>
    </row>
    <row r="137" spans="2:35" ht="30" hidden="1" customHeight="1" x14ac:dyDescent="0.2">
      <c r="B137" s="508">
        <f ca="1"/>
        <v>133</v>
      </c>
      <c r="C137" s="512" t="str">
        <f ca="1"/>
        <v>MDW-39284</v>
      </c>
      <c r="D137" s="512" t="str">
        <f ca="1"/>
        <v>Lot01</v>
      </c>
      <c r="E137" s="512" t="str">
        <f ca="1"/>
        <v>COM4</v>
      </c>
      <c r="F137" s="512" t="str">
        <f ca="1"/>
        <v>COM</v>
      </c>
      <c r="G137" s="543" t="str">
        <f ca="1"/>
        <v>Traveling Cable in all Lifts</v>
      </c>
      <c r="H137" s="512" t="str">
        <f ca="1"/>
        <v>มนตรี</v>
      </c>
      <c r="I137" s="512">
        <f ca="1"/>
        <v>0</v>
      </c>
      <c r="J137" s="512">
        <f ca="1"/>
        <v>0</v>
      </c>
      <c r="K137" s="514" t="str">
        <f ca="1"/>
        <v>-</v>
      </c>
      <c r="L137" s="174">
        <f ca="1"/>
        <v>0</v>
      </c>
      <c r="M137" s="188">
        <f ca="1"/>
        <v>0</v>
      </c>
      <c r="N137" s="175">
        <f ca="1"/>
        <v>0</v>
      </c>
      <c r="O137" s="174">
        <f ca="1"/>
        <v>0</v>
      </c>
      <c r="P137" s="188">
        <f ca="1"/>
        <v>0</v>
      </c>
      <c r="Q137" s="175">
        <f ca="1"/>
        <v>0</v>
      </c>
      <c r="R137" s="174">
        <f ca="1"/>
        <v>0</v>
      </c>
      <c r="S137" s="188">
        <f ca="1"/>
        <v>0</v>
      </c>
      <c r="T137" s="175">
        <f ca="1"/>
        <v>0</v>
      </c>
      <c r="U137" s="174">
        <f ca="1"/>
        <v>0</v>
      </c>
      <c r="V137" s="188">
        <f ca="1"/>
        <v>0</v>
      </c>
      <c r="W137" s="175">
        <f ca="1"/>
        <v>0</v>
      </c>
      <c r="X137" s="174">
        <f ca="1"/>
        <v>0</v>
      </c>
      <c r="Y137" s="188">
        <f ca="1"/>
        <v>0</v>
      </c>
      <c r="Z137" s="175">
        <f ca="1"/>
        <v>0</v>
      </c>
      <c r="AA137" s="553">
        <f ca="1"/>
        <v>0</v>
      </c>
      <c r="AB137" s="554">
        <f ca="1"/>
        <v>0</v>
      </c>
      <c r="AC137" s="555">
        <f ca="1"/>
        <v>0</v>
      </c>
      <c r="AD137" t="str" cm="1">
        <f t="array" aca="1" ref="AD137" ca="1">_xlfn.XLOOKUP(1,(E137='01 Summary'!$E$4:$E$250)*(('01 Summary'!$AC$4:$AC$250="Late")+('01 Summary'!$AC$4:$AC$250="On Schedule")),'01 Summary'!$AM$4:$AM$250," ")</f>
        <v xml:space="preserve"> </v>
      </c>
      <c r="AG137" s="644" t="s">
        <v>525</v>
      </c>
      <c r="AH137" s="644" t="s">
        <v>3574</v>
      </c>
      <c r="AI137" s="644" t="s">
        <v>3844</v>
      </c>
    </row>
    <row r="138" spans="2:35" ht="30" customHeight="1" x14ac:dyDescent="0.2">
      <c r="B138" s="508">
        <f ca="1"/>
        <v>134</v>
      </c>
      <c r="C138" s="508" t="str">
        <f ca="1"/>
        <v>MDW-39304</v>
      </c>
      <c r="D138" s="508" t="str">
        <f ca="1"/>
        <v>Lot01</v>
      </c>
      <c r="E138" s="508" t="str">
        <f ca="1"/>
        <v>COM5</v>
      </c>
      <c r="F138" s="508" t="str">
        <f ca="1"/>
        <v>COM</v>
      </c>
      <c r="G138" s="542" t="str">
        <f ca="1"/>
        <v>MEA Radio</v>
      </c>
      <c r="H138" s="508" t="str">
        <f ca="1"/>
        <v>ประธาน</v>
      </c>
      <c r="I138" s="508">
        <f ca="1"/>
        <v>0</v>
      </c>
      <c r="J138" s="508">
        <f ca="1"/>
        <v>0</v>
      </c>
      <c r="K138" s="510">
        <f ca="1"/>
        <v>46285</v>
      </c>
      <c r="L138" s="173">
        <f ca="1"/>
        <v>46052</v>
      </c>
      <c r="M138" s="187">
        <f ca="1"/>
        <v>1</v>
      </c>
      <c r="N138" s="191" t="str">
        <f ca="1"/>
        <v>Completed</v>
      </c>
      <c r="O138" s="173">
        <f ca="1"/>
        <v>46142</v>
      </c>
      <c r="P138" s="187">
        <f ca="1"/>
        <v>1</v>
      </c>
      <c r="Q138" s="191" t="str">
        <f ca="1"/>
        <v>Completed</v>
      </c>
      <c r="R138" s="194">
        <f ca="1"/>
        <v>0</v>
      </c>
      <c r="S138" s="195">
        <f ca="1"/>
        <v>0</v>
      </c>
      <c r="T138" s="203">
        <f ca="1"/>
        <v>0</v>
      </c>
      <c r="U138" s="173">
        <f ca="1"/>
        <v>46203</v>
      </c>
      <c r="V138" s="187">
        <f ca="1"/>
        <v>0.95</v>
      </c>
      <c r="W138" s="191" t="str">
        <f ca="1"/>
        <v>Late</v>
      </c>
      <c r="X138" s="173">
        <f ca="1"/>
        <v>46295</v>
      </c>
      <c r="Y138" s="187">
        <f ca="1"/>
        <v>0</v>
      </c>
      <c r="Z138" s="191" t="str">
        <f ca="1"/>
        <v>Late</v>
      </c>
      <c r="AA138" s="173">
        <f ca="1"/>
        <v>46288</v>
      </c>
      <c r="AB138" s="187">
        <f ca="1"/>
        <v>0</v>
      </c>
      <c r="AC138" s="191" t="str">
        <f ca="1"/>
        <v>Late</v>
      </c>
      <c r="AD138" t="str" cm="1">
        <f t="array" aca="1" ref="AD138" ca="1">_xlfn.XLOOKUP(1,(E138='01 Summary'!$E$4:$E$250)*(('01 Summary'!$AC$4:$AC$250="Late")+('01 Summary'!$AC$4:$AC$250="On Schedule")),'01 Summary'!$AM$4:$AM$250," ")</f>
        <v>รอเฟอร์นิเจอร์ Fore cast Dec-26</v>
      </c>
      <c r="AG138" s="644" t="s">
        <v>523</v>
      </c>
      <c r="AH138" s="644" t="s">
        <v>2412</v>
      </c>
      <c r="AI138" s="644" t="s">
        <v>2414</v>
      </c>
    </row>
    <row r="139" spans="2:35" ht="30" hidden="1" customHeight="1" x14ac:dyDescent="0.2">
      <c r="B139" s="508">
        <f ca="1"/>
        <v>135</v>
      </c>
      <c r="C139" s="508" t="str">
        <f ca="1"/>
        <v>COM-39004</v>
      </c>
      <c r="D139" s="508" t="str">
        <f ca="1"/>
        <v>Lot01</v>
      </c>
      <c r="E139" s="508" t="str">
        <f ca="1"/>
        <v>COM6</v>
      </c>
      <c r="F139" s="508" t="str">
        <f ca="1"/>
        <v>COM</v>
      </c>
      <c r="G139" s="542" t="str">
        <f ca="1"/>
        <v>Main Cable Containment for M&amp;E Dedicated communication link to MRTA Head Quarter</v>
      </c>
      <c r="H139" s="508" t="str">
        <f ca="1"/>
        <v>มนตรี</v>
      </c>
      <c r="I139" s="508">
        <f ca="1"/>
        <v>0</v>
      </c>
      <c r="J139" s="508">
        <f ca="1"/>
        <v>0</v>
      </c>
      <c r="K139" s="510">
        <f ca="1"/>
        <v>46285</v>
      </c>
      <c r="L139" s="173">
        <f ca="1"/>
        <v>46053</v>
      </c>
      <c r="M139" s="187">
        <f ca="1"/>
        <v>1</v>
      </c>
      <c r="N139" s="191" t="str">
        <f ca="1"/>
        <v>Completed</v>
      </c>
      <c r="O139" s="173">
        <f ca="1"/>
        <v>46081</v>
      </c>
      <c r="P139" s="187">
        <f ca="1"/>
        <v>1</v>
      </c>
      <c r="Q139" s="191" t="str">
        <f ca="1"/>
        <v>Completed</v>
      </c>
      <c r="R139" s="194">
        <f ca="1"/>
        <v>0</v>
      </c>
      <c r="S139" s="195">
        <f ca="1"/>
        <v>0</v>
      </c>
      <c r="T139" s="203">
        <f ca="1"/>
        <v>0</v>
      </c>
      <c r="U139" s="173">
        <f ca="1"/>
        <v>46265</v>
      </c>
      <c r="V139" s="187">
        <f ca="1"/>
        <v>0.75</v>
      </c>
      <c r="W139" s="191" t="str">
        <f ca="1"/>
        <v>Late</v>
      </c>
      <c r="X139" s="194">
        <f ca="1"/>
        <v>0</v>
      </c>
      <c r="Y139" s="195">
        <f ca="1"/>
        <v>0</v>
      </c>
      <c r="Z139" s="203">
        <f ca="1"/>
        <v>0</v>
      </c>
      <c r="AA139" s="550">
        <f ca="1"/>
        <v>0</v>
      </c>
      <c r="AB139" s="551">
        <f ca="1"/>
        <v>0</v>
      </c>
      <c r="AC139" s="552">
        <f ca="1"/>
        <v>0</v>
      </c>
      <c r="AD139" t="str" cm="1">
        <f t="array" aca="1" ref="AD139" ca="1">_xlfn.XLOOKUP(1,(E139='01 Summary'!$E$4:$E$250)*(('01 Summary'!$AC$4:$AC$250="Late")+('01 Summary'!$AC$4:$AC$250="On Schedule")),'01 Summary'!$AM$4:$AM$250," ")</f>
        <v xml:space="preserve"> </v>
      </c>
      <c r="AG139" s="644" t="s">
        <v>498</v>
      </c>
      <c r="AH139" s="644" t="s">
        <v>2400</v>
      </c>
      <c r="AI139" s="644" t="s">
        <v>2402</v>
      </c>
    </row>
    <row r="140" spans="2:35" ht="30" customHeight="1" x14ac:dyDescent="0.2">
      <c r="B140" s="508">
        <f ca="1"/>
        <v>136</v>
      </c>
      <c r="C140" s="508" t="str">
        <f ca="1"/>
        <v>AFC-39001</v>
      </c>
      <c r="D140" s="508" t="str">
        <f ca="1"/>
        <v>Lot01</v>
      </c>
      <c r="E140" s="508" t="str">
        <f ca="1"/>
        <v>COM7</v>
      </c>
      <c r="F140" s="508" t="str">
        <f ca="1"/>
        <v>COM</v>
      </c>
      <c r="G140" s="542" t="str">
        <f ca="1"/>
        <v>Mini Paging in Ticket Office</v>
      </c>
      <c r="H140" s="508" t="str">
        <f ca="1"/>
        <v>บัณฑิต</v>
      </c>
      <c r="I140" s="508">
        <f ca="1"/>
        <v>0</v>
      </c>
      <c r="J140" s="508">
        <f ca="1"/>
        <v>0</v>
      </c>
      <c r="K140" s="510">
        <f ca="1"/>
        <v>46375</v>
      </c>
      <c r="L140" s="173">
        <f ca="1"/>
        <v>45910</v>
      </c>
      <c r="M140" s="187">
        <f ca="1"/>
        <v>1</v>
      </c>
      <c r="N140" s="191" t="str">
        <f ca="1"/>
        <v>Completed</v>
      </c>
      <c r="O140" s="173">
        <f ca="1"/>
        <v>46203</v>
      </c>
      <c r="P140" s="187">
        <f ca="1"/>
        <v>1</v>
      </c>
      <c r="Q140" s="191" t="str">
        <f ca="1"/>
        <v>Completed</v>
      </c>
      <c r="R140" s="194">
        <f ca="1"/>
        <v>0</v>
      </c>
      <c r="S140" s="195">
        <f ca="1"/>
        <v>0</v>
      </c>
      <c r="T140" s="203">
        <f ca="1"/>
        <v>0</v>
      </c>
      <c r="U140" s="173">
        <f ca="1"/>
        <v>46295</v>
      </c>
      <c r="V140" s="187">
        <f ca="1"/>
        <v>0</v>
      </c>
      <c r="W140" s="191" t="str">
        <f ca="1"/>
        <v>Late</v>
      </c>
      <c r="X140" s="173">
        <f ca="1"/>
        <v>46356</v>
      </c>
      <c r="Y140" s="187">
        <f ca="1"/>
        <v>0</v>
      </c>
      <c r="Z140" s="191" t="str">
        <f ca="1"/>
        <v>On Schedule</v>
      </c>
      <c r="AA140" s="173">
        <f ca="1"/>
        <v>46326</v>
      </c>
      <c r="AB140" s="187">
        <f ca="1"/>
        <v>0</v>
      </c>
      <c r="AC140" s="191" t="str">
        <f ca="1"/>
        <v>On Schedule</v>
      </c>
      <c r="AD140" s="571" t="str" cm="1">
        <f t="array" aca="1" ref="AD140" ca="1">_xlfn.XLOOKUP(1,(E140='01 Summary'!$E$4:$E$250)*(('01 Summary'!$AC$4:$AC$250="Late")+('01 Summary'!$AC$4:$AC$250="On Schedule")),'01 Summary'!$AM$4:$AM$250," ")</f>
        <v>ของมาแล้ว รอพื้นที่เข้าติดตั้ง</v>
      </c>
      <c r="AE140" s="571"/>
      <c r="AG140" s="644" t="s">
        <v>775</v>
      </c>
      <c r="AH140" s="644" t="s">
        <v>2719</v>
      </c>
      <c r="AI140" s="644" t="s">
        <v>2390</v>
      </c>
    </row>
    <row r="141" spans="2:35" ht="30" hidden="1" customHeight="1" x14ac:dyDescent="0.2">
      <c r="B141" s="508">
        <f ca="1"/>
        <v>137</v>
      </c>
      <c r="C141" s="512" t="str">
        <f ca="1"/>
        <v>MDW-39285</v>
      </c>
      <c r="D141" s="512" t="str">
        <f ca="1"/>
        <v>Lot01</v>
      </c>
      <c r="E141" s="512" t="str">
        <f ca="1"/>
        <v>COM8</v>
      </c>
      <c r="F141" s="512" t="str">
        <f ca="1"/>
        <v>COM</v>
      </c>
      <c r="G141" s="543" t="str">
        <f ca="1"/>
        <v>Provision of Cable Containment between OCC ORL and OCC BL</v>
      </c>
      <c r="H141" s="512" t="str">
        <f ca="1"/>
        <v>มนตรี</v>
      </c>
      <c r="I141" s="512">
        <f ca="1"/>
        <v>0</v>
      </c>
      <c r="J141" s="512">
        <f ca="1"/>
        <v>0</v>
      </c>
      <c r="K141" s="514">
        <f ca="1"/>
        <v>46225</v>
      </c>
      <c r="L141" s="205">
        <f ca="1"/>
        <v>0</v>
      </c>
      <c r="M141" s="206">
        <f ca="1"/>
        <v>0</v>
      </c>
      <c r="N141" s="463">
        <f ca="1"/>
        <v>0</v>
      </c>
      <c r="O141" s="645">
        <f ca="1"/>
        <v>0</v>
      </c>
      <c r="P141" s="646">
        <f ca="1"/>
        <v>0</v>
      </c>
      <c r="Q141" s="463">
        <f ca="1"/>
        <v>0</v>
      </c>
      <c r="R141" s="205">
        <f ca="1"/>
        <v>0</v>
      </c>
      <c r="S141" s="206">
        <f ca="1"/>
        <v>0</v>
      </c>
      <c r="T141" s="463">
        <f ca="1"/>
        <v>0</v>
      </c>
      <c r="U141" s="540">
        <f ca="1"/>
        <v>0</v>
      </c>
      <c r="V141" s="206">
        <f ca="1"/>
        <v>0</v>
      </c>
      <c r="W141" s="463">
        <f ca="1"/>
        <v>0</v>
      </c>
      <c r="X141" s="205">
        <f ca="1"/>
        <v>0</v>
      </c>
      <c r="Y141" s="206">
        <f ca="1"/>
        <v>0</v>
      </c>
      <c r="Z141" s="463">
        <f ca="1"/>
        <v>0</v>
      </c>
      <c r="AA141" s="558">
        <f ca="1"/>
        <v>0</v>
      </c>
      <c r="AB141" s="559">
        <f ca="1"/>
        <v>0</v>
      </c>
      <c r="AC141" s="564">
        <f ca="1"/>
        <v>0</v>
      </c>
      <c r="AD141" t="str" cm="1">
        <f t="array" aca="1" ref="AD141" ca="1">_xlfn.XLOOKUP(1,(E141='01 Summary'!$E$4:$E$250)*(('01 Summary'!$AC$4:$AC$250="Late")+('01 Summary'!$AC$4:$AC$250="On Schedule")),'01 Summary'!$AM$4:$AM$250," ")</f>
        <v xml:space="preserve"> </v>
      </c>
      <c r="AG141" s="644" t="s">
        <v>1377</v>
      </c>
      <c r="AH141" s="644" t="s">
        <v>380</v>
      </c>
      <c r="AI141" s="644" t="s">
        <v>380</v>
      </c>
    </row>
    <row r="142" spans="2:35" ht="30" hidden="1" customHeight="1" x14ac:dyDescent="0.2">
      <c r="B142" s="508">
        <f ca="1"/>
        <v>138</v>
      </c>
      <c r="C142" s="544" t="str">
        <f ca="1"/>
        <v>COM-39005</v>
      </c>
      <c r="D142" s="544" t="str">
        <f ca="1"/>
        <v>Lot01</v>
      </c>
      <c r="E142" s="544" t="str">
        <f ca="1"/>
        <v>COM9</v>
      </c>
      <c r="F142" s="544" t="str">
        <f ca="1"/>
        <v>COM</v>
      </c>
      <c r="G142" s="689" t="str">
        <f ca="1"/>
        <v>Power Distribution for M&amp;E Systems at MRTA Head Quarter</v>
      </c>
      <c r="H142" s="544" t="str">
        <f ca="1"/>
        <v>มนตรี</v>
      </c>
      <c r="I142" s="545">
        <f ca="1"/>
        <v>0</v>
      </c>
      <c r="J142" s="674">
        <f ca="1"/>
        <v>0</v>
      </c>
      <c r="K142" s="546">
        <f ca="1"/>
        <v>46285</v>
      </c>
      <c r="L142" s="530">
        <f ca="1"/>
        <v>46112</v>
      </c>
      <c r="M142" s="187">
        <f ca="1"/>
        <v>1</v>
      </c>
      <c r="N142" s="191" t="str">
        <f ca="1"/>
        <v>Completed</v>
      </c>
      <c r="O142" s="530">
        <f ca="1"/>
        <v>46203</v>
      </c>
      <c r="P142" s="187">
        <f ca="1"/>
        <v>1</v>
      </c>
      <c r="Q142" s="191" t="str">
        <f ca="1"/>
        <v>Completed</v>
      </c>
      <c r="R142" s="209">
        <f ca="1"/>
        <v>0</v>
      </c>
      <c r="S142" s="195">
        <f ca="1"/>
        <v>0</v>
      </c>
      <c r="T142" s="203">
        <f ca="1"/>
        <v>0</v>
      </c>
      <c r="U142" s="530">
        <f ca="1"/>
        <v>46265</v>
      </c>
      <c r="V142" s="187">
        <f ca="1"/>
        <v>1</v>
      </c>
      <c r="W142" s="191" t="str">
        <f ca="1"/>
        <v>Completed</v>
      </c>
      <c r="X142" s="209">
        <f ca="1"/>
        <v>0</v>
      </c>
      <c r="Y142" s="195">
        <f ca="1"/>
        <v>0</v>
      </c>
      <c r="Z142" s="203">
        <f ca="1"/>
        <v>0</v>
      </c>
      <c r="AA142" s="570">
        <f ca="1"/>
        <v>0</v>
      </c>
      <c r="AB142" s="551">
        <f ca="1"/>
        <v>0</v>
      </c>
      <c r="AC142" s="552">
        <f ca="1"/>
        <v>0</v>
      </c>
      <c r="AD142" s="571" t="str" cm="1">
        <f t="array" aca="1" ref="AD142" ca="1">_xlfn.XLOOKUP(1,(E142='01 Summary'!$E$4:$E$250)*(('01 Summary'!$AC$4:$AC$250="Late")+('01 Summary'!$AC$4:$AC$250="On Schedule")),'01 Summary'!$AM$4:$AM$250," ")</f>
        <v xml:space="preserve"> </v>
      </c>
      <c r="AE142" s="571"/>
      <c r="AG142" s="644" t="s">
        <v>500</v>
      </c>
      <c r="AH142" s="644" t="s">
        <v>2404</v>
      </c>
      <c r="AI142" s="644" t="s">
        <v>2406</v>
      </c>
    </row>
    <row r="143" spans="2:35" ht="30" hidden="1" customHeight="1" x14ac:dyDescent="0.2">
      <c r="B143" s="508">
        <f ca="1"/>
        <v>139</v>
      </c>
      <c r="C143" s="508" t="str">
        <f ca="1"/>
        <v>COM-39205</v>
      </c>
      <c r="D143" s="508" t="str">
        <f ca="1"/>
        <v>Lot01</v>
      </c>
      <c r="E143" s="508" t="str">
        <f ca="1"/>
        <v>COM10</v>
      </c>
      <c r="F143" s="508" t="str">
        <f ca="1"/>
        <v>COM</v>
      </c>
      <c r="G143" s="542" t="str">
        <f ca="1"/>
        <v>Underground Cable Containment at Public Areas (if require)</v>
      </c>
      <c r="H143" s="508" t="str">
        <f ca="1"/>
        <v>มนตรี</v>
      </c>
      <c r="I143" s="508">
        <f ca="1"/>
        <v>0</v>
      </c>
      <c r="J143" s="508">
        <f ca="1"/>
        <v>0</v>
      </c>
      <c r="K143" s="510">
        <f ca="1"/>
        <v>46255</v>
      </c>
      <c r="L143" s="173">
        <f ca="1"/>
        <v>46142</v>
      </c>
      <c r="M143" s="187">
        <f ca="1"/>
        <v>1</v>
      </c>
      <c r="N143" s="191" t="str">
        <f ca="1"/>
        <v>Completed</v>
      </c>
      <c r="O143" s="173">
        <f ca="1"/>
        <v>46234</v>
      </c>
      <c r="P143" s="187">
        <f ca="1"/>
        <v>1</v>
      </c>
      <c r="Q143" s="191" t="str">
        <f ca="1"/>
        <v>Completed</v>
      </c>
      <c r="R143" s="194">
        <f ca="1"/>
        <v>0</v>
      </c>
      <c r="S143" s="195">
        <f ca="1"/>
        <v>0</v>
      </c>
      <c r="T143" s="203">
        <f ca="1"/>
        <v>0</v>
      </c>
      <c r="U143" s="173">
        <f ca="1"/>
        <v>46387</v>
      </c>
      <c r="V143" s="189">
        <f ca="1"/>
        <v>1</v>
      </c>
      <c r="W143" s="191" t="str">
        <f ca="1"/>
        <v>Completed</v>
      </c>
      <c r="X143" s="194">
        <f ca="1"/>
        <v>0</v>
      </c>
      <c r="Y143" s="195">
        <f ca="1"/>
        <v>0</v>
      </c>
      <c r="Z143" s="203">
        <f ca="1"/>
        <v>0</v>
      </c>
      <c r="AA143" s="550">
        <f ca="1"/>
        <v>0</v>
      </c>
      <c r="AB143" s="551">
        <f ca="1"/>
        <v>0</v>
      </c>
      <c r="AC143" s="552">
        <f ca="1"/>
        <v>0</v>
      </c>
      <c r="AD143" s="571" t="str" cm="1">
        <f t="array" aca="1" ref="AD143" ca="1">_xlfn.XLOOKUP(1,(E143='01 Summary'!$E$4:$E$250)*(('01 Summary'!$AC$4:$AC$250="Late")+('01 Summary'!$AC$4:$AC$250="On Schedule")),'01 Summary'!$AM$4:$AM$250," ")</f>
        <v xml:space="preserve"> </v>
      </c>
      <c r="AE143" s="571"/>
      <c r="AG143" s="644" t="s">
        <v>1159</v>
      </c>
      <c r="AH143" s="644" t="s">
        <v>3507</v>
      </c>
      <c r="AI143" s="644" t="s">
        <v>3735</v>
      </c>
    </row>
    <row r="144" spans="2:35" ht="30" hidden="1" customHeight="1" x14ac:dyDescent="0.2">
      <c r="B144" s="508">
        <f ca="1"/>
        <v>140</v>
      </c>
      <c r="C144" s="512" t="str">
        <f ca="1"/>
        <v>-</v>
      </c>
      <c r="D144" s="512" t="str">
        <f ca="1"/>
        <v>Lot01</v>
      </c>
      <c r="E144" s="512" t="str">
        <f ca="1"/>
        <v>COM11</v>
      </c>
      <c r="F144" s="512" t="str">
        <f ca="1"/>
        <v>COM</v>
      </c>
      <c r="G144" s="543" t="str">
        <f ca="1"/>
        <v>Intercom at Ticket Issuing Machine</v>
      </c>
      <c r="H144" s="512" t="str">
        <f ca="1"/>
        <v>บัณฑิต</v>
      </c>
      <c r="I144" s="513">
        <f ca="1"/>
        <v>0</v>
      </c>
      <c r="J144" s="512" t="str">
        <f ca="1"/>
        <v>Depot</v>
      </c>
      <c r="K144" s="514" t="str">
        <f ca="1"/>
        <v>-</v>
      </c>
      <c r="L144" s="174">
        <f ca="1"/>
        <v>0</v>
      </c>
      <c r="M144" s="188">
        <f ca="1"/>
        <v>0</v>
      </c>
      <c r="N144" s="175">
        <f ca="1"/>
        <v>0</v>
      </c>
      <c r="O144" s="174">
        <f ca="1"/>
        <v>0</v>
      </c>
      <c r="P144" s="188">
        <f ca="1"/>
        <v>0</v>
      </c>
      <c r="Q144" s="175">
        <f ca="1"/>
        <v>0</v>
      </c>
      <c r="R144" s="174">
        <f ca="1"/>
        <v>0</v>
      </c>
      <c r="S144" s="188">
        <f ca="1"/>
        <v>0</v>
      </c>
      <c r="T144" s="175">
        <f ca="1"/>
        <v>0</v>
      </c>
      <c r="U144" s="174">
        <f ca="1"/>
        <v>0</v>
      </c>
      <c r="V144" s="188">
        <f ca="1"/>
        <v>0</v>
      </c>
      <c r="W144" s="175">
        <f ca="1"/>
        <v>0</v>
      </c>
      <c r="X144" s="174">
        <f ca="1"/>
        <v>0</v>
      </c>
      <c r="Y144" s="188">
        <f ca="1"/>
        <v>0</v>
      </c>
      <c r="Z144" s="175">
        <f ca="1"/>
        <v>0</v>
      </c>
      <c r="AA144" s="553">
        <f ca="1"/>
        <v>0</v>
      </c>
      <c r="AB144" s="554">
        <f ca="1"/>
        <v>0</v>
      </c>
      <c r="AC144" s="555">
        <f ca="1"/>
        <v>0</v>
      </c>
      <c r="AD144" t="str" cm="1">
        <f t="array" aca="1" ref="AD144" ca="1">_xlfn.XLOOKUP(1,(E144='01 Summary'!$E$4:$E$250)*(('01 Summary'!$AC$4:$AC$250="Late")+('01 Summary'!$AC$4:$AC$250="On Schedule")),'01 Summary'!$AM$4:$AM$250," ")</f>
        <v xml:space="preserve"> </v>
      </c>
      <c r="AH144" s="644">
        <v>0</v>
      </c>
      <c r="AI144" s="644">
        <v>0</v>
      </c>
    </row>
    <row r="145" spans="2:35" ht="30" hidden="1" customHeight="1" x14ac:dyDescent="0.2">
      <c r="B145" s="508">
        <f ca="1"/>
        <v>141</v>
      </c>
      <c r="C145" s="508" t="str">
        <f ca="1"/>
        <v>RST-39004,8</v>
      </c>
      <c r="D145" s="508" t="str">
        <f ca="1"/>
        <v>Lot01</v>
      </c>
      <c r="E145" s="508" t="str">
        <f ca="1"/>
        <v>RST1</v>
      </c>
      <c r="F145" s="508" t="str">
        <f ca="1"/>
        <v>RST</v>
      </c>
      <c r="G145" s="542" t="str">
        <f ca="1"/>
        <v>Driver Training Simulator</v>
      </c>
      <c r="H145" s="508" t="str">
        <f ca="1"/>
        <v>ธัญวิทย์</v>
      </c>
      <c r="I145" s="508">
        <f ca="1"/>
        <v>0</v>
      </c>
      <c r="J145" s="508" t="str">
        <f ca="1"/>
        <v>Depot</v>
      </c>
      <c r="K145" s="510">
        <f ca="1"/>
        <v>46285</v>
      </c>
      <c r="L145" s="173">
        <f ca="1"/>
        <v>45807</v>
      </c>
      <c r="M145" s="187">
        <f ca="1"/>
        <v>1</v>
      </c>
      <c r="N145" s="191" t="str">
        <f ca="1"/>
        <v>Completed</v>
      </c>
      <c r="O145" s="173">
        <f ca="1"/>
        <v>45838</v>
      </c>
      <c r="P145" s="187">
        <f ca="1"/>
        <v>1</v>
      </c>
      <c r="Q145" s="191" t="str">
        <f ca="1"/>
        <v>Completed</v>
      </c>
      <c r="R145" s="194">
        <f ca="1"/>
        <v>0</v>
      </c>
      <c r="S145" s="195">
        <f ca="1"/>
        <v>0</v>
      </c>
      <c r="T145" s="203">
        <f ca="1"/>
        <v>0</v>
      </c>
      <c r="U145" s="173">
        <f ca="1"/>
        <v>46387</v>
      </c>
      <c r="V145" s="187">
        <f ca="1"/>
        <v>0.81</v>
      </c>
      <c r="W145" s="191" t="str">
        <f ca="1"/>
        <v>On Schedule</v>
      </c>
      <c r="X145" s="194">
        <f ca="1"/>
        <v>0</v>
      </c>
      <c r="Y145" s="195">
        <f ca="1"/>
        <v>0</v>
      </c>
      <c r="Z145" s="203">
        <f ca="1"/>
        <v>0</v>
      </c>
      <c r="AA145" s="672">
        <f ca="1"/>
        <v>0</v>
      </c>
      <c r="AB145" s="673">
        <f ca="1"/>
        <v>0</v>
      </c>
      <c r="AC145" s="655">
        <f ca="1"/>
        <v>0</v>
      </c>
      <c r="AD145" t="str" cm="1">
        <f t="array" aca="1" ref="AD145" ca="1">_xlfn.XLOOKUP(1,(E145='01 Summary'!$E$4:$E$250)*(('01 Summary'!$AC$4:$AC$250="Late")+('01 Summary'!$AC$4:$AC$250="On Schedule")),'01 Summary'!$AM$4:$AM$250," ")</f>
        <v xml:space="preserve"> </v>
      </c>
      <c r="AG145" s="644" t="s">
        <v>540</v>
      </c>
      <c r="AH145" s="644" t="s">
        <v>4800</v>
      </c>
      <c r="AI145" s="644" t="s">
        <v>4800</v>
      </c>
    </row>
    <row r="146" spans="2:35" ht="30" customHeight="1" x14ac:dyDescent="0.2">
      <c r="B146" s="491">
        <f ca="1"/>
        <v>142</v>
      </c>
      <c r="C146" s="685" t="str">
        <f ca="1"/>
        <v>MDW-39500</v>
      </c>
      <c r="D146" s="685" t="str">
        <f ca="1"/>
        <v>Lot02</v>
      </c>
      <c r="E146" s="685" t="str">
        <f ca="1"/>
        <v>MO-CK1.1</v>
      </c>
      <c r="F146" s="685" t="str">
        <f ca="1"/>
        <v>MO-CK</v>
      </c>
      <c r="G146" s="687" t="str">
        <f ca="1"/>
        <v>Store Modification Works at Main Workshop - Civil&amp;AR</v>
      </c>
      <c r="H146" s="685" t="str">
        <f ca="1"/>
        <v>สหชาติ</v>
      </c>
      <c r="I146" s="685">
        <f ca="1"/>
        <v>0</v>
      </c>
      <c r="J146" s="685" t="str">
        <f ca="1"/>
        <v>Depot</v>
      </c>
      <c r="K146" s="688">
        <f ca="1"/>
        <v>46176</v>
      </c>
      <c r="L146" s="193">
        <f ca="1"/>
        <v>46080</v>
      </c>
      <c r="M146" s="531">
        <f ca="1"/>
        <v>1</v>
      </c>
      <c r="N146" s="601" t="str">
        <f ca="1"/>
        <v>Completed</v>
      </c>
      <c r="O146" s="193">
        <f ca="1"/>
        <v>46111</v>
      </c>
      <c r="P146" s="531">
        <f ca="1"/>
        <v>1</v>
      </c>
      <c r="Q146" s="601" t="str">
        <f ca="1"/>
        <v>Completed</v>
      </c>
      <c r="R146" s="602">
        <f ca="1"/>
        <v>0</v>
      </c>
      <c r="S146" s="603">
        <f ca="1"/>
        <v>0</v>
      </c>
      <c r="T146" s="604">
        <f ca="1"/>
        <v>0</v>
      </c>
      <c r="U146" s="193">
        <f ca="1"/>
        <v>46173</v>
      </c>
      <c r="V146" s="531">
        <f ca="1"/>
        <v>1</v>
      </c>
      <c r="W146" s="601" t="str">
        <f ca="1"/>
        <v>Completed</v>
      </c>
      <c r="X146" s="602">
        <f ca="1"/>
        <v>0</v>
      </c>
      <c r="Y146" s="603">
        <f ca="1"/>
        <v>0</v>
      </c>
      <c r="Z146" s="604">
        <f ca="1"/>
        <v>0</v>
      </c>
      <c r="AA146" s="193">
        <f ca="1"/>
        <v>46295</v>
      </c>
      <c r="AB146" s="531">
        <f ca="1"/>
        <v>0.5</v>
      </c>
      <c r="AC146" s="601" t="str">
        <f ca="1"/>
        <v>Late</v>
      </c>
      <c r="AD146" cm="1">
        <f t="array" aca="1" ref="AD146" ca="1">_xlfn.XLOOKUP(1,(E146='01 Summary'!$E$4:$E$250)*(('01 Summary'!$AC$4:$AC$250="Late")+('01 Summary'!$AC$4:$AC$250="On Schedule")),'01 Summary'!$AM$4:$AM$250," ")</f>
        <v>0</v>
      </c>
      <c r="AG146" s="644" t="s">
        <v>383</v>
      </c>
      <c r="AH146" s="644" t="s">
        <v>2167</v>
      </c>
      <c r="AI146" s="644" t="s">
        <v>2169</v>
      </c>
    </row>
    <row r="147" spans="2:35" ht="30" customHeight="1" x14ac:dyDescent="0.2">
      <c r="B147" s="491">
        <f ca="1"/>
        <v>143</v>
      </c>
      <c r="C147" s="491" t="str">
        <f ca="1"/>
        <v>MDW-39501</v>
      </c>
      <c r="D147" s="491" t="str">
        <f ca="1"/>
        <v>Lot02</v>
      </c>
      <c r="E147" s="491" t="str">
        <f ca="1"/>
        <v>MO-CK1.2</v>
      </c>
      <c r="F147" s="491" t="str">
        <f ca="1"/>
        <v>MO-CK</v>
      </c>
      <c r="G147" s="493" t="str">
        <f ca="1"/>
        <v>Store Modification Works at Main Workshop - Building Services</v>
      </c>
      <c r="H147" s="491" t="str">
        <f ca="1"/>
        <v>ประธาน</v>
      </c>
      <c r="I147" s="491">
        <f ca="1"/>
        <v>0</v>
      </c>
      <c r="J147" s="491" t="str">
        <f ca="1"/>
        <v>Depot</v>
      </c>
      <c r="K147" s="495">
        <f ca="1"/>
        <v>46177</v>
      </c>
      <c r="L147" s="173">
        <f ca="1"/>
        <v>46065</v>
      </c>
      <c r="M147" s="189">
        <f ca="1"/>
        <v>1</v>
      </c>
      <c r="N147" s="191" t="str">
        <f ca="1"/>
        <v>Completed</v>
      </c>
      <c r="O147" s="173">
        <f ca="1"/>
        <v>46111</v>
      </c>
      <c r="P147" s="189">
        <f ca="1"/>
        <v>1</v>
      </c>
      <c r="Q147" s="191" t="str">
        <f ca="1"/>
        <v>Completed</v>
      </c>
      <c r="R147" s="194">
        <f ca="1"/>
        <v>0</v>
      </c>
      <c r="S147" s="195">
        <f ca="1"/>
        <v>0</v>
      </c>
      <c r="T147" s="203">
        <f ca="1"/>
        <v>0</v>
      </c>
      <c r="U147" s="173">
        <f ca="1"/>
        <v>46170</v>
      </c>
      <c r="V147" s="189">
        <f ca="1"/>
        <v>1</v>
      </c>
      <c r="W147" s="191" t="str">
        <f ca="1"/>
        <v>Completed</v>
      </c>
      <c r="X147" s="194">
        <f ca="1"/>
        <v>0</v>
      </c>
      <c r="Y147" s="195">
        <f ca="1"/>
        <v>0</v>
      </c>
      <c r="Z147" s="203">
        <f ca="1"/>
        <v>0</v>
      </c>
      <c r="AA147" s="173">
        <f ca="1"/>
        <v>46295</v>
      </c>
      <c r="AB147" s="189">
        <f ca="1"/>
        <v>0</v>
      </c>
      <c r="AC147" s="191" t="str">
        <f ca="1"/>
        <v>Late</v>
      </c>
      <c r="AD147" t="str" cm="1">
        <f t="array" aca="1" ref="AD147" ca="1">_xlfn.XLOOKUP(1,(E147='01 Summary'!$E$4:$E$250)*(('01 Summary'!$AC$4:$AC$250="Late")+('01 Summary'!$AC$4:$AC$250="On Schedule")),'01 Summary'!$AM$4:$AM$250," ")</f>
        <v>รอสรุปตำแหน่ง Power Plug ชาร์จโฟลคลิฟท์ Oct-26</v>
      </c>
      <c r="AG147" s="644" t="s">
        <v>381</v>
      </c>
      <c r="AH147" s="644" t="s">
        <v>3638</v>
      </c>
      <c r="AI147" s="644" t="s">
        <v>3892</v>
      </c>
    </row>
    <row r="148" spans="2:35" ht="30" customHeight="1" x14ac:dyDescent="0.2">
      <c r="B148" s="491">
        <f ca="1"/>
        <v>144</v>
      </c>
      <c r="C148" s="491" t="str">
        <f ca="1"/>
        <v>MDW-39503</v>
      </c>
      <c r="D148" s="491" t="str">
        <f ca="1"/>
        <v>Lot02</v>
      </c>
      <c r="E148" s="491" t="str">
        <f ca="1"/>
        <v>MO-CK2</v>
      </c>
      <c r="F148" s="491" t="str">
        <f ca="1"/>
        <v>MO-CK</v>
      </c>
      <c r="G148" s="493" t="str">
        <f ca="1"/>
        <v>New MMC at Admin Building - Civil&amp;AR</v>
      </c>
      <c r="H148" s="491" t="str">
        <f ca="1"/>
        <v>สหชาติ</v>
      </c>
      <c r="I148" s="491">
        <f ca="1"/>
        <v>0</v>
      </c>
      <c r="J148" s="491" t="str">
        <f ca="1"/>
        <v>Depot</v>
      </c>
      <c r="K148" s="495">
        <f ca="1"/>
        <v>46237</v>
      </c>
      <c r="L148" s="173">
        <f ca="1"/>
        <v>46126</v>
      </c>
      <c r="M148" s="189">
        <f ca="1"/>
        <v>1</v>
      </c>
      <c r="N148" s="191" t="str">
        <f ca="1"/>
        <v>Completed</v>
      </c>
      <c r="O148" s="173">
        <f ca="1"/>
        <v>46157</v>
      </c>
      <c r="P148" s="189">
        <f ca="1"/>
        <v>1</v>
      </c>
      <c r="Q148" s="191" t="str">
        <f ca="1"/>
        <v>Completed</v>
      </c>
      <c r="R148" s="194">
        <f ca="1"/>
        <v>0</v>
      </c>
      <c r="S148" s="195">
        <f ca="1"/>
        <v>0</v>
      </c>
      <c r="T148" s="203">
        <f ca="1"/>
        <v>0</v>
      </c>
      <c r="U148" s="173">
        <f ca="1"/>
        <v>46234</v>
      </c>
      <c r="V148" s="189">
        <f ca="1"/>
        <v>1</v>
      </c>
      <c r="W148" s="191" t="str">
        <f ca="1"/>
        <v>Completed</v>
      </c>
      <c r="X148" s="194">
        <f ca="1"/>
        <v>0</v>
      </c>
      <c r="Y148" s="195">
        <f ca="1"/>
        <v>0</v>
      </c>
      <c r="Z148" s="203">
        <f ca="1"/>
        <v>0</v>
      </c>
      <c r="AA148" s="173">
        <f ca="1"/>
        <v>46295</v>
      </c>
      <c r="AB148" s="189">
        <f ca="1"/>
        <v>0.5</v>
      </c>
      <c r="AC148" s="191" t="str">
        <f ca="1"/>
        <v>Late</v>
      </c>
      <c r="AD148" t="str" cm="1">
        <f t="array" aca="1" ref="AD148" ca="1">_xlfn.XLOOKUP(1,(E148='01 Summary'!$E$4:$E$250)*(('01 Summary'!$AC$4:$AC$250="Late")+('01 Summary'!$AC$4:$AC$250="On Schedule")),'01 Summary'!$AM$4:$AM$250," ")</f>
        <v>กำลังทำเอกสาร Test Report</v>
      </c>
      <c r="AG148" s="644" t="s">
        <v>386</v>
      </c>
      <c r="AH148" s="644" t="s">
        <v>2171</v>
      </c>
      <c r="AI148" s="644" t="s">
        <v>2173</v>
      </c>
    </row>
    <row r="149" spans="2:35" ht="30" customHeight="1" x14ac:dyDescent="0.2">
      <c r="B149" s="491">
        <f ca="1"/>
        <v>145</v>
      </c>
      <c r="C149" s="491" t="str">
        <f ca="1"/>
        <v>MDW-39504</v>
      </c>
      <c r="D149" s="491" t="str">
        <f ca="1"/>
        <v>Lot02</v>
      </c>
      <c r="E149" s="491" t="str">
        <f ca="1"/>
        <v>MO-CK3</v>
      </c>
      <c r="F149" s="491" t="str">
        <f ca="1"/>
        <v>MO-CK</v>
      </c>
      <c r="G149" s="493" t="str">
        <f ca="1"/>
        <v>Move or link Workstation and control panel to MMC room at admin C 2nd floor</v>
      </c>
      <c r="H149" s="491" t="str">
        <f ca="1"/>
        <v>ประธาน</v>
      </c>
      <c r="I149" s="491">
        <f ca="1"/>
        <v>0</v>
      </c>
      <c r="J149" s="491" t="str">
        <f ca="1"/>
        <v>Depot</v>
      </c>
      <c r="K149" s="495">
        <f ca="1"/>
        <v>46236</v>
      </c>
      <c r="L149" s="173">
        <f ca="1"/>
        <v>46081</v>
      </c>
      <c r="M149" s="189">
        <f ca="1"/>
        <v>1</v>
      </c>
      <c r="N149" s="191" t="str">
        <f ca="1"/>
        <v>Completed</v>
      </c>
      <c r="O149" s="173">
        <f ca="1"/>
        <v>46127</v>
      </c>
      <c r="P149" s="189">
        <f ca="1"/>
        <v>1</v>
      </c>
      <c r="Q149" s="191" t="str">
        <f ca="1"/>
        <v>Completed</v>
      </c>
      <c r="R149" s="194">
        <f ca="1"/>
        <v>0</v>
      </c>
      <c r="S149" s="195">
        <f ca="1"/>
        <v>0</v>
      </c>
      <c r="T149" s="203">
        <f ca="1"/>
        <v>0</v>
      </c>
      <c r="U149" s="173">
        <f ca="1"/>
        <v>46265</v>
      </c>
      <c r="V149" s="189">
        <f ca="1"/>
        <v>0.9</v>
      </c>
      <c r="W149" s="191" t="str">
        <f ca="1"/>
        <v>Late</v>
      </c>
      <c r="X149" s="194">
        <f ca="1"/>
        <v>0</v>
      </c>
      <c r="Y149" s="195">
        <f ca="1"/>
        <v>0</v>
      </c>
      <c r="Z149" s="203">
        <f ca="1"/>
        <v>0</v>
      </c>
      <c r="AA149" s="173">
        <f ca="1"/>
        <v>46295</v>
      </c>
      <c r="AB149" s="189">
        <f ca="1"/>
        <v>0</v>
      </c>
      <c r="AC149" s="191" t="str">
        <f ca="1"/>
        <v>Late</v>
      </c>
      <c r="AD149" t="str" cm="1">
        <f t="array" aca="1" ref="AD149" ca="1">_xlfn.XLOOKUP(1,(E149='01 Summary'!$E$4:$E$250)*(('01 Summary'!$AC$4:$AC$250="Late")+('01 Summary'!$AC$4:$AC$250="On Schedule")),'01 Summary'!$AM$4:$AM$250," ")</f>
        <v>Fore cast Oct-26</v>
      </c>
      <c r="AG149" s="644" t="s">
        <v>385</v>
      </c>
      <c r="AH149" s="644" t="s">
        <v>3644</v>
      </c>
      <c r="AI149" s="644" t="s">
        <v>3896</v>
      </c>
    </row>
    <row r="150" spans="2:35" ht="30" customHeight="1" x14ac:dyDescent="0.2">
      <c r="B150" s="491">
        <f ca="1"/>
        <v>146</v>
      </c>
      <c r="C150" s="491" t="str">
        <f ca="1"/>
        <v>MDW-39543</v>
      </c>
      <c r="D150" s="491" t="str">
        <f ca="1"/>
        <v>Lot02</v>
      </c>
      <c r="E150" s="491" t="str">
        <f ca="1"/>
        <v>MO-CK4</v>
      </c>
      <c r="F150" s="491" t="str">
        <f ca="1"/>
        <v>MO-CK</v>
      </c>
      <c r="G150" s="493" t="str">
        <f ca="1"/>
        <v>Bird &amp; Rain Protection for Open space Admin C</v>
      </c>
      <c r="H150" s="491" t="str">
        <f ca="1"/>
        <v>สหชาติ</v>
      </c>
      <c r="I150" s="491">
        <f ca="1"/>
        <v>0</v>
      </c>
      <c r="J150" s="491" t="str">
        <f ca="1"/>
        <v>Depot</v>
      </c>
      <c r="K150" s="495">
        <f ca="1"/>
        <v>46235</v>
      </c>
      <c r="L150" s="173">
        <f ca="1"/>
        <v>46141</v>
      </c>
      <c r="M150" s="189">
        <f ca="1"/>
        <v>1</v>
      </c>
      <c r="N150" s="191" t="str">
        <f ca="1"/>
        <v>Completed</v>
      </c>
      <c r="O150" s="173">
        <f ca="1"/>
        <v>46172</v>
      </c>
      <c r="P150" s="189">
        <f ca="1"/>
        <v>1</v>
      </c>
      <c r="Q150" s="191" t="str">
        <f ca="1"/>
        <v>Completed</v>
      </c>
      <c r="R150" s="194">
        <f ca="1"/>
        <v>0</v>
      </c>
      <c r="S150" s="195">
        <f ca="1"/>
        <v>0</v>
      </c>
      <c r="T150" s="203">
        <f ca="1"/>
        <v>0</v>
      </c>
      <c r="U150" s="173">
        <f ca="1"/>
        <v>46234</v>
      </c>
      <c r="V150" s="189">
        <f ca="1"/>
        <v>1</v>
      </c>
      <c r="W150" s="191" t="str">
        <f ca="1"/>
        <v>Completed</v>
      </c>
      <c r="X150" s="194">
        <f ca="1"/>
        <v>0</v>
      </c>
      <c r="Y150" s="195">
        <f ca="1"/>
        <v>0</v>
      </c>
      <c r="Z150" s="203">
        <f ca="1"/>
        <v>0</v>
      </c>
      <c r="AA150" s="173">
        <f ca="1"/>
        <v>46295</v>
      </c>
      <c r="AB150" s="189">
        <f ca="1"/>
        <v>0.5</v>
      </c>
      <c r="AC150" s="191" t="str">
        <f ca="1"/>
        <v>Late</v>
      </c>
      <c r="AD150" cm="1">
        <f t="array" aca="1" ref="AD150" ca="1">_xlfn.XLOOKUP(1,(E150='01 Summary'!$E$4:$E$250)*(('01 Summary'!$AC$4:$AC$250="Late")+('01 Summary'!$AC$4:$AC$250="On Schedule")),'01 Summary'!$AM$4:$AM$250," ")</f>
        <v>0</v>
      </c>
      <c r="AG150" s="644" t="s">
        <v>387</v>
      </c>
      <c r="AH150" s="644" t="s">
        <v>2268</v>
      </c>
      <c r="AI150" s="644" t="s">
        <v>2270</v>
      </c>
    </row>
    <row r="151" spans="2:35" ht="30" customHeight="1" x14ac:dyDescent="0.2">
      <c r="B151" s="491">
        <f ca="1"/>
        <v>147</v>
      </c>
      <c r="C151" s="491" t="str">
        <f ca="1"/>
        <v>MDW-39547</v>
      </c>
      <c r="D151" s="491" t="str">
        <f ca="1"/>
        <v>Lot02</v>
      </c>
      <c r="E151" s="491" t="str">
        <f ca="1"/>
        <v>MO-CK5</v>
      </c>
      <c r="F151" s="491" t="str">
        <f ca="1"/>
        <v>MO-CK</v>
      </c>
      <c r="G151" s="493" t="str">
        <f ca="1"/>
        <v>Relocate door in front of toilet and build partition wall to conceal the view in side of toilet</v>
      </c>
      <c r="H151" s="491" t="str">
        <f ca="1"/>
        <v>สหชาติ</v>
      </c>
      <c r="I151" s="491">
        <f ca="1"/>
        <v>0</v>
      </c>
      <c r="J151" s="491" t="str">
        <f ca="1"/>
        <v>Depot</v>
      </c>
      <c r="K151" s="495">
        <f ca="1"/>
        <v>46236</v>
      </c>
      <c r="L151" s="173">
        <f ca="1"/>
        <v>46156</v>
      </c>
      <c r="M151" s="189">
        <f ca="1"/>
        <v>1</v>
      </c>
      <c r="N151" s="191" t="str">
        <f ca="1"/>
        <v>Completed</v>
      </c>
      <c r="O151" s="173">
        <f ca="1"/>
        <v>46187</v>
      </c>
      <c r="P151" s="189">
        <f ca="1"/>
        <v>1</v>
      </c>
      <c r="Q151" s="191" t="str">
        <f ca="1"/>
        <v>Completed</v>
      </c>
      <c r="R151" s="194">
        <f ca="1"/>
        <v>0</v>
      </c>
      <c r="S151" s="195">
        <f ca="1"/>
        <v>0</v>
      </c>
      <c r="T151" s="203">
        <f ca="1"/>
        <v>0</v>
      </c>
      <c r="U151" s="173">
        <f ca="1"/>
        <v>46234</v>
      </c>
      <c r="V151" s="189">
        <f ca="1"/>
        <v>1</v>
      </c>
      <c r="W151" s="191" t="str">
        <f ca="1"/>
        <v>Completed</v>
      </c>
      <c r="X151" s="194">
        <f ca="1"/>
        <v>0</v>
      </c>
      <c r="Y151" s="195">
        <f ca="1"/>
        <v>0</v>
      </c>
      <c r="Z151" s="203">
        <f ca="1"/>
        <v>0</v>
      </c>
      <c r="AA151" s="173">
        <f ca="1"/>
        <v>46218</v>
      </c>
      <c r="AB151" s="189">
        <f ca="1"/>
        <v>1</v>
      </c>
      <c r="AC151" s="191" t="str">
        <f ca="1"/>
        <v>Completed</v>
      </c>
      <c r="AD151" t="str" cm="1">
        <f t="array" aca="1" ref="AD151" ca="1">_xlfn.XLOOKUP(1,(E151='01 Summary'!$E$4:$E$250)*(('01 Summary'!$AC$4:$AC$250="Late")+('01 Summary'!$AC$4:$AC$250="On Schedule")),'01 Summary'!$AM$4:$AM$250," ")</f>
        <v xml:space="preserve"> </v>
      </c>
      <c r="AG151" s="644" t="s">
        <v>388</v>
      </c>
      <c r="AH151" s="644" t="s">
        <v>2284</v>
      </c>
      <c r="AI151" s="644" t="s">
        <v>2286</v>
      </c>
    </row>
    <row r="152" spans="2:35" ht="30" customHeight="1" x14ac:dyDescent="0.2">
      <c r="B152" s="491">
        <f ca="1"/>
        <v>148</v>
      </c>
      <c r="C152" s="491" t="str">
        <f ca="1"/>
        <v>MDW-39547</v>
      </c>
      <c r="D152" s="491" t="str">
        <f ca="1"/>
        <v>Lot02</v>
      </c>
      <c r="E152" s="491" t="str">
        <f ca="1"/>
        <v>MO-CK6</v>
      </c>
      <c r="F152" s="491" t="str">
        <f ca="1"/>
        <v>MO-CK</v>
      </c>
      <c r="G152" s="493" t="str">
        <f ca="1"/>
        <v>Modify Lockset the emergency door to be used for passage between the 2nd and 3rd floors inside the building.</v>
      </c>
      <c r="H152" s="491" t="str">
        <f ca="1"/>
        <v>สหชาติ</v>
      </c>
      <c r="I152" s="491">
        <f ca="1"/>
        <v>0</v>
      </c>
      <c r="J152" s="491" t="str">
        <f ca="1"/>
        <v>Depot</v>
      </c>
      <c r="K152" s="495">
        <f ca="1"/>
        <v>46237</v>
      </c>
      <c r="L152" s="173">
        <f ca="1"/>
        <v>46141</v>
      </c>
      <c r="M152" s="189">
        <f ca="1"/>
        <v>1</v>
      </c>
      <c r="N152" s="191" t="str">
        <f ca="1"/>
        <v>Completed</v>
      </c>
      <c r="O152" s="173">
        <f ca="1"/>
        <v>46187</v>
      </c>
      <c r="P152" s="189">
        <f ca="1"/>
        <v>1</v>
      </c>
      <c r="Q152" s="191" t="str">
        <f ca="1"/>
        <v>Completed</v>
      </c>
      <c r="R152" s="194">
        <f ca="1"/>
        <v>0</v>
      </c>
      <c r="S152" s="195">
        <f ca="1"/>
        <v>0</v>
      </c>
      <c r="T152" s="203">
        <f ca="1"/>
        <v>0</v>
      </c>
      <c r="U152" s="173">
        <f ca="1"/>
        <v>46234</v>
      </c>
      <c r="V152" s="189">
        <f ca="1"/>
        <v>1</v>
      </c>
      <c r="W152" s="191" t="str">
        <f ca="1"/>
        <v>Completed</v>
      </c>
      <c r="X152" s="194">
        <f ca="1"/>
        <v>0</v>
      </c>
      <c r="Y152" s="195">
        <f ca="1"/>
        <v>0</v>
      </c>
      <c r="Z152" s="203">
        <f ca="1"/>
        <v>0</v>
      </c>
      <c r="AA152" s="173">
        <f ca="1"/>
        <v>46204</v>
      </c>
      <c r="AB152" s="189">
        <f ca="1"/>
        <v>1</v>
      </c>
      <c r="AC152" s="191" t="str">
        <f ca="1"/>
        <v>Completed</v>
      </c>
      <c r="AD152" t="str" cm="1">
        <f t="array" aca="1" ref="AD152" ca="1">_xlfn.XLOOKUP(1,(E152='01 Summary'!$E$4:$E$250)*(('01 Summary'!$AC$4:$AC$250="Late")+('01 Summary'!$AC$4:$AC$250="On Schedule")),'01 Summary'!$AM$4:$AM$250," ")</f>
        <v xml:space="preserve"> </v>
      </c>
      <c r="AG152" s="644" t="s">
        <v>388</v>
      </c>
      <c r="AH152" s="644" t="s">
        <v>2284</v>
      </c>
      <c r="AI152" s="644" t="s">
        <v>2286</v>
      </c>
    </row>
    <row r="153" spans="2:35" ht="30" customHeight="1" x14ac:dyDescent="0.2">
      <c r="B153" s="491">
        <f ca="1"/>
        <v>149</v>
      </c>
      <c r="C153" s="491" t="str">
        <f ca="1"/>
        <v>MDW-39556</v>
      </c>
      <c r="D153" s="491" t="str">
        <f ca="1"/>
        <v>Lot02</v>
      </c>
      <c r="E153" s="491" t="str">
        <f ca="1"/>
        <v>MO-CK7</v>
      </c>
      <c r="F153" s="491" t="str">
        <f ca="1"/>
        <v>MO-CK</v>
      </c>
      <c r="G153" s="493" t="str">
        <f ca="1"/>
        <v>Addition small power for lounge and pantry room at 2nd floor and Hall and observation room at 3nd floor</v>
      </c>
      <c r="H153" s="491" t="str">
        <f ca="1"/>
        <v>ประธาน</v>
      </c>
      <c r="I153" s="491">
        <f ca="1"/>
        <v>0</v>
      </c>
      <c r="J153" s="491" t="str">
        <f ca="1"/>
        <v>Depot</v>
      </c>
      <c r="K153" s="495">
        <f ca="1"/>
        <v>46238</v>
      </c>
      <c r="L153" s="173">
        <f ca="1"/>
        <v>46156</v>
      </c>
      <c r="M153" s="189">
        <f ca="1"/>
        <v>1</v>
      </c>
      <c r="N153" s="191" t="str">
        <f ca="1"/>
        <v>Completed</v>
      </c>
      <c r="O153" s="173">
        <f ca="1"/>
        <v>46187</v>
      </c>
      <c r="P153" s="189">
        <f ca="1"/>
        <v>1</v>
      </c>
      <c r="Q153" s="191" t="str">
        <f ca="1"/>
        <v>Completed</v>
      </c>
      <c r="R153" s="194">
        <f ca="1"/>
        <v>0</v>
      </c>
      <c r="S153" s="195">
        <f ca="1"/>
        <v>0</v>
      </c>
      <c r="T153" s="203">
        <f ca="1"/>
        <v>0</v>
      </c>
      <c r="U153" s="173">
        <f ca="1"/>
        <v>46234</v>
      </c>
      <c r="V153" s="189">
        <f ca="1"/>
        <v>1</v>
      </c>
      <c r="W153" s="191" t="str">
        <f ca="1"/>
        <v>Completed</v>
      </c>
      <c r="X153" s="194">
        <f ca="1"/>
        <v>0</v>
      </c>
      <c r="Y153" s="195">
        <f ca="1"/>
        <v>0</v>
      </c>
      <c r="Z153" s="203">
        <f ca="1"/>
        <v>0</v>
      </c>
      <c r="AA153" s="173">
        <f ca="1"/>
        <v>46147</v>
      </c>
      <c r="AB153" s="189">
        <f ca="1"/>
        <v>1</v>
      </c>
      <c r="AC153" s="191" t="str">
        <f ca="1"/>
        <v>Completed</v>
      </c>
      <c r="AD153" t="str" cm="1">
        <f t="array" aca="1" ref="AD153" ca="1">_xlfn.XLOOKUP(1,(E153='01 Summary'!$E$4:$E$250)*(('01 Summary'!$AC$4:$AC$250="Late")+('01 Summary'!$AC$4:$AC$250="On Schedule")),'01 Summary'!$AM$4:$AM$250," ")</f>
        <v xml:space="preserve"> </v>
      </c>
      <c r="AG153" s="644" t="s">
        <v>389</v>
      </c>
      <c r="AH153" s="644" t="s">
        <v>3721</v>
      </c>
      <c r="AI153" s="644" t="s">
        <v>3939</v>
      </c>
    </row>
    <row r="154" spans="2:35" ht="30" customHeight="1" x14ac:dyDescent="0.2">
      <c r="B154" s="491">
        <f ca="1"/>
        <v>150</v>
      </c>
      <c r="C154" s="491" t="str">
        <f ca="1"/>
        <v>MDW-39548</v>
      </c>
      <c r="D154" s="491" t="str">
        <f ca="1"/>
        <v>Lot02</v>
      </c>
      <c r="E154" s="491" t="str">
        <f ca="1"/>
        <v>MO-CK8</v>
      </c>
      <c r="F154" s="491" t="str">
        <f ca="1"/>
        <v>MO-CK</v>
      </c>
      <c r="G154" s="493" t="str">
        <f ca="1"/>
        <v>Air Condition for using store room to be pantry room. 2nd floor</v>
      </c>
      <c r="H154" s="491" t="str">
        <f ca="1"/>
        <v>ประธาน</v>
      </c>
      <c r="I154" s="491">
        <f ca="1"/>
        <v>0</v>
      </c>
      <c r="J154" s="491" t="str">
        <f ca="1"/>
        <v>Depot</v>
      </c>
      <c r="K154" s="495">
        <f ca="1"/>
        <v>46239</v>
      </c>
      <c r="L154" s="173">
        <f ca="1"/>
        <v>46141</v>
      </c>
      <c r="M154" s="189">
        <f ca="1"/>
        <v>1</v>
      </c>
      <c r="N154" s="192" t="str">
        <f ca="1"/>
        <v>Completed</v>
      </c>
      <c r="O154" s="173">
        <f ca="1"/>
        <v>46187</v>
      </c>
      <c r="P154" s="189">
        <f ca="1"/>
        <v>1</v>
      </c>
      <c r="Q154" s="192" t="str">
        <f ca="1"/>
        <v>Completed</v>
      </c>
      <c r="R154" s="194">
        <f ca="1"/>
        <v>0</v>
      </c>
      <c r="S154" s="195">
        <f ca="1"/>
        <v>0</v>
      </c>
      <c r="T154" s="203">
        <f ca="1"/>
        <v>0</v>
      </c>
      <c r="U154" s="173">
        <f ca="1"/>
        <v>46234</v>
      </c>
      <c r="V154" s="189">
        <f ca="1"/>
        <v>1</v>
      </c>
      <c r="W154" s="191" t="str">
        <f ca="1"/>
        <v>Completed</v>
      </c>
      <c r="X154" s="194">
        <f ca="1"/>
        <v>0</v>
      </c>
      <c r="Y154" s="195">
        <f ca="1"/>
        <v>0</v>
      </c>
      <c r="Z154" s="203">
        <f ca="1"/>
        <v>0</v>
      </c>
      <c r="AA154" s="173">
        <f ca="1"/>
        <v>46105</v>
      </c>
      <c r="AB154" s="189">
        <f ca="1"/>
        <v>1</v>
      </c>
      <c r="AC154" s="191" t="str">
        <f ca="1"/>
        <v>Completed</v>
      </c>
      <c r="AD154" s="571" t="str" cm="1">
        <f t="array" aca="1" ref="AD154" ca="1">_xlfn.XLOOKUP(1,(E154='01 Summary'!$E$4:$E$250)*(('01 Summary'!$AC$4:$AC$250="Late")+('01 Summary'!$AC$4:$AC$250="On Schedule")),'01 Summary'!$AM$4:$AM$250," ")</f>
        <v xml:space="preserve"> </v>
      </c>
      <c r="AE154" s="571"/>
      <c r="AG154" s="644" t="s">
        <v>390</v>
      </c>
      <c r="AH154" s="644" t="s">
        <v>3707</v>
      </c>
      <c r="AI154" s="644" t="s">
        <v>3927</v>
      </c>
    </row>
    <row r="155" spans="2:35" ht="30" customHeight="1" x14ac:dyDescent="0.2">
      <c r="B155" s="491">
        <f ca="1"/>
        <v>151</v>
      </c>
      <c r="C155" s="685" t="str">
        <f ca="1"/>
        <v>MDW-39552</v>
      </c>
      <c r="D155" s="685" t="str">
        <f ca="1"/>
        <v>Lot02</v>
      </c>
      <c r="E155" s="685" t="str">
        <f ca="1"/>
        <v>MO-CK9</v>
      </c>
      <c r="F155" s="685" t="str">
        <f ca="1"/>
        <v>MO-CK</v>
      </c>
      <c r="G155" s="687" t="str">
        <f ca="1"/>
        <v>Walk Way Hand rail high 90 cm 1 side (144 m. x 7 route)</v>
      </c>
      <c r="H155" s="685" t="str">
        <f ca="1"/>
        <v>สหชาติ</v>
      </c>
      <c r="I155" s="685">
        <f ca="1"/>
        <v>0</v>
      </c>
      <c r="J155" s="685" t="str">
        <f ca="1"/>
        <v>Depot</v>
      </c>
      <c r="K155" s="688">
        <f ca="1"/>
        <v>46296</v>
      </c>
      <c r="L155" s="193">
        <f ca="1"/>
        <v>46172</v>
      </c>
      <c r="M155" s="531">
        <f ca="1"/>
        <v>1</v>
      </c>
      <c r="N155" s="601" t="str">
        <f ca="1"/>
        <v>Completed</v>
      </c>
      <c r="O155" s="193">
        <f ca="1"/>
        <v>46203</v>
      </c>
      <c r="P155" s="531">
        <f ca="1"/>
        <v>1</v>
      </c>
      <c r="Q155" s="601" t="str">
        <f ca="1"/>
        <v>Completed</v>
      </c>
      <c r="R155" s="602">
        <f ca="1"/>
        <v>0</v>
      </c>
      <c r="S155" s="603">
        <f ca="1"/>
        <v>0</v>
      </c>
      <c r="T155" s="604">
        <f ca="1"/>
        <v>0</v>
      </c>
      <c r="U155" s="193">
        <f ca="1"/>
        <v>46295</v>
      </c>
      <c r="V155" s="531">
        <f ca="1"/>
        <v>0.98770000000000002</v>
      </c>
      <c r="W155" s="601" t="str">
        <f ca="1"/>
        <v>Late</v>
      </c>
      <c r="X155" s="602">
        <f ca="1"/>
        <v>0</v>
      </c>
      <c r="Y155" s="603">
        <f ca="1"/>
        <v>0</v>
      </c>
      <c r="Z155" s="604">
        <f ca="1"/>
        <v>0</v>
      </c>
      <c r="AA155" s="193">
        <f ca="1"/>
        <v>46295</v>
      </c>
      <c r="AB155" s="531">
        <f ca="1"/>
        <v>0.5</v>
      </c>
      <c r="AC155" s="601" t="str">
        <f ca="1"/>
        <v>Late</v>
      </c>
      <c r="AD155" s="571" t="str" cm="1">
        <f t="array" aca="1" ref="AD155" ca="1">_xlfn.XLOOKUP(1,(E155='01 Summary'!$E$4:$E$250)*(('01 Summary'!$AC$4:$AC$250="Late")+('01 Summary'!$AC$4:$AC$250="On Schedule")),'01 Summary'!$AM$4:$AM$250," ")</f>
        <v>คงเหลืองานคอนกรีตทางเดินข้ามราง</v>
      </c>
      <c r="AE155" s="571"/>
      <c r="AG155" s="644" t="s">
        <v>391</v>
      </c>
      <c r="AH155" s="644" t="s">
        <v>2292</v>
      </c>
      <c r="AI155" s="644" t="s">
        <v>2294</v>
      </c>
    </row>
    <row r="156" spans="2:35" ht="30" hidden="1" customHeight="1" x14ac:dyDescent="0.2">
      <c r="B156" s="491">
        <f ca="1"/>
        <v>152</v>
      </c>
      <c r="C156" s="496" t="str">
        <f ca="1"/>
        <v>MDW-39544</v>
      </c>
      <c r="D156" s="496" t="str">
        <f ca="1"/>
        <v>Lot02</v>
      </c>
      <c r="E156" s="496" t="str">
        <f ca="1"/>
        <v>MO-CK10</v>
      </c>
      <c r="F156" s="496" t="str">
        <f ca="1"/>
        <v>MO-CK</v>
      </c>
      <c r="G156" s="498" t="str">
        <f ca="1"/>
        <v>Barbed wire fence Viaduct CE CW</v>
      </c>
      <c r="H156" s="496" t="str">
        <f ca="1"/>
        <v>บัณฑิต/สหชาติ</v>
      </c>
      <c r="I156" s="496" t="str">
        <f ca="1"/>
        <v>พี่ต่อ</v>
      </c>
      <c r="J156" s="496" t="str">
        <f ca="1"/>
        <v>Depot</v>
      </c>
      <c r="K156" s="500">
        <f ca="1"/>
        <v>46388</v>
      </c>
      <c r="L156" s="174">
        <f ca="1"/>
        <v>0</v>
      </c>
      <c r="M156" s="188">
        <f ca="1"/>
        <v>0</v>
      </c>
      <c r="N156" s="175">
        <f ca="1"/>
        <v>0</v>
      </c>
      <c r="O156" s="174">
        <f ca="1"/>
        <v>0</v>
      </c>
      <c r="P156" s="188">
        <f ca="1"/>
        <v>0</v>
      </c>
      <c r="Q156" s="175">
        <f ca="1"/>
        <v>0</v>
      </c>
      <c r="R156" s="174">
        <f ca="1"/>
        <v>0</v>
      </c>
      <c r="S156" s="188">
        <f ca="1"/>
        <v>0</v>
      </c>
      <c r="T156" s="175">
        <f ca="1"/>
        <v>0</v>
      </c>
      <c r="U156" s="174">
        <f ca="1"/>
        <v>0</v>
      </c>
      <c r="V156" s="188">
        <f ca="1"/>
        <v>0</v>
      </c>
      <c r="W156" s="175">
        <f ca="1"/>
        <v>0</v>
      </c>
      <c r="X156" s="174">
        <f ca="1"/>
        <v>0</v>
      </c>
      <c r="Y156" s="188">
        <f ca="1"/>
        <v>0</v>
      </c>
      <c r="Z156" s="175">
        <f ca="1"/>
        <v>0</v>
      </c>
      <c r="AA156" s="553">
        <f ca="1"/>
        <v>0</v>
      </c>
      <c r="AB156" s="554">
        <f ca="1"/>
        <v>0</v>
      </c>
      <c r="AC156" s="555">
        <f ca="1"/>
        <v>0</v>
      </c>
      <c r="AD156" s="571" t="str" cm="1">
        <f t="array" aca="1" ref="AD156" ca="1">_xlfn.XLOOKUP(1,(E156='01 Summary'!$E$4:$E$250)*(('01 Summary'!$AC$4:$AC$250="Late")+('01 Summary'!$AC$4:$AC$250="On Schedule")),'01 Summary'!$AM$4:$AM$250," ")</f>
        <v xml:space="preserve"> </v>
      </c>
      <c r="AE156" s="571"/>
      <c r="AG156" s="644" t="s">
        <v>392</v>
      </c>
      <c r="AH156" s="644" t="s">
        <v>2272</v>
      </c>
      <c r="AI156" s="644" t="s">
        <v>2274</v>
      </c>
    </row>
    <row r="157" spans="2:35" ht="30" customHeight="1" x14ac:dyDescent="0.2">
      <c r="B157" s="491">
        <f ca="1"/>
        <v>153</v>
      </c>
      <c r="C157" s="491" t="str">
        <f ca="1"/>
        <v>MDW-39545</v>
      </c>
      <c r="D157" s="491" t="str">
        <f ca="1"/>
        <v>Lot02</v>
      </c>
      <c r="E157" s="491" t="str">
        <f ca="1"/>
        <v>MO-CK11</v>
      </c>
      <c r="F157" s="491" t="str">
        <f ca="1"/>
        <v>MO-CK</v>
      </c>
      <c r="G157" s="493" t="str">
        <f ca="1"/>
        <v>Chain Link at Cut &amp; Cover 600m.</v>
      </c>
      <c r="H157" s="491" t="str">
        <f ca="1"/>
        <v>สหชาติ</v>
      </c>
      <c r="I157" s="491" t="str">
        <f ca="1"/>
        <v>พรพรหม</v>
      </c>
      <c r="J157" s="491" t="str">
        <f ca="1"/>
        <v>Depot</v>
      </c>
      <c r="K157" s="495">
        <f ca="1"/>
        <v>46174</v>
      </c>
      <c r="L157" s="173">
        <f ca="1"/>
        <v>46080</v>
      </c>
      <c r="M157" s="189">
        <f ca="1"/>
        <v>1</v>
      </c>
      <c r="N157" s="191" t="str">
        <f ca="1"/>
        <v>Completed</v>
      </c>
      <c r="O157" s="173">
        <f ca="1"/>
        <v>46142</v>
      </c>
      <c r="P157" s="189">
        <f ca="1"/>
        <v>1</v>
      </c>
      <c r="Q157" s="191" t="str">
        <f ca="1"/>
        <v>Completed</v>
      </c>
      <c r="R157" s="194">
        <f ca="1"/>
        <v>0</v>
      </c>
      <c r="S157" s="195">
        <f ca="1"/>
        <v>0</v>
      </c>
      <c r="T157" s="203">
        <f ca="1"/>
        <v>0</v>
      </c>
      <c r="U157" s="173">
        <f ca="1"/>
        <v>46265</v>
      </c>
      <c r="V157" s="189">
        <f ca="1"/>
        <v>1</v>
      </c>
      <c r="W157" s="191" t="str">
        <f ca="1"/>
        <v>Completed</v>
      </c>
      <c r="X157" s="194">
        <f ca="1"/>
        <v>0</v>
      </c>
      <c r="Y157" s="195">
        <f ca="1"/>
        <v>0</v>
      </c>
      <c r="Z157" s="203">
        <f ca="1"/>
        <v>0</v>
      </c>
      <c r="AA157" s="173">
        <f ca="1"/>
        <v>46235</v>
      </c>
      <c r="AB157" s="189">
        <f ca="1"/>
        <v>1</v>
      </c>
      <c r="AC157" s="191" t="str">
        <f ca="1"/>
        <v>Completed</v>
      </c>
      <c r="AD157" s="571" t="str" cm="1">
        <f t="array" aca="1" ref="AD157" ca="1">_xlfn.XLOOKUP(1,(E157='01 Summary'!$E$4:$E$250)*(('01 Summary'!$AC$4:$AC$250="Late")+('01 Summary'!$AC$4:$AC$250="On Schedule")),'01 Summary'!$AM$4:$AM$250," ")</f>
        <v xml:space="preserve"> </v>
      </c>
      <c r="AE157" s="571"/>
      <c r="AG157" s="644" t="s">
        <v>394</v>
      </c>
      <c r="AH157" s="644" t="s">
        <v>2276</v>
      </c>
      <c r="AI157" s="644" t="s">
        <v>2278</v>
      </c>
    </row>
    <row r="158" spans="2:35" ht="30" customHeight="1" x14ac:dyDescent="0.2">
      <c r="B158" s="491">
        <f ca="1"/>
        <v>154</v>
      </c>
      <c r="C158" s="685" t="str">
        <f ca="1"/>
        <v>MDW-39546</v>
      </c>
      <c r="D158" s="685" t="str">
        <f ca="1"/>
        <v>Lot02</v>
      </c>
      <c r="E158" s="685" t="str">
        <f ca="1"/>
        <v>MO-CK12</v>
      </c>
      <c r="F158" s="685" t="str">
        <f ca="1"/>
        <v>MO-CK</v>
      </c>
      <c r="G158" s="687" t="str">
        <f ca="1"/>
        <v>Chain Link under slab high 1.70 m</v>
      </c>
      <c r="H158" s="685" t="str">
        <f ca="1"/>
        <v>สหชาติ</v>
      </c>
      <c r="I158" s="685">
        <f ca="1"/>
        <v>0</v>
      </c>
      <c r="J158" s="685">
        <f ca="1"/>
        <v>0</v>
      </c>
      <c r="K158" s="688">
        <f ca="1"/>
        <v>46388</v>
      </c>
      <c r="L158" s="193">
        <f ca="1"/>
        <v>46203</v>
      </c>
      <c r="M158" s="531">
        <f ca="1"/>
        <v>1</v>
      </c>
      <c r="N158" s="601" t="str">
        <f ca="1"/>
        <v>Completed</v>
      </c>
      <c r="O158" s="597">
        <f ca="1"/>
        <v>46234</v>
      </c>
      <c r="P158" s="531">
        <f ca="1"/>
        <v>1</v>
      </c>
      <c r="Q158" s="601" t="str">
        <f ca="1"/>
        <v>Completed</v>
      </c>
      <c r="R158" s="602">
        <f ca="1"/>
        <v>0</v>
      </c>
      <c r="S158" s="603">
        <f ca="1"/>
        <v>0</v>
      </c>
      <c r="T158" s="604">
        <f ca="1"/>
        <v>0</v>
      </c>
      <c r="U158" s="193">
        <f ca="1"/>
        <v>46387</v>
      </c>
      <c r="V158" s="531">
        <f ca="1"/>
        <v>0.67269999999999996</v>
      </c>
      <c r="W158" s="601" t="str">
        <f ca="1"/>
        <v>On Schedule</v>
      </c>
      <c r="X158" s="602">
        <f ca="1"/>
        <v>0</v>
      </c>
      <c r="Y158" s="603">
        <f ca="1"/>
        <v>0</v>
      </c>
      <c r="Z158" s="604">
        <f ca="1"/>
        <v>0</v>
      </c>
      <c r="AA158" s="193">
        <f ca="1"/>
        <v>46357</v>
      </c>
      <c r="AB158" s="531">
        <f ca="1"/>
        <v>0.5</v>
      </c>
      <c r="AC158" s="601" t="str">
        <f ca="1"/>
        <v>On Schedule</v>
      </c>
      <c r="AD158" s="571" t="str" cm="1">
        <f t="array" aca="1" ref="AD158" ca="1">_xlfn.XLOOKUP(1,(E158='01 Summary'!$E$4:$E$250)*(('01 Summary'!$AC$4:$AC$250="Late")+('01 Summary'!$AC$4:$AC$250="On Schedule")),'01 Summary'!$AM$4:$AM$250," ")</f>
        <v>เริ่มติดตั้ง Chainlink แล้ว</v>
      </c>
      <c r="AE158" s="571"/>
      <c r="AG158" s="644" t="s">
        <v>395</v>
      </c>
      <c r="AH158" s="644" t="s">
        <v>2280</v>
      </c>
      <c r="AI158" s="644" t="s">
        <v>2282</v>
      </c>
    </row>
    <row r="159" spans="2:35" ht="30" customHeight="1" x14ac:dyDescent="0.2">
      <c r="B159" s="491">
        <f ca="1"/>
        <v>155</v>
      </c>
      <c r="C159" s="491" t="str">
        <f ca="1"/>
        <v>MDW-39550</v>
      </c>
      <c r="D159" s="491" t="str">
        <f ca="1"/>
        <v>Lot02</v>
      </c>
      <c r="E159" s="491" t="str">
        <f ca="1"/>
        <v>MO-CK13.1</v>
      </c>
      <c r="F159" s="491" t="str">
        <f ca="1"/>
        <v>MO-CK</v>
      </c>
      <c r="G159" s="493" t="str">
        <f ca="1"/>
        <v>Satellite Store at OR21 - Civil &amp; AR</v>
      </c>
      <c r="H159" s="491" t="str">
        <f ca="1"/>
        <v>สหชาติ</v>
      </c>
      <c r="I159" s="491">
        <f ca="1"/>
        <v>0</v>
      </c>
      <c r="J159" s="491">
        <f ca="1"/>
        <v>0</v>
      </c>
      <c r="K159" s="495">
        <f ca="1"/>
        <v>46389</v>
      </c>
      <c r="L159" s="583">
        <f ca="1"/>
        <v>46264</v>
      </c>
      <c r="M159" s="189">
        <f ca="1"/>
        <v>1</v>
      </c>
      <c r="N159" s="192" t="str">
        <f ca="1"/>
        <v>Completed</v>
      </c>
      <c r="O159" s="583">
        <f ca="1"/>
        <v>46310</v>
      </c>
      <c r="P159" s="189">
        <f ca="1"/>
        <v>0</v>
      </c>
      <c r="Q159" s="192" t="str">
        <f ca="1"/>
        <v>Late</v>
      </c>
      <c r="R159" s="668">
        <f ca="1"/>
        <v>0</v>
      </c>
      <c r="S159" s="669">
        <f ca="1"/>
        <v>0</v>
      </c>
      <c r="T159" s="639">
        <f ca="1"/>
        <v>0</v>
      </c>
      <c r="U159" s="583">
        <f ca="1"/>
        <v>46387</v>
      </c>
      <c r="V159" s="189">
        <f ca="1"/>
        <v>0</v>
      </c>
      <c r="W159" s="192" t="str">
        <f ca="1"/>
        <v>On Schedule</v>
      </c>
      <c r="X159" s="668">
        <f ca="1"/>
        <v>0</v>
      </c>
      <c r="Y159" s="669">
        <f ca="1"/>
        <v>0</v>
      </c>
      <c r="Z159" s="639">
        <f ca="1"/>
        <v>0</v>
      </c>
      <c r="AA159" s="583">
        <f ca="1"/>
        <v>46357</v>
      </c>
      <c r="AB159" s="189">
        <f ca="1"/>
        <v>1</v>
      </c>
      <c r="AC159" s="192" t="str">
        <f ca="1"/>
        <v>Completed</v>
      </c>
      <c r="AD159" t="str" cm="1">
        <f t="array" aca="1" ref="AD159" ca="1">_xlfn.XLOOKUP(1,(E159='01 Summary'!$E$4:$E$250)*(('01 Summary'!$AC$4:$AC$250="Late")+('01 Summary'!$AC$4:$AC$250="On Schedule")),'01 Summary'!$AM$4:$AM$250," ")</f>
        <v xml:space="preserve"> </v>
      </c>
      <c r="AG159" s="644" t="s">
        <v>397</v>
      </c>
      <c r="AH159" s="644" t="s">
        <v>2288</v>
      </c>
      <c r="AI159" s="644" t="s">
        <v>3932</v>
      </c>
    </row>
    <row r="160" spans="2:35" ht="30" customHeight="1" x14ac:dyDescent="0.2">
      <c r="B160" s="491">
        <f ca="1"/>
        <v>156</v>
      </c>
      <c r="C160" s="491" t="str">
        <f ca="1"/>
        <v>MDW-39549</v>
      </c>
      <c r="D160" s="491" t="str">
        <f ca="1"/>
        <v>Lot02</v>
      </c>
      <c r="E160" s="491" t="str">
        <f ca="1"/>
        <v>MO-CK13.2</v>
      </c>
      <c r="F160" s="491" t="str">
        <f ca="1"/>
        <v>MO-CK</v>
      </c>
      <c r="G160" s="493" t="str">
        <f ca="1"/>
        <v>Maintenance Room and Satellite Store at Stations - Building Services</v>
      </c>
      <c r="H160" s="491" t="str">
        <f ca="1"/>
        <v>ประธาน</v>
      </c>
      <c r="I160" s="491">
        <f ca="1"/>
        <v>0</v>
      </c>
      <c r="J160" s="491">
        <f ca="1"/>
        <v>0</v>
      </c>
      <c r="K160" s="495">
        <f ca="1"/>
        <v>46390</v>
      </c>
      <c r="L160" s="173">
        <f ca="1"/>
        <v>46264</v>
      </c>
      <c r="M160" s="189">
        <f ca="1"/>
        <v>1</v>
      </c>
      <c r="N160" s="191" t="str">
        <f ca="1"/>
        <v>Completed</v>
      </c>
      <c r="O160" s="173">
        <f ca="1"/>
        <v>46310</v>
      </c>
      <c r="P160" s="189">
        <f ca="1"/>
        <v>1</v>
      </c>
      <c r="Q160" s="191" t="str">
        <f ca="1"/>
        <v>Completed</v>
      </c>
      <c r="R160" s="194">
        <f ca="1"/>
        <v>0</v>
      </c>
      <c r="S160" s="195">
        <f ca="1"/>
        <v>0</v>
      </c>
      <c r="T160" s="203">
        <f ca="1"/>
        <v>0</v>
      </c>
      <c r="U160" s="173">
        <f ca="1"/>
        <v>46387</v>
      </c>
      <c r="V160" s="189">
        <f ca="1"/>
        <v>0.8</v>
      </c>
      <c r="W160" s="191" t="str">
        <f ca="1"/>
        <v>On Schedule</v>
      </c>
      <c r="X160" s="194">
        <f ca="1"/>
        <v>0</v>
      </c>
      <c r="Y160" s="195">
        <f ca="1"/>
        <v>0</v>
      </c>
      <c r="Z160" s="203">
        <f ca="1"/>
        <v>0</v>
      </c>
      <c r="AA160" s="173">
        <f ca="1"/>
        <v>46356</v>
      </c>
      <c r="AB160" s="189">
        <f ca="1"/>
        <v>1</v>
      </c>
      <c r="AC160" s="191" t="str">
        <f ca="1"/>
        <v>Completed</v>
      </c>
      <c r="AD160" t="str" cm="1">
        <f t="array" aca="1" ref="AD160" ca="1">_xlfn.XLOOKUP(1,(E160='01 Summary'!$E$4:$E$250)*(('01 Summary'!$AC$4:$AC$250="Late")+('01 Summary'!$AC$4:$AC$250="On Schedule")),'01 Summary'!$AM$4:$AM$250," ")</f>
        <v xml:space="preserve"> </v>
      </c>
      <c r="AG160" s="644" t="s">
        <v>396</v>
      </c>
      <c r="AH160" s="644" t="s">
        <v>3710</v>
      </c>
      <c r="AI160" s="644" t="s">
        <v>3930</v>
      </c>
    </row>
    <row r="161" spans="2:35" ht="30" customHeight="1" x14ac:dyDescent="0.2">
      <c r="B161" s="491">
        <f ca="1"/>
        <v>157</v>
      </c>
      <c r="C161" s="491" t="str">
        <f ca="1"/>
        <v>MDW-39551</v>
      </c>
      <c r="D161" s="491" t="str">
        <f ca="1"/>
        <v>Lot02</v>
      </c>
      <c r="E161" s="491" t="str">
        <f ca="1"/>
        <v>MO-CK14</v>
      </c>
      <c r="F161" s="491" t="str">
        <f ca="1"/>
        <v>MO-CK</v>
      </c>
      <c r="G161" s="493" t="str">
        <f ca="1"/>
        <v>Modify Cleaner room at OR29 to be Train crew Standby office with facility system</v>
      </c>
      <c r="H161" s="491" t="str">
        <f ca="1"/>
        <v>ประธาน</v>
      </c>
      <c r="I161" s="491">
        <f ca="1"/>
        <v>0</v>
      </c>
      <c r="J161" s="491" t="str">
        <f ca="1"/>
        <v>Depot</v>
      </c>
      <c r="K161" s="495">
        <f ca="1"/>
        <v>46204</v>
      </c>
      <c r="L161" s="173">
        <f ca="1"/>
        <v>46095</v>
      </c>
      <c r="M161" s="189">
        <f ca="1"/>
        <v>1</v>
      </c>
      <c r="N161" s="191" t="str">
        <f ca="1"/>
        <v>Completed</v>
      </c>
      <c r="O161" s="173">
        <f ca="1"/>
        <v>46141</v>
      </c>
      <c r="P161" s="189">
        <f ca="1"/>
        <v>1</v>
      </c>
      <c r="Q161" s="191" t="str">
        <f ca="1"/>
        <v>Completed</v>
      </c>
      <c r="R161" s="194">
        <f ca="1"/>
        <v>0</v>
      </c>
      <c r="S161" s="195">
        <f ca="1"/>
        <v>0</v>
      </c>
      <c r="T161" s="203">
        <f ca="1"/>
        <v>0</v>
      </c>
      <c r="U161" s="173">
        <f ca="1"/>
        <v>46203</v>
      </c>
      <c r="V161" s="189">
        <f ca="1"/>
        <v>0.95</v>
      </c>
      <c r="W161" s="191" t="str">
        <f ca="1"/>
        <v>Late</v>
      </c>
      <c r="X161" s="194">
        <f ca="1"/>
        <v>0</v>
      </c>
      <c r="Y161" s="195">
        <f ca="1"/>
        <v>0</v>
      </c>
      <c r="Z161" s="203">
        <f ca="1"/>
        <v>0</v>
      </c>
      <c r="AA161" s="173">
        <f ca="1"/>
        <v>46295</v>
      </c>
      <c r="AB161" s="189">
        <f ca="1"/>
        <v>1</v>
      </c>
      <c r="AC161" s="191" t="str">
        <f ca="1"/>
        <v>Completed</v>
      </c>
      <c r="AD161" t="str" cm="1">
        <f t="array" aca="1" ref="AD161" ca="1">_xlfn.XLOOKUP(1,(E161='01 Summary'!$E$4:$E$250)*(('01 Summary'!$AC$4:$AC$250="Late")+('01 Summary'!$AC$4:$AC$250="On Schedule")),'01 Summary'!$AM$4:$AM$250," ")</f>
        <v xml:space="preserve"> </v>
      </c>
      <c r="AG161" s="644" t="s">
        <v>398</v>
      </c>
      <c r="AH161" s="644" t="s">
        <v>3714</v>
      </c>
      <c r="AI161" s="644" t="s">
        <v>3934</v>
      </c>
    </row>
    <row r="162" spans="2:35" ht="30" customHeight="1" x14ac:dyDescent="0.2">
      <c r="B162" s="491">
        <f ca="1"/>
        <v>158</v>
      </c>
      <c r="C162" s="685" t="str">
        <f ca="1"/>
        <v>MDW-39295</v>
      </c>
      <c r="D162" s="685" t="str">
        <f ca="1"/>
        <v>Lot02</v>
      </c>
      <c r="E162" s="685" t="str">
        <f ca="1"/>
        <v>MO-CK15.1</v>
      </c>
      <c r="F162" s="685" t="str">
        <f ca="1"/>
        <v>MO-CK</v>
      </c>
      <c r="G162" s="687" t="str">
        <f ca="1"/>
        <v>Epoxy Floor Installation and Curb Installation at the Entrance - Civil &amp; AR</v>
      </c>
      <c r="H162" s="685" t="str">
        <f ca="1"/>
        <v>สหชาติ</v>
      </c>
      <c r="I162" s="685">
        <f ca="1"/>
        <v>0</v>
      </c>
      <c r="J162" s="685" t="str">
        <f ca="1"/>
        <v>Depot</v>
      </c>
      <c r="K162" s="688">
        <f ca="1"/>
        <v>46143</v>
      </c>
      <c r="L162" s="193">
        <f ca="1"/>
        <v>46049</v>
      </c>
      <c r="M162" s="531">
        <f ca="1"/>
        <v>1</v>
      </c>
      <c r="N162" s="601" t="str">
        <f ca="1"/>
        <v>Completed</v>
      </c>
      <c r="O162" s="193">
        <f ca="1"/>
        <v>46080</v>
      </c>
      <c r="P162" s="531">
        <f ca="1"/>
        <v>1</v>
      </c>
      <c r="Q162" s="601" t="str">
        <f ca="1"/>
        <v>Completed</v>
      </c>
      <c r="R162" s="602">
        <f ca="1"/>
        <v>0</v>
      </c>
      <c r="S162" s="603">
        <f ca="1"/>
        <v>0</v>
      </c>
      <c r="T162" s="604">
        <f ca="1"/>
        <v>0</v>
      </c>
      <c r="U162" s="193">
        <f ca="1"/>
        <v>46142</v>
      </c>
      <c r="V162" s="531">
        <f ca="1"/>
        <v>1</v>
      </c>
      <c r="W162" s="601" t="str">
        <f ca="1"/>
        <v>Completed</v>
      </c>
      <c r="X162" s="602">
        <f ca="1"/>
        <v>0</v>
      </c>
      <c r="Y162" s="603">
        <f ca="1"/>
        <v>0</v>
      </c>
      <c r="Z162" s="604">
        <f ca="1"/>
        <v>0</v>
      </c>
      <c r="AA162" s="193">
        <f ca="1"/>
        <v>46295</v>
      </c>
      <c r="AB162" s="531">
        <f ca="1"/>
        <v>0.5</v>
      </c>
      <c r="AC162" s="601" t="str">
        <f ca="1"/>
        <v>Late</v>
      </c>
      <c r="AD162" cm="1">
        <f t="array" aca="1" ref="AD162" ca="1">_xlfn.XLOOKUP(1,(E162='01 Summary'!$E$4:$E$250)*(('01 Summary'!$AC$4:$AC$250="Late")+('01 Summary'!$AC$4:$AC$250="On Schedule")),'01 Summary'!$AM$4:$AM$250," ")</f>
        <v>0</v>
      </c>
      <c r="AG162" s="644" t="s">
        <v>400</v>
      </c>
      <c r="AH162" s="644" t="s">
        <v>2149</v>
      </c>
      <c r="AI162" s="644" t="s">
        <v>2151</v>
      </c>
    </row>
    <row r="163" spans="2:35" ht="30" customHeight="1" x14ac:dyDescent="0.2">
      <c r="B163" s="491">
        <f ca="1"/>
        <v>159</v>
      </c>
      <c r="C163" s="491" t="str">
        <f ca="1"/>
        <v>MDW-39296</v>
      </c>
      <c r="D163" s="491" t="str">
        <f ca="1"/>
        <v>Lot02</v>
      </c>
      <c r="E163" s="491" t="str">
        <f ca="1"/>
        <v>MO-CK15.2</v>
      </c>
      <c r="F163" s="491" t="str">
        <f ca="1"/>
        <v>MO-CK</v>
      </c>
      <c r="G163" s="493" t="str">
        <f ca="1"/>
        <v>Change Electrical Equipment to be Explosion-proof type - Building Services</v>
      </c>
      <c r="H163" s="491" t="str">
        <f ca="1"/>
        <v>ประธาน</v>
      </c>
      <c r="I163" s="491">
        <f ca="1"/>
        <v>0</v>
      </c>
      <c r="J163" s="491" t="str">
        <f ca="1"/>
        <v>Depot</v>
      </c>
      <c r="K163" s="495">
        <f ca="1"/>
        <v>46143</v>
      </c>
      <c r="L163" s="173">
        <f ca="1"/>
        <v>46004</v>
      </c>
      <c r="M163" s="189">
        <f ca="1"/>
        <v>1</v>
      </c>
      <c r="N163" s="191" t="str">
        <f ca="1"/>
        <v>Completed</v>
      </c>
      <c r="O163" s="173">
        <f ca="1"/>
        <v>46050</v>
      </c>
      <c r="P163" s="189">
        <f ca="1"/>
        <v>1</v>
      </c>
      <c r="Q163" s="191" t="str">
        <f ca="1"/>
        <v>Completed</v>
      </c>
      <c r="R163" s="194">
        <f ca="1"/>
        <v>0</v>
      </c>
      <c r="S163" s="195">
        <f ca="1"/>
        <v>0</v>
      </c>
      <c r="T163" s="203">
        <f ca="1"/>
        <v>0</v>
      </c>
      <c r="U163" s="173">
        <f ca="1"/>
        <v>46142</v>
      </c>
      <c r="V163" s="189">
        <f ca="1"/>
        <v>0.9</v>
      </c>
      <c r="W163" s="191" t="str">
        <f ca="1"/>
        <v>Late</v>
      </c>
      <c r="X163" s="194">
        <f ca="1"/>
        <v>0</v>
      </c>
      <c r="Y163" s="195">
        <f ca="1"/>
        <v>0</v>
      </c>
      <c r="Z163" s="203">
        <f ca="1"/>
        <v>0</v>
      </c>
      <c r="AA163" s="173">
        <f ca="1"/>
        <v>46295</v>
      </c>
      <c r="AB163" s="189">
        <f ca="1"/>
        <v>0</v>
      </c>
      <c r="AC163" s="191" t="str">
        <f ca="1"/>
        <v>Late</v>
      </c>
      <c r="AD163" t="str" cm="1">
        <f t="array" aca="1" ref="AD163" ca="1">_xlfn.XLOOKUP(1,(E163='01 Summary'!$E$4:$E$250)*(('01 Summary'!$AC$4:$AC$250="Late")+('01 Summary'!$AC$4:$AC$250="On Schedule")),'01 Summary'!$AM$4:$AM$250," ")</f>
        <v>Fore cast Nov-26</v>
      </c>
      <c r="AG163" s="644" t="s">
        <v>399</v>
      </c>
      <c r="AH163" s="644" t="s">
        <v>3591</v>
      </c>
      <c r="AI163" s="644" t="s">
        <v>3856</v>
      </c>
    </row>
    <row r="164" spans="2:35" ht="30" customHeight="1" x14ac:dyDescent="0.2">
      <c r="B164" s="491">
        <f ca="1"/>
        <v>160</v>
      </c>
      <c r="C164" s="491" t="str">
        <f ca="1"/>
        <v>DWE-39024</v>
      </c>
      <c r="D164" s="491" t="str">
        <f ca="1"/>
        <v>Lot02</v>
      </c>
      <c r="E164" s="491" t="str">
        <f ca="1"/>
        <v>MO-CK16</v>
      </c>
      <c r="F164" s="491" t="str">
        <f ca="1"/>
        <v>MO-CK</v>
      </c>
      <c r="G164" s="493" t="str">
        <f ca="1"/>
        <v>Dangerous waste Storage 30 x 5 m. =10 room</v>
      </c>
      <c r="H164" s="491" t="str">
        <f ca="1"/>
        <v>สหชาติ</v>
      </c>
      <c r="I164" s="491">
        <f ca="1"/>
        <v>0</v>
      </c>
      <c r="J164" s="491" t="str">
        <f ca="1"/>
        <v>Depot</v>
      </c>
      <c r="K164" s="495">
        <f ca="1"/>
        <v>46143</v>
      </c>
      <c r="L164" s="173">
        <f ca="1"/>
        <v>45930</v>
      </c>
      <c r="M164" s="189">
        <f ca="1"/>
        <v>1</v>
      </c>
      <c r="N164" s="191" t="str">
        <f ca="1"/>
        <v>Completed</v>
      </c>
      <c r="O164" s="173">
        <f ca="1"/>
        <v>46096</v>
      </c>
      <c r="P164" s="189">
        <f ca="1"/>
        <v>1</v>
      </c>
      <c r="Q164" s="191" t="str">
        <f ca="1"/>
        <v>Completed</v>
      </c>
      <c r="R164" s="194">
        <f ca="1"/>
        <v>0</v>
      </c>
      <c r="S164" s="195">
        <f ca="1"/>
        <v>0</v>
      </c>
      <c r="T164" s="203">
        <f ca="1"/>
        <v>0</v>
      </c>
      <c r="U164" s="173">
        <f ca="1"/>
        <v>46142</v>
      </c>
      <c r="V164" s="189">
        <f ca="1"/>
        <v>1</v>
      </c>
      <c r="W164" s="191" t="str">
        <f ca="1"/>
        <v>Completed</v>
      </c>
      <c r="X164" s="194">
        <f ca="1"/>
        <v>0</v>
      </c>
      <c r="Y164" s="195">
        <f ca="1"/>
        <v>0</v>
      </c>
      <c r="Z164" s="203">
        <f ca="1"/>
        <v>0</v>
      </c>
      <c r="AA164" s="173">
        <f ca="1"/>
        <v>46218</v>
      </c>
      <c r="AB164" s="189">
        <f ca="1"/>
        <v>1</v>
      </c>
      <c r="AC164" s="191" t="str">
        <f ca="1"/>
        <v>Completed</v>
      </c>
      <c r="AD164" t="str" cm="1">
        <f t="array" aca="1" ref="AD164" ca="1">_xlfn.XLOOKUP(1,(E164='01 Summary'!$E$4:$E$250)*(('01 Summary'!$AC$4:$AC$250="Late")+('01 Summary'!$AC$4:$AC$250="On Schedule")),'01 Summary'!$AM$4:$AM$250," ")</f>
        <v xml:space="preserve"> </v>
      </c>
      <c r="AG164" s="644" t="s">
        <v>489</v>
      </c>
      <c r="AH164" s="644" t="s">
        <v>2056</v>
      </c>
      <c r="AI164" s="644" t="s">
        <v>2058</v>
      </c>
    </row>
    <row r="165" spans="2:35" ht="30" customHeight="1" x14ac:dyDescent="0.2">
      <c r="B165" s="491">
        <f ca="1"/>
        <v>161</v>
      </c>
      <c r="C165" s="494">
        <f ca="1"/>
        <v>0</v>
      </c>
      <c r="D165" s="491" t="str">
        <f ca="1"/>
        <v>Lot02</v>
      </c>
      <c r="E165" s="491" t="str">
        <f ca="1"/>
        <v>MO-CK17</v>
      </c>
      <c r="F165" s="491" t="str">
        <f ca="1"/>
        <v>MO-CK</v>
      </c>
      <c r="G165" s="493" t="str">
        <f ca="1"/>
        <v>Safety Sign all Depot Area building</v>
      </c>
      <c r="H165" s="491" t="str">
        <f ca="1"/>
        <v>สหชาติ</v>
      </c>
      <c r="I165" s="491">
        <f ca="1"/>
        <v>0</v>
      </c>
      <c r="J165" s="491" t="str">
        <f ca="1"/>
        <v>Depot</v>
      </c>
      <c r="K165" s="495">
        <f ca="1"/>
        <v>46143</v>
      </c>
      <c r="L165" s="173">
        <f ca="1"/>
        <v>45989</v>
      </c>
      <c r="M165" s="189">
        <f ca="1"/>
        <v>1</v>
      </c>
      <c r="N165" s="191" t="str">
        <f ca="1"/>
        <v>Completed</v>
      </c>
      <c r="O165" s="173">
        <f ca="1"/>
        <v>46188</v>
      </c>
      <c r="P165" s="189">
        <f ca="1"/>
        <v>1</v>
      </c>
      <c r="Q165" s="192" t="str">
        <f ca="1"/>
        <v>Completed</v>
      </c>
      <c r="R165" s="173">
        <f ca="1"/>
        <v>46285</v>
      </c>
      <c r="S165" s="189">
        <f ca="1"/>
        <v>0.27</v>
      </c>
      <c r="T165" s="191" t="str">
        <f ca="1"/>
        <v>Late</v>
      </c>
      <c r="U165" s="173">
        <f ca="1"/>
        <v>46310</v>
      </c>
      <c r="V165" s="189">
        <f ca="1"/>
        <v>0</v>
      </c>
      <c r="W165" s="191" t="str">
        <f ca="1"/>
        <v>Late</v>
      </c>
      <c r="X165" s="194">
        <f ca="1"/>
        <v>0</v>
      </c>
      <c r="Y165" s="195">
        <f ca="1"/>
        <v>0</v>
      </c>
      <c r="Z165" s="203">
        <f ca="1"/>
        <v>0</v>
      </c>
      <c r="AA165" s="572">
        <f ca="1"/>
        <v>0</v>
      </c>
      <c r="AB165" s="189">
        <f ca="1"/>
        <v>0</v>
      </c>
      <c r="AC165" s="568" t="str">
        <f ca="1"/>
        <v>Late</v>
      </c>
      <c r="AD165" t="str" cm="1">
        <f t="array" aca="1" ref="AD165" ca="1">_xlfn.XLOOKUP(1,(E165='01 Summary'!$E$4:$E$250)*(('01 Summary'!$AC$4:$AC$250="Late")+('01 Summary'!$AC$4:$AC$250="On Schedule")),'01 Summary'!$AM$4:$AM$250," ")</f>
        <v>GRS</v>
      </c>
      <c r="AH165" s="644">
        <v>0</v>
      </c>
      <c r="AI165" s="644">
        <v>0</v>
      </c>
    </row>
    <row r="166" spans="2:35" ht="30" customHeight="1" x14ac:dyDescent="0.2">
      <c r="B166" s="491">
        <f ca="1"/>
        <v>162</v>
      </c>
      <c r="C166" s="494">
        <f ca="1"/>
        <v>0</v>
      </c>
      <c r="D166" s="491" t="str">
        <f ca="1"/>
        <v>Lot02</v>
      </c>
      <c r="E166" s="491" t="str">
        <f ca="1"/>
        <v>MO-CK18</v>
      </c>
      <c r="F166" s="491" t="str">
        <f ca="1"/>
        <v>MO-CK</v>
      </c>
      <c r="G166" s="493" t="str">
        <f ca="1"/>
        <v>Emergency escape route map</v>
      </c>
      <c r="H166" s="491" t="str">
        <f ca="1"/>
        <v>สหชาติ</v>
      </c>
      <c r="I166" s="491">
        <f ca="1"/>
        <v>0</v>
      </c>
      <c r="J166" s="491" t="str">
        <f ca="1"/>
        <v>Depot</v>
      </c>
      <c r="K166" s="495">
        <f ca="1"/>
        <v>46388</v>
      </c>
      <c r="L166" s="173">
        <f ca="1"/>
        <v>46295</v>
      </c>
      <c r="M166" s="189">
        <f ca="1"/>
        <v>0</v>
      </c>
      <c r="N166" s="191" t="str">
        <f ca="1"/>
        <v>Late</v>
      </c>
      <c r="O166" s="173">
        <f ca="1"/>
        <v>46325</v>
      </c>
      <c r="P166" s="189">
        <f ca="1"/>
        <v>0.5</v>
      </c>
      <c r="Q166" s="191" t="str">
        <f ca="1"/>
        <v>On Schedule</v>
      </c>
      <c r="R166" s="173">
        <f ca="1"/>
        <v>46387</v>
      </c>
      <c r="S166" s="189">
        <f ca="1"/>
        <v>0</v>
      </c>
      <c r="T166" s="191" t="str">
        <f ca="1"/>
        <v>On Schedule</v>
      </c>
      <c r="U166" s="173">
        <f ca="1"/>
        <v>46387</v>
      </c>
      <c r="V166" s="189">
        <f ca="1"/>
        <v>0</v>
      </c>
      <c r="W166" s="191" t="str">
        <f ca="1"/>
        <v>On Schedule</v>
      </c>
      <c r="X166" s="194">
        <f ca="1"/>
        <v>0</v>
      </c>
      <c r="Y166" s="195">
        <f ca="1"/>
        <v>0</v>
      </c>
      <c r="Z166" s="203">
        <f ca="1"/>
        <v>0</v>
      </c>
      <c r="AA166" s="173">
        <f ca="1"/>
        <v>46356</v>
      </c>
      <c r="AB166" s="189">
        <f ca="1"/>
        <v>0</v>
      </c>
      <c r="AC166" s="191" t="str">
        <f ca="1"/>
        <v>On Schedule</v>
      </c>
      <c r="AD166" t="str" cm="1">
        <f t="array" aca="1" ref="AD166" ca="1">_xlfn.XLOOKUP(1,(E166='01 Summary'!$E$4:$E$250)*(('01 Summary'!$AC$4:$AC$250="Late")+('01 Summary'!$AC$4:$AC$250="On Schedule")),'01 Summary'!$AM$4:$AM$250," ")</f>
        <v>GRS</v>
      </c>
      <c r="AH166" s="644">
        <v>0</v>
      </c>
      <c r="AI166" s="644">
        <v>0</v>
      </c>
    </row>
    <row r="167" spans="2:35" ht="30" customHeight="1" x14ac:dyDescent="0.2">
      <c r="B167" s="491">
        <f ca="1"/>
        <v>163</v>
      </c>
      <c r="C167" s="494">
        <f ca="1"/>
        <v>0</v>
      </c>
      <c r="D167" s="491" t="str">
        <f ca="1"/>
        <v>Lot02</v>
      </c>
      <c r="E167" s="491" t="str">
        <f ca="1"/>
        <v>MO-CK19</v>
      </c>
      <c r="F167" s="491" t="str">
        <f ca="1"/>
        <v>MO-CK</v>
      </c>
      <c r="G167" s="493" t="str">
        <f ca="1"/>
        <v>Traffic Line Marking (Thermoplastic Paint)</v>
      </c>
      <c r="H167" s="491" t="str">
        <f ca="1"/>
        <v>สหชาติ</v>
      </c>
      <c r="I167" s="491">
        <f ca="1"/>
        <v>0</v>
      </c>
      <c r="J167" s="491" t="str">
        <f ca="1"/>
        <v>Depot</v>
      </c>
      <c r="K167" s="495">
        <f ca="1"/>
        <v>46143</v>
      </c>
      <c r="L167" s="173">
        <f ca="1"/>
        <v>46142</v>
      </c>
      <c r="M167" s="189">
        <f ca="1"/>
        <v>1</v>
      </c>
      <c r="N167" s="191" t="str">
        <f ca="1"/>
        <v>Completed</v>
      </c>
      <c r="O167" s="173">
        <f ca="1"/>
        <v>46188</v>
      </c>
      <c r="P167" s="189">
        <f ca="1"/>
        <v>1</v>
      </c>
      <c r="Q167" s="191" t="str">
        <f ca="1"/>
        <v>Completed</v>
      </c>
      <c r="R167" s="173">
        <f ca="1"/>
        <v>46310</v>
      </c>
      <c r="S167" s="189">
        <f ca="1"/>
        <v>1</v>
      </c>
      <c r="T167" s="191" t="str">
        <f ca="1"/>
        <v>Completed</v>
      </c>
      <c r="U167" s="173">
        <f ca="1"/>
        <v>46310</v>
      </c>
      <c r="V167" s="189">
        <f ca="1"/>
        <v>0.25</v>
      </c>
      <c r="W167" s="191" t="str">
        <f ca="1"/>
        <v>Late</v>
      </c>
      <c r="X167" s="194">
        <f ca="1"/>
        <v>0</v>
      </c>
      <c r="Y167" s="195">
        <f ca="1"/>
        <v>0</v>
      </c>
      <c r="Z167" s="203">
        <f ca="1"/>
        <v>0</v>
      </c>
      <c r="AA167" s="572">
        <f ca="1"/>
        <v>0</v>
      </c>
      <c r="AB167" s="189">
        <f ca="1"/>
        <v>0</v>
      </c>
      <c r="AC167" s="191" t="str">
        <f ca="1"/>
        <v>Late</v>
      </c>
      <c r="AD167" t="str" cm="1">
        <f t="array" aca="1" ref="AD167" ca="1">_xlfn.XLOOKUP(1,(E167='01 Summary'!$E$4:$E$250)*(('01 Summary'!$AC$4:$AC$250="Late")+('01 Summary'!$AC$4:$AC$250="On Schedule")),'01 Summary'!$AM$4:$AM$250," ")</f>
        <v>GRS</v>
      </c>
      <c r="AH167" s="644">
        <v>0</v>
      </c>
      <c r="AI167" s="644">
        <v>0</v>
      </c>
    </row>
    <row r="168" spans="2:35" ht="30" customHeight="1" x14ac:dyDescent="0.2">
      <c r="B168" s="491">
        <f ca="1"/>
        <v>164</v>
      </c>
      <c r="C168" s="494">
        <f ca="1"/>
        <v>0</v>
      </c>
      <c r="D168" s="491" t="str">
        <f ca="1"/>
        <v>Lot02</v>
      </c>
      <c r="E168" s="491" t="str">
        <f ca="1"/>
        <v>MO-CK20</v>
      </c>
      <c r="F168" s="491" t="str">
        <f ca="1"/>
        <v>MO-CK</v>
      </c>
      <c r="G168" s="493" t="str">
        <f ca="1"/>
        <v>Emergency Car Parking location Painting in front of MWS</v>
      </c>
      <c r="H168" s="491" t="str">
        <f ca="1"/>
        <v>สหชาติ</v>
      </c>
      <c r="I168" s="491">
        <f ca="1"/>
        <v>0</v>
      </c>
      <c r="J168" s="491" t="str">
        <f ca="1"/>
        <v>Depot</v>
      </c>
      <c r="K168" s="495">
        <f ca="1"/>
        <v>46143</v>
      </c>
      <c r="L168" s="173">
        <f ca="1"/>
        <v>46142</v>
      </c>
      <c r="M168" s="189">
        <f ca="1"/>
        <v>1</v>
      </c>
      <c r="N168" s="191" t="str">
        <f ca="1"/>
        <v>Completed</v>
      </c>
      <c r="O168" s="173">
        <f ca="1"/>
        <v>46188</v>
      </c>
      <c r="P168" s="189">
        <f ca="1"/>
        <v>1</v>
      </c>
      <c r="Q168" s="191" t="str">
        <f ca="1"/>
        <v>Completed</v>
      </c>
      <c r="R168" s="173">
        <f ca="1"/>
        <v>46310</v>
      </c>
      <c r="S168" s="189">
        <f ca="1"/>
        <v>0</v>
      </c>
      <c r="T168" s="191" t="str">
        <f ca="1"/>
        <v>Late</v>
      </c>
      <c r="U168" s="173">
        <f ca="1"/>
        <v>46310</v>
      </c>
      <c r="V168" s="189">
        <f ca="1"/>
        <v>0</v>
      </c>
      <c r="W168" s="191" t="str">
        <f ca="1"/>
        <v>Late</v>
      </c>
      <c r="X168" s="194">
        <f ca="1"/>
        <v>0</v>
      </c>
      <c r="Y168" s="195">
        <f ca="1"/>
        <v>0</v>
      </c>
      <c r="Z168" s="203">
        <f ca="1"/>
        <v>0</v>
      </c>
      <c r="AA168" s="572">
        <f ca="1"/>
        <v>0</v>
      </c>
      <c r="AB168" s="189">
        <f ca="1"/>
        <v>0</v>
      </c>
      <c r="AC168" s="191" t="str">
        <f ca="1"/>
        <v>Late</v>
      </c>
      <c r="AD168" t="str" cm="1">
        <f t="array" aca="1" ref="AD168" ca="1">_xlfn.XLOOKUP(1,(E168='01 Summary'!$E$4:$E$250)*(('01 Summary'!$AC$4:$AC$250="Late")+('01 Summary'!$AC$4:$AC$250="On Schedule")),'01 Summary'!$AM$4:$AM$250," ")</f>
        <v>GRS</v>
      </c>
      <c r="AH168" s="644">
        <v>0</v>
      </c>
      <c r="AI168" s="644">
        <v>0</v>
      </c>
    </row>
    <row r="169" spans="2:35" ht="30" customHeight="1" x14ac:dyDescent="0.2">
      <c r="B169" s="491">
        <f ca="1"/>
        <v>165</v>
      </c>
      <c r="C169" s="491" t="str">
        <f ca="1"/>
        <v>GRS-39022</v>
      </c>
      <c r="D169" s="491" t="str">
        <f ca="1"/>
        <v>Lot02</v>
      </c>
      <c r="E169" s="491" t="str">
        <f ca="1"/>
        <v>MO-CK21</v>
      </c>
      <c r="F169" s="491" t="str">
        <f ca="1"/>
        <v>MO-CK</v>
      </c>
      <c r="G169" s="493" t="str">
        <f ca="1"/>
        <v>Safety Line painting in MWS, Stabling Area, P-way, Track</v>
      </c>
      <c r="H169" s="491" t="str">
        <f ca="1"/>
        <v>สหชาติ</v>
      </c>
      <c r="I169" s="491">
        <f ca="1"/>
        <v>0</v>
      </c>
      <c r="J169" s="491" t="str">
        <f ca="1"/>
        <v>Depot</v>
      </c>
      <c r="K169" s="495">
        <f ca="1"/>
        <v>46388</v>
      </c>
      <c r="L169" s="173">
        <f ca="1"/>
        <v>46174</v>
      </c>
      <c r="M169" s="189">
        <f ca="1"/>
        <v>1</v>
      </c>
      <c r="N169" s="191" t="str">
        <f ca="1"/>
        <v>Completed</v>
      </c>
      <c r="O169" s="173">
        <f ca="1"/>
        <v>46235</v>
      </c>
      <c r="P169" s="189">
        <f ca="1"/>
        <v>1</v>
      </c>
      <c r="Q169" s="191" t="str">
        <f ca="1"/>
        <v>Completed</v>
      </c>
      <c r="R169" s="194">
        <f ca="1"/>
        <v>46310</v>
      </c>
      <c r="S169" s="195">
        <f ca="1"/>
        <v>1</v>
      </c>
      <c r="T169" s="203" t="str">
        <f ca="1"/>
        <v>Completed</v>
      </c>
      <c r="U169" s="173">
        <f ca="1"/>
        <v>46387</v>
      </c>
      <c r="V169" s="189">
        <f ca="1"/>
        <v>0.81</v>
      </c>
      <c r="W169" s="191" t="str">
        <f ca="1"/>
        <v>On Schedule</v>
      </c>
      <c r="X169" s="194">
        <f ca="1"/>
        <v>0</v>
      </c>
      <c r="Y169" s="195">
        <f ca="1"/>
        <v>0</v>
      </c>
      <c r="Z169" s="203">
        <f ca="1"/>
        <v>0</v>
      </c>
      <c r="AA169" s="173">
        <f ca="1"/>
        <v>46356</v>
      </c>
      <c r="AB169" s="189">
        <f ca="1"/>
        <v>0</v>
      </c>
      <c r="AC169" s="191" t="str">
        <f ca="1"/>
        <v>On Schedule</v>
      </c>
      <c r="AD169" t="str" cm="1">
        <f t="array" aca="1" ref="AD169" ca="1">_xlfn.XLOOKUP(1,(E169='01 Summary'!$E$4:$E$250)*(('01 Summary'!$AC$4:$AC$250="Late")+('01 Summary'!$AC$4:$AC$250="On Schedule")),'01 Summary'!$AM$4:$AM$250," ")</f>
        <v>GRS</v>
      </c>
      <c r="AG169" s="644" t="s">
        <v>978</v>
      </c>
      <c r="AH169" s="644" t="s">
        <v>2540</v>
      </c>
      <c r="AI169" s="644" t="s">
        <v>2584</v>
      </c>
    </row>
    <row r="170" spans="2:35" ht="30" customHeight="1" x14ac:dyDescent="0.2">
      <c r="B170" s="491">
        <f ca="1"/>
        <v>166</v>
      </c>
      <c r="C170" s="494">
        <f ca="1"/>
        <v>0</v>
      </c>
      <c r="D170" s="491" t="str">
        <f ca="1"/>
        <v>Lot02</v>
      </c>
      <c r="E170" s="491" t="str">
        <f ca="1"/>
        <v>MO-CK22</v>
      </c>
      <c r="F170" s="491" t="str">
        <f ca="1"/>
        <v>MO-CK</v>
      </c>
      <c r="G170" s="493" t="str">
        <f ca="1"/>
        <v>Fire escape stairs level signs in the Depot, VS and IVS areas</v>
      </c>
      <c r="H170" s="491" t="str">
        <f ca="1"/>
        <v>สหชาติ</v>
      </c>
      <c r="I170" s="491">
        <f ca="1"/>
        <v>0</v>
      </c>
      <c r="J170" s="491" t="str">
        <f ca="1"/>
        <v>Depot</v>
      </c>
      <c r="K170" s="495">
        <f ca="1"/>
        <v>46388</v>
      </c>
      <c r="L170" s="193">
        <f ca="1"/>
        <v>46295</v>
      </c>
      <c r="M170" s="189">
        <f ca="1"/>
        <v>0.5</v>
      </c>
      <c r="N170" s="191" t="str">
        <f ca="1"/>
        <v>Late</v>
      </c>
      <c r="O170" s="193">
        <f ca="1"/>
        <v>46326</v>
      </c>
      <c r="P170" s="189">
        <f ca="1"/>
        <v>0</v>
      </c>
      <c r="Q170" s="191" t="str">
        <f ca="1"/>
        <v>On Schedule</v>
      </c>
      <c r="R170" s="173">
        <f ca="1"/>
        <v>46315</v>
      </c>
      <c r="S170" s="189">
        <f ca="1"/>
        <v>0</v>
      </c>
      <c r="T170" s="191" t="str">
        <f ca="1"/>
        <v>Late</v>
      </c>
      <c r="U170" s="173">
        <f ca="1"/>
        <v>46387</v>
      </c>
      <c r="V170" s="189">
        <f ca="1"/>
        <v>0</v>
      </c>
      <c r="W170" s="191" t="str">
        <f ca="1"/>
        <v>On Schedule</v>
      </c>
      <c r="X170" s="194">
        <f ca="1"/>
        <v>0</v>
      </c>
      <c r="Y170" s="195">
        <f ca="1"/>
        <v>0</v>
      </c>
      <c r="Z170" s="203">
        <f ca="1"/>
        <v>0</v>
      </c>
      <c r="AA170" s="173">
        <f ca="1"/>
        <v>46356</v>
      </c>
      <c r="AB170" s="189">
        <f ca="1"/>
        <v>0</v>
      </c>
      <c r="AC170" s="191" t="str">
        <f ca="1"/>
        <v>On Schedule</v>
      </c>
      <c r="AD170" t="str" cm="1">
        <f t="array" aca="1" ref="AD170" ca="1">_xlfn.XLOOKUP(1,(E170='01 Summary'!$E$4:$E$250)*(('01 Summary'!$AC$4:$AC$250="Late")+('01 Summary'!$AC$4:$AC$250="On Schedule")),'01 Summary'!$AM$4:$AM$250," ")</f>
        <v>GRS</v>
      </c>
      <c r="AH170" s="644">
        <v>0</v>
      </c>
      <c r="AI170" s="644">
        <v>0</v>
      </c>
    </row>
    <row r="171" spans="2:35" ht="30" customHeight="1" x14ac:dyDescent="0.2">
      <c r="B171" s="491">
        <f ca="1"/>
        <v>167</v>
      </c>
      <c r="C171" s="491" t="str">
        <f ca="1"/>
        <v>DWE-39026</v>
      </c>
      <c r="D171" s="491" t="str">
        <f ca="1"/>
        <v>Lot02</v>
      </c>
      <c r="E171" s="491" t="str">
        <f ca="1"/>
        <v>MO-CK23</v>
      </c>
      <c r="F171" s="491" t="str">
        <f ca="1"/>
        <v>MO-CK</v>
      </c>
      <c r="G171" s="493" t="str">
        <f ca="1"/>
        <v>General waste Storage 22 x 5 m</v>
      </c>
      <c r="H171" s="491" t="str">
        <f ca="1"/>
        <v>สหชาติ</v>
      </c>
      <c r="I171" s="491">
        <f ca="1"/>
        <v>0</v>
      </c>
      <c r="J171" s="491" t="str">
        <f ca="1"/>
        <v>Depot</v>
      </c>
      <c r="K171" s="495">
        <f ca="1"/>
        <v>46143</v>
      </c>
      <c r="L171" s="173">
        <f ca="1"/>
        <v>45930</v>
      </c>
      <c r="M171" s="189">
        <f ca="1"/>
        <v>1</v>
      </c>
      <c r="N171" s="191" t="str">
        <f ca="1"/>
        <v>Completed</v>
      </c>
      <c r="O171" s="583">
        <f ca="1"/>
        <v>46096</v>
      </c>
      <c r="P171" s="189">
        <f ca="1"/>
        <v>1</v>
      </c>
      <c r="Q171" s="435" t="str">
        <f ca="1"/>
        <v>Completed</v>
      </c>
      <c r="R171" s="194">
        <f ca="1"/>
        <v>0</v>
      </c>
      <c r="S171" s="195">
        <f ca="1"/>
        <v>0</v>
      </c>
      <c r="T171" s="203">
        <f ca="1"/>
        <v>0</v>
      </c>
      <c r="U171" s="173">
        <f ca="1"/>
        <v>46142</v>
      </c>
      <c r="V171" s="189">
        <f ca="1"/>
        <v>1</v>
      </c>
      <c r="W171" s="191" t="str">
        <f ca="1"/>
        <v>Completed</v>
      </c>
      <c r="X171" s="194">
        <f ca="1"/>
        <v>0</v>
      </c>
      <c r="Y171" s="195">
        <f ca="1"/>
        <v>0</v>
      </c>
      <c r="Z171" s="203">
        <f ca="1"/>
        <v>0</v>
      </c>
      <c r="AA171" s="173">
        <f ca="1"/>
        <v>46218</v>
      </c>
      <c r="AB171" s="189">
        <f ca="1"/>
        <v>1</v>
      </c>
      <c r="AC171" s="191" t="str">
        <f ca="1"/>
        <v>Completed</v>
      </c>
      <c r="AD171" t="str" cm="1">
        <f t="array" aca="1" ref="AD171" ca="1">_xlfn.XLOOKUP(1,(E171='01 Summary'!$E$4:$E$250)*(('01 Summary'!$AC$4:$AC$250="Late")+('01 Summary'!$AC$4:$AC$250="On Schedule")),'01 Summary'!$AM$4:$AM$250," ")</f>
        <v xml:space="preserve"> </v>
      </c>
      <c r="AG171" s="644" t="s">
        <v>491</v>
      </c>
      <c r="AH171" s="644" t="s">
        <v>2064</v>
      </c>
      <c r="AI171" s="644" t="s">
        <v>2066</v>
      </c>
    </row>
    <row r="172" spans="2:35" ht="30" customHeight="1" x14ac:dyDescent="0.2">
      <c r="B172" s="491">
        <f ca="1"/>
        <v>168</v>
      </c>
      <c r="C172" s="494">
        <f ca="1"/>
        <v>0</v>
      </c>
      <c r="D172" s="491" t="str">
        <f ca="1"/>
        <v>Lot02</v>
      </c>
      <c r="E172" s="491" t="str">
        <f ca="1"/>
        <v>MO-CK24</v>
      </c>
      <c r="F172" s="491" t="str">
        <f ca="1"/>
        <v>MO-CK</v>
      </c>
      <c r="G172" s="493" t="str">
        <f ca="1"/>
        <v>Modify Traffic paint and traffic sign</v>
      </c>
      <c r="H172" s="491" t="str">
        <f ca="1"/>
        <v>สหชาติ</v>
      </c>
      <c r="I172" s="491">
        <f ca="1"/>
        <v>0</v>
      </c>
      <c r="J172" s="491">
        <f ca="1"/>
        <v>0</v>
      </c>
      <c r="K172" s="495">
        <f ca="1"/>
        <v>46143</v>
      </c>
      <c r="L172" s="173">
        <f ca="1"/>
        <v>46142</v>
      </c>
      <c r="M172" s="189">
        <f ca="1"/>
        <v>1</v>
      </c>
      <c r="N172" s="191" t="str">
        <f ca="1"/>
        <v>Completed</v>
      </c>
      <c r="O172" s="173">
        <f ca="1"/>
        <v>46188</v>
      </c>
      <c r="P172" s="189">
        <f ca="1"/>
        <v>1</v>
      </c>
      <c r="Q172" s="191" t="str">
        <f ca="1"/>
        <v>Completed</v>
      </c>
      <c r="R172" s="173">
        <f ca="1"/>
        <v>46310</v>
      </c>
      <c r="S172" s="189">
        <f ca="1"/>
        <v>0.64</v>
      </c>
      <c r="T172" s="191" t="str">
        <f ca="1"/>
        <v>Late</v>
      </c>
      <c r="U172" s="173">
        <f ca="1"/>
        <v>46310</v>
      </c>
      <c r="V172" s="189">
        <f ca="1"/>
        <v>0.13</v>
      </c>
      <c r="W172" s="191" t="str">
        <f ca="1"/>
        <v>Late</v>
      </c>
      <c r="X172" s="194">
        <f ca="1"/>
        <v>0</v>
      </c>
      <c r="Y172" s="195">
        <f ca="1"/>
        <v>0</v>
      </c>
      <c r="Z172" s="203">
        <f ca="1"/>
        <v>0</v>
      </c>
      <c r="AA172" s="572">
        <f ca="1"/>
        <v>0</v>
      </c>
      <c r="AB172" s="189">
        <f ca="1"/>
        <v>0</v>
      </c>
      <c r="AC172" s="191" t="str">
        <f ca="1"/>
        <v>Late</v>
      </c>
      <c r="AD172" t="str" cm="1">
        <f t="array" aca="1" ref="AD172" ca="1">_xlfn.XLOOKUP(1,(E172='01 Summary'!$E$4:$E$250)*(('01 Summary'!$AC$4:$AC$250="Late")+('01 Summary'!$AC$4:$AC$250="On Schedule")),'01 Summary'!$AM$4:$AM$250," ")</f>
        <v>GRS</v>
      </c>
      <c r="AH172" s="644">
        <v>0</v>
      </c>
      <c r="AI172" s="644">
        <v>0</v>
      </c>
    </row>
    <row r="173" spans="2:35" ht="30" customHeight="1" x14ac:dyDescent="0.2">
      <c r="B173" s="491">
        <f ca="1"/>
        <v>169</v>
      </c>
      <c r="C173" s="494">
        <f ca="1"/>
        <v>0</v>
      </c>
      <c r="D173" s="491" t="str">
        <f ca="1"/>
        <v>Lot02</v>
      </c>
      <c r="E173" s="491" t="str">
        <f ca="1"/>
        <v>MO-CK25</v>
      </c>
      <c r="F173" s="491" t="str">
        <f ca="1"/>
        <v>MO-CK</v>
      </c>
      <c r="G173" s="493" t="str">
        <f ca="1"/>
        <v>Station Area sign 28 stations</v>
      </c>
      <c r="H173" s="491" t="str">
        <f ca="1"/>
        <v>สหชาติ</v>
      </c>
      <c r="I173" s="491">
        <f ca="1"/>
        <v>0</v>
      </c>
      <c r="J173" s="491">
        <f ca="1"/>
        <v>0</v>
      </c>
      <c r="K173" s="495">
        <f ca="1"/>
        <v>46143</v>
      </c>
      <c r="L173" s="173">
        <f ca="1"/>
        <v>46188</v>
      </c>
      <c r="M173" s="189">
        <f ca="1"/>
        <v>0.8</v>
      </c>
      <c r="N173" s="191" t="str">
        <f ca="1"/>
        <v>Late</v>
      </c>
      <c r="O173" s="583">
        <f ca="1"/>
        <v>46203</v>
      </c>
      <c r="P173" s="189">
        <f ca="1"/>
        <v>1</v>
      </c>
      <c r="Q173" s="191" t="str">
        <f ca="1"/>
        <v>Completed</v>
      </c>
      <c r="R173" s="173">
        <f ca="1"/>
        <v>46295</v>
      </c>
      <c r="S173" s="189">
        <f ca="1"/>
        <v>0</v>
      </c>
      <c r="T173" s="191" t="str">
        <f ca="1"/>
        <v>Late</v>
      </c>
      <c r="U173" s="173">
        <f ca="1"/>
        <v>46376</v>
      </c>
      <c r="V173" s="189">
        <f ca="1"/>
        <v>0</v>
      </c>
      <c r="W173" s="191" t="str">
        <f ca="1"/>
        <v>On Schedule</v>
      </c>
      <c r="X173" s="194">
        <f ca="1"/>
        <v>0</v>
      </c>
      <c r="Y173" s="195">
        <f ca="1"/>
        <v>0</v>
      </c>
      <c r="Z173" s="203">
        <f ca="1"/>
        <v>0</v>
      </c>
      <c r="AA173" s="572">
        <f ca="1"/>
        <v>0</v>
      </c>
      <c r="AB173" s="189">
        <f ca="1"/>
        <v>0</v>
      </c>
      <c r="AC173" s="191" t="str">
        <f ca="1"/>
        <v>Late</v>
      </c>
      <c r="AD173" t="str" cm="1">
        <f t="array" aca="1" ref="AD173" ca="1">_xlfn.XLOOKUP(1,(E173='01 Summary'!$E$4:$E$250)*(('01 Summary'!$AC$4:$AC$250="Late")+('01 Summary'!$AC$4:$AC$250="On Schedule")),'01 Summary'!$AM$4:$AM$250," ")</f>
        <v>GRS</v>
      </c>
      <c r="AH173" s="644">
        <v>0</v>
      </c>
      <c r="AI173" s="644">
        <v>0</v>
      </c>
    </row>
    <row r="174" spans="2:35" ht="30" customHeight="1" x14ac:dyDescent="0.2">
      <c r="B174" s="491">
        <f ca="1"/>
        <v>170</v>
      </c>
      <c r="C174" s="491" t="str">
        <f ca="1"/>
        <v/>
      </c>
      <c r="D174" s="491" t="str">
        <f ca="1"/>
        <v>Lot02</v>
      </c>
      <c r="E174" s="491" t="str">
        <f ca="1"/>
        <v>MO-CK26</v>
      </c>
      <c r="F174" s="491" t="str">
        <f ca="1"/>
        <v>MO-CK</v>
      </c>
      <c r="G174" s="493" t="str">
        <f ca="1"/>
        <v>Safety and warning signage for lift and escalator at all station</v>
      </c>
      <c r="H174" s="491" t="str">
        <f ca="1"/>
        <v>สหชาติ</v>
      </c>
      <c r="I174" s="491">
        <f ca="1"/>
        <v>0</v>
      </c>
      <c r="J174" s="491" t="str">
        <f ca="1"/>
        <v>Depot</v>
      </c>
      <c r="K174" s="495">
        <f ca="1"/>
        <v>46388</v>
      </c>
      <c r="L174" s="173">
        <f ca="1"/>
        <v>46189</v>
      </c>
      <c r="M174" s="189">
        <f ca="1"/>
        <v>1</v>
      </c>
      <c r="N174" s="191" t="str">
        <f ca="1"/>
        <v>Completed</v>
      </c>
      <c r="O174" s="173">
        <f ca="1"/>
        <v>46220</v>
      </c>
      <c r="P174" s="189">
        <f ca="1"/>
        <v>1</v>
      </c>
      <c r="Q174" s="191" t="str">
        <f ca="1"/>
        <v>Completed</v>
      </c>
      <c r="R174" s="173">
        <f ca="1"/>
        <v>46418</v>
      </c>
      <c r="S174" s="189">
        <f ca="1"/>
        <v>0.76</v>
      </c>
      <c r="T174" s="191" t="str">
        <f ca="1"/>
        <v>On Schedule</v>
      </c>
      <c r="U174" s="173">
        <f ca="1"/>
        <v>46446</v>
      </c>
      <c r="V174" s="189">
        <f ca="1"/>
        <v>0.26</v>
      </c>
      <c r="W174" s="191" t="str">
        <f ca="1"/>
        <v>On Schedule</v>
      </c>
      <c r="X174" s="194">
        <f ca="1"/>
        <v>0</v>
      </c>
      <c r="Y174" s="195">
        <f ca="1"/>
        <v>0</v>
      </c>
      <c r="Z174" s="203">
        <f ca="1"/>
        <v>0</v>
      </c>
      <c r="AA174" s="173">
        <f ca="1"/>
        <v>46356</v>
      </c>
      <c r="AB174" s="189">
        <f ca="1"/>
        <v>0</v>
      </c>
      <c r="AC174" s="191" t="str">
        <f ca="1"/>
        <v>On Schedule</v>
      </c>
      <c r="AD174" s="571" t="str" cm="1">
        <f t="array" aca="1" ref="AD174" ca="1">_xlfn.XLOOKUP(1,(E174='01 Summary'!$E$4:$E$250)*(('01 Summary'!$AC$4:$AC$250="Late")+('01 Summary'!$AC$4:$AC$250="On Schedule")),'01 Summary'!$AM$4:$AM$250," ")</f>
        <v>GRS</v>
      </c>
      <c r="AE174" s="571"/>
      <c r="AG174" s="644" t="s">
        <v>380</v>
      </c>
      <c r="AH174" s="644" t="s">
        <v>4800</v>
      </c>
      <c r="AI174" s="644" t="s">
        <v>4800</v>
      </c>
    </row>
    <row r="175" spans="2:35" ht="30" customHeight="1" x14ac:dyDescent="0.2">
      <c r="B175" s="491">
        <f ca="1"/>
        <v>171</v>
      </c>
      <c r="C175" s="491" t="str">
        <f ca="1"/>
        <v>MDW-39532</v>
      </c>
      <c r="D175" s="491" t="str">
        <f ca="1"/>
        <v>Lot02</v>
      </c>
      <c r="E175" s="491" t="str">
        <f ca="1"/>
        <v>MO-CK27</v>
      </c>
      <c r="F175" s="491" t="str">
        <f ca="1"/>
        <v>MO-CK</v>
      </c>
      <c r="G175" s="493" t="str">
        <f ca="1"/>
        <v>Spike fence for Depot slab</v>
      </c>
      <c r="H175" s="491" t="str">
        <f ca="1"/>
        <v>สหชาติ</v>
      </c>
      <c r="I175" s="492">
        <f ca="1"/>
        <v>0</v>
      </c>
      <c r="J175" s="491" t="str">
        <f ca="1"/>
        <v>Depot</v>
      </c>
      <c r="K175" s="495">
        <f ca="1"/>
        <v>46388</v>
      </c>
      <c r="L175" s="173">
        <f ca="1"/>
        <v>46234</v>
      </c>
      <c r="M175" s="189">
        <f ca="1"/>
        <v>0.7</v>
      </c>
      <c r="N175" s="191" t="str">
        <f ca="1"/>
        <v>Late</v>
      </c>
      <c r="O175" s="173">
        <f ca="1"/>
        <v>46265</v>
      </c>
      <c r="P175" s="189">
        <f ca="1"/>
        <v>0</v>
      </c>
      <c r="Q175" s="191" t="str">
        <f ca="1"/>
        <v>Late</v>
      </c>
      <c r="R175" s="194">
        <f ca="1"/>
        <v>0</v>
      </c>
      <c r="S175" s="195">
        <f ca="1"/>
        <v>0</v>
      </c>
      <c r="T175" s="203">
        <f ca="1"/>
        <v>0</v>
      </c>
      <c r="U175" s="173">
        <f ca="1"/>
        <v>46387</v>
      </c>
      <c r="V175" s="189">
        <f ca="1"/>
        <v>0</v>
      </c>
      <c r="W175" s="191" t="str">
        <f ca="1"/>
        <v>On Schedule</v>
      </c>
      <c r="X175" s="194">
        <f ca="1"/>
        <v>0</v>
      </c>
      <c r="Y175" s="195">
        <f ca="1"/>
        <v>0</v>
      </c>
      <c r="Z175" s="203">
        <f ca="1"/>
        <v>0</v>
      </c>
      <c r="AA175" s="173">
        <f ca="1"/>
        <v>46357</v>
      </c>
      <c r="AB175" s="189">
        <f ca="1"/>
        <v>0</v>
      </c>
      <c r="AC175" s="191" t="str">
        <f ca="1"/>
        <v>On Schedule</v>
      </c>
      <c r="AD175" s="571" t="str" cm="1">
        <f t="array" aca="1" ref="AD175" ca="1">_xlfn.XLOOKUP(1,(E175='01 Summary'!$E$4:$E$250)*(('01 Summary'!$AC$4:$AC$250="Late")+('01 Summary'!$AC$4:$AC$250="On Schedule")),'01 Summary'!$AM$4:$AM$250," ")</f>
        <v>อยู่ระหว่างส่งขออนุมัติแบบรอ Approve</v>
      </c>
      <c r="AE175" s="571"/>
      <c r="AG175" s="644" t="s">
        <v>401</v>
      </c>
      <c r="AH175" s="644" t="s">
        <v>2228</v>
      </c>
      <c r="AI175" s="644" t="s">
        <v>2230</v>
      </c>
    </row>
    <row r="176" spans="2:35" ht="30" hidden="1" customHeight="1" x14ac:dyDescent="0.2">
      <c r="B176" s="491">
        <f ca="1"/>
        <v>172</v>
      </c>
      <c r="C176" s="499">
        <f ca="1"/>
        <v>0</v>
      </c>
      <c r="D176" s="496" t="str">
        <f ca="1"/>
        <v>Lot02</v>
      </c>
      <c r="E176" s="496" t="str">
        <f ca="1"/>
        <v>MO-CK28</v>
      </c>
      <c r="F176" s="496" t="str">
        <f ca="1"/>
        <v>MO-CK</v>
      </c>
      <c r="G176" s="498" t="str">
        <f ca="1"/>
        <v>Bird net and Flashing at MWS and Skywalk to Stabling yard</v>
      </c>
      <c r="H176" s="496" t="str">
        <f ca="1"/>
        <v>สหชาติ</v>
      </c>
      <c r="I176" s="497">
        <f ca="1"/>
        <v>0</v>
      </c>
      <c r="J176" s="496">
        <f ca="1"/>
        <v>0</v>
      </c>
      <c r="K176" s="500">
        <f ca="1"/>
        <v>46143</v>
      </c>
      <c r="L176" s="205" t="str">
        <f ca="1"/>
        <v/>
      </c>
      <c r="M176" s="206" t="str">
        <f ca="1"/>
        <v/>
      </c>
      <c r="N176" s="463">
        <f ca="1"/>
        <v>0</v>
      </c>
      <c r="O176" s="205" t="str">
        <f ca="1"/>
        <v/>
      </c>
      <c r="P176" s="206" t="str">
        <f ca="1"/>
        <v/>
      </c>
      <c r="Q176" s="203">
        <f ca="1"/>
        <v>0</v>
      </c>
      <c r="R176" s="205">
        <f ca="1"/>
        <v>0</v>
      </c>
      <c r="S176" s="206">
        <f ca="1"/>
        <v>0</v>
      </c>
      <c r="T176" s="463">
        <f ca="1"/>
        <v>0</v>
      </c>
      <c r="U176" s="205" t="str">
        <f ca="1"/>
        <v/>
      </c>
      <c r="V176" s="206" t="str">
        <f ca="1"/>
        <v/>
      </c>
      <c r="W176" s="463">
        <f ca="1"/>
        <v>0</v>
      </c>
      <c r="X176" s="205">
        <f ca="1"/>
        <v>0</v>
      </c>
      <c r="Y176" s="206">
        <f ca="1"/>
        <v>0</v>
      </c>
      <c r="Z176" s="463">
        <f ca="1"/>
        <v>0</v>
      </c>
      <c r="AA176" s="558">
        <f ca="1"/>
        <v>0</v>
      </c>
      <c r="AB176" s="559">
        <f ca="1"/>
        <v>0</v>
      </c>
      <c r="AC176" s="564">
        <f ca="1"/>
        <v>0</v>
      </c>
      <c r="AD176" s="571" t="str" cm="1">
        <f t="array" aca="1" ref="AD176" ca="1">_xlfn.XLOOKUP(1,(E176='01 Summary'!$E$4:$E$250)*(('01 Summary'!$AC$4:$AC$250="Late")+('01 Summary'!$AC$4:$AC$250="On Schedule")),'01 Summary'!$AM$4:$AM$250," ")</f>
        <v xml:space="preserve"> </v>
      </c>
      <c r="AE176" s="571"/>
      <c r="AH176" s="644">
        <v>0</v>
      </c>
      <c r="AI176" s="644">
        <v>0</v>
      </c>
    </row>
    <row r="177" spans="2:35" ht="30" hidden="1" customHeight="1" x14ac:dyDescent="0.2">
      <c r="B177" s="491">
        <f ca="1"/>
        <v>173</v>
      </c>
      <c r="C177" s="491" t="str">
        <f ca="1"/>
        <v>MDW-39541</v>
      </c>
      <c r="D177" s="491" t="str">
        <f ca="1"/>
        <v>Lot02</v>
      </c>
      <c r="E177" s="491" t="str">
        <f ca="1"/>
        <v>MO-CK29</v>
      </c>
      <c r="F177" s="491" t="str">
        <f ca="1"/>
        <v>MO-CK</v>
      </c>
      <c r="G177" s="493" t="str">
        <f ca="1"/>
        <v>Fire Alarm Manual Call Point signage at all elevated station</v>
      </c>
      <c r="H177" s="491" t="str">
        <f ca="1"/>
        <v>สหชาติ</v>
      </c>
      <c r="I177" s="491">
        <f ca="1"/>
        <v>0</v>
      </c>
      <c r="J177" s="491">
        <f ca="1"/>
        <v>0</v>
      </c>
      <c r="K177" s="495">
        <f ca="1"/>
        <v>46388</v>
      </c>
      <c r="L177" s="668" t="str">
        <f ca="1"/>
        <v/>
      </c>
      <c r="M177" s="669" t="str">
        <f ca="1"/>
        <v/>
      </c>
      <c r="N177" s="639">
        <f ca="1"/>
        <v>0</v>
      </c>
      <c r="O177" s="173">
        <f ca="1"/>
        <v>46233</v>
      </c>
      <c r="P177" s="189">
        <f ca="1"/>
        <v>1</v>
      </c>
      <c r="Q177" s="191" t="str">
        <f ca="1"/>
        <v>Completed</v>
      </c>
      <c r="R177" s="194">
        <f ca="1"/>
        <v>0</v>
      </c>
      <c r="S177" s="195">
        <f ca="1"/>
        <v>0</v>
      </c>
      <c r="T177" s="203">
        <f ca="1"/>
        <v>0</v>
      </c>
      <c r="U177" s="668" t="str">
        <f ca="1"/>
        <v/>
      </c>
      <c r="V177" s="669" t="str">
        <f ca="1"/>
        <v/>
      </c>
      <c r="W177" s="639">
        <f ca="1"/>
        <v>0</v>
      </c>
      <c r="X177" s="194">
        <f ca="1"/>
        <v>0</v>
      </c>
      <c r="Y177" s="195">
        <f ca="1"/>
        <v>0</v>
      </c>
      <c r="Z177" s="203">
        <f ca="1"/>
        <v>0</v>
      </c>
      <c r="AA177" s="548">
        <f ca="1"/>
        <v>0</v>
      </c>
      <c r="AB177" s="567">
        <f ca="1"/>
        <v>0</v>
      </c>
      <c r="AC177" s="568">
        <f ca="1"/>
        <v>0</v>
      </c>
      <c r="AD177" s="571" t="str" cm="1">
        <f t="array" aca="1" ref="AD177" ca="1">_xlfn.XLOOKUP(1,(E177='01 Summary'!$E$4:$E$250)*(('01 Summary'!$AC$4:$AC$250="Late")+('01 Summary'!$AC$4:$AC$250="On Schedule")),'01 Summary'!$AM$4:$AM$250," ")</f>
        <v xml:space="preserve"> </v>
      </c>
      <c r="AE177" s="571"/>
      <c r="AG177" s="644" t="s">
        <v>402</v>
      </c>
      <c r="AH177" s="644" t="s">
        <v>2260</v>
      </c>
      <c r="AI177" s="644" t="s">
        <v>2262</v>
      </c>
    </row>
    <row r="178" spans="2:35" ht="30" customHeight="1" x14ac:dyDescent="0.2">
      <c r="B178" s="491">
        <f ca="1"/>
        <v>174</v>
      </c>
      <c r="C178" s="494">
        <f ca="1"/>
        <v>0</v>
      </c>
      <c r="D178" s="491" t="str">
        <f ca="1"/>
        <v>Lot02</v>
      </c>
      <c r="E178" s="491" t="str">
        <f ca="1"/>
        <v>MO-CK30</v>
      </c>
      <c r="F178" s="491" t="str">
        <f ca="1"/>
        <v>MO-CK</v>
      </c>
      <c r="G178" s="493" t="str">
        <f ca="1"/>
        <v>Lighting for sealed space under stairs and behind lift shaft at underground station</v>
      </c>
      <c r="H178" s="491" t="str">
        <f ca="1"/>
        <v>ประธาน</v>
      </c>
      <c r="I178" s="491">
        <f ca="1"/>
        <v>0</v>
      </c>
      <c r="J178" s="491">
        <f ca="1"/>
        <v>0</v>
      </c>
      <c r="K178" s="495">
        <f ca="1"/>
        <v>46388</v>
      </c>
      <c r="L178" s="173">
        <f ca="1"/>
        <v>46309</v>
      </c>
      <c r="M178" s="189">
        <f ca="1"/>
        <v>0</v>
      </c>
      <c r="N178" s="191" t="str">
        <f ca="1"/>
        <v>Late</v>
      </c>
      <c r="O178" s="173">
        <f ca="1"/>
        <v>46340</v>
      </c>
      <c r="P178" s="189">
        <f ca="1"/>
        <v>0</v>
      </c>
      <c r="Q178" s="191" t="str">
        <f ca="1"/>
        <v>On Schedule</v>
      </c>
      <c r="R178" s="194">
        <f ca="1"/>
        <v>0</v>
      </c>
      <c r="S178" s="195">
        <f ca="1"/>
        <v>0</v>
      </c>
      <c r="T178" s="203">
        <f ca="1"/>
        <v>0</v>
      </c>
      <c r="U178" s="173">
        <f ca="1"/>
        <v>46387</v>
      </c>
      <c r="V178" s="189">
        <f ca="1"/>
        <v>0</v>
      </c>
      <c r="W178" s="191" t="str">
        <f ca="1"/>
        <v>On Schedule</v>
      </c>
      <c r="X178" s="194">
        <f ca="1"/>
        <v>0</v>
      </c>
      <c r="Y178" s="195">
        <f ca="1"/>
        <v>0</v>
      </c>
      <c r="Z178" s="203">
        <f ca="1"/>
        <v>0</v>
      </c>
      <c r="AA178" s="173">
        <f ca="1"/>
        <v>46356</v>
      </c>
      <c r="AB178" s="189">
        <f ca="1"/>
        <v>0</v>
      </c>
      <c r="AC178" s="191" t="str">
        <f ca="1"/>
        <v>On Schedule</v>
      </c>
      <c r="AD178" s="571" t="str" cm="1">
        <f t="array" aca="1" ref="AD178" ca="1">_xlfn.XLOOKUP(1,(E178='01 Summary'!$E$4:$E$250)*(('01 Summary'!$AC$4:$AC$250="Late")+('01 Summary'!$AC$4:$AC$250="On Schedule")),'01 Summary'!$AM$4:$AM$250," ")</f>
        <v>ไฟส่องสว่างสำหรับพื้นที่ปิดใต้บันไดและด้านหลังช่องลิฟต์ที่สถานีรถไฟใต้ดิน</v>
      </c>
      <c r="AE178" s="571"/>
      <c r="AH178" s="644">
        <v>0</v>
      </c>
      <c r="AI178" s="644">
        <v>0</v>
      </c>
    </row>
    <row r="179" spans="2:35" ht="30" customHeight="1" x14ac:dyDescent="0.2">
      <c r="B179" s="491">
        <f ca="1"/>
        <v>175</v>
      </c>
      <c r="C179" s="494">
        <f ca="1"/>
        <v>0</v>
      </c>
      <c r="D179" s="491" t="str">
        <f ca="1"/>
        <v>Lot02</v>
      </c>
      <c r="E179" s="491" t="str">
        <f ca="1"/>
        <v>MO-CK31</v>
      </c>
      <c r="F179" s="491" t="str">
        <f ca="1"/>
        <v>MO-CK</v>
      </c>
      <c r="G179" s="493" t="str">
        <f ca="1"/>
        <v>Modify the access door of sealed space (under-stairs room) with a Sump Pump or ESPS cabinet</v>
      </c>
      <c r="H179" s="491" t="str">
        <f ca="1"/>
        <v>สหชาติ</v>
      </c>
      <c r="I179" s="491">
        <f ca="1"/>
        <v>0</v>
      </c>
      <c r="J179" s="491">
        <f ca="1"/>
        <v>0</v>
      </c>
      <c r="K179" s="495">
        <f ca="1"/>
        <v>46388</v>
      </c>
      <c r="L179" s="173">
        <f ca="1"/>
        <v>46219</v>
      </c>
      <c r="M179" s="189">
        <f ca="1"/>
        <v>0</v>
      </c>
      <c r="N179" s="191" t="str">
        <f ca="1"/>
        <v>Late</v>
      </c>
      <c r="O179" s="173">
        <f ca="1"/>
        <v>46250</v>
      </c>
      <c r="P179" s="189">
        <f ca="1"/>
        <v>0</v>
      </c>
      <c r="Q179" s="191" t="str">
        <f ca="1"/>
        <v>Late</v>
      </c>
      <c r="R179" s="194">
        <f ca="1"/>
        <v>0</v>
      </c>
      <c r="S179" s="195">
        <f ca="1"/>
        <v>0</v>
      </c>
      <c r="T179" s="203">
        <f ca="1"/>
        <v>0</v>
      </c>
      <c r="U179" s="173">
        <f ca="1"/>
        <v>46387</v>
      </c>
      <c r="V179" s="189">
        <f ca="1"/>
        <v>0</v>
      </c>
      <c r="W179" s="191" t="str">
        <f ca="1"/>
        <v>On Schedule</v>
      </c>
      <c r="X179" s="194">
        <f ca="1"/>
        <v>0</v>
      </c>
      <c r="Y179" s="195">
        <f ca="1"/>
        <v>0</v>
      </c>
      <c r="Z179" s="203">
        <f ca="1"/>
        <v>0</v>
      </c>
      <c r="AA179" s="173">
        <f ca="1"/>
        <v>46356</v>
      </c>
      <c r="AB179" s="189">
        <f ca="1"/>
        <v>0</v>
      </c>
      <c r="AC179" s="191" t="str">
        <f ca="1"/>
        <v>On Schedule</v>
      </c>
      <c r="AD179" cm="1">
        <f t="array" aca="1" ref="AD179" ca="1">_xlfn.XLOOKUP(1,(E179='01 Summary'!$E$4:$E$250)*(('01 Summary'!$AC$4:$AC$250="Late")+('01 Summary'!$AC$4:$AC$250="On Schedule")),'01 Summary'!$AM$4:$AM$250," ")</f>
        <v>0</v>
      </c>
      <c r="AH179" s="644">
        <v>0</v>
      </c>
      <c r="AI179" s="644">
        <v>0</v>
      </c>
    </row>
    <row r="180" spans="2:35" ht="30" customHeight="1" x14ac:dyDescent="0.2">
      <c r="B180" s="491">
        <f ca="1"/>
        <v>176</v>
      </c>
      <c r="C180" s="494">
        <f ca="1"/>
        <v>0</v>
      </c>
      <c r="D180" s="491" t="str">
        <f ca="1"/>
        <v>Lot02</v>
      </c>
      <c r="E180" s="491" t="str">
        <f ca="1"/>
        <v>MO-CK32</v>
      </c>
      <c r="F180" s="491" t="str">
        <f ca="1"/>
        <v>MO-CK</v>
      </c>
      <c r="G180" s="493" t="str">
        <f ca="1"/>
        <v>Lighting to the sealed space (under-stairs room) with a Sump Pump or ESPS cabinet</v>
      </c>
      <c r="H180" s="491" t="str">
        <f ca="1"/>
        <v>ประธาน</v>
      </c>
      <c r="I180" s="491">
        <f ca="1"/>
        <v>0</v>
      </c>
      <c r="J180" s="491" t="str">
        <f ca="1"/>
        <v>Depot</v>
      </c>
      <c r="K180" s="495">
        <f ca="1"/>
        <v>46388</v>
      </c>
      <c r="L180" s="173">
        <f ca="1"/>
        <v>46329</v>
      </c>
      <c r="M180" s="189">
        <f ca="1"/>
        <v>0</v>
      </c>
      <c r="N180" s="191" t="str">
        <f ca="1"/>
        <v>On Schedule</v>
      </c>
      <c r="O180" s="173">
        <f ca="1"/>
        <v>46360</v>
      </c>
      <c r="P180" s="189">
        <f ca="1"/>
        <v>0</v>
      </c>
      <c r="Q180" s="191" t="str">
        <f ca="1"/>
        <v>On Schedule</v>
      </c>
      <c r="R180" s="194">
        <f ca="1"/>
        <v>0</v>
      </c>
      <c r="S180" s="195">
        <f ca="1"/>
        <v>0</v>
      </c>
      <c r="T180" s="203">
        <f ca="1"/>
        <v>0</v>
      </c>
      <c r="U180" s="173">
        <f ca="1"/>
        <v>46387</v>
      </c>
      <c r="V180" s="189">
        <f ca="1"/>
        <v>0</v>
      </c>
      <c r="W180" s="191" t="str">
        <f ca="1"/>
        <v>On Schedule</v>
      </c>
      <c r="X180" s="194">
        <f ca="1"/>
        <v>0</v>
      </c>
      <c r="Y180" s="195">
        <f ca="1"/>
        <v>0</v>
      </c>
      <c r="Z180" s="203">
        <f ca="1"/>
        <v>0</v>
      </c>
      <c r="AA180" s="173">
        <f ca="1"/>
        <v>46356</v>
      </c>
      <c r="AB180" s="189">
        <f ca="1"/>
        <v>0</v>
      </c>
      <c r="AC180" s="191" t="str">
        <f ca="1"/>
        <v>On Schedule</v>
      </c>
      <c r="AD180" t="str" cm="1">
        <f t="array" aca="1" ref="AD180" ca="1">_xlfn.XLOOKUP(1,(E180='01 Summary'!$E$4:$E$250)*(('01 Summary'!$AC$4:$AC$250="Late")+('01 Summary'!$AC$4:$AC$250="On Schedule")),'01 Summary'!$AM$4:$AM$250," ")</f>
        <v>ซื้อสปอร์ตไลท์+แบต จำนวน 4 ชุด แทนการลากสายไฟ</v>
      </c>
      <c r="AH180" s="644">
        <v>0</v>
      </c>
      <c r="AI180" s="644">
        <v>0</v>
      </c>
    </row>
    <row r="181" spans="2:35" ht="30" customHeight="1" x14ac:dyDescent="0.2">
      <c r="B181" s="491">
        <f ca="1"/>
        <v>177</v>
      </c>
      <c r="C181" s="494">
        <f ca="1"/>
        <v>0</v>
      </c>
      <c r="D181" s="491" t="str">
        <f ca="1"/>
        <v>Lot02</v>
      </c>
      <c r="E181" s="491" t="str">
        <f ca="1"/>
        <v>MO-CK33</v>
      </c>
      <c r="F181" s="491" t="str">
        <f ca="1"/>
        <v>MO-CK</v>
      </c>
      <c r="G181" s="493" t="str">
        <f ca="1"/>
        <v>Additional lighting in areas where the lux level does not meet occupational health standards</v>
      </c>
      <c r="H181" s="491" t="str">
        <f ca="1"/>
        <v>ประธาน</v>
      </c>
      <c r="I181" s="491">
        <f ca="1"/>
        <v>0</v>
      </c>
      <c r="J181" s="491" t="str">
        <f ca="1"/>
        <v>Depot</v>
      </c>
      <c r="K181" s="495">
        <f ca="1"/>
        <v>46388</v>
      </c>
      <c r="L181" s="173">
        <f ca="1"/>
        <v>46279</v>
      </c>
      <c r="M181" s="189">
        <f ca="1"/>
        <v>1</v>
      </c>
      <c r="N181" s="191" t="str">
        <f ca="1"/>
        <v>Completed</v>
      </c>
      <c r="O181" s="173">
        <f ca="1"/>
        <v>46310</v>
      </c>
      <c r="P181" s="189">
        <f ca="1"/>
        <v>1</v>
      </c>
      <c r="Q181" s="191" t="str">
        <f ca="1"/>
        <v>Completed</v>
      </c>
      <c r="R181" s="194">
        <f ca="1"/>
        <v>0</v>
      </c>
      <c r="S181" s="195">
        <f ca="1"/>
        <v>0</v>
      </c>
      <c r="T181" s="203">
        <f ca="1"/>
        <v>0</v>
      </c>
      <c r="U181" s="173">
        <f ca="1"/>
        <v>46387</v>
      </c>
      <c r="V181" s="189">
        <f ca="1"/>
        <v>0.95</v>
      </c>
      <c r="W181" s="191" t="str">
        <f ca="1"/>
        <v>On Schedule</v>
      </c>
      <c r="X181" s="194">
        <f ca="1"/>
        <v>0</v>
      </c>
      <c r="Y181" s="195">
        <f ca="1"/>
        <v>0</v>
      </c>
      <c r="Z181" s="203">
        <f ca="1"/>
        <v>0</v>
      </c>
      <c r="AA181" s="173">
        <f ca="1"/>
        <v>46356</v>
      </c>
      <c r="AB181" s="189">
        <f ca="1"/>
        <v>0</v>
      </c>
      <c r="AC181" s="191" t="str">
        <f ca="1"/>
        <v>On Schedule</v>
      </c>
      <c r="AD181" cm="1">
        <f t="array" aca="1" ref="AD181" ca="1">_xlfn.XLOOKUP(1,(E181='01 Summary'!$E$4:$E$250)*(('01 Summary'!$AC$4:$AC$250="Late")+('01 Summary'!$AC$4:$AC$250="On Schedule")),'01 Summary'!$AM$4:$AM$250," ")</f>
        <v>0</v>
      </c>
      <c r="AH181" s="644">
        <v>0</v>
      </c>
      <c r="AI181" s="644">
        <v>0</v>
      </c>
    </row>
    <row r="182" spans="2:35" ht="30" customHeight="1" x14ac:dyDescent="0.2">
      <c r="B182" s="491">
        <f ca="1"/>
        <v>178</v>
      </c>
      <c r="C182" s="505">
        <f ca="1"/>
        <v>0</v>
      </c>
      <c r="D182" s="502" t="str">
        <f ca="1"/>
        <v>Lot02</v>
      </c>
      <c r="E182" s="502" t="str">
        <f ca="1"/>
        <v>MO-CK34</v>
      </c>
      <c r="F182" s="502" t="str">
        <f ca="1"/>
        <v>MO-CK</v>
      </c>
      <c r="G182" s="504" t="str">
        <f ca="1"/>
        <v>Provide and install confined space signage for Station and Depot</v>
      </c>
      <c r="H182" s="502" t="str">
        <f ca="1"/>
        <v>สหชาติ</v>
      </c>
      <c r="I182" s="503">
        <f ca="1"/>
        <v>0</v>
      </c>
      <c r="J182" s="502">
        <f ca="1"/>
        <v>0</v>
      </c>
      <c r="K182" s="506">
        <f ca="1"/>
        <v>46388</v>
      </c>
      <c r="L182" s="530">
        <f ca="1"/>
        <v>46249</v>
      </c>
      <c r="M182" s="189">
        <f ca="1"/>
        <v>1</v>
      </c>
      <c r="N182" s="191" t="str">
        <f ca="1"/>
        <v>Completed</v>
      </c>
      <c r="O182" s="530">
        <f ca="1"/>
        <v>46280</v>
      </c>
      <c r="P182" s="189">
        <f ca="1"/>
        <v>1</v>
      </c>
      <c r="Q182" s="191" t="str">
        <f ca="1"/>
        <v>Completed</v>
      </c>
      <c r="R182" s="530">
        <f ca="1"/>
        <v>46418</v>
      </c>
      <c r="S182" s="189">
        <f ca="1"/>
        <v>0.76</v>
      </c>
      <c r="T182" s="191" t="str">
        <f ca="1"/>
        <v>On Schedule</v>
      </c>
      <c r="U182" s="530">
        <f ca="1"/>
        <v>46446</v>
      </c>
      <c r="V182" s="189">
        <f ca="1"/>
        <v>0.26</v>
      </c>
      <c r="W182" s="191" t="str">
        <f ca="1"/>
        <v>On Schedule</v>
      </c>
      <c r="X182" s="209">
        <f ca="1"/>
        <v>0</v>
      </c>
      <c r="Y182" s="195">
        <f ca="1"/>
        <v>0</v>
      </c>
      <c r="Z182" s="203">
        <f ca="1"/>
        <v>0</v>
      </c>
      <c r="AA182" s="530">
        <f ca="1"/>
        <v>46356</v>
      </c>
      <c r="AB182" s="189">
        <f ca="1"/>
        <v>0</v>
      </c>
      <c r="AC182" s="191" t="str">
        <f ca="1"/>
        <v>On Schedule</v>
      </c>
      <c r="AD182" t="str" cm="1">
        <f t="array" aca="1" ref="AD182" ca="1">_xlfn.XLOOKUP(1,(E182='01 Summary'!$E$4:$E$250)*(('01 Summary'!$AC$4:$AC$250="Late")+('01 Summary'!$AC$4:$AC$250="On Schedule")),'01 Summary'!$AM$4:$AM$250," ")</f>
        <v>GRS</v>
      </c>
      <c r="AH182" s="644">
        <v>0</v>
      </c>
      <c r="AI182" s="644">
        <v>0</v>
      </c>
    </row>
    <row r="183" spans="2:35" ht="30" hidden="1" customHeight="1" x14ac:dyDescent="0.2">
      <c r="B183" s="491">
        <f ca="1"/>
        <v>179</v>
      </c>
      <c r="C183" s="496" t="str">
        <f ca="1"/>
        <v/>
      </c>
      <c r="D183" s="496" t="str">
        <f ca="1"/>
        <v>Lot02</v>
      </c>
      <c r="E183" s="496" t="str">
        <f ca="1"/>
        <v>MO-CK35</v>
      </c>
      <c r="F183" s="496" t="str">
        <f ca="1"/>
        <v>MO-CK</v>
      </c>
      <c r="G183" s="498" t="str">
        <f ca="1"/>
        <v>Build room for Train crew main office at OR18 with office area, resting area, meeting room, pantry, toilet and locker room</v>
      </c>
      <c r="H183" s="496" t="str">
        <f ca="1"/>
        <v>สหชาติ/บัณฑิต/ประธาน</v>
      </c>
      <c r="I183" s="497">
        <f ca="1"/>
        <v>0</v>
      </c>
      <c r="J183" s="496" t="str">
        <f ca="1"/>
        <v>Depot</v>
      </c>
      <c r="K183" s="500" t="str">
        <f ca="1"/>
        <v>-</v>
      </c>
      <c r="L183" s="205" t="str">
        <f ca="1"/>
        <v/>
      </c>
      <c r="M183" s="206" t="str">
        <f ca="1"/>
        <v/>
      </c>
      <c r="N183" s="207">
        <f ca="1"/>
        <v>0</v>
      </c>
      <c r="O183" s="205" t="str">
        <f ca="1"/>
        <v/>
      </c>
      <c r="P183" s="206" t="str">
        <f ca="1"/>
        <v/>
      </c>
      <c r="Q183" s="207">
        <f ca="1"/>
        <v>0</v>
      </c>
      <c r="R183" s="205">
        <f ca="1"/>
        <v>0</v>
      </c>
      <c r="S183" s="206">
        <f ca="1"/>
        <v>0</v>
      </c>
      <c r="T183" s="207">
        <f ca="1"/>
        <v>0</v>
      </c>
      <c r="U183" s="205" t="str">
        <f ca="1"/>
        <v/>
      </c>
      <c r="V183" s="206" t="str">
        <f ca="1"/>
        <v/>
      </c>
      <c r="W183" s="207">
        <f ca="1"/>
        <v>0</v>
      </c>
      <c r="X183" s="205">
        <f ca="1"/>
        <v>0</v>
      </c>
      <c r="Y183" s="206">
        <f ca="1"/>
        <v>0</v>
      </c>
      <c r="Z183" s="207">
        <f ca="1"/>
        <v>0</v>
      </c>
      <c r="AA183" s="553">
        <f ca="1"/>
        <v>0</v>
      </c>
      <c r="AB183" s="554">
        <f ca="1"/>
        <v>0</v>
      </c>
      <c r="AC183" s="555">
        <f ca="1"/>
        <v>0</v>
      </c>
      <c r="AD183" s="571" t="str" cm="1">
        <f t="array" aca="1" ref="AD183" ca="1">_xlfn.XLOOKUP(1,(E183='01 Summary'!$E$4:$E$250)*(('01 Summary'!$AC$4:$AC$250="Late")+('01 Summary'!$AC$4:$AC$250="On Schedule")),'01 Summary'!$AM$4:$AM$250," ")</f>
        <v xml:space="preserve"> </v>
      </c>
      <c r="AE183" s="571"/>
      <c r="AG183" s="644" t="s">
        <v>380</v>
      </c>
      <c r="AH183" s="644" t="s">
        <v>4800</v>
      </c>
      <c r="AI183" s="644" t="s">
        <v>4800</v>
      </c>
    </row>
    <row r="184" spans="2:35" ht="30" hidden="1" customHeight="1" x14ac:dyDescent="0.2">
      <c r="B184" s="491">
        <f ca="1"/>
        <v>180</v>
      </c>
      <c r="C184" s="496" t="str">
        <f ca="1"/>
        <v/>
      </c>
      <c r="D184" s="496" t="str">
        <f ca="1"/>
        <v>Lot02</v>
      </c>
      <c r="E184" s="496" t="str">
        <f ca="1"/>
        <v>MO-CK36</v>
      </c>
      <c r="F184" s="496" t="str">
        <f ca="1"/>
        <v>MO-CK</v>
      </c>
      <c r="G184" s="498" t="str">
        <f ca="1"/>
        <v>Dormitory Cable Containments (if any)</v>
      </c>
      <c r="H184" s="496" t="str">
        <f ca="1"/>
        <v>มนตรี</v>
      </c>
      <c r="I184" s="497">
        <f ca="1"/>
        <v>0</v>
      </c>
      <c r="J184" s="496" t="str">
        <f ca="1"/>
        <v>Depot</v>
      </c>
      <c r="K184" s="500" t="str">
        <f ca="1"/>
        <v>-</v>
      </c>
      <c r="L184" s="205" t="str">
        <f ca="1"/>
        <v/>
      </c>
      <c r="M184" s="206" t="str">
        <f ca="1"/>
        <v/>
      </c>
      <c r="N184" s="207">
        <f ca="1"/>
        <v>0</v>
      </c>
      <c r="O184" s="205" t="str">
        <f ca="1"/>
        <v/>
      </c>
      <c r="P184" s="206" t="str">
        <f ca="1"/>
        <v/>
      </c>
      <c r="Q184" s="207">
        <f ca="1"/>
        <v>0</v>
      </c>
      <c r="R184" s="205">
        <f ca="1"/>
        <v>0</v>
      </c>
      <c r="S184" s="206">
        <f ca="1"/>
        <v>0</v>
      </c>
      <c r="T184" s="207">
        <f ca="1"/>
        <v>0</v>
      </c>
      <c r="U184" s="205" t="str">
        <f ca="1"/>
        <v/>
      </c>
      <c r="V184" s="206" t="str">
        <f ca="1"/>
        <v/>
      </c>
      <c r="W184" s="207">
        <f ca="1"/>
        <v>0</v>
      </c>
      <c r="X184" s="205">
        <f ca="1"/>
        <v>0</v>
      </c>
      <c r="Y184" s="206">
        <f ca="1"/>
        <v>0</v>
      </c>
      <c r="Z184" s="207">
        <f ca="1"/>
        <v>0</v>
      </c>
      <c r="AA184" s="553">
        <f ca="1"/>
        <v>0</v>
      </c>
      <c r="AB184" s="554">
        <f ca="1"/>
        <v>0</v>
      </c>
      <c r="AC184" s="555">
        <f ca="1"/>
        <v>0</v>
      </c>
      <c r="AD184" s="571" t="str" cm="1">
        <f t="array" aca="1" ref="AD184" ca="1">_xlfn.XLOOKUP(1,(E184='01 Summary'!$E$4:$E$250)*(('01 Summary'!$AC$4:$AC$250="Late")+('01 Summary'!$AC$4:$AC$250="On Schedule")),'01 Summary'!$AM$4:$AM$250," ")</f>
        <v xml:space="preserve"> </v>
      </c>
      <c r="AE184" s="571"/>
      <c r="AG184" s="644" t="s">
        <v>380</v>
      </c>
      <c r="AH184" s="644" t="s">
        <v>4800</v>
      </c>
      <c r="AI184" s="644" t="s">
        <v>4800</v>
      </c>
    </row>
    <row r="185" spans="2:35" ht="30" hidden="1" customHeight="1" x14ac:dyDescent="0.2">
      <c r="B185" s="491">
        <f ca="1"/>
        <v>181</v>
      </c>
      <c r="C185" s="691">
        <f ca="1"/>
        <v>0</v>
      </c>
      <c r="D185" s="636" t="str">
        <f ca="1"/>
        <v>Lot02</v>
      </c>
      <c r="E185" s="636" t="str">
        <f ca="1"/>
        <v>MO-CK37</v>
      </c>
      <c r="F185" s="636" t="str">
        <f ca="1"/>
        <v>MO-CK</v>
      </c>
      <c r="G185" s="642" t="str">
        <f ca="1"/>
        <v>Provide Raise floor and building Service in Training &amp;Simulator (OCC Admin)</v>
      </c>
      <c r="H185" s="636" t="str">
        <f ca="1"/>
        <v>สหชาติ</v>
      </c>
      <c r="I185" s="637">
        <f ca="1"/>
        <v>0</v>
      </c>
      <c r="J185" s="636" t="str">
        <f ca="1"/>
        <v>Depot</v>
      </c>
      <c r="K185" s="638" t="str">
        <f ca="1"/>
        <v>-</v>
      </c>
      <c r="L185" s="647">
        <f ca="1"/>
        <v>0</v>
      </c>
      <c r="M185" s="647">
        <f ca="1"/>
        <v>0</v>
      </c>
      <c r="N185" s="639">
        <f ca="1"/>
        <v>0</v>
      </c>
      <c r="O185" s="177" t="str">
        <f ca="1"/>
        <v/>
      </c>
      <c r="P185" s="591" t="str">
        <f ca="1"/>
        <v/>
      </c>
      <c r="Q185" s="591" t="str">
        <f ca="1"/>
        <v/>
      </c>
      <c r="R185" s="194">
        <f ca="1"/>
        <v>0</v>
      </c>
      <c r="S185" s="195">
        <f ca="1"/>
        <v>0</v>
      </c>
      <c r="T185" s="639">
        <f ca="1"/>
        <v>0</v>
      </c>
      <c r="U185" s="668" t="str">
        <f ca="1"/>
        <v/>
      </c>
      <c r="V185" s="669" t="str">
        <f ca="1"/>
        <v/>
      </c>
      <c r="W185" s="639">
        <f ca="1"/>
        <v>0</v>
      </c>
      <c r="X185" s="194">
        <f ca="1"/>
        <v>0</v>
      </c>
      <c r="Y185" s="195">
        <f ca="1"/>
        <v>0</v>
      </c>
      <c r="Z185" s="639">
        <f ca="1"/>
        <v>0</v>
      </c>
      <c r="AA185" s="672">
        <f ca="1"/>
        <v>0</v>
      </c>
      <c r="AB185" s="673">
        <f ca="1"/>
        <v>0</v>
      </c>
      <c r="AC185" s="655">
        <f ca="1"/>
        <v>0</v>
      </c>
      <c r="AD185" s="571" t="str" cm="1">
        <f t="array" aca="1" ref="AD185" ca="1">_xlfn.XLOOKUP(1,(E185='01 Summary'!$E$4:$E$250)*(('01 Summary'!$AC$4:$AC$250="Late")+('01 Summary'!$AC$4:$AC$250="On Schedule")),'01 Summary'!$AM$4:$AM$250," ")</f>
        <v xml:space="preserve"> </v>
      </c>
      <c r="AE185" s="571"/>
      <c r="AH185" s="644">
        <v>0</v>
      </c>
      <c r="AI185" s="644">
        <v>0</v>
      </c>
    </row>
    <row r="186" spans="2:35" ht="30" hidden="1" customHeight="1" x14ac:dyDescent="0.2">
      <c r="B186" s="491">
        <f ca="1"/>
        <v>182</v>
      </c>
      <c r="C186" s="636" t="str">
        <f ca="1"/>
        <v/>
      </c>
      <c r="D186" s="636" t="str">
        <f ca="1"/>
        <v>Lot02</v>
      </c>
      <c r="E186" s="636" t="str">
        <f ca="1"/>
        <v>MO-CK38</v>
      </c>
      <c r="F186" s="636" t="str">
        <f ca="1"/>
        <v>MO-CK</v>
      </c>
      <c r="G186" s="642" t="str">
        <f ca="1"/>
        <v>Add N2 in Playback and Training Room and Backup Control Room</v>
      </c>
      <c r="H186" s="636" t="str">
        <f ca="1"/>
        <v>บุญประเสริฐ</v>
      </c>
      <c r="I186" s="636">
        <f ca="1"/>
        <v>0</v>
      </c>
      <c r="J186" s="636" t="str">
        <f ca="1"/>
        <v>Depot</v>
      </c>
      <c r="K186" s="638" t="str">
        <f ca="1"/>
        <v>-</v>
      </c>
      <c r="L186" s="668" t="str">
        <f ca="1"/>
        <v/>
      </c>
      <c r="M186" s="669" t="str">
        <f ca="1"/>
        <v/>
      </c>
      <c r="N186" s="639">
        <f ca="1"/>
        <v>0</v>
      </c>
      <c r="O186" s="177" t="str">
        <f ca="1"/>
        <v/>
      </c>
      <c r="P186" s="591" t="str">
        <f ca="1"/>
        <v/>
      </c>
      <c r="Q186" s="435">
        <f ca="1"/>
        <v>0</v>
      </c>
      <c r="R186" s="194">
        <f ca="1"/>
        <v>0</v>
      </c>
      <c r="S186" s="195">
        <f ca="1"/>
        <v>0</v>
      </c>
      <c r="T186" s="203">
        <f ca="1"/>
        <v>0</v>
      </c>
      <c r="U186" s="668" t="str">
        <f ca="1"/>
        <v/>
      </c>
      <c r="V186" s="669" t="str">
        <f ca="1"/>
        <v/>
      </c>
      <c r="W186" s="639">
        <f ca="1"/>
        <v>0</v>
      </c>
      <c r="X186" s="194">
        <f ca="1"/>
        <v>0</v>
      </c>
      <c r="Y186" s="195">
        <f ca="1"/>
        <v>0</v>
      </c>
      <c r="Z186" s="203">
        <f ca="1"/>
        <v>0</v>
      </c>
      <c r="AA186" s="672">
        <f ca="1"/>
        <v>0</v>
      </c>
      <c r="AB186" s="673">
        <f ca="1"/>
        <v>0</v>
      </c>
      <c r="AC186" s="655">
        <f ca="1"/>
        <v>0</v>
      </c>
      <c r="AD186" t="str" cm="1">
        <f t="array" aca="1" ref="AD186" ca="1">_xlfn.XLOOKUP(1,(E186='01 Summary'!$E$4:$E$250)*(('01 Summary'!$AC$4:$AC$250="Late")+('01 Summary'!$AC$4:$AC$250="On Schedule")),'01 Summary'!$AM$4:$AM$250," ")</f>
        <v xml:space="preserve"> </v>
      </c>
      <c r="AG186" s="644" t="s">
        <v>380</v>
      </c>
      <c r="AH186" s="644" t="s">
        <v>4800</v>
      </c>
      <c r="AI186" s="644" t="s">
        <v>4800</v>
      </c>
    </row>
    <row r="187" spans="2:35" ht="30" customHeight="1" x14ac:dyDescent="0.2">
      <c r="B187" s="491">
        <f ca="1"/>
        <v>183</v>
      </c>
      <c r="C187" s="491" t="str">
        <f ca="1"/>
        <v>MDW-39505</v>
      </c>
      <c r="D187" s="491" t="str">
        <f ca="1"/>
        <v>Lot02</v>
      </c>
      <c r="E187" s="491" t="str">
        <f ca="1"/>
        <v>MO-BEM1.1</v>
      </c>
      <c r="F187" s="491" t="str">
        <f ca="1"/>
        <v>MO-BEM</v>
      </c>
      <c r="G187" s="493" t="str">
        <f ca="1"/>
        <v>Walkway from Main Work Shop to Stabling Area  - Civil &amp; AR</v>
      </c>
      <c r="H187" s="491" t="str">
        <f ca="1"/>
        <v>สหชาติ</v>
      </c>
      <c r="I187" s="491">
        <f ca="1"/>
        <v>0</v>
      </c>
      <c r="J187" s="491" t="str">
        <f ca="1"/>
        <v>Depot</v>
      </c>
      <c r="K187" s="495">
        <f ca="1"/>
        <v>46236</v>
      </c>
      <c r="L187" s="173">
        <f ca="1"/>
        <v>46140</v>
      </c>
      <c r="M187" s="189">
        <f ca="1"/>
        <v>1</v>
      </c>
      <c r="N187" s="191" t="str">
        <f ca="1"/>
        <v>Completed</v>
      </c>
      <c r="O187" s="597">
        <f ca="1"/>
        <v>46171</v>
      </c>
      <c r="P187" s="189">
        <f ca="1"/>
        <v>0.92</v>
      </c>
      <c r="Q187" s="191" t="str">
        <f ca="1"/>
        <v>Late</v>
      </c>
      <c r="R187" s="194">
        <f ca="1"/>
        <v>0</v>
      </c>
      <c r="S187" s="195">
        <f ca="1"/>
        <v>0</v>
      </c>
      <c r="T187" s="203">
        <f ca="1"/>
        <v>0</v>
      </c>
      <c r="U187" s="173">
        <f ca="1"/>
        <v>46295</v>
      </c>
      <c r="V187" s="189">
        <f ca="1"/>
        <v>0.93</v>
      </c>
      <c r="W187" s="191" t="str">
        <f ca="1"/>
        <v>Late</v>
      </c>
      <c r="X187" s="194">
        <f ca="1"/>
        <v>0</v>
      </c>
      <c r="Y187" s="195">
        <f ca="1"/>
        <v>0</v>
      </c>
      <c r="Z187" s="203">
        <f ca="1"/>
        <v>0</v>
      </c>
      <c r="AA187" s="173">
        <f ca="1"/>
        <v>46265</v>
      </c>
      <c r="AB187" s="189">
        <f ca="1"/>
        <v>1</v>
      </c>
      <c r="AC187" s="191" t="str">
        <f ca="1"/>
        <v>Completed</v>
      </c>
      <c r="AD187" s="571" t="str" cm="1">
        <f t="array" aca="1" ref="AD187" ca="1">_xlfn.XLOOKUP(1,(E187='01 Summary'!$E$4:$E$250)*(('01 Summary'!$AC$4:$AC$250="Late")+('01 Summary'!$AC$4:$AC$250="On Schedule")),'01 Summary'!$AM$4:$AM$250," ")</f>
        <v xml:space="preserve"> </v>
      </c>
      <c r="AE187" s="571"/>
      <c r="AG187" s="644" t="s">
        <v>404</v>
      </c>
      <c r="AH187" s="644" t="s">
        <v>2175</v>
      </c>
      <c r="AI187" s="644" t="s">
        <v>2177</v>
      </c>
    </row>
    <row r="188" spans="2:35" ht="30" customHeight="1" x14ac:dyDescent="0.2">
      <c r="B188" s="491">
        <f ca="1"/>
        <v>184</v>
      </c>
      <c r="C188" s="491" t="str">
        <f ca="1"/>
        <v>MDW-39506</v>
      </c>
      <c r="D188" s="491" t="str">
        <f ca="1"/>
        <v>Lot02</v>
      </c>
      <c r="E188" s="491" t="str">
        <f ca="1"/>
        <v>MO-BEM1.2</v>
      </c>
      <c r="F188" s="491" t="str">
        <f ca="1"/>
        <v>MO-BEM</v>
      </c>
      <c r="G188" s="493" t="str">
        <f ca="1"/>
        <v>Walkway from Main Work Shop to Stabling Area - Building Services</v>
      </c>
      <c r="H188" s="491" t="str">
        <f ca="1"/>
        <v>ประธาน</v>
      </c>
      <c r="I188" s="491">
        <f ca="1"/>
        <v>0</v>
      </c>
      <c r="J188" s="491" t="str">
        <f ca="1"/>
        <v>Depot</v>
      </c>
      <c r="K188" s="495">
        <f ca="1"/>
        <v>46236</v>
      </c>
      <c r="L188" s="173">
        <f ca="1"/>
        <v>46140</v>
      </c>
      <c r="M188" s="189">
        <f ca="1"/>
        <v>1</v>
      </c>
      <c r="N188" s="191" t="str">
        <f ca="1"/>
        <v>Completed</v>
      </c>
      <c r="O188" s="173">
        <f ca="1"/>
        <v>46171</v>
      </c>
      <c r="P188" s="189">
        <f ca="1"/>
        <v>1</v>
      </c>
      <c r="Q188" s="191" t="str">
        <f ca="1"/>
        <v>Completed</v>
      </c>
      <c r="R188" s="194">
        <f ca="1"/>
        <v>0</v>
      </c>
      <c r="S188" s="195">
        <f ca="1"/>
        <v>0</v>
      </c>
      <c r="T188" s="203">
        <f ca="1"/>
        <v>0</v>
      </c>
      <c r="U188" s="173">
        <f ca="1"/>
        <v>46295</v>
      </c>
      <c r="V188" s="189">
        <f ca="1"/>
        <v>0</v>
      </c>
      <c r="W188" s="191" t="str">
        <f ca="1"/>
        <v>Late</v>
      </c>
      <c r="X188" s="194">
        <f ca="1"/>
        <v>0</v>
      </c>
      <c r="Y188" s="195">
        <f ca="1"/>
        <v>0</v>
      </c>
      <c r="Z188" s="203">
        <f ca="1"/>
        <v>0</v>
      </c>
      <c r="AA188" s="173">
        <f ca="1"/>
        <v>46288</v>
      </c>
      <c r="AB188" s="189">
        <f ca="1"/>
        <v>1</v>
      </c>
      <c r="AC188" s="191" t="str">
        <f ca="1"/>
        <v>Completed</v>
      </c>
      <c r="AD188" t="str" cm="1">
        <f t="array" aca="1" ref="AD188" ca="1">_xlfn.XLOOKUP(1,(E188='01 Summary'!$E$4:$E$250)*(('01 Summary'!$AC$4:$AC$250="Late")+('01 Summary'!$AC$4:$AC$250="On Schedule")),'01 Summary'!$AM$4:$AM$250," ")</f>
        <v xml:space="preserve"> </v>
      </c>
      <c r="AG188" s="644" t="s">
        <v>403</v>
      </c>
      <c r="AH188" s="644" t="s">
        <v>3648</v>
      </c>
      <c r="AI188" s="644" t="s">
        <v>3898</v>
      </c>
    </row>
    <row r="189" spans="2:35" ht="30" customHeight="1" x14ac:dyDescent="0.2">
      <c r="B189" s="491">
        <f ca="1"/>
        <v>185</v>
      </c>
      <c r="C189" s="491" t="str">
        <f ca="1"/>
        <v>MDW-39507</v>
      </c>
      <c r="D189" s="491" t="str">
        <f ca="1"/>
        <v>Lot02</v>
      </c>
      <c r="E189" s="491" t="str">
        <f ca="1"/>
        <v>MO-BEM2</v>
      </c>
      <c r="F189" s="491" t="str">
        <f ca="1"/>
        <v>MO-BEM</v>
      </c>
      <c r="G189" s="493" t="str">
        <f ca="1"/>
        <v>High Roof at Main Work Shop Entrance and Store</v>
      </c>
      <c r="H189" s="491" t="str">
        <f ca="1"/>
        <v>สหชาติ</v>
      </c>
      <c r="I189" s="491">
        <f ca="1"/>
        <v>0</v>
      </c>
      <c r="J189" s="491" t="str">
        <f ca="1"/>
        <v>Depot</v>
      </c>
      <c r="K189" s="495">
        <f ca="1"/>
        <v>46235</v>
      </c>
      <c r="L189" s="173">
        <f ca="1"/>
        <v>46066</v>
      </c>
      <c r="M189" s="189">
        <f ca="1"/>
        <v>1</v>
      </c>
      <c r="N189" s="191" t="str">
        <f ca="1"/>
        <v>Completed</v>
      </c>
      <c r="O189" s="173">
        <f ca="1"/>
        <v>46112</v>
      </c>
      <c r="P189" s="189">
        <f ca="1"/>
        <v>1</v>
      </c>
      <c r="Q189" s="191" t="str">
        <f ca="1"/>
        <v>Completed</v>
      </c>
      <c r="R189" s="194">
        <f ca="1"/>
        <v>0</v>
      </c>
      <c r="S189" s="195">
        <f ca="1"/>
        <v>0</v>
      </c>
      <c r="T189" s="203">
        <f ca="1"/>
        <v>0</v>
      </c>
      <c r="U189" s="173">
        <f ca="1"/>
        <v>46234</v>
      </c>
      <c r="V189" s="189">
        <f ca="1"/>
        <v>1</v>
      </c>
      <c r="W189" s="191" t="str">
        <f ca="1"/>
        <v>Completed</v>
      </c>
      <c r="X189" s="194">
        <f ca="1"/>
        <v>0</v>
      </c>
      <c r="Y189" s="195">
        <f ca="1"/>
        <v>0</v>
      </c>
      <c r="Z189" s="203">
        <f ca="1"/>
        <v>0</v>
      </c>
      <c r="AA189" s="173">
        <f ca="1"/>
        <v>46204</v>
      </c>
      <c r="AB189" s="189">
        <f ca="1"/>
        <v>1</v>
      </c>
      <c r="AC189" s="191" t="str">
        <f ca="1"/>
        <v>Completed</v>
      </c>
      <c r="AD189" t="str" cm="1">
        <f t="array" aca="1" ref="AD189" ca="1">_xlfn.XLOOKUP(1,(E189='01 Summary'!$E$4:$E$250)*(('01 Summary'!$AC$4:$AC$250="Late")+('01 Summary'!$AC$4:$AC$250="On Schedule")),'01 Summary'!$AM$4:$AM$250," ")</f>
        <v xml:space="preserve"> </v>
      </c>
      <c r="AG189" s="644" t="s">
        <v>405</v>
      </c>
      <c r="AH189" s="644" t="s">
        <v>2179</v>
      </c>
      <c r="AI189" s="644" t="s">
        <v>2181</v>
      </c>
    </row>
    <row r="190" spans="2:35" ht="30" customHeight="1" x14ac:dyDescent="0.2">
      <c r="B190" s="491">
        <f ca="1"/>
        <v>186</v>
      </c>
      <c r="C190" s="491" t="str">
        <f ca="1"/>
        <v>MDW-39509</v>
      </c>
      <c r="D190" s="491" t="str">
        <f ca="1"/>
        <v>Lot02</v>
      </c>
      <c r="E190" s="491" t="str">
        <f ca="1"/>
        <v>MO-BEM3</v>
      </c>
      <c r="F190" s="491" t="str">
        <f ca="1"/>
        <v>MO-BEM</v>
      </c>
      <c r="G190" s="493" t="str">
        <f ca="1"/>
        <v>High Roof at the entrance and exit of the under floor wheel lathe</v>
      </c>
      <c r="H190" s="491" t="str">
        <f ca="1"/>
        <v>สหชาติ</v>
      </c>
      <c r="I190" s="491">
        <f ca="1"/>
        <v>0</v>
      </c>
      <c r="J190" s="491" t="str">
        <f ca="1"/>
        <v>Depot</v>
      </c>
      <c r="K190" s="495">
        <f ca="1"/>
        <v>46238</v>
      </c>
      <c r="L190" s="173">
        <f ca="1"/>
        <v>46066</v>
      </c>
      <c r="M190" s="189">
        <f ca="1"/>
        <v>1</v>
      </c>
      <c r="N190" s="191" t="str">
        <f ca="1"/>
        <v>Completed</v>
      </c>
      <c r="O190" s="173">
        <f ca="1"/>
        <v>46112</v>
      </c>
      <c r="P190" s="189">
        <f ca="1"/>
        <v>1</v>
      </c>
      <c r="Q190" s="191" t="str">
        <f ca="1"/>
        <v>Completed</v>
      </c>
      <c r="R190" s="194">
        <f ca="1"/>
        <v>0</v>
      </c>
      <c r="S190" s="195">
        <f ca="1"/>
        <v>0</v>
      </c>
      <c r="T190" s="203">
        <f ca="1"/>
        <v>0</v>
      </c>
      <c r="U190" s="173">
        <f ca="1"/>
        <v>46234</v>
      </c>
      <c r="V190" s="189">
        <f ca="1"/>
        <v>1</v>
      </c>
      <c r="W190" s="191" t="str">
        <f ca="1"/>
        <v>Completed</v>
      </c>
      <c r="X190" s="194">
        <f ca="1"/>
        <v>0</v>
      </c>
      <c r="Y190" s="195">
        <f ca="1"/>
        <v>0</v>
      </c>
      <c r="Z190" s="203">
        <f ca="1"/>
        <v>0</v>
      </c>
      <c r="AA190" s="173">
        <f ca="1"/>
        <v>46204</v>
      </c>
      <c r="AB190" s="189">
        <f ca="1"/>
        <v>1</v>
      </c>
      <c r="AC190" s="191" t="str">
        <f ca="1"/>
        <v>Completed</v>
      </c>
      <c r="AD190" t="str" cm="1">
        <f t="array" aca="1" ref="AD190" ca="1">_xlfn.XLOOKUP(1,(E190='01 Summary'!$E$4:$E$250)*(('01 Summary'!$AC$4:$AC$250="Late")+('01 Summary'!$AC$4:$AC$250="On Schedule")),'01 Summary'!$AM$4:$AM$250," ")</f>
        <v xml:space="preserve"> </v>
      </c>
      <c r="AG190" s="644" t="s">
        <v>406</v>
      </c>
      <c r="AH190" s="644" t="s">
        <v>2183</v>
      </c>
      <c r="AI190" s="644" t="s">
        <v>380</v>
      </c>
    </row>
    <row r="191" spans="2:35" ht="30" customHeight="1" x14ac:dyDescent="0.2">
      <c r="B191" s="491">
        <f ca="1"/>
        <v>187</v>
      </c>
      <c r="C191" s="685" t="str">
        <f ca="1"/>
        <v>MDW-39511</v>
      </c>
      <c r="D191" s="685" t="str">
        <f ca="1"/>
        <v>Lot02</v>
      </c>
      <c r="E191" s="685" t="str">
        <f ca="1"/>
        <v>MO-BEM4.1</v>
      </c>
      <c r="F191" s="685" t="str">
        <f ca="1"/>
        <v>MO-BEM</v>
      </c>
      <c r="G191" s="687" t="str">
        <f ca="1"/>
        <v>Maintenance Office Rooms at Main Workshop - Civil &amp; AR</v>
      </c>
      <c r="H191" s="685" t="str">
        <f ca="1"/>
        <v>สหชาติ</v>
      </c>
      <c r="I191" s="685">
        <f ca="1"/>
        <v>0</v>
      </c>
      <c r="J191" s="685" t="str">
        <f ca="1"/>
        <v>Depot</v>
      </c>
      <c r="K191" s="688">
        <f ca="1"/>
        <v>46206</v>
      </c>
      <c r="L191" s="193">
        <f ca="1"/>
        <v>46125</v>
      </c>
      <c r="M191" s="531">
        <f ca="1"/>
        <v>1</v>
      </c>
      <c r="N191" s="601" t="str">
        <f ca="1"/>
        <v>Completed</v>
      </c>
      <c r="O191" s="193">
        <f ca="1"/>
        <v>46156</v>
      </c>
      <c r="P191" s="531">
        <f ca="1"/>
        <v>1</v>
      </c>
      <c r="Q191" s="601" t="str">
        <f ca="1"/>
        <v>Completed</v>
      </c>
      <c r="R191" s="602">
        <f ca="1"/>
        <v>0</v>
      </c>
      <c r="S191" s="603">
        <f ca="1"/>
        <v>0</v>
      </c>
      <c r="T191" s="604">
        <f ca="1"/>
        <v>0</v>
      </c>
      <c r="U191" s="193">
        <f ca="1"/>
        <v>46203</v>
      </c>
      <c r="V191" s="531">
        <f ca="1"/>
        <v>1</v>
      </c>
      <c r="W191" s="601" t="str">
        <f ca="1"/>
        <v>Completed</v>
      </c>
      <c r="X191" s="602">
        <f ca="1"/>
        <v>0</v>
      </c>
      <c r="Y191" s="603">
        <f ca="1"/>
        <v>0</v>
      </c>
      <c r="Z191" s="604">
        <f ca="1"/>
        <v>0</v>
      </c>
      <c r="AA191" s="193">
        <f ca="1"/>
        <v>46173</v>
      </c>
      <c r="AB191" s="531">
        <f ca="1"/>
        <v>1</v>
      </c>
      <c r="AC191" s="601" t="str">
        <f ca="1"/>
        <v>Completed</v>
      </c>
      <c r="AD191" s="571" t="str" cm="1">
        <f t="array" aca="1" ref="AD191" ca="1">_xlfn.XLOOKUP(1,(E191='01 Summary'!$E$4:$E$250)*(('01 Summary'!$AC$4:$AC$250="Late")+('01 Summary'!$AC$4:$AC$250="On Schedule")),'01 Summary'!$AM$4:$AM$250," ")</f>
        <v xml:space="preserve"> </v>
      </c>
      <c r="AE191" s="571"/>
      <c r="AG191" s="644" t="s">
        <v>408</v>
      </c>
      <c r="AH191" s="644" t="s">
        <v>2187</v>
      </c>
      <c r="AI191" s="644" t="s">
        <v>2189</v>
      </c>
    </row>
    <row r="192" spans="2:35" ht="30" customHeight="1" x14ac:dyDescent="0.2">
      <c r="B192" s="491">
        <f ca="1"/>
        <v>188</v>
      </c>
      <c r="C192" s="491" t="str">
        <f ca="1"/>
        <v>MDW-39512</v>
      </c>
      <c r="D192" s="491" t="str">
        <f ca="1"/>
        <v>Lot02</v>
      </c>
      <c r="E192" s="491" t="str">
        <f ca="1"/>
        <v>MO-BEM4.2</v>
      </c>
      <c r="F192" s="491" t="str">
        <f ca="1"/>
        <v>MO-BEM</v>
      </c>
      <c r="G192" s="493" t="str">
        <f ca="1"/>
        <v>Maintenance Office Rooms at Main Workshop - Building Services</v>
      </c>
      <c r="H192" s="491" t="str">
        <f ca="1"/>
        <v>ประธาน</v>
      </c>
      <c r="I192" s="491">
        <f ca="1"/>
        <v>0</v>
      </c>
      <c r="J192" s="491" t="str">
        <f ca="1"/>
        <v>Depot</v>
      </c>
      <c r="K192" s="495">
        <f ca="1"/>
        <v>46207</v>
      </c>
      <c r="L192" s="173">
        <f ca="1"/>
        <v>46125</v>
      </c>
      <c r="M192" s="189">
        <f ca="1"/>
        <v>1</v>
      </c>
      <c r="N192" s="191" t="str">
        <f ca="1"/>
        <v>Completed</v>
      </c>
      <c r="O192" s="173">
        <f ca="1"/>
        <v>46156</v>
      </c>
      <c r="P192" s="189">
        <f ca="1"/>
        <v>1</v>
      </c>
      <c r="Q192" s="191" t="str">
        <f ca="1"/>
        <v>Completed</v>
      </c>
      <c r="R192" s="194">
        <f ca="1"/>
        <v>0</v>
      </c>
      <c r="S192" s="195">
        <f ca="1"/>
        <v>0</v>
      </c>
      <c r="T192" s="203">
        <f ca="1"/>
        <v>0</v>
      </c>
      <c r="U192" s="173">
        <f ca="1"/>
        <v>46203</v>
      </c>
      <c r="V192" s="189">
        <f ca="1"/>
        <v>1</v>
      </c>
      <c r="W192" s="191" t="str">
        <f ca="1"/>
        <v>Completed</v>
      </c>
      <c r="X192" s="194">
        <f ca="1"/>
        <v>0</v>
      </c>
      <c r="Y192" s="195">
        <f ca="1"/>
        <v>0</v>
      </c>
      <c r="Z192" s="203">
        <f ca="1"/>
        <v>0</v>
      </c>
      <c r="AA192" s="173">
        <f ca="1"/>
        <v>46288</v>
      </c>
      <c r="AB192" s="189">
        <f ca="1"/>
        <v>1</v>
      </c>
      <c r="AC192" s="191" t="str">
        <f ca="1"/>
        <v>Completed</v>
      </c>
      <c r="AD192" t="str" cm="1">
        <f t="array" aca="1" ref="AD192" ca="1">_xlfn.XLOOKUP(1,(E192='01 Summary'!$E$4:$E$250)*(('01 Summary'!$AC$4:$AC$250="Late")+('01 Summary'!$AC$4:$AC$250="On Schedule")),'01 Summary'!$AM$4:$AM$250," ")</f>
        <v xml:space="preserve"> </v>
      </c>
      <c r="AG192" s="644" t="s">
        <v>407</v>
      </c>
      <c r="AH192" s="644" t="s">
        <v>3658</v>
      </c>
      <c r="AI192" s="644" t="s">
        <v>3900</v>
      </c>
    </row>
    <row r="193" spans="2:35" ht="30" customHeight="1" x14ac:dyDescent="0.2">
      <c r="B193" s="491">
        <f ca="1"/>
        <v>189</v>
      </c>
      <c r="C193" s="685" t="str">
        <f ca="1"/>
        <v>MDW-39513</v>
      </c>
      <c r="D193" s="685" t="str">
        <f ca="1"/>
        <v>Lot02</v>
      </c>
      <c r="E193" s="685" t="str">
        <f ca="1"/>
        <v>MO-BEM5</v>
      </c>
      <c r="F193" s="685" t="str">
        <f ca="1"/>
        <v>MO-BEM</v>
      </c>
      <c r="G193" s="687" t="str">
        <f ca="1"/>
        <v>Install Concrete car barrier along the walkway in front of  MWS building</v>
      </c>
      <c r="H193" s="685" t="str">
        <f ca="1"/>
        <v>สหชาติ</v>
      </c>
      <c r="I193" s="685">
        <f ca="1"/>
        <v>0</v>
      </c>
      <c r="J193" s="685" t="str">
        <f ca="1"/>
        <v>Depot</v>
      </c>
      <c r="K193" s="688">
        <f ca="1"/>
        <v>46388</v>
      </c>
      <c r="L193" s="193">
        <f ca="1"/>
        <v>46309</v>
      </c>
      <c r="M193" s="531">
        <f ca="1"/>
        <v>1</v>
      </c>
      <c r="N193" s="601" t="str">
        <f ca="1"/>
        <v>Completed</v>
      </c>
      <c r="O193" s="193">
        <f ca="1"/>
        <v>46340</v>
      </c>
      <c r="P193" s="531">
        <f ca="1"/>
        <v>1</v>
      </c>
      <c r="Q193" s="601" t="str">
        <f ca="1"/>
        <v>Completed</v>
      </c>
      <c r="R193" s="602">
        <f ca="1"/>
        <v>0</v>
      </c>
      <c r="S193" s="603">
        <f ca="1"/>
        <v>0</v>
      </c>
      <c r="T193" s="604">
        <f ca="1"/>
        <v>0</v>
      </c>
      <c r="U193" s="193">
        <f ca="1"/>
        <v>46387</v>
      </c>
      <c r="V193" s="531">
        <f ca="1"/>
        <v>1</v>
      </c>
      <c r="W193" s="601" t="str">
        <f ca="1"/>
        <v>Completed</v>
      </c>
      <c r="X193" s="602">
        <f ca="1"/>
        <v>0</v>
      </c>
      <c r="Y193" s="603">
        <f ca="1"/>
        <v>0</v>
      </c>
      <c r="Z193" s="604">
        <f ca="1"/>
        <v>0</v>
      </c>
      <c r="AA193" s="193">
        <f ca="1"/>
        <v>46357</v>
      </c>
      <c r="AB193" s="531">
        <f ca="1"/>
        <v>0.5</v>
      </c>
      <c r="AC193" s="601" t="str">
        <f ca="1"/>
        <v>On Schedule</v>
      </c>
      <c r="AD193" cm="1">
        <f t="array" aca="1" ref="AD193" ca="1">_xlfn.XLOOKUP(1,(E193='01 Summary'!$E$4:$E$250)*(('01 Summary'!$AC$4:$AC$250="Late")+('01 Summary'!$AC$4:$AC$250="On Schedule")),'01 Summary'!$AM$4:$AM$250," ")</f>
        <v>0</v>
      </c>
      <c r="AG193" s="644" t="s">
        <v>409</v>
      </c>
      <c r="AH193" s="644" t="s">
        <v>2191</v>
      </c>
      <c r="AI193" s="644" t="s">
        <v>2193</v>
      </c>
    </row>
    <row r="194" spans="2:35" ht="30" customHeight="1" x14ac:dyDescent="0.2">
      <c r="B194" s="491">
        <f ca="1"/>
        <v>190</v>
      </c>
      <c r="C194" s="494">
        <f ca="1"/>
        <v>0</v>
      </c>
      <c r="D194" s="491" t="str">
        <f ca="1"/>
        <v>Lot02</v>
      </c>
      <c r="E194" s="491" t="str">
        <f ca="1"/>
        <v>MO-BEM6</v>
      </c>
      <c r="F194" s="491" t="str">
        <f ca="1"/>
        <v>MO-BEM</v>
      </c>
      <c r="G194" s="493" t="str">
        <f ca="1"/>
        <v>Handrail on top of the water tank on the rooftop of the Admin Building</v>
      </c>
      <c r="H194" s="491" t="str">
        <f ca="1"/>
        <v>สหชาติ</v>
      </c>
      <c r="I194" s="491">
        <f ca="1"/>
        <v>0</v>
      </c>
      <c r="J194" s="491" t="str">
        <f ca="1"/>
        <v>Depot</v>
      </c>
      <c r="K194" s="495">
        <f ca="1"/>
        <v>46388</v>
      </c>
      <c r="L194" s="173">
        <f ca="1"/>
        <v>46314</v>
      </c>
      <c r="M194" s="189">
        <f ca="1"/>
        <v>1</v>
      </c>
      <c r="N194" s="191" t="str">
        <f ca="1"/>
        <v>Completed</v>
      </c>
      <c r="O194" s="173">
        <f ca="1"/>
        <v>46345</v>
      </c>
      <c r="P194" s="189">
        <f ca="1"/>
        <v>1</v>
      </c>
      <c r="Q194" s="191" t="str">
        <f ca="1"/>
        <v>Completed</v>
      </c>
      <c r="R194" s="194">
        <f ca="1"/>
        <v>0</v>
      </c>
      <c r="S194" s="195">
        <f ca="1"/>
        <v>0</v>
      </c>
      <c r="T194" s="203">
        <f ca="1"/>
        <v>0</v>
      </c>
      <c r="U194" s="173">
        <f ca="1"/>
        <v>46387</v>
      </c>
      <c r="V194" s="189">
        <f ca="1"/>
        <v>0</v>
      </c>
      <c r="W194" s="191" t="str">
        <f ca="1"/>
        <v>On Schedule</v>
      </c>
      <c r="X194" s="194">
        <f ca="1"/>
        <v>0</v>
      </c>
      <c r="Y194" s="195">
        <f ca="1"/>
        <v>0</v>
      </c>
      <c r="Z194" s="203">
        <f ca="1"/>
        <v>0</v>
      </c>
      <c r="AA194" s="173">
        <f ca="1"/>
        <v>46356</v>
      </c>
      <c r="AB194" s="189">
        <f ca="1"/>
        <v>0</v>
      </c>
      <c r="AC194" s="191" t="str">
        <f ca="1"/>
        <v>On Schedule</v>
      </c>
      <c r="AD194" cm="1">
        <f t="array" aca="1" ref="AD194" ca="1">_xlfn.XLOOKUP(1,(E194='01 Summary'!$E$4:$E$250)*(('01 Summary'!$AC$4:$AC$250="Late")+('01 Summary'!$AC$4:$AC$250="On Schedule")),'01 Summary'!$AM$4:$AM$250," ")</f>
        <v>0</v>
      </c>
      <c r="AH194" s="644">
        <v>0</v>
      </c>
      <c r="AI194" s="644">
        <v>0</v>
      </c>
    </row>
    <row r="195" spans="2:35" ht="30" customHeight="1" x14ac:dyDescent="0.2">
      <c r="B195" s="491">
        <f ca="1"/>
        <v>191</v>
      </c>
      <c r="C195" s="494">
        <f ca="1"/>
        <v>0</v>
      </c>
      <c r="D195" s="491" t="str">
        <f ca="1"/>
        <v>Lot02</v>
      </c>
      <c r="E195" s="491" t="str">
        <f ca="1"/>
        <v>MO-BEM7</v>
      </c>
      <c r="F195" s="491" t="str">
        <f ca="1"/>
        <v>MO-BEM</v>
      </c>
      <c r="G195" s="493" t="str">
        <f ca="1"/>
        <v>Modify maintenance service door to the roof building to easier access while maintaining safe operational standards</v>
      </c>
      <c r="H195" s="491" t="str">
        <f ca="1"/>
        <v>สหชาติ</v>
      </c>
      <c r="I195" s="491">
        <f ca="1"/>
        <v>0</v>
      </c>
      <c r="J195" s="491" t="str">
        <f ca="1"/>
        <v>Depot</v>
      </c>
      <c r="K195" s="495">
        <f ca="1"/>
        <v>46388</v>
      </c>
      <c r="L195" s="173">
        <f ca="1"/>
        <v>46314</v>
      </c>
      <c r="M195" s="189">
        <f ca="1"/>
        <v>0.5</v>
      </c>
      <c r="N195" s="191" t="str">
        <f ca="1"/>
        <v>Late</v>
      </c>
      <c r="O195" s="173">
        <f ca="1"/>
        <v>46345</v>
      </c>
      <c r="P195" s="189">
        <f ca="1"/>
        <v>0</v>
      </c>
      <c r="Q195" s="191" t="str">
        <f ca="1"/>
        <v>On Schedule</v>
      </c>
      <c r="R195" s="194">
        <f ca="1"/>
        <v>0</v>
      </c>
      <c r="S195" s="195">
        <f ca="1"/>
        <v>0</v>
      </c>
      <c r="T195" s="203">
        <f ca="1"/>
        <v>0</v>
      </c>
      <c r="U195" s="173">
        <f ca="1"/>
        <v>46387</v>
      </c>
      <c r="V195" s="189">
        <f ca="1"/>
        <v>0</v>
      </c>
      <c r="W195" s="191" t="str">
        <f ca="1"/>
        <v>On Schedule</v>
      </c>
      <c r="X195" s="194">
        <f ca="1"/>
        <v>0</v>
      </c>
      <c r="Y195" s="195">
        <f ca="1"/>
        <v>0</v>
      </c>
      <c r="Z195" s="203">
        <f ca="1"/>
        <v>0</v>
      </c>
      <c r="AA195" s="173">
        <f ca="1"/>
        <v>46356</v>
      </c>
      <c r="AB195" s="189">
        <f ca="1"/>
        <v>0</v>
      </c>
      <c r="AC195" s="191" t="str">
        <f ca="1"/>
        <v>On Schedule</v>
      </c>
      <c r="AD195" cm="1">
        <f t="array" aca="1" ref="AD195" ca="1">_xlfn.XLOOKUP(1,(E195='01 Summary'!$E$4:$E$250)*(('01 Summary'!$AC$4:$AC$250="Late")+('01 Summary'!$AC$4:$AC$250="On Schedule")),'01 Summary'!$AM$4:$AM$250," ")</f>
        <v>0</v>
      </c>
      <c r="AH195" s="644">
        <v>0</v>
      </c>
      <c r="AI195" s="644">
        <v>0</v>
      </c>
    </row>
    <row r="196" spans="2:35" ht="30" customHeight="1" x14ac:dyDescent="0.2">
      <c r="B196" s="491">
        <f ca="1"/>
        <v>192</v>
      </c>
      <c r="C196" s="491" t="str">
        <f ca="1"/>
        <v>MDW-39536</v>
      </c>
      <c r="D196" s="491" t="str">
        <f ca="1"/>
        <v>Lot02</v>
      </c>
      <c r="E196" s="491" t="str">
        <f ca="1"/>
        <v>MO-BEM8</v>
      </c>
      <c r="F196" s="491" t="str">
        <f ca="1"/>
        <v>MO-BEM</v>
      </c>
      <c r="G196" s="493" t="str">
        <f ca="1"/>
        <v>Company logo and Central Control Room sign in CCR room.</v>
      </c>
      <c r="H196" s="491" t="str">
        <f ca="1"/>
        <v>สหชาติ</v>
      </c>
      <c r="I196" s="491">
        <f ca="1"/>
        <v>0</v>
      </c>
      <c r="J196" s="491" t="str">
        <f ca="1"/>
        <v>Depot</v>
      </c>
      <c r="K196" s="495">
        <f ca="1"/>
        <v>46143</v>
      </c>
      <c r="L196" s="173">
        <f ca="1"/>
        <v>46049</v>
      </c>
      <c r="M196" s="189">
        <f ca="1"/>
        <v>1</v>
      </c>
      <c r="N196" s="191" t="str">
        <f ca="1"/>
        <v>Completed</v>
      </c>
      <c r="O196" s="173">
        <f ca="1"/>
        <v>46095</v>
      </c>
      <c r="P196" s="189">
        <f ca="1"/>
        <v>1</v>
      </c>
      <c r="Q196" s="191" t="str">
        <f ca="1"/>
        <v>Completed</v>
      </c>
      <c r="R196" s="194">
        <f ca="1"/>
        <v>0</v>
      </c>
      <c r="S196" s="195">
        <f ca="1"/>
        <v>0</v>
      </c>
      <c r="T196" s="203">
        <f ca="1"/>
        <v>0</v>
      </c>
      <c r="U196" s="173">
        <f ca="1"/>
        <v>46142</v>
      </c>
      <c r="V196" s="189">
        <f ca="1"/>
        <v>1</v>
      </c>
      <c r="W196" s="191" t="str">
        <f ca="1"/>
        <v>Completed</v>
      </c>
      <c r="X196" s="194">
        <f ca="1"/>
        <v>0</v>
      </c>
      <c r="Y196" s="195">
        <f ca="1"/>
        <v>0</v>
      </c>
      <c r="Z196" s="203">
        <f ca="1"/>
        <v>0</v>
      </c>
      <c r="AA196" s="173">
        <f ca="1"/>
        <v>46295</v>
      </c>
      <c r="AB196" s="189">
        <f ca="1"/>
        <v>0.5</v>
      </c>
      <c r="AC196" s="191" t="str">
        <f ca="1"/>
        <v>Late</v>
      </c>
      <c r="AD196" cm="1">
        <f t="array" aca="1" ref="AD196" ca="1">_xlfn.XLOOKUP(1,(E196='01 Summary'!$E$4:$E$250)*(('01 Summary'!$AC$4:$AC$250="Late")+('01 Summary'!$AC$4:$AC$250="On Schedule")),'01 Summary'!$AM$4:$AM$250," ")</f>
        <v>0</v>
      </c>
      <c r="AG196" s="644" t="s">
        <v>410</v>
      </c>
      <c r="AH196" s="644" t="s">
        <v>2240</v>
      </c>
      <c r="AI196" s="644" t="s">
        <v>2242</v>
      </c>
    </row>
    <row r="197" spans="2:35" ht="30" customHeight="1" x14ac:dyDescent="0.2">
      <c r="B197" s="491">
        <f ca="1"/>
        <v>193</v>
      </c>
      <c r="C197" s="491" t="str">
        <f ca="1"/>
        <v>MDW-39536</v>
      </c>
      <c r="D197" s="491" t="str">
        <f ca="1"/>
        <v>Lot02</v>
      </c>
      <c r="E197" s="491" t="str">
        <f ca="1"/>
        <v>MO-BEM9</v>
      </c>
      <c r="F197" s="491" t="str">
        <f ca="1"/>
        <v>MO-BEM</v>
      </c>
      <c r="G197" s="493" t="str">
        <f ca="1"/>
        <v>Soundproof insulation on the wall and structure and equipment in the CCR room.</v>
      </c>
      <c r="H197" s="491" t="str">
        <f ca="1"/>
        <v>สหชาติ</v>
      </c>
      <c r="I197" s="491">
        <f ca="1"/>
        <v>0</v>
      </c>
      <c r="J197" s="491" t="str">
        <f ca="1"/>
        <v>Depot</v>
      </c>
      <c r="K197" s="495">
        <f ca="1"/>
        <v>46143</v>
      </c>
      <c r="L197" s="173">
        <f ca="1"/>
        <v>46034</v>
      </c>
      <c r="M197" s="189">
        <f ca="1"/>
        <v>1</v>
      </c>
      <c r="N197" s="191" t="str">
        <f ca="1"/>
        <v>Completed</v>
      </c>
      <c r="O197" s="173">
        <f ca="1"/>
        <v>46080</v>
      </c>
      <c r="P197" s="189">
        <f ca="1"/>
        <v>1</v>
      </c>
      <c r="Q197" s="191" t="str">
        <f ca="1"/>
        <v>Completed</v>
      </c>
      <c r="R197" s="194">
        <f ca="1"/>
        <v>0</v>
      </c>
      <c r="S197" s="195">
        <f ca="1"/>
        <v>0</v>
      </c>
      <c r="T197" s="203">
        <f ca="1"/>
        <v>0</v>
      </c>
      <c r="U197" s="173">
        <f ca="1"/>
        <v>46142</v>
      </c>
      <c r="V197" s="189">
        <f ca="1"/>
        <v>1</v>
      </c>
      <c r="W197" s="191" t="str">
        <f ca="1"/>
        <v>Completed</v>
      </c>
      <c r="X197" s="194">
        <f ca="1"/>
        <v>0</v>
      </c>
      <c r="Y197" s="195">
        <f ca="1"/>
        <v>0</v>
      </c>
      <c r="Z197" s="203">
        <f ca="1"/>
        <v>0</v>
      </c>
      <c r="AA197" s="173">
        <f ca="1"/>
        <v>46295</v>
      </c>
      <c r="AB197" s="189">
        <f ca="1"/>
        <v>0.5</v>
      </c>
      <c r="AC197" s="191" t="str">
        <f ca="1"/>
        <v>Late</v>
      </c>
      <c r="AD197" cm="1">
        <f t="array" aca="1" ref="AD197" ca="1">_xlfn.XLOOKUP(1,(E197='01 Summary'!$E$4:$E$250)*(('01 Summary'!$AC$4:$AC$250="Late")+('01 Summary'!$AC$4:$AC$250="On Schedule")),'01 Summary'!$AM$4:$AM$250," ")</f>
        <v>0</v>
      </c>
      <c r="AG197" s="644" t="s">
        <v>410</v>
      </c>
      <c r="AH197" s="644" t="s">
        <v>2240</v>
      </c>
      <c r="AI197" s="644" t="s">
        <v>2242</v>
      </c>
    </row>
    <row r="198" spans="2:35" ht="30" customHeight="1" x14ac:dyDescent="0.2">
      <c r="B198" s="491">
        <f ca="1"/>
        <v>194</v>
      </c>
      <c r="C198" s="491" t="str">
        <f ca="1"/>
        <v>MDW-39526</v>
      </c>
      <c r="D198" s="491" t="str">
        <f ca="1"/>
        <v>Lot02</v>
      </c>
      <c r="E198" s="491" t="str">
        <f ca="1"/>
        <v>MO-BEM10</v>
      </c>
      <c r="F198" s="491" t="str">
        <f ca="1"/>
        <v>MO-BEM</v>
      </c>
      <c r="G198" s="493" t="str">
        <f ca="1"/>
        <v>Relocate Fire Hose Cabinet to be outside of the clearance gauge zone 17 set</v>
      </c>
      <c r="H198" s="491" t="str">
        <f ca="1"/>
        <v>ประธาน</v>
      </c>
      <c r="I198" s="491">
        <f ca="1"/>
        <v>0</v>
      </c>
      <c r="J198" s="491" t="str">
        <f ca="1"/>
        <v>Depot</v>
      </c>
      <c r="K198" s="495">
        <f ca="1"/>
        <v>46143</v>
      </c>
      <c r="L198" s="173">
        <f ca="1"/>
        <v>46034</v>
      </c>
      <c r="M198" s="189">
        <f ca="1"/>
        <v>1</v>
      </c>
      <c r="N198" s="192" t="str">
        <f ca="1"/>
        <v>Completed</v>
      </c>
      <c r="O198" s="173">
        <f ca="1"/>
        <v>46080</v>
      </c>
      <c r="P198" s="189">
        <f ca="1"/>
        <v>1</v>
      </c>
      <c r="Q198" s="192" t="str">
        <f ca="1"/>
        <v>Completed</v>
      </c>
      <c r="R198" s="194">
        <f ca="1"/>
        <v>0</v>
      </c>
      <c r="S198" s="195">
        <f ca="1"/>
        <v>0</v>
      </c>
      <c r="T198" s="203">
        <f ca="1"/>
        <v>0</v>
      </c>
      <c r="U198" s="173">
        <f ca="1"/>
        <v>46142</v>
      </c>
      <c r="V198" s="189">
        <f ca="1"/>
        <v>1</v>
      </c>
      <c r="W198" s="191" t="str">
        <f ca="1"/>
        <v>Completed</v>
      </c>
      <c r="X198" s="194">
        <f ca="1"/>
        <v>0</v>
      </c>
      <c r="Y198" s="195">
        <f ca="1"/>
        <v>0</v>
      </c>
      <c r="Z198" s="203">
        <f ca="1"/>
        <v>0</v>
      </c>
      <c r="AA198" s="173">
        <f ca="1"/>
        <v>46099</v>
      </c>
      <c r="AB198" s="189">
        <f ca="1"/>
        <v>1</v>
      </c>
      <c r="AC198" s="191" t="str">
        <f ca="1"/>
        <v>Completed</v>
      </c>
      <c r="AD198" t="str" cm="1">
        <f t="array" aca="1" ref="AD198" ca="1">_xlfn.XLOOKUP(1,(E198='01 Summary'!$E$4:$E$250)*(('01 Summary'!$AC$4:$AC$250="Late")+('01 Summary'!$AC$4:$AC$250="On Schedule")),'01 Summary'!$AM$4:$AM$250," ")</f>
        <v xml:space="preserve"> </v>
      </c>
      <c r="AG198" s="644" t="s">
        <v>411</v>
      </c>
      <c r="AH198" s="644" t="s">
        <v>3684</v>
      </c>
      <c r="AI198" s="644" t="s">
        <v>3915</v>
      </c>
    </row>
    <row r="199" spans="2:35" ht="30" customHeight="1" x14ac:dyDescent="0.2">
      <c r="B199" s="491">
        <f ca="1"/>
        <v>195</v>
      </c>
      <c r="C199" s="491" t="str">
        <f ca="1"/>
        <v>MDW-39528</v>
      </c>
      <c r="D199" s="491" t="str">
        <f ca="1"/>
        <v>Lot02</v>
      </c>
      <c r="E199" s="491" t="str">
        <f ca="1"/>
        <v>MO-BEM11.1</v>
      </c>
      <c r="F199" s="491" t="str">
        <f ca="1"/>
        <v>MO-BEM</v>
      </c>
      <c r="G199" s="493" t="str">
        <f ca="1"/>
        <v>Washing Area in Cleaning Staff Room at Stabling Yard - Civil &amp; AR</v>
      </c>
      <c r="H199" s="491" t="str">
        <f ca="1"/>
        <v>สหชาติ</v>
      </c>
      <c r="I199" s="491">
        <f ca="1"/>
        <v>0</v>
      </c>
      <c r="J199" s="491" t="str">
        <f ca="1"/>
        <v>Depot</v>
      </c>
      <c r="K199" s="495">
        <f ca="1"/>
        <v>46237</v>
      </c>
      <c r="L199" s="173">
        <f ca="1"/>
        <v>46176</v>
      </c>
      <c r="M199" s="189">
        <f ca="1"/>
        <v>1</v>
      </c>
      <c r="N199" s="191" t="str">
        <f ca="1"/>
        <v>Completed</v>
      </c>
      <c r="O199" s="173">
        <f ca="1"/>
        <v>46207</v>
      </c>
      <c r="P199" s="189">
        <f ca="1"/>
        <v>1</v>
      </c>
      <c r="Q199" s="191" t="str">
        <f ca="1"/>
        <v>Completed</v>
      </c>
      <c r="R199" s="194">
        <f ca="1"/>
        <v>0</v>
      </c>
      <c r="S199" s="195">
        <f ca="1"/>
        <v>0</v>
      </c>
      <c r="T199" s="203">
        <f ca="1"/>
        <v>0</v>
      </c>
      <c r="U199" s="173">
        <f ca="1"/>
        <v>46234</v>
      </c>
      <c r="V199" s="189">
        <f ca="1"/>
        <v>1</v>
      </c>
      <c r="W199" s="191" t="str">
        <f ca="1"/>
        <v>Completed</v>
      </c>
      <c r="X199" s="194">
        <f ca="1"/>
        <v>0</v>
      </c>
      <c r="Y199" s="195">
        <f ca="1"/>
        <v>0</v>
      </c>
      <c r="Z199" s="203">
        <f ca="1"/>
        <v>0</v>
      </c>
      <c r="AA199" s="173">
        <f ca="1"/>
        <v>46204</v>
      </c>
      <c r="AB199" s="189">
        <f ca="1"/>
        <v>1</v>
      </c>
      <c r="AC199" s="191" t="str">
        <f ca="1"/>
        <v>Completed</v>
      </c>
      <c r="AD199" t="str" cm="1">
        <f t="array" aca="1" ref="AD199" ca="1">_xlfn.XLOOKUP(1,(E199='01 Summary'!$E$4:$E$250)*(('01 Summary'!$AC$4:$AC$250="Late")+('01 Summary'!$AC$4:$AC$250="On Schedule")),'01 Summary'!$AM$4:$AM$250," ")</f>
        <v xml:space="preserve"> </v>
      </c>
      <c r="AG199" s="644" t="s">
        <v>413</v>
      </c>
      <c r="AH199" s="644" t="s">
        <v>2220</v>
      </c>
      <c r="AI199" s="644" t="s">
        <v>2222</v>
      </c>
    </row>
    <row r="200" spans="2:35" ht="30" customHeight="1" x14ac:dyDescent="0.2">
      <c r="B200" s="491">
        <f ca="1"/>
        <v>196</v>
      </c>
      <c r="C200" s="491" t="str">
        <f ca="1"/>
        <v>MDW-39529</v>
      </c>
      <c r="D200" s="491" t="str">
        <f ca="1"/>
        <v>Lot02</v>
      </c>
      <c r="E200" s="491" t="str">
        <f ca="1"/>
        <v>MO-BEM11.2</v>
      </c>
      <c r="F200" s="491" t="str">
        <f ca="1"/>
        <v>MO-BEM</v>
      </c>
      <c r="G200" s="493" t="str">
        <f ca="1"/>
        <v>Washing Area in Cleaning Staff Room at Stabling Yard - Building Services</v>
      </c>
      <c r="H200" s="491" t="str">
        <f ca="1"/>
        <v>ประธาน</v>
      </c>
      <c r="I200" s="491">
        <f ca="1"/>
        <v>0</v>
      </c>
      <c r="J200" s="491" t="str">
        <f ca="1"/>
        <v>Depot</v>
      </c>
      <c r="K200" s="495">
        <f ca="1"/>
        <v>46238</v>
      </c>
      <c r="L200" s="173">
        <f ca="1"/>
        <v>46126</v>
      </c>
      <c r="M200" s="189">
        <f ca="1"/>
        <v>1</v>
      </c>
      <c r="N200" s="192" t="str">
        <f ca="1"/>
        <v>Completed</v>
      </c>
      <c r="O200" s="173">
        <f ca="1"/>
        <v>46172</v>
      </c>
      <c r="P200" s="189">
        <f ca="1"/>
        <v>1</v>
      </c>
      <c r="Q200" s="192" t="str">
        <f ca="1"/>
        <v>Completed</v>
      </c>
      <c r="R200" s="194">
        <f ca="1"/>
        <v>0</v>
      </c>
      <c r="S200" s="195">
        <f ca="1"/>
        <v>0</v>
      </c>
      <c r="T200" s="203">
        <f ca="1"/>
        <v>0</v>
      </c>
      <c r="U200" s="173">
        <f ca="1"/>
        <v>46234</v>
      </c>
      <c r="V200" s="189">
        <f ca="1"/>
        <v>1</v>
      </c>
      <c r="W200" s="191" t="str">
        <f ca="1"/>
        <v>Completed</v>
      </c>
      <c r="X200" s="194">
        <f ca="1"/>
        <v>0</v>
      </c>
      <c r="Y200" s="195">
        <f ca="1"/>
        <v>0</v>
      </c>
      <c r="Z200" s="203">
        <f ca="1"/>
        <v>0</v>
      </c>
      <c r="AA200" s="173">
        <f ca="1"/>
        <v>46112</v>
      </c>
      <c r="AB200" s="189">
        <f ca="1"/>
        <v>1</v>
      </c>
      <c r="AC200" s="191" t="str">
        <f ca="1"/>
        <v>Completed</v>
      </c>
      <c r="AD200" t="str" cm="1">
        <f t="array" aca="1" ref="AD200" ca="1">_xlfn.XLOOKUP(1,(E200='01 Summary'!$E$4:$E$250)*(('01 Summary'!$AC$4:$AC$250="Late")+('01 Summary'!$AC$4:$AC$250="On Schedule")),'01 Summary'!$AM$4:$AM$250," ")</f>
        <v xml:space="preserve"> </v>
      </c>
      <c r="AG200" s="644" t="s">
        <v>412</v>
      </c>
      <c r="AH200" s="644" t="s">
        <v>3691</v>
      </c>
      <c r="AI200" s="644" t="s">
        <v>3920</v>
      </c>
    </row>
    <row r="201" spans="2:35" ht="30" customHeight="1" x14ac:dyDescent="0.2">
      <c r="B201" s="491">
        <f ca="1"/>
        <v>197</v>
      </c>
      <c r="C201" s="491" t="str">
        <f ca="1"/>
        <v>MDW-39522</v>
      </c>
      <c r="D201" s="491" t="str">
        <f ca="1"/>
        <v>Lot02</v>
      </c>
      <c r="E201" s="491" t="str">
        <f ca="1"/>
        <v>MO-BEM12</v>
      </c>
      <c r="F201" s="491" t="str">
        <f ca="1"/>
        <v>MO-BEM</v>
      </c>
      <c r="G201" s="493" t="str">
        <f ca="1"/>
        <v>Rain protection for Water treatment Building</v>
      </c>
      <c r="H201" s="491" t="str">
        <f ca="1"/>
        <v>สหชาติ</v>
      </c>
      <c r="I201" s="492">
        <f ca="1"/>
        <v>0</v>
      </c>
      <c r="J201" s="491" t="str">
        <f ca="1"/>
        <v>Depot</v>
      </c>
      <c r="K201" s="495">
        <f ca="1"/>
        <v>46239</v>
      </c>
      <c r="L201" s="173">
        <f ca="1"/>
        <v>46141</v>
      </c>
      <c r="M201" s="189">
        <f ca="1"/>
        <v>1</v>
      </c>
      <c r="N201" s="191" t="str">
        <f ca="1"/>
        <v>Completed</v>
      </c>
      <c r="O201" s="173">
        <f ca="1"/>
        <v>46172</v>
      </c>
      <c r="P201" s="189">
        <f ca="1"/>
        <v>1</v>
      </c>
      <c r="Q201" s="191" t="str">
        <f ca="1"/>
        <v>Completed</v>
      </c>
      <c r="R201" s="194">
        <f ca="1"/>
        <v>0</v>
      </c>
      <c r="S201" s="195">
        <f ca="1"/>
        <v>0</v>
      </c>
      <c r="T201" s="203">
        <f ca="1"/>
        <v>0</v>
      </c>
      <c r="U201" s="173">
        <f ca="1"/>
        <v>46234</v>
      </c>
      <c r="V201" s="189">
        <f ca="1"/>
        <v>1</v>
      </c>
      <c r="W201" s="191" t="str">
        <f ca="1"/>
        <v>Completed</v>
      </c>
      <c r="X201" s="194">
        <f ca="1"/>
        <v>0</v>
      </c>
      <c r="Y201" s="195">
        <f ca="1"/>
        <v>0</v>
      </c>
      <c r="Z201" s="203">
        <f ca="1"/>
        <v>0</v>
      </c>
      <c r="AA201" s="173">
        <f ca="1"/>
        <v>46204</v>
      </c>
      <c r="AB201" s="189">
        <f ca="1"/>
        <v>1</v>
      </c>
      <c r="AC201" s="191" t="str">
        <f ca="1"/>
        <v>Completed</v>
      </c>
      <c r="AD201" s="571" t="str" cm="1">
        <f t="array" aca="1" ref="AD201" ca="1">_xlfn.XLOOKUP(1,(E201='01 Summary'!$E$4:$E$250)*(('01 Summary'!$AC$4:$AC$250="Late")+('01 Summary'!$AC$4:$AC$250="On Schedule")),'01 Summary'!$AM$4:$AM$250," ")</f>
        <v xml:space="preserve"> </v>
      </c>
      <c r="AE201" s="571"/>
      <c r="AG201" s="644" t="s">
        <v>1512</v>
      </c>
      <c r="AH201" s="644" t="s">
        <v>2212</v>
      </c>
      <c r="AI201" s="644" t="s">
        <v>2214</v>
      </c>
    </row>
    <row r="202" spans="2:35" ht="30" hidden="1" customHeight="1" x14ac:dyDescent="0.2">
      <c r="B202" s="491">
        <f ca="1"/>
        <v>198</v>
      </c>
      <c r="C202" s="491" t="str">
        <f ca="1"/>
        <v>MDW-39522</v>
      </c>
      <c r="D202" s="491" t="str">
        <f ca="1"/>
        <v>Lot02</v>
      </c>
      <c r="E202" s="491" t="str">
        <f ca="1"/>
        <v>MO-BEM13.1</v>
      </c>
      <c r="F202" s="491" t="str">
        <f ca="1"/>
        <v>MO-BEM</v>
      </c>
      <c r="G202" s="493" t="str">
        <f ca="1"/>
        <v>Zero Discharge Water treatment in Depot - Civil &amp; AR</v>
      </c>
      <c r="H202" s="491" t="str">
        <f ca="1"/>
        <v>สหชาติ</v>
      </c>
      <c r="I202" s="492">
        <f ca="1"/>
        <v>0</v>
      </c>
      <c r="J202" s="491" t="str">
        <f ca="1"/>
        <v>Depot</v>
      </c>
      <c r="K202" s="495">
        <f ca="1"/>
        <v>46388</v>
      </c>
      <c r="L202" s="173">
        <f ca="1"/>
        <v>46249</v>
      </c>
      <c r="M202" s="189">
        <f ca="1"/>
        <v>1</v>
      </c>
      <c r="N202" s="192" t="str">
        <f ca="1"/>
        <v>Completed</v>
      </c>
      <c r="O202" s="597">
        <f ca="1"/>
        <v>46295</v>
      </c>
      <c r="P202" s="189">
        <f ca="1"/>
        <v>0.75</v>
      </c>
      <c r="Q202" s="191" t="str">
        <f ca="1"/>
        <v>Late</v>
      </c>
      <c r="R202" s="194">
        <f ca="1"/>
        <v>0</v>
      </c>
      <c r="S202" s="195">
        <f ca="1"/>
        <v>0</v>
      </c>
      <c r="T202" s="203">
        <f ca="1"/>
        <v>0</v>
      </c>
      <c r="U202" s="597">
        <f ca="1"/>
        <v>46387</v>
      </c>
      <c r="V202" s="189">
        <f ca="1"/>
        <v>0.63</v>
      </c>
      <c r="W202" s="191" t="str">
        <f ca="1"/>
        <v>On Schedule</v>
      </c>
      <c r="X202" s="194">
        <f ca="1"/>
        <v>0</v>
      </c>
      <c r="Y202" s="195">
        <f ca="1"/>
        <v>0</v>
      </c>
      <c r="Z202" s="203">
        <f ca="1"/>
        <v>0</v>
      </c>
      <c r="AA202" s="672">
        <f ca="1"/>
        <v>0</v>
      </c>
      <c r="AB202" s="673">
        <f ca="1"/>
        <v>0</v>
      </c>
      <c r="AC202" s="655">
        <f ca="1"/>
        <v>0</v>
      </c>
      <c r="AD202" t="str" cm="1">
        <f t="array" aca="1" ref="AD202" ca="1">_xlfn.XLOOKUP(1,(E202='01 Summary'!$E$4:$E$250)*(('01 Summary'!$AC$4:$AC$250="Late")+('01 Summary'!$AC$4:$AC$250="On Schedule")),'01 Summary'!$AM$4:$AM$250," ")</f>
        <v xml:space="preserve"> </v>
      </c>
      <c r="AG202" s="644" t="s">
        <v>1512</v>
      </c>
      <c r="AH202" s="644" t="s">
        <v>2212</v>
      </c>
      <c r="AI202" s="644" t="s">
        <v>2214</v>
      </c>
    </row>
    <row r="203" spans="2:35" ht="30" hidden="1" customHeight="1" x14ac:dyDescent="0.2">
      <c r="B203" s="491">
        <f ca="1"/>
        <v>199</v>
      </c>
      <c r="C203" s="491" t="str">
        <f ca="1"/>
        <v>MDW-39530</v>
      </c>
      <c r="D203" s="491" t="str">
        <f ca="1"/>
        <v>Lot02</v>
      </c>
      <c r="E203" s="491" t="str">
        <f ca="1"/>
        <v>MO-BEM13.2</v>
      </c>
      <c r="F203" s="491" t="str">
        <f ca="1"/>
        <v>MO-BEM</v>
      </c>
      <c r="G203" s="493" t="str">
        <f ca="1"/>
        <v>Zero Discharge Water treatment in Depot - Building Services</v>
      </c>
      <c r="H203" s="491" t="str">
        <f ca="1"/>
        <v>ประธาน</v>
      </c>
      <c r="I203" s="491">
        <f ca="1"/>
        <v>0</v>
      </c>
      <c r="J203" s="491" t="str">
        <f ca="1"/>
        <v>Depot</v>
      </c>
      <c r="K203" s="495">
        <f ca="1"/>
        <v>46388</v>
      </c>
      <c r="L203" s="173">
        <f ca="1"/>
        <v>46249</v>
      </c>
      <c r="M203" s="189">
        <f ca="1"/>
        <v>1</v>
      </c>
      <c r="N203" s="192" t="str">
        <f ca="1"/>
        <v>Completed</v>
      </c>
      <c r="O203" s="173">
        <f ca="1"/>
        <v>46295</v>
      </c>
      <c r="P203" s="189">
        <f ca="1"/>
        <v>1</v>
      </c>
      <c r="Q203" s="191" t="str">
        <f ca="1"/>
        <v>Completed</v>
      </c>
      <c r="R203" s="194">
        <f ca="1"/>
        <v>0</v>
      </c>
      <c r="S203" s="195">
        <f ca="1"/>
        <v>0</v>
      </c>
      <c r="T203" s="203">
        <f ca="1"/>
        <v>0</v>
      </c>
      <c r="U203" s="173">
        <f ca="1"/>
        <v>46387</v>
      </c>
      <c r="V203" s="189">
        <f ca="1"/>
        <v>0.5</v>
      </c>
      <c r="W203" s="191" t="str">
        <f ca="1"/>
        <v>On Schedule</v>
      </c>
      <c r="X203" s="194">
        <f ca="1"/>
        <v>0</v>
      </c>
      <c r="Y203" s="195">
        <f ca="1"/>
        <v>0</v>
      </c>
      <c r="Z203" s="203">
        <f ca="1"/>
        <v>0</v>
      </c>
      <c r="AA203" s="672">
        <f ca="1"/>
        <v>46325</v>
      </c>
      <c r="AB203" s="673">
        <f ca="1"/>
        <v>1</v>
      </c>
      <c r="AC203" s="655" t="str">
        <f ca="1"/>
        <v>Completed</v>
      </c>
      <c r="AD203" s="571" t="str" cm="1">
        <f t="array" aca="1" ref="AD203" ca="1">_xlfn.XLOOKUP(1,(E203='01 Summary'!$E$4:$E$250)*(('01 Summary'!$AC$4:$AC$250="Late")+('01 Summary'!$AC$4:$AC$250="On Schedule")),'01 Summary'!$AM$4:$AM$250," ")</f>
        <v xml:space="preserve"> </v>
      </c>
      <c r="AE203" s="571"/>
      <c r="AG203" s="644" t="s">
        <v>414</v>
      </c>
      <c r="AH203" s="644" t="s">
        <v>3694</v>
      </c>
      <c r="AI203" s="644" t="s">
        <v>3923</v>
      </c>
    </row>
    <row r="204" spans="2:35" ht="30" customHeight="1" x14ac:dyDescent="0.2">
      <c r="B204" s="491">
        <f ca="1"/>
        <v>200</v>
      </c>
      <c r="C204" s="685" t="str">
        <f ca="1"/>
        <v>MDW-39516</v>
      </c>
      <c r="D204" s="685" t="str">
        <f ca="1"/>
        <v>Lot02</v>
      </c>
      <c r="E204" s="685" t="str">
        <f ca="1"/>
        <v>MO-BEM14.1</v>
      </c>
      <c r="F204" s="685" t="str">
        <f ca="1"/>
        <v>MO-BEM</v>
      </c>
      <c r="G204" s="687" t="str">
        <f ca="1"/>
        <v>Modification Works : Walkway Bridge between BL Depot and ORL Depot - Civil &amp; AR</v>
      </c>
      <c r="H204" s="685" t="str">
        <f ca="1"/>
        <v>สหชาติ</v>
      </c>
      <c r="I204" s="685">
        <f ca="1"/>
        <v>0</v>
      </c>
      <c r="J204" s="685" t="str">
        <f ca="1"/>
        <v>Depot</v>
      </c>
      <c r="K204" s="688">
        <f ca="1"/>
        <v>46236</v>
      </c>
      <c r="L204" s="193">
        <f ca="1"/>
        <v>46081</v>
      </c>
      <c r="M204" s="531">
        <f ca="1"/>
        <v>1</v>
      </c>
      <c r="N204" s="601" t="str">
        <f ca="1"/>
        <v>Completed</v>
      </c>
      <c r="O204" s="193">
        <f ca="1"/>
        <v>46188</v>
      </c>
      <c r="P204" s="531">
        <f ca="1"/>
        <v>1</v>
      </c>
      <c r="Q204" s="601" t="str">
        <f ca="1"/>
        <v>Completed</v>
      </c>
      <c r="R204" s="602">
        <f ca="1"/>
        <v>0</v>
      </c>
      <c r="S204" s="603">
        <f ca="1"/>
        <v>0</v>
      </c>
      <c r="T204" s="604">
        <f ca="1"/>
        <v>0</v>
      </c>
      <c r="U204" s="193">
        <f ca="1"/>
        <v>46295</v>
      </c>
      <c r="V204" s="531">
        <f ca="1"/>
        <v>0.95</v>
      </c>
      <c r="W204" s="601" t="str">
        <f ca="1"/>
        <v>Late</v>
      </c>
      <c r="X204" s="602">
        <f ca="1"/>
        <v>0</v>
      </c>
      <c r="Y204" s="603">
        <f ca="1"/>
        <v>0</v>
      </c>
      <c r="Z204" s="604">
        <f ca="1"/>
        <v>0</v>
      </c>
      <c r="AA204" s="193">
        <f ca="1"/>
        <v>46265</v>
      </c>
      <c r="AB204" s="531">
        <f ca="1"/>
        <v>1</v>
      </c>
      <c r="AC204" s="601" t="str">
        <f ca="1"/>
        <v>Completed</v>
      </c>
      <c r="AD204" s="571" t="str" cm="1">
        <f t="array" aca="1" ref="AD204" ca="1">_xlfn.XLOOKUP(1,(E204='01 Summary'!$E$4:$E$250)*(('01 Summary'!$AC$4:$AC$250="Late")+('01 Summary'!$AC$4:$AC$250="On Schedule")),'01 Summary'!$AM$4:$AM$250," ")</f>
        <v xml:space="preserve"> </v>
      </c>
      <c r="AE204" s="571"/>
      <c r="AG204" s="644" t="s">
        <v>416</v>
      </c>
      <c r="AH204" s="644" t="s">
        <v>2199</v>
      </c>
      <c r="AI204" s="644" t="s">
        <v>2201</v>
      </c>
    </row>
    <row r="205" spans="2:35" ht="30" customHeight="1" x14ac:dyDescent="0.2">
      <c r="B205" s="491">
        <f ca="1"/>
        <v>201</v>
      </c>
      <c r="C205" s="491" t="str">
        <f ca="1"/>
        <v>MDW-39517</v>
      </c>
      <c r="D205" s="491" t="str">
        <f ca="1"/>
        <v>Lot02</v>
      </c>
      <c r="E205" s="491" t="str">
        <f ca="1"/>
        <v>MO-BEM14.2</v>
      </c>
      <c r="F205" s="491" t="str">
        <f ca="1"/>
        <v>MO-BEM</v>
      </c>
      <c r="G205" s="493" t="str">
        <f ca="1"/>
        <v>Modification Works : Walkway Bridge between BL Depot and ORL Depot - Building Services</v>
      </c>
      <c r="H205" s="491" t="str">
        <f ca="1"/>
        <v>ประธาน</v>
      </c>
      <c r="I205" s="491">
        <f ca="1"/>
        <v>0</v>
      </c>
      <c r="J205" s="491" t="str">
        <f ca="1"/>
        <v>Depot</v>
      </c>
      <c r="K205" s="495">
        <f ca="1"/>
        <v>46237</v>
      </c>
      <c r="L205" s="173">
        <f ca="1"/>
        <v>46036</v>
      </c>
      <c r="M205" s="189">
        <f ca="1"/>
        <v>1</v>
      </c>
      <c r="N205" s="191" t="str">
        <f ca="1"/>
        <v>Completed</v>
      </c>
      <c r="O205" s="173">
        <f ca="1"/>
        <v>46082</v>
      </c>
      <c r="P205" s="189">
        <f ca="1"/>
        <v>1</v>
      </c>
      <c r="Q205" s="191" t="str">
        <f ca="1"/>
        <v>Completed</v>
      </c>
      <c r="R205" s="194">
        <f ca="1"/>
        <v>0</v>
      </c>
      <c r="S205" s="195">
        <f ca="1"/>
        <v>0</v>
      </c>
      <c r="T205" s="203">
        <f ca="1"/>
        <v>0</v>
      </c>
      <c r="U205" s="173">
        <f ca="1"/>
        <v>46295</v>
      </c>
      <c r="V205" s="189">
        <f ca="1"/>
        <v>0.1</v>
      </c>
      <c r="W205" s="191" t="str">
        <f ca="1"/>
        <v>Late</v>
      </c>
      <c r="X205" s="194">
        <f ca="1"/>
        <v>0</v>
      </c>
      <c r="Y205" s="195">
        <f ca="1"/>
        <v>0</v>
      </c>
      <c r="Z205" s="203">
        <f ca="1"/>
        <v>0</v>
      </c>
      <c r="AA205" s="173">
        <f ca="1"/>
        <v>46265</v>
      </c>
      <c r="AB205" s="189">
        <f ca="1"/>
        <v>1</v>
      </c>
      <c r="AC205" s="191" t="str">
        <f ca="1"/>
        <v>Completed</v>
      </c>
      <c r="AD205" t="str" cm="1">
        <f t="array" aca="1" ref="AD205" ca="1">_xlfn.XLOOKUP(1,(E205='01 Summary'!$E$4:$E$250)*(('01 Summary'!$AC$4:$AC$250="Late")+('01 Summary'!$AC$4:$AC$250="On Schedule")),'01 Summary'!$AM$4:$AM$250," ")</f>
        <v xml:space="preserve"> </v>
      </c>
      <c r="AG205" s="644" t="s">
        <v>415</v>
      </c>
      <c r="AH205" s="644" t="s">
        <v>3666</v>
      </c>
      <c r="AI205" s="644" t="s">
        <v>3904</v>
      </c>
    </row>
    <row r="206" spans="2:35" ht="30" customHeight="1" x14ac:dyDescent="0.2">
      <c r="B206" s="491">
        <f ca="1"/>
        <v>202</v>
      </c>
      <c r="C206" s="491" t="str">
        <f ca="1"/>
        <v>MDW-39514</v>
      </c>
      <c r="D206" s="491" t="str">
        <f ca="1"/>
        <v>Lot02</v>
      </c>
      <c r="E206" s="491" t="str">
        <f ca="1"/>
        <v>MO-BEM15.1</v>
      </c>
      <c r="F206" s="491" t="str">
        <f ca="1"/>
        <v>MO-BEM</v>
      </c>
      <c r="G206" s="493" t="str">
        <f ca="1"/>
        <v>Roof for cars parking lots area (184 car)t - Civil &amp; AR</v>
      </c>
      <c r="H206" s="491" t="str">
        <f ca="1"/>
        <v>สหชาติ</v>
      </c>
      <c r="I206" s="491">
        <f ca="1"/>
        <v>0</v>
      </c>
      <c r="J206" s="491" t="str">
        <f ca="1"/>
        <v>Depot</v>
      </c>
      <c r="K206" s="495">
        <f ca="1"/>
        <v>46237</v>
      </c>
      <c r="L206" s="173">
        <f ca="1"/>
        <v>46081</v>
      </c>
      <c r="M206" s="189">
        <f ca="1"/>
        <v>1</v>
      </c>
      <c r="N206" s="191" t="str">
        <f ca="1"/>
        <v>Completed</v>
      </c>
      <c r="O206" s="173">
        <f ca="1"/>
        <v>46112</v>
      </c>
      <c r="P206" s="189">
        <f ca="1"/>
        <v>1</v>
      </c>
      <c r="Q206" s="191" t="str">
        <f ca="1"/>
        <v>Completed</v>
      </c>
      <c r="R206" s="194">
        <f ca="1"/>
        <v>0</v>
      </c>
      <c r="S206" s="195">
        <f ca="1"/>
        <v>0</v>
      </c>
      <c r="T206" s="203">
        <f ca="1"/>
        <v>0</v>
      </c>
      <c r="U206" s="173">
        <f ca="1"/>
        <v>46234</v>
      </c>
      <c r="V206" s="189">
        <f ca="1"/>
        <v>1</v>
      </c>
      <c r="W206" s="191" t="str">
        <f ca="1"/>
        <v>Completed</v>
      </c>
      <c r="X206" s="194">
        <f ca="1"/>
        <v>0</v>
      </c>
      <c r="Y206" s="195">
        <f ca="1"/>
        <v>0</v>
      </c>
      <c r="Z206" s="203">
        <f ca="1"/>
        <v>0</v>
      </c>
      <c r="AA206" s="173">
        <f ca="1"/>
        <v>46227</v>
      </c>
      <c r="AB206" s="189">
        <f ca="1"/>
        <v>1</v>
      </c>
      <c r="AC206" s="191" t="str">
        <f ca="1"/>
        <v>Completed</v>
      </c>
      <c r="AD206" s="571" t="str" cm="1">
        <f t="array" aca="1" ref="AD206" ca="1">_xlfn.XLOOKUP(1,(E206='01 Summary'!$E$4:$E$250)*(('01 Summary'!$AC$4:$AC$250="Late")+('01 Summary'!$AC$4:$AC$250="On Schedule")),'01 Summary'!$AM$4:$AM$250," ")</f>
        <v xml:space="preserve"> </v>
      </c>
      <c r="AE206" s="571"/>
      <c r="AG206" s="644" t="s">
        <v>418</v>
      </c>
      <c r="AH206" s="644" t="s">
        <v>2195</v>
      </c>
      <c r="AI206" s="644" t="s">
        <v>2197</v>
      </c>
    </row>
    <row r="207" spans="2:35" ht="30" customHeight="1" x14ac:dyDescent="0.2">
      <c r="B207" s="491">
        <f ca="1"/>
        <v>203</v>
      </c>
      <c r="C207" s="502" t="str">
        <f ca="1"/>
        <v>MDW-39515</v>
      </c>
      <c r="D207" s="491" t="str">
        <f ca="1"/>
        <v>Lot02</v>
      </c>
      <c r="E207" s="491" t="str">
        <f ca="1"/>
        <v>MO-BEM15.2</v>
      </c>
      <c r="F207" s="491" t="str">
        <f ca="1"/>
        <v>MO-BEM</v>
      </c>
      <c r="G207" s="504" t="str">
        <f ca="1"/>
        <v>Roof for cars parking lots area (184 car) - Building Services</v>
      </c>
      <c r="H207" s="502" t="str">
        <f ca="1"/>
        <v>ประธาน</v>
      </c>
      <c r="I207" s="502">
        <f ca="1"/>
        <v>0</v>
      </c>
      <c r="J207" s="502" t="str">
        <f ca="1"/>
        <v>Depot</v>
      </c>
      <c r="K207" s="506">
        <f ca="1"/>
        <v>46237</v>
      </c>
      <c r="L207" s="173">
        <f ca="1"/>
        <v>46081</v>
      </c>
      <c r="M207" s="189">
        <f ca="1"/>
        <v>1</v>
      </c>
      <c r="N207" s="191" t="str">
        <f ca="1"/>
        <v>Completed</v>
      </c>
      <c r="O207" s="583">
        <f ca="1"/>
        <v>46112</v>
      </c>
      <c r="P207" s="189">
        <f ca="1"/>
        <v>1</v>
      </c>
      <c r="Q207" s="435" t="str">
        <f ca="1"/>
        <v>Completed</v>
      </c>
      <c r="R207" s="194">
        <f ca="1"/>
        <v>0</v>
      </c>
      <c r="S207" s="195">
        <f ca="1"/>
        <v>0</v>
      </c>
      <c r="T207" s="203">
        <f ca="1"/>
        <v>0</v>
      </c>
      <c r="U207" s="173">
        <f ca="1"/>
        <v>46234</v>
      </c>
      <c r="V207" s="189">
        <f ca="1"/>
        <v>1</v>
      </c>
      <c r="W207" s="191" t="str">
        <f ca="1"/>
        <v>Completed</v>
      </c>
      <c r="X207" s="194">
        <f ca="1"/>
        <v>0</v>
      </c>
      <c r="Y207" s="195">
        <f ca="1"/>
        <v>0</v>
      </c>
      <c r="Z207" s="203">
        <f ca="1"/>
        <v>0</v>
      </c>
      <c r="AA207" s="173">
        <f ca="1"/>
        <v>46288</v>
      </c>
      <c r="AB207" s="189">
        <f ca="1"/>
        <v>0</v>
      </c>
      <c r="AC207" s="191" t="str">
        <f ca="1"/>
        <v>Late</v>
      </c>
      <c r="AD207" t="str" cm="1">
        <f t="array" aca="1" ref="AD207" ca="1">_xlfn.XLOOKUP(1,(E207='01 Summary'!$E$4:$E$250)*(('01 Summary'!$AC$4:$AC$250="Late")+('01 Summary'!$AC$4:$AC$250="On Schedule")),'01 Summary'!$AM$4:$AM$250," ")</f>
        <v>รอส่งงานกับ BEM</v>
      </c>
      <c r="AG207" s="644" t="s">
        <v>417</v>
      </c>
      <c r="AH207" s="644" t="s">
        <v>3662</v>
      </c>
      <c r="AI207" s="644" t="s">
        <v>3902</v>
      </c>
    </row>
    <row r="208" spans="2:35" ht="30" customHeight="1" x14ac:dyDescent="0.2">
      <c r="B208" s="491">
        <f ca="1"/>
        <v>204</v>
      </c>
      <c r="C208" s="685" t="str">
        <f ca="1"/>
        <v>MDW-39519</v>
      </c>
      <c r="D208" s="685" t="str">
        <f ca="1"/>
        <v>Lot02</v>
      </c>
      <c r="E208" s="685" t="str">
        <f ca="1"/>
        <v>MO-BEM16</v>
      </c>
      <c r="F208" s="685" t="str">
        <f ca="1"/>
        <v>MO-BEM</v>
      </c>
      <c r="G208" s="687" t="str">
        <f ca="1"/>
        <v>Walkway roof and High roof across the road from Admin ORL to Depot slap</v>
      </c>
      <c r="H208" s="685" t="str">
        <f ca="1"/>
        <v>สหชาติ</v>
      </c>
      <c r="I208" s="685">
        <f ca="1"/>
        <v>0</v>
      </c>
      <c r="J208" s="685" t="str">
        <f ca="1"/>
        <v>Depot</v>
      </c>
      <c r="K208" s="688">
        <f ca="1"/>
        <v>46235</v>
      </c>
      <c r="L208" s="193">
        <f ca="1"/>
        <v>46188</v>
      </c>
      <c r="M208" s="531">
        <f ca="1"/>
        <v>1</v>
      </c>
      <c r="N208" s="601" t="str">
        <f ca="1"/>
        <v>Completed</v>
      </c>
      <c r="O208" s="193">
        <f ca="1"/>
        <v>46203</v>
      </c>
      <c r="P208" s="531">
        <f ca="1"/>
        <v>1</v>
      </c>
      <c r="Q208" s="601" t="str">
        <f ca="1"/>
        <v>Completed</v>
      </c>
      <c r="R208" s="602">
        <f ca="1"/>
        <v>0</v>
      </c>
      <c r="S208" s="603">
        <f ca="1"/>
        <v>0</v>
      </c>
      <c r="T208" s="604">
        <f ca="1"/>
        <v>0</v>
      </c>
      <c r="U208" s="193">
        <f ca="1"/>
        <v>46326</v>
      </c>
      <c r="V208" s="531">
        <f ca="1"/>
        <v>0.56999999999999995</v>
      </c>
      <c r="W208" s="601" t="str">
        <f ca="1"/>
        <v>On Schedule</v>
      </c>
      <c r="X208" s="602">
        <f ca="1"/>
        <v>0</v>
      </c>
      <c r="Y208" s="603">
        <f ca="1"/>
        <v>0</v>
      </c>
      <c r="Z208" s="604">
        <f ca="1"/>
        <v>0</v>
      </c>
      <c r="AA208" s="193">
        <f ca="1"/>
        <v>46265</v>
      </c>
      <c r="AB208" s="531">
        <f ca="1"/>
        <v>1</v>
      </c>
      <c r="AC208" s="601" t="str">
        <f ca="1"/>
        <v>Completed</v>
      </c>
      <c r="AD208" t="str" cm="1">
        <f t="array" aca="1" ref="AD208" ca="1">_xlfn.XLOOKUP(1,(E208='01 Summary'!$E$4:$E$250)*(('01 Summary'!$AC$4:$AC$250="Late")+('01 Summary'!$AC$4:$AC$250="On Schedule")),'01 Summary'!$AM$4:$AM$250," ")</f>
        <v xml:space="preserve"> </v>
      </c>
      <c r="AG208" s="644" t="s">
        <v>423</v>
      </c>
      <c r="AH208" s="644" t="s">
        <v>2203</v>
      </c>
      <c r="AI208" s="644" t="s">
        <v>2206</v>
      </c>
    </row>
    <row r="209" spans="2:35" ht="30" customHeight="1" x14ac:dyDescent="0.2">
      <c r="B209" s="491">
        <f ca="1"/>
        <v>205</v>
      </c>
      <c r="C209" s="491" t="str">
        <f ca="1"/>
        <v>MDW-39519</v>
      </c>
      <c r="D209" s="491" t="str">
        <f ca="1"/>
        <v>Lot02</v>
      </c>
      <c r="E209" s="491" t="str">
        <f ca="1"/>
        <v>MO-BEM17</v>
      </c>
      <c r="F209" s="491" t="str">
        <f ca="1"/>
        <v>MO-BEM</v>
      </c>
      <c r="G209" s="504" t="str">
        <f ca="1"/>
        <v>Walkway roof to car park in front of admin ORL(3x5m.)</v>
      </c>
      <c r="H209" s="502" t="str">
        <f ca="1"/>
        <v>สหชาติ</v>
      </c>
      <c r="I209" s="502">
        <f ca="1"/>
        <v>0</v>
      </c>
      <c r="J209" s="502" t="str">
        <f ca="1"/>
        <v>Depot</v>
      </c>
      <c r="K209" s="506">
        <f ca="1"/>
        <v>46235</v>
      </c>
      <c r="L209" s="173">
        <f ca="1"/>
        <v>46188</v>
      </c>
      <c r="M209" s="189">
        <f ca="1"/>
        <v>1</v>
      </c>
      <c r="N209" s="191" t="str">
        <f ca="1"/>
        <v>Completed</v>
      </c>
      <c r="O209" s="583">
        <f ca="1"/>
        <v>46203</v>
      </c>
      <c r="P209" s="189">
        <f ca="1"/>
        <v>1</v>
      </c>
      <c r="Q209" s="191" t="str">
        <f ca="1"/>
        <v>Completed</v>
      </c>
      <c r="R209" s="194">
        <f ca="1"/>
        <v>0</v>
      </c>
      <c r="S209" s="195">
        <f ca="1"/>
        <v>0</v>
      </c>
      <c r="T209" s="203">
        <f ca="1"/>
        <v>0</v>
      </c>
      <c r="U209" s="173">
        <f ca="1"/>
        <v>46326</v>
      </c>
      <c r="V209" s="189">
        <f ca="1"/>
        <v>0.7</v>
      </c>
      <c r="W209" s="191" t="str">
        <f ca="1"/>
        <v>On Schedule</v>
      </c>
      <c r="X209" s="194">
        <f ca="1"/>
        <v>0</v>
      </c>
      <c r="Y209" s="195">
        <f ca="1"/>
        <v>0</v>
      </c>
      <c r="Z209" s="203">
        <f ca="1"/>
        <v>0</v>
      </c>
      <c r="AA209" s="173">
        <f ca="1"/>
        <v>46265</v>
      </c>
      <c r="AB209" s="189">
        <f ca="1"/>
        <v>1</v>
      </c>
      <c r="AC209" s="191" t="str">
        <f ca="1"/>
        <v>Completed</v>
      </c>
      <c r="AD209" s="571" t="str" cm="1">
        <f t="array" aca="1" ref="AD209" ca="1">_xlfn.XLOOKUP(1,(E209='01 Summary'!$E$4:$E$250)*(('01 Summary'!$AC$4:$AC$250="Late")+('01 Summary'!$AC$4:$AC$250="On Schedule")),'01 Summary'!$AM$4:$AM$250," ")</f>
        <v xml:space="preserve"> </v>
      </c>
      <c r="AE209" s="571"/>
      <c r="AG209" s="644" t="s">
        <v>423</v>
      </c>
      <c r="AH209" s="644" t="s">
        <v>2203</v>
      </c>
      <c r="AI209" s="644" t="s">
        <v>2206</v>
      </c>
    </row>
    <row r="210" spans="2:35" ht="30" customHeight="1" x14ac:dyDescent="0.2">
      <c r="B210" s="491">
        <f ca="1"/>
        <v>206</v>
      </c>
      <c r="C210" s="491" t="str">
        <f ca="1"/>
        <v>MDW-39519</v>
      </c>
      <c r="D210" s="491" t="str">
        <f ca="1"/>
        <v>Lot02</v>
      </c>
      <c r="E210" s="491" t="str">
        <f ca="1"/>
        <v>MO-BEM18</v>
      </c>
      <c r="F210" s="491" t="str">
        <f ca="1"/>
        <v>MO-BEM</v>
      </c>
      <c r="G210" s="493" t="str">
        <f ca="1"/>
        <v>Walkway roof over the footpath near depot slab (1.50 m. x 290 m.) and stair up to depot slap.</v>
      </c>
      <c r="H210" s="491" t="str">
        <f ca="1"/>
        <v>สหชาติ</v>
      </c>
      <c r="I210" s="491">
        <f ca="1"/>
        <v>0</v>
      </c>
      <c r="J210" s="491" t="str">
        <f ca="1"/>
        <v>Depot</v>
      </c>
      <c r="K210" s="495">
        <f ca="1"/>
        <v>46235</v>
      </c>
      <c r="L210" s="173">
        <f ca="1"/>
        <v>46188</v>
      </c>
      <c r="M210" s="189">
        <f ca="1"/>
        <v>1</v>
      </c>
      <c r="N210" s="191" t="str">
        <f ca="1"/>
        <v>Completed</v>
      </c>
      <c r="O210" s="583">
        <f ca="1"/>
        <v>46203</v>
      </c>
      <c r="P210" s="189">
        <f ca="1"/>
        <v>1</v>
      </c>
      <c r="Q210" s="191" t="str">
        <f ca="1"/>
        <v>Completed</v>
      </c>
      <c r="R210" s="194">
        <f ca="1"/>
        <v>0</v>
      </c>
      <c r="S210" s="195">
        <f ca="1"/>
        <v>0</v>
      </c>
      <c r="T210" s="203">
        <f ca="1"/>
        <v>0</v>
      </c>
      <c r="U210" s="173">
        <f ca="1"/>
        <v>46326</v>
      </c>
      <c r="V210" s="189">
        <f ca="1"/>
        <v>0</v>
      </c>
      <c r="W210" s="191" t="str">
        <f ca="1"/>
        <v>On Schedule</v>
      </c>
      <c r="X210" s="194">
        <f ca="1"/>
        <v>0</v>
      </c>
      <c r="Y210" s="195">
        <f ca="1"/>
        <v>0</v>
      </c>
      <c r="Z210" s="203">
        <f ca="1"/>
        <v>0</v>
      </c>
      <c r="AA210" s="173">
        <f ca="1"/>
        <v>46265</v>
      </c>
      <c r="AB210" s="189">
        <f ca="1"/>
        <v>1</v>
      </c>
      <c r="AC210" s="191" t="str">
        <f ca="1"/>
        <v>Completed</v>
      </c>
      <c r="AD210" s="571" t="str" cm="1">
        <f t="array" aca="1" ref="AD210" ca="1">_xlfn.XLOOKUP(1,(E210='01 Summary'!$E$4:$E$250)*(('01 Summary'!$AC$4:$AC$250="Late")+('01 Summary'!$AC$4:$AC$250="On Schedule")),'01 Summary'!$AM$4:$AM$250," ")</f>
        <v xml:space="preserve"> </v>
      </c>
      <c r="AE210" s="571"/>
      <c r="AG210" s="644" t="s">
        <v>423</v>
      </c>
      <c r="AH210" s="644" t="s">
        <v>2203</v>
      </c>
      <c r="AI210" s="644" t="s">
        <v>2206</v>
      </c>
    </row>
    <row r="211" spans="2:35" ht="30" customHeight="1" x14ac:dyDescent="0.2">
      <c r="B211" s="491">
        <f ca="1"/>
        <v>207</v>
      </c>
      <c r="C211" s="491" t="str">
        <f ca="1"/>
        <v>MDW-39557</v>
      </c>
      <c r="D211" s="491" t="str">
        <f ca="1"/>
        <v>Lot02</v>
      </c>
      <c r="E211" s="491" t="str">
        <f ca="1"/>
        <v>MO-BEM19</v>
      </c>
      <c r="F211" s="491" t="str">
        <f ca="1"/>
        <v>MO-BEM</v>
      </c>
      <c r="G211" s="493" t="str">
        <f ca="1"/>
        <v>Install Chain Link fence to enclose parking area</v>
      </c>
      <c r="H211" s="491" t="str">
        <f ca="1"/>
        <v>สหชาติ</v>
      </c>
      <c r="I211" s="491">
        <f ca="1"/>
        <v>0</v>
      </c>
      <c r="J211" s="491" t="str">
        <f ca="1"/>
        <v>Depot</v>
      </c>
      <c r="K211" s="495">
        <f ca="1"/>
        <v>46296</v>
      </c>
      <c r="L211" s="173">
        <f ca="1"/>
        <v>46202</v>
      </c>
      <c r="M211" s="189">
        <f ca="1"/>
        <v>1</v>
      </c>
      <c r="N211" s="191" t="str">
        <f ca="1"/>
        <v>Completed</v>
      </c>
      <c r="O211" s="173">
        <f ca="1"/>
        <v>46233</v>
      </c>
      <c r="P211" s="189">
        <f ca="1"/>
        <v>1</v>
      </c>
      <c r="Q211" s="191" t="str">
        <f ca="1"/>
        <v>Completed</v>
      </c>
      <c r="R211" s="194">
        <f ca="1"/>
        <v>0</v>
      </c>
      <c r="S211" s="195">
        <f ca="1"/>
        <v>0</v>
      </c>
      <c r="T211" s="203">
        <f ca="1"/>
        <v>0</v>
      </c>
      <c r="U211" s="173">
        <f ca="1"/>
        <v>46295</v>
      </c>
      <c r="V211" s="189">
        <f ca="1"/>
        <v>0</v>
      </c>
      <c r="W211" s="191" t="str">
        <f ca="1"/>
        <v>Late</v>
      </c>
      <c r="X211" s="194">
        <f ca="1"/>
        <v>0</v>
      </c>
      <c r="Y211" s="195">
        <f ca="1"/>
        <v>0</v>
      </c>
      <c r="Z211" s="203">
        <f ca="1"/>
        <v>0</v>
      </c>
      <c r="AA211" s="173">
        <f ca="1"/>
        <v>46295</v>
      </c>
      <c r="AB211" s="189">
        <f ca="1"/>
        <v>0.9</v>
      </c>
      <c r="AC211" s="191" t="str">
        <f ca="1"/>
        <v>Late</v>
      </c>
      <c r="AD211" s="571" cm="1">
        <f t="array" aca="1" ref="AD211" ca="1">_xlfn.XLOOKUP(1,(E211='01 Summary'!$E$4:$E$250)*(('01 Summary'!$AC$4:$AC$250="Late")+('01 Summary'!$AC$4:$AC$250="On Schedule")),'01 Summary'!$AM$4:$AM$250," ")</f>
        <v>0</v>
      </c>
      <c r="AE211" s="571"/>
      <c r="AG211" s="644" t="s">
        <v>1581</v>
      </c>
      <c r="AH211" s="644" t="s">
        <v>2304</v>
      </c>
      <c r="AI211" s="644" t="s">
        <v>2306</v>
      </c>
    </row>
    <row r="212" spans="2:35" ht="30" customHeight="1" x14ac:dyDescent="0.2">
      <c r="B212" s="491">
        <f ca="1"/>
        <v>208</v>
      </c>
      <c r="C212" s="491" t="str">
        <f ca="1"/>
        <v>MDW-39523</v>
      </c>
      <c r="D212" s="491" t="str">
        <f ca="1"/>
        <v>Lot02</v>
      </c>
      <c r="E212" s="491" t="str">
        <f ca="1"/>
        <v>MO-BEM20</v>
      </c>
      <c r="F212" s="491" t="str">
        <f ca="1"/>
        <v>MO-BEM</v>
      </c>
      <c r="G212" s="493" t="str">
        <f ca="1"/>
        <v>Hose bib 1/2" 4 sets for Tree around Admin area</v>
      </c>
      <c r="H212" s="491" t="str">
        <f ca="1"/>
        <v>ประธาน</v>
      </c>
      <c r="I212" s="491">
        <f ca="1"/>
        <v>0</v>
      </c>
      <c r="J212" s="491" t="str">
        <f ca="1"/>
        <v>Depot</v>
      </c>
      <c r="K212" s="495">
        <f ca="1"/>
        <v>46174</v>
      </c>
      <c r="L212" s="173">
        <f ca="1"/>
        <v>46135</v>
      </c>
      <c r="M212" s="189">
        <f ca="1"/>
        <v>1</v>
      </c>
      <c r="N212" s="192" t="str">
        <f ca="1"/>
        <v>Completed</v>
      </c>
      <c r="O212" s="173">
        <f ca="1"/>
        <v>46181</v>
      </c>
      <c r="P212" s="189">
        <f ca="1"/>
        <v>1</v>
      </c>
      <c r="Q212" s="192" t="str">
        <f ca="1"/>
        <v>Completed</v>
      </c>
      <c r="R212" s="194">
        <f ca="1"/>
        <v>0</v>
      </c>
      <c r="S212" s="195">
        <f ca="1"/>
        <v>0</v>
      </c>
      <c r="T212" s="203">
        <f ca="1"/>
        <v>0</v>
      </c>
      <c r="U212" s="173">
        <f ca="1"/>
        <v>46234</v>
      </c>
      <c r="V212" s="189">
        <f ca="1"/>
        <v>1</v>
      </c>
      <c r="W212" s="191" t="str">
        <f ca="1"/>
        <v>Completed</v>
      </c>
      <c r="X212" s="194">
        <f ca="1"/>
        <v>0</v>
      </c>
      <c r="Y212" s="195">
        <f ca="1"/>
        <v>0</v>
      </c>
      <c r="Z212" s="203">
        <f ca="1"/>
        <v>0</v>
      </c>
      <c r="AA212" s="173">
        <f ca="1"/>
        <v>46112</v>
      </c>
      <c r="AB212" s="189">
        <f ca="1"/>
        <v>1</v>
      </c>
      <c r="AC212" s="191" t="str">
        <f ca="1"/>
        <v>Completed</v>
      </c>
      <c r="AD212" t="str" cm="1">
        <f t="array" aca="1" ref="AD212" ca="1">_xlfn.XLOOKUP(1,(E212='01 Summary'!$E$4:$E$250)*(('01 Summary'!$AC$4:$AC$250="Late")+('01 Summary'!$AC$4:$AC$250="On Schedule")),'01 Summary'!$AM$4:$AM$250," ")</f>
        <v xml:space="preserve"> </v>
      </c>
      <c r="AG212" s="644" t="s">
        <v>419</v>
      </c>
      <c r="AH212" s="644" t="s">
        <v>3678</v>
      </c>
      <c r="AI212" s="644" t="s">
        <v>3910</v>
      </c>
    </row>
    <row r="213" spans="2:35" ht="30" customHeight="1" x14ac:dyDescent="0.2">
      <c r="B213" s="491">
        <f ca="1"/>
        <v>209</v>
      </c>
      <c r="C213" s="491" t="str">
        <f ca="1"/>
        <v>-</v>
      </c>
      <c r="D213" s="491" t="str">
        <f ca="1"/>
        <v>Lot02</v>
      </c>
      <c r="E213" s="491" t="str">
        <f ca="1"/>
        <v>MO-BEM21</v>
      </c>
      <c r="F213" s="491" t="str">
        <f ca="1"/>
        <v>MO-BEM</v>
      </c>
      <c r="G213" s="493" t="str">
        <f ca="1"/>
        <v>Relocate Security Guard Box at Front Gate and Install Roof 3x5m.</v>
      </c>
      <c r="H213" s="491" t="str">
        <f ca="1"/>
        <v>สหชาติ</v>
      </c>
      <c r="I213" s="492">
        <f ca="1"/>
        <v>0</v>
      </c>
      <c r="J213" s="491" t="str">
        <f ca="1"/>
        <v>Depot</v>
      </c>
      <c r="K213" s="495">
        <f ca="1"/>
        <v>46390</v>
      </c>
      <c r="L213" s="173">
        <f ca="1"/>
        <v>46234</v>
      </c>
      <c r="M213" s="189">
        <f ca="1"/>
        <v>1</v>
      </c>
      <c r="N213" s="191" t="str">
        <f ca="1"/>
        <v>Completed</v>
      </c>
      <c r="O213" s="597">
        <f ca="1"/>
        <v>46295</v>
      </c>
      <c r="P213" s="189">
        <f ca="1"/>
        <v>0.75</v>
      </c>
      <c r="Q213" s="191" t="str">
        <f ca="1"/>
        <v>Late</v>
      </c>
      <c r="R213" s="194">
        <f ca="1"/>
        <v>0</v>
      </c>
      <c r="S213" s="195">
        <f ca="1"/>
        <v>0</v>
      </c>
      <c r="T213" s="203">
        <f ca="1"/>
        <v>0</v>
      </c>
      <c r="U213" s="173">
        <f ca="1"/>
        <v>46387</v>
      </c>
      <c r="V213" s="189">
        <f ca="1"/>
        <v>0</v>
      </c>
      <c r="W213" s="191" t="str">
        <f ca="1"/>
        <v>On Schedule</v>
      </c>
      <c r="X213" s="194">
        <f ca="1"/>
        <v>0</v>
      </c>
      <c r="Y213" s="195">
        <f ca="1"/>
        <v>0</v>
      </c>
      <c r="Z213" s="203">
        <f ca="1"/>
        <v>0</v>
      </c>
      <c r="AA213" s="173">
        <f ca="1"/>
        <v>46357</v>
      </c>
      <c r="AB213" s="189">
        <f ca="1"/>
        <v>0</v>
      </c>
      <c r="AC213" s="191" t="str">
        <f ca="1"/>
        <v>On Schedule</v>
      </c>
      <c r="AH213" s="644">
        <v>0</v>
      </c>
      <c r="AI213" s="644">
        <v>0</v>
      </c>
    </row>
    <row r="214" spans="2:35" ht="30" customHeight="1" x14ac:dyDescent="0.2">
      <c r="B214" s="491">
        <f ca="1"/>
        <v>210</v>
      </c>
      <c r="C214" s="685" t="str">
        <f ca="1"/>
        <v>MDW-39534</v>
      </c>
      <c r="D214" s="685" t="str">
        <f ca="1"/>
        <v>Lot02</v>
      </c>
      <c r="E214" s="685" t="str">
        <f ca="1"/>
        <v>MO-BEM21.1</v>
      </c>
      <c r="F214" s="685" t="str">
        <f ca="1"/>
        <v>MO-BEM</v>
      </c>
      <c r="G214" s="687" t="str">
        <f ca="1"/>
        <v>Modification Works : Security Guard Box at ORL Depot Entrance - Civil &amp; AR</v>
      </c>
      <c r="H214" s="685" t="str">
        <f ca="1"/>
        <v>สหชาติ</v>
      </c>
      <c r="I214" s="686">
        <f ca="1"/>
        <v>0</v>
      </c>
      <c r="J214" s="685" t="str">
        <f ca="1"/>
        <v>Depot</v>
      </c>
      <c r="K214" s="688">
        <f ca="1"/>
        <v>46389</v>
      </c>
      <c r="L214" s="193">
        <f ca="1"/>
        <v>46234</v>
      </c>
      <c r="M214" s="531">
        <f ca="1"/>
        <v>1</v>
      </c>
      <c r="N214" s="601" t="str">
        <f ca="1"/>
        <v>Completed</v>
      </c>
      <c r="O214" s="597">
        <f ca="1"/>
        <v>46295</v>
      </c>
      <c r="P214" s="531">
        <f ca="1"/>
        <v>0.67</v>
      </c>
      <c r="Q214" s="601" t="str">
        <f ca="1"/>
        <v>Late</v>
      </c>
      <c r="R214" s="602">
        <f ca="1"/>
        <v>0</v>
      </c>
      <c r="S214" s="603">
        <f ca="1"/>
        <v>0</v>
      </c>
      <c r="T214" s="604">
        <f ca="1"/>
        <v>0</v>
      </c>
      <c r="U214" s="193">
        <f ca="1"/>
        <v>46387</v>
      </c>
      <c r="V214" s="531">
        <f ca="1"/>
        <v>1</v>
      </c>
      <c r="W214" s="601" t="str">
        <f ca="1"/>
        <v>Completed</v>
      </c>
      <c r="X214" s="602">
        <f ca="1"/>
        <v>0</v>
      </c>
      <c r="Y214" s="603">
        <f ca="1"/>
        <v>0</v>
      </c>
      <c r="Z214" s="604">
        <f ca="1"/>
        <v>0</v>
      </c>
      <c r="AA214" s="193">
        <f ca="1"/>
        <v>46357</v>
      </c>
      <c r="AB214" s="531">
        <f ca="1"/>
        <v>0.5</v>
      </c>
      <c r="AC214" s="601" t="str">
        <f ca="1"/>
        <v>On Schedule</v>
      </c>
      <c r="AG214" s="644" t="s">
        <v>438</v>
      </c>
      <c r="AH214" s="644" t="s">
        <v>2236</v>
      </c>
      <c r="AI214" s="644" t="s">
        <v>2238</v>
      </c>
    </row>
    <row r="215" spans="2:35" ht="30" customHeight="1" x14ac:dyDescent="0.2">
      <c r="B215" s="491">
        <f ca="1"/>
        <v>211</v>
      </c>
      <c r="C215" s="491" t="str">
        <f ca="1"/>
        <v>MDW-39535</v>
      </c>
      <c r="D215" s="491" t="str">
        <f ca="1"/>
        <v>Lot02</v>
      </c>
      <c r="E215" s="491" t="str">
        <f ca="1"/>
        <v>MO-BEM21.2</v>
      </c>
      <c r="F215" s="491" t="str">
        <f ca="1"/>
        <v>MO-BEM</v>
      </c>
      <c r="G215" s="493" t="str">
        <f ca="1"/>
        <v>Modification Works : Security Guard Box at ORL Depot Entrance - Building Services</v>
      </c>
      <c r="H215" s="491" t="str">
        <f ca="1"/>
        <v>ประธาน</v>
      </c>
      <c r="I215" s="491">
        <f ca="1"/>
        <v>0</v>
      </c>
      <c r="J215" s="491" t="str">
        <f ca="1"/>
        <v>Depot</v>
      </c>
      <c r="K215" s="495">
        <f ca="1"/>
        <v>46390</v>
      </c>
      <c r="L215" s="173">
        <f ca="1"/>
        <v>46234</v>
      </c>
      <c r="M215" s="189">
        <f ca="1"/>
        <v>1</v>
      </c>
      <c r="N215" s="191" t="str">
        <f ca="1"/>
        <v>Completed</v>
      </c>
      <c r="O215" s="173">
        <f ca="1"/>
        <v>46295</v>
      </c>
      <c r="P215" s="189">
        <f ca="1"/>
        <v>1</v>
      </c>
      <c r="Q215" s="191" t="str">
        <f ca="1"/>
        <v>Completed</v>
      </c>
      <c r="R215" s="194">
        <f ca="1"/>
        <v>0</v>
      </c>
      <c r="S215" s="195">
        <f ca="1"/>
        <v>0</v>
      </c>
      <c r="T215" s="203">
        <f ca="1"/>
        <v>0</v>
      </c>
      <c r="U215" s="173">
        <f ca="1"/>
        <v>46387</v>
      </c>
      <c r="V215" s="189">
        <f ca="1"/>
        <v>0.5</v>
      </c>
      <c r="W215" s="191" t="str">
        <f ca="1"/>
        <v>On Schedule</v>
      </c>
      <c r="X215" s="194">
        <f ca="1"/>
        <v>0</v>
      </c>
      <c r="Y215" s="195">
        <f ca="1"/>
        <v>0</v>
      </c>
      <c r="Z215" s="203">
        <f ca="1"/>
        <v>0</v>
      </c>
      <c r="AA215" s="173">
        <f ca="1"/>
        <v>46357</v>
      </c>
      <c r="AB215" s="189">
        <f ca="1"/>
        <v>0</v>
      </c>
      <c r="AC215" s="191" t="str">
        <f ca="1"/>
        <v>On Schedule</v>
      </c>
      <c r="AG215" s="644" t="s">
        <v>1541</v>
      </c>
      <c r="AH215" s="644" t="s">
        <v>3702</v>
      </c>
      <c r="AI215" s="644" t="s">
        <v>3925</v>
      </c>
    </row>
    <row r="216" spans="2:35" ht="30" customHeight="1" x14ac:dyDescent="0.2">
      <c r="B216" s="491">
        <f ca="1"/>
        <v>212</v>
      </c>
      <c r="C216" s="491" t="str">
        <f ca="1"/>
        <v>MDW-39532</v>
      </c>
      <c r="D216" s="491" t="str">
        <f ca="1"/>
        <v>Lot02</v>
      </c>
      <c r="E216" s="491" t="str">
        <f ca="1"/>
        <v>MO-BEM22</v>
      </c>
      <c r="F216" s="491" t="str">
        <f ca="1"/>
        <v>MO-BEM</v>
      </c>
      <c r="G216" s="493" t="str">
        <f ca="1"/>
        <v>Addition Spike fence for MRTA fence and Chain link at Klong Chourdyai 400m.</v>
      </c>
      <c r="H216" s="491" t="str">
        <f ca="1"/>
        <v>สหชาติ</v>
      </c>
      <c r="I216" s="491">
        <f ca="1"/>
        <v>0</v>
      </c>
      <c r="J216" s="491" t="str">
        <f ca="1"/>
        <v>Depot</v>
      </c>
      <c r="K216" s="495">
        <f ca="1"/>
        <v>46388</v>
      </c>
      <c r="L216" s="173">
        <f ca="1"/>
        <v>46264</v>
      </c>
      <c r="M216" s="189">
        <f ca="1"/>
        <v>0.7</v>
      </c>
      <c r="N216" s="191" t="str">
        <f ca="1"/>
        <v>Late</v>
      </c>
      <c r="O216" s="173">
        <f ca="1"/>
        <v>46295</v>
      </c>
      <c r="P216" s="189">
        <f ca="1"/>
        <v>0</v>
      </c>
      <c r="Q216" s="191" t="str">
        <f ca="1"/>
        <v>Late</v>
      </c>
      <c r="R216" s="194">
        <f ca="1"/>
        <v>0</v>
      </c>
      <c r="S216" s="195">
        <f ca="1"/>
        <v>0</v>
      </c>
      <c r="T216" s="203">
        <f ca="1"/>
        <v>0</v>
      </c>
      <c r="U216" s="173">
        <f ca="1"/>
        <v>46387</v>
      </c>
      <c r="V216" s="189">
        <f ca="1"/>
        <v>0</v>
      </c>
      <c r="W216" s="191" t="str">
        <f ca="1"/>
        <v>On Schedule</v>
      </c>
      <c r="X216" s="194">
        <f ca="1"/>
        <v>0</v>
      </c>
      <c r="Y216" s="195">
        <f ca="1"/>
        <v>0</v>
      </c>
      <c r="Z216" s="203">
        <f ca="1"/>
        <v>0</v>
      </c>
      <c r="AA216" s="173">
        <f ca="1"/>
        <v>46357</v>
      </c>
      <c r="AB216" s="189">
        <f ca="1"/>
        <v>0</v>
      </c>
      <c r="AC216" s="191" t="str">
        <f ca="1"/>
        <v>On Schedule</v>
      </c>
      <c r="AG216" s="644" t="s">
        <v>401</v>
      </c>
      <c r="AH216" s="644" t="s">
        <v>2228</v>
      </c>
      <c r="AI216" s="644" t="s">
        <v>2230</v>
      </c>
    </row>
    <row r="217" spans="2:35" ht="30" customHeight="1" x14ac:dyDescent="0.2">
      <c r="B217" s="491">
        <f ca="1"/>
        <v>213</v>
      </c>
      <c r="C217" s="491" t="str">
        <f ca="1"/>
        <v>MDW-39527</v>
      </c>
      <c r="D217" s="491" t="str">
        <f ca="1"/>
        <v>Lot02</v>
      </c>
      <c r="E217" s="491" t="str">
        <f ca="1"/>
        <v>MO-BEM23</v>
      </c>
      <c r="F217" s="491" t="str">
        <f ca="1"/>
        <v>MO-BEM</v>
      </c>
      <c r="G217" s="493" t="str">
        <f ca="1"/>
        <v>Hand sink with eye wash station</v>
      </c>
      <c r="H217" s="491" t="str">
        <f ca="1"/>
        <v>ประธาน</v>
      </c>
      <c r="I217" s="491" t="str">
        <f ca="1"/>
        <v>พี่ต่อ</v>
      </c>
      <c r="J217" s="491" t="str">
        <f ca="1"/>
        <v>Depot</v>
      </c>
      <c r="K217" s="495">
        <f ca="1"/>
        <v>46388</v>
      </c>
      <c r="L217" s="173">
        <f ca="1"/>
        <v>46264</v>
      </c>
      <c r="M217" s="189">
        <f ca="1"/>
        <v>1</v>
      </c>
      <c r="N217" s="191" t="str">
        <f ca="1"/>
        <v>Completed</v>
      </c>
      <c r="O217" s="173">
        <f ca="1"/>
        <v>46310</v>
      </c>
      <c r="P217" s="189">
        <f ca="1"/>
        <v>1</v>
      </c>
      <c r="Q217" s="191" t="str">
        <f ca="1"/>
        <v>Completed</v>
      </c>
      <c r="R217" s="194">
        <f ca="1"/>
        <v>0</v>
      </c>
      <c r="S217" s="195">
        <f ca="1"/>
        <v>0</v>
      </c>
      <c r="T217" s="203">
        <f ca="1"/>
        <v>0</v>
      </c>
      <c r="U217" s="173">
        <f ca="1"/>
        <v>46387</v>
      </c>
      <c r="V217" s="189">
        <f ca="1"/>
        <v>1</v>
      </c>
      <c r="W217" s="191" t="str">
        <f ca="1"/>
        <v>Completed</v>
      </c>
      <c r="X217" s="194">
        <f ca="1"/>
        <v>0</v>
      </c>
      <c r="Y217" s="195">
        <f ca="1"/>
        <v>0</v>
      </c>
      <c r="Z217" s="203">
        <f ca="1"/>
        <v>0</v>
      </c>
      <c r="AA217" s="173">
        <f ca="1"/>
        <v>46357</v>
      </c>
      <c r="AB217" s="189">
        <f ca="1"/>
        <v>1</v>
      </c>
      <c r="AC217" s="191" t="str">
        <f ca="1"/>
        <v>Completed</v>
      </c>
      <c r="AG217" s="644" t="s">
        <v>420</v>
      </c>
      <c r="AH217" s="644" t="s">
        <v>3687</v>
      </c>
      <c r="AI217" s="644" t="s">
        <v>3918</v>
      </c>
    </row>
    <row r="218" spans="2:35" ht="30" customHeight="1" x14ac:dyDescent="0.2">
      <c r="B218" s="491">
        <f ca="1"/>
        <v>214</v>
      </c>
      <c r="C218" s="685" t="str">
        <f ca="1"/>
        <v>MDW-39531</v>
      </c>
      <c r="D218" s="685" t="str">
        <f ca="1"/>
        <v>Lot02</v>
      </c>
      <c r="E218" s="685" t="str">
        <f ca="1"/>
        <v>MO-BEM24</v>
      </c>
      <c r="F218" s="685" t="str">
        <f ca="1"/>
        <v>MO-BEM</v>
      </c>
      <c r="G218" s="687" t="str">
        <f ca="1"/>
        <v>Guard rail protection for Fire Hose Cabinet 8 set</v>
      </c>
      <c r="H218" s="685" t="str">
        <f ca="1"/>
        <v>สหชาติ</v>
      </c>
      <c r="I218" s="685">
        <f ca="1"/>
        <v>0</v>
      </c>
      <c r="J218" s="685" t="str">
        <f ca="1"/>
        <v>Depot</v>
      </c>
      <c r="K218" s="688">
        <f ca="1"/>
        <v>46174</v>
      </c>
      <c r="L218" s="193">
        <f ca="1"/>
        <v>46095</v>
      </c>
      <c r="M218" s="531">
        <f ca="1"/>
        <v>1</v>
      </c>
      <c r="N218" s="601" t="str">
        <f ca="1"/>
        <v>Completed</v>
      </c>
      <c r="O218" s="193">
        <f ca="1"/>
        <v>46126</v>
      </c>
      <c r="P218" s="531">
        <f ca="1"/>
        <v>1</v>
      </c>
      <c r="Q218" s="601" t="str">
        <f ca="1"/>
        <v>Completed</v>
      </c>
      <c r="R218" s="602">
        <f ca="1"/>
        <v>0</v>
      </c>
      <c r="S218" s="603">
        <f ca="1"/>
        <v>0</v>
      </c>
      <c r="T218" s="604">
        <f ca="1"/>
        <v>0</v>
      </c>
      <c r="U218" s="193">
        <f ca="1"/>
        <v>46249</v>
      </c>
      <c r="V218" s="531">
        <f ca="1"/>
        <v>1</v>
      </c>
      <c r="W218" s="601" t="str">
        <f ca="1"/>
        <v>Completed</v>
      </c>
      <c r="X218" s="602">
        <f ca="1"/>
        <v>0</v>
      </c>
      <c r="Y218" s="603">
        <f ca="1"/>
        <v>0</v>
      </c>
      <c r="Z218" s="604">
        <f ca="1"/>
        <v>0</v>
      </c>
      <c r="AA218" s="193">
        <f ca="1"/>
        <v>46219</v>
      </c>
      <c r="AB218" s="531">
        <f ca="1"/>
        <v>1</v>
      </c>
      <c r="AC218" s="601" t="str">
        <f ca="1"/>
        <v>Completed</v>
      </c>
      <c r="AG218" s="644" t="s">
        <v>421</v>
      </c>
      <c r="AH218" s="644" t="s">
        <v>2224</v>
      </c>
      <c r="AI218" s="644" t="s">
        <v>2226</v>
      </c>
    </row>
    <row r="219" spans="2:35" ht="30" customHeight="1" x14ac:dyDescent="0.2">
      <c r="B219" s="491">
        <f ca="1"/>
        <v>215</v>
      </c>
      <c r="C219" s="491" t="str">
        <f ca="1"/>
        <v>MDW-39557</v>
      </c>
      <c r="D219" s="491" t="str">
        <f ca="1"/>
        <v>Lot02</v>
      </c>
      <c r="E219" s="491" t="str">
        <f ca="1"/>
        <v>MO-BEM25.1</v>
      </c>
      <c r="F219" s="491" t="str">
        <f ca="1"/>
        <v>MO-BEM</v>
      </c>
      <c r="G219" s="493" t="str">
        <f ca="1"/>
        <v>Chain Link Fence to divide controlled areas on Depot slab 3 m.x 485 m. - Civil &amp; AR</v>
      </c>
      <c r="H219" s="491" t="str">
        <f ca="1"/>
        <v>สหชาติ</v>
      </c>
      <c r="I219" s="491">
        <f ca="1"/>
        <v>0</v>
      </c>
      <c r="J219" s="491" t="str">
        <f ca="1"/>
        <v>Depot</v>
      </c>
      <c r="K219" s="495">
        <f ca="1"/>
        <v>46296</v>
      </c>
      <c r="L219" s="173">
        <f ca="1"/>
        <v>46187</v>
      </c>
      <c r="M219" s="189">
        <f ca="1"/>
        <v>1</v>
      </c>
      <c r="N219" s="191" t="str">
        <f ca="1"/>
        <v>Completed</v>
      </c>
      <c r="O219" s="173">
        <f ca="1"/>
        <v>46233</v>
      </c>
      <c r="P219" s="189">
        <f ca="1"/>
        <v>1</v>
      </c>
      <c r="Q219" s="191" t="str">
        <f ca="1"/>
        <v>Completed</v>
      </c>
      <c r="R219" s="194">
        <f ca="1"/>
        <v>0</v>
      </c>
      <c r="S219" s="195">
        <f ca="1"/>
        <v>0</v>
      </c>
      <c r="T219" s="203">
        <f ca="1"/>
        <v>0</v>
      </c>
      <c r="U219" s="173">
        <f ca="1"/>
        <v>46295</v>
      </c>
      <c r="V219" s="189">
        <f ca="1"/>
        <v>0</v>
      </c>
      <c r="W219" s="191" t="str">
        <f ca="1"/>
        <v>Late</v>
      </c>
      <c r="X219" s="194">
        <f ca="1"/>
        <v>0</v>
      </c>
      <c r="Y219" s="195">
        <f ca="1"/>
        <v>0</v>
      </c>
      <c r="Z219" s="203">
        <f ca="1"/>
        <v>0</v>
      </c>
      <c r="AA219" s="173">
        <f ca="1"/>
        <v>46295</v>
      </c>
      <c r="AB219" s="189">
        <f ca="1"/>
        <v>0.5</v>
      </c>
      <c r="AC219" s="191" t="str">
        <f ca="1"/>
        <v>Late</v>
      </c>
      <c r="AG219" s="644" t="s">
        <v>1581</v>
      </c>
      <c r="AH219" s="644" t="s">
        <v>2304</v>
      </c>
      <c r="AI219" s="644" t="s">
        <v>2306</v>
      </c>
    </row>
    <row r="220" spans="2:35" ht="30" customHeight="1" x14ac:dyDescent="0.2">
      <c r="B220" s="491">
        <f ca="1"/>
        <v>216</v>
      </c>
      <c r="C220" s="491" t="str">
        <f ca="1"/>
        <v>MDW-39520</v>
      </c>
      <c r="D220" s="491" t="str">
        <f ca="1"/>
        <v>Lot02</v>
      </c>
      <c r="E220" s="491" t="str">
        <f ca="1"/>
        <v>MO-BEM25.2</v>
      </c>
      <c r="F220" s="491" t="str">
        <f ca="1"/>
        <v>MO-BEM</v>
      </c>
      <c r="G220" s="493" t="str">
        <f ca="1"/>
        <v>Chain Link Fence to divide controlled areas on Depot slab 3 m.x 485 m.- Building Services</v>
      </c>
      <c r="H220" s="491" t="str">
        <f ca="1"/>
        <v>ประธาน</v>
      </c>
      <c r="I220" s="491">
        <f ca="1"/>
        <v>0</v>
      </c>
      <c r="J220" s="491" t="str">
        <f ca="1"/>
        <v>Depot</v>
      </c>
      <c r="K220" s="495">
        <f ca="1"/>
        <v>46296</v>
      </c>
      <c r="L220" s="173">
        <f ca="1"/>
        <v>46187</v>
      </c>
      <c r="M220" s="189">
        <f ca="1"/>
        <v>1</v>
      </c>
      <c r="N220" s="191" t="str">
        <f ca="1"/>
        <v>Completed</v>
      </c>
      <c r="O220" s="173">
        <f ca="1"/>
        <v>46233</v>
      </c>
      <c r="P220" s="189">
        <f ca="1"/>
        <v>1</v>
      </c>
      <c r="Q220" s="191" t="str">
        <f ca="1"/>
        <v>Completed</v>
      </c>
      <c r="R220" s="194">
        <f ca="1"/>
        <v>0</v>
      </c>
      <c r="S220" s="195">
        <f ca="1"/>
        <v>0</v>
      </c>
      <c r="T220" s="203">
        <f ca="1"/>
        <v>0</v>
      </c>
      <c r="U220" s="173">
        <f ca="1"/>
        <v>46295</v>
      </c>
      <c r="V220" s="189">
        <f ca="1"/>
        <v>0</v>
      </c>
      <c r="W220" s="191" t="str">
        <f ca="1"/>
        <v>Late</v>
      </c>
      <c r="X220" s="194">
        <f ca="1"/>
        <v>0</v>
      </c>
      <c r="Y220" s="195">
        <f ca="1"/>
        <v>0</v>
      </c>
      <c r="Z220" s="203">
        <f ca="1"/>
        <v>0</v>
      </c>
      <c r="AA220" s="173">
        <f ca="1"/>
        <v>46295</v>
      </c>
      <c r="AB220" s="189">
        <f ca="1"/>
        <v>0</v>
      </c>
      <c r="AC220" s="191" t="str">
        <f ca="1"/>
        <v>Late</v>
      </c>
      <c r="AG220" s="644" t="s">
        <v>422</v>
      </c>
      <c r="AH220" s="644" t="s">
        <v>3673</v>
      </c>
      <c r="AI220" s="644" t="s">
        <v>3908</v>
      </c>
    </row>
    <row r="221" spans="2:35" ht="30" customHeight="1" x14ac:dyDescent="0.2">
      <c r="B221" s="491">
        <f ca="1"/>
        <v>217</v>
      </c>
      <c r="C221" s="491" t="str">
        <f ca="1"/>
        <v>MDW-39518</v>
      </c>
      <c r="D221" s="491" t="str">
        <f ca="1"/>
        <v>Lot02</v>
      </c>
      <c r="E221" s="491" t="str">
        <f ca="1"/>
        <v>MO-BEM26</v>
      </c>
      <c r="F221" s="491" t="str">
        <f ca="1"/>
        <v>MO-BEM</v>
      </c>
      <c r="G221" s="493" t="str">
        <f ca="1"/>
        <v>Street Lighting system area between MRTA Fence and Depot slab</v>
      </c>
      <c r="H221" s="491" t="str">
        <f ca="1"/>
        <v>ประธาน</v>
      </c>
      <c r="I221" s="491">
        <f ca="1"/>
        <v>0</v>
      </c>
      <c r="J221" s="491" t="str">
        <f ca="1"/>
        <v>Depot</v>
      </c>
      <c r="K221" s="495">
        <f ca="1"/>
        <v>46235</v>
      </c>
      <c r="L221" s="173">
        <f ca="1"/>
        <v>46126</v>
      </c>
      <c r="M221" s="189">
        <f ca="1"/>
        <v>0.5</v>
      </c>
      <c r="N221" s="191" t="str">
        <f ca="1"/>
        <v>Late</v>
      </c>
      <c r="O221" s="173">
        <f ca="1"/>
        <v>46157</v>
      </c>
      <c r="P221" s="189">
        <f ca="1"/>
        <v>0</v>
      </c>
      <c r="Q221" s="191" t="str">
        <f ca="1"/>
        <v>Late</v>
      </c>
      <c r="R221" s="194">
        <f ca="1"/>
        <v>0</v>
      </c>
      <c r="S221" s="195">
        <f ca="1"/>
        <v>0</v>
      </c>
      <c r="T221" s="203">
        <f ca="1"/>
        <v>0</v>
      </c>
      <c r="U221" s="173">
        <f ca="1"/>
        <v>46234</v>
      </c>
      <c r="V221" s="189">
        <f ca="1"/>
        <v>0</v>
      </c>
      <c r="W221" s="191" t="str">
        <f ca="1"/>
        <v>Late</v>
      </c>
      <c r="X221" s="194">
        <f ca="1"/>
        <v>0</v>
      </c>
      <c r="Y221" s="195">
        <f ca="1"/>
        <v>0</v>
      </c>
      <c r="Z221" s="203">
        <f ca="1"/>
        <v>0</v>
      </c>
      <c r="AA221" s="173">
        <f ca="1"/>
        <v>46295</v>
      </c>
      <c r="AB221" s="189">
        <f ca="1"/>
        <v>0</v>
      </c>
      <c r="AC221" s="191" t="str">
        <f ca="1"/>
        <v>Late</v>
      </c>
      <c r="AG221" s="644" t="s">
        <v>424</v>
      </c>
      <c r="AH221" s="644" t="s">
        <v>3669</v>
      </c>
      <c r="AI221" s="644" t="s">
        <v>3906</v>
      </c>
    </row>
    <row r="222" spans="2:35" ht="30" customHeight="1" x14ac:dyDescent="0.2">
      <c r="B222" s="491">
        <f ca="1"/>
        <v>218</v>
      </c>
      <c r="C222" s="491" t="str">
        <f ca="1"/>
        <v>-</v>
      </c>
      <c r="D222" s="491" t="str">
        <f ca="1"/>
        <v>Lot02</v>
      </c>
      <c r="E222" s="491" t="str">
        <f ca="1"/>
        <v>MO-BEM27</v>
      </c>
      <c r="F222" s="491" t="str">
        <f ca="1"/>
        <v>MO-BEM</v>
      </c>
      <c r="G222" s="493" t="str">
        <f ca="1"/>
        <v>Compacted gravel walkway along the Test Track OR-BL 1.2 m.</v>
      </c>
      <c r="H222" s="491" t="str">
        <f ca="1"/>
        <v>สหชาติ</v>
      </c>
      <c r="I222" s="491" t="str">
        <f ca="1"/>
        <v>พรพรหม</v>
      </c>
      <c r="J222" s="491" t="str">
        <f ca="1"/>
        <v>Depot</v>
      </c>
      <c r="K222" s="495">
        <f ca="1"/>
        <v>46388</v>
      </c>
      <c r="L222" s="173">
        <f ca="1"/>
        <v>46264</v>
      </c>
      <c r="M222" s="189">
        <f ca="1"/>
        <v>1</v>
      </c>
      <c r="N222" s="191" t="str">
        <f ca="1"/>
        <v>Completed</v>
      </c>
      <c r="O222" s="597">
        <f ca="1"/>
        <v>46295</v>
      </c>
      <c r="P222" s="189">
        <f ca="1"/>
        <v>0</v>
      </c>
      <c r="Q222" s="191" t="str">
        <f ca="1"/>
        <v>Late</v>
      </c>
      <c r="R222" s="194">
        <f ca="1"/>
        <v>0</v>
      </c>
      <c r="S222" s="195">
        <f ca="1"/>
        <v>0</v>
      </c>
      <c r="T222" s="203">
        <f ca="1"/>
        <v>0</v>
      </c>
      <c r="U222" s="173">
        <f ca="1"/>
        <v>46387</v>
      </c>
      <c r="V222" s="189">
        <f ca="1"/>
        <v>0</v>
      </c>
      <c r="W222" s="191" t="str">
        <f ca="1"/>
        <v>On Schedule</v>
      </c>
      <c r="X222" s="194">
        <f ca="1"/>
        <v>0</v>
      </c>
      <c r="Y222" s="195">
        <f ca="1"/>
        <v>0</v>
      </c>
      <c r="Z222" s="203">
        <f ca="1"/>
        <v>0</v>
      </c>
      <c r="AA222" s="173">
        <f ca="1"/>
        <v>46357</v>
      </c>
      <c r="AB222" s="189">
        <f ca="1"/>
        <v>0</v>
      </c>
      <c r="AC222" s="191" t="str">
        <f ca="1"/>
        <v>On Schedule</v>
      </c>
      <c r="AH222" s="644">
        <v>0</v>
      </c>
      <c r="AI222" s="644">
        <v>0</v>
      </c>
    </row>
    <row r="223" spans="2:35" ht="30" customHeight="1" x14ac:dyDescent="0.2">
      <c r="B223" s="491">
        <f ca="1"/>
        <v>219</v>
      </c>
      <c r="C223" s="685" t="str">
        <f ca="1"/>
        <v>MDW-39524</v>
      </c>
      <c r="D223" s="685" t="str">
        <f ca="1"/>
        <v>Lot02</v>
      </c>
      <c r="E223" s="685" t="str">
        <f ca="1"/>
        <v>MO-BEM28.1</v>
      </c>
      <c r="F223" s="685" t="str">
        <f ca="1"/>
        <v>MO-BEM</v>
      </c>
      <c r="G223" s="687" t="str">
        <f ca="1"/>
        <v>Walkway under Depot Slab for Maintenance Service - Civil &amp; AR</v>
      </c>
      <c r="H223" s="685" t="str">
        <f ca="1"/>
        <v>สหชาติ</v>
      </c>
      <c r="I223" s="685">
        <f ca="1"/>
        <v>0</v>
      </c>
      <c r="J223" s="685" t="str">
        <f ca="1"/>
        <v>Depot</v>
      </c>
      <c r="K223" s="688">
        <f ca="1"/>
        <v>46389</v>
      </c>
      <c r="L223" s="193">
        <f ca="1"/>
        <v>46279</v>
      </c>
      <c r="M223" s="531">
        <f ca="1"/>
        <v>1</v>
      </c>
      <c r="N223" s="601" t="str">
        <f ca="1"/>
        <v>Completed</v>
      </c>
      <c r="O223" s="193">
        <f ca="1"/>
        <v>46325</v>
      </c>
      <c r="P223" s="531">
        <f ca="1"/>
        <v>1</v>
      </c>
      <c r="Q223" s="601" t="str">
        <f ca="1"/>
        <v>Completed</v>
      </c>
      <c r="R223" s="602">
        <f ca="1"/>
        <v>0</v>
      </c>
      <c r="S223" s="603">
        <f ca="1"/>
        <v>0</v>
      </c>
      <c r="T223" s="604">
        <f ca="1"/>
        <v>0</v>
      </c>
      <c r="U223" s="619">
        <f ca="1"/>
        <v>46387</v>
      </c>
      <c r="V223" s="531">
        <f ca="1"/>
        <v>1</v>
      </c>
      <c r="W223" s="601" t="str">
        <f ca="1"/>
        <v>Completed</v>
      </c>
      <c r="X223" s="602">
        <f ca="1"/>
        <v>0</v>
      </c>
      <c r="Y223" s="603">
        <f ca="1"/>
        <v>0</v>
      </c>
      <c r="Z223" s="604">
        <f ca="1"/>
        <v>0</v>
      </c>
      <c r="AA223" s="193">
        <f ca="1"/>
        <v>46357</v>
      </c>
      <c r="AB223" s="531">
        <f ca="1"/>
        <v>0.5</v>
      </c>
      <c r="AC223" s="601" t="str">
        <f ca="1"/>
        <v>On Schedule</v>
      </c>
      <c r="AG223" s="644" t="s">
        <v>426</v>
      </c>
      <c r="AH223" s="644" t="s">
        <v>2216</v>
      </c>
      <c r="AI223" s="644" t="s">
        <v>2218</v>
      </c>
    </row>
    <row r="224" spans="2:35" ht="30" customHeight="1" x14ac:dyDescent="0.2">
      <c r="B224" s="491">
        <f ca="1"/>
        <v>220</v>
      </c>
      <c r="C224" s="502" t="str">
        <f ca="1"/>
        <v>MDW-39525</v>
      </c>
      <c r="D224" s="491" t="str">
        <f ca="1"/>
        <v>Lot02</v>
      </c>
      <c r="E224" s="491" t="str">
        <f ca="1"/>
        <v>MO-BEM28.2</v>
      </c>
      <c r="F224" s="491" t="str">
        <f ca="1"/>
        <v>MO-BEM</v>
      </c>
      <c r="G224" s="504" t="str">
        <f ca="1"/>
        <v>Walkway under Depot Slab for Maintenance Service - Building Services</v>
      </c>
      <c r="H224" s="502" t="str">
        <f ca="1"/>
        <v>ประธาน</v>
      </c>
      <c r="I224" s="502">
        <f ca="1"/>
        <v>0</v>
      </c>
      <c r="J224" s="502" t="str">
        <f ca="1"/>
        <v>Depot</v>
      </c>
      <c r="K224" s="506">
        <f ca="1"/>
        <v>46390</v>
      </c>
      <c r="L224" s="173">
        <f ca="1"/>
        <v>46279</v>
      </c>
      <c r="M224" s="189">
        <f ca="1"/>
        <v>1</v>
      </c>
      <c r="N224" s="191" t="str">
        <f ca="1"/>
        <v>Completed</v>
      </c>
      <c r="O224" s="173">
        <f ca="1"/>
        <v>46325</v>
      </c>
      <c r="P224" s="189">
        <f ca="1"/>
        <v>1</v>
      </c>
      <c r="Q224" s="191" t="str">
        <f ca="1"/>
        <v>Completed</v>
      </c>
      <c r="R224" s="194">
        <f ca="1"/>
        <v>0</v>
      </c>
      <c r="S224" s="195">
        <f ca="1"/>
        <v>0</v>
      </c>
      <c r="T224" s="203">
        <f ca="1"/>
        <v>0</v>
      </c>
      <c r="U224" s="173">
        <f ca="1"/>
        <v>46387</v>
      </c>
      <c r="V224" s="189">
        <f ca="1"/>
        <v>0.5</v>
      </c>
      <c r="W224" s="191" t="str">
        <f ca="1"/>
        <v>On Schedule</v>
      </c>
      <c r="X224" s="194">
        <f ca="1"/>
        <v>0</v>
      </c>
      <c r="Y224" s="195">
        <f ca="1"/>
        <v>0</v>
      </c>
      <c r="Z224" s="203">
        <f ca="1"/>
        <v>0</v>
      </c>
      <c r="AA224" s="173">
        <f ca="1"/>
        <v>46357</v>
      </c>
      <c r="AB224" s="189">
        <f ca="1"/>
        <v>0</v>
      </c>
      <c r="AC224" s="191" t="str">
        <f ca="1"/>
        <v>On Schedule</v>
      </c>
      <c r="AG224" s="644" t="s">
        <v>425</v>
      </c>
      <c r="AH224" s="644" t="s">
        <v>3681</v>
      </c>
      <c r="AI224" s="644" t="s">
        <v>3913</v>
      </c>
    </row>
    <row r="225" spans="2:35" ht="30" customHeight="1" x14ac:dyDescent="0.2">
      <c r="B225" s="491">
        <f ca="1"/>
        <v>221</v>
      </c>
      <c r="C225" s="685" t="str">
        <f ca="1"/>
        <v>MDW-39521</v>
      </c>
      <c r="D225" s="685" t="str">
        <f ca="1"/>
        <v>Lot02</v>
      </c>
      <c r="E225" s="685" t="str">
        <f ca="1"/>
        <v>MO-BEM29</v>
      </c>
      <c r="F225" s="685" t="str">
        <f ca="1"/>
        <v>MO-BEM</v>
      </c>
      <c r="G225" s="687" t="str">
        <f ca="1"/>
        <v>Walkway Bridge across the canal for Depot area inspection patrols 3 location</v>
      </c>
      <c r="H225" s="685" t="str">
        <f ca="1"/>
        <v>สหชาติ</v>
      </c>
      <c r="I225" s="685">
        <f ca="1"/>
        <v>0</v>
      </c>
      <c r="J225" s="685" t="str">
        <f ca="1"/>
        <v>Depot</v>
      </c>
      <c r="K225" s="688">
        <f ca="1"/>
        <v>46388</v>
      </c>
      <c r="L225" s="193">
        <f ca="1"/>
        <v>46249</v>
      </c>
      <c r="M225" s="531">
        <f ca="1"/>
        <v>1</v>
      </c>
      <c r="N225" s="601" t="str">
        <f ca="1"/>
        <v>Completed</v>
      </c>
      <c r="O225" s="597">
        <f ca="1"/>
        <v>46295</v>
      </c>
      <c r="P225" s="531">
        <f ca="1"/>
        <v>0.67</v>
      </c>
      <c r="Q225" s="601" t="str">
        <f ca="1"/>
        <v>Late</v>
      </c>
      <c r="R225" s="602">
        <f ca="1"/>
        <v>0</v>
      </c>
      <c r="S225" s="603">
        <f ca="1"/>
        <v>0</v>
      </c>
      <c r="T225" s="604">
        <f ca="1"/>
        <v>0</v>
      </c>
      <c r="U225" s="193">
        <f ca="1"/>
        <v>46387</v>
      </c>
      <c r="V225" s="531">
        <f ca="1"/>
        <v>0.95</v>
      </c>
      <c r="W225" s="601" t="str">
        <f ca="1"/>
        <v>On Schedule</v>
      </c>
      <c r="X225" s="602">
        <f ca="1"/>
        <v>0</v>
      </c>
      <c r="Y225" s="603">
        <f ca="1"/>
        <v>0</v>
      </c>
      <c r="Z225" s="604">
        <f ca="1"/>
        <v>0</v>
      </c>
      <c r="AA225" s="193">
        <f ca="1"/>
        <v>46357</v>
      </c>
      <c r="AB225" s="531">
        <f ca="1"/>
        <v>1</v>
      </c>
      <c r="AC225" s="601" t="str">
        <f ca="1"/>
        <v>Completed</v>
      </c>
      <c r="AG225" s="644" t="s">
        <v>427</v>
      </c>
      <c r="AH225" s="644" t="s">
        <v>2208</v>
      </c>
      <c r="AI225" s="644" t="s">
        <v>2210</v>
      </c>
    </row>
    <row r="226" spans="2:35" ht="30" customHeight="1" x14ac:dyDescent="0.2">
      <c r="B226" s="491">
        <f ca="1"/>
        <v>222</v>
      </c>
      <c r="C226" s="491" t="str">
        <f ca="1"/>
        <v>-</v>
      </c>
      <c r="D226" s="491" t="str">
        <f ca="1"/>
        <v>Lot02</v>
      </c>
      <c r="E226" s="491" t="str">
        <f ca="1"/>
        <v>MO-BEM30</v>
      </c>
      <c r="F226" s="491" t="str">
        <f ca="1"/>
        <v>MO-BEM</v>
      </c>
      <c r="G226" s="493" t="str">
        <f ca="1"/>
        <v>Cut down trees between Depot BL+ORL and MRTA Fence</v>
      </c>
      <c r="H226" s="491" t="str">
        <f ca="1"/>
        <v>สหชาติ</v>
      </c>
      <c r="I226" s="491">
        <f ca="1"/>
        <v>0</v>
      </c>
      <c r="J226" s="491" t="str">
        <f ca="1"/>
        <v>Depot</v>
      </c>
      <c r="K226" s="495">
        <f ca="1"/>
        <v>46388</v>
      </c>
      <c r="L226" s="173">
        <f ca="1"/>
        <v>46324</v>
      </c>
      <c r="M226" s="189">
        <f ca="1"/>
        <v>0</v>
      </c>
      <c r="N226" s="191" t="str">
        <f ca="1"/>
        <v>Late</v>
      </c>
      <c r="O226" s="173">
        <f ca="1"/>
        <v>46355</v>
      </c>
      <c r="P226" s="189">
        <f ca="1"/>
        <v>0</v>
      </c>
      <c r="Q226" s="191" t="str">
        <f ca="1"/>
        <v>On Schedule</v>
      </c>
      <c r="R226" s="194">
        <f ca="1"/>
        <v>0</v>
      </c>
      <c r="S226" s="195">
        <f ca="1"/>
        <v>0</v>
      </c>
      <c r="T226" s="203">
        <f ca="1"/>
        <v>0</v>
      </c>
      <c r="U226" s="173">
        <f ca="1"/>
        <v>46387</v>
      </c>
      <c r="V226" s="189">
        <f ca="1"/>
        <v>0</v>
      </c>
      <c r="W226" s="191" t="str">
        <f ca="1"/>
        <v>On Schedule</v>
      </c>
      <c r="X226" s="194">
        <f ca="1"/>
        <v>0</v>
      </c>
      <c r="Y226" s="195">
        <f ca="1"/>
        <v>0</v>
      </c>
      <c r="Z226" s="203">
        <f ca="1"/>
        <v>0</v>
      </c>
      <c r="AA226" s="173">
        <f ca="1"/>
        <v>46357</v>
      </c>
      <c r="AB226" s="189">
        <f ca="1"/>
        <v>0</v>
      </c>
      <c r="AC226" s="191" t="str">
        <f ca="1"/>
        <v>On Schedule</v>
      </c>
      <c r="AH226" s="644">
        <v>0</v>
      </c>
      <c r="AI226" s="644">
        <v>0</v>
      </c>
    </row>
    <row r="227" spans="2:35" ht="30" hidden="1" customHeight="1" x14ac:dyDescent="0.2">
      <c r="B227" s="491">
        <f ca="1"/>
        <v>223</v>
      </c>
      <c r="C227" s="499">
        <f ca="1"/>
        <v>0</v>
      </c>
      <c r="D227" s="496" t="str">
        <f ca="1"/>
        <v>Lot02</v>
      </c>
      <c r="E227" s="496" t="str">
        <f ca="1"/>
        <v>MO-BEM31</v>
      </c>
      <c r="F227" s="496" t="str">
        <f ca="1"/>
        <v>MO-BEM</v>
      </c>
      <c r="G227" s="498" t="str">
        <f ca="1"/>
        <v>Provide facility system and interface to MMC room (Fire Alarm / CCTV / VMS / TEL / CASS / Radio / PA)</v>
      </c>
      <c r="H227" s="496" t="str">
        <f ca="1"/>
        <v>บัณฑิต</v>
      </c>
      <c r="I227" s="497">
        <f ca="1"/>
        <v>0</v>
      </c>
      <c r="J227" s="496" t="str">
        <f ca="1"/>
        <v>Depot</v>
      </c>
      <c r="K227" s="500">
        <f ca="1"/>
        <v>46296</v>
      </c>
      <c r="L227" s="205">
        <f ca="1"/>
        <v>0</v>
      </c>
      <c r="M227" s="206">
        <f ca="1"/>
        <v>0</v>
      </c>
      <c r="N227" s="463">
        <f ca="1"/>
        <v>0</v>
      </c>
      <c r="O227" s="205">
        <f ca="1"/>
        <v>0</v>
      </c>
      <c r="P227" s="206">
        <f ca="1"/>
        <v>0</v>
      </c>
      <c r="Q227" s="463">
        <f ca="1"/>
        <v>0</v>
      </c>
      <c r="R227" s="205">
        <f ca="1"/>
        <v>0</v>
      </c>
      <c r="S227" s="206">
        <f ca="1"/>
        <v>0</v>
      </c>
      <c r="T227" s="463">
        <f ca="1"/>
        <v>0</v>
      </c>
      <c r="U227" s="205">
        <f ca="1"/>
        <v>0</v>
      </c>
      <c r="V227" s="206">
        <f ca="1"/>
        <v>0</v>
      </c>
      <c r="W227" s="463">
        <f ca="1"/>
        <v>0</v>
      </c>
      <c r="X227" s="205">
        <f ca="1"/>
        <v>0</v>
      </c>
      <c r="Y227" s="206">
        <f ca="1"/>
        <v>0</v>
      </c>
      <c r="Z227" s="463">
        <f ca="1"/>
        <v>0</v>
      </c>
      <c r="AA227" s="558">
        <f ca="1"/>
        <v>0</v>
      </c>
      <c r="AB227" s="559">
        <f ca="1"/>
        <v>0</v>
      </c>
      <c r="AC227" s="564">
        <f ca="1"/>
        <v>0</v>
      </c>
      <c r="AH227" s="644">
        <v>0</v>
      </c>
      <c r="AI227" s="644">
        <v>0</v>
      </c>
    </row>
    <row r="228" spans="2:35" ht="30" hidden="1" customHeight="1" x14ac:dyDescent="0.2">
      <c r="B228" s="491">
        <f ca="1"/>
        <v>224</v>
      </c>
      <c r="C228" s="496" t="str">
        <f ca="1"/>
        <v>-</v>
      </c>
      <c r="D228" s="496" t="str">
        <f ca="1"/>
        <v>Lot02</v>
      </c>
      <c r="E228" s="496" t="str">
        <f ca="1"/>
        <v>MO-BEM32</v>
      </c>
      <c r="F228" s="496" t="str">
        <f ca="1"/>
        <v>MO-BEM</v>
      </c>
      <c r="G228" s="498" t="str">
        <f ca="1"/>
        <v>Stainless Guard rail balustrade for waiting area</v>
      </c>
      <c r="H228" s="496" t="str">
        <f ca="1"/>
        <v>สหชาติ</v>
      </c>
      <c r="I228" s="497">
        <f ca="1"/>
        <v>0</v>
      </c>
      <c r="J228" s="496" t="str">
        <f ca="1"/>
        <v>Depot</v>
      </c>
      <c r="K228" s="500">
        <f ca="1"/>
        <v>46143</v>
      </c>
      <c r="L228" s="205" t="str">
        <f ca="1"/>
        <v/>
      </c>
      <c r="M228" s="206" t="str">
        <f ca="1"/>
        <v/>
      </c>
      <c r="N228" s="207">
        <f ca="1"/>
        <v>0</v>
      </c>
      <c r="O228" s="205" t="str">
        <f ca="1"/>
        <v/>
      </c>
      <c r="P228" s="206" t="str">
        <f ca="1"/>
        <v/>
      </c>
      <c r="Q228" s="207">
        <f ca="1"/>
        <v>0</v>
      </c>
      <c r="R228" s="205">
        <f ca="1"/>
        <v>0</v>
      </c>
      <c r="S228" s="206">
        <f ca="1"/>
        <v>0</v>
      </c>
      <c r="T228" s="207">
        <f ca="1"/>
        <v>0</v>
      </c>
      <c r="U228" s="205" t="str">
        <f ca="1"/>
        <v/>
      </c>
      <c r="V228" s="206" t="str">
        <f ca="1"/>
        <v/>
      </c>
      <c r="W228" s="207">
        <f ca="1"/>
        <v>0</v>
      </c>
      <c r="X228" s="205">
        <f ca="1"/>
        <v>0</v>
      </c>
      <c r="Y228" s="206">
        <f ca="1"/>
        <v>0</v>
      </c>
      <c r="Z228" s="207">
        <f ca="1"/>
        <v>0</v>
      </c>
      <c r="AA228" s="558">
        <f ca="1"/>
        <v>0</v>
      </c>
      <c r="AB228" s="559">
        <f ca="1"/>
        <v>0</v>
      </c>
      <c r="AC228" s="560">
        <f ca="1"/>
        <v>0</v>
      </c>
      <c r="AH228" s="644">
        <v>0</v>
      </c>
      <c r="AI228" s="644">
        <v>0</v>
      </c>
    </row>
    <row r="229" spans="2:35" ht="30" hidden="1" customHeight="1" x14ac:dyDescent="0.2">
      <c r="B229" s="491">
        <f ca="1"/>
        <v>225</v>
      </c>
      <c r="C229" s="496" t="str">
        <f ca="1"/>
        <v>-</v>
      </c>
      <c r="D229" s="496" t="str">
        <f ca="1"/>
        <v>Lot02</v>
      </c>
      <c r="E229" s="496" t="str">
        <f ca="1"/>
        <v>MO-BEM33</v>
      </c>
      <c r="F229" s="496" t="str">
        <f ca="1"/>
        <v>MO-BEM</v>
      </c>
      <c r="G229" s="498" t="str">
        <f ca="1"/>
        <v>Concrete walkway 2 x 80 m. For fire escape route</v>
      </c>
      <c r="H229" s="496" t="str">
        <f ca="1"/>
        <v>สหชาติ</v>
      </c>
      <c r="I229" s="496">
        <f ca="1"/>
        <v>0</v>
      </c>
      <c r="J229" s="496" t="str">
        <f ca="1"/>
        <v>Depot</v>
      </c>
      <c r="K229" s="500">
        <f ca="1"/>
        <v>46143</v>
      </c>
      <c r="L229" s="205" t="str">
        <f ca="1"/>
        <v/>
      </c>
      <c r="M229" s="206" t="str">
        <f ca="1"/>
        <v/>
      </c>
      <c r="N229" s="207">
        <f ca="1"/>
        <v>0</v>
      </c>
      <c r="O229" s="205" t="str">
        <f ca="1"/>
        <v/>
      </c>
      <c r="P229" s="206" t="str">
        <f ca="1"/>
        <v/>
      </c>
      <c r="Q229" s="207">
        <f ca="1"/>
        <v>0</v>
      </c>
      <c r="R229" s="205">
        <f ca="1"/>
        <v>0</v>
      </c>
      <c r="S229" s="206">
        <f ca="1"/>
        <v>0</v>
      </c>
      <c r="T229" s="207">
        <f ca="1"/>
        <v>0</v>
      </c>
      <c r="U229" s="205" t="str">
        <f ca="1"/>
        <v/>
      </c>
      <c r="V229" s="206" t="str">
        <f ca="1"/>
        <v/>
      </c>
      <c r="W229" s="207">
        <f ca="1"/>
        <v>0</v>
      </c>
      <c r="X229" s="205">
        <f ca="1"/>
        <v>0</v>
      </c>
      <c r="Y229" s="206">
        <f ca="1"/>
        <v>0</v>
      </c>
      <c r="Z229" s="207">
        <f ca="1"/>
        <v>0</v>
      </c>
      <c r="AA229" s="558">
        <f ca="1"/>
        <v>0</v>
      </c>
      <c r="AB229" s="559">
        <f ca="1"/>
        <v>0</v>
      </c>
      <c r="AC229" s="560">
        <f ca="1"/>
        <v>0</v>
      </c>
      <c r="AH229" s="644">
        <v>0</v>
      </c>
      <c r="AI229" s="644">
        <v>0</v>
      </c>
    </row>
    <row r="230" spans="2:35" ht="30" customHeight="1" x14ac:dyDescent="0.2">
      <c r="B230" s="491">
        <f ca="1"/>
        <v>226</v>
      </c>
      <c r="C230" s="491" t="str">
        <f ca="1"/>
        <v>-</v>
      </c>
      <c r="D230" s="491" t="str">
        <f ca="1"/>
        <v>Lot02</v>
      </c>
      <c r="E230" s="491" t="str">
        <f ca="1"/>
        <v>MO-BEM34</v>
      </c>
      <c r="F230" s="491" t="str">
        <f ca="1"/>
        <v>MO-BEM</v>
      </c>
      <c r="G230" s="493" t="str">
        <f ca="1"/>
        <v>Access Gate (Full Height Turnstile) at 1st floor admin ORL</v>
      </c>
      <c r="H230" s="491" t="str">
        <f ca="1"/>
        <v>บัณฑิต</v>
      </c>
      <c r="I230" s="491">
        <f ca="1"/>
        <v>0</v>
      </c>
      <c r="J230" s="491" t="str">
        <f ca="1"/>
        <v>Depot</v>
      </c>
      <c r="K230" s="495">
        <f ca="1"/>
        <v>46388</v>
      </c>
      <c r="L230" s="173">
        <f ca="1"/>
        <v>46354</v>
      </c>
      <c r="M230" s="189">
        <f ca="1"/>
        <v>1</v>
      </c>
      <c r="N230" s="191" t="str">
        <f ca="1"/>
        <v>Completed</v>
      </c>
      <c r="O230" s="173">
        <f ca="1"/>
        <v>46355</v>
      </c>
      <c r="P230" s="189">
        <f ca="1"/>
        <v>1</v>
      </c>
      <c r="Q230" s="191" t="str">
        <f ca="1"/>
        <v>Completed</v>
      </c>
      <c r="R230" s="194">
        <f ca="1"/>
        <v>0</v>
      </c>
      <c r="S230" s="195">
        <f ca="1"/>
        <v>0</v>
      </c>
      <c r="T230" s="203">
        <f ca="1"/>
        <v>0</v>
      </c>
      <c r="U230" s="173">
        <f ca="1"/>
        <v>46387</v>
      </c>
      <c r="V230" s="189">
        <f ca="1"/>
        <v>0</v>
      </c>
      <c r="W230" s="191" t="str">
        <f ca="1"/>
        <v>On Schedule</v>
      </c>
      <c r="X230" s="194">
        <f ca="1"/>
        <v>0</v>
      </c>
      <c r="Y230" s="195">
        <f ca="1"/>
        <v>0</v>
      </c>
      <c r="Z230" s="203">
        <f ca="1"/>
        <v>0</v>
      </c>
      <c r="AA230" s="173">
        <f ca="1"/>
        <v>46356</v>
      </c>
      <c r="AB230" s="189">
        <f ca="1"/>
        <v>0</v>
      </c>
      <c r="AC230" s="191" t="str">
        <f ca="1"/>
        <v>On Schedule</v>
      </c>
      <c r="AH230" s="644">
        <v>0</v>
      </c>
      <c r="AI230" s="644">
        <v>0</v>
      </c>
    </row>
    <row r="231" spans="2:35" ht="30" customHeight="1" x14ac:dyDescent="0.2">
      <c r="B231" s="491">
        <f ca="1"/>
        <v>227</v>
      </c>
      <c r="C231" s="491" t="str">
        <f ca="1"/>
        <v>-</v>
      </c>
      <c r="D231" s="491" t="str">
        <f ca="1"/>
        <v>Lot02</v>
      </c>
      <c r="E231" s="491" t="str">
        <f ca="1"/>
        <v>MO-BEM35</v>
      </c>
      <c r="F231" s="491" t="str">
        <f ca="1"/>
        <v>MO-BEM</v>
      </c>
      <c r="G231" s="493" t="str">
        <f ca="1"/>
        <v>Access Gate (Tripod with Swing Gate) at MWS Entrance</v>
      </c>
      <c r="H231" s="491" t="str">
        <f ca="1"/>
        <v>บัณฑิต</v>
      </c>
      <c r="I231" s="491">
        <f ca="1"/>
        <v>0</v>
      </c>
      <c r="J231" s="491" t="str">
        <f ca="1"/>
        <v>Depot</v>
      </c>
      <c r="K231" s="495">
        <f ca="1"/>
        <v>46388</v>
      </c>
      <c r="L231" s="173">
        <f ca="1"/>
        <v>46354</v>
      </c>
      <c r="M231" s="189">
        <f ca="1"/>
        <v>1</v>
      </c>
      <c r="N231" s="191" t="str">
        <f ca="1"/>
        <v>Completed</v>
      </c>
      <c r="O231" s="173">
        <f ca="1"/>
        <v>46355</v>
      </c>
      <c r="P231" s="189">
        <f ca="1"/>
        <v>1</v>
      </c>
      <c r="Q231" s="191" t="str">
        <f ca="1"/>
        <v>Completed</v>
      </c>
      <c r="R231" s="194">
        <f ca="1"/>
        <v>0</v>
      </c>
      <c r="S231" s="195">
        <f ca="1"/>
        <v>0</v>
      </c>
      <c r="T231" s="203">
        <f ca="1"/>
        <v>0</v>
      </c>
      <c r="U231" s="173">
        <f ca="1"/>
        <v>46387</v>
      </c>
      <c r="V231" s="189">
        <f ca="1"/>
        <v>0</v>
      </c>
      <c r="W231" s="191" t="str">
        <f ca="1"/>
        <v>On Schedule</v>
      </c>
      <c r="X231" s="194">
        <f ca="1"/>
        <v>0</v>
      </c>
      <c r="Y231" s="195">
        <f ca="1"/>
        <v>0</v>
      </c>
      <c r="Z231" s="203">
        <f ca="1"/>
        <v>0</v>
      </c>
      <c r="AA231" s="173">
        <f ca="1"/>
        <v>46356</v>
      </c>
      <c r="AB231" s="189">
        <f ca="1"/>
        <v>0</v>
      </c>
      <c r="AC231" s="191" t="str">
        <f ca="1"/>
        <v>On Schedule</v>
      </c>
      <c r="AH231" s="644">
        <v>0</v>
      </c>
      <c r="AI231" s="644">
        <v>0</v>
      </c>
    </row>
    <row r="232" spans="2:35" ht="30" customHeight="1" x14ac:dyDescent="0.2">
      <c r="B232" s="491">
        <f ca="1"/>
        <v>228</v>
      </c>
      <c r="C232" s="491" t="str">
        <f ca="1"/>
        <v>-</v>
      </c>
      <c r="D232" s="491" t="str">
        <f ca="1"/>
        <v>Lot02</v>
      </c>
      <c r="E232" s="491" t="str">
        <f ca="1"/>
        <v>MO-BEM36</v>
      </c>
      <c r="F232" s="491" t="str">
        <f ca="1"/>
        <v>MO-BEM</v>
      </c>
      <c r="G232" s="493" t="str">
        <f ca="1"/>
        <v>Access Gate (Tripod with Swing Gate) at Admin 2nd floor connect to OCC</v>
      </c>
      <c r="H232" s="491" t="str">
        <f ca="1"/>
        <v>บัณฑิต</v>
      </c>
      <c r="I232" s="491">
        <f ca="1"/>
        <v>0</v>
      </c>
      <c r="J232" s="491" t="str">
        <f ca="1"/>
        <v>Depot</v>
      </c>
      <c r="K232" s="495">
        <f ca="1"/>
        <v>46388</v>
      </c>
      <c r="L232" s="173">
        <f ca="1"/>
        <v>46354</v>
      </c>
      <c r="M232" s="189">
        <f ca="1"/>
        <v>1</v>
      </c>
      <c r="N232" s="191" t="str">
        <f ca="1"/>
        <v>Completed</v>
      </c>
      <c r="O232" s="173">
        <f ca="1"/>
        <v>46355</v>
      </c>
      <c r="P232" s="189">
        <f ca="1"/>
        <v>1</v>
      </c>
      <c r="Q232" s="191" t="str">
        <f ca="1"/>
        <v>Completed</v>
      </c>
      <c r="R232" s="194">
        <f ca="1"/>
        <v>0</v>
      </c>
      <c r="S232" s="195">
        <f ca="1"/>
        <v>0</v>
      </c>
      <c r="T232" s="203">
        <f ca="1"/>
        <v>0</v>
      </c>
      <c r="U232" s="173">
        <f ca="1"/>
        <v>46387</v>
      </c>
      <c r="V232" s="189">
        <f ca="1"/>
        <v>0</v>
      </c>
      <c r="W232" s="191" t="str">
        <f ca="1"/>
        <v>On Schedule</v>
      </c>
      <c r="X232" s="194">
        <f ca="1"/>
        <v>0</v>
      </c>
      <c r="Y232" s="195">
        <f ca="1"/>
        <v>0</v>
      </c>
      <c r="Z232" s="203">
        <f ca="1"/>
        <v>0</v>
      </c>
      <c r="AA232" s="173">
        <f ca="1"/>
        <v>46356</v>
      </c>
      <c r="AB232" s="189">
        <f ca="1"/>
        <v>0</v>
      </c>
      <c r="AC232" s="191" t="str">
        <f ca="1"/>
        <v>On Schedule</v>
      </c>
      <c r="AH232" s="644">
        <v>0</v>
      </c>
      <c r="AI232" s="644">
        <v>0</v>
      </c>
    </row>
    <row r="233" spans="2:35" ht="30" customHeight="1" x14ac:dyDescent="0.2">
      <c r="B233" s="491">
        <f ca="1"/>
        <v>229</v>
      </c>
      <c r="C233" s="491" t="str">
        <f ca="1"/>
        <v>-</v>
      </c>
      <c r="D233" s="491" t="str">
        <f ca="1"/>
        <v>Lot02</v>
      </c>
      <c r="E233" s="491" t="str">
        <f ca="1"/>
        <v>MO-BEM37</v>
      </c>
      <c r="F233" s="491" t="str">
        <f ca="1"/>
        <v>MO-BEM</v>
      </c>
      <c r="G233" s="493" t="str">
        <f ca="1"/>
        <v>Access Gate (Tripod with Swing Gate) on Klong Chourdyai bridge</v>
      </c>
      <c r="H233" s="491" t="str">
        <f ca="1"/>
        <v>บัณฑิต</v>
      </c>
      <c r="I233" s="491">
        <f ca="1"/>
        <v>0</v>
      </c>
      <c r="J233" s="491" t="str">
        <f ca="1"/>
        <v>Depot</v>
      </c>
      <c r="K233" s="495">
        <f ca="1"/>
        <v>46388</v>
      </c>
      <c r="L233" s="173">
        <f ca="1"/>
        <v>46354</v>
      </c>
      <c r="M233" s="189">
        <f ca="1"/>
        <v>1</v>
      </c>
      <c r="N233" s="191" t="str">
        <f ca="1"/>
        <v>Completed</v>
      </c>
      <c r="O233" s="173">
        <f ca="1"/>
        <v>46355</v>
      </c>
      <c r="P233" s="189">
        <f ca="1"/>
        <v>1</v>
      </c>
      <c r="Q233" s="191" t="str">
        <f ca="1"/>
        <v>Completed</v>
      </c>
      <c r="R233" s="194">
        <f ca="1"/>
        <v>0</v>
      </c>
      <c r="S233" s="195">
        <f ca="1"/>
        <v>0</v>
      </c>
      <c r="T233" s="203">
        <f ca="1"/>
        <v>0</v>
      </c>
      <c r="U233" s="173">
        <f ca="1"/>
        <v>46387</v>
      </c>
      <c r="V233" s="189">
        <f ca="1"/>
        <v>0</v>
      </c>
      <c r="W233" s="191" t="str">
        <f ca="1"/>
        <v>On Schedule</v>
      </c>
      <c r="X233" s="194">
        <f ca="1"/>
        <v>0</v>
      </c>
      <c r="Y233" s="195">
        <f ca="1"/>
        <v>0</v>
      </c>
      <c r="Z233" s="203">
        <f ca="1"/>
        <v>0</v>
      </c>
      <c r="AA233" s="173">
        <f ca="1"/>
        <v>46356</v>
      </c>
      <c r="AB233" s="189">
        <f ca="1"/>
        <v>0</v>
      </c>
      <c r="AC233" s="191" t="str">
        <f ca="1"/>
        <v>On Schedule</v>
      </c>
      <c r="AH233" s="644">
        <v>0</v>
      </c>
      <c r="AI233" s="644">
        <v>0</v>
      </c>
    </row>
    <row r="234" spans="2:35" ht="30" customHeight="1" x14ac:dyDescent="0.2">
      <c r="B234" s="491">
        <f ca="1"/>
        <v>230</v>
      </c>
      <c r="C234" s="502" t="str">
        <f ca="1"/>
        <v>-</v>
      </c>
      <c r="D234" s="491" t="str">
        <f ca="1"/>
        <v>Lot02</v>
      </c>
      <c r="E234" s="491" t="str">
        <f ca="1"/>
        <v>MO-BEM38</v>
      </c>
      <c r="F234" s="491" t="str">
        <f ca="1"/>
        <v>MO-BEM</v>
      </c>
      <c r="G234" s="504" t="str">
        <f ca="1"/>
        <v>Access Gate (Tripod with roof covering) at parking lot OCC</v>
      </c>
      <c r="H234" s="502" t="str">
        <f ca="1"/>
        <v>บัณฑิต</v>
      </c>
      <c r="I234" s="502">
        <f ca="1"/>
        <v>0</v>
      </c>
      <c r="J234" s="502" t="str">
        <f ca="1"/>
        <v>Depot</v>
      </c>
      <c r="K234" s="506">
        <f ca="1"/>
        <v>46388</v>
      </c>
      <c r="L234" s="173">
        <f ca="1"/>
        <v>46354</v>
      </c>
      <c r="M234" s="189">
        <f ca="1"/>
        <v>1</v>
      </c>
      <c r="N234" s="191" t="str">
        <f ca="1"/>
        <v>Completed</v>
      </c>
      <c r="O234" s="173">
        <f ca="1"/>
        <v>46355</v>
      </c>
      <c r="P234" s="189">
        <f ca="1"/>
        <v>1</v>
      </c>
      <c r="Q234" s="191" t="str">
        <f ca="1"/>
        <v>Completed</v>
      </c>
      <c r="R234" s="194">
        <f ca="1"/>
        <v>0</v>
      </c>
      <c r="S234" s="195">
        <f ca="1"/>
        <v>0</v>
      </c>
      <c r="T234" s="203">
        <f ca="1"/>
        <v>0</v>
      </c>
      <c r="U234" s="173">
        <f ca="1"/>
        <v>46387</v>
      </c>
      <c r="V234" s="189">
        <f ca="1"/>
        <v>0</v>
      </c>
      <c r="W234" s="191" t="str">
        <f ca="1"/>
        <v>On Schedule</v>
      </c>
      <c r="X234" s="194">
        <f ca="1"/>
        <v>0</v>
      </c>
      <c r="Y234" s="195">
        <f ca="1"/>
        <v>0</v>
      </c>
      <c r="Z234" s="203">
        <f ca="1"/>
        <v>0</v>
      </c>
      <c r="AA234" s="173">
        <f ca="1"/>
        <v>46356</v>
      </c>
      <c r="AB234" s="189">
        <f ca="1"/>
        <v>0</v>
      </c>
      <c r="AC234" s="191" t="str">
        <f ca="1"/>
        <v>On Schedule</v>
      </c>
      <c r="AH234" s="644">
        <v>0</v>
      </c>
      <c r="AI234" s="644">
        <v>0</v>
      </c>
    </row>
    <row r="235" spans="2:35" ht="30" customHeight="1" x14ac:dyDescent="0.2">
      <c r="B235" s="491">
        <f ca="1"/>
        <v>231</v>
      </c>
      <c r="C235" s="491" t="str">
        <f ca="1"/>
        <v>-</v>
      </c>
      <c r="D235" s="491" t="str">
        <f ca="1"/>
        <v>Lot02</v>
      </c>
      <c r="E235" s="491" t="str">
        <f ca="1"/>
        <v>MO-BEM39</v>
      </c>
      <c r="F235" s="491" t="str">
        <f ca="1"/>
        <v>MO-BEM</v>
      </c>
      <c r="G235" s="493" t="str">
        <f ca="1"/>
        <v>Access Gate (Tripod with roof covering) at Stair up to  Depot slab</v>
      </c>
      <c r="H235" s="491" t="str">
        <f ca="1"/>
        <v>บัณฑิต</v>
      </c>
      <c r="I235" s="491">
        <f ca="1"/>
        <v>0</v>
      </c>
      <c r="J235" s="491" t="str">
        <f ca="1"/>
        <v>Depot</v>
      </c>
      <c r="K235" s="495">
        <f ca="1"/>
        <v>46388</v>
      </c>
      <c r="L235" s="173">
        <f ca="1"/>
        <v>46354</v>
      </c>
      <c r="M235" s="189">
        <f ca="1"/>
        <v>1</v>
      </c>
      <c r="N235" s="191" t="str">
        <f ca="1"/>
        <v>Completed</v>
      </c>
      <c r="O235" s="173">
        <f ca="1"/>
        <v>46355</v>
      </c>
      <c r="P235" s="189">
        <f ca="1"/>
        <v>1</v>
      </c>
      <c r="Q235" s="191" t="str">
        <f ca="1"/>
        <v>Completed</v>
      </c>
      <c r="R235" s="194">
        <f ca="1"/>
        <v>0</v>
      </c>
      <c r="S235" s="195">
        <f ca="1"/>
        <v>0</v>
      </c>
      <c r="T235" s="203">
        <f ca="1"/>
        <v>0</v>
      </c>
      <c r="U235" s="173">
        <f ca="1"/>
        <v>46387</v>
      </c>
      <c r="V235" s="189">
        <f ca="1"/>
        <v>0</v>
      </c>
      <c r="W235" s="191" t="str">
        <f ca="1"/>
        <v>On Schedule</v>
      </c>
      <c r="X235" s="194">
        <f ca="1"/>
        <v>0</v>
      </c>
      <c r="Y235" s="195">
        <f ca="1"/>
        <v>0</v>
      </c>
      <c r="Z235" s="203">
        <f ca="1"/>
        <v>0</v>
      </c>
      <c r="AA235" s="173">
        <f ca="1"/>
        <v>46356</v>
      </c>
      <c r="AB235" s="189">
        <f ca="1"/>
        <v>0</v>
      </c>
      <c r="AC235" s="191" t="str">
        <f ca="1"/>
        <v>On Schedule</v>
      </c>
      <c r="AH235" s="644">
        <v>0</v>
      </c>
      <c r="AI235" s="644">
        <v>0</v>
      </c>
    </row>
    <row r="236" spans="2:35" ht="30" customHeight="1" x14ac:dyDescent="0.2">
      <c r="B236" s="491">
        <f ca="1"/>
        <v>232</v>
      </c>
      <c r="C236" s="491" t="str">
        <f ca="1"/>
        <v>-</v>
      </c>
      <c r="D236" s="491" t="str">
        <f ca="1"/>
        <v>Lot02</v>
      </c>
      <c r="E236" s="491" t="str">
        <f ca="1"/>
        <v>MO-BEM40</v>
      </c>
      <c r="F236" s="491" t="str">
        <f ca="1"/>
        <v>MO-BEM</v>
      </c>
      <c r="G236" s="493" t="str">
        <f ca="1"/>
        <v>Access Control (2 Factors, Card + Finger Print) at High Security rooms - CCR/PTR/Store</v>
      </c>
      <c r="H236" s="491" t="str">
        <f ca="1"/>
        <v>บัณฑิต</v>
      </c>
      <c r="I236" s="491">
        <f ca="1"/>
        <v>0</v>
      </c>
      <c r="J236" s="491" t="str">
        <f ca="1"/>
        <v>Depot</v>
      </c>
      <c r="K236" s="495">
        <f ca="1"/>
        <v>46388</v>
      </c>
      <c r="L236" s="173">
        <f ca="1"/>
        <v>46354</v>
      </c>
      <c r="M236" s="189">
        <f ca="1"/>
        <v>1</v>
      </c>
      <c r="N236" s="191" t="str">
        <f ca="1"/>
        <v>Completed</v>
      </c>
      <c r="O236" s="173">
        <f ca="1"/>
        <v>46355</v>
      </c>
      <c r="P236" s="189">
        <f ca="1"/>
        <v>1</v>
      </c>
      <c r="Q236" s="191" t="str">
        <f ca="1"/>
        <v>Completed</v>
      </c>
      <c r="R236" s="194">
        <f ca="1"/>
        <v>0</v>
      </c>
      <c r="S236" s="195">
        <f ca="1"/>
        <v>0</v>
      </c>
      <c r="T236" s="203">
        <f ca="1"/>
        <v>0</v>
      </c>
      <c r="U236" s="173">
        <f ca="1"/>
        <v>46387</v>
      </c>
      <c r="V236" s="189">
        <f ca="1"/>
        <v>0</v>
      </c>
      <c r="W236" s="191" t="str">
        <f ca="1"/>
        <v>On Schedule</v>
      </c>
      <c r="X236" s="194">
        <f ca="1"/>
        <v>0</v>
      </c>
      <c r="Y236" s="195">
        <f ca="1"/>
        <v>0</v>
      </c>
      <c r="Z236" s="203">
        <f ca="1"/>
        <v>0</v>
      </c>
      <c r="AA236" s="173">
        <f ca="1"/>
        <v>46356</v>
      </c>
      <c r="AB236" s="189">
        <f ca="1"/>
        <v>0</v>
      </c>
      <c r="AC236" s="191" t="str">
        <f ca="1"/>
        <v>On Schedule</v>
      </c>
      <c r="AH236" s="644">
        <v>0</v>
      </c>
      <c r="AI236" s="644">
        <v>0</v>
      </c>
    </row>
    <row r="237" spans="2:35" ht="30" customHeight="1" x14ac:dyDescent="0.2">
      <c r="B237" s="491">
        <f ca="1"/>
        <v>233</v>
      </c>
      <c r="C237" s="502" t="str">
        <f ca="1"/>
        <v>-</v>
      </c>
      <c r="D237" s="502" t="str">
        <f ca="1"/>
        <v>Lot02</v>
      </c>
      <c r="E237" s="502" t="str">
        <f ca="1"/>
        <v>MO-BEM41</v>
      </c>
      <c r="F237" s="502" t="str">
        <f ca="1"/>
        <v>MO-BEM</v>
      </c>
      <c r="G237" s="504" t="str">
        <f ca="1"/>
        <v>Link CCTV Landscape of all depot ORL area for MMC BL monitoring.</v>
      </c>
      <c r="H237" s="502" t="str">
        <f ca="1"/>
        <v>บัณฑิต</v>
      </c>
      <c r="I237" s="503">
        <f ca="1"/>
        <v>0</v>
      </c>
      <c r="J237" s="502">
        <f ca="1"/>
        <v>0</v>
      </c>
      <c r="K237" s="506">
        <f ca="1"/>
        <v>46388</v>
      </c>
      <c r="L237" s="530">
        <f ca="1"/>
        <v>46354</v>
      </c>
      <c r="M237" s="189">
        <f ca="1"/>
        <v>0</v>
      </c>
      <c r="N237" s="191" t="str">
        <f ca="1"/>
        <v>On Schedule</v>
      </c>
      <c r="O237" s="530">
        <f ca="1"/>
        <v>46355</v>
      </c>
      <c r="P237" s="189">
        <f ca="1"/>
        <v>0</v>
      </c>
      <c r="Q237" s="191" t="str">
        <f ca="1"/>
        <v>On Schedule</v>
      </c>
      <c r="R237" s="209">
        <f ca="1"/>
        <v>0</v>
      </c>
      <c r="S237" s="195">
        <f ca="1"/>
        <v>0</v>
      </c>
      <c r="T237" s="203">
        <f ca="1"/>
        <v>0</v>
      </c>
      <c r="U237" s="530">
        <f ca="1"/>
        <v>46387</v>
      </c>
      <c r="V237" s="189">
        <f ca="1"/>
        <v>0</v>
      </c>
      <c r="W237" s="191" t="str">
        <f ca="1"/>
        <v>On Schedule</v>
      </c>
      <c r="X237" s="209">
        <f ca="1"/>
        <v>0</v>
      </c>
      <c r="Y237" s="195">
        <f ca="1"/>
        <v>0</v>
      </c>
      <c r="Z237" s="203">
        <f ca="1"/>
        <v>0</v>
      </c>
      <c r="AA237" s="530">
        <f ca="1"/>
        <v>46356</v>
      </c>
      <c r="AB237" s="189">
        <f ca="1"/>
        <v>0</v>
      </c>
      <c r="AC237" s="191" t="str">
        <f ca="1"/>
        <v>On Schedule</v>
      </c>
      <c r="AH237" s="644">
        <v>0</v>
      </c>
      <c r="AI237" s="644">
        <v>0</v>
      </c>
    </row>
    <row r="238" spans="2:35" ht="30" hidden="1" customHeight="1" x14ac:dyDescent="0.2">
      <c r="B238" s="491">
        <f ca="1"/>
        <v>234</v>
      </c>
      <c r="C238" s="496" t="str">
        <f ca="1"/>
        <v>-</v>
      </c>
      <c r="D238" s="496" t="str">
        <f ca="1"/>
        <v>Lot02</v>
      </c>
      <c r="E238" s="496" t="str">
        <f ca="1"/>
        <v>MO-BEM42</v>
      </c>
      <c r="F238" s="496" t="str">
        <f ca="1"/>
        <v>MO-BEM</v>
      </c>
      <c r="G238" s="498" t="str">
        <f ca="1"/>
        <v>Fire Suppression Control Panel Cover which located in tunnel</v>
      </c>
      <c r="H238" s="496" t="str">
        <f ca="1"/>
        <v>สู่โชค</v>
      </c>
      <c r="I238" s="496">
        <f ca="1"/>
        <v>0</v>
      </c>
      <c r="J238" s="496">
        <f ca="1"/>
        <v>0</v>
      </c>
      <c r="K238" s="500">
        <f ca="1"/>
        <v>46388</v>
      </c>
      <c r="L238" s="205" t="str">
        <f ca="1"/>
        <v/>
      </c>
      <c r="M238" s="206" t="str">
        <f ca="1"/>
        <v/>
      </c>
      <c r="N238" s="207">
        <f ca="1"/>
        <v>0</v>
      </c>
      <c r="O238" s="205" t="str">
        <f ca="1"/>
        <v/>
      </c>
      <c r="P238" s="206" t="str">
        <f ca="1"/>
        <v/>
      </c>
      <c r="Q238" s="207">
        <f ca="1"/>
        <v>0</v>
      </c>
      <c r="R238" s="205">
        <f ca="1"/>
        <v>0</v>
      </c>
      <c r="S238" s="206">
        <f ca="1"/>
        <v>0</v>
      </c>
      <c r="T238" s="207">
        <f ca="1"/>
        <v>0</v>
      </c>
      <c r="U238" s="205" t="str">
        <f ca="1"/>
        <v/>
      </c>
      <c r="V238" s="206" t="str">
        <f ca="1"/>
        <v/>
      </c>
      <c r="W238" s="207">
        <f ca="1"/>
        <v>0</v>
      </c>
      <c r="X238" s="205">
        <f ca="1"/>
        <v>0</v>
      </c>
      <c r="Y238" s="206">
        <f ca="1"/>
        <v>0</v>
      </c>
      <c r="Z238" s="207">
        <f ca="1"/>
        <v>0</v>
      </c>
      <c r="AA238" s="558">
        <f ca="1"/>
        <v>0</v>
      </c>
      <c r="AB238" s="559">
        <f ca="1"/>
        <v>0</v>
      </c>
      <c r="AC238" s="560">
        <f ca="1"/>
        <v>0</v>
      </c>
      <c r="AH238" s="644">
        <v>0</v>
      </c>
      <c r="AI238" s="644">
        <v>0</v>
      </c>
    </row>
    <row r="239" spans="2:35" ht="30" customHeight="1" x14ac:dyDescent="0.2">
      <c r="B239" s="491">
        <f ca="1"/>
        <v>235</v>
      </c>
      <c r="C239" s="491" t="str">
        <f ca="1"/>
        <v>MDW-39537</v>
      </c>
      <c r="D239" s="491" t="str">
        <f ca="1"/>
        <v>Lot02</v>
      </c>
      <c r="E239" s="491" t="str">
        <f ca="1"/>
        <v>MO-BEM43</v>
      </c>
      <c r="F239" s="491" t="str">
        <f ca="1"/>
        <v>MO-BEM</v>
      </c>
      <c r="G239" s="493" t="str">
        <f ca="1"/>
        <v>Handrails for ladder at IVS and Vent buildings</v>
      </c>
      <c r="H239" s="491" t="str">
        <f ca="1"/>
        <v>สหชาติ</v>
      </c>
      <c r="I239" s="491">
        <f ca="1"/>
        <v>0</v>
      </c>
      <c r="J239" s="491">
        <f ca="1"/>
        <v>0</v>
      </c>
      <c r="K239" s="495">
        <f ca="1"/>
        <v>46266</v>
      </c>
      <c r="L239" s="173">
        <f ca="1"/>
        <v>46112</v>
      </c>
      <c r="M239" s="189">
        <f ca="1"/>
        <v>0.7</v>
      </c>
      <c r="N239" s="191" t="str">
        <f ca="1"/>
        <v>Late</v>
      </c>
      <c r="O239" s="173">
        <f ca="1"/>
        <v>46143</v>
      </c>
      <c r="P239" s="189">
        <f ca="1"/>
        <v>0</v>
      </c>
      <c r="Q239" s="191" t="str">
        <f ca="1"/>
        <v>Late</v>
      </c>
      <c r="R239" s="194">
        <f ca="1"/>
        <v>0</v>
      </c>
      <c r="S239" s="195">
        <f ca="1"/>
        <v>0</v>
      </c>
      <c r="T239" s="203">
        <f ca="1"/>
        <v>0</v>
      </c>
      <c r="U239" s="173">
        <f ca="1"/>
        <v>46265</v>
      </c>
      <c r="V239" s="189">
        <f ca="1"/>
        <v>0</v>
      </c>
      <c r="W239" s="191" t="str">
        <f ca="1"/>
        <v>Late</v>
      </c>
      <c r="X239" s="194">
        <f ca="1"/>
        <v>0</v>
      </c>
      <c r="Y239" s="195">
        <f ca="1"/>
        <v>0</v>
      </c>
      <c r="Z239" s="203">
        <f ca="1"/>
        <v>0</v>
      </c>
      <c r="AA239" s="173">
        <f ca="1"/>
        <v>46326</v>
      </c>
      <c r="AB239" s="189">
        <f ca="1"/>
        <v>0</v>
      </c>
      <c r="AC239" s="191" t="str">
        <f ca="1"/>
        <v>On Schedule</v>
      </c>
      <c r="AG239" s="644" t="s">
        <v>429</v>
      </c>
      <c r="AH239" s="644" t="s">
        <v>2244</v>
      </c>
      <c r="AI239" s="644" t="s">
        <v>2246</v>
      </c>
    </row>
    <row r="240" spans="2:35" ht="30" customHeight="1" x14ac:dyDescent="0.2">
      <c r="B240" s="491">
        <f ca="1"/>
        <v>236</v>
      </c>
      <c r="C240" s="491" t="str">
        <f ca="1"/>
        <v>MDW-39538</v>
      </c>
      <c r="D240" s="491" t="str">
        <f ca="1"/>
        <v>Lot02</v>
      </c>
      <c r="E240" s="491" t="str">
        <f ca="1"/>
        <v>MO-BEM44</v>
      </c>
      <c r="F240" s="491" t="str">
        <f ca="1"/>
        <v>MO-BEM</v>
      </c>
      <c r="G240" s="493" t="str">
        <f ca="1"/>
        <v>Escalator Anti-Slide device for all station.</v>
      </c>
      <c r="H240" s="491" t="str">
        <f ca="1"/>
        <v>สหชาติ</v>
      </c>
      <c r="I240" s="491">
        <f ca="1"/>
        <v>0</v>
      </c>
      <c r="J240" s="491">
        <f ca="1"/>
        <v>0</v>
      </c>
      <c r="K240" s="495">
        <f ca="1"/>
        <v>46266</v>
      </c>
      <c r="L240" s="583">
        <f ca="1"/>
        <v>46172</v>
      </c>
      <c r="M240" s="189">
        <f ca="1"/>
        <v>1</v>
      </c>
      <c r="N240" s="191" t="str">
        <f ca="1"/>
        <v>Completed</v>
      </c>
      <c r="O240" s="173">
        <f ca="1"/>
        <v>46203</v>
      </c>
      <c r="P240" s="189">
        <f ca="1"/>
        <v>1</v>
      </c>
      <c r="Q240" s="191" t="str">
        <f ca="1"/>
        <v>Completed</v>
      </c>
      <c r="R240" s="173">
        <f ca="1"/>
        <v>46418</v>
      </c>
      <c r="S240" s="189">
        <f ca="1"/>
        <v>1</v>
      </c>
      <c r="T240" s="191" t="str">
        <f ca="1"/>
        <v>Completed</v>
      </c>
      <c r="U240" s="173">
        <f ca="1"/>
        <v>46446</v>
      </c>
      <c r="V240" s="189">
        <f ca="1"/>
        <v>0.7</v>
      </c>
      <c r="W240" s="191" t="str">
        <f ca="1"/>
        <v>On Schedule</v>
      </c>
      <c r="X240" s="194">
        <f ca="1"/>
        <v>0</v>
      </c>
      <c r="Y240" s="195">
        <f ca="1"/>
        <v>0</v>
      </c>
      <c r="Z240" s="203">
        <f ca="1"/>
        <v>0</v>
      </c>
      <c r="AA240" s="173">
        <f ca="1"/>
        <v>46416</v>
      </c>
      <c r="AB240" s="189">
        <f ca="1"/>
        <v>0</v>
      </c>
      <c r="AC240" s="191" t="str">
        <f ca="1"/>
        <v>On Schedule</v>
      </c>
      <c r="AG240" s="644" t="s">
        <v>430</v>
      </c>
      <c r="AH240" s="644" t="s">
        <v>2248</v>
      </c>
      <c r="AI240" s="644" t="s">
        <v>2250</v>
      </c>
    </row>
    <row r="241" spans="2:40" ht="30" customHeight="1" x14ac:dyDescent="0.2">
      <c r="B241" s="491">
        <f ca="1"/>
        <v>237</v>
      </c>
      <c r="C241" s="491" t="str">
        <f ca="1"/>
        <v>MDW-39539</v>
      </c>
      <c r="D241" s="491" t="str">
        <f ca="1"/>
        <v>Lot02</v>
      </c>
      <c r="E241" s="491" t="str">
        <f ca="1"/>
        <v>MO-BEM45</v>
      </c>
      <c r="F241" s="491" t="str">
        <f ca="1"/>
        <v>MO-BEM</v>
      </c>
      <c r="G241" s="493" t="str">
        <f ca="1"/>
        <v>Roof for control panel on vent building</v>
      </c>
      <c r="H241" s="491" t="str">
        <f ca="1"/>
        <v>สหชาติ</v>
      </c>
      <c r="I241" s="491">
        <f ca="1"/>
        <v>0</v>
      </c>
      <c r="J241" s="491">
        <f ca="1"/>
        <v>0</v>
      </c>
      <c r="K241" s="495">
        <f ca="1"/>
        <v>46388</v>
      </c>
      <c r="L241" s="173">
        <f ca="1"/>
        <v>46279</v>
      </c>
      <c r="M241" s="189">
        <f ca="1"/>
        <v>0.7</v>
      </c>
      <c r="N241" s="191" t="str">
        <f ca="1"/>
        <v>Late</v>
      </c>
      <c r="O241" s="173">
        <f ca="1"/>
        <v>46325</v>
      </c>
      <c r="P241" s="189">
        <f ca="1"/>
        <v>0</v>
      </c>
      <c r="Q241" s="191" t="str">
        <f ca="1"/>
        <v>On Schedule</v>
      </c>
      <c r="R241" s="194">
        <f ca="1"/>
        <v>0</v>
      </c>
      <c r="S241" s="195">
        <f ca="1"/>
        <v>0</v>
      </c>
      <c r="T241" s="203">
        <f ca="1"/>
        <v>0</v>
      </c>
      <c r="U241" s="173">
        <f ca="1"/>
        <v>46387</v>
      </c>
      <c r="V241" s="189">
        <f ca="1"/>
        <v>0</v>
      </c>
      <c r="W241" s="191" t="str">
        <f ca="1"/>
        <v>On Schedule</v>
      </c>
      <c r="X241" s="194">
        <f ca="1"/>
        <v>0</v>
      </c>
      <c r="Y241" s="195">
        <f ca="1"/>
        <v>0</v>
      </c>
      <c r="Z241" s="203">
        <f ca="1"/>
        <v>0</v>
      </c>
      <c r="AA241" s="173">
        <f ca="1"/>
        <v>46357</v>
      </c>
      <c r="AB241" s="189">
        <f ca="1"/>
        <v>0</v>
      </c>
      <c r="AC241" s="191" t="str">
        <f ca="1"/>
        <v>On Schedule</v>
      </c>
      <c r="AG241" s="644" t="s">
        <v>434</v>
      </c>
      <c r="AH241" s="644" t="s">
        <v>2252</v>
      </c>
      <c r="AI241" s="644" t="s">
        <v>2254</v>
      </c>
    </row>
    <row r="242" spans="2:40" ht="30" customHeight="1" x14ac:dyDescent="0.2">
      <c r="B242" s="491">
        <f ca="1"/>
        <v>238</v>
      </c>
      <c r="C242" s="502" t="str">
        <f ca="1"/>
        <v>MDW-39553</v>
      </c>
      <c r="D242" s="491" t="str">
        <f ca="1"/>
        <v>Lot02</v>
      </c>
      <c r="E242" s="491" t="str">
        <f ca="1"/>
        <v>MO-BEM46</v>
      </c>
      <c r="F242" s="491" t="str">
        <f ca="1"/>
        <v>MO-BEM</v>
      </c>
      <c r="G242" s="504" t="str">
        <f ca="1"/>
        <v>Provide Standing plate or ladder to access the Fire Valve in at Omega points for all underground stations.</v>
      </c>
      <c r="H242" s="502" t="str">
        <f ca="1"/>
        <v>สหชาติ</v>
      </c>
      <c r="I242" s="502">
        <f ca="1"/>
        <v>0</v>
      </c>
      <c r="J242" s="502" t="str">
        <f ca="1"/>
        <v>Depot</v>
      </c>
      <c r="K242" s="506">
        <f ca="1"/>
        <v>46388</v>
      </c>
      <c r="L242" s="173">
        <f ca="1"/>
        <v>46279</v>
      </c>
      <c r="M242" s="189">
        <f ca="1"/>
        <v>0</v>
      </c>
      <c r="N242" s="191" t="str">
        <f ca="1"/>
        <v>Late</v>
      </c>
      <c r="O242" s="173">
        <f ca="1"/>
        <v>46325</v>
      </c>
      <c r="P242" s="189">
        <f ca="1"/>
        <v>0</v>
      </c>
      <c r="Q242" s="191" t="str">
        <f ca="1"/>
        <v>On Schedule</v>
      </c>
      <c r="R242" s="194">
        <f ca="1"/>
        <v>0</v>
      </c>
      <c r="S242" s="195">
        <f ca="1"/>
        <v>0</v>
      </c>
      <c r="T242" s="203">
        <f ca="1"/>
        <v>0</v>
      </c>
      <c r="U242" s="173">
        <f ca="1"/>
        <v>46387</v>
      </c>
      <c r="V242" s="189">
        <f ca="1"/>
        <v>0</v>
      </c>
      <c r="W242" s="191" t="str">
        <f ca="1"/>
        <v>On Schedule</v>
      </c>
      <c r="X242" s="194">
        <f ca="1"/>
        <v>0</v>
      </c>
      <c r="Y242" s="195">
        <f ca="1"/>
        <v>0</v>
      </c>
      <c r="Z242" s="203">
        <f ca="1"/>
        <v>0</v>
      </c>
      <c r="AA242" s="173">
        <f ca="1"/>
        <v>46357</v>
      </c>
      <c r="AB242" s="189">
        <f ca="1"/>
        <v>0</v>
      </c>
      <c r="AC242" s="191" t="str">
        <f ca="1"/>
        <v>On Schedule</v>
      </c>
      <c r="AG242" s="644" t="s">
        <v>431</v>
      </c>
      <c r="AH242" s="644" t="s">
        <v>2296</v>
      </c>
      <c r="AI242" s="644" t="s">
        <v>2298</v>
      </c>
    </row>
    <row r="243" spans="2:40" ht="30" customHeight="1" x14ac:dyDescent="0.2">
      <c r="B243" s="491">
        <f ca="1"/>
        <v>239</v>
      </c>
      <c r="C243" s="491" t="str">
        <f ca="1"/>
        <v>MDW-39540</v>
      </c>
      <c r="D243" s="491" t="str">
        <f ca="1"/>
        <v>Lot02</v>
      </c>
      <c r="E243" s="491" t="str">
        <f ca="1"/>
        <v>MO-BEM47</v>
      </c>
      <c r="F243" s="491" t="str">
        <f ca="1"/>
        <v>MO-BEM</v>
      </c>
      <c r="G243" s="493" t="str">
        <f ca="1"/>
        <v>Water drop protection above UPS cabinet at station and Depot</v>
      </c>
      <c r="H243" s="491" t="str">
        <f ca="1"/>
        <v>สหชาติ</v>
      </c>
      <c r="I243" s="491">
        <f ca="1"/>
        <v>0</v>
      </c>
      <c r="J243" s="491">
        <f ca="1"/>
        <v>0</v>
      </c>
      <c r="K243" s="495">
        <f ca="1"/>
        <v>46388</v>
      </c>
      <c r="L243" s="173">
        <f ca="1"/>
        <v>46279</v>
      </c>
      <c r="M243" s="189">
        <f ca="1"/>
        <v>0</v>
      </c>
      <c r="N243" s="191" t="str">
        <f ca="1"/>
        <v>Late</v>
      </c>
      <c r="O243" s="173">
        <f ca="1"/>
        <v>46325</v>
      </c>
      <c r="P243" s="189">
        <f ca="1"/>
        <v>0</v>
      </c>
      <c r="Q243" s="191" t="str">
        <f ca="1"/>
        <v>On Schedule</v>
      </c>
      <c r="R243" s="194">
        <f ca="1"/>
        <v>0</v>
      </c>
      <c r="S243" s="195">
        <f ca="1"/>
        <v>0</v>
      </c>
      <c r="T243" s="203">
        <f ca="1"/>
        <v>0</v>
      </c>
      <c r="U243" s="173">
        <f ca="1"/>
        <v>46387</v>
      </c>
      <c r="V243" s="189">
        <f ca="1"/>
        <v>0</v>
      </c>
      <c r="W243" s="191" t="str">
        <f ca="1"/>
        <v>On Schedule</v>
      </c>
      <c r="X243" s="194">
        <f ca="1"/>
        <v>0</v>
      </c>
      <c r="Y243" s="195">
        <f ca="1"/>
        <v>0</v>
      </c>
      <c r="Z243" s="203">
        <f ca="1"/>
        <v>0</v>
      </c>
      <c r="AA243" s="173">
        <f ca="1"/>
        <v>46357</v>
      </c>
      <c r="AB243" s="189">
        <f ca="1"/>
        <v>0</v>
      </c>
      <c r="AC243" s="191" t="str">
        <f ca="1"/>
        <v>On Schedule</v>
      </c>
      <c r="AG243" s="644" t="s">
        <v>432</v>
      </c>
      <c r="AH243" s="644" t="s">
        <v>2256</v>
      </c>
      <c r="AI243" s="644" t="s">
        <v>2258</v>
      </c>
    </row>
    <row r="244" spans="2:40" ht="30" customHeight="1" x14ac:dyDescent="0.2">
      <c r="B244" s="491">
        <f ca="1"/>
        <v>240</v>
      </c>
      <c r="C244" s="491" t="str">
        <f ca="1"/>
        <v>MDW-39541</v>
      </c>
      <c r="D244" s="491" t="str">
        <f ca="1"/>
        <v>Lot02</v>
      </c>
      <c r="E244" s="491" t="str">
        <f ca="1"/>
        <v>MO-BEM48</v>
      </c>
      <c r="F244" s="491" t="str">
        <f ca="1"/>
        <v>MO-BEM</v>
      </c>
      <c r="G244" s="493" t="str">
        <f ca="1"/>
        <v>Fire alarm manual call point cover in public area at all station</v>
      </c>
      <c r="H244" s="491" t="str">
        <f ca="1"/>
        <v>ประธาน</v>
      </c>
      <c r="I244" s="491">
        <f ca="1"/>
        <v>0</v>
      </c>
      <c r="J244" s="491">
        <f ca="1"/>
        <v>0</v>
      </c>
      <c r="K244" s="495">
        <f ca="1"/>
        <v>46388</v>
      </c>
      <c r="L244" s="173">
        <f ca="1"/>
        <v>46279</v>
      </c>
      <c r="M244" s="189">
        <f ca="1"/>
        <v>0.5</v>
      </c>
      <c r="N244" s="191" t="str">
        <f ca="1"/>
        <v>Late</v>
      </c>
      <c r="O244" s="173">
        <f ca="1"/>
        <v>46325</v>
      </c>
      <c r="P244" s="189">
        <f ca="1"/>
        <v>0</v>
      </c>
      <c r="Q244" s="191" t="str">
        <f ca="1"/>
        <v>On Schedule</v>
      </c>
      <c r="R244" s="194">
        <f ca="1"/>
        <v>0</v>
      </c>
      <c r="S244" s="195">
        <f ca="1"/>
        <v>0</v>
      </c>
      <c r="T244" s="203">
        <f ca="1"/>
        <v>0</v>
      </c>
      <c r="U244" s="173">
        <f ca="1"/>
        <v>46387</v>
      </c>
      <c r="V244" s="189">
        <f ca="1"/>
        <v>0</v>
      </c>
      <c r="W244" s="191" t="str">
        <f ca="1"/>
        <v>On Schedule</v>
      </c>
      <c r="X244" s="194">
        <f ca="1"/>
        <v>0</v>
      </c>
      <c r="Y244" s="195">
        <f ca="1"/>
        <v>0</v>
      </c>
      <c r="Z244" s="203">
        <f ca="1"/>
        <v>0</v>
      </c>
      <c r="AA244" s="173">
        <f ca="1"/>
        <v>46357</v>
      </c>
      <c r="AB244" s="189">
        <f ca="1"/>
        <v>0</v>
      </c>
      <c r="AC244" s="191" t="str">
        <f ca="1"/>
        <v>On Schedule</v>
      </c>
      <c r="AG244" s="644" t="s">
        <v>402</v>
      </c>
      <c r="AH244" s="644" t="s">
        <v>2260</v>
      </c>
      <c r="AI244" s="644" t="s">
        <v>2262</v>
      </c>
    </row>
    <row r="245" spans="2:40" ht="30" customHeight="1" x14ac:dyDescent="0.2">
      <c r="B245" s="491">
        <f ca="1"/>
        <v>241</v>
      </c>
      <c r="C245" s="502" t="str">
        <f ca="1"/>
        <v>MDW-39542</v>
      </c>
      <c r="D245" s="491" t="str">
        <f ca="1"/>
        <v>Lot02</v>
      </c>
      <c r="E245" s="491" t="str">
        <f ca="1"/>
        <v>MO-BEM49</v>
      </c>
      <c r="F245" s="491" t="str">
        <f ca="1"/>
        <v>MO-BEM</v>
      </c>
      <c r="G245" s="504" t="str">
        <f ca="1"/>
        <v>Emergency stop button cover for escalator at all station.</v>
      </c>
      <c r="H245" s="502" t="str">
        <f ca="1"/>
        <v>สหชาติ</v>
      </c>
      <c r="I245" s="502">
        <f ca="1"/>
        <v>0</v>
      </c>
      <c r="J245" s="502">
        <f ca="1"/>
        <v>0</v>
      </c>
      <c r="K245" s="506">
        <f ca="1"/>
        <v>46388</v>
      </c>
      <c r="L245" s="173">
        <f ca="1"/>
        <v>46279</v>
      </c>
      <c r="M245" s="189">
        <f ca="1"/>
        <v>0</v>
      </c>
      <c r="N245" s="191" t="str">
        <f ca="1"/>
        <v>Late</v>
      </c>
      <c r="O245" s="173">
        <f ca="1"/>
        <v>46325</v>
      </c>
      <c r="P245" s="189">
        <f ca="1"/>
        <v>0</v>
      </c>
      <c r="Q245" s="191" t="str">
        <f ca="1"/>
        <v>On Schedule</v>
      </c>
      <c r="R245" s="194">
        <f ca="1"/>
        <v>0</v>
      </c>
      <c r="S245" s="195">
        <f ca="1"/>
        <v>0</v>
      </c>
      <c r="T245" s="203">
        <f ca="1"/>
        <v>0</v>
      </c>
      <c r="U245" s="173">
        <f ca="1"/>
        <v>46387</v>
      </c>
      <c r="V245" s="189">
        <f ca="1"/>
        <v>0</v>
      </c>
      <c r="W245" s="191" t="str">
        <f ca="1"/>
        <v>On Schedule</v>
      </c>
      <c r="X245" s="194">
        <f ca="1"/>
        <v>0</v>
      </c>
      <c r="Y245" s="195">
        <f ca="1"/>
        <v>0</v>
      </c>
      <c r="Z245" s="203">
        <f ca="1"/>
        <v>0</v>
      </c>
      <c r="AA245" s="173">
        <f ca="1"/>
        <v>46357</v>
      </c>
      <c r="AB245" s="189">
        <f ca="1"/>
        <v>0</v>
      </c>
      <c r="AC245" s="191" t="str">
        <f ca="1"/>
        <v>On Schedule</v>
      </c>
      <c r="AG245" s="644" t="s">
        <v>433</v>
      </c>
      <c r="AH245" s="644" t="s">
        <v>2264</v>
      </c>
      <c r="AI245" s="644" t="s">
        <v>2266</v>
      </c>
    </row>
    <row r="246" spans="2:40" ht="30" customHeight="1" x14ac:dyDescent="0.2">
      <c r="B246" s="491">
        <f ca="1"/>
        <v>242</v>
      </c>
      <c r="C246" s="494">
        <f ca="1"/>
        <v>0</v>
      </c>
      <c r="D246" s="491" t="str">
        <f ca="1"/>
        <v>Lot02</v>
      </c>
      <c r="E246" s="491" t="str">
        <f ca="1"/>
        <v>MO-BEM50</v>
      </c>
      <c r="F246" s="491" t="str">
        <f ca="1"/>
        <v>MO-BEM</v>
      </c>
      <c r="G246" s="493" t="str">
        <f ca="1"/>
        <v>Modify maintenance service door to the roof of OR13 vent building to easier access while maintaining safe operational standards</v>
      </c>
      <c r="H246" s="491" t="str">
        <f ca="1"/>
        <v>สู่โชค</v>
      </c>
      <c r="I246" s="491">
        <f ca="1"/>
        <v>0</v>
      </c>
      <c r="J246" s="491" t="str">
        <f ca="1"/>
        <v>Depot</v>
      </c>
      <c r="K246" s="495">
        <f ca="1"/>
        <v>46388</v>
      </c>
      <c r="L246" s="173">
        <f ca="1"/>
        <v>46324</v>
      </c>
      <c r="M246" s="189">
        <f ca="1"/>
        <v>0</v>
      </c>
      <c r="N246" s="191" t="str">
        <f ca="1"/>
        <v>Late</v>
      </c>
      <c r="O246" s="173">
        <f ca="1"/>
        <v>46325</v>
      </c>
      <c r="P246" s="189">
        <f ca="1"/>
        <v>1</v>
      </c>
      <c r="Q246" s="191" t="str">
        <f ca="1"/>
        <v>Completed</v>
      </c>
      <c r="R246" s="194">
        <f ca="1"/>
        <v>0</v>
      </c>
      <c r="S246" s="195">
        <f ca="1"/>
        <v>0</v>
      </c>
      <c r="T246" s="203">
        <f ca="1"/>
        <v>0</v>
      </c>
      <c r="U246" s="173">
        <f ca="1"/>
        <v>46387</v>
      </c>
      <c r="V246" s="189">
        <f ca="1"/>
        <v>0</v>
      </c>
      <c r="W246" s="191" t="str">
        <f ca="1"/>
        <v>On Schedule</v>
      </c>
      <c r="X246" s="194">
        <f ca="1"/>
        <v>0</v>
      </c>
      <c r="Y246" s="195">
        <f ca="1"/>
        <v>0</v>
      </c>
      <c r="Z246" s="203">
        <f ca="1"/>
        <v>0</v>
      </c>
      <c r="AA246" s="173">
        <f ca="1"/>
        <v>46357</v>
      </c>
      <c r="AB246" s="189">
        <f ca="1"/>
        <v>0</v>
      </c>
      <c r="AC246" s="191" t="str">
        <f ca="1"/>
        <v>On Schedule</v>
      </c>
      <c r="AH246" s="644">
        <v>0</v>
      </c>
      <c r="AI246" s="644">
        <v>0</v>
      </c>
    </row>
    <row r="247" spans="2:40" ht="30" customHeight="1" x14ac:dyDescent="0.2">
      <c r="B247" s="491">
        <f ca="1"/>
        <v>243</v>
      </c>
      <c r="C247" s="491" t="str">
        <f ca="1"/>
        <v>MDW-39514</v>
      </c>
      <c r="D247" s="491" t="str">
        <f ca="1"/>
        <v>Lot02</v>
      </c>
      <c r="E247" s="491" t="str">
        <f ca="1"/>
        <v>MO-BEM51</v>
      </c>
      <c r="F247" s="491" t="str">
        <f ca="1"/>
        <v>MO-BEM</v>
      </c>
      <c r="G247" s="493" t="str">
        <f ca="1"/>
        <v>Modify existing car park to be 220 motorcycle parking lots including floor painting and parking roof</v>
      </c>
      <c r="H247" s="491" t="str">
        <f ca="1"/>
        <v>สหชาติ</v>
      </c>
      <c r="I247" s="492">
        <f ca="1"/>
        <v>0</v>
      </c>
      <c r="J247" s="491" t="str">
        <f ca="1"/>
        <v>Depot</v>
      </c>
      <c r="K247" s="495">
        <f ca="1"/>
        <v>46235</v>
      </c>
      <c r="L247" s="173">
        <f ca="1"/>
        <v>46051</v>
      </c>
      <c r="M247" s="189">
        <f ca="1"/>
        <v>1</v>
      </c>
      <c r="N247" s="191" t="str">
        <f ca="1"/>
        <v>Completed</v>
      </c>
      <c r="O247" s="173">
        <f ca="1"/>
        <v>46097</v>
      </c>
      <c r="P247" s="189">
        <f ca="1"/>
        <v>1</v>
      </c>
      <c r="Q247" s="191" t="str">
        <f ca="1"/>
        <v>Completed</v>
      </c>
      <c r="R247" s="194">
        <f ca="1"/>
        <v>0</v>
      </c>
      <c r="S247" s="195">
        <f ca="1"/>
        <v>0</v>
      </c>
      <c r="T247" s="203">
        <f ca="1"/>
        <v>0</v>
      </c>
      <c r="U247" s="173">
        <f ca="1"/>
        <v>46234</v>
      </c>
      <c r="V247" s="189">
        <f ca="1"/>
        <v>1</v>
      </c>
      <c r="W247" s="191" t="str">
        <f ca="1"/>
        <v>Completed</v>
      </c>
      <c r="X247" s="194">
        <f ca="1"/>
        <v>0</v>
      </c>
      <c r="Y247" s="195">
        <f ca="1"/>
        <v>0</v>
      </c>
      <c r="Z247" s="203">
        <f ca="1"/>
        <v>0</v>
      </c>
      <c r="AA247" s="173">
        <f ca="1"/>
        <v>46204</v>
      </c>
      <c r="AB247" s="189">
        <f ca="1"/>
        <v>1</v>
      </c>
      <c r="AC247" s="191" t="str">
        <f ca="1"/>
        <v>Completed</v>
      </c>
      <c r="AG247" s="644" t="s">
        <v>418</v>
      </c>
      <c r="AH247" s="644" t="s">
        <v>2195</v>
      </c>
      <c r="AI247" s="644" t="s">
        <v>2197</v>
      </c>
    </row>
    <row r="248" spans="2:40" ht="30" customHeight="1" x14ac:dyDescent="0.2">
      <c r="B248" s="491">
        <f ca="1"/>
        <v>244</v>
      </c>
      <c r="C248" s="502" t="str">
        <f ca="1"/>
        <v>MDW-39534</v>
      </c>
      <c r="D248" s="491" t="str">
        <f ca="1"/>
        <v>Lot02</v>
      </c>
      <c r="E248" s="491" t="str">
        <f ca="1"/>
        <v>MO-BEM52</v>
      </c>
      <c r="F248" s="491" t="str">
        <f ca="1"/>
        <v>MO-BEM</v>
      </c>
      <c r="G248" s="504" t="str">
        <f ca="1"/>
        <v>Modify the sidewalk for temporary parking at entrance</v>
      </c>
      <c r="H248" s="502" t="str">
        <f ca="1"/>
        <v>สหชาติ</v>
      </c>
      <c r="I248" s="503">
        <f ca="1"/>
        <v>0</v>
      </c>
      <c r="J248" s="502" t="str">
        <f ca="1"/>
        <v>Depot</v>
      </c>
      <c r="K248" s="506">
        <f ca="1"/>
        <v>46388</v>
      </c>
      <c r="L248" s="173">
        <f ca="1"/>
        <v>46234</v>
      </c>
      <c r="M248" s="189">
        <f ca="1"/>
        <v>1</v>
      </c>
      <c r="N248" s="191" t="str">
        <f ca="1"/>
        <v>Completed</v>
      </c>
      <c r="O248" s="597">
        <f ca="1"/>
        <v>46295</v>
      </c>
      <c r="P248" s="189">
        <f ca="1"/>
        <v>1</v>
      </c>
      <c r="Q248" s="191" t="str">
        <f ca="1"/>
        <v>Completed</v>
      </c>
      <c r="R248" s="194">
        <f ca="1"/>
        <v>0</v>
      </c>
      <c r="S248" s="195">
        <f ca="1"/>
        <v>0</v>
      </c>
      <c r="T248" s="203">
        <f ca="1"/>
        <v>0</v>
      </c>
      <c r="U248" s="173">
        <f ca="1"/>
        <v>46387</v>
      </c>
      <c r="V248" s="189">
        <f ca="1"/>
        <v>1</v>
      </c>
      <c r="W248" s="191" t="str">
        <f ca="1"/>
        <v>Completed</v>
      </c>
      <c r="X248" s="194">
        <f ca="1"/>
        <v>0</v>
      </c>
      <c r="Y248" s="195">
        <f ca="1"/>
        <v>0</v>
      </c>
      <c r="Z248" s="203">
        <f ca="1"/>
        <v>0</v>
      </c>
      <c r="AA248" s="173">
        <f ca="1"/>
        <v>46357</v>
      </c>
      <c r="AB248" s="189">
        <f ca="1"/>
        <v>0.5</v>
      </c>
      <c r="AC248" s="191" t="str">
        <f ca="1"/>
        <v>On Schedule</v>
      </c>
      <c r="AG248" s="644" t="s">
        <v>438</v>
      </c>
      <c r="AH248" s="644" t="s">
        <v>2236</v>
      </c>
      <c r="AI248" s="644" t="s">
        <v>2238</v>
      </c>
    </row>
    <row r="249" spans="2:40" ht="30" customHeight="1" x14ac:dyDescent="0.2">
      <c r="B249" s="491">
        <f ca="1"/>
        <v>245</v>
      </c>
      <c r="C249" s="491" t="str">
        <f ca="1"/>
        <v>MDW-39554</v>
      </c>
      <c r="D249" s="491" t="str">
        <f ca="1"/>
        <v>Lot02</v>
      </c>
      <c r="E249" s="491" t="str">
        <f ca="1"/>
        <v>MO-BEM53.1</v>
      </c>
      <c r="F249" s="491" t="str">
        <f ca="1"/>
        <v>MO-BEM</v>
      </c>
      <c r="G249" s="493" t="str">
        <f ca="1"/>
        <v xml:space="preserve">Modification Works : Security Guard Box at OCC Parking Area - Civil &amp; AR </v>
      </c>
      <c r="H249" s="491" t="str">
        <f ca="1"/>
        <v>สหชาติ</v>
      </c>
      <c r="I249" s="492">
        <f ca="1"/>
        <v>0</v>
      </c>
      <c r="J249" s="491" t="str">
        <f ca="1"/>
        <v>Depot</v>
      </c>
      <c r="K249" s="495">
        <f ca="1"/>
        <v>46389</v>
      </c>
      <c r="L249" s="173">
        <f ca="1"/>
        <v>46279</v>
      </c>
      <c r="M249" s="189">
        <f ca="1"/>
        <v>1</v>
      </c>
      <c r="N249" s="191" t="str">
        <f ca="1"/>
        <v>Completed</v>
      </c>
      <c r="O249" s="583">
        <f ca="1"/>
        <v>46326</v>
      </c>
      <c r="P249" s="189">
        <f ca="1"/>
        <v>1</v>
      </c>
      <c r="Q249" s="191" t="str">
        <f ca="1"/>
        <v>Completed</v>
      </c>
      <c r="R249" s="194">
        <f ca="1"/>
        <v>0</v>
      </c>
      <c r="S249" s="195">
        <f ca="1"/>
        <v>0</v>
      </c>
      <c r="T249" s="203">
        <f ca="1"/>
        <v>0</v>
      </c>
      <c r="U249" s="173">
        <f ca="1"/>
        <v>46387</v>
      </c>
      <c r="V249" s="189">
        <f ca="1"/>
        <v>0</v>
      </c>
      <c r="W249" s="191" t="str">
        <f ca="1"/>
        <v>On Schedule</v>
      </c>
      <c r="X249" s="194">
        <f ca="1"/>
        <v>0</v>
      </c>
      <c r="Y249" s="195">
        <f ca="1"/>
        <v>0</v>
      </c>
      <c r="Z249" s="203">
        <f ca="1"/>
        <v>0</v>
      </c>
      <c r="AA249" s="173">
        <f ca="1"/>
        <v>46357</v>
      </c>
      <c r="AB249" s="189">
        <f ca="1"/>
        <v>0.5</v>
      </c>
      <c r="AC249" s="191" t="str">
        <f ca="1"/>
        <v>On Schedule</v>
      </c>
      <c r="AG249" s="644" t="s">
        <v>437</v>
      </c>
      <c r="AH249" s="644" t="s">
        <v>2300</v>
      </c>
      <c r="AI249" s="644" t="s">
        <v>2302</v>
      </c>
    </row>
    <row r="250" spans="2:40" ht="30" customHeight="1" x14ac:dyDescent="0.2">
      <c r="B250" s="491">
        <f ca="1"/>
        <v>246</v>
      </c>
      <c r="C250" s="502" t="str">
        <f ca="1"/>
        <v>MDW-39555</v>
      </c>
      <c r="D250" s="491" t="str">
        <f ca="1"/>
        <v>Lot02</v>
      </c>
      <c r="E250" s="502" t="str">
        <f ca="1"/>
        <v>MO-BEM53.2</v>
      </c>
      <c r="F250" s="502" t="str">
        <f ca="1"/>
        <v>MO-BEM</v>
      </c>
      <c r="G250" s="504" t="str">
        <f ca="1"/>
        <v>Modification Works : Security Guard Box at OCC Parking Area - Building Services</v>
      </c>
      <c r="H250" s="502" t="str">
        <f ca="1"/>
        <v>ประธาน</v>
      </c>
      <c r="I250" s="502">
        <f ca="1"/>
        <v>0</v>
      </c>
      <c r="J250" s="502">
        <f ca="1"/>
        <v>0</v>
      </c>
      <c r="K250" s="506">
        <f ca="1"/>
        <v>46389</v>
      </c>
      <c r="L250" s="173">
        <f ca="1"/>
        <v>46279</v>
      </c>
      <c r="M250" s="189">
        <f ca="1"/>
        <v>1</v>
      </c>
      <c r="N250" s="191" t="str">
        <f ca="1"/>
        <v>Completed</v>
      </c>
      <c r="O250" s="173">
        <f ca="1"/>
        <v>46326</v>
      </c>
      <c r="P250" s="189">
        <f ca="1"/>
        <v>1</v>
      </c>
      <c r="Q250" s="191" t="str">
        <f ca="1"/>
        <v>Completed</v>
      </c>
      <c r="R250" s="194">
        <f ca="1"/>
        <v>0</v>
      </c>
      <c r="S250" s="195">
        <f ca="1"/>
        <v>0</v>
      </c>
      <c r="T250" s="203">
        <f ca="1"/>
        <v>0</v>
      </c>
      <c r="U250" s="173">
        <f ca="1"/>
        <v>46387</v>
      </c>
      <c r="V250" s="189">
        <f ca="1"/>
        <v>0.5</v>
      </c>
      <c r="W250" s="191" t="str">
        <f ca="1"/>
        <v>On Schedule</v>
      </c>
      <c r="X250" s="194">
        <f ca="1"/>
        <v>0</v>
      </c>
      <c r="Y250" s="195">
        <f ca="1"/>
        <v>0</v>
      </c>
      <c r="Z250" s="203">
        <f ca="1"/>
        <v>0</v>
      </c>
      <c r="AA250" s="173">
        <f ca="1"/>
        <v>46357</v>
      </c>
      <c r="AB250" s="189">
        <f ca="1"/>
        <v>0</v>
      </c>
      <c r="AC250" s="191" t="str">
        <f ca="1"/>
        <v>On Schedule</v>
      </c>
      <c r="AG250" s="644" t="s">
        <v>436</v>
      </c>
      <c r="AH250" s="644" t="s">
        <v>3719</v>
      </c>
      <c r="AI250" s="644" t="s">
        <v>3937</v>
      </c>
    </row>
    <row r="251" spans="2:40" ht="30" customHeight="1" x14ac:dyDescent="0.2">
      <c r="B251" s="491">
        <f ca="1"/>
        <v>247</v>
      </c>
      <c r="C251" s="502" t="str">
        <f ca="1"/>
        <v>NoDrawing</v>
      </c>
      <c r="D251" s="502" t="str">
        <f ca="1"/>
        <v>Lot02</v>
      </c>
      <c r="E251" s="502" t="str">
        <f ca="1"/>
        <v>MO-BEM54</v>
      </c>
      <c r="F251" s="502" t="str">
        <f ca="1"/>
        <v>MO-BEM</v>
      </c>
      <c r="G251" s="504" t="str">
        <f ca="1"/>
        <v>Strengthen the Maintenance Walkway of the TEF fan</v>
      </c>
      <c r="H251" s="502" t="str">
        <f ca="1"/>
        <v>สหชาติ</v>
      </c>
      <c r="I251" s="502">
        <f ca="1"/>
        <v>0</v>
      </c>
      <c r="J251" s="502">
        <f ca="1"/>
        <v>0</v>
      </c>
      <c r="K251" s="506">
        <f ca="1"/>
        <v>46388</v>
      </c>
      <c r="L251" s="530">
        <f ca="1"/>
        <v>46219</v>
      </c>
      <c r="M251" s="189">
        <f ca="1"/>
        <v>1</v>
      </c>
      <c r="N251" s="191" t="str">
        <f ca="1"/>
        <v>Completed</v>
      </c>
      <c r="O251" s="623">
        <f ca="1"/>
        <v>46250</v>
      </c>
      <c r="P251" s="189">
        <f ca="1"/>
        <v>1</v>
      </c>
      <c r="Q251" s="191" t="str">
        <f ca="1"/>
        <v>Completed</v>
      </c>
      <c r="R251" s="209">
        <f ca="1"/>
        <v>0</v>
      </c>
      <c r="S251" s="195">
        <f ca="1"/>
        <v>0</v>
      </c>
      <c r="T251" s="203">
        <f ca="1"/>
        <v>0</v>
      </c>
      <c r="U251" s="530">
        <f ca="1"/>
        <v>46387</v>
      </c>
      <c r="V251" s="189">
        <f ca="1"/>
        <v>0</v>
      </c>
      <c r="W251" s="191" t="str">
        <f ca="1"/>
        <v>On Schedule</v>
      </c>
      <c r="X251" s="209">
        <f ca="1"/>
        <v>0</v>
      </c>
      <c r="Y251" s="195">
        <f ca="1"/>
        <v>0</v>
      </c>
      <c r="Z251" s="203">
        <f ca="1"/>
        <v>0</v>
      </c>
      <c r="AA251" s="530">
        <f ca="1"/>
        <v>46357</v>
      </c>
      <c r="AB251" s="189">
        <f ca="1"/>
        <v>0</v>
      </c>
      <c r="AC251" s="191" t="str">
        <f ca="1"/>
        <v>On Schedule</v>
      </c>
      <c r="AH251" s="644">
        <v>0</v>
      </c>
      <c r="AI251" s="644">
        <v>0</v>
      </c>
    </row>
    <row r="253" spans="2:40" ht="30" customHeight="1" x14ac:dyDescent="0.2">
      <c r="AL253" t="s">
        <v>4829</v>
      </c>
    </row>
    <row r="254" spans="2:40" ht="30" customHeight="1" x14ac:dyDescent="0.2">
      <c r="AJ254" t="s">
        <v>4737</v>
      </c>
      <c r="AK254" t="s">
        <v>4395</v>
      </c>
      <c r="AL254" t="s">
        <v>1859</v>
      </c>
      <c r="AM254" t="s">
        <v>1861</v>
      </c>
      <c r="AN254" t="s">
        <v>1860</v>
      </c>
    </row>
    <row r="255" spans="2:40" ht="30" customHeight="1" x14ac:dyDescent="0.2">
      <c r="AJ255" t="s">
        <v>384</v>
      </c>
      <c r="AK255">
        <f ca="1">COUNTIFS($H$5:$H$145,$AJ255,$AC$5:$AC$145,"?*")</f>
        <v>26</v>
      </c>
      <c r="AL255">
        <f ca="1">COUNTIFS($H$5:$H$145,$AJ255,$AC$5:$AC$145,"Completed")</f>
        <v>17</v>
      </c>
      <c r="AM255">
        <f ca="1">COUNTIFS($H$5:$H$145,$AJ255,$AC$5:$AC$145,"Late")</f>
        <v>5</v>
      </c>
      <c r="AN255">
        <f ca="1">COUNTIFS($H$5:$H$145,$AJ255,$AC$5:$AC$145,"On Schedule")</f>
        <v>4</v>
      </c>
    </row>
    <row r="256" spans="2:40" ht="30" customHeight="1" x14ac:dyDescent="0.2">
      <c r="AJ256" t="s">
        <v>382</v>
      </c>
      <c r="AK256">
        <f ca="1">COUNTIFS($H$5:$H$145,$AJ256,$AC$5:$AC$145,"?*")</f>
        <v>37</v>
      </c>
      <c r="AL256">
        <f ca="1">COUNTIFS($H$5:$H$145,$AJ256,$AC$5:$AC$145,"Completed")</f>
        <v>31</v>
      </c>
      <c r="AM256">
        <f t="shared" ref="AM256:AM264" ca="1" si="0">COUNTIFS($H$5:$H$145,$AJ256,$AC$5:$AC$145,"Late")</f>
        <v>2</v>
      </c>
      <c r="AN256">
        <f t="shared" ref="AN256:AN264" ca="1" si="1">COUNTIFS($H$5:$H$145,$AJ256,$AC$5:$AC$145,"On Schedule")</f>
        <v>4</v>
      </c>
    </row>
    <row r="257" spans="36:40" ht="30" customHeight="1" x14ac:dyDescent="0.2">
      <c r="AJ257" t="s">
        <v>463</v>
      </c>
      <c r="AK257">
        <f ca="1">COUNTIFS($H$5:$H$145,$AJ257,$AC$5:$AC$145,"?*")</f>
        <v>13</v>
      </c>
      <c r="AL257">
        <f t="shared" ref="AL257:AL264" ca="1" si="2">COUNTIFS($H$5:$H$145,$AJ257,$AC$5:$AC$145,"Completed")</f>
        <v>6</v>
      </c>
      <c r="AM257">
        <f t="shared" ca="1" si="0"/>
        <v>6</v>
      </c>
      <c r="AN257">
        <f t="shared" ca="1" si="1"/>
        <v>1</v>
      </c>
    </row>
    <row r="258" spans="36:40" ht="30" customHeight="1" x14ac:dyDescent="0.2">
      <c r="AJ258" t="s">
        <v>471</v>
      </c>
      <c r="AK258">
        <f t="shared" ref="AK258:AK264" ca="1" si="3">COUNTIFS($H$5:$H$145,$AJ258,$AC$5:$AC$145,"?*")</f>
        <v>9</v>
      </c>
      <c r="AL258">
        <f t="shared" ca="1" si="2"/>
        <v>1</v>
      </c>
      <c r="AM258">
        <f t="shared" ca="1" si="0"/>
        <v>4</v>
      </c>
      <c r="AN258">
        <f t="shared" ca="1" si="1"/>
        <v>4</v>
      </c>
    </row>
    <row r="259" spans="36:40" ht="30" customHeight="1" x14ac:dyDescent="0.2">
      <c r="AJ259" t="s">
        <v>428</v>
      </c>
      <c r="AK259">
        <f t="shared" ca="1" si="3"/>
        <v>4</v>
      </c>
      <c r="AL259">
        <f t="shared" ca="1" si="2"/>
        <v>0</v>
      </c>
      <c r="AM259">
        <f t="shared" ca="1" si="0"/>
        <v>2</v>
      </c>
      <c r="AN259">
        <f t="shared" ca="1" si="1"/>
        <v>2</v>
      </c>
    </row>
    <row r="260" spans="36:40" ht="30" customHeight="1" x14ac:dyDescent="0.2">
      <c r="AJ260" t="s">
        <v>435</v>
      </c>
      <c r="AK260">
        <f t="shared" ca="1" si="3"/>
        <v>1</v>
      </c>
      <c r="AL260">
        <f t="shared" ca="1" si="2"/>
        <v>0</v>
      </c>
      <c r="AM260">
        <f t="shared" ca="1" si="0"/>
        <v>1</v>
      </c>
      <c r="AN260">
        <f t="shared" ca="1" si="1"/>
        <v>0</v>
      </c>
    </row>
    <row r="261" spans="36:40" ht="30" customHeight="1" x14ac:dyDescent="0.2">
      <c r="AJ261" t="s">
        <v>501</v>
      </c>
      <c r="AK261">
        <f t="shared" ca="1" si="3"/>
        <v>0</v>
      </c>
      <c r="AL261">
        <f t="shared" ca="1" si="2"/>
        <v>0</v>
      </c>
      <c r="AM261">
        <f t="shared" ca="1" si="0"/>
        <v>0</v>
      </c>
      <c r="AN261">
        <f t="shared" ca="1" si="1"/>
        <v>0</v>
      </c>
    </row>
    <row r="262" spans="36:40" ht="30" customHeight="1" x14ac:dyDescent="0.2">
      <c r="AJ262" t="s">
        <v>468</v>
      </c>
      <c r="AK262">
        <f t="shared" ca="1" si="3"/>
        <v>3</v>
      </c>
      <c r="AL262">
        <f t="shared" ca="1" si="2"/>
        <v>0</v>
      </c>
      <c r="AM262">
        <f t="shared" ca="1" si="0"/>
        <v>1</v>
      </c>
      <c r="AN262">
        <f t="shared" ca="1" si="1"/>
        <v>2</v>
      </c>
    </row>
    <row r="263" spans="36:40" ht="30" customHeight="1" x14ac:dyDescent="0.2">
      <c r="AJ263" t="s">
        <v>467</v>
      </c>
      <c r="AK263">
        <f t="shared" ca="1" si="3"/>
        <v>1</v>
      </c>
      <c r="AL263">
        <f t="shared" ca="1" si="2"/>
        <v>0</v>
      </c>
      <c r="AM263">
        <f t="shared" ca="1" si="0"/>
        <v>1</v>
      </c>
      <c r="AN263">
        <f t="shared" ca="1" si="1"/>
        <v>0</v>
      </c>
    </row>
    <row r="264" spans="36:40" ht="30" customHeight="1" x14ac:dyDescent="0.2">
      <c r="AJ264" t="s">
        <v>533</v>
      </c>
      <c r="AK264">
        <f t="shared" ca="1" si="3"/>
        <v>2</v>
      </c>
      <c r="AL264">
        <f t="shared" ca="1" si="2"/>
        <v>1</v>
      </c>
      <c r="AM264">
        <f t="shared" ca="1" si="0"/>
        <v>1</v>
      </c>
      <c r="AN264">
        <f t="shared" ca="1" si="1"/>
        <v>0</v>
      </c>
    </row>
    <row r="266" spans="36:40" ht="30" customHeight="1" x14ac:dyDescent="0.2">
      <c r="AL266" t="s">
        <v>4830</v>
      </c>
    </row>
    <row r="267" spans="36:40" ht="30" customHeight="1" x14ac:dyDescent="0.2">
      <c r="AJ267" t="s">
        <v>4737</v>
      </c>
      <c r="AK267" t="s">
        <v>4395</v>
      </c>
      <c r="AL267" t="s">
        <v>1859</v>
      </c>
      <c r="AM267" t="s">
        <v>1861</v>
      </c>
      <c r="AN267" t="s">
        <v>1860</v>
      </c>
    </row>
    <row r="268" spans="36:40" ht="30" customHeight="1" x14ac:dyDescent="0.2">
      <c r="AJ268" t="s">
        <v>384</v>
      </c>
      <c r="AK268">
        <f ca="1">COUNTIFS($H$146:$H$251,$AJ268,$AC$146:$AC$251,"?*")</f>
        <v>60</v>
      </c>
      <c r="AL268">
        <f ca="1">COUNTIFS($H$146:$H$251,$AJ268,$AC$146:$AC$251,"Completed")</f>
        <v>20</v>
      </c>
      <c r="AM268">
        <f ca="1">COUNTIFS($H$146:$H$251,$AJ268,$AC$146:$AC$251,"Late")</f>
        <v>14</v>
      </c>
      <c r="AN268">
        <f ca="1">COUNTIFS($H$146:$H$251,$AJ268,$AC$146:$AC$251,"On Schedule")</f>
        <v>26</v>
      </c>
    </row>
    <row r="269" spans="36:40" ht="30" customHeight="1" x14ac:dyDescent="0.2">
      <c r="AJ269" t="s">
        <v>382</v>
      </c>
      <c r="AK269">
        <f ca="1">COUNTIFS($H$146:$H$251,$AJ269,$AC$146:$AC$251,"?*")</f>
        <v>25</v>
      </c>
      <c r="AL269">
        <f ca="1">COUNTIFS($H$146:$H$251,$AJ269,$AC$146:$AC$251,"Completed")</f>
        <v>12</v>
      </c>
      <c r="AM269">
        <f ca="1">COUNTIFS($H$146:$H$251,$AJ269,$AC$146:$AC$251,"Late")</f>
        <v>6</v>
      </c>
      <c r="AN269">
        <f ca="1">COUNTIFS($H$146:$H$251,$AJ269,$AC$146:$AC$251,"On Schedule")</f>
        <v>7</v>
      </c>
    </row>
    <row r="270" spans="36:40" ht="30" customHeight="1" x14ac:dyDescent="0.2">
      <c r="AJ270" t="s">
        <v>428</v>
      </c>
      <c r="AK270">
        <f ca="1">COUNTIFS($H$146:$H$251,$AJ270,$AC$146:$AC$251,"?*")</f>
        <v>8</v>
      </c>
      <c r="AL270">
        <f ca="1">COUNTIFS($H$146:$H$251,$AJ270,$AC$146:$AC$251,"Completed")</f>
        <v>0</v>
      </c>
      <c r="AM270">
        <f ca="1">COUNTIFS($H$146:$H$251,$AJ270,$AC$146:$AC$251,"Late")</f>
        <v>0</v>
      </c>
      <c r="AN270">
        <f ca="1">COUNTIFS($H$146:$H$251,$AJ270,$AC$146:$AC$251,"On Schedule")</f>
        <v>8</v>
      </c>
    </row>
    <row r="271" spans="36:40" ht="30" customHeight="1" x14ac:dyDescent="0.2">
      <c r="AJ271" t="s">
        <v>435</v>
      </c>
      <c r="AK271">
        <f ca="1">COUNTIFS($H$146:$H$251,$AJ271,$AC$146:$AC$251,"?*")</f>
        <v>1</v>
      </c>
      <c r="AL271">
        <f ca="1">COUNTIFS($H$146:$H$251,$AJ271,$AC$146:$AC$251,"Completed")</f>
        <v>0</v>
      </c>
      <c r="AM271">
        <f ca="1">COUNTIFS($H$146:$H$251,$AJ271,$AC$146:$AC$251,"Late")</f>
        <v>0</v>
      </c>
      <c r="AN271">
        <f ca="1">COUNTIFS($H$146:$H$251,$AJ271,$AC$146:$AC$251,"On Schedule")</f>
        <v>1</v>
      </c>
    </row>
  </sheetData>
  <autoFilter ref="B4:AC251" xr:uid="{62A1617A-5DBB-4247-A6BB-A85AD40045BE}">
    <filterColumn colId="27">
      <customFilters>
        <customFilter operator="notEqual" val=" "/>
      </customFilters>
    </filterColumn>
  </autoFilter>
  <mergeCells count="1">
    <mergeCell ref="B2:AC2"/>
  </mergeCells>
  <conditionalFormatting sqref="M6:M2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{05247BF9-1199-4F1C-99A6-AF5989F0591D}</x14:id>
        </ext>
      </extLst>
    </cfRule>
  </conditionalFormatting>
  <conditionalFormatting sqref="M26:M42 M4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{30F4DA70-AC6E-4204-AB06-E3A986CA712B}</x14:id>
        </ext>
      </extLst>
    </cfRule>
  </conditionalFormatting>
  <conditionalFormatting sqref="M43:M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{64EE7B16-15B6-40A1-BE2E-3B85F07D2446}</x14:id>
        </ext>
      </extLst>
    </cfRule>
  </conditionalFormatting>
  <conditionalFormatting sqref="M8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{C9E265A2-39CC-40FE-B339-C1943A1BA4B9}</x14:id>
        </ext>
      </extLst>
    </cfRule>
  </conditionalFormatting>
  <conditionalFormatting sqref="M84:M184 M5 M25 M46:M82 M186:M251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{358F5BB1-EED9-4FE9-83D2-2BDC7A2346D4}</x14:id>
        </ext>
      </extLst>
    </cfRule>
  </conditionalFormatting>
  <conditionalFormatting sqref="P248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{0550BF4D-FD89-442F-8E31-0E523E7F5152}</x14:id>
        </ext>
      </extLst>
    </cfRule>
  </conditionalFormatting>
  <conditionalFormatting sqref="P249:P251 P5 P25 P46:P140 P142:P247 Q18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{6808F2D1-35D7-481D-9C02-FE1780898311}</x14:id>
        </ext>
      </extLst>
    </cfRule>
  </conditionalFormatting>
  <conditionalFormatting sqref="Q5:Q140 N5:N251 O141:Q141 Q142:Q184 L185:M185 Q186:Q251">
    <cfRule type="expression" dxfId="98" priority="37">
      <formula>L5="On Schedule"</formula>
    </cfRule>
    <cfRule type="expression" dxfId="97" priority="38">
      <formula>L5="Completed"</formula>
    </cfRule>
    <cfRule type="expression" dxfId="96" priority="36">
      <formula>L5="Late"</formula>
    </cfRule>
  </conditionalFormatting>
  <conditionalFormatting sqref="S6:S22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{21F87424-0177-4425-A6C8-A4CFFE1BFDDB}</x14:id>
        </ext>
      </extLst>
    </cfRule>
  </conditionalFormatting>
  <conditionalFormatting sqref="S23:S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{B908E04B-1D8B-4531-AF3B-1DA5CA699B12}</x14:id>
        </ext>
      </extLst>
    </cfRule>
  </conditionalFormatting>
  <conditionalFormatting sqref="S25 S5 S46:S25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{62B9D3C8-CC75-49A4-BB7D-7617C3F11CA3}</x14:id>
        </ext>
      </extLst>
    </cfRule>
  </conditionalFormatting>
  <conditionalFormatting sqref="S26:S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{90F33473-A0E9-4B06-B7FA-784AA423F3FD}</x14:id>
        </ext>
      </extLst>
    </cfRule>
  </conditionalFormatting>
  <conditionalFormatting sqref="T5:T24">
    <cfRule type="expression" dxfId="95" priority="18">
      <formula>T5="Completed"</formula>
    </cfRule>
    <cfRule type="expression" dxfId="94" priority="16">
      <formula>T5="Late"</formula>
    </cfRule>
    <cfRule type="expression" dxfId="93" priority="17">
      <formula>T5="On Schedule"</formula>
    </cfRule>
  </conditionalFormatting>
  <conditionalFormatting sqref="T23:T25 Z23:Z25">
    <cfRule type="expression" dxfId="92" priority="21">
      <formula>T23="On Schedule"</formula>
    </cfRule>
    <cfRule type="expression" dxfId="91" priority="22">
      <formula>T23="Completed"</formula>
    </cfRule>
    <cfRule type="expression" dxfId="90" priority="20">
      <formula>T23="Late"</formula>
    </cfRule>
  </conditionalFormatting>
  <conditionalFormatting sqref="T26:T251 Z26:Z251 X67:Y67">
    <cfRule type="expression" dxfId="89" priority="6">
      <formula>T26="On Schedule"</formula>
    </cfRule>
    <cfRule type="expression" dxfId="88" priority="7">
      <formula>T26="Completed"</formula>
    </cfRule>
    <cfRule type="expression" dxfId="87" priority="5">
      <formula>T26="Late"</formula>
    </cfRule>
  </conditionalFormatting>
  <conditionalFormatting sqref="V6:V24 P6:P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{58773524-EAC4-49CE-97FD-3F148110E554}</x14:id>
        </ext>
      </extLst>
    </cfRule>
  </conditionalFormatting>
  <conditionalFormatting sqref="V25 V5 V46:V25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{0C100083-73DF-43BA-AAC5-3BB1097DD218}</x14:id>
        </ext>
      </extLst>
    </cfRule>
  </conditionalFormatting>
  <conditionalFormatting sqref="V26:V42 P26:P45 V4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{0277F1BC-1EBA-4587-8EAB-17869920BF2D}</x14:id>
        </ext>
      </extLst>
    </cfRule>
  </conditionalFormatting>
  <conditionalFormatting sqref="V43:V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{84061B94-CE81-4F8E-883A-EFC28CD40163}</x14:id>
        </ext>
      </extLst>
    </cfRule>
  </conditionalFormatting>
  <conditionalFormatting sqref="W5:W251">
    <cfRule type="expression" dxfId="86" priority="31">
      <formula>W5="Late"</formula>
    </cfRule>
    <cfRule type="expression" dxfId="85" priority="33">
      <formula>W5="Completed"</formula>
    </cfRule>
    <cfRule type="expression" dxfId="84" priority="32">
      <formula>W5="On Schedule"</formula>
    </cfRule>
  </conditionalFormatting>
  <conditionalFormatting sqref="Y5 Y25 Y46:Y66 Y68:Y25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{46C0F8B9-9E38-49F7-B5C3-A0CA5B9C22F4}</x14:id>
        </ext>
      </extLst>
    </cfRule>
  </conditionalFormatting>
  <conditionalFormatting sqref="Y6:Y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{B5E18F23-08AB-4153-AD74-0B642B98AC2C}</x14:id>
        </ext>
      </extLst>
    </cfRule>
  </conditionalFormatting>
  <conditionalFormatting sqref="Y26:Y4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{AF9D9BF7-0FB3-44C4-9D93-A03AD0313AB0}</x14:id>
        </ext>
      </extLst>
    </cfRule>
  </conditionalFormatting>
  <conditionalFormatting sqref="Z5:Z24">
    <cfRule type="expression" dxfId="83" priority="13">
      <formula>Z5="Completed"</formula>
    </cfRule>
    <cfRule type="expression" dxfId="82" priority="12">
      <formula>Z5="On Schedule"</formula>
    </cfRule>
    <cfRule type="expression" dxfId="81" priority="11">
      <formula>Z5="Late"</formula>
    </cfRule>
  </conditionalFormatting>
  <conditionalFormatting sqref="AB5 AB25 AB46:AB25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{D20B65AF-5FB2-4513-A4A8-25D7E01C313E}</x14:id>
        </ext>
      </extLst>
    </cfRule>
  </conditionalFormatting>
  <conditionalFormatting sqref="AB6:AB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{2A6BF9EA-10AA-439F-ABB8-61DDEA4EB640}</x14:id>
        </ext>
      </extLst>
    </cfRule>
  </conditionalFormatting>
  <conditionalFormatting sqref="AB26:AB4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{DD2C8F31-FE44-4752-9FA0-A45C227C8131}</x14:id>
        </ext>
      </extLst>
    </cfRule>
  </conditionalFormatting>
  <conditionalFormatting sqref="AC5:AC251">
    <cfRule type="expression" dxfId="80" priority="27">
      <formula>AC5="Late"</formula>
    </cfRule>
    <cfRule type="expression" dxfId="79" priority="28">
      <formula>AC5="On Schedule"</formula>
    </cfRule>
    <cfRule type="expression" dxfId="78" priority="29">
      <formula>AC5="Completed"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247BF9-1199-4F1C-99A6-AF5989F059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30F4DA70-AC6E-4204-AB06-E3A986CA7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M26:M42 M45</xm:sqref>
        </x14:conditionalFormatting>
        <x14:conditionalFormatting xmlns:xm="http://schemas.microsoft.com/office/excel/2006/main">
          <x14:cfRule type="dataBar" id="{64EE7B16-15B6-40A1-BE2E-3B85F07D24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M43:M44</xm:sqref>
        </x14:conditionalFormatting>
        <x14:conditionalFormatting xmlns:xm="http://schemas.microsoft.com/office/excel/2006/main">
          <x14:cfRule type="dataBar" id="{C9E265A2-39CC-40FE-B339-C1943A1BA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</xm:sqref>
        </x14:conditionalFormatting>
        <x14:conditionalFormatting xmlns:xm="http://schemas.microsoft.com/office/excel/2006/main">
          <x14:cfRule type="dataBar" id="{358F5BB1-EED9-4FE9-83D2-2BDC7A2346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M84:M184 M5 M25 M46:M82 M186:M251</xm:sqref>
        </x14:conditionalFormatting>
        <x14:conditionalFormatting xmlns:xm="http://schemas.microsoft.com/office/excel/2006/main">
          <x14:cfRule type="dataBar" id="{0550BF4D-FD89-442F-8E31-0E523E7F51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P248</xm:sqref>
        </x14:conditionalFormatting>
        <x14:conditionalFormatting xmlns:xm="http://schemas.microsoft.com/office/excel/2006/main">
          <x14:cfRule type="dataBar" id="{6808F2D1-35D7-481D-9C02-FE1780898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P249:P251 P5 P25 P46:P140 P142:P247 Q185</xm:sqref>
        </x14:conditionalFormatting>
        <x14:conditionalFormatting xmlns:xm="http://schemas.microsoft.com/office/excel/2006/main">
          <x14:cfRule type="dataBar" id="{21F87424-0177-4425-A6C8-A4CFFE1BF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S6:S22</xm:sqref>
        </x14:conditionalFormatting>
        <x14:conditionalFormatting xmlns:xm="http://schemas.microsoft.com/office/excel/2006/main">
          <x14:cfRule type="dataBar" id="{B908E04B-1D8B-4531-AF3B-1DA5CA699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S23:S24</xm:sqref>
        </x14:conditionalFormatting>
        <x14:conditionalFormatting xmlns:xm="http://schemas.microsoft.com/office/excel/2006/main">
          <x14:cfRule type="dataBar" id="{62B9D3C8-CC75-49A4-BB7D-7617C3F11C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S25 S5 S46:S251</xm:sqref>
        </x14:conditionalFormatting>
        <x14:conditionalFormatting xmlns:xm="http://schemas.microsoft.com/office/excel/2006/main">
          <x14:cfRule type="dataBar" id="{90F33473-A0E9-4B06-B7FA-784AA423F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S26:S45</xm:sqref>
        </x14:conditionalFormatting>
        <x14:conditionalFormatting xmlns:xm="http://schemas.microsoft.com/office/excel/2006/main">
          <x14:cfRule type="dataBar" id="{58773524-EAC4-49CE-97FD-3F148110E5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V6:V24 P6:P24</xm:sqref>
        </x14:conditionalFormatting>
        <x14:conditionalFormatting xmlns:xm="http://schemas.microsoft.com/office/excel/2006/main">
          <x14:cfRule type="dataBar" id="{0C100083-73DF-43BA-AAC5-3BB1097DD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V25 V5 V46:V251</xm:sqref>
        </x14:conditionalFormatting>
        <x14:conditionalFormatting xmlns:xm="http://schemas.microsoft.com/office/excel/2006/main">
          <x14:cfRule type="dataBar" id="{0277F1BC-1EBA-4587-8EAB-17869920B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V26:V42 P26:P45 V45</xm:sqref>
        </x14:conditionalFormatting>
        <x14:conditionalFormatting xmlns:xm="http://schemas.microsoft.com/office/excel/2006/main">
          <x14:cfRule type="dataBar" id="{84061B94-CE81-4F8E-883A-EFC28CD40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V43:V44</xm:sqref>
        </x14:conditionalFormatting>
        <x14:conditionalFormatting xmlns:xm="http://schemas.microsoft.com/office/excel/2006/main">
          <x14:cfRule type="dataBar" id="{46C0F8B9-9E38-49F7-B5C3-A0CA5B9C22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 Y25 Y46:Y66 Y68:Y251</xm:sqref>
        </x14:conditionalFormatting>
        <x14:conditionalFormatting xmlns:xm="http://schemas.microsoft.com/office/excel/2006/main">
          <x14:cfRule type="dataBar" id="{B5E18F23-08AB-4153-AD74-0B642B98AC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Y6:Y24</xm:sqref>
        </x14:conditionalFormatting>
        <x14:conditionalFormatting xmlns:xm="http://schemas.microsoft.com/office/excel/2006/main">
          <x14:cfRule type="dataBar" id="{AF9D9BF7-0FB3-44C4-9D93-A03AD0313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Y26:Y45</xm:sqref>
        </x14:conditionalFormatting>
        <x14:conditionalFormatting xmlns:xm="http://schemas.microsoft.com/office/excel/2006/main">
          <x14:cfRule type="dataBar" id="{D20B65AF-5FB2-4513-A4A8-25D7E01C3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AB5 AB25 AB46:AB251</xm:sqref>
        </x14:conditionalFormatting>
        <x14:conditionalFormatting xmlns:xm="http://schemas.microsoft.com/office/excel/2006/main">
          <x14:cfRule type="dataBar" id="{2A6BF9EA-10AA-439F-ABB8-61DDEA4EB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AB6:AB24</xm:sqref>
        </x14:conditionalFormatting>
        <x14:conditionalFormatting xmlns:xm="http://schemas.microsoft.com/office/excel/2006/main">
          <x14:cfRule type="dataBar" id="{DD2C8F31-FE44-4752-9FA0-A45C227C81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AB26:AB45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E309-901E-4039-B8F6-85F8BDC08FD6}">
  <sheetPr codeName="Sheet13" filterMode="1">
    <tabColor theme="9"/>
  </sheetPr>
  <dimension ref="B2:AP271"/>
  <sheetViews>
    <sheetView zoomScale="80" zoomScaleNormal="80" workbookViewId="0">
      <pane ySplit="4" topLeftCell="A48" activePane="bottomLeft" state="frozen"/>
      <selection activeCell="Q198" sqref="Q198"/>
      <selection pane="bottomLeft" activeCell="Q198" sqref="Q198"/>
    </sheetView>
  </sheetViews>
  <sheetFormatPr defaultRowHeight="30" customHeight="1" outlineLevelCol="1" x14ac:dyDescent="0.2"/>
  <cols>
    <col min="2" max="2" width="5.625" style="488" customWidth="1"/>
    <col min="3" max="3" width="13.75" style="488" customWidth="1" outlineLevel="1"/>
    <col min="4" max="4" width="13.25" style="488" hidden="1" customWidth="1"/>
    <col min="5" max="5" width="13.25" style="644" customWidth="1"/>
    <col min="6" max="6" width="4.875" style="488" hidden="1" customWidth="1" outlineLevel="1"/>
    <col min="7" max="7" width="91.375" style="488" bestFit="1" customWidth="1" collapsed="1"/>
    <col min="8" max="8" width="19.875" style="485" bestFit="1" customWidth="1"/>
    <col min="9" max="11" width="14.125" style="485" hidden="1" customWidth="1"/>
    <col min="12" max="29" width="14.125" style="485" hidden="1" customWidth="1" outlineLevel="1"/>
    <col min="30" max="30" width="14.125" style="485" customWidth="1" collapsed="1"/>
    <col min="31" max="31" width="14.125" style="488" customWidth="1"/>
    <col min="32" max="32" width="14.125" style="485" customWidth="1"/>
    <col min="33" max="33" width="0" hidden="1" customWidth="1"/>
    <col min="35" max="35" width="16.75" bestFit="1" customWidth="1"/>
    <col min="36" max="36" width="13.375" bestFit="1" customWidth="1"/>
    <col min="37" max="37" width="15.5" bestFit="1" customWidth="1"/>
    <col min="38" max="38" width="19.375" bestFit="1" customWidth="1"/>
    <col min="40" max="40" width="15.25" bestFit="1" customWidth="1"/>
    <col min="42" max="42" width="12" bestFit="1" customWidth="1"/>
  </cols>
  <sheetData>
    <row r="2" spans="2:37" ht="30" customHeight="1" x14ac:dyDescent="0.2">
      <c r="B2" s="903" t="s">
        <v>3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C2" s="903"/>
      <c r="AD2" s="903"/>
      <c r="AE2" s="903"/>
      <c r="AF2" s="903"/>
    </row>
    <row r="3" spans="2:37" ht="14.25" x14ac:dyDescent="0.2"/>
    <row r="4" spans="2:37" ht="57" x14ac:dyDescent="0.2">
      <c r="B4" s="441" t="s">
        <v>1858</v>
      </c>
      <c r="C4" s="442" t="s">
        <v>4389</v>
      </c>
      <c r="D4" s="441" t="s">
        <v>548</v>
      </c>
      <c r="E4" s="441" t="s">
        <v>15</v>
      </c>
      <c r="F4" s="441" t="s">
        <v>16</v>
      </c>
      <c r="G4" s="442" t="s">
        <v>18</v>
      </c>
      <c r="H4" s="442" t="s">
        <v>1655</v>
      </c>
      <c r="I4" s="442"/>
      <c r="J4" s="442" t="s">
        <v>1909</v>
      </c>
      <c r="K4" s="442" t="s">
        <v>1654</v>
      </c>
      <c r="L4" s="442" t="s">
        <v>1645</v>
      </c>
      <c r="M4" s="443" t="s">
        <v>1644</v>
      </c>
      <c r="N4" s="443" t="s">
        <v>1935</v>
      </c>
      <c r="O4" s="442" t="s">
        <v>1646</v>
      </c>
      <c r="P4" s="443" t="s">
        <v>1647</v>
      </c>
      <c r="Q4" s="443" t="s">
        <v>1936</v>
      </c>
      <c r="R4" s="442" t="s">
        <v>1915</v>
      </c>
      <c r="S4" s="443" t="s">
        <v>1914</v>
      </c>
      <c r="T4" s="443" t="s">
        <v>1937</v>
      </c>
      <c r="U4" s="442" t="s">
        <v>1648</v>
      </c>
      <c r="V4" s="443" t="s">
        <v>1649</v>
      </c>
      <c r="W4" s="443" t="s">
        <v>1938</v>
      </c>
      <c r="X4" s="442" t="s">
        <v>1650</v>
      </c>
      <c r="Y4" s="443" t="s">
        <v>1651</v>
      </c>
      <c r="Z4" s="443" t="s">
        <v>1939</v>
      </c>
      <c r="AA4" s="442" t="s">
        <v>1944</v>
      </c>
      <c r="AB4" s="443" t="s">
        <v>1945</v>
      </c>
      <c r="AC4" s="443" t="s">
        <v>1946</v>
      </c>
      <c r="AD4" s="442" t="s">
        <v>1652</v>
      </c>
      <c r="AE4" s="443" t="s">
        <v>1653</v>
      </c>
      <c r="AF4" s="443" t="s">
        <v>1940</v>
      </c>
      <c r="AG4" s="441" t="s">
        <v>1910</v>
      </c>
      <c r="AI4" s="586" t="s">
        <v>4389</v>
      </c>
      <c r="AJ4" s="586" t="s">
        <v>4803</v>
      </c>
      <c r="AK4" s="586" t="s">
        <v>4804</v>
      </c>
    </row>
    <row r="5" spans="2:37" ht="30" hidden="1" customHeight="1" x14ac:dyDescent="0.2">
      <c r="B5" s="508" cm="1">
        <f t="array" aca="1" ref="B5:AF251" ca="1">IF('01 Summary'!B4:AF250=" "," ",'01 Summary'!B4:AF250)</f>
        <v>1</v>
      </c>
      <c r="C5" s="508" t="str">
        <f ca="1"/>
        <v>MDW-39246-60</v>
      </c>
      <c r="D5" s="508" t="str">
        <f ca="1"/>
        <v>Lot01</v>
      </c>
      <c r="E5" s="508" t="str">
        <f ca="1"/>
        <v>GEN1</v>
      </c>
      <c r="F5" s="508" t="str">
        <f ca="1"/>
        <v>GEN</v>
      </c>
      <c r="G5" s="542" t="str">
        <f ca="1"/>
        <v>Rooms and Building Service Systems Modification in Stations Area</v>
      </c>
      <c r="H5" s="508" t="str">
        <f ca="1"/>
        <v>-</v>
      </c>
      <c r="I5" s="509">
        <f ca="1"/>
        <v>0</v>
      </c>
      <c r="J5" s="508">
        <f ca="1"/>
        <v>0</v>
      </c>
      <c r="K5" s="510">
        <f ca="1"/>
        <v>46235</v>
      </c>
      <c r="L5" s="663">
        <f ca="1"/>
        <v>0</v>
      </c>
      <c r="M5" s="664">
        <f ca="1"/>
        <v>0</v>
      </c>
      <c r="N5" s="665">
        <f ca="1"/>
        <v>0</v>
      </c>
      <c r="O5" s="663">
        <f ca="1"/>
        <v>0</v>
      </c>
      <c r="P5" s="664">
        <f ca="1"/>
        <v>0</v>
      </c>
      <c r="Q5" s="665">
        <f ca="1"/>
        <v>0</v>
      </c>
      <c r="R5" s="663">
        <f ca="1"/>
        <v>0</v>
      </c>
      <c r="S5" s="664">
        <f ca="1"/>
        <v>0</v>
      </c>
      <c r="T5" s="665">
        <f ca="1"/>
        <v>0</v>
      </c>
      <c r="U5" s="663">
        <f ca="1"/>
        <v>0</v>
      </c>
      <c r="V5" s="664">
        <f ca="1"/>
        <v>0</v>
      </c>
      <c r="W5" s="665">
        <f ca="1"/>
        <v>0</v>
      </c>
      <c r="X5" s="663">
        <f ca="1"/>
        <v>0</v>
      </c>
      <c r="Y5" s="664">
        <f ca="1"/>
        <v>0</v>
      </c>
      <c r="Z5" s="665">
        <f ca="1"/>
        <v>0</v>
      </c>
      <c r="AA5" s="663">
        <f ca="1"/>
        <v>0</v>
      </c>
      <c r="AB5" s="664">
        <f ca="1"/>
        <v>0</v>
      </c>
      <c r="AC5" s="665">
        <f ca="1"/>
        <v>0</v>
      </c>
      <c r="AD5" s="692">
        <f ca="1"/>
        <v>0</v>
      </c>
      <c r="AE5" s="693">
        <f ca="1"/>
        <v>0</v>
      </c>
      <c r="AF5" s="694">
        <f ca="1"/>
        <v>0</v>
      </c>
      <c r="AG5" t="str" cm="1">
        <f t="array" aca="1" ref="AG5" ca="1">_xlfn.XLOOKUP(1,(E5='01 Summary'!$E$4:$E$250)*(('01 Summary'!$AF$4:$AF$250="Late")+('01 Summary'!$AF$4:$AF$250="On Schedule")),'01 Summary'!$AM$4:$AM$250," ")</f>
        <v xml:space="preserve"> </v>
      </c>
      <c r="AI5" t="s">
        <v>1276</v>
      </c>
      <c r="AJ5" t="s">
        <v>3529</v>
      </c>
      <c r="AK5" t="s">
        <v>3802</v>
      </c>
    </row>
    <row r="6" spans="2:37" ht="30" hidden="1" customHeight="1" x14ac:dyDescent="0.2">
      <c r="B6" s="508">
        <f ca="1"/>
        <v>2</v>
      </c>
      <c r="C6" s="508" t="str">
        <f ca="1"/>
        <v>MDW-39246</v>
      </c>
      <c r="D6" s="508" t="str">
        <f ca="1"/>
        <v>Lot01</v>
      </c>
      <c r="E6" s="508" t="str">
        <f ca="1"/>
        <v>GEN1.1</v>
      </c>
      <c r="F6" s="508" t="str">
        <f ca="1"/>
        <v>GEN</v>
      </c>
      <c r="G6" s="542" t="str">
        <f ca="1"/>
        <v>Power Outlet Installation in SOR, Ticket Office and Cash Handling for OR13 - OR17</v>
      </c>
      <c r="H6" s="508" t="str">
        <f ca="1"/>
        <v>ประธาน</v>
      </c>
      <c r="I6" s="509">
        <f ca="1"/>
        <v>0</v>
      </c>
      <c r="J6" s="508">
        <f ca="1"/>
        <v>0</v>
      </c>
      <c r="K6" s="510">
        <f ca="1"/>
        <v>46235</v>
      </c>
      <c r="L6" s="173">
        <f ca="1"/>
        <v>46052</v>
      </c>
      <c r="M6" s="187">
        <f ca="1"/>
        <v>1</v>
      </c>
      <c r="N6" s="191" t="str">
        <f ca="1"/>
        <v>Completed</v>
      </c>
      <c r="O6" s="173">
        <f ca="1"/>
        <v>46082</v>
      </c>
      <c r="P6" s="187">
        <f ca="1"/>
        <v>1</v>
      </c>
      <c r="Q6" s="191" t="str">
        <f ca="1"/>
        <v>Completed</v>
      </c>
      <c r="R6" s="194">
        <f ca="1"/>
        <v>0</v>
      </c>
      <c r="S6" s="195">
        <f ca="1"/>
        <v>0</v>
      </c>
      <c r="T6" s="203">
        <f ca="1"/>
        <v>0</v>
      </c>
      <c r="U6" s="173">
        <f ca="1"/>
        <v>46112</v>
      </c>
      <c r="V6" s="187">
        <f ca="1"/>
        <v>1</v>
      </c>
      <c r="W6" s="191" t="str">
        <f ca="1"/>
        <v>Completed</v>
      </c>
      <c r="X6" s="194">
        <f ca="1"/>
        <v>0</v>
      </c>
      <c r="Y6" s="195">
        <f ca="1"/>
        <v>0</v>
      </c>
      <c r="Z6" s="203">
        <f ca="1"/>
        <v>0</v>
      </c>
      <c r="AA6" s="173">
        <f ca="1"/>
        <v>46295</v>
      </c>
      <c r="AB6" s="187">
        <f ca="1"/>
        <v>1</v>
      </c>
      <c r="AC6" s="191" t="str">
        <f ca="1"/>
        <v>Completed</v>
      </c>
      <c r="AD6" s="672">
        <f ca="1"/>
        <v>46326</v>
      </c>
      <c r="AE6" s="673">
        <f ca="1"/>
        <v>1</v>
      </c>
      <c r="AF6" s="655" t="str">
        <f ca="1"/>
        <v>Completed</v>
      </c>
      <c r="AG6" t="str" cm="1">
        <f t="array" aca="1" ref="AG6" ca="1">_xlfn.XLOOKUP(1,(E6='01 Summary'!$E$4:$E$250)*(('01 Summary'!$AF$4:$AF$250="Late")+('01 Summary'!$AF$4:$AF$250="On Schedule")),'01 Summary'!$AM$4:$AM$250," ")</f>
        <v xml:space="preserve"> </v>
      </c>
      <c r="AI6" t="s">
        <v>1276</v>
      </c>
      <c r="AJ6" t="s">
        <v>3529</v>
      </c>
      <c r="AK6" t="s">
        <v>3802</v>
      </c>
    </row>
    <row r="7" spans="2:37" ht="30" hidden="1" customHeight="1" x14ac:dyDescent="0.2">
      <c r="B7" s="508">
        <f ca="1"/>
        <v>3</v>
      </c>
      <c r="C7" s="508" t="str">
        <f ca="1"/>
        <v>MDW-39247</v>
      </c>
      <c r="D7" s="508" t="str">
        <f ca="1"/>
        <v>Lot01</v>
      </c>
      <c r="E7" s="508" t="str">
        <f ca="1"/>
        <v>GEN1.2</v>
      </c>
      <c r="F7" s="508" t="str">
        <f ca="1"/>
        <v>GEN</v>
      </c>
      <c r="G7" s="542" t="str">
        <f ca="1"/>
        <v>Power Outlet Installation in SOR, Ticket Office and Cash Handling for OR18 - OR22</v>
      </c>
      <c r="H7" s="508" t="str">
        <f ca="1"/>
        <v>ประธาน</v>
      </c>
      <c r="I7" s="509">
        <f ca="1"/>
        <v>0</v>
      </c>
      <c r="J7" s="508">
        <f ca="1"/>
        <v>0</v>
      </c>
      <c r="K7" s="510">
        <f ca="1"/>
        <v>46235</v>
      </c>
      <c r="L7" s="173">
        <f ca="1"/>
        <v>46021</v>
      </c>
      <c r="M7" s="187">
        <f ca="1"/>
        <v>1</v>
      </c>
      <c r="N7" s="191" t="str">
        <f ca="1"/>
        <v>Completed</v>
      </c>
      <c r="O7" s="173">
        <f ca="1"/>
        <v>46051</v>
      </c>
      <c r="P7" s="187">
        <f ca="1"/>
        <v>1</v>
      </c>
      <c r="Q7" s="191" t="str">
        <f ca="1"/>
        <v>Completed</v>
      </c>
      <c r="R7" s="194">
        <f ca="1"/>
        <v>0</v>
      </c>
      <c r="S7" s="195">
        <f ca="1"/>
        <v>0</v>
      </c>
      <c r="T7" s="203">
        <f ca="1"/>
        <v>0</v>
      </c>
      <c r="U7" s="173">
        <f ca="1"/>
        <v>46081</v>
      </c>
      <c r="V7" s="187">
        <f ca="1"/>
        <v>1</v>
      </c>
      <c r="W7" s="191" t="str">
        <f ca="1"/>
        <v>Completed</v>
      </c>
      <c r="X7" s="194">
        <f ca="1"/>
        <v>0</v>
      </c>
      <c r="Y7" s="195">
        <f ca="1"/>
        <v>0</v>
      </c>
      <c r="Z7" s="203">
        <f ca="1"/>
        <v>0</v>
      </c>
      <c r="AA7" s="173">
        <f ca="1"/>
        <v>46295</v>
      </c>
      <c r="AB7" s="187">
        <f ca="1"/>
        <v>1</v>
      </c>
      <c r="AC7" s="191" t="str">
        <f ca="1"/>
        <v>Completed</v>
      </c>
      <c r="AD7" s="672">
        <f ca="1"/>
        <v>46326</v>
      </c>
      <c r="AE7" s="673">
        <f ca="1"/>
        <v>1</v>
      </c>
      <c r="AF7" s="655" t="str">
        <f ca="1"/>
        <v>Completed</v>
      </c>
      <c r="AG7" t="str" cm="1">
        <f t="array" aca="1" ref="AG7" ca="1">_xlfn.XLOOKUP(1,(E7='01 Summary'!$E$4:$E$250)*(('01 Summary'!$AF$4:$AF$250="Late")+('01 Summary'!$AF$4:$AF$250="On Schedule")),'01 Summary'!$AM$4:$AM$250," ")</f>
        <v xml:space="preserve"> </v>
      </c>
      <c r="AI7" t="s">
        <v>1280</v>
      </c>
      <c r="AJ7" t="s">
        <v>3529</v>
      </c>
      <c r="AK7" t="s">
        <v>3804</v>
      </c>
    </row>
    <row r="8" spans="2:37" ht="30" hidden="1" customHeight="1" x14ac:dyDescent="0.2">
      <c r="B8" s="508">
        <f ca="1"/>
        <v>4</v>
      </c>
      <c r="C8" s="508" t="str">
        <f ca="1"/>
        <v>MDW-39248</v>
      </c>
      <c r="D8" s="508" t="str">
        <f ca="1"/>
        <v>Lot01</v>
      </c>
      <c r="E8" s="508" t="str">
        <f ca="1"/>
        <v>GEN1.3</v>
      </c>
      <c r="F8" s="508" t="str">
        <f ca="1"/>
        <v>GEN</v>
      </c>
      <c r="G8" s="542" t="str">
        <f ca="1"/>
        <v>Power Outlet Installation in SOR, Ticket Office and Cash Handling for OR23 - OR29</v>
      </c>
      <c r="H8" s="508" t="str">
        <f ca="1"/>
        <v>ประธาน</v>
      </c>
      <c r="I8" s="509">
        <f ca="1"/>
        <v>0</v>
      </c>
      <c r="J8" s="508">
        <f ca="1"/>
        <v>0</v>
      </c>
      <c r="K8" s="510">
        <f ca="1"/>
        <v>46235</v>
      </c>
      <c r="L8" s="173">
        <f ca="1"/>
        <v>46052</v>
      </c>
      <c r="M8" s="187">
        <f ca="1"/>
        <v>1</v>
      </c>
      <c r="N8" s="191" t="str">
        <f ca="1"/>
        <v>Completed</v>
      </c>
      <c r="O8" s="173">
        <f ca="1"/>
        <v>46082</v>
      </c>
      <c r="P8" s="187">
        <f ca="1"/>
        <v>1</v>
      </c>
      <c r="Q8" s="191" t="str">
        <f ca="1"/>
        <v>Completed</v>
      </c>
      <c r="R8" s="194">
        <f ca="1"/>
        <v>0</v>
      </c>
      <c r="S8" s="195">
        <f ca="1"/>
        <v>0</v>
      </c>
      <c r="T8" s="203">
        <f ca="1"/>
        <v>0</v>
      </c>
      <c r="U8" s="173">
        <f ca="1"/>
        <v>46112</v>
      </c>
      <c r="V8" s="187">
        <f ca="1"/>
        <v>1</v>
      </c>
      <c r="W8" s="191" t="str">
        <f ca="1"/>
        <v>Completed</v>
      </c>
      <c r="X8" s="194">
        <f ca="1"/>
        <v>0</v>
      </c>
      <c r="Y8" s="195">
        <f ca="1"/>
        <v>0</v>
      </c>
      <c r="Z8" s="203">
        <f ca="1"/>
        <v>0</v>
      </c>
      <c r="AA8" s="173">
        <f ca="1"/>
        <v>46295</v>
      </c>
      <c r="AB8" s="187">
        <f ca="1"/>
        <v>1</v>
      </c>
      <c r="AC8" s="191" t="str">
        <f ca="1"/>
        <v>Completed</v>
      </c>
      <c r="AD8" s="672">
        <f ca="1"/>
        <v>46326</v>
      </c>
      <c r="AE8" s="673">
        <f ca="1"/>
        <v>1</v>
      </c>
      <c r="AF8" s="655" t="str">
        <f ca="1"/>
        <v>Completed</v>
      </c>
      <c r="AG8" t="str" cm="1">
        <f t="array" aca="1" ref="AG8" ca="1">_xlfn.XLOOKUP(1,(E8='01 Summary'!$E$4:$E$250)*(('01 Summary'!$AF$4:$AF$250="Late")+('01 Summary'!$AF$4:$AF$250="On Schedule")),'01 Summary'!$AM$4:$AM$250," ")</f>
        <v xml:space="preserve"> </v>
      </c>
      <c r="AI8" t="s">
        <v>1283</v>
      </c>
      <c r="AJ8" t="s">
        <v>3529</v>
      </c>
      <c r="AK8" t="s">
        <v>3806</v>
      </c>
    </row>
    <row r="9" spans="2:37" ht="30" hidden="1" customHeight="1" x14ac:dyDescent="0.2">
      <c r="B9" s="508">
        <f ca="1"/>
        <v>5</v>
      </c>
      <c r="C9" s="508" t="str">
        <f ca="1"/>
        <v>MDW-39252</v>
      </c>
      <c r="D9" s="508" t="str">
        <f ca="1"/>
        <v>Lot01</v>
      </c>
      <c r="E9" s="508" t="str">
        <f ca="1"/>
        <v>GEN1.4</v>
      </c>
      <c r="F9" s="508" t="str">
        <f ca="1"/>
        <v>GEN</v>
      </c>
      <c r="G9" s="542" t="str">
        <f ca="1"/>
        <v>Modification of Fire Suppression System (N2) in Commerial Room at OR14</v>
      </c>
      <c r="H9" s="508" t="str">
        <f ca="1"/>
        <v>ประธาน</v>
      </c>
      <c r="I9" s="509">
        <f ca="1"/>
        <v>0</v>
      </c>
      <c r="J9" s="508">
        <f ca="1"/>
        <v>0</v>
      </c>
      <c r="K9" s="510">
        <f ca="1"/>
        <v>46235</v>
      </c>
      <c r="L9" s="173">
        <f ca="1"/>
        <v>46021</v>
      </c>
      <c r="M9" s="187">
        <f ca="1"/>
        <v>1</v>
      </c>
      <c r="N9" s="191" t="str">
        <f ca="1"/>
        <v>Completed</v>
      </c>
      <c r="O9" s="173">
        <f ca="1"/>
        <v>46051</v>
      </c>
      <c r="P9" s="187">
        <f ca="1"/>
        <v>1</v>
      </c>
      <c r="Q9" s="191" t="str">
        <f ca="1"/>
        <v>Completed</v>
      </c>
      <c r="R9" s="194">
        <f ca="1"/>
        <v>0</v>
      </c>
      <c r="S9" s="195">
        <f ca="1"/>
        <v>0</v>
      </c>
      <c r="T9" s="203">
        <f ca="1"/>
        <v>0</v>
      </c>
      <c r="U9" s="173">
        <f ca="1"/>
        <v>46081</v>
      </c>
      <c r="V9" s="187">
        <f ca="1"/>
        <v>1</v>
      </c>
      <c r="W9" s="191" t="str">
        <f ca="1"/>
        <v>Completed</v>
      </c>
      <c r="X9" s="194">
        <f ca="1"/>
        <v>0</v>
      </c>
      <c r="Y9" s="195">
        <f ca="1"/>
        <v>0</v>
      </c>
      <c r="Z9" s="203">
        <f ca="1"/>
        <v>0</v>
      </c>
      <c r="AA9" s="173">
        <f ca="1"/>
        <v>46295</v>
      </c>
      <c r="AB9" s="187">
        <f ca="1"/>
        <v>1</v>
      </c>
      <c r="AC9" s="191" t="str">
        <f ca="1"/>
        <v>Completed</v>
      </c>
      <c r="AD9" s="672">
        <f ca="1"/>
        <v>46326</v>
      </c>
      <c r="AE9" s="673">
        <f ca="1"/>
        <v>1</v>
      </c>
      <c r="AF9" s="655" t="str">
        <f ca="1"/>
        <v>Completed</v>
      </c>
      <c r="AG9" s="571" t="str" cm="1">
        <f t="array" aca="1" ref="AG9" ca="1">_xlfn.XLOOKUP(1,(E9='01 Summary'!$E$4:$E$250)*(('01 Summary'!$AF$4:$AF$250="Late")+('01 Summary'!$AF$4:$AF$250="On Schedule")),'01 Summary'!$AM$4:$AM$250," ")</f>
        <v xml:space="preserve"> </v>
      </c>
      <c r="AH9" s="571"/>
      <c r="AI9" s="571" t="s">
        <v>1298</v>
      </c>
      <c r="AJ9" s="571" t="s">
        <v>3537</v>
      </c>
      <c r="AK9" s="571" t="s">
        <v>3811</v>
      </c>
    </row>
    <row r="10" spans="2:37" ht="30" hidden="1" customHeight="1" x14ac:dyDescent="0.2">
      <c r="B10" s="508">
        <f ca="1"/>
        <v>6</v>
      </c>
      <c r="C10" s="508" t="str">
        <f ca="1"/>
        <v>MDW-39253</v>
      </c>
      <c r="D10" s="508" t="str">
        <f ca="1"/>
        <v>Lot01</v>
      </c>
      <c r="E10" s="508" t="str">
        <f ca="1"/>
        <v>GEN1.5</v>
      </c>
      <c r="F10" s="508" t="str">
        <f ca="1"/>
        <v>GEN</v>
      </c>
      <c r="G10" s="542" t="str">
        <f ca="1"/>
        <v>Modification of Civil Work in Telecommunication Room at OR14</v>
      </c>
      <c r="H10" s="508" t="str">
        <f ca="1"/>
        <v>สหชาติ</v>
      </c>
      <c r="I10" s="509">
        <f ca="1"/>
        <v>0</v>
      </c>
      <c r="J10" s="508">
        <f ca="1"/>
        <v>0</v>
      </c>
      <c r="K10" s="510">
        <f ca="1"/>
        <v>46235</v>
      </c>
      <c r="L10" s="173">
        <f ca="1"/>
        <v>46021</v>
      </c>
      <c r="M10" s="187">
        <f ca="1"/>
        <v>1</v>
      </c>
      <c r="N10" s="191" t="str">
        <f ca="1"/>
        <v>Completed</v>
      </c>
      <c r="O10" s="173">
        <f ca="1"/>
        <v>46051</v>
      </c>
      <c r="P10" s="187">
        <f ca="1"/>
        <v>1</v>
      </c>
      <c r="Q10" s="191" t="str">
        <f ca="1"/>
        <v>Completed</v>
      </c>
      <c r="R10" s="194">
        <f ca="1"/>
        <v>0</v>
      </c>
      <c r="S10" s="195">
        <f ca="1"/>
        <v>0</v>
      </c>
      <c r="T10" s="203">
        <f ca="1"/>
        <v>0</v>
      </c>
      <c r="U10" s="173">
        <f ca="1"/>
        <v>46081</v>
      </c>
      <c r="V10" s="187">
        <f ca="1"/>
        <v>1</v>
      </c>
      <c r="W10" s="191" t="str">
        <f ca="1"/>
        <v>Completed</v>
      </c>
      <c r="X10" s="194">
        <f ca="1"/>
        <v>0</v>
      </c>
      <c r="Y10" s="195">
        <f ca="1"/>
        <v>0</v>
      </c>
      <c r="Z10" s="203">
        <f ca="1"/>
        <v>0</v>
      </c>
      <c r="AA10" s="173">
        <f ca="1"/>
        <v>46295</v>
      </c>
      <c r="AB10" s="187">
        <f ca="1"/>
        <v>1</v>
      </c>
      <c r="AC10" s="191" t="str">
        <f ca="1"/>
        <v>Completed</v>
      </c>
      <c r="AD10" s="672">
        <f ca="1"/>
        <v>0</v>
      </c>
      <c r="AE10" s="673">
        <f ca="1"/>
        <v>0</v>
      </c>
      <c r="AF10" s="655">
        <f ca="1"/>
        <v>0</v>
      </c>
      <c r="AG10" t="str" cm="1">
        <f t="array" aca="1" ref="AG10" ca="1">_xlfn.XLOOKUP(1,(E10='01 Summary'!$E$4:$E$250)*(('01 Summary'!$AF$4:$AF$250="Late")+('01 Summary'!$AF$4:$AF$250="On Schedule")),'01 Summary'!$AM$4:$AM$250," ")</f>
        <v xml:space="preserve"> </v>
      </c>
      <c r="AI10" t="s">
        <v>1302</v>
      </c>
      <c r="AJ10" t="s">
        <v>2111</v>
      </c>
      <c r="AK10" t="s">
        <v>2113</v>
      </c>
    </row>
    <row r="11" spans="2:37" ht="30" hidden="1" customHeight="1" x14ac:dyDescent="0.2">
      <c r="B11" s="508">
        <f ca="1"/>
        <v>7</v>
      </c>
      <c r="C11" s="508" t="str">
        <f ca="1"/>
        <v>MDW-39254</v>
      </c>
      <c r="D11" s="508" t="str">
        <f ca="1"/>
        <v>Lot01</v>
      </c>
      <c r="E11" s="508" t="str">
        <f ca="1"/>
        <v>GEN1.6</v>
      </c>
      <c r="F11" s="508" t="str">
        <f ca="1"/>
        <v>GEN</v>
      </c>
      <c r="G11" s="542" t="str">
        <f ca="1"/>
        <v>Modification in Staff Mess Room at OR13-OR17</v>
      </c>
      <c r="H11" s="508" t="str">
        <f ca="1"/>
        <v>ประธาน</v>
      </c>
      <c r="I11" s="509">
        <f ca="1"/>
        <v>0</v>
      </c>
      <c r="J11" s="508">
        <f ca="1"/>
        <v>0</v>
      </c>
      <c r="K11" s="510">
        <f ca="1"/>
        <v>46235</v>
      </c>
      <c r="L11" s="173">
        <f ca="1"/>
        <v>46052</v>
      </c>
      <c r="M11" s="187">
        <f ca="1"/>
        <v>1</v>
      </c>
      <c r="N11" s="191" t="str">
        <f ca="1"/>
        <v>Completed</v>
      </c>
      <c r="O11" s="173">
        <f ca="1"/>
        <v>46082</v>
      </c>
      <c r="P11" s="187">
        <f ca="1"/>
        <v>1</v>
      </c>
      <c r="Q11" s="191" t="str">
        <f ca="1"/>
        <v>Completed</v>
      </c>
      <c r="R11" s="194">
        <f ca="1"/>
        <v>0</v>
      </c>
      <c r="S11" s="195">
        <f ca="1"/>
        <v>0</v>
      </c>
      <c r="T11" s="203">
        <f ca="1"/>
        <v>0</v>
      </c>
      <c r="U11" s="173">
        <f ca="1"/>
        <v>46112</v>
      </c>
      <c r="V11" s="187">
        <f ca="1"/>
        <v>1</v>
      </c>
      <c r="W11" s="191" t="str">
        <f ca="1"/>
        <v>Completed</v>
      </c>
      <c r="X11" s="194">
        <f ca="1"/>
        <v>0</v>
      </c>
      <c r="Y11" s="195">
        <f ca="1"/>
        <v>0</v>
      </c>
      <c r="Z11" s="203">
        <f ca="1"/>
        <v>0</v>
      </c>
      <c r="AA11" s="173">
        <f ca="1"/>
        <v>46295</v>
      </c>
      <c r="AB11" s="187">
        <f ca="1"/>
        <v>1</v>
      </c>
      <c r="AC11" s="191" t="str">
        <f ca="1"/>
        <v>Completed</v>
      </c>
      <c r="AD11" s="672">
        <f ca="1"/>
        <v>46326</v>
      </c>
      <c r="AE11" s="673">
        <f ca="1"/>
        <v>1</v>
      </c>
      <c r="AF11" s="655" t="str">
        <f ca="1"/>
        <v>Completed</v>
      </c>
      <c r="AG11" t="str" cm="1">
        <f t="array" aca="1" ref="AG11" ca="1">_xlfn.XLOOKUP(1,(E11='01 Summary'!$E$4:$E$250)*(('01 Summary'!$AF$4:$AF$250="Late")+('01 Summary'!$AF$4:$AF$250="On Schedule")),'01 Summary'!$AM$4:$AM$250," ")</f>
        <v xml:space="preserve"> </v>
      </c>
      <c r="AI11" t="s">
        <v>1305</v>
      </c>
      <c r="AJ11" t="s">
        <v>3541</v>
      </c>
      <c r="AK11" t="s">
        <v>3813</v>
      </c>
    </row>
    <row r="12" spans="2:37" ht="30" hidden="1" customHeight="1" x14ac:dyDescent="0.2">
      <c r="B12" s="508">
        <f ca="1"/>
        <v>8</v>
      </c>
      <c r="C12" s="508" t="str">
        <f ca="1"/>
        <v>MDW-39255</v>
      </c>
      <c r="D12" s="508" t="str">
        <f ca="1"/>
        <v>Lot01</v>
      </c>
      <c r="E12" s="508" t="str">
        <f ca="1"/>
        <v>GEN1.7</v>
      </c>
      <c r="F12" s="508" t="str">
        <f ca="1"/>
        <v>GEN</v>
      </c>
      <c r="G12" s="542" t="str">
        <f ca="1"/>
        <v>Modification in Staff Mess Room at OR18-OR22</v>
      </c>
      <c r="H12" s="508" t="str">
        <f ca="1"/>
        <v>ประธาน</v>
      </c>
      <c r="I12" s="509">
        <f ca="1"/>
        <v>0</v>
      </c>
      <c r="J12" s="508">
        <f ca="1"/>
        <v>0</v>
      </c>
      <c r="K12" s="510">
        <f ca="1"/>
        <v>46235</v>
      </c>
      <c r="L12" s="173">
        <f ca="1"/>
        <v>46235</v>
      </c>
      <c r="M12" s="187">
        <f ca="1"/>
        <v>1</v>
      </c>
      <c r="N12" s="191" t="str">
        <f ca="1"/>
        <v>Completed</v>
      </c>
      <c r="O12" s="173">
        <f ca="1"/>
        <v>46265</v>
      </c>
      <c r="P12" s="187">
        <f ca="1"/>
        <v>1</v>
      </c>
      <c r="Q12" s="191" t="str">
        <f ca="1"/>
        <v>Completed</v>
      </c>
      <c r="R12" s="194">
        <f ca="1"/>
        <v>0</v>
      </c>
      <c r="S12" s="195">
        <f ca="1"/>
        <v>0</v>
      </c>
      <c r="T12" s="203">
        <f ca="1"/>
        <v>0</v>
      </c>
      <c r="U12" s="173">
        <f ca="1"/>
        <v>46295</v>
      </c>
      <c r="V12" s="187">
        <f ca="1"/>
        <v>1</v>
      </c>
      <c r="W12" s="191" t="str">
        <f ca="1"/>
        <v>Completed</v>
      </c>
      <c r="X12" s="194">
        <f ca="1"/>
        <v>0</v>
      </c>
      <c r="Y12" s="195">
        <f ca="1"/>
        <v>0</v>
      </c>
      <c r="Z12" s="203">
        <f ca="1"/>
        <v>0</v>
      </c>
      <c r="AA12" s="173">
        <f ca="1"/>
        <v>46295</v>
      </c>
      <c r="AB12" s="187">
        <f ca="1"/>
        <v>1</v>
      </c>
      <c r="AC12" s="191" t="str">
        <f ca="1"/>
        <v>Completed</v>
      </c>
      <c r="AD12" s="672">
        <f ca="1"/>
        <v>46326</v>
      </c>
      <c r="AE12" s="673">
        <f ca="1"/>
        <v>0</v>
      </c>
      <c r="AF12" s="655" t="str">
        <f ca="1"/>
        <v>On Schedule</v>
      </c>
      <c r="AG12" s="571" cm="1">
        <f t="array" aca="1" ref="AG12" ca="1">_xlfn.XLOOKUP(1,(E12='01 Summary'!$E$4:$E$250)*(('01 Summary'!$AF$4:$AF$250="Late")+('01 Summary'!$AF$4:$AF$250="On Schedule")),'01 Summary'!$AM$4:$AM$250," ")</f>
        <v>0</v>
      </c>
      <c r="AH12" s="571"/>
      <c r="AI12" s="571" t="s">
        <v>1308</v>
      </c>
      <c r="AJ12" s="571" t="s">
        <v>3541</v>
      </c>
      <c r="AK12" s="571" t="s">
        <v>3815</v>
      </c>
    </row>
    <row r="13" spans="2:37" ht="30" hidden="1" customHeight="1" x14ac:dyDescent="0.2">
      <c r="B13" s="508">
        <f ca="1"/>
        <v>9</v>
      </c>
      <c r="C13" s="508" t="str">
        <f ca="1"/>
        <v>MDW-39256</v>
      </c>
      <c r="D13" s="508" t="str">
        <f ca="1"/>
        <v>Lot01</v>
      </c>
      <c r="E13" s="508" t="str">
        <f ca="1"/>
        <v>GEN1.8</v>
      </c>
      <c r="F13" s="508" t="str">
        <f ca="1"/>
        <v>GEN</v>
      </c>
      <c r="G13" s="542" t="str">
        <f ca="1"/>
        <v>Modification in Staff Mess Room at OR23-OR29</v>
      </c>
      <c r="H13" s="508" t="str">
        <f ca="1"/>
        <v>ประธาน</v>
      </c>
      <c r="I13" s="509">
        <f ca="1"/>
        <v>0</v>
      </c>
      <c r="J13" s="508">
        <f ca="1"/>
        <v>0</v>
      </c>
      <c r="K13" s="510">
        <f ca="1"/>
        <v>46235</v>
      </c>
      <c r="L13" s="173">
        <f ca="1"/>
        <v>46235</v>
      </c>
      <c r="M13" s="187">
        <f ca="1"/>
        <v>1</v>
      </c>
      <c r="N13" s="191" t="str">
        <f ca="1"/>
        <v>Completed</v>
      </c>
      <c r="O13" s="173">
        <f ca="1"/>
        <v>46265</v>
      </c>
      <c r="P13" s="187">
        <f ca="1"/>
        <v>1</v>
      </c>
      <c r="Q13" s="191" t="str">
        <f ca="1"/>
        <v>Completed</v>
      </c>
      <c r="R13" s="194">
        <f ca="1"/>
        <v>0</v>
      </c>
      <c r="S13" s="195">
        <f ca="1"/>
        <v>0</v>
      </c>
      <c r="T13" s="203">
        <f ca="1"/>
        <v>0</v>
      </c>
      <c r="U13" s="173">
        <f ca="1"/>
        <v>46295</v>
      </c>
      <c r="V13" s="187">
        <f ca="1"/>
        <v>1</v>
      </c>
      <c r="W13" s="191" t="str">
        <f ca="1"/>
        <v>Completed</v>
      </c>
      <c r="X13" s="194">
        <f ca="1"/>
        <v>0</v>
      </c>
      <c r="Y13" s="195">
        <f ca="1"/>
        <v>0</v>
      </c>
      <c r="Z13" s="203">
        <f ca="1"/>
        <v>0</v>
      </c>
      <c r="AA13" s="173">
        <f ca="1"/>
        <v>46295</v>
      </c>
      <c r="AB13" s="187">
        <f ca="1"/>
        <v>1</v>
      </c>
      <c r="AC13" s="191" t="str">
        <f ca="1"/>
        <v>Completed</v>
      </c>
      <c r="AD13" s="672">
        <f ca="1"/>
        <v>46356</v>
      </c>
      <c r="AE13" s="673">
        <f ca="1"/>
        <v>0</v>
      </c>
      <c r="AF13" s="655" t="str">
        <f ca="1"/>
        <v>On Schedule</v>
      </c>
      <c r="AG13" s="571" cm="1">
        <f t="array" aca="1" ref="AG13" ca="1">_xlfn.XLOOKUP(1,(E13='01 Summary'!$E$4:$E$250)*(('01 Summary'!$AF$4:$AF$250="Late")+('01 Summary'!$AF$4:$AF$250="On Schedule")),'01 Summary'!$AM$4:$AM$250," ")</f>
        <v>0</v>
      </c>
      <c r="AH13" s="571"/>
      <c r="AI13" s="571" t="s">
        <v>1311</v>
      </c>
      <c r="AJ13" s="571" t="s">
        <v>3541</v>
      </c>
      <c r="AK13" s="571" t="s">
        <v>3817</v>
      </c>
    </row>
    <row r="14" spans="2:37" ht="30" hidden="1" customHeight="1" x14ac:dyDescent="0.2">
      <c r="B14" s="508">
        <f ca="1"/>
        <v>10</v>
      </c>
      <c r="C14" s="508" t="str">
        <f ca="1"/>
        <v>MDW-39257</v>
      </c>
      <c r="D14" s="508" t="str">
        <f ca="1"/>
        <v>Lot01</v>
      </c>
      <c r="E14" s="508" t="str">
        <f ca="1"/>
        <v>GEN1.9</v>
      </c>
      <c r="F14" s="508" t="str">
        <f ca="1"/>
        <v>GEN</v>
      </c>
      <c r="G14" s="542" t="str">
        <f ca="1"/>
        <v>Modification of Air Conditioning in CER and SER at OR13-OR19</v>
      </c>
      <c r="H14" s="508" t="str">
        <f ca="1"/>
        <v>ประธาน</v>
      </c>
      <c r="I14" s="509">
        <f ca="1"/>
        <v>0</v>
      </c>
      <c r="J14" s="508">
        <f ca="1"/>
        <v>0</v>
      </c>
      <c r="K14" s="510">
        <f ca="1"/>
        <v>46235</v>
      </c>
      <c r="L14" s="173">
        <f ca="1"/>
        <v>46235</v>
      </c>
      <c r="M14" s="187">
        <f ca="1"/>
        <v>1</v>
      </c>
      <c r="N14" s="191" t="str">
        <f ca="1"/>
        <v>Completed</v>
      </c>
      <c r="O14" s="173">
        <f ca="1"/>
        <v>46265</v>
      </c>
      <c r="P14" s="187">
        <f ca="1"/>
        <v>1</v>
      </c>
      <c r="Q14" s="191" t="str">
        <f ca="1"/>
        <v>Completed</v>
      </c>
      <c r="R14" s="194">
        <f ca="1"/>
        <v>0</v>
      </c>
      <c r="S14" s="195">
        <f ca="1"/>
        <v>0</v>
      </c>
      <c r="T14" s="203">
        <f ca="1"/>
        <v>0</v>
      </c>
      <c r="U14" s="173">
        <f ca="1"/>
        <v>46295</v>
      </c>
      <c r="V14" s="187">
        <f ca="1"/>
        <v>0.99</v>
      </c>
      <c r="W14" s="191" t="str">
        <f ca="1"/>
        <v>Late</v>
      </c>
      <c r="X14" s="194">
        <f ca="1"/>
        <v>0</v>
      </c>
      <c r="Y14" s="195">
        <f ca="1"/>
        <v>0</v>
      </c>
      <c r="Z14" s="203">
        <f ca="1"/>
        <v>0</v>
      </c>
      <c r="AA14" s="173">
        <f ca="1"/>
        <v>46295</v>
      </c>
      <c r="AB14" s="187">
        <f ca="1"/>
        <v>1</v>
      </c>
      <c r="AC14" s="191" t="str">
        <f ca="1"/>
        <v>Completed</v>
      </c>
      <c r="AD14" s="672">
        <f ca="1"/>
        <v>46356</v>
      </c>
      <c r="AE14" s="673">
        <f ca="1"/>
        <v>0</v>
      </c>
      <c r="AF14" s="655" t="str">
        <f ca="1"/>
        <v>On Schedule</v>
      </c>
      <c r="AG14" cm="1">
        <f t="array" aca="1" ref="AG14" ca="1">_xlfn.XLOOKUP(1,(E14='01 Summary'!$E$4:$E$250)*(('01 Summary'!$AF$4:$AF$250="Late")+('01 Summary'!$AF$4:$AF$250="On Schedule")),'01 Summary'!$AM$4:$AM$250," ")</f>
        <v>0</v>
      </c>
      <c r="AI14" t="s">
        <v>1314</v>
      </c>
      <c r="AJ14" t="s">
        <v>3544</v>
      </c>
      <c r="AK14" t="s">
        <v>3819</v>
      </c>
    </row>
    <row r="15" spans="2:37" ht="30" hidden="1" customHeight="1" x14ac:dyDescent="0.2">
      <c r="B15" s="508">
        <f ca="1"/>
        <v>11</v>
      </c>
      <c r="C15" s="508" t="str">
        <f ca="1"/>
        <v>MDW-39258</v>
      </c>
      <c r="D15" s="508" t="str">
        <f ca="1"/>
        <v>Lot01</v>
      </c>
      <c r="E15" s="508" t="str">
        <f ca="1"/>
        <v>GEN1.10</v>
      </c>
      <c r="F15" s="508" t="str">
        <f ca="1"/>
        <v>GEN</v>
      </c>
      <c r="G15" s="542" t="str">
        <f ca="1"/>
        <v>Modification of Air Conditioning in CER and SER at OR20-OR22</v>
      </c>
      <c r="H15" s="508" t="str">
        <f ca="1"/>
        <v>ประธาน</v>
      </c>
      <c r="I15" s="509">
        <f ca="1"/>
        <v>0</v>
      </c>
      <c r="J15" s="508">
        <f ca="1"/>
        <v>0</v>
      </c>
      <c r="K15" s="510">
        <f ca="1"/>
        <v>46235</v>
      </c>
      <c r="L15" s="173">
        <f ca="1"/>
        <v>46235</v>
      </c>
      <c r="M15" s="187">
        <f ca="1"/>
        <v>1</v>
      </c>
      <c r="N15" s="191" t="str">
        <f ca="1"/>
        <v>Completed</v>
      </c>
      <c r="O15" s="173">
        <f ca="1"/>
        <v>46265</v>
      </c>
      <c r="P15" s="187">
        <f ca="1"/>
        <v>1</v>
      </c>
      <c r="Q15" s="191" t="str">
        <f ca="1"/>
        <v>Completed</v>
      </c>
      <c r="R15" s="194">
        <f ca="1"/>
        <v>0</v>
      </c>
      <c r="S15" s="195">
        <f ca="1"/>
        <v>0</v>
      </c>
      <c r="T15" s="203">
        <f ca="1"/>
        <v>0</v>
      </c>
      <c r="U15" s="173">
        <f ca="1"/>
        <v>46295</v>
      </c>
      <c r="V15" s="187">
        <f ca="1"/>
        <v>0.99</v>
      </c>
      <c r="W15" s="191" t="str">
        <f ca="1"/>
        <v>Late</v>
      </c>
      <c r="X15" s="194">
        <f ca="1"/>
        <v>0</v>
      </c>
      <c r="Y15" s="195">
        <f ca="1"/>
        <v>0</v>
      </c>
      <c r="Z15" s="203">
        <f ca="1"/>
        <v>0</v>
      </c>
      <c r="AA15" s="173">
        <f ca="1"/>
        <v>46295</v>
      </c>
      <c r="AB15" s="187">
        <f ca="1"/>
        <v>1</v>
      </c>
      <c r="AC15" s="191" t="str">
        <f ca="1"/>
        <v>Completed</v>
      </c>
      <c r="AD15" s="672">
        <f ca="1"/>
        <v>46356</v>
      </c>
      <c r="AE15" s="673">
        <f ca="1"/>
        <v>0</v>
      </c>
      <c r="AF15" s="655" t="str">
        <f ca="1"/>
        <v>On Schedule</v>
      </c>
      <c r="AG15" cm="1">
        <f t="array" aca="1" ref="AG15" ca="1">_xlfn.XLOOKUP(1,(E15='01 Summary'!$E$4:$E$250)*(('01 Summary'!$AF$4:$AF$250="Late")+('01 Summary'!$AF$4:$AF$250="On Schedule")),'01 Summary'!$AM$4:$AM$250," ")</f>
        <v>0</v>
      </c>
      <c r="AI15" t="s">
        <v>1317</v>
      </c>
      <c r="AJ15" t="s">
        <v>3544</v>
      </c>
      <c r="AK15" t="s">
        <v>3821</v>
      </c>
    </row>
    <row r="16" spans="2:37" ht="30" hidden="1" customHeight="1" x14ac:dyDescent="0.2">
      <c r="B16" s="508">
        <f ca="1"/>
        <v>12</v>
      </c>
      <c r="C16" s="508" t="str">
        <f ca="1"/>
        <v>MDW-39259</v>
      </c>
      <c r="D16" s="508" t="str">
        <f ca="1"/>
        <v>Lot01</v>
      </c>
      <c r="E16" s="508" t="str">
        <f ca="1"/>
        <v>GEN1.11</v>
      </c>
      <c r="F16" s="508" t="str">
        <f ca="1"/>
        <v>GEN</v>
      </c>
      <c r="G16" s="542" t="str">
        <f ca="1"/>
        <v>Modification of Air Conditioning in CER and SER at OR23-OR29</v>
      </c>
      <c r="H16" s="508" t="str">
        <f ca="1"/>
        <v>ประธาน</v>
      </c>
      <c r="I16" s="509">
        <f ca="1"/>
        <v>0</v>
      </c>
      <c r="J16" s="508">
        <f ca="1"/>
        <v>0</v>
      </c>
      <c r="K16" s="510">
        <f ca="1"/>
        <v>46235</v>
      </c>
      <c r="L16" s="173">
        <f ca="1"/>
        <v>46235</v>
      </c>
      <c r="M16" s="187">
        <f ca="1"/>
        <v>1</v>
      </c>
      <c r="N16" s="191" t="str">
        <f ca="1"/>
        <v>Completed</v>
      </c>
      <c r="O16" s="173">
        <f ca="1"/>
        <v>46265</v>
      </c>
      <c r="P16" s="187">
        <f ca="1"/>
        <v>1</v>
      </c>
      <c r="Q16" s="191" t="str">
        <f ca="1"/>
        <v>Completed</v>
      </c>
      <c r="R16" s="194">
        <f ca="1"/>
        <v>0</v>
      </c>
      <c r="S16" s="195">
        <f ca="1"/>
        <v>0</v>
      </c>
      <c r="T16" s="203">
        <f ca="1"/>
        <v>0</v>
      </c>
      <c r="U16" s="173">
        <f ca="1"/>
        <v>46295</v>
      </c>
      <c r="V16" s="187">
        <f ca="1"/>
        <v>0.99</v>
      </c>
      <c r="W16" s="191" t="str">
        <f ca="1"/>
        <v>Late</v>
      </c>
      <c r="X16" s="194">
        <f ca="1"/>
        <v>0</v>
      </c>
      <c r="Y16" s="195">
        <f ca="1"/>
        <v>0</v>
      </c>
      <c r="Z16" s="203">
        <f ca="1"/>
        <v>0</v>
      </c>
      <c r="AA16" s="173">
        <f ca="1"/>
        <v>46295</v>
      </c>
      <c r="AB16" s="187">
        <f ca="1"/>
        <v>1</v>
      </c>
      <c r="AC16" s="191" t="str">
        <f ca="1"/>
        <v>Completed</v>
      </c>
      <c r="AD16" s="672">
        <f ca="1"/>
        <v>46356</v>
      </c>
      <c r="AE16" s="673">
        <f ca="1"/>
        <v>0</v>
      </c>
      <c r="AF16" s="655" t="str">
        <f ca="1"/>
        <v>On Schedule</v>
      </c>
      <c r="AG16" cm="1">
        <f t="array" aca="1" ref="AG16" ca="1">_xlfn.XLOOKUP(1,(E16='01 Summary'!$E$4:$E$250)*(('01 Summary'!$AF$4:$AF$250="Late")+('01 Summary'!$AF$4:$AF$250="On Schedule")),'01 Summary'!$AM$4:$AM$250," ")</f>
        <v>0</v>
      </c>
      <c r="AI16" t="s">
        <v>1320</v>
      </c>
      <c r="AJ16" t="s">
        <v>3544</v>
      </c>
      <c r="AK16" t="s">
        <v>3823</v>
      </c>
    </row>
    <row r="17" spans="2:37" ht="30" hidden="1" customHeight="1" x14ac:dyDescent="0.2">
      <c r="B17" s="508">
        <f ca="1"/>
        <v>13</v>
      </c>
      <c r="C17" s="508" t="str">
        <f ca="1"/>
        <v>MDW-39272</v>
      </c>
      <c r="D17" s="508" t="str">
        <f ca="1"/>
        <v>Lot01</v>
      </c>
      <c r="E17" s="508" t="str">
        <f ca="1"/>
        <v>GEN1.12</v>
      </c>
      <c r="F17" s="508" t="str">
        <f ca="1"/>
        <v>GEN</v>
      </c>
      <c r="G17" s="542" t="str">
        <f ca="1"/>
        <v>Modification of New M&amp;E Room at IVS15 - IVS17 Civil &amp; AR</v>
      </c>
      <c r="H17" s="508" t="str">
        <f ca="1"/>
        <v>สหชาติ</v>
      </c>
      <c r="I17" s="509">
        <f ca="1"/>
        <v>0</v>
      </c>
      <c r="J17" s="508">
        <f ca="1"/>
        <v>0</v>
      </c>
      <c r="K17" s="510">
        <f ca="1"/>
        <v>46235</v>
      </c>
      <c r="L17" s="173">
        <f ca="1"/>
        <v>46235</v>
      </c>
      <c r="M17" s="187">
        <f ca="1"/>
        <v>1</v>
      </c>
      <c r="N17" s="191" t="str">
        <f ca="1"/>
        <v>Completed</v>
      </c>
      <c r="O17" s="173">
        <f ca="1"/>
        <v>46265</v>
      </c>
      <c r="P17" s="187">
        <f ca="1"/>
        <v>1</v>
      </c>
      <c r="Q17" s="191" t="str">
        <f ca="1"/>
        <v>Completed</v>
      </c>
      <c r="R17" s="194">
        <f ca="1"/>
        <v>0</v>
      </c>
      <c r="S17" s="195">
        <f ca="1"/>
        <v>0</v>
      </c>
      <c r="T17" s="203">
        <f ca="1"/>
        <v>0</v>
      </c>
      <c r="U17" s="173">
        <f ca="1"/>
        <v>46295</v>
      </c>
      <c r="V17" s="187">
        <f ca="1"/>
        <v>1</v>
      </c>
      <c r="W17" s="191" t="str">
        <f ca="1"/>
        <v>Completed</v>
      </c>
      <c r="X17" s="194">
        <f ca="1"/>
        <v>0</v>
      </c>
      <c r="Y17" s="195">
        <f ca="1"/>
        <v>0</v>
      </c>
      <c r="Z17" s="203">
        <f ca="1"/>
        <v>0</v>
      </c>
      <c r="AA17" s="173">
        <f ca="1"/>
        <v>46295</v>
      </c>
      <c r="AB17" s="187">
        <f ca="1"/>
        <v>1</v>
      </c>
      <c r="AC17" s="191" t="str">
        <f ca="1"/>
        <v>Completed</v>
      </c>
      <c r="AD17" s="672">
        <f ca="1"/>
        <v>0</v>
      </c>
      <c r="AE17" s="673">
        <f ca="1"/>
        <v>0</v>
      </c>
      <c r="AF17" s="655">
        <f ca="1"/>
        <v>0</v>
      </c>
      <c r="AG17" t="str" cm="1">
        <f t="array" aca="1" ref="AG17" ca="1">_xlfn.XLOOKUP(1,(E17='01 Summary'!$E$4:$E$250)*(('01 Summary'!$AF$4:$AF$250="Late")+('01 Summary'!$AF$4:$AF$250="On Schedule")),'01 Summary'!$AM$4:$AM$250," ")</f>
        <v xml:space="preserve"> </v>
      </c>
      <c r="AI17" t="s">
        <v>1345</v>
      </c>
      <c r="AJ17" t="s">
        <v>2123</v>
      </c>
      <c r="AK17" t="s">
        <v>2125</v>
      </c>
    </row>
    <row r="18" spans="2:37" ht="30" hidden="1" customHeight="1" x14ac:dyDescent="0.2">
      <c r="B18" s="508">
        <f ca="1"/>
        <v>14</v>
      </c>
      <c r="C18" s="508" t="str">
        <f ca="1"/>
        <v>MDW-39273</v>
      </c>
      <c r="D18" s="508" t="str">
        <f ca="1"/>
        <v>Lot01</v>
      </c>
      <c r="E18" s="508" t="str">
        <f ca="1"/>
        <v>GEN1.13</v>
      </c>
      <c r="F18" s="508" t="str">
        <f ca="1"/>
        <v>GEN</v>
      </c>
      <c r="G18" s="542" t="str">
        <f ca="1"/>
        <v>Modification of New M&amp;E UPS Room at IVS15-IVS17 - Building Services</v>
      </c>
      <c r="H18" s="508" t="str">
        <f ca="1"/>
        <v>ประธาน</v>
      </c>
      <c r="I18" s="509">
        <f ca="1"/>
        <v>0</v>
      </c>
      <c r="J18" s="508">
        <f ca="1"/>
        <v>0</v>
      </c>
      <c r="K18" s="510">
        <f ca="1"/>
        <v>46235</v>
      </c>
      <c r="L18" s="173">
        <f ca="1"/>
        <v>46235</v>
      </c>
      <c r="M18" s="187">
        <f ca="1"/>
        <v>1</v>
      </c>
      <c r="N18" s="191" t="str">
        <f ca="1"/>
        <v>Completed</v>
      </c>
      <c r="O18" s="173">
        <f ca="1"/>
        <v>46265</v>
      </c>
      <c r="P18" s="187">
        <f ca="1"/>
        <v>1</v>
      </c>
      <c r="Q18" s="191" t="str">
        <f ca="1"/>
        <v>Completed</v>
      </c>
      <c r="R18" s="194">
        <f ca="1"/>
        <v>0</v>
      </c>
      <c r="S18" s="195">
        <f ca="1"/>
        <v>0</v>
      </c>
      <c r="T18" s="203">
        <f ca="1"/>
        <v>0</v>
      </c>
      <c r="U18" s="173">
        <f ca="1"/>
        <v>46295</v>
      </c>
      <c r="V18" s="187">
        <f ca="1"/>
        <v>0.99</v>
      </c>
      <c r="W18" s="191" t="str">
        <f ca="1"/>
        <v>Late</v>
      </c>
      <c r="X18" s="194">
        <f ca="1"/>
        <v>0</v>
      </c>
      <c r="Y18" s="195">
        <f ca="1"/>
        <v>0</v>
      </c>
      <c r="Z18" s="203">
        <f ca="1"/>
        <v>0</v>
      </c>
      <c r="AA18" s="173">
        <f ca="1"/>
        <v>46295</v>
      </c>
      <c r="AB18" s="187">
        <f ca="1"/>
        <v>1</v>
      </c>
      <c r="AC18" s="191" t="str">
        <f ca="1"/>
        <v>Completed</v>
      </c>
      <c r="AD18" s="672">
        <f ca="1"/>
        <v>46356</v>
      </c>
      <c r="AE18" s="673">
        <f ca="1"/>
        <v>0</v>
      </c>
      <c r="AF18" s="655" t="str">
        <f ca="1"/>
        <v>On Schedule</v>
      </c>
      <c r="AG18" cm="1">
        <f t="array" aca="1" ref="AG18" ca="1">_xlfn.XLOOKUP(1,(E18='01 Summary'!$E$4:$E$250)*(('01 Summary'!$AF$4:$AF$250="Late")+('01 Summary'!$AF$4:$AF$250="On Schedule")),'01 Summary'!$AM$4:$AM$250," ")</f>
        <v>0</v>
      </c>
      <c r="AI18" t="s">
        <v>1349</v>
      </c>
      <c r="AJ18" t="s">
        <v>3568</v>
      </c>
      <c r="AK18" t="s">
        <v>3840</v>
      </c>
    </row>
    <row r="19" spans="2:37" ht="30" hidden="1" customHeight="1" x14ac:dyDescent="0.2">
      <c r="B19" s="508">
        <f ca="1"/>
        <v>15</v>
      </c>
      <c r="C19" s="508" t="str">
        <f ca="1"/>
        <v>MDW-39294</v>
      </c>
      <c r="D19" s="508" t="str">
        <f ca="1"/>
        <v>Lot01</v>
      </c>
      <c r="E19" s="508" t="str">
        <f ca="1"/>
        <v>GEN1.14</v>
      </c>
      <c r="F19" s="508" t="str">
        <f ca="1"/>
        <v>GEN</v>
      </c>
      <c r="G19" s="542" t="str">
        <f ca="1"/>
        <v>Provision of Architectural Work in new M&amp;E UPS room at OR23</v>
      </c>
      <c r="H19" s="508" t="str">
        <f ca="1"/>
        <v>สหชาติ</v>
      </c>
      <c r="I19" s="509">
        <f ca="1"/>
        <v>0</v>
      </c>
      <c r="J19" s="508">
        <f ca="1"/>
        <v>0</v>
      </c>
      <c r="K19" s="510">
        <f ca="1"/>
        <v>46235</v>
      </c>
      <c r="L19" s="173">
        <f ca="1"/>
        <v>46235</v>
      </c>
      <c r="M19" s="187">
        <f ca="1"/>
        <v>1</v>
      </c>
      <c r="N19" s="191" t="str">
        <f ca="1"/>
        <v>Completed</v>
      </c>
      <c r="O19" s="173">
        <f ca="1"/>
        <v>46265</v>
      </c>
      <c r="P19" s="187">
        <f ca="1"/>
        <v>1</v>
      </c>
      <c r="Q19" s="191" t="str">
        <f ca="1"/>
        <v>Completed</v>
      </c>
      <c r="R19" s="194">
        <f ca="1"/>
        <v>0</v>
      </c>
      <c r="S19" s="195">
        <f ca="1"/>
        <v>0</v>
      </c>
      <c r="T19" s="203">
        <f ca="1"/>
        <v>0</v>
      </c>
      <c r="U19" s="173">
        <f ca="1"/>
        <v>46295</v>
      </c>
      <c r="V19" s="187">
        <f ca="1"/>
        <v>1</v>
      </c>
      <c r="W19" s="191" t="str">
        <f ca="1"/>
        <v>Completed</v>
      </c>
      <c r="X19" s="194">
        <f ca="1"/>
        <v>0</v>
      </c>
      <c r="Y19" s="195">
        <f ca="1"/>
        <v>0</v>
      </c>
      <c r="Z19" s="203">
        <f ca="1"/>
        <v>0</v>
      </c>
      <c r="AA19" s="173">
        <f ca="1"/>
        <v>46295</v>
      </c>
      <c r="AB19" s="187">
        <f ca="1"/>
        <v>1</v>
      </c>
      <c r="AC19" s="191" t="str">
        <f ca="1"/>
        <v>Completed</v>
      </c>
      <c r="AD19" s="672">
        <f ca="1"/>
        <v>0</v>
      </c>
      <c r="AE19" s="673">
        <f ca="1"/>
        <v>0</v>
      </c>
      <c r="AF19" s="655">
        <f ca="1"/>
        <v>0</v>
      </c>
      <c r="AG19" t="str" cm="1">
        <f t="array" aca="1" ref="AG19" ca="1">_xlfn.XLOOKUP(1,(E19='01 Summary'!$E$4:$E$250)*(('01 Summary'!$AF$4:$AF$250="Late")+('01 Summary'!$AF$4:$AF$250="On Schedule")),'01 Summary'!$AM$4:$AM$250," ")</f>
        <v xml:space="preserve"> </v>
      </c>
      <c r="AI19" t="s">
        <v>1402</v>
      </c>
      <c r="AJ19" t="s">
        <v>2145</v>
      </c>
      <c r="AK19" t="s">
        <v>2147</v>
      </c>
    </row>
    <row r="20" spans="2:37" ht="30" hidden="1" customHeight="1" x14ac:dyDescent="0.2">
      <c r="B20" s="508">
        <f ca="1"/>
        <v>16</v>
      </c>
      <c r="C20" s="508" t="str">
        <f ca="1"/>
        <v>MDW-39299</v>
      </c>
      <c r="D20" s="508" t="str">
        <f ca="1"/>
        <v>Lot01</v>
      </c>
      <c r="E20" s="508" t="str">
        <f ca="1"/>
        <v>GEN1.15</v>
      </c>
      <c r="F20" s="508" t="str">
        <f ca="1"/>
        <v>GEN</v>
      </c>
      <c r="G20" s="542" t="str">
        <f ca="1"/>
        <v>Provision of Air Conditioning System in Commercial Room at OR13-OR19</v>
      </c>
      <c r="H20" s="508" t="str">
        <f ca="1"/>
        <v>ประธาน</v>
      </c>
      <c r="I20" s="509">
        <f ca="1"/>
        <v>0</v>
      </c>
      <c r="J20" s="508">
        <f ca="1"/>
        <v>0</v>
      </c>
      <c r="K20" s="510">
        <f ca="1"/>
        <v>46235</v>
      </c>
      <c r="L20" s="173">
        <f ca="1"/>
        <v>46235</v>
      </c>
      <c r="M20" s="187">
        <f ca="1"/>
        <v>1</v>
      </c>
      <c r="N20" s="191" t="str">
        <f ca="1"/>
        <v>Completed</v>
      </c>
      <c r="O20" s="173">
        <f ca="1"/>
        <v>46265</v>
      </c>
      <c r="P20" s="187">
        <f ca="1"/>
        <v>1</v>
      </c>
      <c r="Q20" s="191" t="str">
        <f ca="1"/>
        <v>Completed</v>
      </c>
      <c r="R20" s="194">
        <f ca="1"/>
        <v>0</v>
      </c>
      <c r="S20" s="195">
        <f ca="1"/>
        <v>0</v>
      </c>
      <c r="T20" s="203">
        <f ca="1"/>
        <v>0</v>
      </c>
      <c r="U20" s="173">
        <f ca="1"/>
        <v>46295</v>
      </c>
      <c r="V20" s="187">
        <f ca="1"/>
        <v>1</v>
      </c>
      <c r="W20" s="191" t="str">
        <f ca="1"/>
        <v>Completed</v>
      </c>
      <c r="X20" s="194">
        <f ca="1"/>
        <v>0</v>
      </c>
      <c r="Y20" s="195">
        <f ca="1"/>
        <v>0</v>
      </c>
      <c r="Z20" s="203">
        <f ca="1"/>
        <v>0</v>
      </c>
      <c r="AA20" s="173">
        <f ca="1"/>
        <v>46295</v>
      </c>
      <c r="AB20" s="187">
        <f ca="1"/>
        <v>1</v>
      </c>
      <c r="AC20" s="191" t="str">
        <f ca="1"/>
        <v>Completed</v>
      </c>
      <c r="AD20" s="672">
        <f ca="1"/>
        <v>46326</v>
      </c>
      <c r="AE20" s="673">
        <f ca="1"/>
        <v>0</v>
      </c>
      <c r="AF20" s="655" t="str">
        <f ca="1"/>
        <v>On Schedule</v>
      </c>
      <c r="AG20" cm="1">
        <f t="array" aca="1" ref="AG20" ca="1">_xlfn.XLOOKUP(1,(E20='01 Summary'!$E$4:$E$250)*(('01 Summary'!$AF$4:$AF$250="Late")+('01 Summary'!$AF$4:$AF$250="On Schedule")),'01 Summary'!$AM$4:$AM$250," ")</f>
        <v>0</v>
      </c>
      <c r="AI20" t="s">
        <v>1414</v>
      </c>
      <c r="AJ20" t="s">
        <v>3597</v>
      </c>
      <c r="AK20" t="s">
        <v>3860</v>
      </c>
    </row>
    <row r="21" spans="2:37" ht="30" hidden="1" customHeight="1" x14ac:dyDescent="0.2">
      <c r="B21" s="508">
        <f ca="1"/>
        <v>17</v>
      </c>
      <c r="C21" s="508" t="str">
        <f ca="1"/>
        <v>MDW-39306</v>
      </c>
      <c r="D21" s="508" t="str">
        <f ca="1"/>
        <v>Lot01</v>
      </c>
      <c r="E21" s="508" t="str">
        <f ca="1"/>
        <v>GEN1.16</v>
      </c>
      <c r="F21" s="508" t="str">
        <f ca="1"/>
        <v>GEN</v>
      </c>
      <c r="G21" s="542" t="str">
        <f ca="1"/>
        <v>Modification CER and First Aid Room at OR14 - Building Services</v>
      </c>
      <c r="H21" s="508" t="str">
        <f ca="1"/>
        <v>ประธาน</v>
      </c>
      <c r="I21" s="509">
        <f ca="1"/>
        <v>0</v>
      </c>
      <c r="J21" s="508">
        <f ca="1"/>
        <v>0</v>
      </c>
      <c r="K21" s="510">
        <f ca="1"/>
        <v>46235</v>
      </c>
      <c r="L21" s="173">
        <f ca="1"/>
        <v>46235</v>
      </c>
      <c r="M21" s="187">
        <f ca="1"/>
        <v>1</v>
      </c>
      <c r="N21" s="191" t="str">
        <f ca="1"/>
        <v>Completed</v>
      </c>
      <c r="O21" s="173">
        <f ca="1"/>
        <v>46265</v>
      </c>
      <c r="P21" s="187">
        <f ca="1"/>
        <v>1</v>
      </c>
      <c r="Q21" s="191" t="str">
        <f ca="1"/>
        <v>Completed</v>
      </c>
      <c r="R21" s="194">
        <f ca="1"/>
        <v>0</v>
      </c>
      <c r="S21" s="195">
        <f ca="1"/>
        <v>0</v>
      </c>
      <c r="T21" s="203">
        <f ca="1"/>
        <v>0</v>
      </c>
      <c r="U21" s="173">
        <f ca="1"/>
        <v>46295</v>
      </c>
      <c r="V21" s="187">
        <f ca="1"/>
        <v>1</v>
      </c>
      <c r="W21" s="191" t="str">
        <f ca="1"/>
        <v>Completed</v>
      </c>
      <c r="X21" s="194">
        <f ca="1"/>
        <v>0</v>
      </c>
      <c r="Y21" s="195">
        <f ca="1"/>
        <v>0</v>
      </c>
      <c r="Z21" s="203">
        <f ca="1"/>
        <v>0</v>
      </c>
      <c r="AA21" s="173">
        <f ca="1"/>
        <v>46295</v>
      </c>
      <c r="AB21" s="187">
        <f ca="1"/>
        <v>1</v>
      </c>
      <c r="AC21" s="191" t="str">
        <f ca="1"/>
        <v>Completed</v>
      </c>
      <c r="AD21" s="672">
        <f ca="1"/>
        <v>46326</v>
      </c>
      <c r="AE21" s="673">
        <f ca="1"/>
        <v>1</v>
      </c>
      <c r="AF21" s="655" t="str">
        <f ca="1"/>
        <v>Completed</v>
      </c>
      <c r="AG21" t="str" cm="1">
        <f t="array" aca="1" ref="AG21" ca="1">_xlfn.XLOOKUP(1,(E21='01 Summary'!$E$4:$E$250)*(('01 Summary'!$AF$4:$AF$250="Late")+('01 Summary'!$AF$4:$AF$250="On Schedule")),'01 Summary'!$AM$4:$AM$250," ")</f>
        <v xml:space="preserve"> </v>
      </c>
      <c r="AI21" t="s">
        <v>1433</v>
      </c>
      <c r="AJ21" t="s">
        <v>3615</v>
      </c>
      <c r="AK21" t="s">
        <v>3872</v>
      </c>
    </row>
    <row r="22" spans="2:37" ht="30" hidden="1" customHeight="1" x14ac:dyDescent="0.2">
      <c r="B22" s="508">
        <f ca="1"/>
        <v>18</v>
      </c>
      <c r="C22" s="508" t="str">
        <f ca="1"/>
        <v>MDW-39307</v>
      </c>
      <c r="D22" s="508" t="str">
        <f ca="1"/>
        <v>Lot01</v>
      </c>
      <c r="E22" s="508" t="str">
        <f ca="1"/>
        <v>GEN1.17</v>
      </c>
      <c r="F22" s="508" t="str">
        <f ca="1"/>
        <v>GEN</v>
      </c>
      <c r="G22" s="542" t="str">
        <f ca="1"/>
        <v>Additional Fence at Back of House OR13 - OR22 and IVS East Section</v>
      </c>
      <c r="H22" s="508" t="str">
        <f ca="1"/>
        <v>สหชาติ</v>
      </c>
      <c r="I22" s="509">
        <f ca="1"/>
        <v>0</v>
      </c>
      <c r="J22" s="508">
        <f ca="1"/>
        <v>0</v>
      </c>
      <c r="K22" s="510">
        <f ca="1"/>
        <v>46235</v>
      </c>
      <c r="L22" s="173">
        <f ca="1"/>
        <v>46295</v>
      </c>
      <c r="M22" s="187">
        <f ca="1"/>
        <v>1</v>
      </c>
      <c r="N22" s="191" t="str">
        <f ca="1"/>
        <v>Completed</v>
      </c>
      <c r="O22" s="173">
        <f ca="1"/>
        <v>46326</v>
      </c>
      <c r="P22" s="187">
        <f ca="1"/>
        <v>0.5</v>
      </c>
      <c r="Q22" s="191" t="str">
        <f ca="1"/>
        <v>On Schedule</v>
      </c>
      <c r="R22" s="194">
        <f ca="1"/>
        <v>0</v>
      </c>
      <c r="S22" s="195">
        <f ca="1"/>
        <v>0</v>
      </c>
      <c r="T22" s="203">
        <f ca="1"/>
        <v>0</v>
      </c>
      <c r="U22" s="173">
        <f ca="1"/>
        <v>46387</v>
      </c>
      <c r="V22" s="187">
        <f ca="1"/>
        <v>0</v>
      </c>
      <c r="W22" s="191" t="str">
        <f ca="1"/>
        <v>On Schedule</v>
      </c>
      <c r="X22" s="194">
        <f ca="1"/>
        <v>0</v>
      </c>
      <c r="Y22" s="195">
        <f ca="1"/>
        <v>0</v>
      </c>
      <c r="Z22" s="203">
        <f ca="1"/>
        <v>0</v>
      </c>
      <c r="AA22" s="173">
        <f ca="1"/>
        <v>46295</v>
      </c>
      <c r="AB22" s="187">
        <f ca="1"/>
        <v>1</v>
      </c>
      <c r="AC22" s="191" t="str">
        <f ca="1"/>
        <v>Completed</v>
      </c>
      <c r="AD22" s="672">
        <f ca="1"/>
        <v>0</v>
      </c>
      <c r="AE22" s="673">
        <f ca="1"/>
        <v>0</v>
      </c>
      <c r="AF22" s="655">
        <f ca="1"/>
        <v>0</v>
      </c>
      <c r="AG22" t="str" cm="1">
        <f t="array" aca="1" ref="AG22" ca="1">_xlfn.XLOOKUP(1,(E22='01 Summary'!$E$4:$E$250)*(('01 Summary'!$AF$4:$AF$250="Late")+('01 Summary'!$AF$4:$AF$250="On Schedule")),'01 Summary'!$AM$4:$AM$250," ")</f>
        <v xml:space="preserve"> </v>
      </c>
      <c r="AI22" t="s">
        <v>1436</v>
      </c>
      <c r="AJ22" t="s">
        <v>2161</v>
      </c>
      <c r="AK22" t="s">
        <v>2163</v>
      </c>
    </row>
    <row r="23" spans="2:37" ht="30" hidden="1" customHeight="1" x14ac:dyDescent="0.2">
      <c r="B23" s="508">
        <f ca="1"/>
        <v>19</v>
      </c>
      <c r="C23" s="508" t="str">
        <f ca="1"/>
        <v>MDW-39249</v>
      </c>
      <c r="D23" s="508" t="str">
        <f ca="1"/>
        <v>Lot01</v>
      </c>
      <c r="E23" s="508" t="str">
        <f ca="1"/>
        <v>GEN1.18</v>
      </c>
      <c r="F23" s="508" t="str">
        <f ca="1"/>
        <v>GEN</v>
      </c>
      <c r="G23" s="542" t="str">
        <f ca="1"/>
        <v>SOR Counter and Workstation Hanging Support Installation on East Section</v>
      </c>
      <c r="H23" s="508" t="str">
        <f ca="1"/>
        <v>สหชาติ</v>
      </c>
      <c r="I23" s="509">
        <f ca="1"/>
        <v>0</v>
      </c>
      <c r="J23" s="508">
        <f ca="1"/>
        <v>0</v>
      </c>
      <c r="K23" s="510">
        <f ca="1"/>
        <v>46235</v>
      </c>
      <c r="L23" s="173">
        <f ca="1"/>
        <v>46235</v>
      </c>
      <c r="M23" s="187">
        <f ca="1"/>
        <v>1</v>
      </c>
      <c r="N23" s="191" t="str">
        <f ca="1"/>
        <v>Completed</v>
      </c>
      <c r="O23" s="173">
        <f ca="1"/>
        <v>46265</v>
      </c>
      <c r="P23" s="187">
        <f ca="1"/>
        <v>1</v>
      </c>
      <c r="Q23" s="191" t="str">
        <f ca="1"/>
        <v>Completed</v>
      </c>
      <c r="R23" s="194">
        <f ca="1"/>
        <v>0</v>
      </c>
      <c r="S23" s="195">
        <f ca="1"/>
        <v>0</v>
      </c>
      <c r="T23" s="203">
        <f ca="1"/>
        <v>0</v>
      </c>
      <c r="U23" s="173">
        <f ca="1"/>
        <v>46295</v>
      </c>
      <c r="V23" s="187">
        <f ca="1"/>
        <v>1</v>
      </c>
      <c r="W23" s="191" t="str">
        <f ca="1"/>
        <v>Completed</v>
      </c>
      <c r="X23" s="194">
        <f ca="1"/>
        <v>0</v>
      </c>
      <c r="Y23" s="195">
        <f ca="1"/>
        <v>0</v>
      </c>
      <c r="Z23" s="203">
        <f ca="1"/>
        <v>0</v>
      </c>
      <c r="AA23" s="173">
        <f ca="1"/>
        <v>46295</v>
      </c>
      <c r="AB23" s="187">
        <f ca="1"/>
        <v>1</v>
      </c>
      <c r="AC23" s="191" t="str">
        <f ca="1"/>
        <v>Completed</v>
      </c>
      <c r="AD23" s="672">
        <f ca="1"/>
        <v>0</v>
      </c>
      <c r="AE23" s="673">
        <f ca="1"/>
        <v>0</v>
      </c>
      <c r="AF23" s="655">
        <f ca="1"/>
        <v>0</v>
      </c>
      <c r="AG23" t="str" cm="1">
        <f t="array" aca="1" ref="AG23" ca="1">_xlfn.XLOOKUP(1,(E23='01 Summary'!$E$4:$E$250)*(('01 Summary'!$AF$4:$AF$250="Late")+('01 Summary'!$AF$4:$AF$250="On Schedule")),'01 Summary'!$AM$4:$AM$250," ")</f>
        <v xml:space="preserve"> </v>
      </c>
      <c r="AI23" t="s">
        <v>1286</v>
      </c>
      <c r="AJ23" t="s">
        <v>2103</v>
      </c>
      <c r="AK23" t="s">
        <v>2105</v>
      </c>
    </row>
    <row r="24" spans="2:37" ht="30" hidden="1" customHeight="1" x14ac:dyDescent="0.2">
      <c r="B24" s="508">
        <f ca="1"/>
        <v>20</v>
      </c>
      <c r="C24" s="508" t="str">
        <f ca="1"/>
        <v>MDW-39250</v>
      </c>
      <c r="D24" s="508" t="str">
        <f ca="1"/>
        <v>Lot01</v>
      </c>
      <c r="E24" s="508" t="str">
        <f ca="1"/>
        <v>GEN1.19</v>
      </c>
      <c r="F24" s="508" t="str">
        <f ca="1"/>
        <v>GEN</v>
      </c>
      <c r="G24" s="542" t="str">
        <f ca="1"/>
        <v xml:space="preserve">Ticket Office Modification on East Section </v>
      </c>
      <c r="H24" s="508" t="str">
        <f ca="1"/>
        <v>สหชาติ</v>
      </c>
      <c r="I24" s="509">
        <f ca="1"/>
        <v>0</v>
      </c>
      <c r="J24" s="508">
        <f ca="1"/>
        <v>0</v>
      </c>
      <c r="K24" s="510">
        <f ca="1"/>
        <v>46235</v>
      </c>
      <c r="L24" s="173">
        <f ca="1"/>
        <v>46235</v>
      </c>
      <c r="M24" s="187">
        <f ca="1"/>
        <v>1</v>
      </c>
      <c r="N24" s="191" t="str">
        <f ca="1"/>
        <v>Completed</v>
      </c>
      <c r="O24" s="173">
        <f ca="1"/>
        <v>46265</v>
      </c>
      <c r="P24" s="187">
        <f ca="1"/>
        <v>1</v>
      </c>
      <c r="Q24" s="191" t="str">
        <f ca="1"/>
        <v>Completed</v>
      </c>
      <c r="R24" s="194">
        <f ca="1"/>
        <v>0</v>
      </c>
      <c r="S24" s="195">
        <f ca="1"/>
        <v>0</v>
      </c>
      <c r="T24" s="203">
        <f ca="1"/>
        <v>0</v>
      </c>
      <c r="U24" s="173">
        <f ca="1"/>
        <v>46295</v>
      </c>
      <c r="V24" s="187">
        <f ca="1"/>
        <v>1</v>
      </c>
      <c r="W24" s="191" t="str">
        <f ca="1"/>
        <v>Completed</v>
      </c>
      <c r="X24" s="194">
        <f ca="1"/>
        <v>0</v>
      </c>
      <c r="Y24" s="195">
        <f ca="1"/>
        <v>0</v>
      </c>
      <c r="Z24" s="203">
        <f ca="1"/>
        <v>0</v>
      </c>
      <c r="AA24" s="173">
        <f ca="1"/>
        <v>46295</v>
      </c>
      <c r="AB24" s="187">
        <f ca="1"/>
        <v>1</v>
      </c>
      <c r="AC24" s="191" t="str">
        <f ca="1"/>
        <v>Completed</v>
      </c>
      <c r="AD24" s="672">
        <f ca="1"/>
        <v>0</v>
      </c>
      <c r="AE24" s="673">
        <f ca="1"/>
        <v>0</v>
      </c>
      <c r="AF24" s="655">
        <f ca="1"/>
        <v>0</v>
      </c>
      <c r="AG24" t="str" cm="1">
        <f t="array" aca="1" ref="AG24" ca="1">_xlfn.XLOOKUP(1,(E24='01 Summary'!$E$4:$E$250)*(('01 Summary'!$AF$4:$AF$250="Late")+('01 Summary'!$AF$4:$AF$250="On Schedule")),'01 Summary'!$AM$4:$AM$250," ")</f>
        <v xml:space="preserve"> </v>
      </c>
      <c r="AI24" t="s">
        <v>1290</v>
      </c>
      <c r="AJ24" t="s">
        <v>2107</v>
      </c>
      <c r="AK24" t="s">
        <v>2109</v>
      </c>
    </row>
    <row r="25" spans="2:37" ht="30" hidden="1" customHeight="1" x14ac:dyDescent="0.2">
      <c r="B25" s="508">
        <f ca="1"/>
        <v>21</v>
      </c>
      <c r="C25" s="508" t="str">
        <f ca="1"/>
        <v>MDW-39261</v>
      </c>
      <c r="D25" s="508" t="str">
        <f ca="1"/>
        <v>Lot01</v>
      </c>
      <c r="E25" s="508" t="str">
        <f ca="1"/>
        <v>GEN2</v>
      </c>
      <c r="F25" s="508" t="str">
        <f ca="1"/>
        <v>GEN</v>
      </c>
      <c r="G25" s="542" t="str">
        <f ca="1"/>
        <v>Rooms and Building Service Systems Modification in Depot Area</v>
      </c>
      <c r="H25" s="508" t="str">
        <f ca="1"/>
        <v>-</v>
      </c>
      <c r="I25" s="509">
        <f ca="1"/>
        <v>0</v>
      </c>
      <c r="J25" s="508" t="str">
        <f ca="1"/>
        <v>Depot</v>
      </c>
      <c r="K25" s="510">
        <f ca="1"/>
        <v>46235</v>
      </c>
      <c r="L25" s="668">
        <f ca="1"/>
        <v>0</v>
      </c>
      <c r="M25" s="669">
        <f ca="1"/>
        <v>0</v>
      </c>
      <c r="N25" s="639">
        <f ca="1"/>
        <v>0</v>
      </c>
      <c r="O25" s="668">
        <f ca="1"/>
        <v>0</v>
      </c>
      <c r="P25" s="669">
        <f ca="1"/>
        <v>0</v>
      </c>
      <c r="Q25" s="639">
        <f ca="1"/>
        <v>0</v>
      </c>
      <c r="R25" s="668">
        <f ca="1"/>
        <v>0</v>
      </c>
      <c r="S25" s="669">
        <f ca="1"/>
        <v>0</v>
      </c>
      <c r="T25" s="639">
        <f ca="1"/>
        <v>0</v>
      </c>
      <c r="U25" s="668">
        <f ca="1"/>
        <v>0</v>
      </c>
      <c r="V25" s="669">
        <f ca="1"/>
        <v>0</v>
      </c>
      <c r="W25" s="639">
        <f ca="1"/>
        <v>0</v>
      </c>
      <c r="X25" s="668">
        <f ca="1"/>
        <v>0</v>
      </c>
      <c r="Y25" s="669">
        <f ca="1"/>
        <v>0</v>
      </c>
      <c r="Z25" s="639">
        <f ca="1"/>
        <v>0</v>
      </c>
      <c r="AA25" s="668">
        <f ca="1"/>
        <v>0</v>
      </c>
      <c r="AB25" s="669">
        <f ca="1"/>
        <v>0</v>
      </c>
      <c r="AC25" s="639">
        <f ca="1"/>
        <v>0</v>
      </c>
      <c r="AD25" s="672">
        <f ca="1"/>
        <v>0</v>
      </c>
      <c r="AE25" s="673">
        <f ca="1"/>
        <v>0</v>
      </c>
      <c r="AF25" s="655">
        <f ca="1"/>
        <v>0</v>
      </c>
      <c r="AG25" t="str" cm="1">
        <f t="array" aca="1" ref="AG25" ca="1">_xlfn.XLOOKUP(1,(E25='01 Summary'!$E$4:$E$250)*(('01 Summary'!$AF$4:$AF$250="Late")+('01 Summary'!$AF$4:$AF$250="On Schedule")),'01 Summary'!$AM$4:$AM$250," ")</f>
        <v xml:space="preserve"> </v>
      </c>
      <c r="AI25" t="s">
        <v>539</v>
      </c>
      <c r="AJ25" t="s">
        <v>3550</v>
      </c>
      <c r="AK25" t="s">
        <v>3827</v>
      </c>
    </row>
    <row r="26" spans="2:37" ht="30" hidden="1" customHeight="1" x14ac:dyDescent="0.2">
      <c r="B26" s="508">
        <f ca="1"/>
        <v>22</v>
      </c>
      <c r="C26" s="508" t="str">
        <f ca="1"/>
        <v>MDW-39260</v>
      </c>
      <c r="D26" s="508" t="str">
        <f ca="1"/>
        <v>Lot01</v>
      </c>
      <c r="E26" s="508" t="str">
        <f ca="1"/>
        <v>GEN2.1</v>
      </c>
      <c r="F26" s="508" t="str">
        <f ca="1"/>
        <v>GEN</v>
      </c>
      <c r="G26" s="542" t="str">
        <f ca="1"/>
        <v>Modification of Air Conditioning in M&amp;E Room at OCC Building</v>
      </c>
      <c r="H26" s="508" t="str">
        <f ca="1"/>
        <v>ประธาน</v>
      </c>
      <c r="I26" s="509">
        <f ca="1"/>
        <v>0</v>
      </c>
      <c r="J26" s="508">
        <f ca="1"/>
        <v>0</v>
      </c>
      <c r="K26" s="510">
        <f ca="1"/>
        <v>46235</v>
      </c>
      <c r="L26" s="173">
        <f ca="1"/>
        <v>46021</v>
      </c>
      <c r="M26" s="187">
        <f ca="1"/>
        <v>1</v>
      </c>
      <c r="N26" s="191" t="str">
        <f ca="1"/>
        <v>Completed</v>
      </c>
      <c r="O26" s="173">
        <f ca="1"/>
        <v>46051</v>
      </c>
      <c r="P26" s="187">
        <f ca="1"/>
        <v>1</v>
      </c>
      <c r="Q26" s="191" t="str">
        <f ca="1"/>
        <v>Completed</v>
      </c>
      <c r="R26" s="194">
        <f ca="1"/>
        <v>0</v>
      </c>
      <c r="S26" s="195">
        <f ca="1"/>
        <v>0</v>
      </c>
      <c r="T26" s="203">
        <f ca="1"/>
        <v>0</v>
      </c>
      <c r="U26" s="173">
        <f ca="1"/>
        <v>46081</v>
      </c>
      <c r="V26" s="187">
        <f ca="1"/>
        <v>1</v>
      </c>
      <c r="W26" s="191" t="str">
        <f ca="1"/>
        <v>Completed</v>
      </c>
      <c r="X26" s="194">
        <f ca="1"/>
        <v>0</v>
      </c>
      <c r="Y26" s="195">
        <f ca="1"/>
        <v>0</v>
      </c>
      <c r="Z26" s="203">
        <f ca="1"/>
        <v>0</v>
      </c>
      <c r="AA26" s="173">
        <f ca="1"/>
        <v>46295</v>
      </c>
      <c r="AB26" s="187">
        <f ca="1"/>
        <v>1</v>
      </c>
      <c r="AC26" s="191" t="str">
        <f ca="1"/>
        <v>Completed</v>
      </c>
      <c r="AD26" s="672">
        <f ca="1"/>
        <v>46326</v>
      </c>
      <c r="AE26" s="673">
        <f ca="1"/>
        <v>1</v>
      </c>
      <c r="AF26" s="655" t="str">
        <f ca="1"/>
        <v>Completed</v>
      </c>
      <c r="AG26" s="571" t="str" cm="1">
        <f t="array" aca="1" ref="AG26" ca="1">_xlfn.XLOOKUP(1,(E26='01 Summary'!$E$4:$E$250)*(('01 Summary'!$AF$4:$AF$250="Late")+('01 Summary'!$AF$4:$AF$250="On Schedule")),'01 Summary'!$AM$4:$AM$250," ")</f>
        <v xml:space="preserve"> </v>
      </c>
      <c r="AH26" s="571"/>
      <c r="AI26" s="571" t="s">
        <v>1323</v>
      </c>
      <c r="AJ26" s="571" t="s">
        <v>3547</v>
      </c>
      <c r="AK26" s="571" t="s">
        <v>3825</v>
      </c>
    </row>
    <row r="27" spans="2:37" ht="30" hidden="1" customHeight="1" x14ac:dyDescent="0.2">
      <c r="B27" s="508">
        <f ca="1"/>
        <v>23</v>
      </c>
      <c r="C27" s="508" t="str">
        <f ca="1"/>
        <v>MDW-39261</v>
      </c>
      <c r="D27" s="508" t="str">
        <f ca="1"/>
        <v>Lot01</v>
      </c>
      <c r="E27" s="508" t="str">
        <f ca="1"/>
        <v>GEN2.2</v>
      </c>
      <c r="F27" s="508" t="str">
        <f ca="1"/>
        <v>GEN</v>
      </c>
      <c r="G27" s="542" t="str">
        <f ca="1"/>
        <v>Provision of UPS for MDB Control at Main Workshop, OCC Building, Admin Building, Stabling Yard and Train Washing Plant</v>
      </c>
      <c r="H27" s="508" t="str">
        <f ca="1"/>
        <v>ประธาน</v>
      </c>
      <c r="I27" s="509">
        <f ca="1"/>
        <v>0</v>
      </c>
      <c r="J27" s="508">
        <f ca="1"/>
        <v>0</v>
      </c>
      <c r="K27" s="510">
        <f ca="1"/>
        <v>46235</v>
      </c>
      <c r="L27" s="173">
        <f ca="1"/>
        <v>46266</v>
      </c>
      <c r="M27" s="187">
        <f ca="1"/>
        <v>1</v>
      </c>
      <c r="N27" s="191" t="str">
        <f ca="1"/>
        <v>Completed</v>
      </c>
      <c r="O27" s="173">
        <f ca="1"/>
        <v>46296</v>
      </c>
      <c r="P27" s="187">
        <f ca="1"/>
        <v>1</v>
      </c>
      <c r="Q27" s="191" t="str">
        <f ca="1"/>
        <v>Completed</v>
      </c>
      <c r="R27" s="194">
        <f ca="1"/>
        <v>0</v>
      </c>
      <c r="S27" s="195">
        <f ca="1"/>
        <v>0</v>
      </c>
      <c r="T27" s="203">
        <f ca="1"/>
        <v>0</v>
      </c>
      <c r="U27" s="173">
        <f ca="1"/>
        <v>46326</v>
      </c>
      <c r="V27" s="187">
        <f ca="1"/>
        <v>0.9</v>
      </c>
      <c r="W27" s="191" t="str">
        <f ca="1"/>
        <v>On Schedule</v>
      </c>
      <c r="X27" s="194">
        <f ca="1"/>
        <v>0</v>
      </c>
      <c r="Y27" s="195">
        <f ca="1"/>
        <v>0</v>
      </c>
      <c r="Z27" s="203">
        <f ca="1"/>
        <v>0</v>
      </c>
      <c r="AA27" s="173">
        <f ca="1"/>
        <v>46295</v>
      </c>
      <c r="AB27" s="187">
        <f ca="1"/>
        <v>1</v>
      </c>
      <c r="AC27" s="191" t="str">
        <f ca="1"/>
        <v>Completed</v>
      </c>
      <c r="AD27" s="672">
        <f ca="1"/>
        <v>46326</v>
      </c>
      <c r="AE27" s="673">
        <f ca="1"/>
        <v>0</v>
      </c>
      <c r="AF27" s="655" t="str">
        <f ca="1"/>
        <v>On Schedule</v>
      </c>
      <c r="AG27" s="571" cm="1">
        <f t="array" aca="1" ref="AG27" ca="1">_xlfn.XLOOKUP(1,(E27='01 Summary'!$E$4:$E$250)*(('01 Summary'!$AF$4:$AF$250="Late")+('01 Summary'!$AF$4:$AF$250="On Schedule")),'01 Summary'!$AM$4:$AM$250," ")</f>
        <v>0</v>
      </c>
      <c r="AH27" s="571"/>
      <c r="AI27" s="571" t="s">
        <v>539</v>
      </c>
      <c r="AJ27" s="571" t="s">
        <v>3550</v>
      </c>
      <c r="AK27" s="571" t="s">
        <v>3827</v>
      </c>
    </row>
    <row r="28" spans="2:37" ht="30" hidden="1" customHeight="1" x14ac:dyDescent="0.2">
      <c r="B28" s="508">
        <f ca="1"/>
        <v>24</v>
      </c>
      <c r="C28" s="508" t="str">
        <f ca="1"/>
        <v>MDW-39262</v>
      </c>
      <c r="D28" s="508" t="str">
        <f ca="1"/>
        <v>Lot01</v>
      </c>
      <c r="E28" s="508" t="str">
        <f ca="1"/>
        <v>GEN2.3</v>
      </c>
      <c r="F28" s="508" t="str">
        <f ca="1"/>
        <v>GEN</v>
      </c>
      <c r="G28" s="542" t="str">
        <f ca="1"/>
        <v>Provision of Redundant MDB at OCC Building, Admin Building and Canteen</v>
      </c>
      <c r="H28" s="508" t="str">
        <f ca="1"/>
        <v>ประธาน</v>
      </c>
      <c r="I28" s="509">
        <f ca="1"/>
        <v>0</v>
      </c>
      <c r="J28" s="508">
        <f ca="1"/>
        <v>0</v>
      </c>
      <c r="K28" s="510">
        <f ca="1"/>
        <v>46235</v>
      </c>
      <c r="L28" s="173">
        <f ca="1"/>
        <v>46266</v>
      </c>
      <c r="M28" s="187">
        <f ca="1"/>
        <v>1</v>
      </c>
      <c r="N28" s="191" t="str">
        <f ca="1"/>
        <v>Completed</v>
      </c>
      <c r="O28" s="173">
        <f ca="1"/>
        <v>46296</v>
      </c>
      <c r="P28" s="187">
        <f ca="1"/>
        <v>1</v>
      </c>
      <c r="Q28" s="191" t="str">
        <f ca="1"/>
        <v>Completed</v>
      </c>
      <c r="R28" s="194">
        <f ca="1"/>
        <v>0</v>
      </c>
      <c r="S28" s="195">
        <f ca="1"/>
        <v>0</v>
      </c>
      <c r="T28" s="203">
        <f ca="1"/>
        <v>0</v>
      </c>
      <c r="U28" s="173">
        <f ca="1"/>
        <v>46326</v>
      </c>
      <c r="V28" s="187">
        <f ca="1"/>
        <v>0.95</v>
      </c>
      <c r="W28" s="191" t="str">
        <f ca="1"/>
        <v>On Schedule</v>
      </c>
      <c r="X28" s="194">
        <f ca="1"/>
        <v>0</v>
      </c>
      <c r="Y28" s="195">
        <f ca="1"/>
        <v>0</v>
      </c>
      <c r="Z28" s="203">
        <f ca="1"/>
        <v>0</v>
      </c>
      <c r="AA28" s="173">
        <f ca="1"/>
        <v>46295</v>
      </c>
      <c r="AB28" s="187">
        <f ca="1"/>
        <v>1</v>
      </c>
      <c r="AC28" s="191" t="str">
        <f ca="1"/>
        <v>Completed</v>
      </c>
      <c r="AD28" s="672">
        <f ca="1"/>
        <v>46326</v>
      </c>
      <c r="AE28" s="673">
        <f ca="1"/>
        <v>0</v>
      </c>
      <c r="AF28" s="655" t="str">
        <f ca="1"/>
        <v>On Schedule</v>
      </c>
      <c r="AG28" s="571" cm="1">
        <f t="array" aca="1" ref="AG28" ca="1">_xlfn.XLOOKUP(1,(E28='01 Summary'!$E$4:$E$250)*(('01 Summary'!$AF$4:$AF$250="Late")+('01 Summary'!$AF$4:$AF$250="On Schedule")),'01 Summary'!$AM$4:$AM$250," ")</f>
        <v>0</v>
      </c>
      <c r="AH28" s="571"/>
      <c r="AI28" s="571" t="s">
        <v>1330</v>
      </c>
      <c r="AJ28" s="571" t="s">
        <v>3553</v>
      </c>
      <c r="AK28" s="571" t="s">
        <v>3829</v>
      </c>
    </row>
    <row r="29" spans="2:37" ht="30" hidden="1" customHeight="1" x14ac:dyDescent="0.2">
      <c r="B29" s="508">
        <f ca="1"/>
        <v>25</v>
      </c>
      <c r="C29" s="508" t="str">
        <f ca="1"/>
        <v>MDW-39263</v>
      </c>
      <c r="D29" s="508" t="str">
        <f ca="1"/>
        <v>Lot01</v>
      </c>
      <c r="E29" s="508" t="str">
        <f ca="1"/>
        <v>GEN2.4</v>
      </c>
      <c r="F29" s="508" t="str">
        <f ca="1"/>
        <v>GEN</v>
      </c>
      <c r="G29" s="542" t="str">
        <f ca="1"/>
        <v>Additonal Lighting System at Depot Area</v>
      </c>
      <c r="H29" s="508" t="str">
        <f ca="1"/>
        <v>ประธาน</v>
      </c>
      <c r="I29" s="509">
        <f ca="1"/>
        <v>0</v>
      </c>
      <c r="J29" s="508">
        <f ca="1"/>
        <v>0</v>
      </c>
      <c r="K29" s="510">
        <f ca="1"/>
        <v>46235</v>
      </c>
      <c r="L29" s="173">
        <f ca="1"/>
        <v>46113</v>
      </c>
      <c r="M29" s="187">
        <f ca="1"/>
        <v>1</v>
      </c>
      <c r="N29" s="191" t="str">
        <f ca="1"/>
        <v>Completed</v>
      </c>
      <c r="O29" s="173">
        <f ca="1"/>
        <v>46143</v>
      </c>
      <c r="P29" s="187">
        <f ca="1"/>
        <v>1</v>
      </c>
      <c r="Q29" s="191" t="str">
        <f ca="1"/>
        <v>Completed</v>
      </c>
      <c r="R29" s="194">
        <f ca="1"/>
        <v>0</v>
      </c>
      <c r="S29" s="195">
        <f ca="1"/>
        <v>0</v>
      </c>
      <c r="T29" s="203">
        <f ca="1"/>
        <v>0</v>
      </c>
      <c r="U29" s="173">
        <f ca="1"/>
        <v>46173</v>
      </c>
      <c r="V29" s="187">
        <f ca="1"/>
        <v>1</v>
      </c>
      <c r="W29" s="191" t="str">
        <f ca="1"/>
        <v>Completed</v>
      </c>
      <c r="X29" s="194">
        <f ca="1"/>
        <v>0</v>
      </c>
      <c r="Y29" s="195">
        <f ca="1"/>
        <v>0</v>
      </c>
      <c r="Z29" s="203">
        <f ca="1"/>
        <v>0</v>
      </c>
      <c r="AA29" s="173">
        <f ca="1"/>
        <v>46295</v>
      </c>
      <c r="AB29" s="187">
        <f ca="1"/>
        <v>1</v>
      </c>
      <c r="AC29" s="191" t="str">
        <f ca="1"/>
        <v>Completed</v>
      </c>
      <c r="AD29" s="672">
        <f ca="1"/>
        <v>46326</v>
      </c>
      <c r="AE29" s="673">
        <f ca="1"/>
        <v>1</v>
      </c>
      <c r="AF29" s="655" t="str">
        <f ca="1"/>
        <v>Completed</v>
      </c>
      <c r="AG29" t="str" cm="1">
        <f t="array" aca="1" ref="AG29" ca="1">_xlfn.XLOOKUP(1,(E29='01 Summary'!$E$4:$E$250)*(('01 Summary'!$AF$4:$AF$250="Late")+('01 Summary'!$AF$4:$AF$250="On Schedule")),'01 Summary'!$AM$4:$AM$250," ")</f>
        <v xml:space="preserve"> </v>
      </c>
      <c r="AI29" t="s">
        <v>1333</v>
      </c>
      <c r="AJ29" t="s">
        <v>3556</v>
      </c>
      <c r="AK29" t="s">
        <v>3831</v>
      </c>
    </row>
    <row r="30" spans="2:37" ht="30" hidden="1" customHeight="1" x14ac:dyDescent="0.2">
      <c r="B30" s="508">
        <f ca="1"/>
        <v>26</v>
      </c>
      <c r="C30" s="508" t="str">
        <f ca="1"/>
        <v>MDW-39290</v>
      </c>
      <c r="D30" s="508" t="str">
        <f ca="1"/>
        <v>Lot01</v>
      </c>
      <c r="E30" s="508" t="str">
        <f ca="1"/>
        <v>GEN2.5</v>
      </c>
      <c r="F30" s="508" t="str">
        <f ca="1"/>
        <v>GEN</v>
      </c>
      <c r="G30" s="542" t="str">
        <f ca="1"/>
        <v>Modification Room for PSY at Depot Buildings - Building Services</v>
      </c>
      <c r="H30" s="508" t="str">
        <f ca="1"/>
        <v>ประธาน</v>
      </c>
      <c r="I30" s="509">
        <f ca="1"/>
        <v>0</v>
      </c>
      <c r="J30" s="508">
        <f ca="1"/>
        <v>0</v>
      </c>
      <c r="K30" s="510">
        <f ca="1"/>
        <v>46235</v>
      </c>
      <c r="L30" s="173">
        <f ca="1"/>
        <v>46235</v>
      </c>
      <c r="M30" s="187">
        <f ca="1"/>
        <v>1</v>
      </c>
      <c r="N30" s="191" t="str">
        <f ca="1"/>
        <v>Completed</v>
      </c>
      <c r="O30" s="173">
        <f ca="1"/>
        <v>46265</v>
      </c>
      <c r="P30" s="187">
        <f ca="1"/>
        <v>1</v>
      </c>
      <c r="Q30" s="191" t="str">
        <f ca="1"/>
        <v>Completed</v>
      </c>
      <c r="R30" s="194">
        <f ca="1"/>
        <v>0</v>
      </c>
      <c r="S30" s="195">
        <f ca="1"/>
        <v>0</v>
      </c>
      <c r="T30" s="203">
        <f ca="1"/>
        <v>0</v>
      </c>
      <c r="U30" s="173">
        <f ca="1"/>
        <v>46295</v>
      </c>
      <c r="V30" s="187">
        <f ca="1"/>
        <v>1</v>
      </c>
      <c r="W30" s="191" t="str">
        <f ca="1"/>
        <v>Completed</v>
      </c>
      <c r="X30" s="194">
        <f ca="1"/>
        <v>0</v>
      </c>
      <c r="Y30" s="195">
        <f ca="1"/>
        <v>0</v>
      </c>
      <c r="Z30" s="203">
        <f ca="1"/>
        <v>0</v>
      </c>
      <c r="AA30" s="173">
        <f ca="1"/>
        <v>46295</v>
      </c>
      <c r="AB30" s="187">
        <f ca="1"/>
        <v>1</v>
      </c>
      <c r="AC30" s="191" t="str">
        <f ca="1"/>
        <v>Completed</v>
      </c>
      <c r="AD30" s="672">
        <f ca="1"/>
        <v>46326</v>
      </c>
      <c r="AE30" s="673">
        <f ca="1"/>
        <v>0</v>
      </c>
      <c r="AF30" s="655" t="str">
        <f ca="1"/>
        <v>On Schedule</v>
      </c>
      <c r="AG30" s="571" cm="1">
        <f t="array" aca="1" ref="AG30" ca="1">_xlfn.XLOOKUP(1,(E30='01 Summary'!$E$4:$E$250)*(('01 Summary'!$AF$4:$AF$250="Late")+('01 Summary'!$AF$4:$AF$250="On Schedule")),'01 Summary'!$AM$4:$AM$250," ")</f>
        <v>0</v>
      </c>
      <c r="AH30" s="571"/>
      <c r="AI30" s="571" t="s">
        <v>1390</v>
      </c>
      <c r="AJ30" s="571" t="s">
        <v>3585</v>
      </c>
      <c r="AK30" s="571" t="s">
        <v>3853</v>
      </c>
    </row>
    <row r="31" spans="2:37" ht="30" hidden="1" customHeight="1" x14ac:dyDescent="0.2">
      <c r="B31" s="508">
        <f ca="1"/>
        <v>27</v>
      </c>
      <c r="C31" s="508" t="str">
        <f ca="1"/>
        <v>MDW-39300</v>
      </c>
      <c r="D31" s="508" t="str">
        <f ca="1"/>
        <v>Lot01</v>
      </c>
      <c r="E31" s="508" t="str">
        <f ca="1"/>
        <v>GEN2.6</v>
      </c>
      <c r="F31" s="508" t="str">
        <f ca="1"/>
        <v>GEN</v>
      </c>
      <c r="G31" s="542" t="str">
        <f ca="1"/>
        <v>Modification SIG-PSD Office at Main Workshop - Building Services</v>
      </c>
      <c r="H31" s="508" t="str">
        <f ca="1"/>
        <v>ประธาน</v>
      </c>
      <c r="I31" s="509">
        <f ca="1"/>
        <v>0</v>
      </c>
      <c r="J31" s="508">
        <f ca="1"/>
        <v>0</v>
      </c>
      <c r="K31" s="510">
        <f ca="1"/>
        <v>46235</v>
      </c>
      <c r="L31" s="173">
        <f ca="1"/>
        <v>46235</v>
      </c>
      <c r="M31" s="187">
        <f ca="1"/>
        <v>1</v>
      </c>
      <c r="N31" s="191" t="str">
        <f ca="1"/>
        <v>Completed</v>
      </c>
      <c r="O31" s="173">
        <f ca="1"/>
        <v>46265</v>
      </c>
      <c r="P31" s="187">
        <f ca="1"/>
        <v>1</v>
      </c>
      <c r="Q31" s="191" t="str">
        <f ca="1"/>
        <v>Completed</v>
      </c>
      <c r="R31" s="194">
        <f ca="1"/>
        <v>0</v>
      </c>
      <c r="S31" s="195">
        <f ca="1"/>
        <v>0</v>
      </c>
      <c r="T31" s="203">
        <f ca="1"/>
        <v>0</v>
      </c>
      <c r="U31" s="173">
        <f ca="1"/>
        <v>46295</v>
      </c>
      <c r="V31" s="187">
        <f ca="1"/>
        <v>1</v>
      </c>
      <c r="W31" s="191" t="str">
        <f ca="1"/>
        <v>Completed</v>
      </c>
      <c r="X31" s="194">
        <f ca="1"/>
        <v>0</v>
      </c>
      <c r="Y31" s="195">
        <f ca="1"/>
        <v>0</v>
      </c>
      <c r="Z31" s="203">
        <f ca="1"/>
        <v>0</v>
      </c>
      <c r="AA31" s="173">
        <f ca="1"/>
        <v>46295</v>
      </c>
      <c r="AB31" s="187">
        <f ca="1"/>
        <v>1</v>
      </c>
      <c r="AC31" s="191" t="str">
        <f ca="1"/>
        <v>Completed</v>
      </c>
      <c r="AD31" s="672">
        <f ca="1"/>
        <v>46326</v>
      </c>
      <c r="AE31" s="673">
        <f ca="1"/>
        <v>0</v>
      </c>
      <c r="AF31" s="655" t="str">
        <f ca="1"/>
        <v>On Schedule</v>
      </c>
      <c r="AG31" s="571" cm="1">
        <f t="array" aca="1" ref="AG31" ca="1">_xlfn.XLOOKUP(1,(E31='01 Summary'!$E$4:$E$250)*(('01 Summary'!$AF$4:$AF$250="Late")+('01 Summary'!$AF$4:$AF$250="On Schedule")),'01 Summary'!$AM$4:$AM$250," ")</f>
        <v>0</v>
      </c>
      <c r="AH31" s="571"/>
      <c r="AI31" s="571" t="s">
        <v>1417</v>
      </c>
      <c r="AJ31" s="571" t="s">
        <v>3600</v>
      </c>
      <c r="AK31" s="571" t="s">
        <v>3862</v>
      </c>
    </row>
    <row r="32" spans="2:37" ht="30" hidden="1" customHeight="1" x14ac:dyDescent="0.2">
      <c r="B32" s="508">
        <f ca="1"/>
        <v>28</v>
      </c>
      <c r="C32" s="508" t="str">
        <f ca="1"/>
        <v>MDW-39301</v>
      </c>
      <c r="D32" s="508" t="str">
        <f ca="1"/>
        <v>Lot01</v>
      </c>
      <c r="E32" s="508" t="str">
        <f ca="1"/>
        <v>GEN2.7</v>
      </c>
      <c r="F32" s="508" t="str">
        <f ca="1"/>
        <v>GEN</v>
      </c>
      <c r="G32" s="542" t="str">
        <f ca="1"/>
        <v>Modification Backup CCR Room at Main Workshop - Building Services</v>
      </c>
      <c r="H32" s="508" t="str">
        <f ca="1"/>
        <v>ประธาน</v>
      </c>
      <c r="I32" s="509">
        <f ca="1"/>
        <v>0</v>
      </c>
      <c r="J32" s="508">
        <f ca="1"/>
        <v>0</v>
      </c>
      <c r="K32" s="510">
        <f ca="1"/>
        <v>46235</v>
      </c>
      <c r="L32" s="173">
        <f ca="1"/>
        <v>46235</v>
      </c>
      <c r="M32" s="187">
        <f ca="1"/>
        <v>1</v>
      </c>
      <c r="N32" s="191" t="str">
        <f ca="1"/>
        <v>Completed</v>
      </c>
      <c r="O32" s="173">
        <f ca="1"/>
        <v>46265</v>
      </c>
      <c r="P32" s="187">
        <f ca="1"/>
        <v>1</v>
      </c>
      <c r="Q32" s="191" t="str">
        <f ca="1"/>
        <v>Completed</v>
      </c>
      <c r="R32" s="194">
        <f ca="1"/>
        <v>0</v>
      </c>
      <c r="S32" s="195">
        <f ca="1"/>
        <v>0</v>
      </c>
      <c r="T32" s="203">
        <f ca="1"/>
        <v>0</v>
      </c>
      <c r="U32" s="173">
        <f ca="1"/>
        <v>46295</v>
      </c>
      <c r="V32" s="187">
        <f ca="1"/>
        <v>1</v>
      </c>
      <c r="W32" s="191" t="str">
        <f ca="1"/>
        <v>Completed</v>
      </c>
      <c r="X32" s="194">
        <f ca="1"/>
        <v>0</v>
      </c>
      <c r="Y32" s="195">
        <f ca="1"/>
        <v>0</v>
      </c>
      <c r="Z32" s="203">
        <f ca="1"/>
        <v>0</v>
      </c>
      <c r="AA32" s="173">
        <f ca="1"/>
        <v>46295</v>
      </c>
      <c r="AB32" s="187">
        <f ca="1"/>
        <v>1</v>
      </c>
      <c r="AC32" s="191" t="str">
        <f ca="1"/>
        <v>Completed</v>
      </c>
      <c r="AD32" s="672">
        <f ca="1"/>
        <v>46326</v>
      </c>
      <c r="AE32" s="673">
        <f ca="1"/>
        <v>0</v>
      </c>
      <c r="AF32" s="655" t="str">
        <f ca="1"/>
        <v>On Schedule</v>
      </c>
      <c r="AG32" cm="1">
        <f t="array" aca="1" ref="AG32" ca="1">_xlfn.XLOOKUP(1,(E32='01 Summary'!$E$4:$E$250)*(('01 Summary'!$AF$4:$AF$250="Late")+('01 Summary'!$AF$4:$AF$250="On Schedule")),'01 Summary'!$AM$4:$AM$250," ")</f>
        <v>0</v>
      </c>
      <c r="AI32" t="s">
        <v>1420</v>
      </c>
      <c r="AJ32" t="s">
        <v>3603</v>
      </c>
      <c r="AK32" t="s">
        <v>3864</v>
      </c>
    </row>
    <row r="33" spans="2:37" ht="30" hidden="1" customHeight="1" x14ac:dyDescent="0.2">
      <c r="B33" s="508">
        <f ca="1"/>
        <v>29</v>
      </c>
      <c r="C33" s="508" t="str">
        <f ca="1"/>
        <v>MDW-39302</v>
      </c>
      <c r="D33" s="508" t="str">
        <f ca="1"/>
        <v>Lot01</v>
      </c>
      <c r="E33" s="508" t="str">
        <f ca="1"/>
        <v>GEN2.8</v>
      </c>
      <c r="F33" s="508" t="str">
        <f ca="1"/>
        <v>GEN</v>
      </c>
      <c r="G33" s="542" t="str">
        <f ca="1"/>
        <v>Modification SER at Main Workshop - Building Services</v>
      </c>
      <c r="H33" s="508" t="str">
        <f ca="1"/>
        <v>ประธาน</v>
      </c>
      <c r="I33" s="509">
        <f ca="1"/>
        <v>0</v>
      </c>
      <c r="J33" s="508">
        <f ca="1"/>
        <v>0</v>
      </c>
      <c r="K33" s="510">
        <f ca="1"/>
        <v>46235</v>
      </c>
      <c r="L33" s="173">
        <f ca="1"/>
        <v>46235</v>
      </c>
      <c r="M33" s="187">
        <f ca="1"/>
        <v>1</v>
      </c>
      <c r="N33" s="191" t="str">
        <f ca="1"/>
        <v>Completed</v>
      </c>
      <c r="O33" s="173">
        <f ca="1"/>
        <v>46265</v>
      </c>
      <c r="P33" s="187">
        <f ca="1"/>
        <v>1</v>
      </c>
      <c r="Q33" s="191" t="str">
        <f ca="1"/>
        <v>Completed</v>
      </c>
      <c r="R33" s="194">
        <f ca="1"/>
        <v>0</v>
      </c>
      <c r="S33" s="195">
        <f ca="1"/>
        <v>0</v>
      </c>
      <c r="T33" s="203">
        <f ca="1"/>
        <v>0</v>
      </c>
      <c r="U33" s="173">
        <f ca="1"/>
        <v>46295</v>
      </c>
      <c r="V33" s="187">
        <f ca="1"/>
        <v>1</v>
      </c>
      <c r="W33" s="191" t="str">
        <f ca="1"/>
        <v>Completed</v>
      </c>
      <c r="X33" s="194">
        <f ca="1"/>
        <v>0</v>
      </c>
      <c r="Y33" s="195">
        <f ca="1"/>
        <v>0</v>
      </c>
      <c r="Z33" s="203">
        <f ca="1"/>
        <v>0</v>
      </c>
      <c r="AA33" s="173">
        <f ca="1"/>
        <v>46295</v>
      </c>
      <c r="AB33" s="187">
        <f ca="1"/>
        <v>1</v>
      </c>
      <c r="AC33" s="191" t="str">
        <f ca="1"/>
        <v>Completed</v>
      </c>
      <c r="AD33" s="672">
        <f ca="1"/>
        <v>46326</v>
      </c>
      <c r="AE33" s="673">
        <f ca="1"/>
        <v>0</v>
      </c>
      <c r="AF33" s="655" t="str">
        <f ca="1"/>
        <v>On Schedule</v>
      </c>
      <c r="AG33" cm="1">
        <f t="array" aca="1" ref="AG33" ca="1">_xlfn.XLOOKUP(1,(E33='01 Summary'!$E$4:$E$250)*(('01 Summary'!$AF$4:$AF$250="Late")+('01 Summary'!$AF$4:$AF$250="On Schedule")),'01 Summary'!$AM$4:$AM$250," ")</f>
        <v>0</v>
      </c>
      <c r="AI33" t="s">
        <v>1423</v>
      </c>
      <c r="AJ33" t="s">
        <v>3606</v>
      </c>
      <c r="AK33" t="s">
        <v>3866</v>
      </c>
    </row>
    <row r="34" spans="2:37" ht="30" hidden="1" customHeight="1" x14ac:dyDescent="0.2">
      <c r="B34" s="508">
        <f ca="1"/>
        <v>30</v>
      </c>
      <c r="C34" s="508" t="str">
        <f ca="1"/>
        <v>MDW-39303</v>
      </c>
      <c r="D34" s="508" t="str">
        <f ca="1"/>
        <v>Lot01</v>
      </c>
      <c r="E34" s="508" t="str">
        <f ca="1"/>
        <v>GEN2.9</v>
      </c>
      <c r="F34" s="508" t="str">
        <f ca="1"/>
        <v>GEN</v>
      </c>
      <c r="G34" s="542" t="str">
        <f ca="1"/>
        <v>Modification CER &amp; SCADA Room at Main Workshop - Building Services</v>
      </c>
      <c r="H34" s="508" t="str">
        <f ca="1"/>
        <v>ประธาน</v>
      </c>
      <c r="I34" s="509">
        <f ca="1"/>
        <v>0</v>
      </c>
      <c r="J34" s="508">
        <f ca="1"/>
        <v>0</v>
      </c>
      <c r="K34" s="510">
        <f ca="1"/>
        <v>46235</v>
      </c>
      <c r="L34" s="173">
        <f ca="1"/>
        <v>46235</v>
      </c>
      <c r="M34" s="187">
        <f ca="1"/>
        <v>1</v>
      </c>
      <c r="N34" s="191" t="str">
        <f ca="1"/>
        <v>Completed</v>
      </c>
      <c r="O34" s="173">
        <f ca="1"/>
        <v>46265</v>
      </c>
      <c r="P34" s="187">
        <f ca="1"/>
        <v>1</v>
      </c>
      <c r="Q34" s="191" t="str">
        <f ca="1"/>
        <v>Completed</v>
      </c>
      <c r="R34" s="194">
        <f ca="1"/>
        <v>0</v>
      </c>
      <c r="S34" s="195">
        <f ca="1"/>
        <v>0</v>
      </c>
      <c r="T34" s="203">
        <f ca="1"/>
        <v>0</v>
      </c>
      <c r="U34" s="173">
        <f ca="1"/>
        <v>46295</v>
      </c>
      <c r="V34" s="187">
        <f ca="1"/>
        <v>1</v>
      </c>
      <c r="W34" s="191" t="str">
        <f ca="1"/>
        <v>Completed</v>
      </c>
      <c r="X34" s="194">
        <f ca="1"/>
        <v>0</v>
      </c>
      <c r="Y34" s="195">
        <f ca="1"/>
        <v>0</v>
      </c>
      <c r="Z34" s="203">
        <f ca="1"/>
        <v>0</v>
      </c>
      <c r="AA34" s="173">
        <f ca="1"/>
        <v>46295</v>
      </c>
      <c r="AB34" s="187">
        <f ca="1"/>
        <v>1</v>
      </c>
      <c r="AC34" s="191" t="str">
        <f ca="1"/>
        <v>Completed</v>
      </c>
      <c r="AD34" s="672">
        <f ca="1"/>
        <v>46326</v>
      </c>
      <c r="AE34" s="673">
        <f ca="1"/>
        <v>0</v>
      </c>
      <c r="AF34" s="655" t="str">
        <f ca="1"/>
        <v>On Schedule</v>
      </c>
      <c r="AG34" s="571" cm="1">
        <f t="array" aca="1" ref="AG34" ca="1">_xlfn.XLOOKUP(1,(E34='01 Summary'!$E$4:$E$250)*(('01 Summary'!$AF$4:$AF$250="Late")+('01 Summary'!$AF$4:$AF$250="On Schedule")),'01 Summary'!$AM$4:$AM$250," ")</f>
        <v>0</v>
      </c>
      <c r="AH34" s="571"/>
      <c r="AI34" s="571" t="s">
        <v>1426</v>
      </c>
      <c r="AJ34" s="571" t="s">
        <v>3609</v>
      </c>
      <c r="AK34" s="571" t="s">
        <v>3868</v>
      </c>
    </row>
    <row r="35" spans="2:37" ht="30" hidden="1" customHeight="1" x14ac:dyDescent="0.2">
      <c r="B35" s="508">
        <f ca="1"/>
        <v>31</v>
      </c>
      <c r="C35" s="508" t="str">
        <f ca="1"/>
        <v>MDW-39309</v>
      </c>
      <c r="D35" s="508" t="str">
        <f ca="1"/>
        <v>Lot01</v>
      </c>
      <c r="E35" s="508" t="str">
        <f ca="1"/>
        <v>GEN2.10</v>
      </c>
      <c r="F35" s="508" t="str">
        <f ca="1"/>
        <v>GEN</v>
      </c>
      <c r="G35" s="542" t="str">
        <f ca="1"/>
        <v xml:space="preserve">Modification Air Conditioning System at CCR  </v>
      </c>
      <c r="H35" s="508" t="str">
        <f ca="1"/>
        <v>ประธาน</v>
      </c>
      <c r="I35" s="509">
        <f ca="1"/>
        <v>0</v>
      </c>
      <c r="J35" s="508">
        <f ca="1"/>
        <v>0</v>
      </c>
      <c r="K35" s="510">
        <f ca="1"/>
        <v>46235</v>
      </c>
      <c r="L35" s="173">
        <f ca="1"/>
        <v>46296</v>
      </c>
      <c r="M35" s="187">
        <f ca="1"/>
        <v>1</v>
      </c>
      <c r="N35" s="191" t="str">
        <f ca="1"/>
        <v>Completed</v>
      </c>
      <c r="O35" s="173">
        <f ca="1"/>
        <v>46326</v>
      </c>
      <c r="P35" s="187">
        <f ca="1"/>
        <v>1</v>
      </c>
      <c r="Q35" s="191" t="str">
        <f ca="1"/>
        <v>Completed</v>
      </c>
      <c r="R35" s="194">
        <f ca="1"/>
        <v>0</v>
      </c>
      <c r="S35" s="195">
        <f ca="1"/>
        <v>0</v>
      </c>
      <c r="T35" s="203">
        <f ca="1"/>
        <v>0</v>
      </c>
      <c r="U35" s="173">
        <f ca="1"/>
        <v>46387</v>
      </c>
      <c r="V35" s="187">
        <f ca="1"/>
        <v>0.8</v>
      </c>
      <c r="W35" s="191" t="str">
        <f ca="1"/>
        <v>On Schedule</v>
      </c>
      <c r="X35" s="194">
        <f ca="1"/>
        <v>0</v>
      </c>
      <c r="Y35" s="195">
        <f ca="1"/>
        <v>0</v>
      </c>
      <c r="Z35" s="203">
        <f ca="1"/>
        <v>0</v>
      </c>
      <c r="AA35" s="173">
        <f ca="1"/>
        <v>46295</v>
      </c>
      <c r="AB35" s="187">
        <f ca="1"/>
        <v>1</v>
      </c>
      <c r="AC35" s="191" t="str">
        <f ca="1"/>
        <v>Completed</v>
      </c>
      <c r="AD35" s="672">
        <f ca="1"/>
        <v>46326</v>
      </c>
      <c r="AE35" s="673">
        <f ca="1"/>
        <v>0</v>
      </c>
      <c r="AF35" s="655" t="str">
        <f ca="1"/>
        <v>On Schedule</v>
      </c>
      <c r="AG35" cm="1">
        <f t="array" aca="1" ref="AG35" ca="1">_xlfn.XLOOKUP(1,(E35='01 Summary'!$E$4:$E$250)*(('01 Summary'!$AF$4:$AF$250="Late")+('01 Summary'!$AF$4:$AF$250="On Schedule")),'01 Summary'!$AM$4:$AM$250," ")</f>
        <v>0</v>
      </c>
      <c r="AI35" t="s">
        <v>1442</v>
      </c>
      <c r="AJ35" t="s">
        <v>3621</v>
      </c>
      <c r="AK35" t="s">
        <v>3876</v>
      </c>
    </row>
    <row r="36" spans="2:37" ht="30" hidden="1" customHeight="1" x14ac:dyDescent="0.2">
      <c r="B36" s="508">
        <f ca="1"/>
        <v>32</v>
      </c>
      <c r="C36" s="508" t="str">
        <f ca="1"/>
        <v>MDW-39312</v>
      </c>
      <c r="D36" s="508" t="str">
        <f ca="1"/>
        <v>Lot01</v>
      </c>
      <c r="E36" s="508" t="str">
        <f ca="1"/>
        <v>GEN2.11</v>
      </c>
      <c r="F36" s="508" t="str">
        <f ca="1"/>
        <v>GEN</v>
      </c>
      <c r="G36" s="542" t="str">
        <f ca="1"/>
        <v xml:space="preserve">Modification Electronic Workshop at Main Workshop - Building Services  </v>
      </c>
      <c r="H36" s="508" t="str">
        <f ca="1"/>
        <v>ประธาน</v>
      </c>
      <c r="I36" s="509">
        <f ca="1"/>
        <v>0</v>
      </c>
      <c r="J36" s="508">
        <f ca="1"/>
        <v>0</v>
      </c>
      <c r="K36" s="510">
        <f ca="1"/>
        <v>46235</v>
      </c>
      <c r="L36" s="173">
        <f ca="1"/>
        <v>46326</v>
      </c>
      <c r="M36" s="187">
        <f ca="1"/>
        <v>1</v>
      </c>
      <c r="N36" s="191" t="str">
        <f ca="1"/>
        <v>Completed</v>
      </c>
      <c r="O36" s="173">
        <f ca="1"/>
        <v>46356</v>
      </c>
      <c r="P36" s="187">
        <f ca="1"/>
        <v>1</v>
      </c>
      <c r="Q36" s="191" t="str">
        <f ca="1"/>
        <v>Completed</v>
      </c>
      <c r="R36" s="194">
        <f ca="1"/>
        <v>0</v>
      </c>
      <c r="S36" s="195">
        <f ca="1"/>
        <v>0</v>
      </c>
      <c r="T36" s="203">
        <f ca="1"/>
        <v>0</v>
      </c>
      <c r="U36" s="173">
        <f ca="1"/>
        <v>46387</v>
      </c>
      <c r="V36" s="187">
        <f ca="1"/>
        <v>0</v>
      </c>
      <c r="W36" s="191" t="str">
        <f ca="1"/>
        <v>On Schedule</v>
      </c>
      <c r="X36" s="194">
        <f ca="1"/>
        <v>0</v>
      </c>
      <c r="Y36" s="195">
        <f ca="1"/>
        <v>0</v>
      </c>
      <c r="Z36" s="203">
        <f ca="1"/>
        <v>0</v>
      </c>
      <c r="AA36" s="173">
        <f ca="1"/>
        <v>46356</v>
      </c>
      <c r="AB36" s="187">
        <f ca="1"/>
        <v>0</v>
      </c>
      <c r="AC36" s="191" t="str">
        <f ca="1"/>
        <v>On Schedule</v>
      </c>
      <c r="AD36" s="672">
        <f ca="1"/>
        <v>46326</v>
      </c>
      <c r="AE36" s="673">
        <f ca="1"/>
        <v>0</v>
      </c>
      <c r="AF36" s="655" t="str">
        <f ca="1"/>
        <v>On Schedule</v>
      </c>
      <c r="AG36" cm="1">
        <f t="array" aca="1" ref="AG36" ca="1">_xlfn.XLOOKUP(1,(E36='01 Summary'!$E$4:$E$250)*(('01 Summary'!$AF$4:$AF$250="Late")+('01 Summary'!$AF$4:$AF$250="On Schedule")),'01 Summary'!$AM$4:$AM$250," ")</f>
        <v>0</v>
      </c>
      <c r="AI36" t="s">
        <v>1448</v>
      </c>
      <c r="AJ36" t="s">
        <v>3627</v>
      </c>
      <c r="AK36" t="s">
        <v>3882</v>
      </c>
    </row>
    <row r="37" spans="2:37" ht="30" hidden="1" customHeight="1" x14ac:dyDescent="0.2">
      <c r="B37" s="508">
        <f ca="1"/>
        <v>33</v>
      </c>
      <c r="C37" s="508" t="str">
        <f ca="1"/>
        <v>MDW-39313</v>
      </c>
      <c r="D37" s="508" t="str">
        <f ca="1"/>
        <v>Lot01</v>
      </c>
      <c r="E37" s="508" t="str">
        <f ca="1"/>
        <v>GEN2.12</v>
      </c>
      <c r="F37" s="508" t="str">
        <f ca="1"/>
        <v>GEN</v>
      </c>
      <c r="G37" s="542" t="str">
        <f ca="1"/>
        <v xml:space="preserve">Modification Battery Charger Room at Main Workshop - Building Services  </v>
      </c>
      <c r="H37" s="508" t="str">
        <f ca="1"/>
        <v>ประธาน</v>
      </c>
      <c r="I37" s="509">
        <f ca="1"/>
        <v>0</v>
      </c>
      <c r="J37" s="508">
        <f ca="1"/>
        <v>0</v>
      </c>
      <c r="K37" s="510">
        <f ca="1"/>
        <v>46235</v>
      </c>
      <c r="L37" s="173">
        <f ca="1"/>
        <v>46326</v>
      </c>
      <c r="M37" s="187">
        <f ca="1"/>
        <v>1</v>
      </c>
      <c r="N37" s="191" t="str">
        <f ca="1"/>
        <v>Completed</v>
      </c>
      <c r="O37" s="173">
        <f ca="1"/>
        <v>46356</v>
      </c>
      <c r="P37" s="187">
        <f ca="1"/>
        <v>1</v>
      </c>
      <c r="Q37" s="191" t="str">
        <f ca="1"/>
        <v>Completed</v>
      </c>
      <c r="R37" s="194">
        <f ca="1"/>
        <v>0</v>
      </c>
      <c r="S37" s="195">
        <f ca="1"/>
        <v>0</v>
      </c>
      <c r="T37" s="203">
        <f ca="1"/>
        <v>0</v>
      </c>
      <c r="U37" s="173">
        <f ca="1"/>
        <v>46387</v>
      </c>
      <c r="V37" s="187">
        <f ca="1"/>
        <v>0</v>
      </c>
      <c r="W37" s="191" t="str">
        <f ca="1"/>
        <v>On Schedule</v>
      </c>
      <c r="X37" s="194">
        <f ca="1"/>
        <v>0</v>
      </c>
      <c r="Y37" s="195">
        <f ca="1"/>
        <v>0</v>
      </c>
      <c r="Z37" s="203">
        <f ca="1"/>
        <v>0</v>
      </c>
      <c r="AA37" s="173">
        <f ca="1"/>
        <v>46356</v>
      </c>
      <c r="AB37" s="187">
        <f ca="1"/>
        <v>0</v>
      </c>
      <c r="AC37" s="191" t="str">
        <f ca="1"/>
        <v>On Schedule</v>
      </c>
      <c r="AD37" s="672">
        <f ca="1"/>
        <v>46326</v>
      </c>
      <c r="AE37" s="673">
        <f ca="1"/>
        <v>0</v>
      </c>
      <c r="AF37" s="655" t="str">
        <f ca="1"/>
        <v>On Schedule</v>
      </c>
      <c r="AG37" cm="1">
        <f t="array" aca="1" ref="AG37" ca="1">_xlfn.XLOOKUP(1,(E37='01 Summary'!$E$4:$E$250)*(('01 Summary'!$AF$4:$AF$250="Late")+('01 Summary'!$AF$4:$AF$250="On Schedule")),'01 Summary'!$AM$4:$AM$250," ")</f>
        <v>0</v>
      </c>
      <c r="AI37" t="s">
        <v>1450</v>
      </c>
      <c r="AJ37" t="s">
        <v>3629</v>
      </c>
      <c r="AK37" t="s">
        <v>3884</v>
      </c>
    </row>
    <row r="38" spans="2:37" ht="30" hidden="1" customHeight="1" x14ac:dyDescent="0.2">
      <c r="B38" s="508">
        <f ca="1"/>
        <v>34</v>
      </c>
      <c r="C38" s="508" t="str">
        <f ca="1"/>
        <v>MDW-39314</v>
      </c>
      <c r="D38" s="508" t="str">
        <f ca="1"/>
        <v>Lot01</v>
      </c>
      <c r="E38" s="508" t="str">
        <f ca="1"/>
        <v>GEN2.13</v>
      </c>
      <c r="F38" s="508" t="str">
        <f ca="1"/>
        <v>GEN</v>
      </c>
      <c r="G38" s="542" t="str">
        <f ca="1"/>
        <v xml:space="preserve">Modification Machining Room at Main Workshop - Building Services  </v>
      </c>
      <c r="H38" s="508" t="str">
        <f ca="1"/>
        <v>ประธาน</v>
      </c>
      <c r="I38" s="509">
        <f ca="1"/>
        <v>0</v>
      </c>
      <c r="J38" s="508">
        <f ca="1"/>
        <v>0</v>
      </c>
      <c r="K38" s="510">
        <f ca="1"/>
        <v>46235</v>
      </c>
      <c r="L38" s="173">
        <f ca="1"/>
        <v>46326</v>
      </c>
      <c r="M38" s="187">
        <f ca="1"/>
        <v>0.9</v>
      </c>
      <c r="N38" s="191" t="str">
        <f ca="1"/>
        <v>On Schedule</v>
      </c>
      <c r="O38" s="173">
        <f ca="1"/>
        <v>46356</v>
      </c>
      <c r="P38" s="187">
        <f ca="1"/>
        <v>0</v>
      </c>
      <c r="Q38" s="191" t="str">
        <f ca="1"/>
        <v>On Schedule</v>
      </c>
      <c r="R38" s="194">
        <f ca="1"/>
        <v>0</v>
      </c>
      <c r="S38" s="195">
        <f ca="1"/>
        <v>0</v>
      </c>
      <c r="T38" s="203">
        <f ca="1"/>
        <v>0</v>
      </c>
      <c r="U38" s="173">
        <f ca="1"/>
        <v>46387</v>
      </c>
      <c r="V38" s="187">
        <f ca="1"/>
        <v>0</v>
      </c>
      <c r="W38" s="191" t="str">
        <f ca="1"/>
        <v>On Schedule</v>
      </c>
      <c r="X38" s="194">
        <f ca="1"/>
        <v>0</v>
      </c>
      <c r="Y38" s="195">
        <f ca="1"/>
        <v>0</v>
      </c>
      <c r="Z38" s="203">
        <f ca="1"/>
        <v>0</v>
      </c>
      <c r="AA38" s="173">
        <f ca="1"/>
        <v>46356</v>
      </c>
      <c r="AB38" s="187">
        <f ca="1"/>
        <v>0</v>
      </c>
      <c r="AC38" s="191" t="str">
        <f ca="1"/>
        <v>On Schedule</v>
      </c>
      <c r="AD38" s="672">
        <f ca="1"/>
        <v>46326</v>
      </c>
      <c r="AE38" s="673">
        <f ca="1"/>
        <v>0</v>
      </c>
      <c r="AF38" s="655" t="str">
        <f ca="1"/>
        <v>On Schedule</v>
      </c>
      <c r="AG38" cm="1">
        <f t="array" aca="1" ref="AG38" ca="1">_xlfn.XLOOKUP(1,(E38='01 Summary'!$E$4:$E$250)*(('01 Summary'!$AF$4:$AF$250="Late")+('01 Summary'!$AF$4:$AF$250="On Schedule")),'01 Summary'!$AM$4:$AM$250," ")</f>
        <v>0</v>
      </c>
      <c r="AI38" t="s">
        <v>1452</v>
      </c>
      <c r="AJ38" t="s">
        <v>3631</v>
      </c>
      <c r="AK38" t="s">
        <v>3886</v>
      </c>
    </row>
    <row r="39" spans="2:37" ht="30" hidden="1" customHeight="1" x14ac:dyDescent="0.2">
      <c r="B39" s="508">
        <f ca="1"/>
        <v>35</v>
      </c>
      <c r="C39" s="508" t="str">
        <f ca="1"/>
        <v>MDW-39315</v>
      </c>
      <c r="D39" s="508" t="str">
        <f ca="1"/>
        <v>Lot01</v>
      </c>
      <c r="E39" s="508" t="str">
        <f ca="1"/>
        <v>GEN2.14</v>
      </c>
      <c r="F39" s="508" t="str">
        <f ca="1"/>
        <v>GEN</v>
      </c>
      <c r="G39" s="542" t="str">
        <f ca="1"/>
        <v xml:space="preserve">Modification Electronic Workshop, Battery Charger and Machining Room at Main Workshop - Civil &amp; AR  </v>
      </c>
      <c r="H39" s="508" t="str">
        <f ca="1"/>
        <v>สหชาติ</v>
      </c>
      <c r="I39" s="509">
        <f ca="1"/>
        <v>0</v>
      </c>
      <c r="J39" s="508">
        <f ca="1"/>
        <v>0</v>
      </c>
      <c r="K39" s="510">
        <f ca="1"/>
        <v>46235</v>
      </c>
      <c r="L39" s="173">
        <f ca="1"/>
        <v>46326</v>
      </c>
      <c r="M39" s="187">
        <f ca="1"/>
        <v>0.7</v>
      </c>
      <c r="N39" s="191" t="str">
        <f ca="1"/>
        <v>On Schedule</v>
      </c>
      <c r="O39" s="173">
        <f ca="1"/>
        <v>46356</v>
      </c>
      <c r="P39" s="187">
        <f ca="1"/>
        <v>0.9</v>
      </c>
      <c r="Q39" s="191" t="str">
        <f ca="1"/>
        <v>On Schedule</v>
      </c>
      <c r="R39" s="194">
        <f ca="1"/>
        <v>0</v>
      </c>
      <c r="S39" s="195">
        <f ca="1"/>
        <v>0</v>
      </c>
      <c r="T39" s="203">
        <f ca="1"/>
        <v>0</v>
      </c>
      <c r="U39" s="173">
        <f ca="1"/>
        <v>46387</v>
      </c>
      <c r="V39" s="187">
        <f ca="1"/>
        <v>0</v>
      </c>
      <c r="W39" s="191" t="str">
        <f ca="1"/>
        <v>On Schedule</v>
      </c>
      <c r="X39" s="194">
        <f ca="1"/>
        <v>0</v>
      </c>
      <c r="Y39" s="195">
        <f ca="1"/>
        <v>0</v>
      </c>
      <c r="Z39" s="203">
        <f ca="1"/>
        <v>0</v>
      </c>
      <c r="AA39" s="173">
        <f ca="1"/>
        <v>46356</v>
      </c>
      <c r="AB39" s="187">
        <f ca="1"/>
        <v>0</v>
      </c>
      <c r="AC39" s="191" t="str">
        <f ca="1"/>
        <v>On Schedule</v>
      </c>
      <c r="AD39" s="672">
        <f ca="1"/>
        <v>0</v>
      </c>
      <c r="AE39" s="673">
        <f ca="1"/>
        <v>0</v>
      </c>
      <c r="AF39" s="655">
        <f ca="1"/>
        <v>0</v>
      </c>
      <c r="AG39" t="str" cm="1">
        <f t="array" aca="1" ref="AG39" ca="1">_xlfn.XLOOKUP(1,(E39='01 Summary'!$E$4:$E$250)*(('01 Summary'!$AF$4:$AF$250="Late")+('01 Summary'!$AF$4:$AF$250="On Schedule")),'01 Summary'!$AM$4:$AM$250," ")</f>
        <v xml:space="preserve"> </v>
      </c>
      <c r="AI39" t="s">
        <v>1455</v>
      </c>
      <c r="AJ39" t="s">
        <v>3635</v>
      </c>
      <c r="AK39" t="s">
        <v>3890</v>
      </c>
    </row>
    <row r="40" spans="2:37" ht="30" hidden="1" customHeight="1" x14ac:dyDescent="0.2">
      <c r="B40" s="508">
        <f ca="1"/>
        <v>36</v>
      </c>
      <c r="C40" s="508" t="str">
        <f ca="1"/>
        <v>MDW-39297</v>
      </c>
      <c r="D40" s="508" t="str">
        <f ca="1"/>
        <v>Lot01</v>
      </c>
      <c r="E40" s="508" t="str">
        <f ca="1"/>
        <v>GEN2.15</v>
      </c>
      <c r="F40" s="508" t="str">
        <f ca="1"/>
        <v>GEN</v>
      </c>
      <c r="G40" s="542" t="str">
        <f ca="1"/>
        <v>Training Room at Ratchada Station (Part 2)</v>
      </c>
      <c r="H40" s="508" t="str">
        <f ca="1"/>
        <v>สหชาติ</v>
      </c>
      <c r="I40" s="509">
        <f ca="1"/>
        <v>0</v>
      </c>
      <c r="J40" s="508">
        <f ca="1"/>
        <v>0</v>
      </c>
      <c r="K40" s="510">
        <f ca="1"/>
        <v>46235</v>
      </c>
      <c r="L40" s="173">
        <f ca="1"/>
        <v>46235</v>
      </c>
      <c r="M40" s="187">
        <f ca="1"/>
        <v>0</v>
      </c>
      <c r="N40" s="191" t="str">
        <f ca="1"/>
        <v>Late</v>
      </c>
      <c r="O40" s="173">
        <f ca="1"/>
        <v>46265</v>
      </c>
      <c r="P40" s="187">
        <f ca="1"/>
        <v>1</v>
      </c>
      <c r="Q40" s="191" t="str">
        <f ca="1"/>
        <v>Completed</v>
      </c>
      <c r="R40" s="194">
        <f ca="1"/>
        <v>0</v>
      </c>
      <c r="S40" s="195">
        <f ca="1"/>
        <v>0</v>
      </c>
      <c r="T40" s="203">
        <f ca="1"/>
        <v>0</v>
      </c>
      <c r="U40" s="173">
        <f ca="1"/>
        <v>46295</v>
      </c>
      <c r="V40" s="187">
        <f ca="1"/>
        <v>1</v>
      </c>
      <c r="W40" s="191" t="str">
        <f ca="1"/>
        <v>Completed</v>
      </c>
      <c r="X40" s="194">
        <f ca="1"/>
        <v>0</v>
      </c>
      <c r="Y40" s="195">
        <f ca="1"/>
        <v>0</v>
      </c>
      <c r="Z40" s="203">
        <f ca="1"/>
        <v>0</v>
      </c>
      <c r="AA40" s="173">
        <f ca="1"/>
        <v>46356</v>
      </c>
      <c r="AB40" s="187">
        <f ca="1"/>
        <v>0</v>
      </c>
      <c r="AC40" s="191" t="str">
        <f ca="1"/>
        <v>On Schedule</v>
      </c>
      <c r="AD40" s="672">
        <f ca="1"/>
        <v>0</v>
      </c>
      <c r="AE40" s="673">
        <f ca="1"/>
        <v>0</v>
      </c>
      <c r="AF40" s="655">
        <f ca="1"/>
        <v>0</v>
      </c>
      <c r="AG40" s="571" t="str" cm="1">
        <f t="array" aca="1" ref="AG40" ca="1">_xlfn.XLOOKUP(1,(E40='01 Summary'!$E$4:$E$250)*(('01 Summary'!$AF$4:$AF$250="Late")+('01 Summary'!$AF$4:$AF$250="On Schedule")),'01 Summary'!$AM$4:$AM$250," ")</f>
        <v xml:space="preserve"> </v>
      </c>
      <c r="AH40" s="571"/>
      <c r="AI40" s="571" t="s">
        <v>536</v>
      </c>
      <c r="AJ40" s="571" t="s">
        <v>2153</v>
      </c>
      <c r="AK40" s="571" t="s">
        <v>2155</v>
      </c>
    </row>
    <row r="41" spans="2:37" ht="30" hidden="1" customHeight="1" x14ac:dyDescent="0.2">
      <c r="B41" s="508">
        <f ca="1"/>
        <v>37</v>
      </c>
      <c r="C41" s="508" t="str">
        <f ca="1"/>
        <v>MDW-39291</v>
      </c>
      <c r="D41" s="508" t="str">
        <f ca="1"/>
        <v>Lot01</v>
      </c>
      <c r="E41" s="508" t="str">
        <f ca="1"/>
        <v>GEN2.16</v>
      </c>
      <c r="F41" s="508" t="str">
        <f ca="1"/>
        <v>GEN</v>
      </c>
      <c r="G41" s="542" t="str">
        <f ca="1"/>
        <v xml:space="preserve">Conductor Rail Arrangement Modification at Main Line East Section </v>
      </c>
      <c r="H41" s="508" t="str">
        <f ca="1"/>
        <v>กำพล</v>
      </c>
      <c r="I41" s="509">
        <f ca="1"/>
        <v>0</v>
      </c>
      <c r="J41" s="508">
        <f ca="1"/>
        <v>0</v>
      </c>
      <c r="K41" s="510">
        <f ca="1"/>
        <v>46235</v>
      </c>
      <c r="L41" s="173">
        <f ca="1"/>
        <v>46295</v>
      </c>
      <c r="M41" s="187">
        <f ca="1"/>
        <v>1</v>
      </c>
      <c r="N41" s="191" t="str">
        <f ca="1"/>
        <v>Completed</v>
      </c>
      <c r="O41" s="173">
        <f ca="1"/>
        <v>46295</v>
      </c>
      <c r="P41" s="187">
        <f ca="1"/>
        <v>1</v>
      </c>
      <c r="Q41" s="191" t="str">
        <f ca="1"/>
        <v>Completed</v>
      </c>
      <c r="R41" s="194">
        <f ca="1"/>
        <v>0</v>
      </c>
      <c r="S41" s="195">
        <f ca="1"/>
        <v>0</v>
      </c>
      <c r="T41" s="203">
        <f ca="1"/>
        <v>0</v>
      </c>
      <c r="U41" s="173">
        <f ca="1"/>
        <v>46387</v>
      </c>
      <c r="V41" s="187">
        <f ca="1"/>
        <v>0.9</v>
      </c>
      <c r="W41" s="191" t="str">
        <f ca="1"/>
        <v>On Schedule</v>
      </c>
      <c r="X41" s="194">
        <f ca="1"/>
        <v>0</v>
      </c>
      <c r="Y41" s="195">
        <f ca="1"/>
        <v>0</v>
      </c>
      <c r="Z41" s="203">
        <f ca="1"/>
        <v>0</v>
      </c>
      <c r="AA41" s="173">
        <f ca="1"/>
        <v>46356</v>
      </c>
      <c r="AB41" s="187">
        <f ca="1"/>
        <v>0</v>
      </c>
      <c r="AC41" s="191" t="str">
        <f ca="1"/>
        <v>On Schedule</v>
      </c>
      <c r="AD41" s="672">
        <f ca="1"/>
        <v>0</v>
      </c>
      <c r="AE41" s="673">
        <f ca="1"/>
        <v>0</v>
      </c>
      <c r="AF41" s="655">
        <f ca="1"/>
        <v>0</v>
      </c>
      <c r="AG41" t="str" cm="1">
        <f t="array" aca="1" ref="AG41" ca="1">_xlfn.XLOOKUP(1,(E41='01 Summary'!$E$4:$E$250)*(('01 Summary'!$AF$4:$AF$250="Late")+('01 Summary'!$AF$4:$AF$250="On Schedule")),'01 Summary'!$AM$4:$AM$250," ")</f>
        <v xml:space="preserve"> </v>
      </c>
      <c r="AI41" t="s">
        <v>1393</v>
      </c>
      <c r="AJ41" t="s">
        <v>2370</v>
      </c>
      <c r="AK41" t="s">
        <v>2372</v>
      </c>
    </row>
    <row r="42" spans="2:37" ht="30" hidden="1" customHeight="1" x14ac:dyDescent="0.2">
      <c r="B42" s="508">
        <f ca="1"/>
        <v>38</v>
      </c>
      <c r="C42" s="508" t="str">
        <f ca="1"/>
        <v>MDW-39292</v>
      </c>
      <c r="D42" s="508" t="str">
        <f ca="1"/>
        <v>Lot01</v>
      </c>
      <c r="E42" s="508" t="str">
        <f ca="1"/>
        <v>GEN2.17</v>
      </c>
      <c r="F42" s="508" t="str">
        <f ca="1"/>
        <v>GEN</v>
      </c>
      <c r="G42" s="542" t="str">
        <f ca="1"/>
        <v xml:space="preserve">Conductor Rail Arrangement Modification at Depot </v>
      </c>
      <c r="H42" s="508" t="str">
        <f ca="1"/>
        <v>กำพล</v>
      </c>
      <c r="I42" s="509">
        <f ca="1"/>
        <v>0</v>
      </c>
      <c r="J42" s="508">
        <f ca="1"/>
        <v>0</v>
      </c>
      <c r="K42" s="510">
        <f ca="1"/>
        <v>46235</v>
      </c>
      <c r="L42" s="173">
        <f ca="1"/>
        <v>46295</v>
      </c>
      <c r="M42" s="187">
        <f ca="1"/>
        <v>1</v>
      </c>
      <c r="N42" s="191" t="str">
        <f ca="1"/>
        <v>Completed</v>
      </c>
      <c r="O42" s="173">
        <f ca="1"/>
        <v>46295</v>
      </c>
      <c r="P42" s="187">
        <f ca="1"/>
        <v>1</v>
      </c>
      <c r="Q42" s="191" t="str">
        <f ca="1"/>
        <v>Completed</v>
      </c>
      <c r="R42" s="194">
        <f ca="1"/>
        <v>0</v>
      </c>
      <c r="S42" s="195">
        <f ca="1"/>
        <v>0</v>
      </c>
      <c r="T42" s="203">
        <f ca="1"/>
        <v>0</v>
      </c>
      <c r="U42" s="173">
        <f ca="1"/>
        <v>46387</v>
      </c>
      <c r="V42" s="187">
        <f ca="1"/>
        <v>0.9</v>
      </c>
      <c r="W42" s="191" t="str">
        <f ca="1"/>
        <v>On Schedule</v>
      </c>
      <c r="X42" s="194">
        <f ca="1"/>
        <v>0</v>
      </c>
      <c r="Y42" s="195">
        <f ca="1"/>
        <v>0</v>
      </c>
      <c r="Z42" s="203">
        <f ca="1"/>
        <v>0</v>
      </c>
      <c r="AA42" s="173">
        <f ca="1"/>
        <v>46356</v>
      </c>
      <c r="AB42" s="187">
        <f ca="1"/>
        <v>0</v>
      </c>
      <c r="AC42" s="191" t="str">
        <f ca="1"/>
        <v>On Schedule</v>
      </c>
      <c r="AD42" s="672">
        <f ca="1"/>
        <v>0</v>
      </c>
      <c r="AE42" s="673">
        <f ca="1"/>
        <v>0</v>
      </c>
      <c r="AF42" s="655">
        <f ca="1"/>
        <v>0</v>
      </c>
      <c r="AG42" t="str" cm="1">
        <f t="array" aca="1" ref="AG42" ca="1">_xlfn.XLOOKUP(1,(E42='01 Summary'!$E$4:$E$250)*(('01 Summary'!$AF$4:$AF$250="Late")+('01 Summary'!$AF$4:$AF$250="On Schedule")),'01 Summary'!$AM$4:$AM$250," ")</f>
        <v xml:space="preserve"> </v>
      </c>
      <c r="AI42" t="s">
        <v>1396</v>
      </c>
      <c r="AJ42" t="s">
        <v>2374</v>
      </c>
      <c r="AK42" t="s">
        <v>2376</v>
      </c>
    </row>
    <row r="43" spans="2:37" ht="30" hidden="1" customHeight="1" x14ac:dyDescent="0.2">
      <c r="B43" s="508">
        <f ca="1"/>
        <v>39</v>
      </c>
      <c r="C43" s="508" t="str">
        <f ca="1"/>
        <v>MDW-39295</v>
      </c>
      <c r="D43" s="508" t="str">
        <f ca="1"/>
        <v>Lot01</v>
      </c>
      <c r="E43" s="508" t="str">
        <f ca="1"/>
        <v>GEN2.18</v>
      </c>
      <c r="F43" s="508" t="str">
        <f ca="1"/>
        <v>GEN</v>
      </c>
      <c r="G43" s="542" t="str">
        <f ca="1"/>
        <v>Dangerous Goods Building in Depot - Civil &amp; AR</v>
      </c>
      <c r="H43" s="508" t="str">
        <f ca="1"/>
        <v>สหชาติ</v>
      </c>
      <c r="I43" s="509">
        <f ca="1"/>
        <v>0</v>
      </c>
      <c r="J43" s="508">
        <f ca="1"/>
        <v>0</v>
      </c>
      <c r="K43" s="510">
        <f ca="1"/>
        <v>46235</v>
      </c>
      <c r="L43" s="173">
        <f ca="1"/>
        <v>46049</v>
      </c>
      <c r="M43" s="187">
        <f ca="1"/>
        <v>1</v>
      </c>
      <c r="N43" s="191" t="str">
        <f ca="1"/>
        <v>Completed</v>
      </c>
      <c r="O43" s="173">
        <f ca="1"/>
        <v>46080</v>
      </c>
      <c r="P43" s="187">
        <f ca="1"/>
        <v>1</v>
      </c>
      <c r="Q43" s="191" t="str">
        <f ca="1"/>
        <v>Completed</v>
      </c>
      <c r="R43" s="194">
        <f ca="1"/>
        <v>0</v>
      </c>
      <c r="S43" s="195">
        <f ca="1"/>
        <v>0</v>
      </c>
      <c r="T43" s="203">
        <f ca="1"/>
        <v>0</v>
      </c>
      <c r="U43" s="173">
        <f ca="1"/>
        <v>46142</v>
      </c>
      <c r="V43" s="187">
        <f ca="1"/>
        <v>1</v>
      </c>
      <c r="W43" s="191" t="str">
        <f ca="1"/>
        <v>Completed</v>
      </c>
      <c r="X43" s="194">
        <f ca="1"/>
        <v>0</v>
      </c>
      <c r="Y43" s="195">
        <f ca="1"/>
        <v>0</v>
      </c>
      <c r="Z43" s="203">
        <f ca="1"/>
        <v>0</v>
      </c>
      <c r="AA43" s="173">
        <f ca="1"/>
        <v>46142</v>
      </c>
      <c r="AB43" s="187">
        <f ca="1"/>
        <v>1</v>
      </c>
      <c r="AC43" s="191" t="str">
        <f ca="1"/>
        <v>Completed</v>
      </c>
      <c r="AD43" s="672">
        <f ca="1"/>
        <v>0</v>
      </c>
      <c r="AE43" s="673">
        <f ca="1"/>
        <v>0</v>
      </c>
      <c r="AF43" s="655">
        <f ca="1"/>
        <v>0</v>
      </c>
      <c r="AG43" t="str" cm="1">
        <f t="array" aca="1" ref="AG43" ca="1">_xlfn.XLOOKUP(1,(E43='01 Summary'!$E$4:$E$250)*(('01 Summary'!$AF$4:$AF$250="Late")+('01 Summary'!$AF$4:$AF$250="On Schedule")),'01 Summary'!$AM$4:$AM$250," ")</f>
        <v xml:space="preserve"> </v>
      </c>
      <c r="AI43" t="s">
        <v>400</v>
      </c>
      <c r="AJ43" t="s">
        <v>2149</v>
      </c>
      <c r="AK43" t="s">
        <v>2151</v>
      </c>
    </row>
    <row r="44" spans="2:37" ht="30" hidden="1" customHeight="1" x14ac:dyDescent="0.2">
      <c r="B44" s="508">
        <f ca="1"/>
        <v>40</v>
      </c>
      <c r="C44" s="508" t="str">
        <f ca="1"/>
        <v>MDW-39296</v>
      </c>
      <c r="D44" s="508" t="str">
        <f ca="1"/>
        <v>Lot01</v>
      </c>
      <c r="E44" s="508" t="str">
        <f ca="1"/>
        <v>GEN2.19</v>
      </c>
      <c r="F44" s="508" t="str">
        <f ca="1"/>
        <v>GEN</v>
      </c>
      <c r="G44" s="542" t="str">
        <f ca="1"/>
        <v>Dangerous Goods Building in Depot - Building Services</v>
      </c>
      <c r="H44" s="508" t="str">
        <f ca="1"/>
        <v>ประธาน</v>
      </c>
      <c r="I44" s="509">
        <f ca="1"/>
        <v>0</v>
      </c>
      <c r="J44" s="508">
        <f ca="1"/>
        <v>0</v>
      </c>
      <c r="K44" s="510">
        <f ca="1"/>
        <v>46235</v>
      </c>
      <c r="L44" s="173">
        <f ca="1"/>
        <v>46004</v>
      </c>
      <c r="M44" s="187">
        <f ca="1"/>
        <v>1</v>
      </c>
      <c r="N44" s="191" t="str">
        <f ca="1"/>
        <v>Completed</v>
      </c>
      <c r="O44" s="173">
        <f ca="1"/>
        <v>46050</v>
      </c>
      <c r="P44" s="187">
        <f ca="1"/>
        <v>1</v>
      </c>
      <c r="Q44" s="191" t="str">
        <f ca="1"/>
        <v>Completed</v>
      </c>
      <c r="R44" s="194">
        <f ca="1"/>
        <v>0</v>
      </c>
      <c r="S44" s="195">
        <f ca="1"/>
        <v>0</v>
      </c>
      <c r="T44" s="203">
        <f ca="1"/>
        <v>0</v>
      </c>
      <c r="U44" s="173">
        <f ca="1"/>
        <v>46142</v>
      </c>
      <c r="V44" s="187">
        <f ca="1"/>
        <v>1</v>
      </c>
      <c r="W44" s="191" t="str">
        <f ca="1"/>
        <v>Completed</v>
      </c>
      <c r="X44" s="194">
        <f ca="1"/>
        <v>0</v>
      </c>
      <c r="Y44" s="195">
        <f ca="1"/>
        <v>0</v>
      </c>
      <c r="Z44" s="203">
        <f ca="1"/>
        <v>0</v>
      </c>
      <c r="AA44" s="173">
        <f ca="1"/>
        <v>46142</v>
      </c>
      <c r="AB44" s="187">
        <f ca="1"/>
        <v>1</v>
      </c>
      <c r="AC44" s="191" t="str">
        <f ca="1"/>
        <v>Completed</v>
      </c>
      <c r="AD44" s="672">
        <f ca="1"/>
        <v>46326</v>
      </c>
      <c r="AE44" s="673">
        <f ca="1"/>
        <v>0</v>
      </c>
      <c r="AF44" s="655" t="str">
        <f ca="1"/>
        <v>On Schedule</v>
      </c>
      <c r="AG44" cm="1">
        <f t="array" aca="1" ref="AG44" ca="1">_xlfn.XLOOKUP(1,(E44='01 Summary'!$E$4:$E$250)*(('01 Summary'!$AF$4:$AF$250="Late")+('01 Summary'!$AF$4:$AF$250="On Schedule")),'01 Summary'!$AM$4:$AM$250," ")</f>
        <v>0</v>
      </c>
      <c r="AI44" t="s">
        <v>399</v>
      </c>
      <c r="AJ44" t="s">
        <v>3591</v>
      </c>
      <c r="AK44" t="s">
        <v>3856</v>
      </c>
    </row>
    <row r="45" spans="2:37" ht="30" hidden="1" customHeight="1" x14ac:dyDescent="0.2">
      <c r="B45" s="508">
        <f ca="1"/>
        <v>41</v>
      </c>
      <c r="C45" s="508" t="str">
        <f ca="1"/>
        <v>MDW-39308</v>
      </c>
      <c r="D45" s="508" t="str">
        <f ca="1"/>
        <v>Lot01</v>
      </c>
      <c r="E45" s="508" t="str">
        <f ca="1"/>
        <v>GEN2.20</v>
      </c>
      <c r="F45" s="508" t="str">
        <f ca="1"/>
        <v>GEN</v>
      </c>
      <c r="G45" s="542" t="str">
        <f ca="1"/>
        <v>Additional Locking Devices for Main Line Tandem Turnouts 2007, 2010 &amp; 2013 and Depot Turnout D16</v>
      </c>
      <c r="H45" s="508" t="str">
        <f ca="1"/>
        <v>กำพล</v>
      </c>
      <c r="I45" s="509">
        <f ca="1"/>
        <v>0</v>
      </c>
      <c r="J45" s="508">
        <f ca="1"/>
        <v>0</v>
      </c>
      <c r="K45" s="510">
        <f ca="1"/>
        <v>46235</v>
      </c>
      <c r="L45" s="173">
        <f ca="1"/>
        <v>46356</v>
      </c>
      <c r="M45" s="187">
        <f ca="1"/>
        <v>0.5</v>
      </c>
      <c r="N45" s="191" t="str">
        <f ca="1"/>
        <v>On Schedule</v>
      </c>
      <c r="O45" s="173">
        <f ca="1"/>
        <v>46295</v>
      </c>
      <c r="P45" s="187">
        <f ca="1"/>
        <v>1</v>
      </c>
      <c r="Q45" s="191" t="str">
        <f ca="1"/>
        <v>Completed</v>
      </c>
      <c r="R45" s="194">
        <f ca="1"/>
        <v>0</v>
      </c>
      <c r="S45" s="195">
        <f ca="1"/>
        <v>0</v>
      </c>
      <c r="T45" s="203">
        <f ca="1"/>
        <v>0</v>
      </c>
      <c r="U45" s="173">
        <f ca="1"/>
        <v>46387</v>
      </c>
      <c r="V45" s="187">
        <f ca="1"/>
        <v>0</v>
      </c>
      <c r="W45" s="191" t="str">
        <f ca="1"/>
        <v>On Schedule</v>
      </c>
      <c r="X45" s="194">
        <f ca="1"/>
        <v>0</v>
      </c>
      <c r="Y45" s="195">
        <f ca="1"/>
        <v>0</v>
      </c>
      <c r="Z45" s="203">
        <f ca="1"/>
        <v>0</v>
      </c>
      <c r="AA45" s="173">
        <f ca="1"/>
        <v>46356</v>
      </c>
      <c r="AB45" s="187">
        <f ca="1"/>
        <v>0</v>
      </c>
      <c r="AC45" s="191" t="str">
        <f ca="1"/>
        <v>On Schedule</v>
      </c>
      <c r="AD45" s="672">
        <f ca="1"/>
        <v>0</v>
      </c>
      <c r="AE45" s="673">
        <f ca="1"/>
        <v>0</v>
      </c>
      <c r="AF45" s="655">
        <f ca="1"/>
        <v>0</v>
      </c>
      <c r="AG45" t="str" cm="1">
        <f t="array" aca="1" ref="AG45" ca="1">_xlfn.XLOOKUP(1,(E45='01 Summary'!$E$4:$E$250)*(('01 Summary'!$AF$4:$AF$250="Late")+('01 Summary'!$AF$4:$AF$250="On Schedule")),'01 Summary'!$AM$4:$AM$250," ")</f>
        <v xml:space="preserve"> </v>
      </c>
      <c r="AI45" t="s">
        <v>1439</v>
      </c>
      <c r="AJ45" t="s">
        <v>3619</v>
      </c>
      <c r="AK45" t="s">
        <v>3874</v>
      </c>
    </row>
    <row r="46" spans="2:37" ht="30" hidden="1" customHeight="1" x14ac:dyDescent="0.2">
      <c r="B46" s="508">
        <f ca="1"/>
        <v>42</v>
      </c>
      <c r="C46" s="508" t="str">
        <f ca="1"/>
        <v>MDW-39200-31</v>
      </c>
      <c r="D46" s="508" t="str">
        <f ca="1"/>
        <v>Lot01</v>
      </c>
      <c r="E46" s="508" t="str">
        <f ca="1"/>
        <v>GEN3</v>
      </c>
      <c r="F46" s="508" t="str">
        <f ca="1"/>
        <v>GEN</v>
      </c>
      <c r="G46" s="542" t="str">
        <f ca="1"/>
        <v>Cable Containment Modification</v>
      </c>
      <c r="H46" s="508" t="str">
        <f ca="1"/>
        <v>-</v>
      </c>
      <c r="I46" s="509">
        <f ca="1"/>
        <v>0</v>
      </c>
      <c r="J46" s="508">
        <f ca="1"/>
        <v>0</v>
      </c>
      <c r="K46" s="510">
        <f ca="1"/>
        <v>45805</v>
      </c>
      <c r="L46" s="668">
        <f ca="1"/>
        <v>0</v>
      </c>
      <c r="M46" s="669">
        <f ca="1"/>
        <v>0</v>
      </c>
      <c r="N46" s="639">
        <f ca="1"/>
        <v>0</v>
      </c>
      <c r="O46" s="668">
        <f ca="1"/>
        <v>0</v>
      </c>
      <c r="P46" s="669">
        <f ca="1"/>
        <v>0</v>
      </c>
      <c r="Q46" s="639">
        <f ca="1"/>
        <v>0</v>
      </c>
      <c r="R46" s="668">
        <f ca="1"/>
        <v>0</v>
      </c>
      <c r="S46" s="669">
        <f ca="1"/>
        <v>0</v>
      </c>
      <c r="T46" s="639">
        <f ca="1"/>
        <v>0</v>
      </c>
      <c r="U46" s="668">
        <f ca="1"/>
        <v>0</v>
      </c>
      <c r="V46" s="669">
        <f ca="1"/>
        <v>0</v>
      </c>
      <c r="W46" s="639">
        <f ca="1"/>
        <v>0</v>
      </c>
      <c r="X46" s="668">
        <f ca="1"/>
        <v>0</v>
      </c>
      <c r="Y46" s="669">
        <f ca="1"/>
        <v>0</v>
      </c>
      <c r="Z46" s="639">
        <f ca="1"/>
        <v>0</v>
      </c>
      <c r="AA46" s="668">
        <f ca="1"/>
        <v>0</v>
      </c>
      <c r="AB46" s="669">
        <f ca="1"/>
        <v>0</v>
      </c>
      <c r="AC46" s="639">
        <f ca="1"/>
        <v>0</v>
      </c>
      <c r="AD46" s="672">
        <f ca="1"/>
        <v>0</v>
      </c>
      <c r="AE46" s="673">
        <f ca="1"/>
        <v>0</v>
      </c>
      <c r="AF46" s="655">
        <f ca="1"/>
        <v>0</v>
      </c>
      <c r="AG46" t="str" cm="1">
        <f t="array" aca="1" ref="AG46" ca="1">_xlfn.XLOOKUP(1,(E46='01 Summary'!$E$4:$E$250)*(('01 Summary'!$AF$4:$AF$250="Late")+('01 Summary'!$AF$4:$AF$250="On Schedule")),'01 Summary'!$AM$4:$AM$250," ")</f>
        <v xml:space="preserve"> </v>
      </c>
      <c r="AI46" t="s">
        <v>1144</v>
      </c>
      <c r="AJ46" t="s">
        <v>380</v>
      </c>
      <c r="AK46" t="s">
        <v>380</v>
      </c>
    </row>
    <row r="47" spans="2:37" ht="30" hidden="1" customHeight="1" x14ac:dyDescent="0.2">
      <c r="B47" s="508">
        <f ca="1"/>
        <v>43</v>
      </c>
      <c r="C47" s="508" t="str">
        <f ca="1"/>
        <v>-</v>
      </c>
      <c r="D47" s="508" t="str">
        <f ca="1"/>
        <v>Lot01</v>
      </c>
      <c r="E47" s="508" t="str">
        <f ca="1"/>
        <v>GEN4</v>
      </c>
      <c r="F47" s="508" t="str">
        <f ca="1"/>
        <v>GEN</v>
      </c>
      <c r="G47" s="542" t="str">
        <f ca="1"/>
        <v>Training Room and Workshop Room</v>
      </c>
      <c r="H47" s="508" t="str">
        <f ca="1"/>
        <v>-</v>
      </c>
      <c r="I47" s="509">
        <f ca="1"/>
        <v>0</v>
      </c>
      <c r="J47" s="508">
        <f ca="1"/>
        <v>0</v>
      </c>
      <c r="K47" s="510">
        <f ca="1"/>
        <v>46113</v>
      </c>
      <c r="L47" s="194">
        <f ca="1"/>
        <v>0</v>
      </c>
      <c r="M47" s="195">
        <f ca="1"/>
        <v>0</v>
      </c>
      <c r="N47" s="203">
        <f ca="1"/>
        <v>0</v>
      </c>
      <c r="O47" s="194">
        <f ca="1"/>
        <v>0</v>
      </c>
      <c r="P47" s="195">
        <f ca="1"/>
        <v>0</v>
      </c>
      <c r="Q47" s="203">
        <f ca="1"/>
        <v>0</v>
      </c>
      <c r="R47" s="194">
        <f ca="1"/>
        <v>0</v>
      </c>
      <c r="S47" s="195">
        <f ca="1"/>
        <v>0</v>
      </c>
      <c r="T47" s="203">
        <f ca="1"/>
        <v>0</v>
      </c>
      <c r="U47" s="194">
        <f ca="1"/>
        <v>0</v>
      </c>
      <c r="V47" s="195">
        <f ca="1"/>
        <v>0</v>
      </c>
      <c r="W47" s="203">
        <f ca="1"/>
        <v>0</v>
      </c>
      <c r="X47" s="194">
        <f ca="1"/>
        <v>0</v>
      </c>
      <c r="Y47" s="195">
        <f ca="1"/>
        <v>0</v>
      </c>
      <c r="Z47" s="203">
        <f ca="1"/>
        <v>0</v>
      </c>
      <c r="AA47" s="194">
        <f ca="1"/>
        <v>0</v>
      </c>
      <c r="AB47" s="195">
        <f ca="1"/>
        <v>0</v>
      </c>
      <c r="AC47" s="203">
        <f ca="1"/>
        <v>0</v>
      </c>
      <c r="AD47" s="550">
        <f ca="1"/>
        <v>0</v>
      </c>
      <c r="AE47" s="551">
        <f ca="1"/>
        <v>0</v>
      </c>
      <c r="AF47" s="552">
        <f ca="1"/>
        <v>0</v>
      </c>
      <c r="AG47" s="571" t="str" cm="1">
        <f t="array" aca="1" ref="AG47" ca="1">_xlfn.XLOOKUP(1,(E47='01 Summary'!$E$4:$E$250)*(('01 Summary'!$AF$4:$AF$250="Late")+('01 Summary'!$AF$4:$AF$250="On Schedule")),'01 Summary'!$AM$4:$AM$250," ")</f>
        <v xml:space="preserve"> </v>
      </c>
      <c r="AH47" s="571"/>
      <c r="AI47" s="571"/>
      <c r="AJ47" s="571">
        <v>0</v>
      </c>
      <c r="AK47" s="571">
        <v>0</v>
      </c>
    </row>
    <row r="48" spans="2:37" ht="30" customHeight="1" x14ac:dyDescent="0.2">
      <c r="B48" s="508">
        <f ca="1"/>
        <v>44</v>
      </c>
      <c r="C48" s="508" t="str">
        <f ca="1"/>
        <v>MDW-39242</v>
      </c>
      <c r="D48" s="508" t="str">
        <f ca="1"/>
        <v>Lot01</v>
      </c>
      <c r="E48" s="508" t="str">
        <f ca="1"/>
        <v>GEN4.0</v>
      </c>
      <c r="F48" s="508" t="str">
        <f ca="1"/>
        <v>GEN</v>
      </c>
      <c r="G48" s="542" t="str">
        <f ca="1"/>
        <v>Modification Works for Training Room at Ratchada Station</v>
      </c>
      <c r="H48" s="508" t="str">
        <f ca="1"/>
        <v>ประธาน</v>
      </c>
      <c r="I48" s="508">
        <f ca="1"/>
        <v>0</v>
      </c>
      <c r="J48" s="508">
        <f ca="1"/>
        <v>0</v>
      </c>
      <c r="K48" s="510">
        <f ca="1"/>
        <v>46113</v>
      </c>
      <c r="L48" s="173">
        <f ca="1"/>
        <v>46021</v>
      </c>
      <c r="M48" s="187">
        <f ca="1"/>
        <v>1</v>
      </c>
      <c r="N48" s="191" t="str">
        <f ca="1"/>
        <v>Completed</v>
      </c>
      <c r="O48" s="173">
        <f ca="1"/>
        <v>46053</v>
      </c>
      <c r="P48" s="187">
        <f ca="1"/>
        <v>1</v>
      </c>
      <c r="Q48" s="191" t="str">
        <f ca="1"/>
        <v>Completed</v>
      </c>
      <c r="R48" s="194">
        <f ca="1"/>
        <v>0</v>
      </c>
      <c r="S48" s="195">
        <f ca="1"/>
        <v>0</v>
      </c>
      <c r="T48" s="203">
        <f ca="1"/>
        <v>0</v>
      </c>
      <c r="U48" s="173">
        <f ca="1"/>
        <v>46112</v>
      </c>
      <c r="V48" s="187">
        <f ca="1"/>
        <v>1</v>
      </c>
      <c r="W48" s="191" t="str">
        <f ca="1"/>
        <v>Completed</v>
      </c>
      <c r="X48" s="194">
        <f ca="1"/>
        <v>0</v>
      </c>
      <c r="Y48" s="195">
        <f ca="1"/>
        <v>0</v>
      </c>
      <c r="Z48" s="203">
        <f ca="1"/>
        <v>0</v>
      </c>
      <c r="AA48" s="173">
        <f ca="1"/>
        <v>46097</v>
      </c>
      <c r="AB48" s="187">
        <f ca="1"/>
        <v>1</v>
      </c>
      <c r="AC48" s="191" t="str">
        <f ca="1"/>
        <v>Completed</v>
      </c>
      <c r="AD48" s="173">
        <f ca="1"/>
        <v>46295</v>
      </c>
      <c r="AE48" s="187">
        <f ca="1"/>
        <v>1</v>
      </c>
      <c r="AF48" s="191" t="str">
        <f ca="1"/>
        <v>Completed</v>
      </c>
      <c r="AG48" s="571" t="str" cm="1">
        <f t="array" aca="1" ref="AG48" ca="1">_xlfn.XLOOKUP(1,(E48='01 Summary'!$E$4:$E$250)*(('01 Summary'!$AF$4:$AF$250="Late")+('01 Summary'!$AF$4:$AF$250="On Schedule")),'01 Summary'!$AM$4:$AM$250," ")</f>
        <v xml:space="preserve"> </v>
      </c>
      <c r="AH48" s="571"/>
      <c r="AI48" s="571" t="s">
        <v>1266</v>
      </c>
      <c r="AJ48" s="571" t="s">
        <v>3520</v>
      </c>
      <c r="AK48" s="571" t="s">
        <v>3795</v>
      </c>
    </row>
    <row r="49" spans="2:37" ht="30" customHeight="1" x14ac:dyDescent="0.2">
      <c r="B49" s="508">
        <f ca="1"/>
        <v>45</v>
      </c>
      <c r="C49" s="508" t="str">
        <f ca="1"/>
        <v>MDW-39244</v>
      </c>
      <c r="D49" s="508" t="str">
        <f ca="1"/>
        <v>Lot01</v>
      </c>
      <c r="E49" s="508" t="str">
        <f ca="1"/>
        <v>GEN4.1</v>
      </c>
      <c r="F49" s="508" t="str">
        <f ca="1"/>
        <v>GEN</v>
      </c>
      <c r="G49" s="542" t="str">
        <f ca="1"/>
        <v>AFC Training Room Modification - Civil &amp; AR</v>
      </c>
      <c r="H49" s="508" t="str">
        <f ca="1"/>
        <v>สหชาติ</v>
      </c>
      <c r="I49" s="508">
        <f ca="1"/>
        <v>0</v>
      </c>
      <c r="J49" s="508">
        <f ca="1"/>
        <v>0</v>
      </c>
      <c r="K49" s="510">
        <f ca="1"/>
        <v>46255</v>
      </c>
      <c r="L49" s="173">
        <f ca="1"/>
        <v>46295</v>
      </c>
      <c r="M49" s="187">
        <f ca="1"/>
        <v>0.1</v>
      </c>
      <c r="N49" s="191" t="str">
        <f ca="1"/>
        <v>Late</v>
      </c>
      <c r="O49" s="583">
        <f ca="1"/>
        <v>46310</v>
      </c>
      <c r="P49" s="187">
        <f ca="1"/>
        <v>1</v>
      </c>
      <c r="Q49" s="191" t="str">
        <f ca="1"/>
        <v>Completed</v>
      </c>
      <c r="R49" s="194">
        <f ca="1"/>
        <v>0</v>
      </c>
      <c r="S49" s="195">
        <f ca="1"/>
        <v>0</v>
      </c>
      <c r="T49" s="203">
        <f ca="1"/>
        <v>0</v>
      </c>
      <c r="U49" s="173">
        <f ca="1"/>
        <v>46341</v>
      </c>
      <c r="V49" s="187">
        <f ca="1"/>
        <v>0</v>
      </c>
      <c r="W49" s="191" t="str">
        <f ca="1"/>
        <v>On Schedule</v>
      </c>
      <c r="X49" s="194">
        <f ca="1"/>
        <v>0</v>
      </c>
      <c r="Y49" s="195">
        <f ca="1"/>
        <v>0</v>
      </c>
      <c r="Z49" s="203">
        <f ca="1"/>
        <v>0</v>
      </c>
      <c r="AA49" s="173">
        <f ca="1"/>
        <v>46326</v>
      </c>
      <c r="AB49" s="187">
        <f ca="1"/>
        <v>0</v>
      </c>
      <c r="AC49" s="191" t="str">
        <f ca="1"/>
        <v>On Schedule</v>
      </c>
      <c r="AD49" s="173">
        <f ca="1"/>
        <v>46348</v>
      </c>
      <c r="AE49" s="187">
        <f ca="1"/>
        <v>0</v>
      </c>
      <c r="AF49" s="191" t="str">
        <f ca="1"/>
        <v>On Schedule</v>
      </c>
      <c r="AG49" t="str" cm="1">
        <f t="array" aca="1" ref="AG49" ca="1">_xlfn.XLOOKUP(1,(E49='01 Summary'!$E$4:$E$250)*(('01 Summary'!$AF$4:$AF$250="Late")+('01 Summary'!$AF$4:$AF$250="On Schedule")),'01 Summary'!$AM$4:$AM$250," ")</f>
        <v>อยู่ระหว่างจัดทำแบบก่อสร้าง</v>
      </c>
      <c r="AI49" t="s">
        <v>475</v>
      </c>
      <c r="AJ49" t="s">
        <v>2097</v>
      </c>
      <c r="AK49" t="s">
        <v>2100</v>
      </c>
    </row>
    <row r="50" spans="2:37" ht="30" customHeight="1" x14ac:dyDescent="0.2">
      <c r="B50" s="508">
        <f ca="1"/>
        <v>46</v>
      </c>
      <c r="C50" s="508" t="str">
        <f ca="1"/>
        <v>MDW-39245</v>
      </c>
      <c r="D50" s="508" t="str">
        <f ca="1"/>
        <v>Lot01</v>
      </c>
      <c r="E50" s="508" t="str">
        <f ca="1"/>
        <v>GEN4.2</v>
      </c>
      <c r="F50" s="508" t="str">
        <f ca="1"/>
        <v>GEN</v>
      </c>
      <c r="G50" s="542" t="str">
        <f ca="1"/>
        <v>AFC Training Room Modification - Building Services</v>
      </c>
      <c r="H50" s="508" t="str">
        <f ca="1"/>
        <v>ประธาน</v>
      </c>
      <c r="I50" s="508">
        <f ca="1"/>
        <v>0</v>
      </c>
      <c r="J50" s="508">
        <f ca="1"/>
        <v>0</v>
      </c>
      <c r="K50" s="510">
        <f ca="1"/>
        <v>46255</v>
      </c>
      <c r="L50" s="173">
        <f ca="1"/>
        <v>46021</v>
      </c>
      <c r="M50" s="187">
        <f ca="1"/>
        <v>1</v>
      </c>
      <c r="N50" s="191" t="str">
        <f ca="1"/>
        <v>Completed</v>
      </c>
      <c r="O50" s="583">
        <f ca="1"/>
        <v>46053</v>
      </c>
      <c r="P50" s="187">
        <f ca="1"/>
        <v>1</v>
      </c>
      <c r="Q50" s="191" t="str">
        <f ca="1"/>
        <v>Completed</v>
      </c>
      <c r="R50" s="194">
        <f ca="1"/>
        <v>0</v>
      </c>
      <c r="S50" s="195">
        <f ca="1"/>
        <v>0</v>
      </c>
      <c r="T50" s="203">
        <f ca="1"/>
        <v>0</v>
      </c>
      <c r="U50" s="173">
        <f ca="1"/>
        <v>46112</v>
      </c>
      <c r="V50" s="187">
        <f ca="1"/>
        <v>1</v>
      </c>
      <c r="W50" s="191" t="str">
        <f ca="1"/>
        <v>Completed</v>
      </c>
      <c r="X50" s="194">
        <f ca="1"/>
        <v>0</v>
      </c>
      <c r="Y50" s="195">
        <f ca="1"/>
        <v>0</v>
      </c>
      <c r="Z50" s="203">
        <f ca="1"/>
        <v>0</v>
      </c>
      <c r="AA50" s="173">
        <f ca="1"/>
        <v>46105</v>
      </c>
      <c r="AB50" s="187">
        <f ca="1"/>
        <v>1</v>
      </c>
      <c r="AC50" s="191" t="str">
        <f ca="1"/>
        <v>Completed</v>
      </c>
      <c r="AD50" s="173">
        <f ca="1"/>
        <v>46241</v>
      </c>
      <c r="AE50" s="187">
        <f ca="1"/>
        <v>1</v>
      </c>
      <c r="AF50" s="191" t="str">
        <f ca="1"/>
        <v>Completed</v>
      </c>
      <c r="AG50" t="str" cm="1">
        <f t="array" aca="1" ref="AG50" ca="1">_xlfn.XLOOKUP(1,(E50='01 Summary'!$E$4:$E$250)*(('01 Summary'!$AF$4:$AF$250="Late")+('01 Summary'!$AF$4:$AF$250="On Schedule")),'01 Summary'!$AM$4:$AM$250," ")</f>
        <v xml:space="preserve"> </v>
      </c>
      <c r="AI50" t="s">
        <v>476</v>
      </c>
      <c r="AJ50" t="s">
        <v>3526</v>
      </c>
      <c r="AK50" t="s">
        <v>3800</v>
      </c>
    </row>
    <row r="51" spans="2:37" ht="30" customHeight="1" x14ac:dyDescent="0.2">
      <c r="B51" s="508">
        <f ca="1"/>
        <v>47</v>
      </c>
      <c r="C51" s="508" t="str">
        <f ca="1"/>
        <v>MDW-39235</v>
      </c>
      <c r="D51" s="508" t="str">
        <f ca="1"/>
        <v>Lot01</v>
      </c>
      <c r="E51" s="508" t="str">
        <f ca="1"/>
        <v>GEN5</v>
      </c>
      <c r="F51" s="508" t="str">
        <f ca="1"/>
        <v>GEN</v>
      </c>
      <c r="G51" s="542" t="str">
        <f ca="1"/>
        <v>Raised Floor</v>
      </c>
      <c r="H51" s="508" t="str">
        <f ca="1"/>
        <v>สหชาติ</v>
      </c>
      <c r="I51" s="508">
        <f ca="1"/>
        <v>0</v>
      </c>
      <c r="J51" s="508">
        <f ca="1"/>
        <v>0</v>
      </c>
      <c r="K51" s="510">
        <f ca="1"/>
        <v>46174</v>
      </c>
      <c r="L51" s="173">
        <f ca="1"/>
        <v>45792</v>
      </c>
      <c r="M51" s="187">
        <f ca="1"/>
        <v>1</v>
      </c>
      <c r="N51" s="191" t="str">
        <f ca="1"/>
        <v>Completed</v>
      </c>
      <c r="O51" s="583">
        <f ca="1"/>
        <v>45640</v>
      </c>
      <c r="P51" s="187">
        <f ca="1"/>
        <v>1</v>
      </c>
      <c r="Q51" s="191" t="str">
        <f ca="1"/>
        <v>Completed</v>
      </c>
      <c r="R51" s="173">
        <f ca="1"/>
        <v>45873</v>
      </c>
      <c r="S51" s="187">
        <f ca="1"/>
        <v>1</v>
      </c>
      <c r="T51" s="191" t="str">
        <f ca="1"/>
        <v>Completed</v>
      </c>
      <c r="U51" s="173">
        <f ca="1"/>
        <v>46019</v>
      </c>
      <c r="V51" s="187">
        <f ca="1"/>
        <v>1</v>
      </c>
      <c r="W51" s="191" t="str">
        <f ca="1"/>
        <v>Completed</v>
      </c>
      <c r="X51" s="194">
        <f ca="1"/>
        <v>0</v>
      </c>
      <c r="Y51" s="195">
        <f ca="1"/>
        <v>0</v>
      </c>
      <c r="Z51" s="203">
        <f ca="1"/>
        <v>0</v>
      </c>
      <c r="AA51" s="173">
        <f ca="1"/>
        <v>45989</v>
      </c>
      <c r="AB51" s="189">
        <f ca="1"/>
        <v>1</v>
      </c>
      <c r="AC51" s="191" t="str">
        <f ca="1"/>
        <v>Completed</v>
      </c>
      <c r="AD51" s="583">
        <f ca="1"/>
        <v>46295</v>
      </c>
      <c r="AE51" s="187">
        <f ca="1"/>
        <v>0</v>
      </c>
      <c r="AF51" s="191" t="str">
        <f ca="1"/>
        <v>Late</v>
      </c>
      <c r="AG51" cm="1">
        <f t="array" aca="1" ref="AG51" ca="1">_xlfn.XLOOKUP(1,(E51='01 Summary'!$E$4:$E$250)*(('01 Summary'!$AF$4:$AF$250="Late")+('01 Summary'!$AF$4:$AF$250="On Schedule")),'01 Summary'!$AM$4:$AM$250," ")</f>
        <v>0</v>
      </c>
      <c r="AI51" t="s">
        <v>453</v>
      </c>
      <c r="AJ51" t="s">
        <v>2081</v>
      </c>
      <c r="AK51" t="s">
        <v>2083</v>
      </c>
    </row>
    <row r="52" spans="2:37" ht="30" customHeight="1" x14ac:dyDescent="0.2">
      <c r="B52" s="508">
        <f ca="1"/>
        <v>48</v>
      </c>
      <c r="C52" s="508" t="str">
        <f ca="1"/>
        <v>MDW-39271</v>
      </c>
      <c r="D52" s="508" t="str">
        <f ca="1"/>
        <v>Lot01</v>
      </c>
      <c r="E52" s="508" t="str">
        <f ca="1"/>
        <v>GEN6</v>
      </c>
      <c r="F52" s="508" t="str">
        <f ca="1"/>
        <v>GEN</v>
      </c>
      <c r="G52" s="542" t="str">
        <f ca="1"/>
        <v>Wayside Cable Containment in Depot</v>
      </c>
      <c r="H52" s="508" t="str">
        <f ca="1"/>
        <v>-</v>
      </c>
      <c r="I52" s="508">
        <f ca="1"/>
        <v>0</v>
      </c>
      <c r="J52" s="508" t="str">
        <f ca="1"/>
        <v>Depot</v>
      </c>
      <c r="K52" s="510">
        <f ca="1"/>
        <v>46075</v>
      </c>
      <c r="L52" s="173">
        <f ca="1"/>
        <v>45792</v>
      </c>
      <c r="M52" s="187">
        <f ca="1"/>
        <v>1</v>
      </c>
      <c r="N52" s="191" t="str">
        <f ca="1"/>
        <v>Completed</v>
      </c>
      <c r="O52" s="173">
        <f ca="1"/>
        <v>45640</v>
      </c>
      <c r="P52" s="187">
        <f ca="1"/>
        <v>1</v>
      </c>
      <c r="Q52" s="191" t="str">
        <f ca="1"/>
        <v>Completed</v>
      </c>
      <c r="R52" s="173">
        <f ca="1"/>
        <v>45873</v>
      </c>
      <c r="S52" s="187">
        <f ca="1"/>
        <v>1</v>
      </c>
      <c r="T52" s="191" t="str">
        <f ca="1"/>
        <v>Completed</v>
      </c>
      <c r="U52" s="173">
        <f ca="1"/>
        <v>46019</v>
      </c>
      <c r="V52" s="187">
        <f ca="1"/>
        <v>1</v>
      </c>
      <c r="W52" s="191" t="str">
        <f ca="1"/>
        <v>Completed</v>
      </c>
      <c r="X52" s="194">
        <f ca="1"/>
        <v>0</v>
      </c>
      <c r="Y52" s="195">
        <f ca="1"/>
        <v>0</v>
      </c>
      <c r="Z52" s="203">
        <f ca="1"/>
        <v>0</v>
      </c>
      <c r="AA52" s="173">
        <f ca="1"/>
        <v>46260</v>
      </c>
      <c r="AB52" s="189">
        <f ca="1"/>
        <v>1</v>
      </c>
      <c r="AC52" s="191" t="str">
        <f ca="1"/>
        <v>Completed</v>
      </c>
      <c r="AD52" s="173">
        <f ca="1"/>
        <v>46295</v>
      </c>
      <c r="AE52" s="187">
        <f ca="1"/>
        <v>0</v>
      </c>
      <c r="AF52" s="191" t="str">
        <f ca="1"/>
        <v>Late</v>
      </c>
      <c r="AG52" s="571" cm="1">
        <f t="array" aca="1" ref="AG52" ca="1">_xlfn.XLOOKUP(1,(E52='01 Summary'!$E$4:$E$250)*(('01 Summary'!$AF$4:$AF$250="Late")+('01 Summary'!$AF$4:$AF$250="On Schedule")),'01 Summary'!$AM$4:$AM$250," ")</f>
        <v>0</v>
      </c>
      <c r="AH52" s="571"/>
      <c r="AI52" s="571" t="s">
        <v>535</v>
      </c>
      <c r="AJ52" s="571" t="s">
        <v>2119</v>
      </c>
      <c r="AK52" s="571" t="s">
        <v>2121</v>
      </c>
    </row>
    <row r="53" spans="2:37" ht="30" hidden="1" customHeight="1" x14ac:dyDescent="0.2">
      <c r="B53" s="508">
        <f ca="1"/>
        <v>49</v>
      </c>
      <c r="C53" s="512" t="str">
        <f ca="1"/>
        <v>MDW-39269</v>
      </c>
      <c r="D53" s="512" t="str">
        <f ca="1"/>
        <v>Lot01</v>
      </c>
      <c r="E53" s="512" t="str">
        <f ca="1"/>
        <v>GEN6.1</v>
      </c>
      <c r="F53" s="512" t="str">
        <f ca="1"/>
        <v>GEN</v>
      </c>
      <c r="G53" s="543" t="str">
        <f ca="1"/>
        <v>PSY Wayside Cable Containment for 24 Kv Cable under the Depot slab</v>
      </c>
      <c r="H53" s="512" t="str">
        <f ca="1"/>
        <v>ประธาน</v>
      </c>
      <c r="I53" s="513">
        <f ca="1"/>
        <v>0</v>
      </c>
      <c r="J53" s="512" t="str">
        <f ca="1"/>
        <v>Depot</v>
      </c>
      <c r="K53" s="514">
        <f ca="1"/>
        <v>46075</v>
      </c>
      <c r="L53" s="174">
        <f ca="1"/>
        <v>0</v>
      </c>
      <c r="M53" s="188">
        <f ca="1"/>
        <v>0</v>
      </c>
      <c r="N53" s="175">
        <f ca="1"/>
        <v>0</v>
      </c>
      <c r="O53" s="174">
        <f ca="1"/>
        <v>0</v>
      </c>
      <c r="P53" s="188">
        <f ca="1"/>
        <v>0</v>
      </c>
      <c r="Q53" s="175">
        <f ca="1"/>
        <v>0</v>
      </c>
      <c r="R53" s="174">
        <f ca="1"/>
        <v>0</v>
      </c>
      <c r="S53" s="188">
        <f ca="1"/>
        <v>0</v>
      </c>
      <c r="T53" s="175">
        <f ca="1"/>
        <v>0</v>
      </c>
      <c r="U53" s="174">
        <f ca="1"/>
        <v>0</v>
      </c>
      <c r="V53" s="188">
        <f ca="1"/>
        <v>0</v>
      </c>
      <c r="W53" s="175">
        <f ca="1"/>
        <v>0</v>
      </c>
      <c r="X53" s="174">
        <f ca="1"/>
        <v>0</v>
      </c>
      <c r="Y53" s="188">
        <f ca="1"/>
        <v>0</v>
      </c>
      <c r="Z53" s="175">
        <f ca="1"/>
        <v>0</v>
      </c>
      <c r="AA53" s="174">
        <f ca="1"/>
        <v>0</v>
      </c>
      <c r="AB53" s="188">
        <f ca="1"/>
        <v>0</v>
      </c>
      <c r="AC53" s="175">
        <f ca="1"/>
        <v>0</v>
      </c>
      <c r="AD53" s="553">
        <f ca="1"/>
        <v>0</v>
      </c>
      <c r="AE53" s="554">
        <f ca="1"/>
        <v>0</v>
      </c>
      <c r="AF53" s="555">
        <f ca="1"/>
        <v>0</v>
      </c>
      <c r="AG53" t="str" cm="1">
        <f t="array" aca="1" ref="AG53" ca="1">_xlfn.XLOOKUP(1,(E53='01 Summary'!$E$4:$E$250)*(('01 Summary'!$AF$4:$AF$250="Late")+('01 Summary'!$AF$4:$AF$250="On Schedule")),'01 Summary'!$AM$4:$AM$250," ")</f>
        <v xml:space="preserve"> </v>
      </c>
      <c r="AI53" t="s">
        <v>456</v>
      </c>
      <c r="AJ53" t="s">
        <v>3561</v>
      </c>
      <c r="AK53" t="s">
        <v>3835</v>
      </c>
    </row>
    <row r="54" spans="2:37" ht="30" hidden="1" customHeight="1" x14ac:dyDescent="0.2">
      <c r="B54" s="508">
        <f ca="1"/>
        <v>50</v>
      </c>
      <c r="C54" s="512" t="str">
        <f ca="1"/>
        <v>MDW-39270</v>
      </c>
      <c r="D54" s="512" t="str">
        <f ca="1"/>
        <v>Lot01</v>
      </c>
      <c r="E54" s="512" t="str">
        <f ca="1"/>
        <v>GEN6.2</v>
      </c>
      <c r="F54" s="512" t="str">
        <f ca="1"/>
        <v>GEN</v>
      </c>
      <c r="G54" s="543" t="str">
        <f ca="1"/>
        <v>COM/SIG Wayside Cable Containment in the Depot</v>
      </c>
      <c r="H54" s="512" t="str">
        <f ca="1"/>
        <v>มนตรี/ประธาน</v>
      </c>
      <c r="I54" s="512">
        <f ca="1"/>
        <v>0</v>
      </c>
      <c r="J54" s="512" t="str">
        <f ca="1"/>
        <v>Depot</v>
      </c>
      <c r="K54" s="514">
        <f ca="1"/>
        <v>46075</v>
      </c>
      <c r="L54" s="174">
        <f ca="1"/>
        <v>0</v>
      </c>
      <c r="M54" s="188">
        <f ca="1"/>
        <v>0</v>
      </c>
      <c r="N54" s="175">
        <f ca="1"/>
        <v>0</v>
      </c>
      <c r="O54" s="174">
        <f ca="1"/>
        <v>0</v>
      </c>
      <c r="P54" s="188">
        <f ca="1"/>
        <v>0</v>
      </c>
      <c r="Q54" s="175">
        <f ca="1"/>
        <v>0</v>
      </c>
      <c r="R54" s="174">
        <f ca="1"/>
        <v>0</v>
      </c>
      <c r="S54" s="188">
        <f ca="1"/>
        <v>0</v>
      </c>
      <c r="T54" s="175">
        <f ca="1"/>
        <v>0</v>
      </c>
      <c r="U54" s="174">
        <f ca="1"/>
        <v>0</v>
      </c>
      <c r="V54" s="188">
        <f ca="1"/>
        <v>0</v>
      </c>
      <c r="W54" s="175">
        <f ca="1"/>
        <v>0</v>
      </c>
      <c r="X54" s="174">
        <f ca="1"/>
        <v>0</v>
      </c>
      <c r="Y54" s="188">
        <f ca="1"/>
        <v>0</v>
      </c>
      <c r="Z54" s="175">
        <f ca="1"/>
        <v>0</v>
      </c>
      <c r="AA54" s="174">
        <f ca="1"/>
        <v>0</v>
      </c>
      <c r="AB54" s="188">
        <f ca="1"/>
        <v>0</v>
      </c>
      <c r="AC54" s="175">
        <f ca="1"/>
        <v>0</v>
      </c>
      <c r="AD54" s="553">
        <f ca="1"/>
        <v>0</v>
      </c>
      <c r="AE54" s="554">
        <f ca="1"/>
        <v>0</v>
      </c>
      <c r="AF54" s="555">
        <f ca="1"/>
        <v>0</v>
      </c>
      <c r="AG54" s="571" t="str" cm="1">
        <f t="array" aca="1" ref="AG54" ca="1">_xlfn.XLOOKUP(1,(E54='01 Summary'!$E$4:$E$250)*(('01 Summary'!$AF$4:$AF$250="Late")+('01 Summary'!$AF$4:$AF$250="On Schedule")),'01 Summary'!$AM$4:$AM$250," ")</f>
        <v xml:space="preserve"> </v>
      </c>
      <c r="AH54" s="571"/>
      <c r="AI54" s="571" t="s">
        <v>457</v>
      </c>
      <c r="AJ54" s="571" t="s">
        <v>3563</v>
      </c>
      <c r="AK54" s="571" t="s">
        <v>3837</v>
      </c>
    </row>
    <row r="55" spans="2:37" ht="30" hidden="1" customHeight="1" x14ac:dyDescent="0.2">
      <c r="B55" s="508">
        <f ca="1"/>
        <v>51</v>
      </c>
      <c r="C55" s="508" t="str">
        <f ca="1"/>
        <v>-</v>
      </c>
      <c r="D55" s="508" t="str">
        <f ca="1"/>
        <v>Lot01</v>
      </c>
      <c r="E55" s="508" t="str">
        <f ca="1"/>
        <v>GEN7</v>
      </c>
      <c r="F55" s="508" t="str">
        <f ca="1"/>
        <v>GEN</v>
      </c>
      <c r="G55" s="542" t="str">
        <f ca="1"/>
        <v>Dangerous Waste Storage Building in Depot</v>
      </c>
      <c r="H55" s="508" t="str">
        <f ca="1"/>
        <v>-</v>
      </c>
      <c r="I55" s="509">
        <f ca="1"/>
        <v>0</v>
      </c>
      <c r="J55" s="508" t="str">
        <f ca="1"/>
        <v>Depot</v>
      </c>
      <c r="K55" s="510">
        <f ca="1"/>
        <v>46285</v>
      </c>
      <c r="L55" s="194">
        <f ca="1"/>
        <v>0</v>
      </c>
      <c r="M55" s="195">
        <f ca="1"/>
        <v>0</v>
      </c>
      <c r="N55" s="203">
        <f ca="1"/>
        <v>0</v>
      </c>
      <c r="O55" s="194">
        <f ca="1"/>
        <v>0</v>
      </c>
      <c r="P55" s="195">
        <f ca="1"/>
        <v>0</v>
      </c>
      <c r="Q55" s="203">
        <f ca="1"/>
        <v>0</v>
      </c>
      <c r="R55" s="194">
        <f ca="1"/>
        <v>0</v>
      </c>
      <c r="S55" s="195">
        <f ca="1"/>
        <v>0</v>
      </c>
      <c r="T55" s="203">
        <f ca="1"/>
        <v>0</v>
      </c>
      <c r="U55" s="194">
        <f ca="1"/>
        <v>0</v>
      </c>
      <c r="V55" s="195">
        <f ca="1"/>
        <v>0</v>
      </c>
      <c r="W55" s="203">
        <f ca="1"/>
        <v>0</v>
      </c>
      <c r="X55" s="194">
        <f ca="1"/>
        <v>0</v>
      </c>
      <c r="Y55" s="195">
        <f ca="1"/>
        <v>0</v>
      </c>
      <c r="Z55" s="203">
        <f ca="1"/>
        <v>0</v>
      </c>
      <c r="AA55" s="194">
        <f ca="1"/>
        <v>0</v>
      </c>
      <c r="AB55" s="195">
        <f ca="1"/>
        <v>0</v>
      </c>
      <c r="AC55" s="203">
        <f ca="1"/>
        <v>0</v>
      </c>
      <c r="AD55" s="550">
        <f ca="1"/>
        <v>0</v>
      </c>
      <c r="AE55" s="551">
        <f ca="1"/>
        <v>0</v>
      </c>
      <c r="AF55" s="552">
        <f ca="1"/>
        <v>0</v>
      </c>
      <c r="AG55" s="571" t="str" cm="1">
        <f t="array" aca="1" ref="AG55" ca="1">_xlfn.XLOOKUP(1,(E55='01 Summary'!$E$4:$E$250)*(('01 Summary'!$AF$4:$AF$250="Late")+('01 Summary'!$AF$4:$AF$250="On Schedule")),'01 Summary'!$AM$4:$AM$250," ")</f>
        <v xml:space="preserve"> </v>
      </c>
      <c r="AH55" s="571"/>
      <c r="AI55" s="571"/>
      <c r="AJ55" s="571">
        <v>0</v>
      </c>
      <c r="AK55" s="571">
        <v>0</v>
      </c>
    </row>
    <row r="56" spans="2:37" ht="30" customHeight="1" x14ac:dyDescent="0.2">
      <c r="B56" s="508">
        <f ca="1"/>
        <v>52</v>
      </c>
      <c r="C56" s="508" t="str">
        <f ca="1"/>
        <v>DWE-39024</v>
      </c>
      <c r="D56" s="508" t="str">
        <f ca="1"/>
        <v>Lot01</v>
      </c>
      <c r="E56" s="508" t="str">
        <f ca="1"/>
        <v>GEN7.1</v>
      </c>
      <c r="F56" s="508" t="str">
        <f ca="1"/>
        <v>GEN</v>
      </c>
      <c r="G56" s="542" t="str">
        <f ca="1"/>
        <v>Dangerous Waste Storage Building in Depot - Civil &amp; AR</v>
      </c>
      <c r="H56" s="508" t="str">
        <f ca="1"/>
        <v>สหชาติ</v>
      </c>
      <c r="I56" s="508">
        <f ca="1"/>
        <v>0</v>
      </c>
      <c r="J56" s="508" t="str">
        <f ca="1"/>
        <v>Depot</v>
      </c>
      <c r="K56" s="510">
        <f ca="1"/>
        <v>46285</v>
      </c>
      <c r="L56" s="173">
        <f ca="1"/>
        <v>45930</v>
      </c>
      <c r="M56" s="187">
        <f ca="1"/>
        <v>1</v>
      </c>
      <c r="N56" s="191" t="str">
        <f ca="1"/>
        <v>Completed</v>
      </c>
      <c r="O56" s="173">
        <f ca="1"/>
        <v>46096</v>
      </c>
      <c r="P56" s="187">
        <f ca="1"/>
        <v>1</v>
      </c>
      <c r="Q56" s="191" t="str">
        <f ca="1"/>
        <v>Completed</v>
      </c>
      <c r="R56" s="194">
        <f ca="1"/>
        <v>0</v>
      </c>
      <c r="S56" s="195">
        <f ca="1"/>
        <v>0</v>
      </c>
      <c r="T56" s="203">
        <f ca="1"/>
        <v>0</v>
      </c>
      <c r="U56" s="173">
        <f ca="1"/>
        <v>46142</v>
      </c>
      <c r="V56" s="187">
        <f ca="1"/>
        <v>1</v>
      </c>
      <c r="W56" s="191" t="str">
        <f ca="1"/>
        <v>Completed</v>
      </c>
      <c r="X56" s="194">
        <f ca="1"/>
        <v>0</v>
      </c>
      <c r="Y56" s="195">
        <f ca="1"/>
        <v>0</v>
      </c>
      <c r="Z56" s="203">
        <f ca="1"/>
        <v>0</v>
      </c>
      <c r="AA56" s="173">
        <f ca="1"/>
        <v>46218</v>
      </c>
      <c r="AB56" s="187">
        <f ca="1"/>
        <v>1</v>
      </c>
      <c r="AC56" s="191" t="str">
        <f ca="1"/>
        <v>Completed</v>
      </c>
      <c r="AD56" s="173">
        <f ca="1"/>
        <v>46181</v>
      </c>
      <c r="AE56" s="187">
        <f ca="1"/>
        <v>1</v>
      </c>
      <c r="AF56" s="191" t="str">
        <f ca="1"/>
        <v>Completed</v>
      </c>
      <c r="AG56" t="str" cm="1">
        <f t="array" aca="1" ref="AG56" ca="1">_xlfn.XLOOKUP(1,(E56='01 Summary'!$E$4:$E$250)*(('01 Summary'!$AF$4:$AF$250="Late")+('01 Summary'!$AF$4:$AF$250="On Schedule")),'01 Summary'!$AM$4:$AM$250," ")</f>
        <v xml:space="preserve"> </v>
      </c>
      <c r="AI56" t="s">
        <v>489</v>
      </c>
      <c r="AJ56" t="s">
        <v>2056</v>
      </c>
      <c r="AK56" t="s">
        <v>2058</v>
      </c>
    </row>
    <row r="57" spans="2:37" ht="30" customHeight="1" x14ac:dyDescent="0.2">
      <c r="B57" s="508">
        <f ca="1"/>
        <v>53</v>
      </c>
      <c r="C57" s="508" t="str">
        <f ca="1"/>
        <v>DWE-39025</v>
      </c>
      <c r="D57" s="508" t="str">
        <f ca="1"/>
        <v>Lot01</v>
      </c>
      <c r="E57" s="508" t="str">
        <f ca="1"/>
        <v>GEN7.2</v>
      </c>
      <c r="F57" s="508" t="str">
        <f ca="1"/>
        <v>GEN</v>
      </c>
      <c r="G57" s="542" t="str">
        <f ca="1"/>
        <v>Dangerous Waste Storage Building in Depot - Building service</v>
      </c>
      <c r="H57" s="508" t="str">
        <f ca="1"/>
        <v>ประธาน</v>
      </c>
      <c r="I57" s="508">
        <f ca="1"/>
        <v>0</v>
      </c>
      <c r="J57" s="508" t="str">
        <f ca="1"/>
        <v>Depot</v>
      </c>
      <c r="K57" s="510">
        <f ca="1"/>
        <v>46285</v>
      </c>
      <c r="L57" s="173">
        <f ca="1"/>
        <v>45930</v>
      </c>
      <c r="M57" s="187">
        <f ca="1"/>
        <v>1</v>
      </c>
      <c r="N57" s="191" t="str">
        <f ca="1"/>
        <v>Completed</v>
      </c>
      <c r="O57" s="173">
        <f ca="1"/>
        <v>46096</v>
      </c>
      <c r="P57" s="187">
        <f ca="1"/>
        <v>1</v>
      </c>
      <c r="Q57" s="191" t="str">
        <f ca="1"/>
        <v>Completed</v>
      </c>
      <c r="R57" s="194">
        <f ca="1"/>
        <v>0</v>
      </c>
      <c r="S57" s="195">
        <f ca="1"/>
        <v>0</v>
      </c>
      <c r="T57" s="203">
        <f ca="1"/>
        <v>0</v>
      </c>
      <c r="U57" s="173">
        <f ca="1"/>
        <v>46203</v>
      </c>
      <c r="V57" s="187">
        <f ca="1"/>
        <v>1</v>
      </c>
      <c r="W57" s="191" t="str">
        <f ca="1"/>
        <v>Completed</v>
      </c>
      <c r="X57" s="194">
        <f ca="1"/>
        <v>0</v>
      </c>
      <c r="Y57" s="195">
        <f ca="1"/>
        <v>0</v>
      </c>
      <c r="Z57" s="203">
        <f ca="1"/>
        <v>0</v>
      </c>
      <c r="AA57" s="173">
        <f ca="1"/>
        <v>46132</v>
      </c>
      <c r="AB57" s="187">
        <f ca="1"/>
        <v>1</v>
      </c>
      <c r="AC57" s="191" t="str">
        <f ca="1"/>
        <v>Completed</v>
      </c>
      <c r="AD57" s="173">
        <f ca="1"/>
        <v>46181</v>
      </c>
      <c r="AE57" s="187">
        <f ca="1"/>
        <v>1</v>
      </c>
      <c r="AF57" s="191" t="str">
        <f ca="1"/>
        <v>Completed</v>
      </c>
      <c r="AG57" t="str" cm="1">
        <f t="array" aca="1" ref="AG57" ca="1">_xlfn.XLOOKUP(1,(E57='01 Summary'!$E$4:$E$250)*(('01 Summary'!$AF$4:$AF$250="Late")+('01 Summary'!$AF$4:$AF$250="On Schedule")),'01 Summary'!$AM$4:$AM$250," ")</f>
        <v xml:space="preserve"> </v>
      </c>
      <c r="AI57" t="s">
        <v>490</v>
      </c>
      <c r="AJ57" t="s">
        <v>2524</v>
      </c>
      <c r="AK57" t="s">
        <v>2526</v>
      </c>
    </row>
    <row r="58" spans="2:37" ht="30" hidden="1" customHeight="1" x14ac:dyDescent="0.2">
      <c r="B58" s="508">
        <f ca="1"/>
        <v>54</v>
      </c>
      <c r="C58" s="508" t="str">
        <f ca="1"/>
        <v>-</v>
      </c>
      <c r="D58" s="508" t="str">
        <f ca="1"/>
        <v>Lot01</v>
      </c>
      <c r="E58" s="508" t="str">
        <f ca="1"/>
        <v>GEN8</v>
      </c>
      <c r="F58" s="508" t="str">
        <f ca="1"/>
        <v>GEN</v>
      </c>
      <c r="G58" s="542" t="str">
        <f ca="1"/>
        <v>General Waste Storage Building in Depot</v>
      </c>
      <c r="H58" s="508" t="str">
        <f ca="1"/>
        <v>-</v>
      </c>
      <c r="I58" s="509">
        <f ca="1"/>
        <v>0</v>
      </c>
      <c r="J58" s="508" t="str">
        <f ca="1"/>
        <v>Depot</v>
      </c>
      <c r="K58" s="510">
        <f ca="1"/>
        <v>46285</v>
      </c>
      <c r="L58" s="194">
        <f ca="1"/>
        <v>0</v>
      </c>
      <c r="M58" s="195">
        <f ca="1"/>
        <v>0</v>
      </c>
      <c r="N58" s="203">
        <f ca="1"/>
        <v>0</v>
      </c>
      <c r="O58" s="194">
        <f ca="1"/>
        <v>0</v>
      </c>
      <c r="P58" s="195">
        <f ca="1"/>
        <v>0</v>
      </c>
      <c r="Q58" s="203">
        <f ca="1"/>
        <v>0</v>
      </c>
      <c r="R58" s="194">
        <f ca="1"/>
        <v>0</v>
      </c>
      <c r="S58" s="195">
        <f ca="1"/>
        <v>0</v>
      </c>
      <c r="T58" s="203">
        <f ca="1"/>
        <v>0</v>
      </c>
      <c r="U58" s="194">
        <f ca="1"/>
        <v>0</v>
      </c>
      <c r="V58" s="195">
        <f ca="1"/>
        <v>0</v>
      </c>
      <c r="W58" s="203">
        <f ca="1"/>
        <v>0</v>
      </c>
      <c r="X58" s="194">
        <f ca="1"/>
        <v>0</v>
      </c>
      <c r="Y58" s="195">
        <f ca="1"/>
        <v>0</v>
      </c>
      <c r="Z58" s="203">
        <f ca="1"/>
        <v>0</v>
      </c>
      <c r="AA58" s="194">
        <f ca="1"/>
        <v>0</v>
      </c>
      <c r="AB58" s="195">
        <f ca="1"/>
        <v>0</v>
      </c>
      <c r="AC58" s="203">
        <f ca="1"/>
        <v>0</v>
      </c>
      <c r="AD58" s="550">
        <f ca="1"/>
        <v>0</v>
      </c>
      <c r="AE58" s="551">
        <f ca="1"/>
        <v>0</v>
      </c>
      <c r="AF58" s="552">
        <f ca="1"/>
        <v>0</v>
      </c>
      <c r="AG58" t="str" cm="1">
        <f t="array" aca="1" ref="AG58" ca="1">_xlfn.XLOOKUP(1,(E58='01 Summary'!$E$4:$E$250)*(('01 Summary'!$AF$4:$AF$250="Late")+('01 Summary'!$AF$4:$AF$250="On Schedule")),'01 Summary'!$AM$4:$AM$250," ")</f>
        <v xml:space="preserve"> </v>
      </c>
      <c r="AJ58">
        <v>0</v>
      </c>
      <c r="AK58">
        <v>0</v>
      </c>
    </row>
    <row r="59" spans="2:37" ht="30" customHeight="1" x14ac:dyDescent="0.2">
      <c r="B59" s="508">
        <f ca="1"/>
        <v>55</v>
      </c>
      <c r="C59" s="508" t="str">
        <f ca="1"/>
        <v>DWE-39026</v>
      </c>
      <c r="D59" s="508" t="str">
        <f ca="1"/>
        <v>Lot01</v>
      </c>
      <c r="E59" s="508" t="str">
        <f ca="1"/>
        <v>GEN8.1</v>
      </c>
      <c r="F59" s="508" t="str">
        <f ca="1"/>
        <v>GEN</v>
      </c>
      <c r="G59" s="542" t="str">
        <f ca="1"/>
        <v>General Waste Storage Building in Depot - Civil &amp; AR</v>
      </c>
      <c r="H59" s="508" t="str">
        <f ca="1"/>
        <v>สหชาติ</v>
      </c>
      <c r="I59" s="508">
        <f ca="1"/>
        <v>0</v>
      </c>
      <c r="J59" s="508" t="str">
        <f ca="1"/>
        <v>Depot</v>
      </c>
      <c r="K59" s="510">
        <f ca="1"/>
        <v>46285</v>
      </c>
      <c r="L59" s="173">
        <f ca="1"/>
        <v>45930</v>
      </c>
      <c r="M59" s="187">
        <f ca="1"/>
        <v>1</v>
      </c>
      <c r="N59" s="191" t="str">
        <f ca="1"/>
        <v>Completed</v>
      </c>
      <c r="O59" s="173">
        <f ca="1"/>
        <v>46096</v>
      </c>
      <c r="P59" s="187">
        <f ca="1"/>
        <v>1</v>
      </c>
      <c r="Q59" s="191" t="str">
        <f ca="1"/>
        <v>Completed</v>
      </c>
      <c r="R59" s="194">
        <f ca="1"/>
        <v>0</v>
      </c>
      <c r="S59" s="195">
        <f ca="1"/>
        <v>0</v>
      </c>
      <c r="T59" s="203">
        <f ca="1"/>
        <v>0</v>
      </c>
      <c r="U59" s="173">
        <f ca="1"/>
        <v>46142</v>
      </c>
      <c r="V59" s="187">
        <f ca="1"/>
        <v>1</v>
      </c>
      <c r="W59" s="191" t="str">
        <f ca="1"/>
        <v>Completed</v>
      </c>
      <c r="X59" s="194">
        <f ca="1"/>
        <v>0</v>
      </c>
      <c r="Y59" s="195">
        <f ca="1"/>
        <v>0</v>
      </c>
      <c r="Z59" s="203">
        <f ca="1"/>
        <v>0</v>
      </c>
      <c r="AA59" s="173">
        <f ca="1"/>
        <v>46218</v>
      </c>
      <c r="AB59" s="187">
        <f ca="1"/>
        <v>1</v>
      </c>
      <c r="AC59" s="191" t="str">
        <f ca="1"/>
        <v>Completed</v>
      </c>
      <c r="AD59" s="173">
        <f ca="1"/>
        <v>46181</v>
      </c>
      <c r="AE59" s="187">
        <f ca="1"/>
        <v>1</v>
      </c>
      <c r="AF59" s="191" t="str">
        <f ca="1"/>
        <v>Completed</v>
      </c>
      <c r="AG59" s="571" t="str" cm="1">
        <f t="array" aca="1" ref="AG59" ca="1">_xlfn.XLOOKUP(1,(E59='01 Summary'!$E$4:$E$250)*(('01 Summary'!$AF$4:$AF$250="Late")+('01 Summary'!$AF$4:$AF$250="On Schedule")),'01 Summary'!$AM$4:$AM$250," ")</f>
        <v xml:space="preserve"> </v>
      </c>
      <c r="AH59" s="571"/>
      <c r="AI59" s="571" t="s">
        <v>491</v>
      </c>
      <c r="AJ59" s="571" t="s">
        <v>2064</v>
      </c>
      <c r="AK59" s="571" t="s">
        <v>2066</v>
      </c>
    </row>
    <row r="60" spans="2:37" ht="30" customHeight="1" x14ac:dyDescent="0.2">
      <c r="B60" s="508">
        <f ca="1"/>
        <v>56</v>
      </c>
      <c r="C60" s="508" t="str">
        <f ca="1"/>
        <v>DWE-39025</v>
      </c>
      <c r="D60" s="508" t="str">
        <f ca="1"/>
        <v>Lot01</v>
      </c>
      <c r="E60" s="508" t="str">
        <f ca="1"/>
        <v>GEN8.2</v>
      </c>
      <c r="F60" s="508" t="str">
        <f ca="1"/>
        <v>GEN</v>
      </c>
      <c r="G60" s="542" t="str">
        <f ca="1"/>
        <v>General Waste Storage Building in Depot - Building service</v>
      </c>
      <c r="H60" s="508" t="str">
        <f ca="1"/>
        <v>ประธาน</v>
      </c>
      <c r="I60" s="508">
        <f ca="1"/>
        <v>0</v>
      </c>
      <c r="J60" s="508" t="str">
        <f ca="1"/>
        <v>Depot</v>
      </c>
      <c r="K60" s="510">
        <f ca="1"/>
        <v>46285</v>
      </c>
      <c r="L60" s="173">
        <f ca="1"/>
        <v>45930</v>
      </c>
      <c r="M60" s="187">
        <f ca="1"/>
        <v>1</v>
      </c>
      <c r="N60" s="191" t="str">
        <f ca="1"/>
        <v>Completed</v>
      </c>
      <c r="O60" s="173">
        <f ca="1"/>
        <v>46096</v>
      </c>
      <c r="P60" s="187">
        <f ca="1"/>
        <v>1</v>
      </c>
      <c r="Q60" s="191" t="str">
        <f ca="1"/>
        <v>Completed</v>
      </c>
      <c r="R60" s="194">
        <f ca="1"/>
        <v>0</v>
      </c>
      <c r="S60" s="195">
        <f ca="1"/>
        <v>0</v>
      </c>
      <c r="T60" s="203">
        <f ca="1"/>
        <v>0</v>
      </c>
      <c r="U60" s="173">
        <f ca="1"/>
        <v>46203</v>
      </c>
      <c r="V60" s="187">
        <f ca="1"/>
        <v>1</v>
      </c>
      <c r="W60" s="191" t="str">
        <f ca="1"/>
        <v>Completed</v>
      </c>
      <c r="X60" s="194">
        <f ca="1"/>
        <v>0</v>
      </c>
      <c r="Y60" s="195">
        <f ca="1"/>
        <v>0</v>
      </c>
      <c r="Z60" s="203">
        <f ca="1"/>
        <v>0</v>
      </c>
      <c r="AA60" s="173">
        <f ca="1"/>
        <v>46132</v>
      </c>
      <c r="AB60" s="187">
        <f ca="1"/>
        <v>1</v>
      </c>
      <c r="AC60" s="191" t="str">
        <f ca="1"/>
        <v>Completed</v>
      </c>
      <c r="AD60" s="173">
        <f ca="1"/>
        <v>46181</v>
      </c>
      <c r="AE60" s="187">
        <f ca="1"/>
        <v>1</v>
      </c>
      <c r="AF60" s="191" t="str">
        <f ca="1"/>
        <v>Completed</v>
      </c>
      <c r="AG60" s="571" t="str" cm="1">
        <f t="array" aca="1" ref="AG60" ca="1">_xlfn.XLOOKUP(1,(E60='01 Summary'!$E$4:$E$250)*(('01 Summary'!$AF$4:$AF$250="Late")+('01 Summary'!$AF$4:$AF$250="On Schedule")),'01 Summary'!$AM$4:$AM$250," ")</f>
        <v xml:space="preserve"> </v>
      </c>
      <c r="AH60" s="571"/>
      <c r="AI60" s="571" t="s">
        <v>490</v>
      </c>
      <c r="AJ60" s="571" t="s">
        <v>2524</v>
      </c>
      <c r="AK60" s="571" t="s">
        <v>2526</v>
      </c>
    </row>
    <row r="61" spans="2:37" ht="30" customHeight="1" x14ac:dyDescent="0.2">
      <c r="B61" s="508">
        <f ca="1"/>
        <v>57</v>
      </c>
      <c r="C61" s="508" t="str">
        <f ca="1"/>
        <v>DWE-39021</v>
      </c>
      <c r="D61" s="508" t="str">
        <f ca="1"/>
        <v>Lot01</v>
      </c>
      <c r="E61" s="508" t="str">
        <f ca="1"/>
        <v>GEN9</v>
      </c>
      <c r="F61" s="508" t="str">
        <f ca="1"/>
        <v>GEN</v>
      </c>
      <c r="G61" s="542" t="str">
        <f ca="1"/>
        <v>Operation Support Equipment</v>
      </c>
      <c r="H61" s="508" t="str">
        <f ca="1"/>
        <v>สมศักดิ์</v>
      </c>
      <c r="I61" s="508">
        <f ca="1"/>
        <v>0</v>
      </c>
      <c r="J61" s="508" t="str">
        <f ca="1"/>
        <v>Depot</v>
      </c>
      <c r="K61" s="510">
        <f ca="1"/>
        <v>46255</v>
      </c>
      <c r="L61" s="173">
        <f ca="1"/>
        <v>45718</v>
      </c>
      <c r="M61" s="187">
        <f ca="1"/>
        <v>1</v>
      </c>
      <c r="N61" s="191" t="str">
        <f ca="1"/>
        <v>Completed</v>
      </c>
      <c r="O61" s="173">
        <f ca="1"/>
        <v>45963</v>
      </c>
      <c r="P61" s="187">
        <f ca="1"/>
        <v>1</v>
      </c>
      <c r="Q61" s="191" t="str">
        <f ca="1"/>
        <v>Completed</v>
      </c>
      <c r="R61" s="173">
        <f ca="1"/>
        <v>46342</v>
      </c>
      <c r="S61" s="187">
        <f ca="1"/>
        <v>0.9</v>
      </c>
      <c r="T61" s="191" t="str">
        <f ca="1"/>
        <v>On Schedule</v>
      </c>
      <c r="U61" s="194">
        <f ca="1"/>
        <v>0</v>
      </c>
      <c r="V61" s="195">
        <f ca="1"/>
        <v>0</v>
      </c>
      <c r="W61" s="203">
        <f ca="1"/>
        <v>0</v>
      </c>
      <c r="X61" s="194">
        <f ca="1"/>
        <v>0</v>
      </c>
      <c r="Y61" s="195">
        <f ca="1"/>
        <v>0</v>
      </c>
      <c r="Z61" s="203">
        <f ca="1"/>
        <v>0</v>
      </c>
      <c r="AA61" s="173">
        <f ca="1"/>
        <v>46312</v>
      </c>
      <c r="AB61" s="187">
        <f ca="1"/>
        <v>0</v>
      </c>
      <c r="AC61" s="191" t="str">
        <f ca="1"/>
        <v>Late</v>
      </c>
      <c r="AD61" s="173">
        <f ca="1"/>
        <v>46349</v>
      </c>
      <c r="AE61" s="187">
        <f ca="1"/>
        <v>0</v>
      </c>
      <c r="AF61" s="191" t="str">
        <f ca="1"/>
        <v>On Schedule</v>
      </c>
      <c r="AG61" t="str" cm="1">
        <f t="array" aca="1" ref="AG61" ca="1">_xlfn.XLOOKUP(1,(E61='01 Summary'!$E$4:$E$250)*(('01 Summary'!$AF$4:$AF$250="Late")+('01 Summary'!$AF$4:$AF$250="On Schedule")),'01 Summary'!$AM$4:$AM$250," ")</f>
        <v>คงเหลือจัดส่ง Signal Lamp</v>
      </c>
      <c r="AI61" t="s">
        <v>487</v>
      </c>
      <c r="AJ61" t="s">
        <v>2516</v>
      </c>
      <c r="AK61" t="s">
        <v>2518</v>
      </c>
    </row>
    <row r="62" spans="2:37" ht="30" hidden="1" customHeight="1" x14ac:dyDescent="0.2">
      <c r="B62" s="508">
        <f ca="1"/>
        <v>58</v>
      </c>
      <c r="C62" s="674" t="str">
        <f ca="1"/>
        <v>GRS-39001-40</v>
      </c>
      <c r="D62" s="674" t="str">
        <f ca="1"/>
        <v>Lot01</v>
      </c>
      <c r="E62" s="674" t="str">
        <f ca="1"/>
        <v>GEN10.1</v>
      </c>
      <c r="F62" s="674" t="str">
        <f ca="1"/>
        <v>GEN</v>
      </c>
      <c r="G62" s="676" t="str">
        <f ca="1"/>
        <v>Graphic and Signage Station</v>
      </c>
      <c r="H62" s="674" t="str">
        <f ca="1"/>
        <v>สหชาติ</v>
      </c>
      <c r="I62" s="675">
        <f ca="1"/>
        <v>0</v>
      </c>
      <c r="J62" s="674">
        <f ca="1"/>
        <v>0</v>
      </c>
      <c r="K62" s="677">
        <f ca="1"/>
        <v>46255</v>
      </c>
      <c r="L62" s="193">
        <f ca="1"/>
        <v>46203</v>
      </c>
      <c r="M62" s="615">
        <f ca="1"/>
        <v>1</v>
      </c>
      <c r="N62" s="601" t="str">
        <f ca="1"/>
        <v>Completed</v>
      </c>
      <c r="O62" s="622">
        <f ca="1"/>
        <v>46173</v>
      </c>
      <c r="P62" s="615">
        <f ca="1"/>
        <v>0.95</v>
      </c>
      <c r="Q62" s="601" t="str">
        <f ca="1"/>
        <v>Late</v>
      </c>
      <c r="R62" s="193">
        <f ca="1"/>
        <v>46418</v>
      </c>
      <c r="S62" s="615">
        <f ca="1"/>
        <v>0.76</v>
      </c>
      <c r="T62" s="601" t="str">
        <f ca="1"/>
        <v>On Schedule</v>
      </c>
      <c r="U62" s="193">
        <f ca="1"/>
        <v>46446</v>
      </c>
      <c r="V62" s="615">
        <f ca="1"/>
        <v>0.34</v>
      </c>
      <c r="W62" s="601" t="str">
        <f ca="1"/>
        <v>On Schedule</v>
      </c>
      <c r="X62" s="602">
        <f ca="1"/>
        <v>0</v>
      </c>
      <c r="Y62" s="603">
        <f ca="1"/>
        <v>0</v>
      </c>
      <c r="Z62" s="604">
        <f ca="1"/>
        <v>0</v>
      </c>
      <c r="AA62" s="663">
        <f ca="1"/>
        <v>0</v>
      </c>
      <c r="AB62" s="664">
        <f ca="1"/>
        <v>0</v>
      </c>
      <c r="AC62" s="665">
        <f ca="1"/>
        <v>0</v>
      </c>
      <c r="AD62" s="692">
        <f ca="1"/>
        <v>0</v>
      </c>
      <c r="AE62" s="693">
        <f ca="1"/>
        <v>0</v>
      </c>
      <c r="AF62" s="694">
        <f ca="1"/>
        <v>0</v>
      </c>
      <c r="AG62" s="571" t="str" cm="1">
        <f t="array" aca="1" ref="AG62" ca="1">_xlfn.XLOOKUP(1,(E62='01 Summary'!$E$4:$E$250)*(('01 Summary'!$AF$4:$AF$250="Late")+('01 Summary'!$AF$4:$AF$250="On Schedule")),'01 Summary'!$AM$4:$AM$250," ")</f>
        <v xml:space="preserve"> </v>
      </c>
      <c r="AH62" s="571"/>
      <c r="AI62" s="571" t="s">
        <v>905</v>
      </c>
      <c r="AJ62" s="571" t="s">
        <v>2540</v>
      </c>
      <c r="AK62" s="571" t="s">
        <v>2542</v>
      </c>
    </row>
    <row r="63" spans="2:37" ht="30" hidden="1" customHeight="1" x14ac:dyDescent="0.2">
      <c r="B63" s="508">
        <f ca="1"/>
        <v>59</v>
      </c>
      <c r="C63" s="508" t="str">
        <f ca="1"/>
        <v>GRS-39001-40</v>
      </c>
      <c r="D63" s="508" t="str">
        <f ca="1"/>
        <v>Lot01</v>
      </c>
      <c r="E63" s="508" t="str">
        <f ca="1"/>
        <v>GEN10.2</v>
      </c>
      <c r="F63" s="508" t="str">
        <f ca="1"/>
        <v>GEN</v>
      </c>
      <c r="G63" s="542" t="str">
        <f ca="1"/>
        <v>Graphic and Signage Mainline &amp; IVS,VS</v>
      </c>
      <c r="H63" s="508" t="str">
        <f ca="1"/>
        <v>สหชาติ</v>
      </c>
      <c r="I63" s="508">
        <f ca="1"/>
        <v>0</v>
      </c>
      <c r="J63" s="508">
        <f ca="1"/>
        <v>0</v>
      </c>
      <c r="K63" s="510">
        <f ca="1"/>
        <v>46255</v>
      </c>
      <c r="L63" s="173">
        <f ca="1"/>
        <v>46188</v>
      </c>
      <c r="M63" s="187">
        <f ca="1"/>
        <v>0.79</v>
      </c>
      <c r="N63" s="191" t="str">
        <f ca="1"/>
        <v>Late</v>
      </c>
      <c r="O63" s="622">
        <f ca="1"/>
        <v>46173</v>
      </c>
      <c r="P63" s="187">
        <f ca="1"/>
        <v>0.95</v>
      </c>
      <c r="Q63" s="191" t="str">
        <f ca="1"/>
        <v>Late</v>
      </c>
      <c r="R63" s="173">
        <f ca="1"/>
        <v>46234</v>
      </c>
      <c r="S63" s="187">
        <f ca="1"/>
        <v>0</v>
      </c>
      <c r="T63" s="191" t="str">
        <f ca="1"/>
        <v>Late</v>
      </c>
      <c r="U63" s="173">
        <f ca="1"/>
        <v>46234</v>
      </c>
      <c r="V63" s="187">
        <f ca="1"/>
        <v>0</v>
      </c>
      <c r="W63" s="191" t="str">
        <f ca="1"/>
        <v>Late</v>
      </c>
      <c r="X63" s="194">
        <f ca="1"/>
        <v>0</v>
      </c>
      <c r="Y63" s="195">
        <f ca="1"/>
        <v>0</v>
      </c>
      <c r="Z63" s="203">
        <f ca="1"/>
        <v>0</v>
      </c>
      <c r="AA63" s="668">
        <f ca="1"/>
        <v>0</v>
      </c>
      <c r="AB63" s="669">
        <f ca="1"/>
        <v>0</v>
      </c>
      <c r="AC63" s="639">
        <f ca="1"/>
        <v>0</v>
      </c>
      <c r="AD63" s="672">
        <f ca="1"/>
        <v>0</v>
      </c>
      <c r="AE63" s="673">
        <f ca="1"/>
        <v>0</v>
      </c>
      <c r="AF63" s="655">
        <f ca="1"/>
        <v>0</v>
      </c>
      <c r="AG63" s="571" t="str" cm="1">
        <f t="array" aca="1" ref="AG63" ca="1">_xlfn.XLOOKUP(1,(E63='01 Summary'!$E$4:$E$250)*(('01 Summary'!$AF$4:$AF$250="Late")+('01 Summary'!$AF$4:$AF$250="On Schedule")),'01 Summary'!$AM$4:$AM$250," ")</f>
        <v xml:space="preserve"> </v>
      </c>
      <c r="AH63" s="571"/>
      <c r="AI63" s="571" t="s">
        <v>905</v>
      </c>
      <c r="AJ63" s="571" t="s">
        <v>2540</v>
      </c>
      <c r="AK63" s="571" t="s">
        <v>2542</v>
      </c>
    </row>
    <row r="64" spans="2:37" ht="30" hidden="1" customHeight="1" x14ac:dyDescent="0.2">
      <c r="B64" s="508">
        <f ca="1"/>
        <v>60</v>
      </c>
      <c r="C64" s="508" t="str">
        <f ca="1"/>
        <v>GRS-39001-40</v>
      </c>
      <c r="D64" s="508" t="str">
        <f ca="1"/>
        <v>Lot01</v>
      </c>
      <c r="E64" s="508" t="str">
        <f ca="1"/>
        <v>GEN10.3</v>
      </c>
      <c r="F64" s="508" t="str">
        <f ca="1"/>
        <v>GEN</v>
      </c>
      <c r="G64" s="542" t="str">
        <f ca="1"/>
        <v>Graphic and Signage Depot</v>
      </c>
      <c r="H64" s="508" t="str">
        <f ca="1"/>
        <v>สหชาติ</v>
      </c>
      <c r="I64" s="508">
        <f ca="1"/>
        <v>0</v>
      </c>
      <c r="J64" s="508">
        <f ca="1"/>
        <v>0</v>
      </c>
      <c r="K64" s="510">
        <f ca="1"/>
        <v>46255</v>
      </c>
      <c r="L64" s="173">
        <f ca="1"/>
        <v>46249</v>
      </c>
      <c r="M64" s="187">
        <f ca="1"/>
        <v>0.9</v>
      </c>
      <c r="N64" s="191" t="str">
        <f ca="1"/>
        <v>Late</v>
      </c>
      <c r="O64" s="622">
        <f ca="1"/>
        <v>46234</v>
      </c>
      <c r="P64" s="187">
        <f ca="1"/>
        <v>0.93</v>
      </c>
      <c r="Q64" s="191" t="str">
        <f ca="1"/>
        <v>Late</v>
      </c>
      <c r="R64" s="173">
        <f ca="1"/>
        <v>46203</v>
      </c>
      <c r="S64" s="187">
        <f ca="1"/>
        <v>0.56000000000000005</v>
      </c>
      <c r="T64" s="191" t="str">
        <f ca="1"/>
        <v>Late</v>
      </c>
      <c r="U64" s="173">
        <f ca="1"/>
        <v>46203</v>
      </c>
      <c r="V64" s="187">
        <f ca="1"/>
        <v>0.19</v>
      </c>
      <c r="W64" s="191" t="str">
        <f ca="1"/>
        <v>Late</v>
      </c>
      <c r="X64" s="194">
        <f ca="1"/>
        <v>0</v>
      </c>
      <c r="Y64" s="195">
        <f ca="1"/>
        <v>0</v>
      </c>
      <c r="Z64" s="203">
        <f ca="1"/>
        <v>0</v>
      </c>
      <c r="AA64" s="668">
        <f ca="1"/>
        <v>0</v>
      </c>
      <c r="AB64" s="669">
        <f ca="1"/>
        <v>0</v>
      </c>
      <c r="AC64" s="639">
        <f ca="1"/>
        <v>0</v>
      </c>
      <c r="AD64" s="672">
        <f ca="1"/>
        <v>0</v>
      </c>
      <c r="AE64" s="673">
        <f ca="1"/>
        <v>0</v>
      </c>
      <c r="AF64" s="655">
        <f ca="1"/>
        <v>0</v>
      </c>
      <c r="AG64" s="571" t="str" cm="1">
        <f t="array" aca="1" ref="AG64" ca="1">_xlfn.XLOOKUP(1,(E64='01 Summary'!$E$4:$E$250)*(('01 Summary'!$AF$4:$AF$250="Late")+('01 Summary'!$AF$4:$AF$250="On Schedule")),'01 Summary'!$AM$4:$AM$250," ")</f>
        <v xml:space="preserve"> </v>
      </c>
      <c r="AH64" s="571"/>
      <c r="AI64" s="571" t="s">
        <v>905</v>
      </c>
      <c r="AJ64" s="571" t="s">
        <v>2540</v>
      </c>
      <c r="AK64" s="571" t="s">
        <v>2542</v>
      </c>
    </row>
    <row r="65" spans="2:37" ht="30" customHeight="1" x14ac:dyDescent="0.2">
      <c r="B65" s="508">
        <f ca="1"/>
        <v>61</v>
      </c>
      <c r="C65" s="508" t="str">
        <f ca="1"/>
        <v>MDW-39289</v>
      </c>
      <c r="D65" s="508" t="str">
        <f ca="1"/>
        <v>Lot01</v>
      </c>
      <c r="E65" s="508" t="str">
        <f ca="1"/>
        <v>GEN11</v>
      </c>
      <c r="F65" s="508" t="str">
        <f ca="1"/>
        <v>GEN</v>
      </c>
      <c r="G65" s="542" t="str">
        <f ca="1"/>
        <v>Earthing and Bonding Modification</v>
      </c>
      <c r="H65" s="508" t="str">
        <f ca="1"/>
        <v>ประธาน</v>
      </c>
      <c r="I65" s="509">
        <f ca="1"/>
        <v>0</v>
      </c>
      <c r="J65" s="508">
        <f ca="1"/>
        <v>0</v>
      </c>
      <c r="K65" s="510">
        <f ca="1"/>
        <v>46082</v>
      </c>
      <c r="L65" s="173">
        <f ca="1"/>
        <v>45688</v>
      </c>
      <c r="M65" s="187">
        <f ca="1"/>
        <v>1</v>
      </c>
      <c r="N65" s="191" t="str">
        <f ca="1"/>
        <v>Completed</v>
      </c>
      <c r="O65" s="597">
        <f ca="1"/>
        <v>45930</v>
      </c>
      <c r="P65" s="187">
        <f ca="1"/>
        <v>1</v>
      </c>
      <c r="Q65" s="191" t="str">
        <f ca="1"/>
        <v>Completed</v>
      </c>
      <c r="R65" s="194">
        <f ca="1"/>
        <v>0</v>
      </c>
      <c r="S65" s="195">
        <f ca="1"/>
        <v>0</v>
      </c>
      <c r="T65" s="203">
        <f ca="1"/>
        <v>0</v>
      </c>
      <c r="U65" s="173">
        <f ca="1"/>
        <v>46081</v>
      </c>
      <c r="V65" s="187">
        <f ca="1"/>
        <v>1</v>
      </c>
      <c r="W65" s="191" t="str">
        <f ca="1"/>
        <v>Completed</v>
      </c>
      <c r="X65" s="173">
        <f ca="1"/>
        <v>46111</v>
      </c>
      <c r="Y65" s="187">
        <f ca="1"/>
        <v>1</v>
      </c>
      <c r="Z65" s="191" t="str">
        <f ca="1"/>
        <v>Completed</v>
      </c>
      <c r="AA65" s="173">
        <f ca="1"/>
        <v>46288</v>
      </c>
      <c r="AB65" s="189">
        <f ca="1"/>
        <v>0</v>
      </c>
      <c r="AC65" s="191" t="str">
        <f ca="1"/>
        <v>Late</v>
      </c>
      <c r="AD65" s="173">
        <f ca="1"/>
        <v>46295</v>
      </c>
      <c r="AE65" s="187">
        <f ca="1"/>
        <v>0</v>
      </c>
      <c r="AF65" s="191" t="str">
        <f ca="1"/>
        <v>Late</v>
      </c>
      <c r="AG65" s="571" cm="1">
        <f t="array" aca="1" ref="AG65" ca="1">_xlfn.XLOOKUP(1,(E65='01 Summary'!$E$4:$E$250)*(('01 Summary'!$AF$4:$AF$250="Late")+('01 Summary'!$AF$4:$AF$250="On Schedule")),'01 Summary'!$AM$4:$AM$250," ")</f>
        <v>0</v>
      </c>
      <c r="AH65" s="571"/>
      <c r="AI65" s="571" t="s">
        <v>1388</v>
      </c>
      <c r="AJ65" s="571" t="s">
        <v>3582</v>
      </c>
      <c r="AK65" s="571" t="s">
        <v>3851</v>
      </c>
    </row>
    <row r="66" spans="2:37" ht="30" customHeight="1" x14ac:dyDescent="0.2">
      <c r="B66" s="508">
        <f ca="1"/>
        <v>62</v>
      </c>
      <c r="C66" s="508" t="str">
        <f ca="1"/>
        <v>-</v>
      </c>
      <c r="D66" s="508" t="str">
        <f ca="1"/>
        <v>Lot01</v>
      </c>
      <c r="E66" s="508" t="str">
        <f ca="1"/>
        <v>GEN12</v>
      </c>
      <c r="F66" s="508" t="str">
        <f ca="1"/>
        <v>GEN</v>
      </c>
      <c r="G66" s="542" t="str">
        <f ca="1"/>
        <v>Mainline Cable Trough Modification on East Section</v>
      </c>
      <c r="H66" s="508" t="str">
        <f ca="1"/>
        <v>-</v>
      </c>
      <c r="I66" s="509">
        <f ca="1"/>
        <v>0</v>
      </c>
      <c r="J66" s="508">
        <f ca="1"/>
        <v>0</v>
      </c>
      <c r="K66" s="510">
        <f ca="1"/>
        <v>46195</v>
      </c>
      <c r="L66" s="173">
        <f ca="1"/>
        <v>45961</v>
      </c>
      <c r="M66" s="187">
        <f ca="1"/>
        <v>1</v>
      </c>
      <c r="N66" s="191" t="str">
        <f ca="1"/>
        <v>Completed</v>
      </c>
      <c r="O66" s="173">
        <f ca="1"/>
        <v>45991</v>
      </c>
      <c r="P66" s="187">
        <f ca="1"/>
        <v>1</v>
      </c>
      <c r="Q66" s="191" t="str">
        <f ca="1"/>
        <v>Completed</v>
      </c>
      <c r="R66" s="173">
        <f ca="1"/>
        <v>46021</v>
      </c>
      <c r="S66" s="187">
        <f ca="1"/>
        <v>1</v>
      </c>
      <c r="T66" s="191" t="str">
        <f ca="1"/>
        <v>Completed</v>
      </c>
      <c r="U66" s="173">
        <f ca="1"/>
        <v>46111</v>
      </c>
      <c r="V66" s="187">
        <f ca="1"/>
        <v>1</v>
      </c>
      <c r="W66" s="191" t="str">
        <f ca="1"/>
        <v>Completed</v>
      </c>
      <c r="X66" s="194">
        <f ca="1"/>
        <v>0</v>
      </c>
      <c r="Y66" s="195">
        <f ca="1"/>
        <v>0</v>
      </c>
      <c r="Z66" s="203">
        <f ca="1"/>
        <v>0</v>
      </c>
      <c r="AA66" s="173">
        <f ca="1"/>
        <v>46295</v>
      </c>
      <c r="AB66" s="189">
        <f ca="1"/>
        <v>0.8</v>
      </c>
      <c r="AC66" s="191" t="str">
        <f ca="1"/>
        <v>Late</v>
      </c>
      <c r="AD66" s="173">
        <f ca="1"/>
        <v>46302</v>
      </c>
      <c r="AE66" s="187">
        <f ca="1"/>
        <v>0</v>
      </c>
      <c r="AF66" s="191" t="str">
        <f ca="1"/>
        <v>Late</v>
      </c>
      <c r="AG66" cm="1">
        <f t="array" aca="1" ref="AG66" ca="1">_xlfn.XLOOKUP(1,(E66='01 Summary'!$E$4:$E$250)*(('01 Summary'!$AF$4:$AF$250="Late")+('01 Summary'!$AF$4:$AF$250="On Schedule")),'01 Summary'!$AM$4:$AM$250," ")</f>
        <v>0</v>
      </c>
      <c r="AJ66">
        <v>0</v>
      </c>
      <c r="AK66">
        <v>0</v>
      </c>
    </row>
    <row r="67" spans="2:37" ht="30" customHeight="1" x14ac:dyDescent="0.2">
      <c r="B67" s="508">
        <f ca="1"/>
        <v>63</v>
      </c>
      <c r="C67" s="508" t="str">
        <f ca="1"/>
        <v>MDW-39233</v>
      </c>
      <c r="D67" s="508" t="str">
        <f ca="1"/>
        <v>Lot01</v>
      </c>
      <c r="E67" s="508" t="str">
        <f ca="1"/>
        <v>GEN12.1</v>
      </c>
      <c r="F67" s="508" t="str">
        <f ca="1"/>
        <v>GEN</v>
      </c>
      <c r="G67" s="542" t="str">
        <f ca="1"/>
        <v>Main Line Cable Trough Modification (PSY)</v>
      </c>
      <c r="H67" s="508" t="str">
        <f ca="1"/>
        <v>มนต์ชัย</v>
      </c>
      <c r="I67" s="508">
        <f ca="1"/>
        <v>0</v>
      </c>
      <c r="J67" s="508" t="str">
        <f ca="1"/>
        <v>Depot</v>
      </c>
      <c r="K67" s="510">
        <f ca="1"/>
        <v>46195</v>
      </c>
      <c r="L67" s="173">
        <f ca="1"/>
        <v>45961</v>
      </c>
      <c r="M67" s="187">
        <f ca="1"/>
        <v>1</v>
      </c>
      <c r="N67" s="191" t="str">
        <f ca="1"/>
        <v>Completed</v>
      </c>
      <c r="O67" s="173">
        <f ca="1"/>
        <v>45991</v>
      </c>
      <c r="P67" s="187">
        <f ca="1"/>
        <v>1</v>
      </c>
      <c r="Q67" s="191" t="str">
        <f ca="1"/>
        <v>Completed</v>
      </c>
      <c r="R67" s="173">
        <f ca="1"/>
        <v>46021</v>
      </c>
      <c r="S67" s="187">
        <f ca="1"/>
        <v>1</v>
      </c>
      <c r="T67" s="191" t="str">
        <f ca="1"/>
        <v>Completed</v>
      </c>
      <c r="U67" s="173">
        <f ca="1"/>
        <v>46111</v>
      </c>
      <c r="V67" s="189">
        <f ca="1"/>
        <v>1</v>
      </c>
      <c r="W67" s="191" t="str">
        <f ca="1"/>
        <v>Completed</v>
      </c>
      <c r="X67" s="656">
        <f ca="1"/>
        <v>0</v>
      </c>
      <c r="Y67" s="656">
        <f ca="1"/>
        <v>0</v>
      </c>
      <c r="Z67" s="203">
        <f ca="1"/>
        <v>0</v>
      </c>
      <c r="AA67" s="173">
        <f ca="1"/>
        <v>46295</v>
      </c>
      <c r="AB67" s="189">
        <f ca="1"/>
        <v>0.8</v>
      </c>
      <c r="AC67" s="191" t="str">
        <f ca="1"/>
        <v>Late</v>
      </c>
      <c r="AD67" s="173">
        <f ca="1"/>
        <v>46302</v>
      </c>
      <c r="AE67" s="187">
        <f ca="1"/>
        <v>0</v>
      </c>
      <c r="AF67" s="191" t="str">
        <f ca="1"/>
        <v>Late</v>
      </c>
      <c r="AG67" s="571" cm="1">
        <f t="array" aca="1" ref="AG67" ca="1">_xlfn.XLOOKUP(1,(E67='01 Summary'!$E$4:$E$250)*(('01 Summary'!$AF$4:$AF$250="Late")+('01 Summary'!$AF$4:$AF$250="On Schedule")),'01 Summary'!$AM$4:$AM$250," ")</f>
        <v>0</v>
      </c>
      <c r="AH67" s="571"/>
      <c r="AI67" s="571" t="s">
        <v>469</v>
      </c>
      <c r="AJ67" s="571" t="s">
        <v>380</v>
      </c>
      <c r="AK67" s="571" t="s">
        <v>380</v>
      </c>
    </row>
    <row r="68" spans="2:37" ht="30" customHeight="1" x14ac:dyDescent="0.2">
      <c r="B68" s="508">
        <f ca="1"/>
        <v>64</v>
      </c>
      <c r="C68" s="508" t="str">
        <f ca="1"/>
        <v>MDW-39234</v>
      </c>
      <c r="D68" s="508" t="str">
        <f ca="1"/>
        <v>Lot01</v>
      </c>
      <c r="E68" s="508" t="str">
        <f ca="1"/>
        <v>GEN12.2</v>
      </c>
      <c r="F68" s="508" t="str">
        <f ca="1"/>
        <v>GEN</v>
      </c>
      <c r="G68" s="542" t="str">
        <f ca="1"/>
        <v>Main Line Cable Trough Modification (SIG/COM)</v>
      </c>
      <c r="H68" s="508" t="str">
        <f ca="1"/>
        <v>มนตรี</v>
      </c>
      <c r="I68" s="508">
        <f ca="1"/>
        <v>0</v>
      </c>
      <c r="J68" s="508">
        <f ca="1"/>
        <v>0</v>
      </c>
      <c r="K68" s="510">
        <f ca="1"/>
        <v>46195</v>
      </c>
      <c r="L68" s="173">
        <f ca="1"/>
        <v>45961</v>
      </c>
      <c r="M68" s="187">
        <f ca="1"/>
        <v>1</v>
      </c>
      <c r="N68" s="191" t="str">
        <f ca="1"/>
        <v>Completed</v>
      </c>
      <c r="O68" s="173">
        <f ca="1"/>
        <v>45991</v>
      </c>
      <c r="P68" s="187">
        <f ca="1"/>
        <v>1</v>
      </c>
      <c r="Q68" s="191" t="str">
        <f ca="1"/>
        <v>Completed</v>
      </c>
      <c r="R68" s="173">
        <f ca="1"/>
        <v>46021</v>
      </c>
      <c r="S68" s="187">
        <f ca="1"/>
        <v>1</v>
      </c>
      <c r="T68" s="191" t="str">
        <f ca="1"/>
        <v>Completed</v>
      </c>
      <c r="U68" s="173">
        <f ca="1"/>
        <v>46111</v>
      </c>
      <c r="V68" s="189">
        <f ca="1"/>
        <v>1</v>
      </c>
      <c r="W68" s="191" t="str">
        <f ca="1"/>
        <v>Completed</v>
      </c>
      <c r="X68" s="194">
        <f ca="1"/>
        <v>0</v>
      </c>
      <c r="Y68" s="195">
        <f ca="1"/>
        <v>0</v>
      </c>
      <c r="Z68" s="203">
        <f ca="1"/>
        <v>0</v>
      </c>
      <c r="AA68" s="173">
        <f ca="1"/>
        <v>46295</v>
      </c>
      <c r="AB68" s="189">
        <f ca="1"/>
        <v>0.8</v>
      </c>
      <c r="AC68" s="191" t="str">
        <f ca="1"/>
        <v>Late</v>
      </c>
      <c r="AD68" s="173">
        <f ca="1"/>
        <v>46302</v>
      </c>
      <c r="AE68" s="187">
        <f ca="1"/>
        <v>0</v>
      </c>
      <c r="AF68" s="191" t="str">
        <f ca="1"/>
        <v>Late</v>
      </c>
      <c r="AG68" s="571" t="str" cm="1">
        <f t="array" aca="1" ref="AG68" ca="1">_xlfn.XLOOKUP(1,(E68='01 Summary'!$E$4:$E$250)*(('01 Summary'!$AF$4:$AF$250="Late")+('01 Summary'!$AF$4:$AF$250="On Schedule")),'01 Summary'!$AM$4:$AM$250," ")</f>
        <v>งานจบแล้ว</v>
      </c>
      <c r="AH68" s="571"/>
      <c r="AI68" s="571" t="s">
        <v>470</v>
      </c>
      <c r="AJ68" s="571" t="s">
        <v>2075</v>
      </c>
      <c r="AK68" s="571" t="s">
        <v>2079</v>
      </c>
    </row>
    <row r="69" spans="2:37" ht="30" customHeight="1" x14ac:dyDescent="0.2">
      <c r="B69" s="508">
        <f ca="1"/>
        <v>65</v>
      </c>
      <c r="C69" s="508" t="str">
        <f ca="1"/>
        <v>MDW-39236</v>
      </c>
      <c r="D69" s="508" t="str">
        <f ca="1"/>
        <v>Lot01</v>
      </c>
      <c r="E69" s="508" t="str">
        <f ca="1"/>
        <v>GEN13</v>
      </c>
      <c r="F69" s="508" t="str">
        <f ca="1"/>
        <v>GEN</v>
      </c>
      <c r="G69" s="542" t="str">
        <f ca="1"/>
        <v>Bird Protection System</v>
      </c>
      <c r="H69" s="508" t="str">
        <f ca="1"/>
        <v>สหชาติ</v>
      </c>
      <c r="I69" s="508">
        <f ca="1"/>
        <v>0</v>
      </c>
      <c r="J69" s="508">
        <f ca="1"/>
        <v>0</v>
      </c>
      <c r="K69" s="510">
        <f ca="1"/>
        <v>46345</v>
      </c>
      <c r="L69" s="173">
        <f ca="1"/>
        <v>45838</v>
      </c>
      <c r="M69" s="187">
        <f ca="1"/>
        <v>1</v>
      </c>
      <c r="N69" s="191" t="str">
        <f ca="1"/>
        <v>Completed</v>
      </c>
      <c r="O69" s="173">
        <f ca="1"/>
        <v>45930</v>
      </c>
      <c r="P69" s="187">
        <f ca="1"/>
        <v>1</v>
      </c>
      <c r="Q69" s="191" t="str">
        <f ca="1"/>
        <v>Completed</v>
      </c>
      <c r="R69" s="194">
        <f ca="1"/>
        <v>0</v>
      </c>
      <c r="S69" s="195">
        <f ca="1"/>
        <v>0</v>
      </c>
      <c r="T69" s="203">
        <f ca="1"/>
        <v>0</v>
      </c>
      <c r="U69" s="173">
        <f ca="1"/>
        <v>46048</v>
      </c>
      <c r="V69" s="187">
        <f ca="1"/>
        <v>1</v>
      </c>
      <c r="W69" s="191" t="str">
        <f ca="1"/>
        <v>Completed</v>
      </c>
      <c r="X69" s="194">
        <f ca="1"/>
        <v>0</v>
      </c>
      <c r="Y69" s="195">
        <f ca="1"/>
        <v>0</v>
      </c>
      <c r="Z69" s="203">
        <f ca="1"/>
        <v>0</v>
      </c>
      <c r="AA69" s="173">
        <f ca="1"/>
        <v>46218</v>
      </c>
      <c r="AB69" s="187">
        <f ca="1"/>
        <v>1</v>
      </c>
      <c r="AC69" s="191" t="str">
        <f ca="1"/>
        <v>Completed</v>
      </c>
      <c r="AD69" s="173">
        <f ca="1"/>
        <v>46295</v>
      </c>
      <c r="AE69" s="187">
        <f ca="1"/>
        <v>1</v>
      </c>
      <c r="AF69" s="191" t="str">
        <f ca="1"/>
        <v>Completed</v>
      </c>
      <c r="AG69" s="571" t="str" cm="1">
        <f t="array" aca="1" ref="AG69" ca="1">_xlfn.XLOOKUP(1,(E69='01 Summary'!$E$4:$E$250)*(('01 Summary'!$AF$4:$AF$250="Late")+('01 Summary'!$AF$4:$AF$250="On Schedule")),'01 Summary'!$AM$4:$AM$250," ")</f>
        <v xml:space="preserve"> </v>
      </c>
      <c r="AH69" s="571"/>
      <c r="AI69" s="571" t="s">
        <v>452</v>
      </c>
      <c r="AJ69" s="571" t="s">
        <v>2085</v>
      </c>
      <c r="AK69" s="571" t="s">
        <v>2087</v>
      </c>
    </row>
    <row r="70" spans="2:37" ht="30" customHeight="1" x14ac:dyDescent="0.2">
      <c r="B70" s="508">
        <f ca="1"/>
        <v>66</v>
      </c>
      <c r="C70" s="508" t="str">
        <f ca="1"/>
        <v>-</v>
      </c>
      <c r="D70" s="508" t="str">
        <f ca="1"/>
        <v>Lot01</v>
      </c>
      <c r="E70" s="508" t="str">
        <f ca="1"/>
        <v>GEN14</v>
      </c>
      <c r="F70" s="508" t="str">
        <f ca="1"/>
        <v>GEN</v>
      </c>
      <c r="G70" s="542" t="str">
        <f ca="1"/>
        <v>Train Crew Office at Thailand Cultural Centre Station</v>
      </c>
      <c r="H70" s="508" t="str">
        <f ca="1"/>
        <v>สหชาติ</v>
      </c>
      <c r="I70" s="508">
        <f ca="1"/>
        <v>0</v>
      </c>
      <c r="J70" s="508">
        <f ca="1"/>
        <v>0</v>
      </c>
      <c r="K70" s="510">
        <f ca="1"/>
        <v>46255</v>
      </c>
      <c r="L70" s="173">
        <f ca="1"/>
        <v>45930</v>
      </c>
      <c r="M70" s="187">
        <f ca="1"/>
        <v>1</v>
      </c>
      <c r="N70" s="191" t="str">
        <f ca="1"/>
        <v>Completed</v>
      </c>
      <c r="O70" s="173">
        <f ca="1"/>
        <v>46080</v>
      </c>
      <c r="P70" s="187">
        <f ca="1"/>
        <v>1</v>
      </c>
      <c r="Q70" s="191" t="str">
        <f ca="1"/>
        <v>Completed</v>
      </c>
      <c r="R70" s="194">
        <f ca="1"/>
        <v>0</v>
      </c>
      <c r="S70" s="195">
        <f ca="1"/>
        <v>0</v>
      </c>
      <c r="T70" s="203">
        <f ca="1"/>
        <v>0</v>
      </c>
      <c r="U70" s="173">
        <f ca="1"/>
        <v>46173</v>
      </c>
      <c r="V70" s="187">
        <f ca="1"/>
        <v>1</v>
      </c>
      <c r="W70" s="191" t="str">
        <f ca="1"/>
        <v>Completed</v>
      </c>
      <c r="X70" s="194">
        <f ca="1"/>
        <v>0</v>
      </c>
      <c r="Y70" s="195">
        <f ca="1"/>
        <v>0</v>
      </c>
      <c r="Z70" s="203">
        <f ca="1"/>
        <v>0</v>
      </c>
      <c r="AA70" s="173">
        <f ca="1"/>
        <v>46288</v>
      </c>
      <c r="AB70" s="189">
        <f ca="1"/>
        <v>0</v>
      </c>
      <c r="AC70" s="191" t="str">
        <f ca="1"/>
        <v>Late</v>
      </c>
      <c r="AD70" s="173">
        <f ca="1"/>
        <v>46295</v>
      </c>
      <c r="AE70" s="187">
        <f ca="1"/>
        <v>0</v>
      </c>
      <c r="AF70" s="191" t="str">
        <f ca="1"/>
        <v>Late</v>
      </c>
      <c r="AG70" cm="1">
        <f t="array" aca="1" ref="AG70" ca="1">_xlfn.XLOOKUP(1,(E70='01 Summary'!$E$4:$E$250)*(('01 Summary'!$AF$4:$AF$250="Late")+('01 Summary'!$AF$4:$AF$250="On Schedule")),'01 Summary'!$AM$4:$AM$250," ")</f>
        <v>0</v>
      </c>
      <c r="AJ70">
        <v>0</v>
      </c>
      <c r="AK70">
        <v>0</v>
      </c>
    </row>
    <row r="71" spans="2:37" ht="30" customHeight="1" x14ac:dyDescent="0.2">
      <c r="B71" s="508">
        <f ca="1"/>
        <v>67</v>
      </c>
      <c r="C71" s="674" t="str">
        <f ca="1"/>
        <v>MDW-39240</v>
      </c>
      <c r="D71" s="674" t="str">
        <f ca="1"/>
        <v>Lot01</v>
      </c>
      <c r="E71" s="674" t="str">
        <f ca="1"/>
        <v>GEN14.1</v>
      </c>
      <c r="F71" s="674" t="str">
        <f ca="1"/>
        <v>GEN</v>
      </c>
      <c r="G71" s="676" t="str">
        <f ca="1"/>
        <v>Driver Train Simulation Room and Train Crew Office at OR18 - Civil &amp; AR</v>
      </c>
      <c r="H71" s="674" t="str">
        <f ca="1"/>
        <v>สหชาติ</v>
      </c>
      <c r="I71" s="674">
        <f ca="1"/>
        <v>0</v>
      </c>
      <c r="J71" s="674" t="str">
        <f ca="1"/>
        <v>Depot</v>
      </c>
      <c r="K71" s="677">
        <f ca="1"/>
        <v>46255</v>
      </c>
      <c r="L71" s="193">
        <f ca="1"/>
        <v>45930</v>
      </c>
      <c r="M71" s="615">
        <f ca="1"/>
        <v>1</v>
      </c>
      <c r="N71" s="601" t="str">
        <f ca="1"/>
        <v>Completed</v>
      </c>
      <c r="O71" s="193">
        <f ca="1"/>
        <v>46081</v>
      </c>
      <c r="P71" s="615">
        <f ca="1"/>
        <v>1</v>
      </c>
      <c r="Q71" s="601" t="str">
        <f ca="1"/>
        <v>Completed</v>
      </c>
      <c r="R71" s="602">
        <f ca="1"/>
        <v>0</v>
      </c>
      <c r="S71" s="603">
        <f ca="1"/>
        <v>0</v>
      </c>
      <c r="T71" s="604">
        <f ca="1"/>
        <v>0</v>
      </c>
      <c r="U71" s="193">
        <f ca="1"/>
        <v>46142</v>
      </c>
      <c r="V71" s="615">
        <f ca="1"/>
        <v>1</v>
      </c>
      <c r="W71" s="601" t="str">
        <f ca="1"/>
        <v>Completed</v>
      </c>
      <c r="X71" s="602">
        <f ca="1"/>
        <v>0</v>
      </c>
      <c r="Y71" s="603">
        <f ca="1"/>
        <v>0</v>
      </c>
      <c r="Z71" s="604">
        <f ca="1"/>
        <v>0</v>
      </c>
      <c r="AA71" s="193">
        <f ca="1"/>
        <v>46218</v>
      </c>
      <c r="AB71" s="615">
        <f ca="1"/>
        <v>1</v>
      </c>
      <c r="AC71" s="601" t="str">
        <f ca="1"/>
        <v>Completed</v>
      </c>
      <c r="AD71" s="193">
        <f ca="1"/>
        <v>46241</v>
      </c>
      <c r="AE71" s="615">
        <f ca="1"/>
        <v>1</v>
      </c>
      <c r="AF71" s="601" t="str">
        <f ca="1"/>
        <v>Completed</v>
      </c>
      <c r="AG71" t="str" cm="1">
        <f t="array" aca="1" ref="AG71" ca="1">_xlfn.XLOOKUP(1,(E71='01 Summary'!$E$4:$E$250)*(('01 Summary'!$AF$4:$AF$250="Late")+('01 Summary'!$AF$4:$AF$250="On Schedule")),'01 Summary'!$AM$4:$AM$250," ")</f>
        <v xml:space="preserve"> </v>
      </c>
      <c r="AI71" t="s">
        <v>450</v>
      </c>
      <c r="AJ71" t="s">
        <v>2093</v>
      </c>
      <c r="AK71" t="s">
        <v>2095</v>
      </c>
    </row>
    <row r="72" spans="2:37" ht="30" customHeight="1" x14ac:dyDescent="0.2">
      <c r="B72" s="508">
        <f ca="1"/>
        <v>68</v>
      </c>
      <c r="C72" s="544" t="str">
        <f ca="1"/>
        <v>MDW-39241</v>
      </c>
      <c r="D72" s="544" t="str">
        <f ca="1"/>
        <v>Lot01</v>
      </c>
      <c r="E72" s="544" t="str">
        <f ca="1"/>
        <v>GEN14.2</v>
      </c>
      <c r="F72" s="544" t="str">
        <f ca="1"/>
        <v>GEN</v>
      </c>
      <c r="G72" s="689" t="str">
        <f ca="1"/>
        <v>Driver Train Simulation Room and Train Crew Office at OR18 - Building Services</v>
      </c>
      <c r="H72" s="544" t="str">
        <f ca="1"/>
        <v>ประธาน</v>
      </c>
      <c r="I72" s="545">
        <f ca="1"/>
        <v>0</v>
      </c>
      <c r="J72" s="544">
        <f ca="1"/>
        <v>0</v>
      </c>
      <c r="K72" s="546">
        <f ca="1"/>
        <v>46255</v>
      </c>
      <c r="L72" s="530">
        <f ca="1"/>
        <v>45930</v>
      </c>
      <c r="M72" s="187">
        <f ca="1"/>
        <v>1</v>
      </c>
      <c r="N72" s="191" t="str">
        <f ca="1"/>
        <v>Completed</v>
      </c>
      <c r="O72" s="530">
        <f ca="1"/>
        <v>46081</v>
      </c>
      <c r="P72" s="187">
        <f ca="1"/>
        <v>1</v>
      </c>
      <c r="Q72" s="191" t="str">
        <f ca="1"/>
        <v>Completed</v>
      </c>
      <c r="R72" s="209">
        <f ca="1"/>
        <v>0</v>
      </c>
      <c r="S72" s="195">
        <f ca="1"/>
        <v>0</v>
      </c>
      <c r="T72" s="203">
        <f ca="1"/>
        <v>0</v>
      </c>
      <c r="U72" s="530">
        <f ca="1"/>
        <v>46142</v>
      </c>
      <c r="V72" s="187">
        <f ca="1"/>
        <v>1</v>
      </c>
      <c r="W72" s="191" t="str">
        <f ca="1"/>
        <v>Completed</v>
      </c>
      <c r="X72" s="209">
        <f ca="1"/>
        <v>0</v>
      </c>
      <c r="Y72" s="195">
        <f ca="1"/>
        <v>0</v>
      </c>
      <c r="Z72" s="203">
        <f ca="1"/>
        <v>0</v>
      </c>
      <c r="AA72" s="530">
        <f ca="1"/>
        <v>46093</v>
      </c>
      <c r="AB72" s="187">
        <f ca="1"/>
        <v>1</v>
      </c>
      <c r="AC72" s="191" t="str">
        <f ca="1"/>
        <v>Completed</v>
      </c>
      <c r="AD72" s="530">
        <f ca="1"/>
        <v>46241</v>
      </c>
      <c r="AE72" s="187">
        <f ca="1"/>
        <v>1</v>
      </c>
      <c r="AF72" s="191" t="str">
        <f ca="1"/>
        <v>Completed</v>
      </c>
      <c r="AG72" t="str" cm="1">
        <f t="array" aca="1" ref="AG72" ca="1">_xlfn.XLOOKUP(1,(E72='01 Summary'!$E$4:$E$250)*(('01 Summary'!$AF$4:$AF$250="Late")+('01 Summary'!$AF$4:$AF$250="On Schedule")),'01 Summary'!$AM$4:$AM$250," ")</f>
        <v xml:space="preserve"> </v>
      </c>
      <c r="AI72" t="s">
        <v>451</v>
      </c>
      <c r="AJ72" t="s">
        <v>3517</v>
      </c>
      <c r="AK72" t="s">
        <v>3793</v>
      </c>
    </row>
    <row r="73" spans="2:37" ht="30" customHeight="1" x14ac:dyDescent="0.2">
      <c r="B73" s="508">
        <f ca="1"/>
        <v>69</v>
      </c>
      <c r="C73" s="674" t="str">
        <f ca="1"/>
        <v>MDW-39239</v>
      </c>
      <c r="D73" s="674" t="str">
        <f ca="1"/>
        <v>Lot01</v>
      </c>
      <c r="E73" s="674" t="str">
        <f ca="1"/>
        <v>GEN15</v>
      </c>
      <c r="F73" s="674" t="str">
        <f ca="1"/>
        <v>GEN</v>
      </c>
      <c r="G73" s="676" t="str">
        <f ca="1"/>
        <v>Access Panel Closeout for Traction Substation Room in Main Workshop</v>
      </c>
      <c r="H73" s="674" t="str">
        <f ca="1"/>
        <v>สหชาติ</v>
      </c>
      <c r="I73" s="675">
        <f ca="1"/>
        <v>0</v>
      </c>
      <c r="J73" s="674">
        <f ca="1"/>
        <v>0</v>
      </c>
      <c r="K73" s="677">
        <f ca="1"/>
        <v>46105</v>
      </c>
      <c r="L73" s="193">
        <f ca="1"/>
        <v>46052</v>
      </c>
      <c r="M73" s="615">
        <f ca="1"/>
        <v>1</v>
      </c>
      <c r="N73" s="601" t="str">
        <f ca="1"/>
        <v>Completed</v>
      </c>
      <c r="O73" s="193">
        <f ca="1"/>
        <v>46082</v>
      </c>
      <c r="P73" s="615">
        <f ca="1"/>
        <v>1</v>
      </c>
      <c r="Q73" s="601" t="str">
        <f ca="1"/>
        <v>Completed</v>
      </c>
      <c r="R73" s="602">
        <f ca="1"/>
        <v>0</v>
      </c>
      <c r="S73" s="603">
        <f ca="1"/>
        <v>0</v>
      </c>
      <c r="T73" s="604">
        <f ca="1"/>
        <v>0</v>
      </c>
      <c r="U73" s="193">
        <f ca="1"/>
        <v>46112</v>
      </c>
      <c r="V73" s="615">
        <f ca="1"/>
        <v>1</v>
      </c>
      <c r="W73" s="601" t="str">
        <f ca="1"/>
        <v>Completed</v>
      </c>
      <c r="X73" s="602">
        <f ca="1"/>
        <v>0</v>
      </c>
      <c r="Y73" s="603">
        <f ca="1"/>
        <v>0</v>
      </c>
      <c r="Z73" s="604">
        <f ca="1"/>
        <v>0</v>
      </c>
      <c r="AA73" s="193">
        <f ca="1"/>
        <v>46218</v>
      </c>
      <c r="AB73" s="615">
        <f ca="1"/>
        <v>1</v>
      </c>
      <c r="AC73" s="601" t="str">
        <f ca="1"/>
        <v>Completed</v>
      </c>
      <c r="AD73" s="193">
        <f ca="1"/>
        <v>46295</v>
      </c>
      <c r="AE73" s="615">
        <f ca="1"/>
        <v>1</v>
      </c>
      <c r="AF73" s="601" t="str">
        <f ca="1"/>
        <v>Completed</v>
      </c>
      <c r="AG73" s="571" t="str" cm="1">
        <f t="array" aca="1" ref="AG73" ca="1">_xlfn.XLOOKUP(1,(E73='01 Summary'!$E$4:$E$250)*(('01 Summary'!$AF$4:$AF$250="Late")+('01 Summary'!$AF$4:$AF$250="On Schedule")),'01 Summary'!$AM$4:$AM$250," ")</f>
        <v xml:space="preserve"> </v>
      </c>
      <c r="AH73" s="571"/>
      <c r="AI73" s="571" t="s">
        <v>449</v>
      </c>
      <c r="AJ73" s="571" t="s">
        <v>2089</v>
      </c>
      <c r="AK73" s="571" t="s">
        <v>2091</v>
      </c>
    </row>
    <row r="74" spans="2:37" ht="30" customHeight="1" x14ac:dyDescent="0.2">
      <c r="B74" s="508">
        <f ca="1"/>
        <v>70</v>
      </c>
      <c r="C74" s="678" t="str">
        <f ca="1"/>
        <v>MDW-39232</v>
      </c>
      <c r="D74" s="678" t="str">
        <f ca="1"/>
        <v>Lot01</v>
      </c>
      <c r="E74" s="678" t="str">
        <f ca="1"/>
        <v>GEN16</v>
      </c>
      <c r="F74" s="678" t="str">
        <f ca="1"/>
        <v>GEN</v>
      </c>
      <c r="G74" s="679" t="str">
        <f ca="1"/>
        <v>Level Crossing at Turnout</v>
      </c>
      <c r="H74" s="678" t="str">
        <f ca="1"/>
        <v>กำพล</v>
      </c>
      <c r="I74" s="678">
        <f ca="1"/>
        <v>0</v>
      </c>
      <c r="J74" s="678">
        <f ca="1"/>
        <v>0</v>
      </c>
      <c r="K74" s="680">
        <f ca="1"/>
        <v>46255</v>
      </c>
      <c r="L74" s="176">
        <f ca="1"/>
        <v>46295</v>
      </c>
      <c r="M74" s="580">
        <f ca="1"/>
        <v>1</v>
      </c>
      <c r="N74" s="575" t="str">
        <f ca="1"/>
        <v>Completed</v>
      </c>
      <c r="O74" s="176">
        <f ca="1"/>
        <v>46295</v>
      </c>
      <c r="P74" s="580">
        <f ca="1"/>
        <v>1</v>
      </c>
      <c r="Q74" s="575" t="str">
        <f ca="1"/>
        <v>Completed</v>
      </c>
      <c r="R74" s="625">
        <f ca="1"/>
        <v>0</v>
      </c>
      <c r="S74" s="626">
        <f ca="1"/>
        <v>0</v>
      </c>
      <c r="T74" s="627">
        <f ca="1"/>
        <v>0</v>
      </c>
      <c r="U74" s="176">
        <f ca="1"/>
        <v>46341</v>
      </c>
      <c r="V74" s="580">
        <f ca="1"/>
        <v>0.46</v>
      </c>
      <c r="W74" s="575" t="str">
        <f ca="1"/>
        <v>On Schedule</v>
      </c>
      <c r="X74" s="625">
        <f ca="1"/>
        <v>0</v>
      </c>
      <c r="Y74" s="626">
        <f ca="1"/>
        <v>0</v>
      </c>
      <c r="Z74" s="627">
        <f ca="1"/>
        <v>0</v>
      </c>
      <c r="AA74" s="176" t="str">
        <f ca="1"/>
        <v xml:space="preserve"> </v>
      </c>
      <c r="AB74" s="580">
        <f ca="1"/>
        <v>0</v>
      </c>
      <c r="AC74" s="575" t="str">
        <f ca="1"/>
        <v>On Schedule</v>
      </c>
      <c r="AD74" s="489" t="str">
        <f ca="1"/>
        <v xml:space="preserve"> </v>
      </c>
      <c r="AE74" s="580">
        <f ca="1"/>
        <v>0</v>
      </c>
      <c r="AF74" s="575" t="str">
        <f ca="1"/>
        <v>On Schedule</v>
      </c>
      <c r="AG74" cm="1">
        <f t="array" aca="1" ref="AG74" ca="1">_xlfn.XLOOKUP(1,(E74='01 Summary'!$E$4:$E$250)*(('01 Summary'!$AF$4:$AF$250="Late")+('01 Summary'!$AF$4:$AF$250="On Schedule")),'01 Summary'!$AM$4:$AM$250," ")</f>
        <v>0</v>
      </c>
      <c r="AI74" t="s">
        <v>448</v>
      </c>
      <c r="AJ74" t="s">
        <v>2350</v>
      </c>
      <c r="AK74" t="s">
        <v>2352</v>
      </c>
    </row>
    <row r="75" spans="2:37" ht="30" hidden="1" customHeight="1" x14ac:dyDescent="0.2">
      <c r="B75" s="508">
        <f ca="1"/>
        <v>71</v>
      </c>
      <c r="C75" s="512" t="str">
        <f ca="1"/>
        <v>MDW-39232</v>
      </c>
      <c r="D75" s="512" t="str">
        <f ca="1"/>
        <v>Lot01</v>
      </c>
      <c r="E75" s="512" t="str">
        <f ca="1"/>
        <v>GEN17</v>
      </c>
      <c r="F75" s="512" t="str">
        <f ca="1"/>
        <v>GEN</v>
      </c>
      <c r="G75" s="543" t="str">
        <f ca="1"/>
        <v>Track Slab Crossing</v>
      </c>
      <c r="H75" s="512" t="str">
        <f ca="1"/>
        <v>ชฎิล/กำพล</v>
      </c>
      <c r="I75" s="513">
        <f ca="1"/>
        <v>0</v>
      </c>
      <c r="J75" s="512">
        <f ca="1"/>
        <v>0</v>
      </c>
      <c r="K75" s="514">
        <f ca="1"/>
        <v>46255</v>
      </c>
      <c r="L75" s="174">
        <f ca="1"/>
        <v>0</v>
      </c>
      <c r="M75" s="188">
        <f ca="1"/>
        <v>0</v>
      </c>
      <c r="N75" s="175">
        <f ca="1"/>
        <v>0</v>
      </c>
      <c r="O75" s="174">
        <f ca="1"/>
        <v>0</v>
      </c>
      <c r="P75" s="188">
        <f ca="1"/>
        <v>0</v>
      </c>
      <c r="Q75" s="175">
        <f ca="1"/>
        <v>0</v>
      </c>
      <c r="R75" s="174">
        <f ca="1"/>
        <v>0</v>
      </c>
      <c r="S75" s="188">
        <f ca="1"/>
        <v>0</v>
      </c>
      <c r="T75" s="175">
        <f ca="1"/>
        <v>0</v>
      </c>
      <c r="U75" s="174">
        <f ca="1"/>
        <v>0</v>
      </c>
      <c r="V75" s="188">
        <f ca="1"/>
        <v>0</v>
      </c>
      <c r="W75" s="175">
        <f ca="1"/>
        <v>0</v>
      </c>
      <c r="X75" s="174">
        <f ca="1"/>
        <v>0</v>
      </c>
      <c r="Y75" s="188">
        <f ca="1"/>
        <v>0</v>
      </c>
      <c r="Z75" s="175">
        <f ca="1"/>
        <v>0</v>
      </c>
      <c r="AA75" s="174">
        <f ca="1"/>
        <v>0</v>
      </c>
      <c r="AB75" s="188">
        <f ca="1"/>
        <v>0</v>
      </c>
      <c r="AC75" s="175">
        <f ca="1"/>
        <v>0</v>
      </c>
      <c r="AD75" s="553">
        <f ca="1"/>
        <v>0</v>
      </c>
      <c r="AE75" s="554">
        <f ca="1"/>
        <v>0</v>
      </c>
      <c r="AF75" s="555">
        <f ca="1"/>
        <v>0</v>
      </c>
      <c r="AG75" t="str" cm="1">
        <f t="array" aca="1" ref="AG75" ca="1">_xlfn.XLOOKUP(1,(E75='01 Summary'!$E$4:$E$250)*(('01 Summary'!$AF$4:$AF$250="Late")+('01 Summary'!$AF$4:$AF$250="On Schedule")),'01 Summary'!$AM$4:$AM$250," ")</f>
        <v xml:space="preserve"> </v>
      </c>
      <c r="AI75" t="s">
        <v>448</v>
      </c>
      <c r="AJ75" t="s">
        <v>2350</v>
      </c>
      <c r="AK75" t="s">
        <v>2352</v>
      </c>
    </row>
    <row r="76" spans="2:37" ht="30" customHeight="1" x14ac:dyDescent="0.2">
      <c r="B76" s="508">
        <f ca="1"/>
        <v>72</v>
      </c>
      <c r="C76" s="508" t="str">
        <f ca="1"/>
        <v>MDW-39243</v>
      </c>
      <c r="D76" s="508" t="str">
        <f ca="1"/>
        <v>Lot01</v>
      </c>
      <c r="E76" s="508" t="str">
        <f ca="1"/>
        <v>GEN18</v>
      </c>
      <c r="F76" s="508" t="str">
        <f ca="1"/>
        <v>GEN</v>
      </c>
      <c r="G76" s="542" t="str">
        <f ca="1"/>
        <v>Eye Adaptation Lighting (Lighting at Tunnel to Expose)</v>
      </c>
      <c r="H76" s="508" t="str">
        <f ca="1"/>
        <v>ประธาน</v>
      </c>
      <c r="I76" s="508">
        <f ca="1"/>
        <v>0</v>
      </c>
      <c r="J76" s="508">
        <f ca="1"/>
        <v>0</v>
      </c>
      <c r="K76" s="510">
        <f ca="1"/>
        <v>46345</v>
      </c>
      <c r="L76" s="173">
        <f ca="1"/>
        <v>45930</v>
      </c>
      <c r="M76" s="187">
        <f ca="1"/>
        <v>1</v>
      </c>
      <c r="N76" s="191" t="str">
        <f ca="1"/>
        <v>Completed</v>
      </c>
      <c r="O76" s="173">
        <f ca="1"/>
        <v>45960</v>
      </c>
      <c r="P76" s="187">
        <f ca="1"/>
        <v>1</v>
      </c>
      <c r="Q76" s="191" t="str">
        <f ca="1"/>
        <v>Completed</v>
      </c>
      <c r="R76" s="194">
        <f ca="1"/>
        <v>0</v>
      </c>
      <c r="S76" s="195">
        <f ca="1"/>
        <v>0</v>
      </c>
      <c r="T76" s="203">
        <f ca="1"/>
        <v>0</v>
      </c>
      <c r="U76" s="173">
        <f ca="1"/>
        <v>46125</v>
      </c>
      <c r="V76" s="187">
        <f ca="1"/>
        <v>1</v>
      </c>
      <c r="W76" s="191" t="str">
        <f ca="1"/>
        <v>Completed</v>
      </c>
      <c r="X76" s="194">
        <f ca="1"/>
        <v>0</v>
      </c>
      <c r="Y76" s="195">
        <f ca="1"/>
        <v>0</v>
      </c>
      <c r="Z76" s="203">
        <f ca="1"/>
        <v>0</v>
      </c>
      <c r="AA76" s="173">
        <f ca="1"/>
        <v>46071</v>
      </c>
      <c r="AB76" s="187">
        <f ca="1"/>
        <v>1</v>
      </c>
      <c r="AC76" s="191" t="str">
        <f ca="1"/>
        <v>Completed</v>
      </c>
      <c r="AD76" s="173">
        <f ca="1"/>
        <v>46302</v>
      </c>
      <c r="AE76" s="187">
        <f ca="1"/>
        <v>0</v>
      </c>
      <c r="AF76" s="191" t="str">
        <f ca="1"/>
        <v>Late</v>
      </c>
      <c r="AG76" t="str" cm="1">
        <f t="array" aca="1" ref="AG76" ca="1">_xlfn.XLOOKUP(1,(E76='01 Summary'!$E$4:$E$250)*(('01 Summary'!$AF$4:$AF$250="Late")+('01 Summary'!$AF$4:$AF$250="On Schedule")),'01 Summary'!$AM$4:$AM$250," ")</f>
        <v>Progress  DPA1 : 100% Progress  DPA2 : 100%
Progress  Cut&amp;Cover OR22 : 95%</v>
      </c>
      <c r="AI76" t="s">
        <v>447</v>
      </c>
      <c r="AJ76" t="s">
        <v>3523</v>
      </c>
      <c r="AK76" t="s">
        <v>3798</v>
      </c>
    </row>
    <row r="77" spans="2:37" ht="30" hidden="1" customHeight="1" x14ac:dyDescent="0.2">
      <c r="B77" s="508">
        <f ca="1"/>
        <v>73</v>
      </c>
      <c r="C77" s="508" t="str">
        <f ca="1"/>
        <v>-</v>
      </c>
      <c r="D77" s="508" t="str">
        <f ca="1"/>
        <v>Lot01</v>
      </c>
      <c r="E77" s="508" t="str">
        <f ca="1"/>
        <v>GEN19</v>
      </c>
      <c r="F77" s="508" t="str">
        <f ca="1"/>
        <v>GEN</v>
      </c>
      <c r="G77" s="542" t="str">
        <f ca="1"/>
        <v>Train Simulation Room and AFC Training Room</v>
      </c>
      <c r="H77" s="508" t="str">
        <f ca="1"/>
        <v>-</v>
      </c>
      <c r="I77" s="508">
        <f ca="1"/>
        <v>0</v>
      </c>
      <c r="J77" s="508">
        <f ca="1"/>
        <v>0</v>
      </c>
      <c r="K77" s="510">
        <f ca="1"/>
        <v>46255</v>
      </c>
      <c r="L77" s="194">
        <f ca="1"/>
        <v>0</v>
      </c>
      <c r="M77" s="195">
        <f ca="1"/>
        <v>0</v>
      </c>
      <c r="N77" s="203">
        <f ca="1"/>
        <v>0</v>
      </c>
      <c r="O77" s="194">
        <f ca="1"/>
        <v>0</v>
      </c>
      <c r="P77" s="195">
        <f ca="1"/>
        <v>0</v>
      </c>
      <c r="Q77" s="203">
        <f ca="1"/>
        <v>0</v>
      </c>
      <c r="R77" s="194">
        <f ca="1"/>
        <v>0</v>
      </c>
      <c r="S77" s="195">
        <f ca="1"/>
        <v>0</v>
      </c>
      <c r="T77" s="203">
        <f ca="1"/>
        <v>0</v>
      </c>
      <c r="U77" s="194">
        <f ca="1"/>
        <v>0</v>
      </c>
      <c r="V77" s="195">
        <f ca="1"/>
        <v>0</v>
      </c>
      <c r="W77" s="203">
        <f ca="1"/>
        <v>0</v>
      </c>
      <c r="X77" s="194">
        <f ca="1"/>
        <v>0</v>
      </c>
      <c r="Y77" s="195">
        <f ca="1"/>
        <v>0</v>
      </c>
      <c r="Z77" s="203">
        <f ca="1"/>
        <v>0</v>
      </c>
      <c r="AA77" s="194">
        <f ca="1"/>
        <v>0</v>
      </c>
      <c r="AB77" s="195">
        <f ca="1"/>
        <v>0</v>
      </c>
      <c r="AC77" s="203">
        <f ca="1"/>
        <v>0</v>
      </c>
      <c r="AD77" s="550">
        <f ca="1"/>
        <v>0</v>
      </c>
      <c r="AE77" s="551">
        <f ca="1"/>
        <v>0</v>
      </c>
      <c r="AF77" s="552">
        <f ca="1"/>
        <v>0</v>
      </c>
      <c r="AG77" t="str" cm="1">
        <f t="array" aca="1" ref="AG77" ca="1">_xlfn.XLOOKUP(1,(E77='01 Summary'!$E$4:$E$250)*(('01 Summary'!$AF$4:$AF$250="Late")+('01 Summary'!$AF$4:$AF$250="On Schedule")),'01 Summary'!$AM$4:$AM$250," ")</f>
        <v xml:space="preserve"> </v>
      </c>
      <c r="AJ77">
        <v>0</v>
      </c>
      <c r="AK77">
        <v>0</v>
      </c>
    </row>
    <row r="78" spans="2:37" ht="30" customHeight="1" x14ac:dyDescent="0.2">
      <c r="B78" s="508">
        <f ca="1"/>
        <v>74</v>
      </c>
      <c r="C78" s="674" t="str">
        <f ca="1"/>
        <v>MDW-39244</v>
      </c>
      <c r="D78" s="674" t="str">
        <f ca="1"/>
        <v>Lot01</v>
      </c>
      <c r="E78" s="674" t="str">
        <f ca="1"/>
        <v>GEN19.1</v>
      </c>
      <c r="F78" s="674" t="str">
        <f ca="1"/>
        <v>GEN</v>
      </c>
      <c r="G78" s="676" t="str">
        <f ca="1"/>
        <v xml:space="preserve">Modification AFC Training Center at OR19 - Civil &amp; AR  </v>
      </c>
      <c r="H78" s="674" t="str">
        <f ca="1"/>
        <v>สหชาติ</v>
      </c>
      <c r="I78" s="675">
        <f ca="1"/>
        <v>0</v>
      </c>
      <c r="J78" s="674">
        <f ca="1"/>
        <v>0</v>
      </c>
      <c r="K78" s="677">
        <f ca="1"/>
        <v>46356</v>
      </c>
      <c r="L78" s="193">
        <f ca="1"/>
        <v>46295</v>
      </c>
      <c r="M78" s="615">
        <f ca="1"/>
        <v>1</v>
      </c>
      <c r="N78" s="601" t="str">
        <f ca="1"/>
        <v>Completed</v>
      </c>
      <c r="O78" s="597">
        <f ca="1"/>
        <v>46326</v>
      </c>
      <c r="P78" s="615">
        <f ca="1"/>
        <v>0.57999999999999996</v>
      </c>
      <c r="Q78" s="601" t="str">
        <f ca="1"/>
        <v>On Schedule</v>
      </c>
      <c r="R78" s="602">
        <f ca="1"/>
        <v>0</v>
      </c>
      <c r="S78" s="603">
        <f ca="1"/>
        <v>0</v>
      </c>
      <c r="T78" s="604">
        <f ca="1"/>
        <v>0</v>
      </c>
      <c r="U78" s="193">
        <f ca="1"/>
        <v>46356</v>
      </c>
      <c r="V78" s="615">
        <f ca="1"/>
        <v>0</v>
      </c>
      <c r="W78" s="601" t="str">
        <f ca="1"/>
        <v>On Schedule</v>
      </c>
      <c r="X78" s="602">
        <f ca="1"/>
        <v>0</v>
      </c>
      <c r="Y78" s="603">
        <f ca="1"/>
        <v>0</v>
      </c>
      <c r="Z78" s="604">
        <f ca="1"/>
        <v>0</v>
      </c>
      <c r="AA78" s="193">
        <f ca="1"/>
        <v>46326</v>
      </c>
      <c r="AB78" s="615">
        <f ca="1"/>
        <v>0</v>
      </c>
      <c r="AC78" s="601" t="str">
        <f ca="1"/>
        <v>On Schedule</v>
      </c>
      <c r="AD78" s="193">
        <f ca="1"/>
        <v>46363</v>
      </c>
      <c r="AE78" s="615">
        <f ca="1"/>
        <v>0</v>
      </c>
      <c r="AF78" s="601" t="str">
        <f ca="1"/>
        <v>On Schedule</v>
      </c>
      <c r="AG78" t="str" cm="1">
        <f t="array" aca="1" ref="AG78" ca="1">_xlfn.XLOOKUP(1,(E78='01 Summary'!$E$4:$E$250)*(('01 Summary'!$AF$4:$AF$250="Late")+('01 Summary'!$AF$4:$AF$250="On Schedule")),'01 Summary'!$AM$4:$AM$250," ")</f>
        <v>Progress  Cut&amp;Cover OR22 : 95%</v>
      </c>
      <c r="AI78" t="s">
        <v>475</v>
      </c>
      <c r="AJ78" t="s">
        <v>2097</v>
      </c>
      <c r="AK78" t="s">
        <v>2100</v>
      </c>
    </row>
    <row r="79" spans="2:37" ht="30" customHeight="1" x14ac:dyDescent="0.2">
      <c r="B79" s="508">
        <f ca="1"/>
        <v>75</v>
      </c>
      <c r="C79" s="508" t="str">
        <f ca="1"/>
        <v>MDW-39245</v>
      </c>
      <c r="D79" s="508" t="str">
        <f ca="1"/>
        <v>Lot01</v>
      </c>
      <c r="E79" s="508" t="str">
        <f ca="1"/>
        <v>GEN19.2</v>
      </c>
      <c r="F79" s="508" t="str">
        <f ca="1"/>
        <v>GEN</v>
      </c>
      <c r="G79" s="542" t="str">
        <f ca="1"/>
        <v xml:space="preserve">Modification AFC Training Center at OR19 - Building Services  </v>
      </c>
      <c r="H79" s="508" t="str">
        <f ca="1"/>
        <v>ประธาน</v>
      </c>
      <c r="I79" s="508" t="str">
        <f ca="1"/>
        <v>บัณฑิต</v>
      </c>
      <c r="J79" s="508">
        <f ca="1"/>
        <v>0</v>
      </c>
      <c r="K79" s="510">
        <f ca="1"/>
        <v>46356</v>
      </c>
      <c r="L79" s="173">
        <f ca="1"/>
        <v>46295</v>
      </c>
      <c r="M79" s="187">
        <f ca="1"/>
        <v>1</v>
      </c>
      <c r="N79" s="191" t="str">
        <f ca="1"/>
        <v>Completed</v>
      </c>
      <c r="O79" s="173">
        <f ca="1"/>
        <v>46326</v>
      </c>
      <c r="P79" s="187">
        <f ca="1"/>
        <v>1</v>
      </c>
      <c r="Q79" s="191" t="str">
        <f ca="1"/>
        <v>Completed</v>
      </c>
      <c r="R79" s="194">
        <f ca="1"/>
        <v>0</v>
      </c>
      <c r="S79" s="195">
        <f ca="1"/>
        <v>0</v>
      </c>
      <c r="T79" s="203">
        <f ca="1"/>
        <v>0</v>
      </c>
      <c r="U79" s="173">
        <f ca="1"/>
        <v>46356</v>
      </c>
      <c r="V79" s="187">
        <f ca="1"/>
        <v>0</v>
      </c>
      <c r="W79" s="191" t="str">
        <f ca="1"/>
        <v>On Schedule</v>
      </c>
      <c r="X79" s="194">
        <f ca="1"/>
        <v>0</v>
      </c>
      <c r="Y79" s="195">
        <f ca="1"/>
        <v>0</v>
      </c>
      <c r="Z79" s="203">
        <f ca="1"/>
        <v>0</v>
      </c>
      <c r="AA79" s="173">
        <f ca="1"/>
        <v>46326</v>
      </c>
      <c r="AB79" s="187">
        <f ca="1"/>
        <v>0</v>
      </c>
      <c r="AC79" s="191" t="str">
        <f ca="1"/>
        <v>On Schedule</v>
      </c>
      <c r="AD79" s="173">
        <f ca="1"/>
        <v>46363</v>
      </c>
      <c r="AE79" s="187">
        <f ca="1"/>
        <v>0</v>
      </c>
      <c r="AF79" s="191" t="str">
        <f ca="1"/>
        <v>On Schedule</v>
      </c>
      <c r="AG79" cm="1">
        <f t="array" aca="1" ref="AG79" ca="1">_xlfn.XLOOKUP(1,(E79='01 Summary'!$E$4:$E$250)*(('01 Summary'!$AF$4:$AF$250="Late")+('01 Summary'!$AF$4:$AF$250="On Schedule")),'01 Summary'!$AM$4:$AM$250," ")</f>
        <v>0</v>
      </c>
      <c r="AI79" t="s">
        <v>476</v>
      </c>
      <c r="AJ79" t="s">
        <v>3526</v>
      </c>
      <c r="AK79" t="s">
        <v>3800</v>
      </c>
    </row>
    <row r="80" spans="2:37" ht="30" hidden="1" customHeight="1" x14ac:dyDescent="0.2">
      <c r="B80" s="508">
        <f ca="1"/>
        <v>76</v>
      </c>
      <c r="C80" s="512" t="str">
        <f ca="1"/>
        <v>-</v>
      </c>
      <c r="D80" s="512" t="str">
        <f ca="1"/>
        <v>Lot01</v>
      </c>
      <c r="E80" s="512" t="str">
        <f ca="1"/>
        <v>GEN20</v>
      </c>
      <c r="F80" s="512" t="str">
        <f ca="1"/>
        <v>GEN</v>
      </c>
      <c r="G80" s="543" t="str">
        <f ca="1"/>
        <v>Dormitory Cable Containments (if any)</v>
      </c>
      <c r="H80" s="512" t="str">
        <f ca="1"/>
        <v>-</v>
      </c>
      <c r="I80" s="512">
        <f ca="1"/>
        <v>0</v>
      </c>
      <c r="J80" s="512">
        <f ca="1"/>
        <v>0</v>
      </c>
      <c r="K80" s="514" t="str">
        <f ca="1"/>
        <v>-</v>
      </c>
      <c r="L80" s="174">
        <f ca="1"/>
        <v>0</v>
      </c>
      <c r="M80" s="188">
        <f ca="1"/>
        <v>0</v>
      </c>
      <c r="N80" s="175">
        <f ca="1"/>
        <v>0</v>
      </c>
      <c r="O80" s="174">
        <f ca="1"/>
        <v>0</v>
      </c>
      <c r="P80" s="188">
        <f ca="1"/>
        <v>0</v>
      </c>
      <c r="Q80" s="175">
        <f ca="1"/>
        <v>0</v>
      </c>
      <c r="R80" s="174">
        <f ca="1"/>
        <v>0</v>
      </c>
      <c r="S80" s="188">
        <f ca="1"/>
        <v>0</v>
      </c>
      <c r="T80" s="175">
        <f ca="1"/>
        <v>0</v>
      </c>
      <c r="U80" s="174">
        <f ca="1"/>
        <v>0</v>
      </c>
      <c r="V80" s="188">
        <f ca="1"/>
        <v>0</v>
      </c>
      <c r="W80" s="175">
        <f ca="1"/>
        <v>0</v>
      </c>
      <c r="X80" s="174">
        <f ca="1"/>
        <v>0</v>
      </c>
      <c r="Y80" s="188">
        <f ca="1"/>
        <v>0</v>
      </c>
      <c r="Z80" s="175">
        <f ca="1"/>
        <v>0</v>
      </c>
      <c r="AA80" s="174">
        <f ca="1"/>
        <v>0</v>
      </c>
      <c r="AB80" s="188">
        <f ca="1"/>
        <v>0</v>
      </c>
      <c r="AC80" s="175">
        <f ca="1"/>
        <v>0</v>
      </c>
      <c r="AD80" s="553">
        <f ca="1"/>
        <v>0</v>
      </c>
      <c r="AE80" s="554">
        <f ca="1"/>
        <v>0</v>
      </c>
      <c r="AF80" s="555">
        <f ca="1"/>
        <v>0</v>
      </c>
      <c r="AG80" t="str" cm="1">
        <f t="array" aca="1" ref="AG80" ca="1">_xlfn.XLOOKUP(1,(E80='01 Summary'!$E$4:$E$250)*(('01 Summary'!$AF$4:$AF$250="Late")+('01 Summary'!$AF$4:$AF$250="On Schedule")),'01 Summary'!$AM$4:$AM$250," ")</f>
        <v xml:space="preserve"> </v>
      </c>
      <c r="AJ80">
        <v>0</v>
      </c>
      <c r="AK80">
        <v>0</v>
      </c>
    </row>
    <row r="81" spans="2:37" ht="30" customHeight="1" x14ac:dyDescent="0.2">
      <c r="B81" s="508">
        <f ca="1"/>
        <v>77</v>
      </c>
      <c r="C81" s="508" t="str">
        <f ca="1"/>
        <v/>
      </c>
      <c r="D81" s="508" t="str">
        <f ca="1"/>
        <v>Lot01</v>
      </c>
      <c r="E81" s="508" t="str">
        <f ca="1"/>
        <v>GEN21</v>
      </c>
      <c r="F81" s="508" t="str">
        <f ca="1"/>
        <v>GEN</v>
      </c>
      <c r="G81" s="542" t="str">
        <f ca="1"/>
        <v>Project Information Management System (PIMS)</v>
      </c>
      <c r="H81" s="508" t="str">
        <f ca="1"/>
        <v>บัณฑิต</v>
      </c>
      <c r="I81" s="508">
        <f ca="1"/>
        <v>0</v>
      </c>
      <c r="J81" s="508">
        <f ca="1"/>
        <v>0</v>
      </c>
      <c r="K81" s="510">
        <f ca="1"/>
        <v>45565</v>
      </c>
      <c r="L81" s="173">
        <f ca="1"/>
        <v>45514</v>
      </c>
      <c r="M81" s="187">
        <f ca="1"/>
        <v>1</v>
      </c>
      <c r="N81" s="191" t="str">
        <f ca="1"/>
        <v>Completed</v>
      </c>
      <c r="O81" s="173">
        <f ca="1"/>
        <v>45519</v>
      </c>
      <c r="P81" s="187">
        <f ca="1"/>
        <v>1</v>
      </c>
      <c r="Q81" s="191" t="str">
        <f ca="1"/>
        <v>Completed</v>
      </c>
      <c r="R81" s="194">
        <f ca="1"/>
        <v>0</v>
      </c>
      <c r="S81" s="195">
        <f ca="1"/>
        <v>0</v>
      </c>
      <c r="T81" s="203">
        <f ca="1"/>
        <v>0</v>
      </c>
      <c r="U81" s="173">
        <f ca="1"/>
        <v>45539</v>
      </c>
      <c r="V81" s="189">
        <f ca="1"/>
        <v>1</v>
      </c>
      <c r="W81" s="191" t="str">
        <f ca="1"/>
        <v>Completed</v>
      </c>
      <c r="X81" s="173">
        <f ca="1"/>
        <v>45549</v>
      </c>
      <c r="Y81" s="187">
        <f ca="1"/>
        <v>1</v>
      </c>
      <c r="Z81" s="191" t="str">
        <f ca="1"/>
        <v>Completed</v>
      </c>
      <c r="AA81" s="173">
        <f ca="1"/>
        <v>46288</v>
      </c>
      <c r="AB81" s="189">
        <f ca="1"/>
        <v>0</v>
      </c>
      <c r="AC81" s="191" t="str">
        <f ca="1"/>
        <v>Late</v>
      </c>
      <c r="AD81" s="173">
        <f ca="1"/>
        <v>46295</v>
      </c>
      <c r="AE81" s="187">
        <f ca="1"/>
        <v>0</v>
      </c>
      <c r="AF81" s="191" t="str">
        <f ca="1"/>
        <v>Late</v>
      </c>
      <c r="AG81" t="str" cm="1">
        <f t="array" aca="1" ref="AG81" ca="1">_xlfn.XLOOKUP(1,(E81='01 Summary'!$E$4:$E$250)*(('01 Summary'!$AF$4:$AF$250="Late")+('01 Summary'!$AF$4:$AF$250="On Schedule")),'01 Summary'!$AM$4:$AM$250," ")</f>
        <v>งานจบแล้ว</v>
      </c>
      <c r="AI81" t="s">
        <v>380</v>
      </c>
      <c r="AJ81" t="s">
        <v>4800</v>
      </c>
      <c r="AK81" t="s">
        <v>4800</v>
      </c>
    </row>
    <row r="82" spans="2:37" ht="30" customHeight="1" x14ac:dyDescent="0.2">
      <c r="B82" s="508">
        <f ca="1"/>
        <v>78</v>
      </c>
      <c r="C82" s="544" t="str">
        <f ca="1"/>
        <v>MDW-39237</v>
      </c>
      <c r="D82" s="544" t="str">
        <f ca="1"/>
        <v>Lot01</v>
      </c>
      <c r="E82" s="544" t="str">
        <f ca="1"/>
        <v>GEN22</v>
      </c>
      <c r="F82" s="544" t="str">
        <f ca="1"/>
        <v>GEN</v>
      </c>
      <c r="G82" s="689" t="str">
        <f ca="1"/>
        <v>Central BEMS for the MRT Orange Line System</v>
      </c>
      <c r="H82" s="544" t="str">
        <f ca="1"/>
        <v>บัณฑิต</v>
      </c>
      <c r="I82" s="545">
        <f ca="1"/>
        <v>0</v>
      </c>
      <c r="J82" s="544">
        <f ca="1"/>
        <v>0</v>
      </c>
      <c r="K82" s="546">
        <f ca="1"/>
        <v>46255</v>
      </c>
      <c r="L82" s="530">
        <f ca="1"/>
        <v>46142</v>
      </c>
      <c r="M82" s="187">
        <f ca="1"/>
        <v>0</v>
      </c>
      <c r="N82" s="191" t="str">
        <f ca="1"/>
        <v>Late</v>
      </c>
      <c r="O82" s="530">
        <f ca="1"/>
        <v>46203</v>
      </c>
      <c r="P82" s="187">
        <f ca="1"/>
        <v>0</v>
      </c>
      <c r="Q82" s="191" t="str">
        <f ca="1"/>
        <v>Late</v>
      </c>
      <c r="R82" s="209">
        <f ca="1"/>
        <v>0</v>
      </c>
      <c r="S82" s="195">
        <f ca="1"/>
        <v>0</v>
      </c>
      <c r="T82" s="203">
        <f ca="1"/>
        <v>0</v>
      </c>
      <c r="U82" s="530">
        <f ca="1"/>
        <v>46249</v>
      </c>
      <c r="V82" s="187">
        <f ca="1"/>
        <v>0</v>
      </c>
      <c r="W82" s="191" t="str">
        <f ca="1"/>
        <v>Late</v>
      </c>
      <c r="X82" s="530">
        <f ca="1"/>
        <v>46265</v>
      </c>
      <c r="Y82" s="187">
        <f ca="1"/>
        <v>0</v>
      </c>
      <c r="Z82" s="191" t="str">
        <f ca="1"/>
        <v>Late</v>
      </c>
      <c r="AA82" s="530">
        <f ca="1"/>
        <v>46356</v>
      </c>
      <c r="AB82" s="187">
        <f ca="1"/>
        <v>0</v>
      </c>
      <c r="AC82" s="191" t="str">
        <f ca="1"/>
        <v>On Schedule</v>
      </c>
      <c r="AD82" s="530">
        <f ca="1"/>
        <v>46394</v>
      </c>
      <c r="AE82" s="187">
        <f ca="1"/>
        <v>0</v>
      </c>
      <c r="AF82" s="191" t="str">
        <f ca="1"/>
        <v>On Schedule</v>
      </c>
      <c r="AG82" t="str" cm="1">
        <f t="array" aca="1" ref="AG82" ca="1">_xlfn.XLOOKUP(1,(E82='01 Summary'!$E$4:$E$250)*(('01 Summary'!$AF$4:$AF$250="Late")+('01 Summary'!$AF$4:$AF$250="On Schedule")),'01 Summary'!$AM$4:$AM$250," ")</f>
        <v>PPR Oct-26 กำลังเปรียบเทียบ Spec</v>
      </c>
      <c r="AI82" t="s">
        <v>477</v>
      </c>
      <c r="AJ82" t="s">
        <v>3511</v>
      </c>
      <c r="AK82" t="s">
        <v>3789</v>
      </c>
    </row>
    <row r="83" spans="2:37" ht="30" hidden="1" customHeight="1" x14ac:dyDescent="0.2">
      <c r="B83" s="508">
        <f ca="1"/>
        <v>79</v>
      </c>
      <c r="C83" s="508" t="str">
        <f ca="1"/>
        <v/>
      </c>
      <c r="D83" s="508" t="str">
        <f ca="1"/>
        <v>Lot01</v>
      </c>
      <c r="E83" s="508" t="str">
        <f ca="1"/>
        <v>GEN23</v>
      </c>
      <c r="F83" s="508" t="str">
        <f ca="1"/>
        <v>GEN</v>
      </c>
      <c r="G83" s="542" t="str">
        <f ca="1"/>
        <v>Asset Information</v>
      </c>
      <c r="H83" s="508" t="str">
        <f ca="1"/>
        <v>บัณฑิต</v>
      </c>
      <c r="I83" s="508">
        <f ca="1"/>
        <v>0</v>
      </c>
      <c r="J83" s="508">
        <f ca="1"/>
        <v>0</v>
      </c>
      <c r="K83" s="510">
        <f ca="1"/>
        <v>46345</v>
      </c>
      <c r="L83" s="194">
        <f ca="1"/>
        <v>0</v>
      </c>
      <c r="M83" s="195">
        <f ca="1"/>
        <v>0</v>
      </c>
      <c r="N83" s="203">
        <f ca="1"/>
        <v>0</v>
      </c>
      <c r="O83" s="583">
        <f ca="1"/>
        <v>46264</v>
      </c>
      <c r="P83" s="187">
        <f ca="1"/>
        <v>1</v>
      </c>
      <c r="Q83" s="191" t="str">
        <f ca="1"/>
        <v>Completed</v>
      </c>
      <c r="R83" s="194">
        <f ca="1"/>
        <v>0</v>
      </c>
      <c r="S83" s="195">
        <f ca="1"/>
        <v>0</v>
      </c>
      <c r="T83" s="203">
        <f ca="1"/>
        <v>0</v>
      </c>
      <c r="U83" s="194">
        <f ca="1"/>
        <v>0</v>
      </c>
      <c r="V83" s="195">
        <f ca="1"/>
        <v>0</v>
      </c>
      <c r="W83" s="203">
        <f ca="1"/>
        <v>0</v>
      </c>
      <c r="X83" s="194">
        <f ca="1"/>
        <v>0</v>
      </c>
      <c r="Y83" s="195">
        <f ca="1"/>
        <v>0</v>
      </c>
      <c r="Z83" s="203">
        <f ca="1"/>
        <v>0</v>
      </c>
      <c r="AA83" s="194">
        <f ca="1"/>
        <v>0</v>
      </c>
      <c r="AB83" s="195">
        <f ca="1"/>
        <v>0</v>
      </c>
      <c r="AC83" s="203">
        <f ca="1"/>
        <v>0</v>
      </c>
      <c r="AD83" s="550">
        <f ca="1"/>
        <v>0</v>
      </c>
      <c r="AE83" s="551">
        <f ca="1"/>
        <v>0</v>
      </c>
      <c r="AF83" s="552">
        <f ca="1"/>
        <v>0</v>
      </c>
      <c r="AG83" t="str" cm="1">
        <f t="array" aca="1" ref="AG83" ca="1">_xlfn.XLOOKUP(1,(E83='01 Summary'!$E$4:$E$250)*(('01 Summary'!$AF$4:$AF$250="Late")+('01 Summary'!$AF$4:$AF$250="On Schedule")),'01 Summary'!$AM$4:$AM$250," ")</f>
        <v xml:space="preserve"> </v>
      </c>
      <c r="AI83" t="s">
        <v>380</v>
      </c>
      <c r="AJ83" t="s">
        <v>4800</v>
      </c>
      <c r="AK83" t="s">
        <v>4800</v>
      </c>
    </row>
    <row r="84" spans="2:37" ht="30" hidden="1" customHeight="1" x14ac:dyDescent="0.2">
      <c r="B84" s="508">
        <f ca="1"/>
        <v>80</v>
      </c>
      <c r="C84" s="512" t="str">
        <f ca="1"/>
        <v>MDW-39282</v>
      </c>
      <c r="D84" s="512" t="str">
        <f ca="1"/>
        <v>Lot01</v>
      </c>
      <c r="E84" s="512" t="str">
        <f ca="1"/>
        <v>PSD1</v>
      </c>
      <c r="F84" s="512" t="str">
        <f ca="1"/>
        <v>PSD</v>
      </c>
      <c r="G84" s="543" t="str">
        <f ca="1"/>
        <v>Holes for PSD Cable Wiring</v>
      </c>
      <c r="H84" s="512" t="str">
        <f ca="1"/>
        <v>กำพล</v>
      </c>
      <c r="I84" s="512">
        <f ca="1"/>
        <v>0</v>
      </c>
      <c r="J84" s="512">
        <f ca="1"/>
        <v>0</v>
      </c>
      <c r="K84" s="514">
        <f ca="1"/>
        <v>46255</v>
      </c>
      <c r="L84" s="174">
        <f ca="1"/>
        <v>0</v>
      </c>
      <c r="M84" s="188">
        <f ca="1"/>
        <v>0</v>
      </c>
      <c r="N84" s="175">
        <f ca="1"/>
        <v>0</v>
      </c>
      <c r="O84" s="174">
        <f ca="1"/>
        <v>0</v>
      </c>
      <c r="P84" s="188">
        <f ca="1"/>
        <v>0</v>
      </c>
      <c r="Q84" s="175">
        <f ca="1"/>
        <v>0</v>
      </c>
      <c r="R84" s="174">
        <f ca="1"/>
        <v>0</v>
      </c>
      <c r="S84" s="188">
        <f ca="1"/>
        <v>0</v>
      </c>
      <c r="T84" s="175">
        <f ca="1"/>
        <v>0</v>
      </c>
      <c r="U84" s="174">
        <f ca="1"/>
        <v>0</v>
      </c>
      <c r="V84" s="188">
        <f ca="1"/>
        <v>0</v>
      </c>
      <c r="W84" s="175">
        <f ca="1"/>
        <v>0</v>
      </c>
      <c r="X84" s="174">
        <f ca="1"/>
        <v>0</v>
      </c>
      <c r="Y84" s="188">
        <f ca="1"/>
        <v>0</v>
      </c>
      <c r="Z84" s="175">
        <f ca="1"/>
        <v>0</v>
      </c>
      <c r="AA84" s="174">
        <f ca="1"/>
        <v>0</v>
      </c>
      <c r="AB84" s="188">
        <f ca="1"/>
        <v>0</v>
      </c>
      <c r="AC84" s="175">
        <f ca="1"/>
        <v>0</v>
      </c>
      <c r="AD84" s="553">
        <f ca="1"/>
        <v>0</v>
      </c>
      <c r="AE84" s="554">
        <f ca="1"/>
        <v>0</v>
      </c>
      <c r="AF84" s="555">
        <f ca="1"/>
        <v>0</v>
      </c>
      <c r="AG84" t="str" cm="1">
        <f t="array" aca="1" ref="AG84" ca="1">_xlfn.XLOOKUP(1,(E84='01 Summary'!$E$4:$E$250)*(('01 Summary'!$AF$4:$AF$250="Late")+('01 Summary'!$AF$4:$AF$250="On Schedule")),'01 Summary'!$AM$4:$AM$250," ")</f>
        <v xml:space="preserve"> </v>
      </c>
      <c r="AI84" t="s">
        <v>1373</v>
      </c>
      <c r="AJ84" t="s">
        <v>2362</v>
      </c>
      <c r="AK84" t="s">
        <v>2364</v>
      </c>
    </row>
    <row r="85" spans="2:37" ht="30" customHeight="1" x14ac:dyDescent="0.2">
      <c r="B85" s="508">
        <f ca="1"/>
        <v>81</v>
      </c>
      <c r="C85" s="508" t="str">
        <f ca="1"/>
        <v>MDW-39004</v>
      </c>
      <c r="D85" s="508" t="str">
        <f ca="1"/>
        <v>Lot01</v>
      </c>
      <c r="E85" s="508" t="str">
        <f ca="1"/>
        <v>PSD2</v>
      </c>
      <c r="F85" s="508" t="str">
        <f ca="1"/>
        <v>PSD</v>
      </c>
      <c r="G85" s="542" t="str">
        <f ca="1"/>
        <v>Rubber Gap Fillers on Platform Edge</v>
      </c>
      <c r="H85" s="508" t="str">
        <f ca="1"/>
        <v>กำพล</v>
      </c>
      <c r="I85" s="508">
        <f ca="1"/>
        <v>0</v>
      </c>
      <c r="J85" s="508">
        <f ca="1"/>
        <v>0</v>
      </c>
      <c r="K85" s="510">
        <f ca="1"/>
        <v>46255</v>
      </c>
      <c r="L85" s="173">
        <f ca="1"/>
        <v>45868</v>
      </c>
      <c r="M85" s="187">
        <f ca="1"/>
        <v>1</v>
      </c>
      <c r="N85" s="191" t="str">
        <f ca="1"/>
        <v>Completed</v>
      </c>
      <c r="O85" s="173">
        <f ca="1"/>
        <v>46053</v>
      </c>
      <c r="P85" s="187">
        <f ca="1"/>
        <v>1</v>
      </c>
      <c r="Q85" s="191" t="str">
        <f ca="1"/>
        <v>Completed</v>
      </c>
      <c r="R85" s="197">
        <f ca="1"/>
        <v>0</v>
      </c>
      <c r="S85" s="195">
        <f ca="1"/>
        <v>0</v>
      </c>
      <c r="T85" s="203">
        <f ca="1"/>
        <v>0</v>
      </c>
      <c r="U85" s="173">
        <f ca="1"/>
        <v>46265</v>
      </c>
      <c r="V85" s="187">
        <f ca="1"/>
        <v>0.4</v>
      </c>
      <c r="W85" s="191" t="str">
        <f ca="1"/>
        <v>Late</v>
      </c>
      <c r="X85" s="194">
        <f ca="1"/>
        <v>0</v>
      </c>
      <c r="Y85" s="195">
        <f ca="1"/>
        <v>0</v>
      </c>
      <c r="Z85" s="203">
        <f ca="1"/>
        <v>0</v>
      </c>
      <c r="AA85" s="173">
        <f ca="1"/>
        <v>46295</v>
      </c>
      <c r="AB85" s="187">
        <f ca="1"/>
        <v>0.25</v>
      </c>
      <c r="AC85" s="191" t="str">
        <f ca="1"/>
        <v>Late</v>
      </c>
      <c r="AD85" s="173">
        <f ca="1"/>
        <v>46302</v>
      </c>
      <c r="AE85" s="187">
        <f ca="1"/>
        <v>0</v>
      </c>
      <c r="AF85" s="191" t="str">
        <f ca="1"/>
        <v>Late</v>
      </c>
      <c r="AG85" t="str" cm="1">
        <f t="array" aca="1" ref="AG85" ca="1">_xlfn.XLOOKUP(1,(E85='01 Summary'!$E$4:$E$250)*(('01 Summary'!$AF$4:$AF$250="Late")+('01 Summary'!$AF$4:$AF$250="On Schedule")),'01 Summary'!$AM$4:$AM$250," ")</f>
        <v>แผนเข้าติดตั้ง 1/10/26-30/11/26</v>
      </c>
      <c r="AI85" t="s">
        <v>1119</v>
      </c>
      <c r="AJ85" t="s">
        <v>2346</v>
      </c>
      <c r="AK85" t="s">
        <v>2348</v>
      </c>
    </row>
    <row r="86" spans="2:37" ht="30" customHeight="1" x14ac:dyDescent="0.2">
      <c r="B86" s="508">
        <f ca="1"/>
        <v>82</v>
      </c>
      <c r="C86" s="544" t="str">
        <f ca="1"/>
        <v>MDW-39280</v>
      </c>
      <c r="D86" s="544" t="str">
        <f ca="1"/>
        <v>Lot01</v>
      </c>
      <c r="E86" s="544" t="str">
        <f ca="1"/>
        <v>PSD3</v>
      </c>
      <c r="F86" s="544" t="str">
        <f ca="1"/>
        <v>PSD</v>
      </c>
      <c r="G86" s="689" t="str">
        <f ca="1"/>
        <v>Platform Finishing</v>
      </c>
      <c r="H86" s="544" t="str">
        <f ca="1"/>
        <v>กำพล</v>
      </c>
      <c r="I86" s="545">
        <f ca="1"/>
        <v>0</v>
      </c>
      <c r="J86" s="544">
        <f ca="1"/>
        <v>0</v>
      </c>
      <c r="K86" s="546">
        <f ca="1"/>
        <v>46255</v>
      </c>
      <c r="L86" s="530">
        <f ca="1"/>
        <v>45868</v>
      </c>
      <c r="M86" s="187">
        <f ca="1"/>
        <v>1</v>
      </c>
      <c r="N86" s="191" t="str">
        <f ca="1"/>
        <v>Completed</v>
      </c>
      <c r="O86" s="530">
        <f ca="1"/>
        <v>45916</v>
      </c>
      <c r="P86" s="187">
        <f ca="1"/>
        <v>1</v>
      </c>
      <c r="Q86" s="191" t="str">
        <f ca="1"/>
        <v>Completed</v>
      </c>
      <c r="R86" s="209">
        <f ca="1"/>
        <v>0</v>
      </c>
      <c r="S86" s="195">
        <f ca="1"/>
        <v>0</v>
      </c>
      <c r="T86" s="203">
        <f ca="1"/>
        <v>0</v>
      </c>
      <c r="U86" s="530">
        <f ca="1"/>
        <v>46029</v>
      </c>
      <c r="V86" s="187">
        <f ca="1"/>
        <v>1</v>
      </c>
      <c r="W86" s="191" t="str">
        <f ca="1"/>
        <v>Completed</v>
      </c>
      <c r="X86" s="209">
        <f ca="1"/>
        <v>0</v>
      </c>
      <c r="Y86" s="195">
        <f ca="1"/>
        <v>0</v>
      </c>
      <c r="Z86" s="203">
        <f ca="1"/>
        <v>0</v>
      </c>
      <c r="AA86" s="530">
        <f ca="1"/>
        <v>46251</v>
      </c>
      <c r="AB86" s="189">
        <f ca="1"/>
        <v>1</v>
      </c>
      <c r="AC86" s="191" t="str">
        <f ca="1"/>
        <v>Completed</v>
      </c>
      <c r="AD86" s="530">
        <f ca="1"/>
        <v>46295</v>
      </c>
      <c r="AE86" s="187">
        <f ca="1"/>
        <v>0</v>
      </c>
      <c r="AF86" s="191" t="str">
        <f ca="1"/>
        <v>Late</v>
      </c>
      <c r="AG86" cm="1">
        <f t="array" aca="1" ref="AG86" ca="1">_xlfn.XLOOKUP(1,(E86='01 Summary'!$E$4:$E$250)*(('01 Summary'!$AF$4:$AF$250="Late")+('01 Summary'!$AF$4:$AF$250="On Schedule")),'01 Summary'!$AM$4:$AM$250," ")</f>
        <v>0</v>
      </c>
      <c r="AI86" t="s">
        <v>1367</v>
      </c>
      <c r="AJ86" t="s">
        <v>2354</v>
      </c>
      <c r="AK86" t="s">
        <v>2356</v>
      </c>
    </row>
    <row r="87" spans="2:37" ht="30" customHeight="1" x14ac:dyDescent="0.2">
      <c r="B87" s="508">
        <f ca="1"/>
        <v>83</v>
      </c>
      <c r="C87" s="508" t="str">
        <f ca="1"/>
        <v>MDW-39281</v>
      </c>
      <c r="D87" s="508" t="str">
        <f ca="1"/>
        <v>Lot01</v>
      </c>
      <c r="E87" s="508" t="str">
        <f ca="1"/>
        <v>PSD4</v>
      </c>
      <c r="F87" s="508" t="str">
        <f ca="1"/>
        <v>PSD</v>
      </c>
      <c r="G87" s="542" t="str">
        <f ca="1"/>
        <v>Cladding Barrier between EWD and Station Structure</v>
      </c>
      <c r="H87" s="508" t="str">
        <f ca="1"/>
        <v>กำพล</v>
      </c>
      <c r="I87" s="508">
        <f ca="1"/>
        <v>0</v>
      </c>
      <c r="J87" s="508">
        <f ca="1"/>
        <v>0</v>
      </c>
      <c r="K87" s="510">
        <f ca="1"/>
        <v>46255</v>
      </c>
      <c r="L87" s="173">
        <f ca="1"/>
        <v>46081</v>
      </c>
      <c r="M87" s="187">
        <f ca="1"/>
        <v>1</v>
      </c>
      <c r="N87" s="191" t="str">
        <f ca="1"/>
        <v>Completed</v>
      </c>
      <c r="O87" s="173">
        <f ca="1"/>
        <v>46096</v>
      </c>
      <c r="P87" s="187">
        <f ca="1"/>
        <v>1</v>
      </c>
      <c r="Q87" s="191" t="str">
        <f ca="1"/>
        <v>Completed</v>
      </c>
      <c r="R87" s="194">
        <f ca="1"/>
        <v>0</v>
      </c>
      <c r="S87" s="195">
        <f ca="1"/>
        <v>0</v>
      </c>
      <c r="T87" s="203">
        <f ca="1"/>
        <v>0</v>
      </c>
      <c r="U87" s="173">
        <f ca="1"/>
        <v>46249</v>
      </c>
      <c r="V87" s="187">
        <f ca="1"/>
        <v>1</v>
      </c>
      <c r="W87" s="191" t="str">
        <f ca="1"/>
        <v>Completed</v>
      </c>
      <c r="X87" s="194">
        <f ca="1"/>
        <v>0</v>
      </c>
      <c r="Y87" s="195">
        <f ca="1"/>
        <v>0</v>
      </c>
      <c r="Z87" s="203">
        <f ca="1"/>
        <v>0</v>
      </c>
      <c r="AA87" s="173">
        <f ca="1"/>
        <v>46288</v>
      </c>
      <c r="AB87" s="189">
        <f ca="1"/>
        <v>0</v>
      </c>
      <c r="AC87" s="191" t="str">
        <f ca="1"/>
        <v>Late</v>
      </c>
      <c r="AD87" s="173">
        <f ca="1"/>
        <v>46295</v>
      </c>
      <c r="AE87" s="187">
        <f ca="1"/>
        <v>0</v>
      </c>
      <c r="AF87" s="191" t="str">
        <f ca="1"/>
        <v>Late</v>
      </c>
      <c r="AG87" cm="1">
        <f t="array" aca="1" ref="AG87" ca="1">_xlfn.XLOOKUP(1,(E87='01 Summary'!$E$4:$E$250)*(('01 Summary'!$AF$4:$AF$250="Late")+('01 Summary'!$AF$4:$AF$250="On Schedule")),'01 Summary'!$AM$4:$AM$250," ")</f>
        <v>0</v>
      </c>
      <c r="AI87" t="s">
        <v>1370</v>
      </c>
      <c r="AJ87" t="s">
        <v>2358</v>
      </c>
      <c r="AK87" t="s">
        <v>2360</v>
      </c>
    </row>
    <row r="88" spans="2:37" ht="30" hidden="1" customHeight="1" x14ac:dyDescent="0.2">
      <c r="B88" s="508">
        <f ca="1"/>
        <v>84</v>
      </c>
      <c r="C88" s="512" t="str">
        <f ca="1"/>
        <v>-</v>
      </c>
      <c r="D88" s="512" t="str">
        <f ca="1"/>
        <v>Lot01</v>
      </c>
      <c r="E88" s="512" t="str">
        <f ca="1"/>
        <v>AFC1</v>
      </c>
      <c r="F88" s="512" t="str">
        <f ca="1"/>
        <v>AFC</v>
      </c>
      <c r="G88" s="543" t="str">
        <f ca="1"/>
        <v>Park and Ride System</v>
      </c>
      <c r="H88" s="512" t="str">
        <f ca="1"/>
        <v>บัณฑิต/สหชาติ</v>
      </c>
      <c r="I88" s="512">
        <f ca="1"/>
        <v>0</v>
      </c>
      <c r="J88" s="512">
        <f ca="1"/>
        <v>0</v>
      </c>
      <c r="K88" s="514">
        <f ca="1"/>
        <v>46315</v>
      </c>
      <c r="L88" s="174">
        <f ca="1"/>
        <v>0</v>
      </c>
      <c r="M88" s="188">
        <f ca="1"/>
        <v>0</v>
      </c>
      <c r="N88" s="175">
        <f ca="1"/>
        <v>0</v>
      </c>
      <c r="O88" s="174">
        <f ca="1"/>
        <v>0</v>
      </c>
      <c r="P88" s="188">
        <f ca="1"/>
        <v>0</v>
      </c>
      <c r="Q88" s="175">
        <f ca="1"/>
        <v>0</v>
      </c>
      <c r="R88" s="174">
        <f ca="1"/>
        <v>0</v>
      </c>
      <c r="S88" s="188">
        <f ca="1"/>
        <v>0</v>
      </c>
      <c r="T88" s="175">
        <f ca="1"/>
        <v>0</v>
      </c>
      <c r="U88" s="174">
        <f ca="1"/>
        <v>0</v>
      </c>
      <c r="V88" s="188">
        <f ca="1"/>
        <v>0</v>
      </c>
      <c r="W88" s="175">
        <f ca="1"/>
        <v>0</v>
      </c>
      <c r="X88" s="174">
        <f ca="1"/>
        <v>0</v>
      </c>
      <c r="Y88" s="188">
        <f ca="1"/>
        <v>0</v>
      </c>
      <c r="Z88" s="175">
        <f ca="1"/>
        <v>0</v>
      </c>
      <c r="AA88" s="174">
        <f ca="1"/>
        <v>0</v>
      </c>
      <c r="AB88" s="188">
        <f ca="1"/>
        <v>0</v>
      </c>
      <c r="AC88" s="175">
        <f ca="1"/>
        <v>0</v>
      </c>
      <c r="AD88" s="553">
        <f ca="1"/>
        <v>0</v>
      </c>
      <c r="AE88" s="554">
        <f ca="1"/>
        <v>0</v>
      </c>
      <c r="AF88" s="555">
        <f ca="1"/>
        <v>0</v>
      </c>
      <c r="AG88" s="571" t="str" cm="1">
        <f t="array" aca="1" ref="AG88" ca="1">_xlfn.XLOOKUP(1,(E88='01 Summary'!$E$4:$E$250)*(('01 Summary'!$AF$4:$AF$250="Late")+('01 Summary'!$AF$4:$AF$250="On Schedule")),'01 Summary'!$AM$4:$AM$250," ")</f>
        <v xml:space="preserve"> </v>
      </c>
      <c r="AH88" s="571"/>
      <c r="AI88" s="571"/>
      <c r="AJ88" s="571">
        <v>0</v>
      </c>
      <c r="AK88" s="571">
        <v>0</v>
      </c>
    </row>
    <row r="89" spans="2:37" ht="30" customHeight="1" x14ac:dyDescent="0.2">
      <c r="B89" s="508">
        <f ca="1"/>
        <v>85</v>
      </c>
      <c r="C89" s="508" t="str">
        <f ca="1"/>
        <v>MDW-39276</v>
      </c>
      <c r="D89" s="508" t="str">
        <f ca="1"/>
        <v>Lot01</v>
      </c>
      <c r="E89" s="508" t="str">
        <f ca="1"/>
        <v>AFC2</v>
      </c>
      <c r="F89" s="508" t="str">
        <f ca="1"/>
        <v>AFC</v>
      </c>
      <c r="G89" s="542" t="str">
        <f ca="1"/>
        <v>Ticket Issuing Machine (TIM) Wall Opening and Closing</v>
      </c>
      <c r="H89" s="508" t="str">
        <f ca="1"/>
        <v>สหชาติ</v>
      </c>
      <c r="I89" s="508">
        <f ca="1"/>
        <v>0</v>
      </c>
      <c r="J89" s="508">
        <f ca="1"/>
        <v>0</v>
      </c>
      <c r="K89" s="510">
        <f ca="1"/>
        <v>46285</v>
      </c>
      <c r="L89" s="173">
        <f ca="1"/>
        <v>46052</v>
      </c>
      <c r="M89" s="187">
        <f ca="1"/>
        <v>1</v>
      </c>
      <c r="N89" s="191" t="str">
        <f ca="1"/>
        <v>Completed</v>
      </c>
      <c r="O89" s="597">
        <f ca="1"/>
        <v>46096</v>
      </c>
      <c r="P89" s="187">
        <f ca="1"/>
        <v>0.5</v>
      </c>
      <c r="Q89" s="191" t="str">
        <f ca="1"/>
        <v>Late</v>
      </c>
      <c r="R89" s="194">
        <f ca="1"/>
        <v>0</v>
      </c>
      <c r="S89" s="195">
        <f ca="1"/>
        <v>0</v>
      </c>
      <c r="T89" s="203">
        <f ca="1"/>
        <v>0</v>
      </c>
      <c r="U89" s="173">
        <f ca="1"/>
        <v>46216</v>
      </c>
      <c r="V89" s="187">
        <f ca="1"/>
        <v>1</v>
      </c>
      <c r="W89" s="191" t="str">
        <f ca="1"/>
        <v>Completed</v>
      </c>
      <c r="X89" s="194">
        <f ca="1"/>
        <v>0</v>
      </c>
      <c r="Y89" s="195">
        <f ca="1"/>
        <v>0</v>
      </c>
      <c r="Z89" s="203">
        <f ca="1"/>
        <v>0</v>
      </c>
      <c r="AA89" s="173">
        <f ca="1"/>
        <v>46295</v>
      </c>
      <c r="AB89" s="189">
        <f ca="1"/>
        <v>0.5</v>
      </c>
      <c r="AC89" s="191" t="str">
        <f ca="1"/>
        <v>Late</v>
      </c>
      <c r="AD89" s="583">
        <f ca="1"/>
        <v>46302</v>
      </c>
      <c r="AE89" s="187">
        <f ca="1"/>
        <v>0</v>
      </c>
      <c r="AF89" s="191" t="str">
        <f ca="1"/>
        <v>Late</v>
      </c>
      <c r="AG89" s="571" t="str" cm="1">
        <f t="array" aca="1" ref="AG89" ca="1">_xlfn.XLOOKUP(1,(E89='01 Summary'!$E$4:$E$250)*(('01 Summary'!$AF$4:$AF$250="Late")+('01 Summary'!$AF$4:$AF$250="On Schedule")),'01 Summary'!$AM$4:$AM$250," ")</f>
        <v>มีแก้ไขตำแหน่ง OR14,17,18,23</v>
      </c>
      <c r="AH89" s="571"/>
      <c r="AI89" s="571" t="s">
        <v>1357</v>
      </c>
      <c r="AJ89" s="571" t="s">
        <v>2127</v>
      </c>
      <c r="AK89" s="571" t="s">
        <v>2130</v>
      </c>
    </row>
    <row r="90" spans="2:37" ht="30" customHeight="1" x14ac:dyDescent="0.2">
      <c r="B90" s="508">
        <f ca="1"/>
        <v>86</v>
      </c>
      <c r="C90" s="508" t="str">
        <f ca="1"/>
        <v>MDW-39279</v>
      </c>
      <c r="D90" s="508" t="str">
        <f ca="1"/>
        <v>Lot01</v>
      </c>
      <c r="E90" s="508" t="str">
        <f ca="1"/>
        <v>AFC3</v>
      </c>
      <c r="F90" s="508" t="str">
        <f ca="1"/>
        <v>AFC</v>
      </c>
      <c r="G90" s="542" t="str">
        <f ca="1"/>
        <v>Balustrade Modification Along AFC Gate Line</v>
      </c>
      <c r="H90" s="508" t="str">
        <f ca="1"/>
        <v>สหชาติ</v>
      </c>
      <c r="I90" s="508">
        <f ca="1"/>
        <v>0</v>
      </c>
      <c r="J90" s="508">
        <f ca="1"/>
        <v>0</v>
      </c>
      <c r="K90" s="510">
        <f ca="1"/>
        <v>46285</v>
      </c>
      <c r="L90" s="489">
        <f ca="1"/>
        <v>46203</v>
      </c>
      <c r="M90" s="187">
        <f ca="1"/>
        <v>0.1</v>
      </c>
      <c r="N90" s="191" t="str">
        <f ca="1"/>
        <v>Late</v>
      </c>
      <c r="O90" s="597">
        <f ca="1"/>
        <v>46249</v>
      </c>
      <c r="P90" s="187">
        <f ca="1"/>
        <v>0.5</v>
      </c>
      <c r="Q90" s="191" t="str">
        <f ca="1"/>
        <v>Late</v>
      </c>
      <c r="R90" s="197">
        <f ca="1"/>
        <v>0</v>
      </c>
      <c r="S90" s="195">
        <f ca="1"/>
        <v>0</v>
      </c>
      <c r="T90" s="203">
        <f ca="1"/>
        <v>0</v>
      </c>
      <c r="U90" s="173">
        <f ca="1"/>
        <v>46332</v>
      </c>
      <c r="V90" s="187">
        <f ca="1"/>
        <v>0</v>
      </c>
      <c r="W90" s="191" t="str">
        <f ca="1"/>
        <v>On Schedule</v>
      </c>
      <c r="X90" s="194">
        <f ca="1"/>
        <v>0</v>
      </c>
      <c r="Y90" s="195">
        <f ca="1"/>
        <v>0</v>
      </c>
      <c r="Z90" s="203">
        <f ca="1"/>
        <v>0</v>
      </c>
      <c r="AA90" s="173">
        <f ca="1"/>
        <v>46302</v>
      </c>
      <c r="AB90" s="187">
        <f ca="1"/>
        <v>0</v>
      </c>
      <c r="AC90" s="191" t="str">
        <f ca="1"/>
        <v>Late</v>
      </c>
      <c r="AD90" s="173">
        <f ca="1"/>
        <v>46339</v>
      </c>
      <c r="AE90" s="187">
        <f ca="1"/>
        <v>0</v>
      </c>
      <c r="AF90" s="191" t="str">
        <f ca="1"/>
        <v>On Schedule</v>
      </c>
      <c r="AG90" t="str" cm="1">
        <f t="array" aca="1" ref="AG90" ca="1">_xlfn.XLOOKUP(1,(E90='01 Summary'!$E$4:$E$250)*(('01 Summary'!$AF$4:$AF$250="Late")+('01 Summary'!$AF$4:$AF$250="On Schedule")),'01 Summary'!$AM$4:$AM$250," ")</f>
        <v>จัดเตรียมแบบ ออกPPR Oct-26</v>
      </c>
      <c r="AI90" t="s">
        <v>1365</v>
      </c>
      <c r="AJ90" t="s">
        <v>2140</v>
      </c>
      <c r="AK90" t="s">
        <v>2143</v>
      </c>
    </row>
    <row r="91" spans="2:37" ht="30" customHeight="1" x14ac:dyDescent="0.2">
      <c r="B91" s="508">
        <f ca="1"/>
        <v>87</v>
      </c>
      <c r="C91" s="508" t="str">
        <f ca="1"/>
        <v>MDW-39278</v>
      </c>
      <c r="D91" s="508" t="str">
        <f ca="1"/>
        <v>Lot01</v>
      </c>
      <c r="E91" s="508" t="str">
        <f ca="1"/>
        <v>AFC4</v>
      </c>
      <c r="F91" s="508" t="str">
        <f ca="1"/>
        <v>AFC</v>
      </c>
      <c r="G91" s="542" t="str">
        <f ca="1"/>
        <v>Underfloor Embedded Duct Modification for AFC Gates Line</v>
      </c>
      <c r="H91" s="508" t="str">
        <f ca="1"/>
        <v>สหชาติ</v>
      </c>
      <c r="I91" s="508">
        <f ca="1"/>
        <v>0</v>
      </c>
      <c r="J91" s="508" t="str">
        <f ca="1"/>
        <v>Depot</v>
      </c>
      <c r="K91" s="510">
        <f ca="1"/>
        <v>46285</v>
      </c>
      <c r="L91" s="173">
        <f ca="1"/>
        <v>46052</v>
      </c>
      <c r="M91" s="187">
        <f ca="1"/>
        <v>1</v>
      </c>
      <c r="N91" s="191" t="str">
        <f ca="1"/>
        <v>Completed</v>
      </c>
      <c r="O91" s="597">
        <f ca="1"/>
        <v>46114</v>
      </c>
      <c r="P91" s="187">
        <f ca="1"/>
        <v>0.67</v>
      </c>
      <c r="Q91" s="191" t="str">
        <f ca="1"/>
        <v>Late</v>
      </c>
      <c r="R91" s="197">
        <f ca="1"/>
        <v>0</v>
      </c>
      <c r="S91" s="195">
        <f ca="1"/>
        <v>0</v>
      </c>
      <c r="T91" s="203">
        <f ca="1"/>
        <v>0</v>
      </c>
      <c r="U91" s="173">
        <f ca="1"/>
        <v>46304</v>
      </c>
      <c r="V91" s="187">
        <f ca="1"/>
        <v>0.81</v>
      </c>
      <c r="W91" s="191" t="str">
        <f ca="1"/>
        <v>Late</v>
      </c>
      <c r="X91" s="194">
        <f ca="1"/>
        <v>0</v>
      </c>
      <c r="Y91" s="195">
        <f ca="1"/>
        <v>0</v>
      </c>
      <c r="Z91" s="203">
        <f ca="1"/>
        <v>0</v>
      </c>
      <c r="AA91" s="173">
        <f ca="1"/>
        <v>46295</v>
      </c>
      <c r="AB91" s="187">
        <f ca="1"/>
        <v>0</v>
      </c>
      <c r="AC91" s="191" t="str">
        <f ca="1"/>
        <v>Late</v>
      </c>
      <c r="AD91" s="173">
        <f ca="1"/>
        <v>46311</v>
      </c>
      <c r="AE91" s="187">
        <f ca="1"/>
        <v>0</v>
      </c>
      <c r="AF91" s="191" t="str">
        <f ca="1"/>
        <v>Late</v>
      </c>
      <c r="AG91" cm="1">
        <f t="array" aca="1" ref="AG91" ca="1">_xlfn.XLOOKUP(1,(E91='01 Summary'!$E$4:$E$250)*(('01 Summary'!$AF$4:$AF$250="Late")+('01 Summary'!$AF$4:$AF$250="On Schedule")),'01 Summary'!$AM$4:$AM$250," ")</f>
        <v>0</v>
      </c>
      <c r="AI91" t="s">
        <v>1363</v>
      </c>
      <c r="AJ91" t="s">
        <v>2136</v>
      </c>
      <c r="AK91" t="s">
        <v>2138</v>
      </c>
    </row>
    <row r="92" spans="2:37" ht="30" customHeight="1" x14ac:dyDescent="0.2">
      <c r="B92" s="508">
        <f ca="1"/>
        <v>88</v>
      </c>
      <c r="C92" s="674" t="str">
        <f ca="1"/>
        <v>MDW-39002</v>
      </c>
      <c r="D92" s="674" t="str">
        <f ca="1"/>
        <v>Lot01</v>
      </c>
      <c r="E92" s="674" t="str">
        <f ca="1"/>
        <v>SIG1</v>
      </c>
      <c r="F92" s="674" t="str">
        <f ca="1"/>
        <v>SIG</v>
      </c>
      <c r="G92" s="676" t="str">
        <f ca="1"/>
        <v>Test Track Shelters and Test Track Building</v>
      </c>
      <c r="H92" s="674" t="str">
        <f ca="1"/>
        <v>สหชาติ</v>
      </c>
      <c r="I92" s="674">
        <f ca="1"/>
        <v>0</v>
      </c>
      <c r="J92" s="674">
        <f ca="1"/>
        <v>0</v>
      </c>
      <c r="K92" s="677">
        <f ca="1"/>
        <v>46195</v>
      </c>
      <c r="L92" s="193">
        <f ca="1"/>
        <v>45983</v>
      </c>
      <c r="M92" s="615">
        <f ca="1"/>
        <v>1</v>
      </c>
      <c r="N92" s="601" t="str">
        <f ca="1"/>
        <v>Completed</v>
      </c>
      <c r="O92" s="193">
        <f ca="1"/>
        <v>46040</v>
      </c>
      <c r="P92" s="615">
        <f ca="1"/>
        <v>1</v>
      </c>
      <c r="Q92" s="601" t="str">
        <f ca="1"/>
        <v>Completed</v>
      </c>
      <c r="R92" s="193">
        <f ca="1"/>
        <v>46081</v>
      </c>
      <c r="S92" s="615">
        <f ca="1"/>
        <v>1</v>
      </c>
      <c r="T92" s="601" t="str">
        <f ca="1"/>
        <v>Completed</v>
      </c>
      <c r="U92" s="193">
        <f ca="1"/>
        <v>46127</v>
      </c>
      <c r="V92" s="615">
        <f ca="1"/>
        <v>1</v>
      </c>
      <c r="W92" s="601" t="str">
        <f ca="1"/>
        <v>Completed</v>
      </c>
      <c r="X92" s="602">
        <f ca="1"/>
        <v>0</v>
      </c>
      <c r="Y92" s="603">
        <f ca="1"/>
        <v>0</v>
      </c>
      <c r="Z92" s="604">
        <f ca="1"/>
        <v>0</v>
      </c>
      <c r="AA92" s="193">
        <f ca="1"/>
        <v>46157</v>
      </c>
      <c r="AB92" s="615">
        <f ca="1"/>
        <v>1</v>
      </c>
      <c r="AC92" s="601" t="str">
        <f ca="1"/>
        <v>Completed</v>
      </c>
      <c r="AD92" s="193">
        <f ca="1"/>
        <v>46181</v>
      </c>
      <c r="AE92" s="615">
        <f ca="1"/>
        <v>1</v>
      </c>
      <c r="AF92" s="601" t="str">
        <f ca="1"/>
        <v>Completed</v>
      </c>
      <c r="AG92" t="str" cm="1">
        <f t="array" aca="1" ref="AG92" ca="1">_xlfn.XLOOKUP(1,(E92='01 Summary'!$E$4:$E$250)*(('01 Summary'!$AF$4:$AF$250="Late")+('01 Summary'!$AF$4:$AF$250="On Schedule")),'01 Summary'!$AM$4:$AM$250," ")</f>
        <v xml:space="preserve"> </v>
      </c>
      <c r="AI92" t="s">
        <v>1109</v>
      </c>
      <c r="AJ92" t="s">
        <v>2070</v>
      </c>
      <c r="AK92" t="s">
        <v>2073</v>
      </c>
    </row>
    <row r="93" spans="2:37" ht="30" customHeight="1" x14ac:dyDescent="0.2">
      <c r="B93" s="508">
        <f ca="1"/>
        <v>89</v>
      </c>
      <c r="C93" s="508" t="str">
        <f ca="1"/>
        <v>MDW-39293</v>
      </c>
      <c r="D93" s="508" t="str">
        <f ca="1"/>
        <v>Lot01</v>
      </c>
      <c r="E93" s="508" t="str">
        <f ca="1"/>
        <v>SIG2</v>
      </c>
      <c r="F93" s="508" t="str">
        <f ca="1"/>
        <v>SIG</v>
      </c>
      <c r="G93" s="542" t="str">
        <f ca="1"/>
        <v>Rearrangement of track crossing walkway at stabling yard to consistent with the layout of 4-car train parking</v>
      </c>
      <c r="H93" s="508" t="str">
        <f ca="1"/>
        <v>กำพล</v>
      </c>
      <c r="I93" s="508">
        <f ca="1"/>
        <v>0</v>
      </c>
      <c r="J93" s="508" t="str">
        <f ca="1"/>
        <v>Depot</v>
      </c>
      <c r="K93" s="510">
        <f ca="1"/>
        <v>46195</v>
      </c>
      <c r="L93" s="173">
        <f ca="1"/>
        <v>45991</v>
      </c>
      <c r="M93" s="187">
        <f ca="1"/>
        <v>1</v>
      </c>
      <c r="N93" s="191" t="str">
        <f ca="1"/>
        <v>Completed</v>
      </c>
      <c r="O93" s="173">
        <f ca="1"/>
        <v>46021</v>
      </c>
      <c r="P93" s="187">
        <f ca="1"/>
        <v>1</v>
      </c>
      <c r="Q93" s="191" t="str">
        <f ca="1"/>
        <v>Completed</v>
      </c>
      <c r="R93" s="194">
        <f ca="1"/>
        <v>0</v>
      </c>
      <c r="S93" s="195">
        <f ca="1"/>
        <v>0</v>
      </c>
      <c r="T93" s="203">
        <f ca="1"/>
        <v>0</v>
      </c>
      <c r="U93" s="173">
        <f ca="1"/>
        <v>46111</v>
      </c>
      <c r="V93" s="187">
        <f ca="1"/>
        <v>1</v>
      </c>
      <c r="W93" s="191" t="str">
        <f ca="1"/>
        <v>Completed</v>
      </c>
      <c r="X93" s="194">
        <f ca="1"/>
        <v>0</v>
      </c>
      <c r="Y93" s="195">
        <f ca="1"/>
        <v>0</v>
      </c>
      <c r="Z93" s="203">
        <f ca="1"/>
        <v>0</v>
      </c>
      <c r="AA93" s="173">
        <f ca="1"/>
        <v>46295</v>
      </c>
      <c r="AB93" s="189">
        <f ca="1"/>
        <v>0.5</v>
      </c>
      <c r="AC93" s="191" t="str">
        <f ca="1"/>
        <v>Late</v>
      </c>
      <c r="AD93" s="173">
        <f ca="1"/>
        <v>46302</v>
      </c>
      <c r="AE93" s="187">
        <f ca="1"/>
        <v>0</v>
      </c>
      <c r="AF93" s="191" t="str">
        <f ca="1"/>
        <v>Late</v>
      </c>
      <c r="AG93" cm="1">
        <f t="array" aca="1" ref="AG93" ca="1">_xlfn.XLOOKUP(1,(E93='01 Summary'!$E$4:$E$250)*(('01 Summary'!$AF$4:$AF$250="Late")+('01 Summary'!$AF$4:$AF$250="On Schedule")),'01 Summary'!$AM$4:$AM$250," ")</f>
        <v>0</v>
      </c>
      <c r="AI93" t="s">
        <v>1399</v>
      </c>
      <c r="AJ93" t="s">
        <v>2378</v>
      </c>
      <c r="AK93" t="s">
        <v>2380</v>
      </c>
    </row>
    <row r="94" spans="2:37" ht="30" customHeight="1" x14ac:dyDescent="0.2">
      <c r="B94" s="508">
        <f ca="1"/>
        <v>90</v>
      </c>
      <c r="C94" s="508" t="str">
        <f ca="1"/>
        <v>MDW-39288</v>
      </c>
      <c r="D94" s="508" t="str">
        <f ca="1"/>
        <v>Lot01</v>
      </c>
      <c r="E94" s="508" t="str">
        <f ca="1"/>
        <v>SIG3</v>
      </c>
      <c r="F94" s="508" t="str">
        <f ca="1"/>
        <v>SIG</v>
      </c>
      <c r="G94" s="542" t="str">
        <f ca="1"/>
        <v>Point Machine Foundation Construction</v>
      </c>
      <c r="H94" s="508" t="str">
        <f ca="1"/>
        <v>กำพล</v>
      </c>
      <c r="I94" s="508">
        <f ca="1"/>
        <v>0</v>
      </c>
      <c r="J94" s="508">
        <f ca="1"/>
        <v>0</v>
      </c>
      <c r="K94" s="510">
        <f ca="1"/>
        <v>46255</v>
      </c>
      <c r="L94" s="173">
        <f ca="1"/>
        <v>45982</v>
      </c>
      <c r="M94" s="187">
        <f ca="1"/>
        <v>1</v>
      </c>
      <c r="N94" s="191" t="str">
        <f ca="1"/>
        <v>Completed</v>
      </c>
      <c r="O94" s="173">
        <f ca="1"/>
        <v>46021</v>
      </c>
      <c r="P94" s="187">
        <f ca="1"/>
        <v>1</v>
      </c>
      <c r="Q94" s="191" t="str">
        <f ca="1"/>
        <v>Completed</v>
      </c>
      <c r="R94" s="194">
        <f ca="1"/>
        <v>0</v>
      </c>
      <c r="S94" s="195">
        <f ca="1"/>
        <v>0</v>
      </c>
      <c r="T94" s="203">
        <f ca="1"/>
        <v>0</v>
      </c>
      <c r="U94" s="173">
        <f ca="1"/>
        <v>46100</v>
      </c>
      <c r="V94" s="187">
        <f ca="1"/>
        <v>1</v>
      </c>
      <c r="W94" s="191" t="str">
        <f ca="1"/>
        <v>Completed</v>
      </c>
      <c r="X94" s="194">
        <f ca="1"/>
        <v>0</v>
      </c>
      <c r="Y94" s="195">
        <f ca="1"/>
        <v>0</v>
      </c>
      <c r="Z94" s="203">
        <f ca="1"/>
        <v>0</v>
      </c>
      <c r="AA94" s="173">
        <f ca="1"/>
        <v>46288</v>
      </c>
      <c r="AB94" s="189">
        <f ca="1"/>
        <v>0.25</v>
      </c>
      <c r="AC94" s="191" t="str">
        <f ca="1"/>
        <v>Late</v>
      </c>
      <c r="AD94" s="173">
        <f ca="1"/>
        <v>46295</v>
      </c>
      <c r="AE94" s="187">
        <f ca="1"/>
        <v>0</v>
      </c>
      <c r="AF94" s="191" t="str">
        <f ca="1"/>
        <v>Late</v>
      </c>
      <c r="AG94" cm="1">
        <f t="array" aca="1" ref="AG94" ca="1">_xlfn.XLOOKUP(1,(E94='01 Summary'!$E$4:$E$250)*(('01 Summary'!$AF$4:$AF$250="Late")+('01 Summary'!$AF$4:$AF$250="On Schedule")),'01 Summary'!$AM$4:$AM$250," ")</f>
        <v>0</v>
      </c>
      <c r="AI94" t="s">
        <v>1385</v>
      </c>
      <c r="AJ94" t="s">
        <v>2366</v>
      </c>
      <c r="AK94" t="s">
        <v>2368</v>
      </c>
    </row>
    <row r="95" spans="2:37" ht="30" customHeight="1" x14ac:dyDescent="0.2">
      <c r="B95" s="508">
        <f ca="1"/>
        <v>91</v>
      </c>
      <c r="C95" s="508" t="str">
        <f ca="1"/>
        <v>MDW-39001</v>
      </c>
      <c r="D95" s="508" t="str">
        <f ca="1"/>
        <v>Lot01</v>
      </c>
      <c r="E95" s="508" t="str">
        <f ca="1"/>
        <v>SIG4</v>
      </c>
      <c r="F95" s="508" t="str">
        <f ca="1"/>
        <v>SIG</v>
      </c>
      <c r="G95" s="542" t="str">
        <f ca="1"/>
        <v>Modification of Depot Track Route Line to Stabling Yard</v>
      </c>
      <c r="H95" s="508" t="str">
        <f ca="1"/>
        <v>สู่โชค</v>
      </c>
      <c r="I95" s="508">
        <f ca="1"/>
        <v>0</v>
      </c>
      <c r="J95" s="508" t="str">
        <f ca="1"/>
        <v>Depot</v>
      </c>
      <c r="K95" s="510">
        <f ca="1"/>
        <v>46195</v>
      </c>
      <c r="L95" s="173">
        <f ca="1"/>
        <v>45960</v>
      </c>
      <c r="M95" s="187">
        <f ca="1"/>
        <v>1</v>
      </c>
      <c r="N95" s="191" t="str">
        <f ca="1"/>
        <v>Completed</v>
      </c>
      <c r="O95" s="173">
        <f ca="1"/>
        <v>45990</v>
      </c>
      <c r="P95" s="187">
        <f ca="1"/>
        <v>1</v>
      </c>
      <c r="Q95" s="191" t="str">
        <f ca="1"/>
        <v>Completed</v>
      </c>
      <c r="R95" s="194">
        <f ca="1"/>
        <v>0</v>
      </c>
      <c r="S95" s="195">
        <f ca="1"/>
        <v>0</v>
      </c>
      <c r="T95" s="203">
        <f ca="1"/>
        <v>0</v>
      </c>
      <c r="U95" s="173">
        <f ca="1"/>
        <v>46170</v>
      </c>
      <c r="V95" s="187">
        <f ca="1"/>
        <v>0.95</v>
      </c>
      <c r="W95" s="191" t="str">
        <f ca="1"/>
        <v>Late</v>
      </c>
      <c r="X95" s="194">
        <f ca="1"/>
        <v>0</v>
      </c>
      <c r="Y95" s="195">
        <f ca="1"/>
        <v>0</v>
      </c>
      <c r="Z95" s="203">
        <f ca="1"/>
        <v>0</v>
      </c>
      <c r="AA95" s="173">
        <f ca="1"/>
        <v>46295</v>
      </c>
      <c r="AB95" s="187">
        <f ca="1"/>
        <v>0.5</v>
      </c>
      <c r="AC95" s="191" t="str">
        <f ca="1"/>
        <v>Late</v>
      </c>
      <c r="AD95" s="173">
        <f ca="1"/>
        <v>46302</v>
      </c>
      <c r="AE95" s="187">
        <f ca="1"/>
        <v>0</v>
      </c>
      <c r="AF95" s="191" t="str">
        <f ca="1"/>
        <v>Late</v>
      </c>
      <c r="AG95" t="str" cm="1">
        <f t="array" aca="1" ref="AG95" ca="1">_xlfn.XLOOKUP(1,(E95='01 Summary'!$E$4:$E$250)*(('01 Summary'!$AF$4:$AF$250="Late")+('01 Summary'!$AF$4:$AF$250="On Schedule")),'01 Summary'!$AM$4:$AM$250," ")</f>
        <v>คงเหลือเก็บงาน
Progress by ช.ธนัท</v>
      </c>
      <c r="AI95" t="s">
        <v>1101</v>
      </c>
      <c r="AJ95" t="s">
        <v>2342</v>
      </c>
      <c r="AK95" t="s">
        <v>2344</v>
      </c>
    </row>
    <row r="96" spans="2:37" ht="30" customHeight="1" x14ac:dyDescent="0.2">
      <c r="B96" s="508">
        <f ca="1"/>
        <v>92</v>
      </c>
      <c r="C96" s="508" t="str">
        <f ca="1"/>
        <v>MDW-39287</v>
      </c>
      <c r="D96" s="508" t="str">
        <f ca="1"/>
        <v>Lot01</v>
      </c>
      <c r="E96" s="508" t="str">
        <f ca="1"/>
        <v>SIG5</v>
      </c>
      <c r="F96" s="508" t="str">
        <f ca="1"/>
        <v>SIG</v>
      </c>
      <c r="G96" s="542" t="str">
        <f ca="1"/>
        <v>Strobe Light at Buffer Stops</v>
      </c>
      <c r="H96" s="508" t="str">
        <f ca="1"/>
        <v>ประธาน</v>
      </c>
      <c r="I96" s="508">
        <f ca="1"/>
        <v>0</v>
      </c>
      <c r="J96" s="508" t="str">
        <f ca="1"/>
        <v>Depot</v>
      </c>
      <c r="K96" s="510">
        <f ca="1"/>
        <v>46255</v>
      </c>
      <c r="L96" s="173">
        <f ca="1"/>
        <v>46172</v>
      </c>
      <c r="M96" s="187">
        <f ca="1"/>
        <v>1</v>
      </c>
      <c r="N96" s="191" t="str">
        <f ca="1"/>
        <v>Completed</v>
      </c>
      <c r="O96" s="173">
        <f ca="1"/>
        <v>46202</v>
      </c>
      <c r="P96" s="187">
        <f ca="1"/>
        <v>1</v>
      </c>
      <c r="Q96" s="191" t="str">
        <f ca="1"/>
        <v>Completed</v>
      </c>
      <c r="R96" s="194">
        <f ca="1"/>
        <v>0</v>
      </c>
      <c r="S96" s="195">
        <f ca="1"/>
        <v>0</v>
      </c>
      <c r="T96" s="203">
        <f ca="1"/>
        <v>0</v>
      </c>
      <c r="U96" s="173">
        <f ca="1"/>
        <v>46262</v>
      </c>
      <c r="V96" s="187">
        <f ca="1"/>
        <v>1</v>
      </c>
      <c r="W96" s="191" t="str">
        <f ca="1"/>
        <v>Completed</v>
      </c>
      <c r="X96" s="194">
        <f ca="1"/>
        <v>0</v>
      </c>
      <c r="Y96" s="195">
        <f ca="1"/>
        <v>0</v>
      </c>
      <c r="Z96" s="203">
        <f ca="1"/>
        <v>0</v>
      </c>
      <c r="AA96" s="173">
        <f ca="1"/>
        <v>46095</v>
      </c>
      <c r="AB96" s="187">
        <f ca="1"/>
        <v>1</v>
      </c>
      <c r="AC96" s="191" t="str">
        <f ca="1"/>
        <v>Completed</v>
      </c>
      <c r="AD96" s="173">
        <f ca="1"/>
        <v>46203</v>
      </c>
      <c r="AE96" s="187">
        <f ca="1"/>
        <v>0</v>
      </c>
      <c r="AF96" s="191" t="str">
        <f ca="1"/>
        <v>Late</v>
      </c>
      <c r="AG96" cm="1">
        <f t="array" aca="1" ref="AG96" ca="1">_xlfn.XLOOKUP(1,(E96='01 Summary'!$E$4:$E$250)*(('01 Summary'!$AF$4:$AF$250="Late")+('01 Summary'!$AF$4:$AF$250="On Schedule")),'01 Summary'!$AM$4:$AM$250," ")</f>
        <v>0</v>
      </c>
      <c r="AI96" t="s">
        <v>1382</v>
      </c>
      <c r="AJ96" t="s">
        <v>3578</v>
      </c>
      <c r="AK96" t="s">
        <v>3848</v>
      </c>
    </row>
    <row r="97" spans="2:37" ht="30" hidden="1" customHeight="1" x14ac:dyDescent="0.2">
      <c r="B97" s="508">
        <f ca="1"/>
        <v>93</v>
      </c>
      <c r="C97" s="508" t="str">
        <f ca="1"/>
        <v>DWE-39016</v>
      </c>
      <c r="D97" s="508" t="str">
        <f ca="1"/>
        <v>Lot01</v>
      </c>
      <c r="E97" s="508" t="str">
        <f ca="1"/>
        <v>DWE1</v>
      </c>
      <c r="F97" s="508" t="str">
        <f ca="1"/>
        <v>DWE</v>
      </c>
      <c r="G97" s="542" t="str">
        <f ca="1"/>
        <v>Diesel Fuel Storage Tank for Maintenance Vehicle</v>
      </c>
      <c r="H97" s="508" t="str">
        <f ca="1"/>
        <v>สมศักดิ์</v>
      </c>
      <c r="I97" s="508">
        <f ca="1"/>
        <v>0</v>
      </c>
      <c r="J97" s="508" t="str">
        <f ca="1"/>
        <v>Depot</v>
      </c>
      <c r="K97" s="510">
        <f ca="1"/>
        <v>46285</v>
      </c>
      <c r="L97" s="173">
        <f ca="1"/>
        <v>46008</v>
      </c>
      <c r="M97" s="187">
        <f ca="1"/>
        <v>1</v>
      </c>
      <c r="N97" s="191" t="str">
        <f ca="1"/>
        <v>Completed</v>
      </c>
      <c r="O97" s="173">
        <f ca="1"/>
        <v>46038</v>
      </c>
      <c r="P97" s="189">
        <f ca="1"/>
        <v>1</v>
      </c>
      <c r="Q97" s="192" t="str">
        <f ca="1"/>
        <v>Completed</v>
      </c>
      <c r="R97" s="173">
        <f ca="1"/>
        <v>46203</v>
      </c>
      <c r="S97" s="189">
        <f ca="1"/>
        <v>1</v>
      </c>
      <c r="T97" s="191" t="str">
        <f ca="1"/>
        <v>Completed</v>
      </c>
      <c r="U97" s="173">
        <f ca="1"/>
        <v>46234</v>
      </c>
      <c r="V97" s="189">
        <f ca="1"/>
        <v>1</v>
      </c>
      <c r="W97" s="191" t="str">
        <f ca="1"/>
        <v>Completed</v>
      </c>
      <c r="X97" s="193">
        <f ca="1"/>
        <v>46243</v>
      </c>
      <c r="Y97" s="189">
        <f ca="1"/>
        <v>0</v>
      </c>
      <c r="Z97" s="191" t="str">
        <f ca="1"/>
        <v>Late</v>
      </c>
      <c r="AA97" s="668">
        <f ca="1"/>
        <v>0</v>
      </c>
      <c r="AB97" s="669">
        <f ca="1"/>
        <v>0</v>
      </c>
      <c r="AC97" s="639">
        <f ca="1"/>
        <v>0</v>
      </c>
      <c r="AD97" s="672">
        <f ca="1"/>
        <v>0</v>
      </c>
      <c r="AE97" s="673">
        <f ca="1"/>
        <v>0</v>
      </c>
      <c r="AF97" s="655">
        <f ca="1"/>
        <v>0</v>
      </c>
      <c r="AG97" t="str" cm="1">
        <f t="array" aca="1" ref="AG97" ca="1">_xlfn.XLOOKUP(1,(E97='01 Summary'!$E$4:$E$250)*(('01 Summary'!$AF$4:$AF$250="Late")+('01 Summary'!$AF$4:$AF$250="On Schedule")),'01 Summary'!$AM$4:$AM$250," ")</f>
        <v xml:space="preserve"> </v>
      </c>
      <c r="AI97" t="s">
        <v>839</v>
      </c>
      <c r="AJ97" t="s">
        <v>2484</v>
      </c>
      <c r="AK97" t="s">
        <v>2486</v>
      </c>
    </row>
    <row r="98" spans="2:37" ht="30" customHeight="1" x14ac:dyDescent="0.2">
      <c r="B98" s="508">
        <f ca="1"/>
        <v>94</v>
      </c>
      <c r="C98" s="508" t="str">
        <f ca="1"/>
        <v>DWE-39011</v>
      </c>
      <c r="D98" s="508" t="str">
        <f ca="1"/>
        <v>Lot01</v>
      </c>
      <c r="E98" s="508" t="str">
        <f ca="1"/>
        <v>DWE2</v>
      </c>
      <c r="F98" s="508" t="str">
        <f ca="1"/>
        <v>DWE</v>
      </c>
      <c r="G98" s="542" t="str">
        <f ca="1"/>
        <v>Movable Height Maintenance Platform Vehicle (Boom Lift)</v>
      </c>
      <c r="H98" s="508" t="str">
        <f ca="1"/>
        <v>สมศักดิ์</v>
      </c>
      <c r="I98" s="508">
        <f ca="1"/>
        <v>0</v>
      </c>
      <c r="J98" s="508" t="str">
        <f ca="1"/>
        <v>Depot</v>
      </c>
      <c r="K98" s="510">
        <f ca="1"/>
        <v>46285</v>
      </c>
      <c r="L98" s="173">
        <f ca="1"/>
        <v>46008</v>
      </c>
      <c r="M98" s="187">
        <f ca="1"/>
        <v>1</v>
      </c>
      <c r="N98" s="191" t="str">
        <f ca="1"/>
        <v>Completed</v>
      </c>
      <c r="O98" s="173">
        <f ca="1"/>
        <v>45875</v>
      </c>
      <c r="P98" s="189">
        <f ca="1"/>
        <v>1</v>
      </c>
      <c r="Q98" s="191" t="str">
        <f ca="1"/>
        <v>Completed</v>
      </c>
      <c r="R98" s="173">
        <f ca="1"/>
        <v>46022</v>
      </c>
      <c r="S98" s="189">
        <f ca="1"/>
        <v>1</v>
      </c>
      <c r="T98" s="191" t="str">
        <f ca="1"/>
        <v>Completed</v>
      </c>
      <c r="U98" s="173">
        <f ca="1"/>
        <v>46203</v>
      </c>
      <c r="V98" s="189">
        <f ca="1"/>
        <v>1</v>
      </c>
      <c r="W98" s="191" t="str">
        <f ca="1"/>
        <v>Completed</v>
      </c>
      <c r="X98" s="193">
        <f ca="1"/>
        <v>46212</v>
      </c>
      <c r="Y98" s="189">
        <f ca="1"/>
        <v>0</v>
      </c>
      <c r="Z98" s="191" t="str">
        <f ca="1"/>
        <v>Late</v>
      </c>
      <c r="AA98" s="173">
        <f ca="1"/>
        <v>46164</v>
      </c>
      <c r="AB98" s="189">
        <f ca="1"/>
        <v>1</v>
      </c>
      <c r="AC98" s="191" t="str">
        <f ca="1"/>
        <v>Completed</v>
      </c>
      <c r="AD98" s="173">
        <f ca="1"/>
        <v>46295</v>
      </c>
      <c r="AE98" s="189">
        <f ca="1"/>
        <v>0</v>
      </c>
      <c r="AF98" s="191" t="str">
        <f ca="1"/>
        <v>Late</v>
      </c>
      <c r="AG98" t="str" cm="1">
        <f t="array" aca="1" ref="AG98" ca="1">_xlfn.XLOOKUP(1,(E98='01 Summary'!$E$4:$E$250)*(('01 Summary'!$AF$4:$AF$250="Late")+('01 Summary'!$AF$4:$AF$250="On Schedule")),'01 Summary'!$AM$4:$AM$250," ")</f>
        <v>Test 9-15/11/26</v>
      </c>
      <c r="AI98" t="s">
        <v>481</v>
      </c>
      <c r="AJ98" t="s">
        <v>2456</v>
      </c>
      <c r="AK98" t="s">
        <v>2458</v>
      </c>
    </row>
    <row r="99" spans="2:37" ht="30" customHeight="1" x14ac:dyDescent="0.2">
      <c r="B99" s="508">
        <f ca="1"/>
        <v>95</v>
      </c>
      <c r="C99" s="508" t="str">
        <f ca="1"/>
        <v>DWE-39012</v>
      </c>
      <c r="D99" s="508" t="str">
        <f ca="1"/>
        <v>Lot01</v>
      </c>
      <c r="E99" s="508" t="str">
        <f ca="1"/>
        <v>DWE3</v>
      </c>
      <c r="F99" s="508" t="str">
        <f ca="1"/>
        <v>DWE</v>
      </c>
      <c r="G99" s="542" t="str">
        <f ca="1"/>
        <v>Fork Lift Vehicle</v>
      </c>
      <c r="H99" s="508" t="str">
        <f ca="1"/>
        <v>สมศักดิ์</v>
      </c>
      <c r="I99" s="508">
        <f ca="1"/>
        <v>0</v>
      </c>
      <c r="J99" s="508" t="str">
        <f ca="1"/>
        <v>Depot</v>
      </c>
      <c r="K99" s="510">
        <f ca="1"/>
        <v>46285</v>
      </c>
      <c r="L99" s="173">
        <f ca="1"/>
        <v>46008</v>
      </c>
      <c r="M99" s="187">
        <f ca="1"/>
        <v>1</v>
      </c>
      <c r="N99" s="191" t="str">
        <f ca="1"/>
        <v>Completed</v>
      </c>
      <c r="O99" s="173">
        <f ca="1"/>
        <v>45747</v>
      </c>
      <c r="P99" s="189">
        <f ca="1"/>
        <v>1</v>
      </c>
      <c r="Q99" s="191" t="str">
        <f ca="1"/>
        <v>Completed</v>
      </c>
      <c r="R99" s="173">
        <f ca="1"/>
        <v>46174</v>
      </c>
      <c r="S99" s="189">
        <f ca="1"/>
        <v>1</v>
      </c>
      <c r="T99" s="191" t="str">
        <f ca="1"/>
        <v>Completed</v>
      </c>
      <c r="U99" s="173">
        <f ca="1"/>
        <v>46203</v>
      </c>
      <c r="V99" s="189">
        <f ca="1"/>
        <v>1</v>
      </c>
      <c r="W99" s="191" t="str">
        <f ca="1"/>
        <v>Completed</v>
      </c>
      <c r="X99" s="193">
        <f ca="1"/>
        <v>46233</v>
      </c>
      <c r="Y99" s="189">
        <f ca="1"/>
        <v>0</v>
      </c>
      <c r="Z99" s="191" t="str">
        <f ca="1"/>
        <v>Late</v>
      </c>
      <c r="AA99" s="173">
        <f ca="1"/>
        <v>46295</v>
      </c>
      <c r="AB99" s="189">
        <f ca="1"/>
        <v>0</v>
      </c>
      <c r="AC99" s="191" t="str">
        <f ca="1"/>
        <v>Late</v>
      </c>
      <c r="AD99" s="173">
        <f ca="1"/>
        <v>46302</v>
      </c>
      <c r="AE99" s="189">
        <f ca="1"/>
        <v>0</v>
      </c>
      <c r="AF99" s="191" t="str">
        <f ca="1"/>
        <v>Late</v>
      </c>
      <c r="AG99" t="str" cm="1">
        <f t="array" aca="1" ref="AG99" ca="1">_xlfn.XLOOKUP(1,(E99='01 Summary'!$E$4:$E$250)*(('01 Summary'!$AF$4:$AF$250="Late")+('01 Summary'!$AF$4:$AF$250="On Schedule")),'01 Summary'!$AM$4:$AM$250," ")</f>
        <v>Test 9-15/11/26</v>
      </c>
      <c r="AI99" t="s">
        <v>482</v>
      </c>
      <c r="AJ99" t="s">
        <v>2460</v>
      </c>
      <c r="AK99" t="s">
        <v>2462</v>
      </c>
    </row>
    <row r="100" spans="2:37" ht="30" hidden="1" customHeight="1" x14ac:dyDescent="0.2">
      <c r="B100" s="508">
        <f ca="1"/>
        <v>96</v>
      </c>
      <c r="C100" s="508" t="str">
        <f ca="1"/>
        <v>DWE-39015</v>
      </c>
      <c r="D100" s="508" t="str">
        <f ca="1"/>
        <v>Lot01</v>
      </c>
      <c r="E100" s="508" t="str">
        <f ca="1"/>
        <v>DWE4</v>
      </c>
      <c r="F100" s="508" t="str">
        <f ca="1"/>
        <v>DWE</v>
      </c>
      <c r="G100" s="542" t="str">
        <f ca="1"/>
        <v>Compressed Air System and Portable Air Compressor for Depot</v>
      </c>
      <c r="H100" s="508" t="str">
        <f ca="1"/>
        <v>สมศักดิ์</v>
      </c>
      <c r="I100" s="508">
        <f ca="1"/>
        <v>0</v>
      </c>
      <c r="J100" s="508" t="str">
        <f ca="1"/>
        <v>Depot</v>
      </c>
      <c r="K100" s="510">
        <f ca="1"/>
        <v>46285</v>
      </c>
      <c r="L100" s="173">
        <f ca="1"/>
        <v>46008</v>
      </c>
      <c r="M100" s="187">
        <f ca="1"/>
        <v>1</v>
      </c>
      <c r="N100" s="191" t="str">
        <f ca="1"/>
        <v>Completed</v>
      </c>
      <c r="O100" s="173">
        <f ca="1"/>
        <v>46032</v>
      </c>
      <c r="P100" s="189">
        <f ca="1"/>
        <v>1</v>
      </c>
      <c r="Q100" s="192" t="str">
        <f ca="1"/>
        <v>Completed</v>
      </c>
      <c r="R100" s="173">
        <f ca="1"/>
        <v>46068</v>
      </c>
      <c r="S100" s="189">
        <f ca="1"/>
        <v>1</v>
      </c>
      <c r="T100" s="191" t="str">
        <f ca="1"/>
        <v>Completed</v>
      </c>
      <c r="U100" s="173">
        <f ca="1"/>
        <v>46284</v>
      </c>
      <c r="V100" s="189">
        <f ca="1"/>
        <v>0</v>
      </c>
      <c r="W100" s="191" t="str">
        <f ca="1"/>
        <v>Late</v>
      </c>
      <c r="X100" s="193">
        <f ca="1"/>
        <v>46294</v>
      </c>
      <c r="Y100" s="189">
        <f ca="1"/>
        <v>0</v>
      </c>
      <c r="Z100" s="191" t="str">
        <f ca="1"/>
        <v>Late</v>
      </c>
      <c r="AA100" s="668">
        <f ca="1"/>
        <v>0</v>
      </c>
      <c r="AB100" s="669">
        <f ca="1"/>
        <v>0</v>
      </c>
      <c r="AC100" s="639">
        <f ca="1"/>
        <v>0</v>
      </c>
      <c r="AD100" s="672">
        <f ca="1"/>
        <v>0</v>
      </c>
      <c r="AE100" s="673">
        <f ca="1"/>
        <v>0</v>
      </c>
      <c r="AF100" s="655">
        <f ca="1"/>
        <v>0</v>
      </c>
      <c r="AG100" t="str" cm="1">
        <f t="array" aca="1" ref="AG100" ca="1">_xlfn.XLOOKUP(1,(E100='01 Summary'!$E$4:$E$250)*(('01 Summary'!$AF$4:$AF$250="Late")+('01 Summary'!$AF$4:$AF$250="On Schedule")),'01 Summary'!$AM$4:$AM$250," ")</f>
        <v xml:space="preserve"> </v>
      </c>
      <c r="AI100" t="s">
        <v>483</v>
      </c>
      <c r="AJ100" t="s">
        <v>2480</v>
      </c>
      <c r="AK100" t="s">
        <v>2482</v>
      </c>
    </row>
    <row r="101" spans="2:37" ht="30" customHeight="1" x14ac:dyDescent="0.2">
      <c r="B101" s="508">
        <f ca="1"/>
        <v>97</v>
      </c>
      <c r="C101" s="508" t="str">
        <f ca="1"/>
        <v>DWE-39017</v>
      </c>
      <c r="D101" s="508" t="str">
        <f ca="1"/>
        <v>Lot01</v>
      </c>
      <c r="E101" s="508" t="str">
        <f ca="1"/>
        <v>DWE5</v>
      </c>
      <c r="F101" s="508" t="str">
        <f ca="1"/>
        <v>DWE</v>
      </c>
      <c r="G101" s="542" t="str">
        <f ca="1"/>
        <v>Pallet Storage Shelves in Hazardous Storage</v>
      </c>
      <c r="H101" s="508" t="str">
        <f ca="1"/>
        <v>สมศักดิ์</v>
      </c>
      <c r="I101" s="508">
        <f ca="1"/>
        <v>0</v>
      </c>
      <c r="J101" s="508" t="str">
        <f ca="1"/>
        <v>Depot</v>
      </c>
      <c r="K101" s="510">
        <f ca="1"/>
        <v>46285</v>
      </c>
      <c r="L101" s="173">
        <f ca="1"/>
        <v>46008</v>
      </c>
      <c r="M101" s="187">
        <f ca="1"/>
        <v>1</v>
      </c>
      <c r="N101" s="191" t="str">
        <f ca="1"/>
        <v>Completed</v>
      </c>
      <c r="O101" s="173">
        <f ca="1"/>
        <v>46007</v>
      </c>
      <c r="P101" s="189">
        <f ca="1"/>
        <v>1</v>
      </c>
      <c r="Q101" s="191" t="str">
        <f ca="1"/>
        <v>Completed</v>
      </c>
      <c r="R101" s="173">
        <f ca="1"/>
        <v>46081</v>
      </c>
      <c r="S101" s="189">
        <f ca="1"/>
        <v>1</v>
      </c>
      <c r="T101" s="191" t="str">
        <f ca="1"/>
        <v>Completed</v>
      </c>
      <c r="U101" s="173">
        <f ca="1"/>
        <v>46173</v>
      </c>
      <c r="V101" s="189">
        <f ca="1"/>
        <v>1</v>
      </c>
      <c r="W101" s="191" t="str">
        <f ca="1"/>
        <v>Completed</v>
      </c>
      <c r="X101" s="193">
        <f ca="1"/>
        <v>46178</v>
      </c>
      <c r="Y101" s="189">
        <f ca="1"/>
        <v>0</v>
      </c>
      <c r="Z101" s="191" t="str">
        <f ca="1"/>
        <v>Late</v>
      </c>
      <c r="AA101" s="173">
        <f ca="1"/>
        <v>46220</v>
      </c>
      <c r="AB101" s="189">
        <f ca="1"/>
        <v>1</v>
      </c>
      <c r="AC101" s="191" t="str">
        <f ca="1"/>
        <v>Completed</v>
      </c>
      <c r="AD101" s="173">
        <f ca="1"/>
        <v>46295</v>
      </c>
      <c r="AE101" s="189">
        <f ca="1"/>
        <v>0</v>
      </c>
      <c r="AF101" s="191" t="str">
        <f ca="1"/>
        <v>Late</v>
      </c>
      <c r="AG101" t="str" cm="1">
        <f t="array" aca="1" ref="AG101" ca="1">_xlfn.XLOOKUP(1,(E101='01 Summary'!$E$4:$E$250)*(('01 Summary'!$AF$4:$AF$250="Late")+('01 Summary'!$AF$4:$AF$250="On Schedule")),'01 Summary'!$AM$4:$AM$250," ")</f>
        <v>Test 26-30/10/26</v>
      </c>
      <c r="AI101" t="s">
        <v>480</v>
      </c>
      <c r="AJ101" t="s">
        <v>2488</v>
      </c>
      <c r="AK101" t="s">
        <v>2490</v>
      </c>
    </row>
    <row r="102" spans="2:37" ht="30" customHeight="1" x14ac:dyDescent="0.2">
      <c r="B102" s="508">
        <f ca="1"/>
        <v>98</v>
      </c>
      <c r="C102" s="508" t="str">
        <f ca="1"/>
        <v>DWE-39017</v>
      </c>
      <c r="D102" s="508" t="str">
        <f ca="1"/>
        <v>Lot01</v>
      </c>
      <c r="E102" s="508" t="str">
        <f ca="1"/>
        <v>DWE6</v>
      </c>
      <c r="F102" s="508" t="str">
        <f ca="1"/>
        <v>DWE</v>
      </c>
      <c r="G102" s="542" t="str">
        <f ca="1"/>
        <v>Pallet Storage in Main Storage Room</v>
      </c>
      <c r="H102" s="508" t="str">
        <f ca="1"/>
        <v>สมศักดิ์</v>
      </c>
      <c r="I102" s="508">
        <f ca="1"/>
        <v>0</v>
      </c>
      <c r="J102" s="508" t="str">
        <f ca="1"/>
        <v>Depot</v>
      </c>
      <c r="K102" s="510">
        <f ca="1"/>
        <v>46285</v>
      </c>
      <c r="L102" s="173">
        <f ca="1"/>
        <v>46008</v>
      </c>
      <c r="M102" s="187">
        <f ca="1"/>
        <v>1</v>
      </c>
      <c r="N102" s="191" t="str">
        <f ca="1"/>
        <v>Completed</v>
      </c>
      <c r="O102" s="173">
        <f ca="1"/>
        <v>46007</v>
      </c>
      <c r="P102" s="189">
        <f ca="1"/>
        <v>1</v>
      </c>
      <c r="Q102" s="191" t="str">
        <f ca="1"/>
        <v>Completed</v>
      </c>
      <c r="R102" s="173">
        <f ca="1"/>
        <v>46081</v>
      </c>
      <c r="S102" s="189">
        <f ca="1"/>
        <v>1</v>
      </c>
      <c r="T102" s="191" t="str">
        <f ca="1"/>
        <v>Completed</v>
      </c>
      <c r="U102" s="173">
        <f ca="1"/>
        <v>46173</v>
      </c>
      <c r="V102" s="189">
        <f ca="1"/>
        <v>1</v>
      </c>
      <c r="W102" s="191" t="str">
        <f ca="1"/>
        <v>Completed</v>
      </c>
      <c r="X102" s="193">
        <f ca="1"/>
        <v>46178</v>
      </c>
      <c r="Y102" s="189">
        <f ca="1"/>
        <v>0</v>
      </c>
      <c r="Z102" s="191" t="str">
        <f ca="1"/>
        <v>Late</v>
      </c>
      <c r="AA102" s="173">
        <f ca="1"/>
        <v>46220</v>
      </c>
      <c r="AB102" s="189">
        <f ca="1"/>
        <v>1</v>
      </c>
      <c r="AC102" s="191" t="str">
        <f ca="1"/>
        <v>Completed</v>
      </c>
      <c r="AD102" s="173">
        <f ca="1"/>
        <v>46295</v>
      </c>
      <c r="AE102" s="189">
        <f ca="1"/>
        <v>0</v>
      </c>
      <c r="AF102" s="191" t="str">
        <f ca="1"/>
        <v>Late</v>
      </c>
      <c r="AG102" t="str" cm="1">
        <f t="array" aca="1" ref="AG102" ca="1">_xlfn.XLOOKUP(1,(E102='01 Summary'!$E$4:$E$250)*(('01 Summary'!$AF$4:$AF$250="Late")+('01 Summary'!$AF$4:$AF$250="On Schedule")),'01 Summary'!$AM$4:$AM$250," ")</f>
        <v>Test 26-30/10/26</v>
      </c>
      <c r="AI102" t="s">
        <v>480</v>
      </c>
      <c r="AJ102" t="s">
        <v>2488</v>
      </c>
      <c r="AK102" t="s">
        <v>2490</v>
      </c>
    </row>
    <row r="103" spans="2:37" ht="30" customHeight="1" x14ac:dyDescent="0.2">
      <c r="B103" s="508">
        <f ca="1"/>
        <v>99</v>
      </c>
      <c r="C103" s="508" t="str">
        <f ca="1"/>
        <v>DWE-39017</v>
      </c>
      <c r="D103" s="508" t="str">
        <f ca="1"/>
        <v>Lot01</v>
      </c>
      <c r="E103" s="508" t="str">
        <f ca="1"/>
        <v>DWE7</v>
      </c>
      <c r="F103" s="508" t="str">
        <f ca="1"/>
        <v>DWE</v>
      </c>
      <c r="G103" s="542" t="str">
        <f ca="1"/>
        <v>Two-Tier Shelf</v>
      </c>
      <c r="H103" s="508" t="str">
        <f ca="1"/>
        <v>สมศักดิ์</v>
      </c>
      <c r="I103" s="508">
        <f ca="1"/>
        <v>0</v>
      </c>
      <c r="J103" s="508" t="str">
        <f ca="1"/>
        <v>Depot</v>
      </c>
      <c r="K103" s="510">
        <f ca="1"/>
        <v>46285</v>
      </c>
      <c r="L103" s="173">
        <f ca="1"/>
        <v>46008</v>
      </c>
      <c r="M103" s="187">
        <f ca="1"/>
        <v>1</v>
      </c>
      <c r="N103" s="191" t="str">
        <f ca="1"/>
        <v>Completed</v>
      </c>
      <c r="O103" s="173">
        <f ca="1"/>
        <v>46007</v>
      </c>
      <c r="P103" s="189">
        <f ca="1"/>
        <v>1</v>
      </c>
      <c r="Q103" s="191" t="str">
        <f ca="1"/>
        <v>Completed</v>
      </c>
      <c r="R103" s="173">
        <f ca="1"/>
        <v>46081</v>
      </c>
      <c r="S103" s="189">
        <f ca="1"/>
        <v>1</v>
      </c>
      <c r="T103" s="191" t="str">
        <f ca="1"/>
        <v>Completed</v>
      </c>
      <c r="U103" s="173">
        <f ca="1"/>
        <v>46173</v>
      </c>
      <c r="V103" s="189">
        <f ca="1"/>
        <v>1</v>
      </c>
      <c r="W103" s="191" t="str">
        <f ca="1"/>
        <v>Completed</v>
      </c>
      <c r="X103" s="193">
        <f ca="1"/>
        <v>46178</v>
      </c>
      <c r="Y103" s="189">
        <f ca="1"/>
        <v>0</v>
      </c>
      <c r="Z103" s="191" t="str">
        <f ca="1"/>
        <v>Late</v>
      </c>
      <c r="AA103" s="173">
        <f ca="1"/>
        <v>46220</v>
      </c>
      <c r="AB103" s="189">
        <f ca="1"/>
        <v>1</v>
      </c>
      <c r="AC103" s="191" t="str">
        <f ca="1"/>
        <v>Completed</v>
      </c>
      <c r="AD103" s="173">
        <f ca="1"/>
        <v>46295</v>
      </c>
      <c r="AE103" s="189">
        <f ca="1"/>
        <v>0</v>
      </c>
      <c r="AF103" s="191" t="str">
        <f ca="1"/>
        <v>Late</v>
      </c>
      <c r="AG103" t="str" cm="1">
        <f t="array" aca="1" ref="AG103" ca="1">_xlfn.XLOOKUP(1,(E103='01 Summary'!$E$4:$E$250)*(('01 Summary'!$AF$4:$AF$250="Late")+('01 Summary'!$AF$4:$AF$250="On Schedule")),'01 Summary'!$AM$4:$AM$250," ")</f>
        <v>Test 26-30/10/26</v>
      </c>
      <c r="AI103" t="s">
        <v>480</v>
      </c>
      <c r="AJ103" t="s">
        <v>2488</v>
      </c>
      <c r="AK103" t="s">
        <v>2490</v>
      </c>
    </row>
    <row r="104" spans="2:37" ht="30" customHeight="1" x14ac:dyDescent="0.2">
      <c r="B104" s="508">
        <f ca="1"/>
        <v>100</v>
      </c>
      <c r="C104" s="508" t="str">
        <f ca="1"/>
        <v>DWE-39017</v>
      </c>
      <c r="D104" s="508" t="str">
        <f ca="1"/>
        <v>Lot01</v>
      </c>
      <c r="E104" s="508" t="str">
        <f ca="1"/>
        <v>DWE8</v>
      </c>
      <c r="F104" s="508" t="str">
        <f ca="1"/>
        <v>DWE</v>
      </c>
      <c r="G104" s="542" t="str">
        <f ca="1"/>
        <v>Tool Storage</v>
      </c>
      <c r="H104" s="508" t="str">
        <f ca="1"/>
        <v>สมศักดิ์</v>
      </c>
      <c r="I104" s="508">
        <f ca="1"/>
        <v>0</v>
      </c>
      <c r="J104" s="508" t="str">
        <f ca="1"/>
        <v>Depot</v>
      </c>
      <c r="K104" s="510">
        <f ca="1"/>
        <v>46285</v>
      </c>
      <c r="L104" s="173">
        <f ca="1"/>
        <v>46008</v>
      </c>
      <c r="M104" s="187">
        <f ca="1"/>
        <v>1</v>
      </c>
      <c r="N104" s="191" t="str">
        <f ca="1"/>
        <v>Completed</v>
      </c>
      <c r="O104" s="173">
        <f ca="1"/>
        <v>46007</v>
      </c>
      <c r="P104" s="189">
        <f ca="1"/>
        <v>1</v>
      </c>
      <c r="Q104" s="191" t="str">
        <f ca="1"/>
        <v>Completed</v>
      </c>
      <c r="R104" s="173">
        <f ca="1"/>
        <v>46081</v>
      </c>
      <c r="S104" s="189">
        <f ca="1"/>
        <v>1</v>
      </c>
      <c r="T104" s="191" t="str">
        <f ca="1"/>
        <v>Completed</v>
      </c>
      <c r="U104" s="173">
        <f ca="1"/>
        <v>46173</v>
      </c>
      <c r="V104" s="189">
        <f ca="1"/>
        <v>1</v>
      </c>
      <c r="W104" s="191" t="str">
        <f ca="1"/>
        <v>Completed</v>
      </c>
      <c r="X104" s="193">
        <f ca="1"/>
        <v>46178</v>
      </c>
      <c r="Y104" s="189">
        <f ca="1"/>
        <v>0</v>
      </c>
      <c r="Z104" s="191" t="str">
        <f ca="1"/>
        <v>Late</v>
      </c>
      <c r="AA104" s="173">
        <f ca="1"/>
        <v>46220</v>
      </c>
      <c r="AB104" s="189">
        <f ca="1"/>
        <v>1</v>
      </c>
      <c r="AC104" s="191" t="str">
        <f ca="1"/>
        <v>Completed</v>
      </c>
      <c r="AD104" s="173">
        <f ca="1"/>
        <v>46295</v>
      </c>
      <c r="AE104" s="189">
        <f ca="1"/>
        <v>0</v>
      </c>
      <c r="AF104" s="191" t="str">
        <f ca="1"/>
        <v>Late</v>
      </c>
      <c r="AG104" t="str" cm="1">
        <f t="array" aca="1" ref="AG104" ca="1">_xlfn.XLOOKUP(1,(E104='01 Summary'!$E$4:$E$250)*(('01 Summary'!$AF$4:$AF$250="Late")+('01 Summary'!$AF$4:$AF$250="On Schedule")),'01 Summary'!$AM$4:$AM$250," ")</f>
        <v>Test 26-30/10/26</v>
      </c>
      <c r="AI104" t="s">
        <v>480</v>
      </c>
      <c r="AJ104" t="s">
        <v>2488</v>
      </c>
      <c r="AK104" t="s">
        <v>2490</v>
      </c>
    </row>
    <row r="105" spans="2:37" ht="30" customHeight="1" x14ac:dyDescent="0.2">
      <c r="B105" s="508">
        <f ca="1"/>
        <v>101</v>
      </c>
      <c r="C105" s="508" t="str">
        <f ca="1"/>
        <v>DWE-39018</v>
      </c>
      <c r="D105" s="508" t="str">
        <f ca="1"/>
        <v>Lot01</v>
      </c>
      <c r="E105" s="508" t="str">
        <f ca="1"/>
        <v>DWE9</v>
      </c>
      <c r="F105" s="508" t="str">
        <f ca="1"/>
        <v>DWE</v>
      </c>
      <c r="G105" s="542" t="str">
        <f ca="1"/>
        <v>Repair Equipment</v>
      </c>
      <c r="H105" s="508" t="str">
        <f ca="1"/>
        <v>สมศักดิ์</v>
      </c>
      <c r="I105" s="508">
        <f ca="1"/>
        <v>0</v>
      </c>
      <c r="J105" s="508" t="str">
        <f ca="1"/>
        <v>Depot</v>
      </c>
      <c r="K105" s="510">
        <f ca="1"/>
        <v>46285</v>
      </c>
      <c r="L105" s="173">
        <f ca="1"/>
        <v>46008</v>
      </c>
      <c r="M105" s="187">
        <f ca="1"/>
        <v>1</v>
      </c>
      <c r="N105" s="191" t="str">
        <f ca="1"/>
        <v>Completed</v>
      </c>
      <c r="O105" s="597">
        <f ca="1"/>
        <v>46234</v>
      </c>
      <c r="P105" s="189">
        <f ca="1"/>
        <v>0.5</v>
      </c>
      <c r="Q105" s="191" t="str">
        <f ca="1"/>
        <v>Late</v>
      </c>
      <c r="R105" s="173">
        <f ca="1"/>
        <v>46325</v>
      </c>
      <c r="S105" s="189">
        <f ca="1"/>
        <v>0.7</v>
      </c>
      <c r="T105" s="191" t="str">
        <f ca="1"/>
        <v>On Schedule</v>
      </c>
      <c r="U105" s="173">
        <f ca="1"/>
        <v>46449</v>
      </c>
      <c r="V105" s="189">
        <f ca="1"/>
        <v>0</v>
      </c>
      <c r="W105" s="191" t="str">
        <f ca="1"/>
        <v>On Schedule</v>
      </c>
      <c r="X105" s="193">
        <f ca="1"/>
        <v>46479</v>
      </c>
      <c r="Y105" s="189">
        <f ca="1"/>
        <v>0</v>
      </c>
      <c r="Z105" s="191" t="str">
        <f ca="1"/>
        <v>On Schedule</v>
      </c>
      <c r="AA105" s="173">
        <f ca="1"/>
        <v>46449</v>
      </c>
      <c r="AB105" s="189">
        <f ca="1"/>
        <v>0</v>
      </c>
      <c r="AC105" s="191" t="str">
        <f ca="1"/>
        <v>On Schedule</v>
      </c>
      <c r="AD105" s="173">
        <f ca="1"/>
        <v>46486</v>
      </c>
      <c r="AE105" s="189">
        <f ca="1"/>
        <v>0</v>
      </c>
      <c r="AF105" s="191" t="str">
        <f ca="1"/>
        <v>On Schedule</v>
      </c>
      <c r="AG105" t="str" cm="1">
        <f t="array" aca="1" ref="AG105" ca="1">_xlfn.XLOOKUP(1,(E105='01 Summary'!$E$4:$E$250)*(('01 Summary'!$AF$4:$AF$250="Late")+('01 Summary'!$AF$4:$AF$250="On Schedule")),'01 Summary'!$AM$4:$AM$250," ")</f>
        <v>คงเหลือจัดส่งอุปกรณ์</v>
      </c>
      <c r="AI105" t="s">
        <v>485</v>
      </c>
      <c r="AJ105" t="s">
        <v>2504</v>
      </c>
      <c r="AK105" t="s">
        <v>2506</v>
      </c>
    </row>
    <row r="106" spans="2:37" ht="30" customHeight="1" x14ac:dyDescent="0.2">
      <c r="B106" s="508">
        <f ca="1"/>
        <v>102</v>
      </c>
      <c r="C106" s="508" t="str">
        <f ca="1"/>
        <v>DWE-39020</v>
      </c>
      <c r="D106" s="508" t="str">
        <f ca="1"/>
        <v>Lot01</v>
      </c>
      <c r="E106" s="508" t="str">
        <f ca="1"/>
        <v>DWE10</v>
      </c>
      <c r="F106" s="508" t="str">
        <f ca="1"/>
        <v>DWE</v>
      </c>
      <c r="G106" s="542" t="str">
        <f ca="1"/>
        <v>Oil &amp; Grease Disposal</v>
      </c>
      <c r="H106" s="508" t="str">
        <f ca="1"/>
        <v>สมศักดิ์</v>
      </c>
      <c r="I106" s="508">
        <f ca="1"/>
        <v>0</v>
      </c>
      <c r="J106" s="508" t="str">
        <f ca="1"/>
        <v>Depot</v>
      </c>
      <c r="K106" s="510">
        <f ca="1"/>
        <v>46285</v>
      </c>
      <c r="L106" s="173">
        <f ca="1"/>
        <v>46008</v>
      </c>
      <c r="M106" s="187">
        <f ca="1"/>
        <v>1</v>
      </c>
      <c r="N106" s="191" t="str">
        <f ca="1"/>
        <v>Completed</v>
      </c>
      <c r="O106" s="173">
        <f ca="1"/>
        <v>46038</v>
      </c>
      <c r="P106" s="189">
        <f ca="1"/>
        <v>1</v>
      </c>
      <c r="Q106" s="191" t="str">
        <f ca="1"/>
        <v>Completed</v>
      </c>
      <c r="R106" s="173">
        <f ca="1"/>
        <v>46081</v>
      </c>
      <c r="S106" s="189">
        <f ca="1"/>
        <v>1</v>
      </c>
      <c r="T106" s="191" t="str">
        <f ca="1"/>
        <v>Completed</v>
      </c>
      <c r="U106" s="173">
        <f ca="1"/>
        <v>46112</v>
      </c>
      <c r="V106" s="189">
        <f ca="1"/>
        <v>1</v>
      </c>
      <c r="W106" s="191" t="str">
        <f ca="1"/>
        <v>Completed</v>
      </c>
      <c r="X106" s="193">
        <f ca="1"/>
        <v>46208</v>
      </c>
      <c r="Y106" s="189">
        <f ca="1"/>
        <v>0</v>
      </c>
      <c r="Z106" s="191" t="str">
        <f ca="1"/>
        <v>Late</v>
      </c>
      <c r="AA106" s="173">
        <f ca="1"/>
        <v>46295</v>
      </c>
      <c r="AB106" s="189">
        <f ca="1"/>
        <v>0</v>
      </c>
      <c r="AC106" s="191" t="str">
        <f ca="1"/>
        <v>Late</v>
      </c>
      <c r="AD106" s="173">
        <f ca="1"/>
        <v>46302</v>
      </c>
      <c r="AE106" s="189">
        <f ca="1"/>
        <v>0</v>
      </c>
      <c r="AF106" s="191" t="str">
        <f ca="1"/>
        <v>Late</v>
      </c>
      <c r="AG106" t="str" cm="1">
        <f t="array" aca="1" ref="AG106" ca="1">_xlfn.XLOOKUP(1,(E106='01 Summary'!$E$4:$E$250)*(('01 Summary'!$AF$4:$AF$250="Late")+('01 Summary'!$AF$4:$AF$250="On Schedule")),'01 Summary'!$AM$4:$AM$250," ")</f>
        <v>Test 9-15/11/26</v>
      </c>
      <c r="AI106" t="s">
        <v>486</v>
      </c>
      <c r="AJ106" t="s">
        <v>2512</v>
      </c>
      <c r="AK106" t="s">
        <v>2514</v>
      </c>
    </row>
    <row r="107" spans="2:37" ht="30" customHeight="1" x14ac:dyDescent="0.2">
      <c r="B107" s="508">
        <f ca="1"/>
        <v>103</v>
      </c>
      <c r="C107" s="508" t="str">
        <f ca="1"/>
        <v>DWE-39020</v>
      </c>
      <c r="D107" s="508" t="str">
        <f ca="1"/>
        <v>Lot01</v>
      </c>
      <c r="E107" s="508" t="str">
        <f ca="1"/>
        <v>DWE11</v>
      </c>
      <c r="F107" s="508" t="str">
        <f ca="1"/>
        <v>DWE</v>
      </c>
      <c r="G107" s="542" t="str">
        <f ca="1"/>
        <v>Grease Dispensers</v>
      </c>
      <c r="H107" s="508" t="str">
        <f ca="1"/>
        <v>สมศักดิ์</v>
      </c>
      <c r="I107" s="508">
        <f ca="1"/>
        <v>0</v>
      </c>
      <c r="J107" s="508" t="str">
        <f ca="1"/>
        <v>Depot</v>
      </c>
      <c r="K107" s="510">
        <f ca="1"/>
        <v>46285</v>
      </c>
      <c r="L107" s="173">
        <f ca="1"/>
        <v>46008</v>
      </c>
      <c r="M107" s="187">
        <f ca="1"/>
        <v>1</v>
      </c>
      <c r="N107" s="191" t="str">
        <f ca="1"/>
        <v>Completed</v>
      </c>
      <c r="O107" s="173">
        <f ca="1"/>
        <v>46038</v>
      </c>
      <c r="P107" s="189">
        <f ca="1"/>
        <v>1</v>
      </c>
      <c r="Q107" s="191" t="str">
        <f ca="1"/>
        <v>Completed</v>
      </c>
      <c r="R107" s="173">
        <f ca="1"/>
        <v>46140</v>
      </c>
      <c r="S107" s="189">
        <f ca="1"/>
        <v>1</v>
      </c>
      <c r="T107" s="191" t="str">
        <f ca="1"/>
        <v>Completed</v>
      </c>
      <c r="U107" s="173">
        <f ca="1"/>
        <v>46167</v>
      </c>
      <c r="V107" s="189">
        <f ca="1"/>
        <v>1</v>
      </c>
      <c r="W107" s="191" t="str">
        <f ca="1"/>
        <v>Completed</v>
      </c>
      <c r="X107" s="193">
        <f ca="1"/>
        <v>46208</v>
      </c>
      <c r="Y107" s="189">
        <f ca="1"/>
        <v>0</v>
      </c>
      <c r="Z107" s="191" t="str">
        <f ca="1"/>
        <v>Late</v>
      </c>
      <c r="AA107" s="173">
        <f ca="1"/>
        <v>46295</v>
      </c>
      <c r="AB107" s="189">
        <f ca="1"/>
        <v>0</v>
      </c>
      <c r="AC107" s="191" t="str">
        <f ca="1"/>
        <v>Late</v>
      </c>
      <c r="AD107" s="173">
        <f ca="1"/>
        <v>46302</v>
      </c>
      <c r="AE107" s="189">
        <f ca="1"/>
        <v>0</v>
      </c>
      <c r="AF107" s="191" t="str">
        <f ca="1"/>
        <v>Late</v>
      </c>
      <c r="AG107" s="571" t="str" cm="1">
        <f t="array" aca="1" ref="AG107" ca="1">_xlfn.XLOOKUP(1,(E107='01 Summary'!$E$4:$E$250)*(('01 Summary'!$AF$4:$AF$250="Late")+('01 Summary'!$AF$4:$AF$250="On Schedule")),'01 Summary'!$AM$4:$AM$250," ")</f>
        <v>Test 9-15/11/26</v>
      </c>
      <c r="AH107" s="571"/>
      <c r="AI107" s="571" t="s">
        <v>486</v>
      </c>
      <c r="AJ107" s="571" t="s">
        <v>2512</v>
      </c>
      <c r="AK107" s="571" t="s">
        <v>2514</v>
      </c>
    </row>
    <row r="108" spans="2:37" ht="30" customHeight="1" x14ac:dyDescent="0.2">
      <c r="B108" s="508">
        <f ca="1"/>
        <v>104</v>
      </c>
      <c r="C108" s="508" t="str">
        <f ca="1"/>
        <v>DWE-39020</v>
      </c>
      <c r="D108" s="508" t="str">
        <f ca="1"/>
        <v>Lot01</v>
      </c>
      <c r="E108" s="508" t="str">
        <f ca="1"/>
        <v>DWE12</v>
      </c>
      <c r="F108" s="508" t="str">
        <f ca="1"/>
        <v>DWE</v>
      </c>
      <c r="G108" s="542" t="str">
        <f ca="1"/>
        <v>Waste Disposal</v>
      </c>
      <c r="H108" s="508" t="str">
        <f ca="1"/>
        <v>สมศักดิ์</v>
      </c>
      <c r="I108" s="508">
        <f ca="1"/>
        <v>0</v>
      </c>
      <c r="J108" s="508" t="str">
        <f ca="1"/>
        <v>Depot</v>
      </c>
      <c r="K108" s="510">
        <f ca="1"/>
        <v>46285</v>
      </c>
      <c r="L108" s="173">
        <f ca="1"/>
        <v>46008</v>
      </c>
      <c r="M108" s="187">
        <f ca="1"/>
        <v>1</v>
      </c>
      <c r="N108" s="191" t="str">
        <f ca="1"/>
        <v>Completed</v>
      </c>
      <c r="O108" s="173">
        <f ca="1"/>
        <v>46038</v>
      </c>
      <c r="P108" s="189">
        <f ca="1"/>
        <v>1</v>
      </c>
      <c r="Q108" s="191" t="str">
        <f ca="1"/>
        <v>Completed</v>
      </c>
      <c r="R108" s="173">
        <f ca="1"/>
        <v>46081</v>
      </c>
      <c r="S108" s="189">
        <f ca="1"/>
        <v>1</v>
      </c>
      <c r="T108" s="191" t="str">
        <f ca="1"/>
        <v>Completed</v>
      </c>
      <c r="U108" s="173">
        <f ca="1"/>
        <v>46112</v>
      </c>
      <c r="V108" s="189">
        <f ca="1"/>
        <v>1</v>
      </c>
      <c r="W108" s="191" t="str">
        <f ca="1"/>
        <v>Completed</v>
      </c>
      <c r="X108" s="193">
        <f ca="1"/>
        <v>46208</v>
      </c>
      <c r="Y108" s="189">
        <f ca="1"/>
        <v>0</v>
      </c>
      <c r="Z108" s="191" t="str">
        <f ca="1"/>
        <v>Late</v>
      </c>
      <c r="AA108" s="173">
        <f ca="1"/>
        <v>46295</v>
      </c>
      <c r="AB108" s="189">
        <f ca="1"/>
        <v>0</v>
      </c>
      <c r="AC108" s="191" t="str">
        <f ca="1"/>
        <v>Late</v>
      </c>
      <c r="AD108" s="173">
        <f ca="1"/>
        <v>46302</v>
      </c>
      <c r="AE108" s="189">
        <f ca="1"/>
        <v>0</v>
      </c>
      <c r="AF108" s="191" t="str">
        <f ca="1"/>
        <v>Late</v>
      </c>
      <c r="AG108" t="str" cm="1">
        <f t="array" aca="1" ref="AG108" ca="1">_xlfn.XLOOKUP(1,(E108='01 Summary'!$E$4:$E$250)*(('01 Summary'!$AF$4:$AF$250="Late")+('01 Summary'!$AF$4:$AF$250="On Schedule")),'01 Summary'!$AM$4:$AM$250," ")</f>
        <v>Test 9-15/11/26</v>
      </c>
      <c r="AI108" t="s">
        <v>486</v>
      </c>
      <c r="AJ108" t="s">
        <v>2512</v>
      </c>
      <c r="AK108" t="s">
        <v>2514</v>
      </c>
    </row>
    <row r="109" spans="2:37" ht="30" customHeight="1" x14ac:dyDescent="0.2">
      <c r="B109" s="508">
        <f ca="1"/>
        <v>105</v>
      </c>
      <c r="C109" s="508" t="str">
        <f ca="1"/>
        <v>MDW-39305</v>
      </c>
      <c r="D109" s="508" t="str">
        <f ca="1"/>
        <v>Lot01</v>
      </c>
      <c r="E109" s="508" t="str">
        <f ca="1"/>
        <v>DWE13</v>
      </c>
      <c r="F109" s="508" t="str">
        <f ca="1"/>
        <v>DWE</v>
      </c>
      <c r="G109" s="542" t="str">
        <f ca="1"/>
        <v>Safety Provision for Maintenance Pits</v>
      </c>
      <c r="H109" s="508" t="str">
        <f ca="1"/>
        <v>สหชาติ</v>
      </c>
      <c r="I109" s="508">
        <f ca="1"/>
        <v>0</v>
      </c>
      <c r="J109" s="508" t="str">
        <f ca="1"/>
        <v>Depot</v>
      </c>
      <c r="K109" s="510">
        <f ca="1"/>
        <v>46285</v>
      </c>
      <c r="L109" s="193">
        <f ca="1"/>
        <v>45991</v>
      </c>
      <c r="M109" s="531">
        <f ca="1"/>
        <v>1</v>
      </c>
      <c r="N109" s="191" t="str">
        <f ca="1"/>
        <v>Completed</v>
      </c>
      <c r="O109" s="193">
        <f ca="1"/>
        <v>46141</v>
      </c>
      <c r="P109" s="531">
        <f ca="1"/>
        <v>1</v>
      </c>
      <c r="Q109" s="191" t="str">
        <f ca="1"/>
        <v>Completed</v>
      </c>
      <c r="R109" s="194">
        <f ca="1"/>
        <v>0</v>
      </c>
      <c r="S109" s="195">
        <f ca="1"/>
        <v>0</v>
      </c>
      <c r="T109" s="203">
        <f ca="1"/>
        <v>0</v>
      </c>
      <c r="U109" s="173">
        <f ca="1"/>
        <v>46232</v>
      </c>
      <c r="V109" s="187">
        <f ca="1"/>
        <v>0.7</v>
      </c>
      <c r="W109" s="191" t="str">
        <f ca="1"/>
        <v>Late</v>
      </c>
      <c r="X109" s="194">
        <f ca="1"/>
        <v>0</v>
      </c>
      <c r="Y109" s="195">
        <f ca="1"/>
        <v>0</v>
      </c>
      <c r="Z109" s="203">
        <f ca="1"/>
        <v>0</v>
      </c>
      <c r="AA109" s="173">
        <f ca="1"/>
        <v>46295</v>
      </c>
      <c r="AB109" s="187">
        <f ca="1"/>
        <v>0.5</v>
      </c>
      <c r="AC109" s="191" t="str">
        <f ca="1"/>
        <v>Late</v>
      </c>
      <c r="AD109" s="173">
        <f ca="1"/>
        <v>46302</v>
      </c>
      <c r="AE109" s="187">
        <f ca="1"/>
        <v>0</v>
      </c>
      <c r="AF109" s="191" t="str">
        <f ca="1"/>
        <v>Late</v>
      </c>
      <c r="AG109" s="571" t="str" cm="1">
        <f t="array" aca="1" ref="AG109" ca="1">_xlfn.XLOOKUP(1,(E109='01 Summary'!$E$4:$E$250)*(('01 Summary'!$AF$4:$AF$250="Late")+('01 Summary'!$AF$4:$AF$250="On Schedule")),'01 Summary'!$AM$4:$AM$250," ")</f>
        <v>งาน Handrail ที่ Pits Wheel Reprofling Plant
ติดตั้งแล้วเหลืองานเก็บสี</v>
      </c>
      <c r="AH109" s="571"/>
      <c r="AI109" s="571" t="s">
        <v>1431</v>
      </c>
      <c r="AJ109" s="571" t="s">
        <v>2157</v>
      </c>
      <c r="AK109" s="571" t="s">
        <v>2159</v>
      </c>
    </row>
    <row r="110" spans="2:37" ht="30" hidden="1" customHeight="1" x14ac:dyDescent="0.2">
      <c r="B110" s="508">
        <f ca="1"/>
        <v>106</v>
      </c>
      <c r="C110" s="681" t="str">
        <f ca="1"/>
        <v>DWE-39xxx</v>
      </c>
      <c r="D110" s="674" t="str">
        <f ca="1"/>
        <v>Lot01</v>
      </c>
      <c r="E110" s="674" t="str">
        <f ca="1"/>
        <v>DWE14</v>
      </c>
      <c r="F110" s="674" t="str">
        <f ca="1"/>
        <v>DWE</v>
      </c>
      <c r="G110" s="676" t="str">
        <f ca="1"/>
        <v>Pit Drainage System in Main Workshop</v>
      </c>
      <c r="H110" s="674" t="str">
        <f ca="1"/>
        <v>สมศักดิ์</v>
      </c>
      <c r="I110" s="674">
        <f ca="1"/>
        <v>0</v>
      </c>
      <c r="J110" s="674" t="str">
        <f ca="1"/>
        <v>Depot</v>
      </c>
      <c r="K110" s="677">
        <f ca="1"/>
        <v>46285</v>
      </c>
      <c r="L110" s="605">
        <f ca="1"/>
        <v>0</v>
      </c>
      <c r="M110" s="618">
        <f ca="1"/>
        <v>0</v>
      </c>
      <c r="N110" s="601">
        <f ca="1"/>
        <v>0</v>
      </c>
      <c r="O110" s="619">
        <f ca="1"/>
        <v>0</v>
      </c>
      <c r="P110" s="531">
        <f ca="1"/>
        <v>0</v>
      </c>
      <c r="Q110" s="620">
        <f ca="1"/>
        <v>0</v>
      </c>
      <c r="R110" s="602">
        <f ca="1"/>
        <v>0</v>
      </c>
      <c r="S110" s="603">
        <f ca="1"/>
        <v>0</v>
      </c>
      <c r="T110" s="604">
        <f ca="1"/>
        <v>0</v>
      </c>
      <c r="U110" s="193">
        <f ca="1"/>
        <v>0</v>
      </c>
      <c r="V110" s="615">
        <f ca="1"/>
        <v>0</v>
      </c>
      <c r="W110" s="601">
        <f ca="1"/>
        <v>0</v>
      </c>
      <c r="X110" s="602">
        <f ca="1"/>
        <v>0</v>
      </c>
      <c r="Y110" s="603">
        <f ca="1"/>
        <v>0</v>
      </c>
      <c r="Z110" s="604">
        <f ca="1"/>
        <v>0</v>
      </c>
      <c r="AA110" s="663">
        <f ca="1"/>
        <v>0</v>
      </c>
      <c r="AB110" s="664">
        <f ca="1"/>
        <v>0</v>
      </c>
      <c r="AC110" s="665">
        <f ca="1"/>
        <v>0</v>
      </c>
      <c r="AD110" s="692">
        <f ca="1"/>
        <v>0</v>
      </c>
      <c r="AE110" s="693">
        <f ca="1"/>
        <v>0</v>
      </c>
      <c r="AF110" s="694">
        <f ca="1"/>
        <v>0</v>
      </c>
      <c r="AG110" t="str" cm="1">
        <f t="array" aca="1" ref="AG110" ca="1">_xlfn.XLOOKUP(1,(E110='01 Summary'!$E$4:$E$250)*(('01 Summary'!$AF$4:$AF$250="Late")+('01 Summary'!$AF$4:$AF$250="On Schedule")),'01 Summary'!$AM$4:$AM$250," ")</f>
        <v xml:space="preserve"> </v>
      </c>
      <c r="AI110" t="s">
        <v>870</v>
      </c>
      <c r="AJ110" t="s">
        <v>2157</v>
      </c>
      <c r="AK110" t="s">
        <v>2159</v>
      </c>
    </row>
    <row r="111" spans="2:37" ht="30" customHeight="1" x14ac:dyDescent="0.2">
      <c r="B111" s="508">
        <f ca="1"/>
        <v>107</v>
      </c>
      <c r="C111" s="674" t="str">
        <f ca="1"/>
        <v>DWE-39023</v>
      </c>
      <c r="D111" s="674" t="str">
        <f ca="1"/>
        <v>Lot01</v>
      </c>
      <c r="E111" s="674" t="str">
        <f ca="1"/>
        <v>DWE15</v>
      </c>
      <c r="F111" s="674" t="str">
        <f ca="1"/>
        <v>DWE</v>
      </c>
      <c r="G111" s="676" t="str">
        <f ca="1"/>
        <v>Provision of Civil Works and Building Services to support Train Washing Equipment</v>
      </c>
      <c r="H111" s="674" t="str">
        <f ca="1"/>
        <v>สหชาติ</v>
      </c>
      <c r="I111" s="674">
        <f ca="1"/>
        <v>0</v>
      </c>
      <c r="J111" s="674" t="str">
        <f ca="1"/>
        <v>Depot</v>
      </c>
      <c r="K111" s="677">
        <f ca="1"/>
        <v>46235</v>
      </c>
      <c r="L111" s="193">
        <f ca="1"/>
        <v>45991</v>
      </c>
      <c r="M111" s="615">
        <f ca="1"/>
        <v>1</v>
      </c>
      <c r="N111" s="601" t="str">
        <f ca="1"/>
        <v>Completed</v>
      </c>
      <c r="O111" s="193">
        <f ca="1"/>
        <v>46112</v>
      </c>
      <c r="P111" s="615">
        <f ca="1"/>
        <v>1</v>
      </c>
      <c r="Q111" s="601" t="str">
        <f ca="1"/>
        <v>Completed</v>
      </c>
      <c r="R111" s="602">
        <f ca="1"/>
        <v>0</v>
      </c>
      <c r="S111" s="603">
        <f ca="1"/>
        <v>0</v>
      </c>
      <c r="T111" s="604">
        <f ca="1"/>
        <v>0</v>
      </c>
      <c r="U111" s="619">
        <f ca="1"/>
        <v>46173</v>
      </c>
      <c r="V111" s="615">
        <f ca="1"/>
        <v>1</v>
      </c>
      <c r="W111" s="601" t="str">
        <f ca="1"/>
        <v>Completed</v>
      </c>
      <c r="X111" s="602">
        <f ca="1"/>
        <v>0</v>
      </c>
      <c r="Y111" s="603">
        <f ca="1"/>
        <v>0</v>
      </c>
      <c r="Z111" s="604">
        <f ca="1"/>
        <v>0</v>
      </c>
      <c r="AA111" s="193">
        <f ca="1"/>
        <v>46265</v>
      </c>
      <c r="AB111" s="615">
        <f ca="1"/>
        <v>1</v>
      </c>
      <c r="AC111" s="601" t="str">
        <f ca="1"/>
        <v>Completed</v>
      </c>
      <c r="AD111" s="193">
        <f ca="1"/>
        <v>46295</v>
      </c>
      <c r="AE111" s="615">
        <f ca="1"/>
        <v>0</v>
      </c>
      <c r="AF111" s="601" t="str">
        <f ca="1"/>
        <v>Late</v>
      </c>
      <c r="AG111" s="571" cm="1">
        <f t="array" aca="1" ref="AG111" ca="1">_xlfn.XLOOKUP(1,(E111='01 Summary'!$E$4:$E$250)*(('01 Summary'!$AF$4:$AF$250="Late")+('01 Summary'!$AF$4:$AF$250="On Schedule")),'01 Summary'!$AM$4:$AM$250," ")</f>
        <v>0</v>
      </c>
      <c r="AH111" s="571"/>
      <c r="AI111" s="571" t="s">
        <v>876</v>
      </c>
      <c r="AJ111" s="571" t="s">
        <v>2047</v>
      </c>
      <c r="AK111" s="571" t="s">
        <v>2050</v>
      </c>
    </row>
    <row r="112" spans="2:37" ht="30" customHeight="1" x14ac:dyDescent="0.2">
      <c r="B112" s="508">
        <f ca="1"/>
        <v>108</v>
      </c>
      <c r="C112" s="508" t="str">
        <f ca="1"/>
        <v>DWE-39013</v>
      </c>
      <c r="D112" s="508" t="str">
        <f ca="1"/>
        <v>Lot01</v>
      </c>
      <c r="E112" s="508" t="str">
        <f ca="1"/>
        <v>DWE16</v>
      </c>
      <c r="F112" s="508" t="str">
        <f ca="1"/>
        <v>DWE</v>
      </c>
      <c r="G112" s="542" t="str">
        <f ca="1"/>
        <v>Overhead Traveling Crane</v>
      </c>
      <c r="H112" s="508" t="str">
        <f ca="1"/>
        <v>สมศักดิ์</v>
      </c>
      <c r="I112" s="508">
        <f ca="1"/>
        <v>0</v>
      </c>
      <c r="J112" s="508" t="str">
        <f ca="1"/>
        <v>Depot</v>
      </c>
      <c r="K112" s="510">
        <f ca="1"/>
        <v>46285</v>
      </c>
      <c r="L112" s="173">
        <f ca="1"/>
        <v>45900</v>
      </c>
      <c r="M112" s="189">
        <f ca="1"/>
        <v>1</v>
      </c>
      <c r="N112" s="191" t="str">
        <f ca="1"/>
        <v>Completed</v>
      </c>
      <c r="O112" s="173">
        <f ca="1"/>
        <v>45777</v>
      </c>
      <c r="P112" s="189">
        <f ca="1"/>
        <v>1</v>
      </c>
      <c r="Q112" s="191" t="str">
        <f ca="1"/>
        <v>Completed</v>
      </c>
      <c r="R112" s="173">
        <f ca="1"/>
        <v>46101</v>
      </c>
      <c r="S112" s="189">
        <f ca="1"/>
        <v>1</v>
      </c>
      <c r="T112" s="191" t="str">
        <f ca="1"/>
        <v>Completed</v>
      </c>
      <c r="U112" s="194">
        <f ca="1"/>
        <v>0</v>
      </c>
      <c r="V112" s="195">
        <f ca="1"/>
        <v>0</v>
      </c>
      <c r="W112" s="203">
        <f ca="1"/>
        <v>0</v>
      </c>
      <c r="X112" s="193">
        <f ca="1"/>
        <v>46116</v>
      </c>
      <c r="Y112" s="189">
        <f ca="1"/>
        <v>1</v>
      </c>
      <c r="Z112" s="191" t="str">
        <f ca="1"/>
        <v>Completed</v>
      </c>
      <c r="AA112" s="173">
        <f ca="1"/>
        <v>46168</v>
      </c>
      <c r="AB112" s="189">
        <f ca="1"/>
        <v>1</v>
      </c>
      <c r="AC112" s="191" t="str">
        <f ca="1"/>
        <v>Completed</v>
      </c>
      <c r="AD112" s="173">
        <f ca="1"/>
        <v>46295</v>
      </c>
      <c r="AE112" s="189">
        <f ca="1"/>
        <v>0</v>
      </c>
      <c r="AF112" s="191" t="str">
        <f ca="1"/>
        <v>Late</v>
      </c>
      <c r="AG112" s="571" cm="1">
        <f t="array" aca="1" ref="AG112" ca="1">_xlfn.XLOOKUP(1,(E112='01 Summary'!$E$4:$E$250)*(('01 Summary'!$AF$4:$AF$250="Late")+('01 Summary'!$AF$4:$AF$250="On Schedule")),'01 Summary'!$AM$4:$AM$250," ")</f>
        <v>0</v>
      </c>
      <c r="AH112" s="571"/>
      <c r="AI112" s="571" t="s">
        <v>493</v>
      </c>
      <c r="AJ112" s="571" t="s">
        <v>2464</v>
      </c>
      <c r="AK112" s="571" t="s">
        <v>4727</v>
      </c>
    </row>
    <row r="113" spans="2:37" ht="30" hidden="1" customHeight="1" x14ac:dyDescent="0.2">
      <c r="B113" s="508">
        <f ca="1"/>
        <v>109</v>
      </c>
      <c r="C113" s="508" t="str">
        <f ca="1"/>
        <v>DWE-39009</v>
      </c>
      <c r="D113" s="508" t="str">
        <f ca="1"/>
        <v>Lot01</v>
      </c>
      <c r="E113" s="508" t="str">
        <f ca="1"/>
        <v>DWE17</v>
      </c>
      <c r="F113" s="508" t="str">
        <f ca="1"/>
        <v>DWE</v>
      </c>
      <c r="G113" s="542" t="str">
        <f ca="1"/>
        <v>Vehicle Inspection and Servicing Facilities</v>
      </c>
      <c r="H113" s="508" t="str">
        <f ca="1"/>
        <v>สมศักดิ์</v>
      </c>
      <c r="I113" s="509">
        <f ca="1"/>
        <v>0</v>
      </c>
      <c r="J113" s="508" t="str">
        <f ca="1"/>
        <v>Depot</v>
      </c>
      <c r="K113" s="510">
        <f ca="1"/>
        <v>46285</v>
      </c>
      <c r="L113" s="173">
        <f ca="1"/>
        <v>45900</v>
      </c>
      <c r="M113" s="189">
        <f ca="1"/>
        <v>1</v>
      </c>
      <c r="N113" s="192" t="str">
        <f ca="1"/>
        <v>Completed</v>
      </c>
      <c r="O113" s="173">
        <f ca="1"/>
        <v>46009</v>
      </c>
      <c r="P113" s="189">
        <f ca="1"/>
        <v>1</v>
      </c>
      <c r="Q113" s="191" t="str">
        <f ca="1"/>
        <v>Completed</v>
      </c>
      <c r="R113" s="173">
        <f ca="1"/>
        <v>46272</v>
      </c>
      <c r="S113" s="189">
        <f ca="1"/>
        <v>1</v>
      </c>
      <c r="T113" s="191" t="str">
        <f ca="1"/>
        <v>Completed</v>
      </c>
      <c r="U113" s="194">
        <f ca="1"/>
        <v>0</v>
      </c>
      <c r="V113" s="195">
        <f ca="1"/>
        <v>0</v>
      </c>
      <c r="W113" s="203">
        <f ca="1"/>
        <v>0</v>
      </c>
      <c r="X113" s="173">
        <f ca="1"/>
        <v>46296</v>
      </c>
      <c r="Y113" s="189">
        <f ca="1"/>
        <v>0</v>
      </c>
      <c r="Z113" s="191" t="str">
        <f ca="1"/>
        <v>Late</v>
      </c>
      <c r="AA113" s="668">
        <f ca="1"/>
        <v>0</v>
      </c>
      <c r="AB113" s="669">
        <f ca="1"/>
        <v>0</v>
      </c>
      <c r="AC113" s="639">
        <f ca="1"/>
        <v>0</v>
      </c>
      <c r="AD113" s="672">
        <f ca="1"/>
        <v>0</v>
      </c>
      <c r="AE113" s="673">
        <f ca="1"/>
        <v>0</v>
      </c>
      <c r="AF113" s="655">
        <f ca="1"/>
        <v>0</v>
      </c>
      <c r="AG113" s="571" t="str" cm="1">
        <f t="array" aca="1" ref="AG113" ca="1">_xlfn.XLOOKUP(1,(E113='01 Summary'!$E$4:$E$250)*(('01 Summary'!$AF$4:$AF$250="Late")+('01 Summary'!$AF$4:$AF$250="On Schedule")),'01 Summary'!$AM$4:$AM$250," ")</f>
        <v xml:space="preserve"> </v>
      </c>
      <c r="AH113" s="571"/>
      <c r="AI113" s="571" t="s">
        <v>519</v>
      </c>
      <c r="AJ113" s="571" t="s">
        <v>2452</v>
      </c>
      <c r="AK113" s="571" t="s">
        <v>2454</v>
      </c>
    </row>
    <row r="114" spans="2:37" ht="30" hidden="1" customHeight="1" x14ac:dyDescent="0.2">
      <c r="B114" s="508">
        <f ca="1"/>
        <v>110</v>
      </c>
      <c r="C114" s="508" t="str">
        <f ca="1"/>
        <v>DWE-39014</v>
      </c>
      <c r="D114" s="508" t="str">
        <f ca="1"/>
        <v>Lot01</v>
      </c>
      <c r="E114" s="508" t="str">
        <f ca="1"/>
        <v>DWE18</v>
      </c>
      <c r="F114" s="508" t="str">
        <f ca="1"/>
        <v>DWE</v>
      </c>
      <c r="G114" s="542" t="str">
        <f ca="1"/>
        <v>Permanent Way Maintenance Facility</v>
      </c>
      <c r="H114" s="508" t="str">
        <f ca="1"/>
        <v>สมศักดิ์</v>
      </c>
      <c r="I114" s="508">
        <f ca="1"/>
        <v>0</v>
      </c>
      <c r="J114" s="508" t="str">
        <f ca="1"/>
        <v>Depot</v>
      </c>
      <c r="K114" s="510">
        <f ca="1"/>
        <v>46285</v>
      </c>
      <c r="L114" s="173">
        <f ca="1"/>
        <v>45777</v>
      </c>
      <c r="M114" s="187">
        <f ca="1"/>
        <v>1</v>
      </c>
      <c r="N114" s="191" t="str">
        <f ca="1"/>
        <v>Completed</v>
      </c>
      <c r="O114" s="583">
        <f ca="1"/>
        <v>46446</v>
      </c>
      <c r="P114" s="187">
        <f ca="1"/>
        <v>1</v>
      </c>
      <c r="Q114" s="191" t="str">
        <f ca="1"/>
        <v>Completed</v>
      </c>
      <c r="R114" s="194">
        <f ca="1"/>
        <v>46402</v>
      </c>
      <c r="S114" s="195">
        <f ca="1"/>
        <v>0.7</v>
      </c>
      <c r="T114" s="203" t="str">
        <f ca="1"/>
        <v>On Schedule</v>
      </c>
      <c r="U114" s="194">
        <f ca="1"/>
        <v>0</v>
      </c>
      <c r="V114" s="195">
        <f ca="1"/>
        <v>0</v>
      </c>
      <c r="W114" s="203">
        <f ca="1"/>
        <v>0</v>
      </c>
      <c r="X114" s="173">
        <f ca="1"/>
        <v>46476</v>
      </c>
      <c r="Y114" s="187">
        <f ca="1"/>
        <v>0</v>
      </c>
      <c r="Z114" s="191" t="str">
        <f ca="1"/>
        <v>On Schedule</v>
      </c>
      <c r="AA114" s="668">
        <f ca="1"/>
        <v>0</v>
      </c>
      <c r="AB114" s="669">
        <f ca="1"/>
        <v>0</v>
      </c>
      <c r="AC114" s="639">
        <f ca="1"/>
        <v>0</v>
      </c>
      <c r="AD114" s="672">
        <f ca="1"/>
        <v>0</v>
      </c>
      <c r="AE114" s="673">
        <f ca="1"/>
        <v>0</v>
      </c>
      <c r="AF114" s="655">
        <f ca="1"/>
        <v>0</v>
      </c>
      <c r="AG114" s="571" t="str" cm="1">
        <f t="array" aca="1" ref="AG114" ca="1">_xlfn.XLOOKUP(1,(E114='01 Summary'!$E$4:$E$250)*(('01 Summary'!$AF$4:$AF$250="Late")+('01 Summary'!$AF$4:$AF$250="On Schedule")),'01 Summary'!$AM$4:$AM$250," ")</f>
        <v xml:space="preserve"> </v>
      </c>
      <c r="AH114" s="571"/>
      <c r="AI114" s="571" t="s">
        <v>462</v>
      </c>
      <c r="AJ114" s="571" t="s">
        <v>2476</v>
      </c>
      <c r="AK114" s="571" t="s">
        <v>2478</v>
      </c>
    </row>
    <row r="115" spans="2:37" ht="30" hidden="1" customHeight="1" x14ac:dyDescent="0.2">
      <c r="B115" s="508">
        <f ca="1"/>
        <v>111</v>
      </c>
      <c r="C115" s="508" t="str">
        <f ca="1"/>
        <v>-</v>
      </c>
      <c r="D115" s="508" t="str">
        <f ca="1"/>
        <v>Lot01</v>
      </c>
      <c r="E115" s="508" t="str">
        <f ca="1"/>
        <v>DWE19</v>
      </c>
      <c r="F115" s="508" t="str">
        <f ca="1"/>
        <v>DWE</v>
      </c>
      <c r="G115" s="542" t="str">
        <f ca="1"/>
        <v>Permanent Way Vehicles</v>
      </c>
      <c r="H115" s="508" t="str">
        <f ca="1"/>
        <v>สมศักดิ์</v>
      </c>
      <c r="I115" s="508">
        <f ca="1"/>
        <v>0</v>
      </c>
      <c r="J115" s="508" t="str">
        <f ca="1"/>
        <v>Depot</v>
      </c>
      <c r="K115" s="510">
        <f ca="1"/>
        <v>46285</v>
      </c>
      <c r="L115" s="194">
        <f ca="1"/>
        <v>0</v>
      </c>
      <c r="M115" s="195">
        <f ca="1"/>
        <v>0</v>
      </c>
      <c r="N115" s="203">
        <f ca="1"/>
        <v>0</v>
      </c>
      <c r="O115" s="194">
        <f ca="1"/>
        <v>0</v>
      </c>
      <c r="P115" s="195">
        <f ca="1"/>
        <v>0</v>
      </c>
      <c r="Q115" s="203">
        <f ca="1"/>
        <v>0</v>
      </c>
      <c r="R115" s="194">
        <f ca="1"/>
        <v>0</v>
      </c>
      <c r="S115" s="195">
        <f ca="1"/>
        <v>0</v>
      </c>
      <c r="T115" s="203">
        <f ca="1"/>
        <v>0</v>
      </c>
      <c r="U115" s="194">
        <f ca="1"/>
        <v>0</v>
      </c>
      <c r="V115" s="195">
        <f ca="1"/>
        <v>0</v>
      </c>
      <c r="W115" s="203">
        <f ca="1"/>
        <v>0</v>
      </c>
      <c r="X115" s="194">
        <f ca="1"/>
        <v>0</v>
      </c>
      <c r="Y115" s="195">
        <f ca="1"/>
        <v>0</v>
      </c>
      <c r="Z115" s="203">
        <f ca="1"/>
        <v>0</v>
      </c>
      <c r="AA115" s="194">
        <f ca="1"/>
        <v>0</v>
      </c>
      <c r="AB115" s="195">
        <f ca="1"/>
        <v>0</v>
      </c>
      <c r="AC115" s="203">
        <f ca="1"/>
        <v>0</v>
      </c>
      <c r="AD115" s="550">
        <f ca="1"/>
        <v>0</v>
      </c>
      <c r="AE115" s="551">
        <f ca="1"/>
        <v>0</v>
      </c>
      <c r="AF115" s="552">
        <f ca="1"/>
        <v>0</v>
      </c>
      <c r="AG115" s="571" t="str" cm="1">
        <f t="array" aca="1" ref="AG115" ca="1">_xlfn.XLOOKUP(1,(E115='01 Summary'!$E$4:$E$250)*(('01 Summary'!$AF$4:$AF$250="Late")+('01 Summary'!$AF$4:$AF$250="On Schedule")),'01 Summary'!$AM$4:$AM$250," ")</f>
        <v xml:space="preserve"> </v>
      </c>
      <c r="AH115" s="571"/>
      <c r="AI115" s="571"/>
      <c r="AJ115" s="571">
        <v>0</v>
      </c>
      <c r="AK115" s="571">
        <v>0</v>
      </c>
    </row>
    <row r="116" spans="2:37" ht="30" hidden="1" customHeight="1" x14ac:dyDescent="0.2">
      <c r="B116" s="508">
        <f ca="1"/>
        <v>112</v>
      </c>
      <c r="C116" s="674" t="str">
        <f ca="1"/>
        <v>DWE-39001</v>
      </c>
      <c r="D116" s="674" t="str">
        <f ca="1"/>
        <v>Lot01</v>
      </c>
      <c r="E116" s="674" t="str">
        <f ca="1"/>
        <v>DWE19.1</v>
      </c>
      <c r="F116" s="674" t="str">
        <f ca="1"/>
        <v>DWE</v>
      </c>
      <c r="G116" s="676" t="str">
        <f ca="1"/>
        <v>Shunting Locomotive</v>
      </c>
      <c r="H116" s="674" t="str">
        <f ca="1"/>
        <v>สมศักดิ์</v>
      </c>
      <c r="I116" s="674">
        <f ca="1"/>
        <v>0</v>
      </c>
      <c r="J116" s="674" t="str">
        <f ca="1"/>
        <v>Depot</v>
      </c>
      <c r="K116" s="677">
        <f ca="1"/>
        <v>46285</v>
      </c>
      <c r="L116" s="193">
        <f ca="1"/>
        <v>45900</v>
      </c>
      <c r="M116" s="531">
        <f ca="1"/>
        <v>1</v>
      </c>
      <c r="N116" s="601" t="str">
        <f ca="1"/>
        <v>Completed</v>
      </c>
      <c r="O116" s="193">
        <f ca="1"/>
        <v>46009</v>
      </c>
      <c r="P116" s="531">
        <f ca="1"/>
        <v>1</v>
      </c>
      <c r="Q116" s="601" t="str">
        <f ca="1"/>
        <v>Completed</v>
      </c>
      <c r="R116" s="193">
        <f ca="1"/>
        <v>46371</v>
      </c>
      <c r="S116" s="531">
        <f ca="1"/>
        <v>0.5</v>
      </c>
      <c r="T116" s="601" t="str">
        <f ca="1"/>
        <v>On Schedule</v>
      </c>
      <c r="U116" s="602">
        <f ca="1"/>
        <v>0</v>
      </c>
      <c r="V116" s="603">
        <f ca="1"/>
        <v>0</v>
      </c>
      <c r="W116" s="604">
        <f ca="1"/>
        <v>0</v>
      </c>
      <c r="X116" s="193">
        <f ca="1"/>
        <v>46386</v>
      </c>
      <c r="Y116" s="531">
        <f ca="1"/>
        <v>0</v>
      </c>
      <c r="Z116" s="601" t="str">
        <f ca="1"/>
        <v>On Schedule</v>
      </c>
      <c r="AA116" s="663">
        <f ca="1"/>
        <v>0</v>
      </c>
      <c r="AB116" s="664">
        <f ca="1"/>
        <v>0</v>
      </c>
      <c r="AC116" s="665">
        <f ca="1"/>
        <v>0</v>
      </c>
      <c r="AD116" s="692">
        <f ca="1"/>
        <v>0</v>
      </c>
      <c r="AE116" s="693">
        <f ca="1"/>
        <v>0</v>
      </c>
      <c r="AF116" s="694">
        <f ca="1"/>
        <v>0</v>
      </c>
      <c r="AG116" t="str" cm="1">
        <f t="array" aca="1" ref="AG116" ca="1">_xlfn.XLOOKUP(1,(E116='01 Summary'!$E$4:$E$250)*(('01 Summary'!$AF$4:$AF$250="Late")+('01 Summary'!$AF$4:$AF$250="On Schedule")),'01 Summary'!$AM$4:$AM$250," ")</f>
        <v xml:space="preserve"> </v>
      </c>
      <c r="AI116" t="s">
        <v>511</v>
      </c>
      <c r="AJ116" t="s">
        <v>2420</v>
      </c>
      <c r="AK116" t="s">
        <v>2422</v>
      </c>
    </row>
    <row r="117" spans="2:37" ht="30" hidden="1" customHeight="1" x14ac:dyDescent="0.2">
      <c r="B117" s="508">
        <f ca="1"/>
        <v>113</v>
      </c>
      <c r="C117" s="508" t="str">
        <f ca="1"/>
        <v>DWE-39002</v>
      </c>
      <c r="D117" s="508" t="str">
        <f ca="1"/>
        <v>Lot01</v>
      </c>
      <c r="E117" s="508" t="str">
        <f ca="1"/>
        <v>DWE19.2</v>
      </c>
      <c r="F117" s="508" t="str">
        <f ca="1"/>
        <v>DWE</v>
      </c>
      <c r="G117" s="542" t="str">
        <f ca="1"/>
        <v>Tunnel Inspection and Cleaning Vehicle</v>
      </c>
      <c r="H117" s="508" t="str">
        <f ca="1"/>
        <v>สมศักดิ์</v>
      </c>
      <c r="I117" s="508">
        <f ca="1"/>
        <v>0</v>
      </c>
      <c r="J117" s="508" t="str">
        <f ca="1"/>
        <v>Depot</v>
      </c>
      <c r="K117" s="510">
        <f ca="1"/>
        <v>46285</v>
      </c>
      <c r="L117" s="173">
        <f ca="1"/>
        <v>45900</v>
      </c>
      <c r="M117" s="189">
        <f ca="1"/>
        <v>0</v>
      </c>
      <c r="N117" s="191" t="str">
        <f ca="1"/>
        <v>Late</v>
      </c>
      <c r="O117" s="173">
        <f ca="1"/>
        <v>46009</v>
      </c>
      <c r="P117" s="189">
        <f ca="1"/>
        <v>1</v>
      </c>
      <c r="Q117" s="191" t="str">
        <f ca="1"/>
        <v>Completed</v>
      </c>
      <c r="R117" s="176">
        <f ca="1"/>
        <v>46386</v>
      </c>
      <c r="S117" s="189">
        <f ca="1"/>
        <v>0.4</v>
      </c>
      <c r="T117" s="191" t="str">
        <f ca="1"/>
        <v>On Schedule</v>
      </c>
      <c r="U117" s="194">
        <f ca="1"/>
        <v>0</v>
      </c>
      <c r="V117" s="195">
        <f ca="1"/>
        <v>0</v>
      </c>
      <c r="W117" s="203">
        <f ca="1"/>
        <v>0</v>
      </c>
      <c r="X117" s="173">
        <f ca="1"/>
        <v>46306</v>
      </c>
      <c r="Y117" s="189">
        <f ca="1"/>
        <v>0</v>
      </c>
      <c r="Z117" s="191" t="str">
        <f ca="1"/>
        <v>Late</v>
      </c>
      <c r="AA117" s="668">
        <f ca="1"/>
        <v>0</v>
      </c>
      <c r="AB117" s="669">
        <f ca="1"/>
        <v>0</v>
      </c>
      <c r="AC117" s="639">
        <f ca="1"/>
        <v>0</v>
      </c>
      <c r="AD117" s="672">
        <f ca="1"/>
        <v>0</v>
      </c>
      <c r="AE117" s="673">
        <f ca="1"/>
        <v>0</v>
      </c>
      <c r="AF117" s="655">
        <f ca="1"/>
        <v>0</v>
      </c>
      <c r="AG117" t="str" cm="1">
        <f t="array" aca="1" ref="AG117" ca="1">_xlfn.XLOOKUP(1,(E117='01 Summary'!$E$4:$E$250)*(('01 Summary'!$AF$4:$AF$250="Late")+('01 Summary'!$AF$4:$AF$250="On Schedule")),'01 Summary'!$AM$4:$AM$250," ")</f>
        <v xml:space="preserve"> </v>
      </c>
      <c r="AI117" t="s">
        <v>512</v>
      </c>
      <c r="AJ117" t="s">
        <v>2424</v>
      </c>
      <c r="AK117" t="s">
        <v>2426</v>
      </c>
    </row>
    <row r="118" spans="2:37" ht="30" hidden="1" customHeight="1" x14ac:dyDescent="0.2">
      <c r="B118" s="508">
        <f ca="1"/>
        <v>114</v>
      </c>
      <c r="C118" s="508" t="str">
        <f ca="1"/>
        <v>DWE-39003</v>
      </c>
      <c r="D118" s="508" t="str">
        <f ca="1"/>
        <v>Lot01</v>
      </c>
      <c r="E118" s="508" t="str">
        <f ca="1"/>
        <v>DWE19.3</v>
      </c>
      <c r="F118" s="508" t="str">
        <f ca="1"/>
        <v>DWE</v>
      </c>
      <c r="G118" s="542" t="str">
        <f ca="1"/>
        <v>Hi/Rail Maintenance Vehicle</v>
      </c>
      <c r="H118" s="508" t="str">
        <f ca="1"/>
        <v>สมศักดิ์</v>
      </c>
      <c r="I118" s="508">
        <f ca="1"/>
        <v>0</v>
      </c>
      <c r="J118" s="508" t="str">
        <f ca="1"/>
        <v>Depot</v>
      </c>
      <c r="K118" s="510">
        <f ca="1"/>
        <v>46285</v>
      </c>
      <c r="L118" s="597">
        <f ca="1"/>
        <v>45900</v>
      </c>
      <c r="M118" s="189">
        <f ca="1"/>
        <v>1</v>
      </c>
      <c r="N118" s="191" t="str">
        <f ca="1"/>
        <v>Completed</v>
      </c>
      <c r="O118" s="173">
        <f ca="1"/>
        <v>46009</v>
      </c>
      <c r="P118" s="189">
        <f ca="1"/>
        <v>1</v>
      </c>
      <c r="Q118" s="191" t="str">
        <f ca="1"/>
        <v>Completed</v>
      </c>
      <c r="R118" s="173">
        <f ca="1"/>
        <v>46356</v>
      </c>
      <c r="S118" s="189">
        <f ca="1"/>
        <v>0.55000000000000004</v>
      </c>
      <c r="T118" s="191" t="str">
        <f ca="1"/>
        <v>On Schedule</v>
      </c>
      <c r="U118" s="194">
        <f ca="1"/>
        <v>0</v>
      </c>
      <c r="V118" s="195">
        <f ca="1"/>
        <v>0</v>
      </c>
      <c r="W118" s="203">
        <f ca="1"/>
        <v>0</v>
      </c>
      <c r="X118" s="173">
        <f ca="1"/>
        <v>46372</v>
      </c>
      <c r="Y118" s="189">
        <f ca="1"/>
        <v>0</v>
      </c>
      <c r="Z118" s="191" t="str">
        <f ca="1"/>
        <v>On Schedule</v>
      </c>
      <c r="AA118" s="668">
        <f ca="1"/>
        <v>0</v>
      </c>
      <c r="AB118" s="669">
        <f ca="1"/>
        <v>0</v>
      </c>
      <c r="AC118" s="639">
        <f ca="1"/>
        <v>0</v>
      </c>
      <c r="AD118" s="672">
        <f ca="1"/>
        <v>0</v>
      </c>
      <c r="AE118" s="673">
        <f ca="1"/>
        <v>0</v>
      </c>
      <c r="AF118" s="655">
        <f ca="1"/>
        <v>0</v>
      </c>
      <c r="AG118" s="571" t="str" cm="1">
        <f t="array" aca="1" ref="AG118" ca="1">_xlfn.XLOOKUP(1,(E118='01 Summary'!$E$4:$E$250)*(('01 Summary'!$AF$4:$AF$250="Late")+('01 Summary'!$AF$4:$AF$250="On Schedule")),'01 Summary'!$AM$4:$AM$250," ")</f>
        <v xml:space="preserve"> </v>
      </c>
      <c r="AH118" s="571"/>
      <c r="AI118" s="571" t="s">
        <v>513</v>
      </c>
      <c r="AJ118" s="571" t="s">
        <v>2428</v>
      </c>
      <c r="AK118" s="571" t="s">
        <v>2430</v>
      </c>
    </row>
    <row r="119" spans="2:37" ht="30" hidden="1" customHeight="1" x14ac:dyDescent="0.2">
      <c r="B119" s="508">
        <f ca="1"/>
        <v>115</v>
      </c>
      <c r="C119" s="674" t="str">
        <f ca="1"/>
        <v>DWE-39004</v>
      </c>
      <c r="D119" s="674" t="str">
        <f ca="1"/>
        <v>Lot01</v>
      </c>
      <c r="E119" s="674" t="str">
        <f ca="1"/>
        <v>DWE19.4</v>
      </c>
      <c r="F119" s="674" t="str">
        <f ca="1"/>
        <v>DWE</v>
      </c>
      <c r="G119" s="676" t="str">
        <f ca="1"/>
        <v>Flat wagon</v>
      </c>
      <c r="H119" s="674" t="str">
        <f ca="1"/>
        <v>สมศักดิ์</v>
      </c>
      <c r="I119" s="674">
        <f ca="1"/>
        <v>0</v>
      </c>
      <c r="J119" s="674" t="str">
        <f ca="1"/>
        <v>Depot</v>
      </c>
      <c r="K119" s="677">
        <f ca="1"/>
        <v>46285</v>
      </c>
      <c r="L119" s="193">
        <f ca="1"/>
        <v>45900</v>
      </c>
      <c r="M119" s="531">
        <f ca="1"/>
        <v>1</v>
      </c>
      <c r="N119" s="601" t="str">
        <f ca="1"/>
        <v>Completed</v>
      </c>
      <c r="O119" s="193">
        <f ca="1"/>
        <v>46009</v>
      </c>
      <c r="P119" s="531">
        <f ca="1"/>
        <v>1</v>
      </c>
      <c r="Q119" s="601" t="str">
        <f ca="1"/>
        <v>Completed</v>
      </c>
      <c r="R119" s="193">
        <f ca="1"/>
        <v>46325</v>
      </c>
      <c r="S119" s="531">
        <f ca="1"/>
        <v>0.68</v>
      </c>
      <c r="T119" s="601" t="str">
        <f ca="1"/>
        <v>On Schedule</v>
      </c>
      <c r="U119" s="602">
        <f ca="1"/>
        <v>0</v>
      </c>
      <c r="V119" s="603">
        <f ca="1"/>
        <v>0</v>
      </c>
      <c r="W119" s="604">
        <f ca="1"/>
        <v>0</v>
      </c>
      <c r="X119" s="193">
        <f ca="1"/>
        <v>46245</v>
      </c>
      <c r="Y119" s="531">
        <f ca="1"/>
        <v>0</v>
      </c>
      <c r="Z119" s="601" t="str">
        <f ca="1"/>
        <v>Late</v>
      </c>
      <c r="AA119" s="663">
        <f ca="1"/>
        <v>0</v>
      </c>
      <c r="AB119" s="664">
        <f ca="1"/>
        <v>0</v>
      </c>
      <c r="AC119" s="665">
        <f ca="1"/>
        <v>0</v>
      </c>
      <c r="AD119" s="692">
        <f ca="1"/>
        <v>0</v>
      </c>
      <c r="AE119" s="693">
        <f ca="1"/>
        <v>0</v>
      </c>
      <c r="AF119" s="694">
        <f ca="1"/>
        <v>0</v>
      </c>
      <c r="AG119" s="571" t="str" cm="1">
        <f t="array" aca="1" ref="AG119" ca="1">_xlfn.XLOOKUP(1,(E119='01 Summary'!$E$4:$E$250)*(('01 Summary'!$AF$4:$AF$250="Late")+('01 Summary'!$AF$4:$AF$250="On Schedule")),'01 Summary'!$AM$4:$AM$250," ")</f>
        <v xml:space="preserve"> </v>
      </c>
      <c r="AH119" s="571"/>
      <c r="AI119" s="571" t="s">
        <v>514</v>
      </c>
      <c r="AJ119" s="571" t="s">
        <v>2432</v>
      </c>
      <c r="AK119" s="571" t="s">
        <v>2434</v>
      </c>
    </row>
    <row r="120" spans="2:37" ht="30" hidden="1" customHeight="1" x14ac:dyDescent="0.2">
      <c r="B120" s="508">
        <f ca="1"/>
        <v>116</v>
      </c>
      <c r="C120" s="674" t="str">
        <f ca="1"/>
        <v>DWE-39005</v>
      </c>
      <c r="D120" s="674" t="str">
        <f ca="1"/>
        <v>Lot01</v>
      </c>
      <c r="E120" s="674" t="str">
        <f ca="1"/>
        <v>DWE19.5</v>
      </c>
      <c r="F120" s="674" t="str">
        <f ca="1"/>
        <v>DWE</v>
      </c>
      <c r="G120" s="676" t="str">
        <f ca="1"/>
        <v>Re-railing Equipment</v>
      </c>
      <c r="H120" s="674" t="str">
        <f ca="1"/>
        <v>สมศักดิ์</v>
      </c>
      <c r="I120" s="674">
        <f ca="1"/>
        <v>0</v>
      </c>
      <c r="J120" s="674" t="str">
        <f ca="1"/>
        <v>Depot</v>
      </c>
      <c r="K120" s="677">
        <f ca="1"/>
        <v>46285</v>
      </c>
      <c r="L120" s="193">
        <f ca="1"/>
        <v>45900</v>
      </c>
      <c r="M120" s="531">
        <f ca="1"/>
        <v>1</v>
      </c>
      <c r="N120" s="601" t="str">
        <f ca="1"/>
        <v>Completed</v>
      </c>
      <c r="O120" s="193">
        <f ca="1"/>
        <v>45971</v>
      </c>
      <c r="P120" s="531">
        <f ca="1"/>
        <v>1</v>
      </c>
      <c r="Q120" s="601" t="str">
        <f ca="1"/>
        <v>Completed</v>
      </c>
      <c r="R120" s="193">
        <f ca="1"/>
        <v>46218</v>
      </c>
      <c r="S120" s="531">
        <f ca="1"/>
        <v>0.9</v>
      </c>
      <c r="T120" s="601" t="str">
        <f ca="1"/>
        <v>Late</v>
      </c>
      <c r="U120" s="602">
        <f ca="1"/>
        <v>0</v>
      </c>
      <c r="V120" s="603">
        <f ca="1"/>
        <v>0</v>
      </c>
      <c r="W120" s="604">
        <f ca="1"/>
        <v>0</v>
      </c>
      <c r="X120" s="193">
        <f ca="1"/>
        <v>46265</v>
      </c>
      <c r="Y120" s="531">
        <f ca="1"/>
        <v>0</v>
      </c>
      <c r="Z120" s="601" t="str">
        <f ca="1"/>
        <v>Late</v>
      </c>
      <c r="AA120" s="663">
        <f ca="1"/>
        <v>0</v>
      </c>
      <c r="AB120" s="664">
        <f ca="1"/>
        <v>0</v>
      </c>
      <c r="AC120" s="665">
        <f ca="1"/>
        <v>0</v>
      </c>
      <c r="AD120" s="692">
        <f ca="1"/>
        <v>0</v>
      </c>
      <c r="AE120" s="693">
        <f ca="1"/>
        <v>0</v>
      </c>
      <c r="AF120" s="694">
        <f ca="1"/>
        <v>0</v>
      </c>
      <c r="AG120" s="571" t="str" cm="1">
        <f t="array" aca="1" ref="AG120" ca="1">_xlfn.XLOOKUP(1,(E120='01 Summary'!$E$4:$E$250)*(('01 Summary'!$AF$4:$AF$250="Late")+('01 Summary'!$AF$4:$AF$250="On Schedule")),'01 Summary'!$AM$4:$AM$250," ")</f>
        <v xml:space="preserve"> </v>
      </c>
      <c r="AH120" s="571"/>
      <c r="AI120" s="571" t="s">
        <v>515</v>
      </c>
      <c r="AJ120" s="571" t="s">
        <v>2436</v>
      </c>
      <c r="AK120" s="571" t="s">
        <v>2438</v>
      </c>
    </row>
    <row r="121" spans="2:37" ht="30" hidden="1" customHeight="1" x14ac:dyDescent="0.2">
      <c r="B121" s="508">
        <f ca="1"/>
        <v>117</v>
      </c>
      <c r="C121" s="508" t="str">
        <f ca="1"/>
        <v>DWE-39006</v>
      </c>
      <c r="D121" s="508" t="str">
        <f ca="1"/>
        <v>Lot01</v>
      </c>
      <c r="E121" s="508" t="str">
        <f ca="1"/>
        <v>DWE19.6</v>
      </c>
      <c r="F121" s="508" t="str">
        <f ca="1"/>
        <v>DWE</v>
      </c>
      <c r="G121" s="542" t="str">
        <f ca="1"/>
        <v>Self-Propelled Rail Based Inspection Vehicle</v>
      </c>
      <c r="H121" s="508" t="str">
        <f ca="1"/>
        <v>สมศักดิ์</v>
      </c>
      <c r="I121" s="508">
        <f ca="1"/>
        <v>0</v>
      </c>
      <c r="J121" s="508" t="str">
        <f ca="1"/>
        <v>Depot</v>
      </c>
      <c r="K121" s="510">
        <f ca="1"/>
        <v>46285</v>
      </c>
      <c r="L121" s="597">
        <f ca="1"/>
        <v>45900</v>
      </c>
      <c r="M121" s="189">
        <f ca="1"/>
        <v>1</v>
      </c>
      <c r="N121" s="191" t="str">
        <f ca="1"/>
        <v>Completed</v>
      </c>
      <c r="O121" s="173">
        <f ca="1"/>
        <v>46009</v>
      </c>
      <c r="P121" s="189">
        <f ca="1"/>
        <v>1</v>
      </c>
      <c r="Q121" s="191" t="str">
        <f ca="1"/>
        <v>Completed</v>
      </c>
      <c r="R121" s="173">
        <f ca="1"/>
        <v>46329</v>
      </c>
      <c r="S121" s="189">
        <f ca="1"/>
        <v>0.55000000000000004</v>
      </c>
      <c r="T121" s="191" t="str">
        <f ca="1"/>
        <v>On Schedule</v>
      </c>
      <c r="U121" s="194">
        <f ca="1"/>
        <v>0</v>
      </c>
      <c r="V121" s="195">
        <f ca="1"/>
        <v>0</v>
      </c>
      <c r="W121" s="203">
        <f ca="1"/>
        <v>0</v>
      </c>
      <c r="X121" s="173">
        <f ca="1"/>
        <v>46372</v>
      </c>
      <c r="Y121" s="189">
        <f ca="1"/>
        <v>0</v>
      </c>
      <c r="Z121" s="191" t="str">
        <f ca="1"/>
        <v>On Schedule</v>
      </c>
      <c r="AA121" s="668">
        <f ca="1"/>
        <v>0</v>
      </c>
      <c r="AB121" s="669">
        <f ca="1"/>
        <v>0</v>
      </c>
      <c r="AC121" s="639">
        <f ca="1"/>
        <v>0</v>
      </c>
      <c r="AD121" s="672">
        <f ca="1"/>
        <v>0</v>
      </c>
      <c r="AE121" s="673">
        <f ca="1"/>
        <v>0</v>
      </c>
      <c r="AF121" s="655">
        <f ca="1"/>
        <v>0</v>
      </c>
      <c r="AG121" s="571" t="str" cm="1">
        <f t="array" aca="1" ref="AG121" ca="1">_xlfn.XLOOKUP(1,(E121='01 Summary'!$E$4:$E$250)*(('01 Summary'!$AF$4:$AF$250="Late")+('01 Summary'!$AF$4:$AF$250="On Schedule")),'01 Summary'!$AM$4:$AM$250," ")</f>
        <v xml:space="preserve"> </v>
      </c>
      <c r="AH121" s="571"/>
      <c r="AI121" s="571" t="s">
        <v>516</v>
      </c>
      <c r="AJ121" s="571" t="s">
        <v>2440</v>
      </c>
      <c r="AK121" s="571" t="s">
        <v>2442</v>
      </c>
    </row>
    <row r="122" spans="2:37" ht="30" hidden="1" customHeight="1" x14ac:dyDescent="0.2">
      <c r="B122" s="508">
        <f ca="1"/>
        <v>118</v>
      </c>
      <c r="C122" s="544" t="str">
        <f ca="1"/>
        <v>DWE-39007</v>
      </c>
      <c r="D122" s="544" t="str">
        <f ca="1"/>
        <v>Lot01</v>
      </c>
      <c r="E122" s="544" t="str">
        <f ca="1"/>
        <v>DWE19.7</v>
      </c>
      <c r="F122" s="544" t="str">
        <f ca="1"/>
        <v>DWE</v>
      </c>
      <c r="G122" s="689" t="str">
        <f ca="1"/>
        <v>Rail Head Grinding Machine Vehicle</v>
      </c>
      <c r="H122" s="544" t="str">
        <f ca="1"/>
        <v>สมศักดิ์</v>
      </c>
      <c r="I122" s="545">
        <f ca="1"/>
        <v>0</v>
      </c>
      <c r="J122" s="544" t="str">
        <f ca="1"/>
        <v>Depot</v>
      </c>
      <c r="K122" s="546">
        <f ca="1"/>
        <v>46285</v>
      </c>
      <c r="L122" s="530">
        <f ca="1"/>
        <v>45900</v>
      </c>
      <c r="M122" s="189">
        <f ca="1"/>
        <v>0</v>
      </c>
      <c r="N122" s="191" t="str">
        <f ca="1"/>
        <v>Late</v>
      </c>
      <c r="O122" s="623">
        <f ca="1"/>
        <v>46009</v>
      </c>
      <c r="P122" s="189">
        <f ca="1"/>
        <v>1</v>
      </c>
      <c r="Q122" s="191" t="str">
        <f ca="1"/>
        <v>Completed</v>
      </c>
      <c r="R122" s="530">
        <f ca="1"/>
        <v>46599</v>
      </c>
      <c r="S122" s="189">
        <f ca="1"/>
        <v>0</v>
      </c>
      <c r="T122" s="191" t="str">
        <f ca="1"/>
        <v>On Schedule</v>
      </c>
      <c r="U122" s="209">
        <f ca="1"/>
        <v>0</v>
      </c>
      <c r="V122" s="195">
        <f ca="1"/>
        <v>0</v>
      </c>
      <c r="W122" s="203">
        <f ca="1"/>
        <v>0</v>
      </c>
      <c r="X122" s="530">
        <f ca="1"/>
        <v>46630</v>
      </c>
      <c r="Y122" s="189">
        <f ca="1"/>
        <v>0</v>
      </c>
      <c r="Z122" s="191" t="str">
        <f ca="1"/>
        <v>On Schedule</v>
      </c>
      <c r="AA122" s="671">
        <f ca="1"/>
        <v>0</v>
      </c>
      <c r="AB122" s="669">
        <f ca="1"/>
        <v>0</v>
      </c>
      <c r="AC122" s="639">
        <f ca="1"/>
        <v>0</v>
      </c>
      <c r="AD122" s="714">
        <f ca="1"/>
        <v>0</v>
      </c>
      <c r="AE122" s="673">
        <f ca="1"/>
        <v>0</v>
      </c>
      <c r="AF122" s="655">
        <f ca="1"/>
        <v>0</v>
      </c>
      <c r="AG122" s="571" t="str" cm="1">
        <f t="array" aca="1" ref="AG122" ca="1">_xlfn.XLOOKUP(1,(E122='01 Summary'!$E$4:$E$250)*(('01 Summary'!$AF$4:$AF$250="Late")+('01 Summary'!$AF$4:$AF$250="On Schedule")),'01 Summary'!$AM$4:$AM$250," ")</f>
        <v xml:space="preserve"> </v>
      </c>
      <c r="AH122" s="571"/>
      <c r="AI122" s="571" t="s">
        <v>517</v>
      </c>
      <c r="AJ122" s="571" t="s">
        <v>2444</v>
      </c>
      <c r="AK122" s="571" t="s">
        <v>2446</v>
      </c>
    </row>
    <row r="123" spans="2:37" ht="30" hidden="1" customHeight="1" x14ac:dyDescent="0.2">
      <c r="B123" s="508">
        <f ca="1"/>
        <v>119</v>
      </c>
      <c r="C123" s="512" t="str">
        <f ca="1"/>
        <v>DWE-39008</v>
      </c>
      <c r="D123" s="512" t="str">
        <f ca="1"/>
        <v>Lot01</v>
      </c>
      <c r="E123" s="512" t="str">
        <f ca="1"/>
        <v>DWE19.8</v>
      </c>
      <c r="F123" s="512" t="str">
        <f ca="1"/>
        <v>DWE</v>
      </c>
      <c r="G123" s="543" t="str">
        <f ca="1"/>
        <v>Multi Measuring Rail Vehicle</v>
      </c>
      <c r="H123" s="512" t="str">
        <f ca="1"/>
        <v>สมศักดิ์</v>
      </c>
      <c r="I123" s="513">
        <f ca="1"/>
        <v>0</v>
      </c>
      <c r="J123" s="512">
        <f ca="1"/>
        <v>0</v>
      </c>
      <c r="K123" s="514">
        <f ca="1"/>
        <v>46285</v>
      </c>
      <c r="L123" s="205">
        <f ca="1"/>
        <v>0</v>
      </c>
      <c r="M123" s="206">
        <f ca="1"/>
        <v>0</v>
      </c>
      <c r="N123" s="207">
        <f ca="1"/>
        <v>0</v>
      </c>
      <c r="O123" s="205">
        <f ca="1"/>
        <v>0</v>
      </c>
      <c r="P123" s="206">
        <f ca="1"/>
        <v>0</v>
      </c>
      <c r="Q123" s="207">
        <f ca="1"/>
        <v>0</v>
      </c>
      <c r="R123" s="205">
        <f ca="1"/>
        <v>0</v>
      </c>
      <c r="S123" s="206">
        <f ca="1"/>
        <v>0</v>
      </c>
      <c r="T123" s="207">
        <f ca="1"/>
        <v>0</v>
      </c>
      <c r="U123" s="205">
        <f ca="1"/>
        <v>0</v>
      </c>
      <c r="V123" s="206">
        <f ca="1"/>
        <v>0</v>
      </c>
      <c r="W123" s="207">
        <f ca="1"/>
        <v>0</v>
      </c>
      <c r="X123" s="205">
        <f ca="1"/>
        <v>0</v>
      </c>
      <c r="Y123" s="206">
        <f ca="1"/>
        <v>0</v>
      </c>
      <c r="Z123" s="207">
        <f ca="1"/>
        <v>0</v>
      </c>
      <c r="AA123" s="205">
        <f ca="1"/>
        <v>0</v>
      </c>
      <c r="AB123" s="206">
        <f ca="1"/>
        <v>0</v>
      </c>
      <c r="AC123" s="207">
        <f ca="1"/>
        <v>0</v>
      </c>
      <c r="AD123" s="558">
        <f ca="1"/>
        <v>0</v>
      </c>
      <c r="AE123" s="559">
        <f ca="1"/>
        <v>0</v>
      </c>
      <c r="AF123" s="560">
        <f ca="1"/>
        <v>0</v>
      </c>
      <c r="AG123" s="571" t="str" cm="1">
        <f t="array" aca="1" ref="AG123" ca="1">_xlfn.XLOOKUP(1,(E123='01 Summary'!$E$4:$E$250)*(('01 Summary'!$AF$4:$AF$250="Late")+('01 Summary'!$AF$4:$AF$250="On Schedule")),'01 Summary'!$AM$4:$AM$250," ")</f>
        <v xml:space="preserve"> </v>
      </c>
      <c r="AH123" s="571"/>
      <c r="AI123" s="571" t="s">
        <v>518</v>
      </c>
      <c r="AJ123" s="571" t="s">
        <v>2448</v>
      </c>
      <c r="AK123" s="571" t="s">
        <v>2450</v>
      </c>
    </row>
    <row r="124" spans="2:37" ht="30" hidden="1" customHeight="1" x14ac:dyDescent="0.2">
      <c r="B124" s="508">
        <f ca="1"/>
        <v>120</v>
      </c>
      <c r="C124" s="512" t="str">
        <f ca="1"/>
        <v>DWE-39010</v>
      </c>
      <c r="D124" s="512" t="str">
        <f ca="1"/>
        <v>Lot01</v>
      </c>
      <c r="E124" s="512" t="str">
        <f ca="1"/>
        <v>DWE19.9</v>
      </c>
      <c r="F124" s="512" t="str">
        <f ca="1"/>
        <v>DWE</v>
      </c>
      <c r="G124" s="543" t="str">
        <f ca="1"/>
        <v>High Work Inspection Vehicle</v>
      </c>
      <c r="H124" s="512" t="str">
        <f ca="1"/>
        <v>สมศักดิ์</v>
      </c>
      <c r="I124" s="512">
        <f ca="1"/>
        <v>0</v>
      </c>
      <c r="J124" s="512">
        <f ca="1"/>
        <v>0</v>
      </c>
      <c r="K124" s="514">
        <f ca="1"/>
        <v>46285</v>
      </c>
      <c r="L124" s="205">
        <f ca="1"/>
        <v>0</v>
      </c>
      <c r="M124" s="206">
        <f ca="1"/>
        <v>0</v>
      </c>
      <c r="N124" s="207">
        <f ca="1"/>
        <v>0</v>
      </c>
      <c r="O124" s="205">
        <f ca="1"/>
        <v>0</v>
      </c>
      <c r="P124" s="206">
        <f ca="1"/>
        <v>0</v>
      </c>
      <c r="Q124" s="207">
        <f ca="1"/>
        <v>0</v>
      </c>
      <c r="R124" s="205">
        <f ca="1"/>
        <v>0</v>
      </c>
      <c r="S124" s="206">
        <f ca="1"/>
        <v>0</v>
      </c>
      <c r="T124" s="207">
        <f ca="1"/>
        <v>0</v>
      </c>
      <c r="U124" s="205">
        <f ca="1"/>
        <v>0</v>
      </c>
      <c r="V124" s="206">
        <f ca="1"/>
        <v>0</v>
      </c>
      <c r="W124" s="207">
        <f ca="1"/>
        <v>0</v>
      </c>
      <c r="X124" s="205">
        <f ca="1"/>
        <v>0</v>
      </c>
      <c r="Y124" s="206">
        <f ca="1"/>
        <v>0</v>
      </c>
      <c r="Z124" s="207">
        <f ca="1"/>
        <v>0</v>
      </c>
      <c r="AA124" s="205">
        <f ca="1"/>
        <v>0</v>
      </c>
      <c r="AB124" s="206">
        <f ca="1"/>
        <v>0</v>
      </c>
      <c r="AC124" s="207">
        <f ca="1"/>
        <v>0</v>
      </c>
      <c r="AD124" s="558">
        <f ca="1"/>
        <v>0</v>
      </c>
      <c r="AE124" s="559">
        <f ca="1"/>
        <v>0</v>
      </c>
      <c r="AF124" s="560">
        <f ca="1"/>
        <v>0</v>
      </c>
      <c r="AG124" t="str" cm="1">
        <f t="array" aca="1" ref="AG124" ca="1">_xlfn.XLOOKUP(1,(E124='01 Summary'!$E$4:$E$250)*(('01 Summary'!$AF$4:$AF$250="Late")+('01 Summary'!$AF$4:$AF$250="On Schedule")),'01 Summary'!$AM$4:$AM$250," ")</f>
        <v xml:space="preserve"> </v>
      </c>
      <c r="AI124" t="s">
        <v>520</v>
      </c>
      <c r="AJ124" t="s">
        <v>380</v>
      </c>
      <c r="AK124" t="s">
        <v>380</v>
      </c>
    </row>
    <row r="125" spans="2:37" ht="30" hidden="1" customHeight="1" x14ac:dyDescent="0.2">
      <c r="B125" s="508">
        <f ca="1"/>
        <v>121</v>
      </c>
      <c r="C125" s="512" t="str">
        <f ca="1"/>
        <v>-</v>
      </c>
      <c r="D125" s="512" t="str">
        <f ca="1"/>
        <v>Lot01</v>
      </c>
      <c r="E125" s="512" t="str">
        <f ca="1"/>
        <v>DWE20</v>
      </c>
      <c r="F125" s="512" t="str">
        <f ca="1"/>
        <v>DWE</v>
      </c>
      <c r="G125" s="543" t="str">
        <f ca="1"/>
        <v>Building Maintenance Vehicle</v>
      </c>
      <c r="H125" s="512" t="str">
        <f ca="1"/>
        <v>-</v>
      </c>
      <c r="I125" s="512">
        <f ca="1"/>
        <v>0</v>
      </c>
      <c r="J125" s="512">
        <f ca="1"/>
        <v>0</v>
      </c>
      <c r="K125" s="514">
        <f ca="1"/>
        <v>46285</v>
      </c>
      <c r="L125" s="174">
        <f ca="1"/>
        <v>0</v>
      </c>
      <c r="M125" s="188">
        <f ca="1"/>
        <v>0</v>
      </c>
      <c r="N125" s="175">
        <f ca="1"/>
        <v>0</v>
      </c>
      <c r="O125" s="174">
        <f ca="1"/>
        <v>0</v>
      </c>
      <c r="P125" s="188">
        <f ca="1"/>
        <v>0</v>
      </c>
      <c r="Q125" s="175">
        <f ca="1"/>
        <v>0</v>
      </c>
      <c r="R125" s="174">
        <f ca="1"/>
        <v>0</v>
      </c>
      <c r="S125" s="188">
        <f ca="1"/>
        <v>0</v>
      </c>
      <c r="T125" s="175">
        <f ca="1"/>
        <v>0</v>
      </c>
      <c r="U125" s="174">
        <f ca="1"/>
        <v>0</v>
      </c>
      <c r="V125" s="188">
        <f ca="1"/>
        <v>0</v>
      </c>
      <c r="W125" s="175">
        <f ca="1"/>
        <v>0</v>
      </c>
      <c r="X125" s="174">
        <f ca="1"/>
        <v>0</v>
      </c>
      <c r="Y125" s="188">
        <f ca="1"/>
        <v>0</v>
      </c>
      <c r="Z125" s="175">
        <f ca="1"/>
        <v>0</v>
      </c>
      <c r="AA125" s="174">
        <f ca="1"/>
        <v>0</v>
      </c>
      <c r="AB125" s="188">
        <f ca="1"/>
        <v>0</v>
      </c>
      <c r="AC125" s="175">
        <f ca="1"/>
        <v>0</v>
      </c>
      <c r="AD125" s="553">
        <f ca="1"/>
        <v>0</v>
      </c>
      <c r="AE125" s="554">
        <f ca="1"/>
        <v>0</v>
      </c>
      <c r="AF125" s="555">
        <f ca="1"/>
        <v>0</v>
      </c>
      <c r="AG125" t="str" cm="1">
        <f t="array" aca="1" ref="AG125" ca="1">_xlfn.XLOOKUP(1,(E125='01 Summary'!$E$4:$E$250)*(('01 Summary'!$AF$4:$AF$250="Late")+('01 Summary'!$AF$4:$AF$250="On Schedule")),'01 Summary'!$AM$4:$AM$250," ")</f>
        <v xml:space="preserve"> </v>
      </c>
      <c r="AJ125">
        <v>0</v>
      </c>
      <c r="AK125">
        <v>0</v>
      </c>
    </row>
    <row r="126" spans="2:37" ht="30" customHeight="1" x14ac:dyDescent="0.2">
      <c r="B126" s="508">
        <f ca="1"/>
        <v>122</v>
      </c>
      <c r="C126" s="508" t="str">
        <f ca="1"/>
        <v>EPS-39001</v>
      </c>
      <c r="D126" s="508" t="str">
        <f ca="1"/>
        <v>Lot01</v>
      </c>
      <c r="E126" s="508" t="str">
        <f ca="1"/>
        <v>PSY1</v>
      </c>
      <c r="F126" s="508" t="str">
        <f ca="1"/>
        <v>PSY</v>
      </c>
      <c r="G126" s="542" t="str">
        <f ca="1"/>
        <v>Diesel Fuel Storage Tanks for Power Generators</v>
      </c>
      <c r="H126" s="508" t="str">
        <f ca="1"/>
        <v>สมศักดิ์</v>
      </c>
      <c r="I126" s="508">
        <f ca="1"/>
        <v>0</v>
      </c>
      <c r="J126" s="508">
        <f ca="1"/>
        <v>0</v>
      </c>
      <c r="K126" s="510">
        <f ca="1"/>
        <v>46105</v>
      </c>
      <c r="L126" s="173">
        <f ca="1"/>
        <v>46038</v>
      </c>
      <c r="M126" s="187">
        <f ca="1"/>
        <v>1</v>
      </c>
      <c r="N126" s="191" t="str">
        <f ca="1"/>
        <v>Completed</v>
      </c>
      <c r="O126" s="173">
        <f ca="1"/>
        <v>46112</v>
      </c>
      <c r="P126" s="187">
        <f ca="1"/>
        <v>1</v>
      </c>
      <c r="Q126" s="191" t="str">
        <f ca="1"/>
        <v>Completed</v>
      </c>
      <c r="R126" s="173">
        <f ca="1"/>
        <v>46112</v>
      </c>
      <c r="S126" s="187">
        <f ca="1"/>
        <v>1</v>
      </c>
      <c r="T126" s="191" t="str">
        <f ca="1"/>
        <v>Completed</v>
      </c>
      <c r="U126" s="173">
        <f ca="1"/>
        <v>46203</v>
      </c>
      <c r="V126" s="187">
        <f ca="1"/>
        <v>0.75</v>
      </c>
      <c r="W126" s="191" t="str">
        <f ca="1"/>
        <v>Late</v>
      </c>
      <c r="X126" s="173">
        <f ca="1"/>
        <v>46213</v>
      </c>
      <c r="Y126" s="187">
        <f ca="1"/>
        <v>0</v>
      </c>
      <c r="Z126" s="191" t="str">
        <f ca="1"/>
        <v>Late</v>
      </c>
      <c r="AA126" s="173">
        <f ca="1"/>
        <v>46318</v>
      </c>
      <c r="AB126" s="187">
        <f ca="1"/>
        <v>0</v>
      </c>
      <c r="AC126" s="191" t="str">
        <f ca="1"/>
        <v>Late</v>
      </c>
      <c r="AD126" s="583">
        <f ca="1"/>
        <v>46325</v>
      </c>
      <c r="AE126" s="187">
        <f ca="1"/>
        <v>0</v>
      </c>
      <c r="AF126" s="191" t="str">
        <f ca="1"/>
        <v>On Schedule</v>
      </c>
      <c r="AG126" t="str" cm="1">
        <f t="array" aca="1" ref="AG126" ca="1">_xlfn.XLOOKUP(1,(E126='01 Summary'!$E$4:$E$250)*(('01 Summary'!$AF$4:$AF$250="Late")+('01 Summary'!$AF$4:$AF$250="On Schedule")),'01 Summary'!$AM$4:$AM$250," ")</f>
        <v>คงเหลืองานเดินท่อและ Pump น้ำมัน</v>
      </c>
      <c r="AI126" t="s">
        <v>531</v>
      </c>
      <c r="AJ126" t="s">
        <v>2532</v>
      </c>
      <c r="AK126" t="s">
        <v>2534</v>
      </c>
    </row>
    <row r="127" spans="2:37" ht="30" customHeight="1" x14ac:dyDescent="0.2">
      <c r="B127" s="508">
        <f ca="1"/>
        <v>123</v>
      </c>
      <c r="C127" s="544" t="str">
        <f ca="1"/>
        <v>PSY-39001-9</v>
      </c>
      <c r="D127" s="544" t="str">
        <f ca="1"/>
        <v>Lot01</v>
      </c>
      <c r="E127" s="544" t="str">
        <f ca="1"/>
        <v>PSY2</v>
      </c>
      <c r="F127" s="544" t="str">
        <f ca="1"/>
        <v>PSY</v>
      </c>
      <c r="G127" s="689" t="str">
        <f ca="1"/>
        <v>GIS and BSS Building and Other Facilities</v>
      </c>
      <c r="H127" s="544" t="str">
        <f ca="1"/>
        <v>สหชาติ</v>
      </c>
      <c r="I127" s="545">
        <f ca="1"/>
        <v>0</v>
      </c>
      <c r="J127" s="544">
        <f ca="1"/>
        <v>0</v>
      </c>
      <c r="K127" s="546">
        <f ca="1"/>
        <v>46105</v>
      </c>
      <c r="L127" s="530">
        <f ca="1"/>
        <v>45533</v>
      </c>
      <c r="M127" s="187">
        <f ca="1"/>
        <v>1</v>
      </c>
      <c r="N127" s="191" t="str">
        <f ca="1"/>
        <v>Completed</v>
      </c>
      <c r="O127" s="597">
        <f ca="1"/>
        <v>45563</v>
      </c>
      <c r="P127" s="187">
        <f ca="1"/>
        <v>0.69</v>
      </c>
      <c r="Q127" s="191" t="str">
        <f ca="1"/>
        <v>Late</v>
      </c>
      <c r="R127" s="209">
        <f ca="1"/>
        <v>0</v>
      </c>
      <c r="S127" s="195">
        <f ca="1"/>
        <v>0</v>
      </c>
      <c r="T127" s="203">
        <f ca="1"/>
        <v>0</v>
      </c>
      <c r="U127" s="530">
        <f ca="1"/>
        <v>45995</v>
      </c>
      <c r="V127" s="187">
        <f ca="1"/>
        <v>1</v>
      </c>
      <c r="W127" s="191" t="str">
        <f ca="1"/>
        <v>Completed</v>
      </c>
      <c r="X127" s="209">
        <f ca="1"/>
        <v>0</v>
      </c>
      <c r="Y127" s="195">
        <f ca="1"/>
        <v>0</v>
      </c>
      <c r="Z127" s="203">
        <f ca="1"/>
        <v>0</v>
      </c>
      <c r="AA127" s="530">
        <f ca="1"/>
        <v>46288</v>
      </c>
      <c r="AB127" s="189">
        <f ca="1"/>
        <v>1</v>
      </c>
      <c r="AC127" s="191" t="str">
        <f ca="1"/>
        <v>Completed</v>
      </c>
      <c r="AD127" s="623">
        <f ca="1"/>
        <v>46295</v>
      </c>
      <c r="AE127" s="189">
        <f ca="1"/>
        <v>1</v>
      </c>
      <c r="AF127" s="191" t="str">
        <f ca="1"/>
        <v>Completed</v>
      </c>
      <c r="AG127" t="str" cm="1">
        <f t="array" aca="1" ref="AG127" ca="1">_xlfn.XLOOKUP(1,(E127='01 Summary'!$E$4:$E$250)*(('01 Summary'!$AF$4:$AF$250="Late")+('01 Summary'!$AF$4:$AF$250="On Schedule")),'01 Summary'!$AM$4:$AM$250," ")</f>
        <v xml:space="preserve"> </v>
      </c>
      <c r="AI127" t="s">
        <v>1016</v>
      </c>
      <c r="AJ127" t="s">
        <v>2308</v>
      </c>
      <c r="AK127" t="s">
        <v>2310</v>
      </c>
    </row>
    <row r="128" spans="2:37" ht="30" customHeight="1" x14ac:dyDescent="0.2">
      <c r="B128" s="508">
        <f ca="1"/>
        <v>124</v>
      </c>
      <c r="C128" s="508" t="str">
        <f ca="1"/>
        <v>PSY-39011</v>
      </c>
      <c r="D128" s="508" t="str">
        <f ca="1"/>
        <v>Lot01</v>
      </c>
      <c r="E128" s="508" t="str">
        <f ca="1"/>
        <v>PSY3</v>
      </c>
      <c r="F128" s="508" t="str">
        <f ca="1"/>
        <v>PSY</v>
      </c>
      <c r="G128" s="542" t="str">
        <f ca="1"/>
        <v>Steel Grating Raised Floor for EE Panel</v>
      </c>
      <c r="H128" s="508" t="str">
        <f ca="1"/>
        <v>สหชาติ</v>
      </c>
      <c r="I128" s="509">
        <f ca="1"/>
        <v>0</v>
      </c>
      <c r="J128" s="508">
        <f ca="1"/>
        <v>0</v>
      </c>
      <c r="K128" s="510">
        <f ca="1"/>
        <v>46105</v>
      </c>
      <c r="L128" s="173">
        <f ca="1"/>
        <v>45565</v>
      </c>
      <c r="M128" s="187">
        <f ca="1"/>
        <v>1</v>
      </c>
      <c r="N128" s="191" t="str">
        <f ca="1"/>
        <v>Completed</v>
      </c>
      <c r="O128" s="597">
        <f ca="1"/>
        <v>45595</v>
      </c>
      <c r="P128" s="187">
        <f ca="1"/>
        <v>0.75</v>
      </c>
      <c r="Q128" s="191" t="str">
        <f ca="1"/>
        <v>Late</v>
      </c>
      <c r="R128" s="194">
        <f ca="1"/>
        <v>0</v>
      </c>
      <c r="S128" s="195">
        <f ca="1"/>
        <v>0</v>
      </c>
      <c r="T128" s="203">
        <f ca="1"/>
        <v>0</v>
      </c>
      <c r="U128" s="173">
        <f ca="1"/>
        <v>45852</v>
      </c>
      <c r="V128" s="187">
        <f ca="1"/>
        <v>1</v>
      </c>
      <c r="W128" s="191" t="str">
        <f ca="1"/>
        <v>Completed</v>
      </c>
      <c r="X128" s="194">
        <f ca="1"/>
        <v>0</v>
      </c>
      <c r="Y128" s="195">
        <f ca="1"/>
        <v>0</v>
      </c>
      <c r="Z128" s="203">
        <f ca="1"/>
        <v>0</v>
      </c>
      <c r="AA128" s="173">
        <f ca="1"/>
        <v>46187</v>
      </c>
      <c r="AB128" s="189">
        <f ca="1"/>
        <v>1</v>
      </c>
      <c r="AC128" s="191" t="str">
        <f ca="1"/>
        <v>Completed</v>
      </c>
      <c r="AD128" s="583">
        <f ca="1"/>
        <v>46295</v>
      </c>
      <c r="AE128" s="187">
        <f ca="1"/>
        <v>0</v>
      </c>
      <c r="AF128" s="191" t="str">
        <f ca="1"/>
        <v>Late</v>
      </c>
      <c r="AG128" cm="1">
        <f t="array" aca="1" ref="AG128" ca="1">_xlfn.XLOOKUP(1,(E128='01 Summary'!$E$4:$E$250)*(('01 Summary'!$AF$4:$AF$250="Late")+('01 Summary'!$AF$4:$AF$250="On Schedule")),'01 Summary'!$AM$4:$AM$250," ")</f>
        <v>0</v>
      </c>
      <c r="AI128" t="s">
        <v>530</v>
      </c>
      <c r="AJ128" t="s">
        <v>2338</v>
      </c>
      <c r="AK128" t="s">
        <v>2340</v>
      </c>
    </row>
    <row r="129" spans="2:37" ht="30" hidden="1" customHeight="1" x14ac:dyDescent="0.2">
      <c r="B129" s="508">
        <f ca="1"/>
        <v>125</v>
      </c>
      <c r="C129" s="512" t="str">
        <f ca="1"/>
        <v>-</v>
      </c>
      <c r="D129" s="512" t="str">
        <f ca="1"/>
        <v>Lot01</v>
      </c>
      <c r="E129" s="512" t="str">
        <f ca="1"/>
        <v>PSY4</v>
      </c>
      <c r="F129" s="512" t="str">
        <f ca="1"/>
        <v>PSY</v>
      </c>
      <c r="G129" s="543" t="str">
        <f ca="1"/>
        <v>Trapping Box between PSY Service Sub Station (SSS) and Low Volt (LV) System</v>
      </c>
      <c r="H129" s="512" t="str">
        <f ca="1"/>
        <v>-</v>
      </c>
      <c r="I129" s="513">
        <f ca="1"/>
        <v>0</v>
      </c>
      <c r="J129" s="512">
        <f ca="1"/>
        <v>0</v>
      </c>
      <c r="K129" s="514">
        <f ca="1"/>
        <v>46255</v>
      </c>
      <c r="L129" s="174">
        <f ca="1"/>
        <v>0</v>
      </c>
      <c r="M129" s="188">
        <f ca="1"/>
        <v>0</v>
      </c>
      <c r="N129" s="175">
        <f ca="1"/>
        <v>0</v>
      </c>
      <c r="O129" s="174">
        <f ca="1"/>
        <v>0</v>
      </c>
      <c r="P129" s="188">
        <f ca="1"/>
        <v>0</v>
      </c>
      <c r="Q129" s="175">
        <f ca="1"/>
        <v>0</v>
      </c>
      <c r="R129" s="174">
        <f ca="1"/>
        <v>0</v>
      </c>
      <c r="S129" s="188">
        <f ca="1"/>
        <v>0</v>
      </c>
      <c r="T129" s="175">
        <f ca="1"/>
        <v>0</v>
      </c>
      <c r="U129" s="174">
        <f ca="1"/>
        <v>0</v>
      </c>
      <c r="V129" s="188">
        <f ca="1"/>
        <v>0</v>
      </c>
      <c r="W129" s="175">
        <f ca="1"/>
        <v>0</v>
      </c>
      <c r="X129" s="174">
        <f ca="1"/>
        <v>0</v>
      </c>
      <c r="Y129" s="188">
        <f ca="1"/>
        <v>0</v>
      </c>
      <c r="Z129" s="175">
        <f ca="1"/>
        <v>0</v>
      </c>
      <c r="AA129" s="174">
        <f ca="1"/>
        <v>0</v>
      </c>
      <c r="AB129" s="188">
        <f ca="1"/>
        <v>0</v>
      </c>
      <c r="AC129" s="175">
        <f ca="1"/>
        <v>0</v>
      </c>
      <c r="AD129" s="553">
        <f ca="1"/>
        <v>0</v>
      </c>
      <c r="AE129" s="554">
        <f ca="1"/>
        <v>0</v>
      </c>
      <c r="AF129" s="555">
        <f ca="1"/>
        <v>0</v>
      </c>
      <c r="AG129" t="str" cm="1">
        <f t="array" aca="1" ref="AG129" ca="1">_xlfn.XLOOKUP(1,(E129='01 Summary'!$E$4:$E$250)*(('01 Summary'!$AF$4:$AF$250="Late")+('01 Summary'!$AF$4:$AF$250="On Schedule")),'01 Summary'!$AM$4:$AM$250," ")</f>
        <v xml:space="preserve"> </v>
      </c>
      <c r="AJ129">
        <v>0</v>
      </c>
      <c r="AK129">
        <v>0</v>
      </c>
    </row>
    <row r="130" spans="2:37" ht="30" hidden="1" customHeight="1" x14ac:dyDescent="0.2">
      <c r="B130" s="508">
        <f ca="1"/>
        <v>126</v>
      </c>
      <c r="C130" s="682" t="str">
        <f ca="1"/>
        <v>SCA-39200</v>
      </c>
      <c r="D130" s="682" t="str">
        <f ca="1"/>
        <v>Lot01</v>
      </c>
      <c r="E130" s="682" t="str">
        <f ca="1"/>
        <v>SCA1</v>
      </c>
      <c r="F130" s="682" t="str">
        <f ca="1"/>
        <v>SCA</v>
      </c>
      <c r="G130" s="690" t="str">
        <f ca="1"/>
        <v>Modification of BEMS to receive PSD Signal on East Section</v>
      </c>
      <c r="H130" s="682" t="str">
        <f ca="1"/>
        <v>ธารทิพย์</v>
      </c>
      <c r="I130" s="683">
        <f ca="1"/>
        <v>0</v>
      </c>
      <c r="J130" s="682">
        <f ca="1"/>
        <v>0</v>
      </c>
      <c r="K130" s="684">
        <f ca="1"/>
        <v>46255</v>
      </c>
      <c r="L130" s="209">
        <f ca="1"/>
        <v>0</v>
      </c>
      <c r="M130" s="195">
        <f ca="1"/>
        <v>0</v>
      </c>
      <c r="N130" s="196">
        <f ca="1"/>
        <v>0</v>
      </c>
      <c r="O130" s="489">
        <f ca="1"/>
        <v>0</v>
      </c>
      <c r="P130" s="591">
        <f ca="1"/>
        <v>0</v>
      </c>
      <c r="Q130" s="592">
        <f ca="1"/>
        <v>0</v>
      </c>
      <c r="R130" s="209">
        <f ca="1"/>
        <v>0</v>
      </c>
      <c r="S130" s="195">
        <f ca="1"/>
        <v>0</v>
      </c>
      <c r="T130" s="196">
        <f ca="1"/>
        <v>0</v>
      </c>
      <c r="U130" s="197">
        <f ca="1"/>
        <v>0</v>
      </c>
      <c r="V130" s="195">
        <f ca="1"/>
        <v>0</v>
      </c>
      <c r="W130" s="196">
        <f ca="1"/>
        <v>0</v>
      </c>
      <c r="X130" s="197">
        <f ca="1"/>
        <v>0</v>
      </c>
      <c r="Y130" s="195">
        <f ca="1"/>
        <v>0</v>
      </c>
      <c r="Z130" s="196">
        <f ca="1"/>
        <v>0</v>
      </c>
      <c r="AA130" s="209">
        <f ca="1"/>
        <v>0</v>
      </c>
      <c r="AB130" s="195">
        <f ca="1"/>
        <v>0</v>
      </c>
      <c r="AC130" s="196">
        <f ca="1"/>
        <v>0</v>
      </c>
      <c r="AD130" s="570">
        <f ca="1"/>
        <v>0</v>
      </c>
      <c r="AE130" s="551">
        <f ca="1"/>
        <v>0</v>
      </c>
      <c r="AF130" s="562">
        <f ca="1"/>
        <v>0</v>
      </c>
      <c r="AG130" t="str" cm="1">
        <f t="array" aca="1" ref="AG130" ca="1">_xlfn.XLOOKUP(1,(E130='01 Summary'!$E$4:$E$250)*(('01 Summary'!$AF$4:$AF$250="Late")+('01 Summary'!$AF$4:$AF$250="On Schedule")),'01 Summary'!$AM$4:$AM$250," ")</f>
        <v xml:space="preserve"> </v>
      </c>
      <c r="AI130" t="s">
        <v>494</v>
      </c>
      <c r="AJ130" t="s">
        <v>2641</v>
      </c>
      <c r="AK130" t="s">
        <v>2643</v>
      </c>
    </row>
    <row r="131" spans="2:37" ht="30" hidden="1" customHeight="1" x14ac:dyDescent="0.2">
      <c r="B131" s="508">
        <f ca="1"/>
        <v>127</v>
      </c>
      <c r="C131" s="512" t="str">
        <f ca="1"/>
        <v>-</v>
      </c>
      <c r="D131" s="512" t="str">
        <f ca="1"/>
        <v>Lot01</v>
      </c>
      <c r="E131" s="512" t="str">
        <f ca="1"/>
        <v>SCA2</v>
      </c>
      <c r="F131" s="512" t="str">
        <f ca="1"/>
        <v>SCA</v>
      </c>
      <c r="G131" s="543" t="str">
        <f ca="1"/>
        <v>Modification of Escalator Interface Point with CCTV and SCADA, East Section</v>
      </c>
      <c r="H131" s="512" t="str">
        <f ca="1"/>
        <v>-</v>
      </c>
      <c r="I131" s="513">
        <f ca="1"/>
        <v>0</v>
      </c>
      <c r="J131" s="512">
        <f ca="1"/>
        <v>0</v>
      </c>
      <c r="K131" s="514">
        <f ca="1"/>
        <v>46255</v>
      </c>
      <c r="L131" s="174">
        <f ca="1"/>
        <v>0</v>
      </c>
      <c r="M131" s="188">
        <f ca="1"/>
        <v>0</v>
      </c>
      <c r="N131" s="175">
        <f ca="1"/>
        <v>0</v>
      </c>
      <c r="O131" s="174">
        <f ca="1"/>
        <v>0</v>
      </c>
      <c r="P131" s="188">
        <f ca="1"/>
        <v>0</v>
      </c>
      <c r="Q131" s="175">
        <f ca="1"/>
        <v>0</v>
      </c>
      <c r="R131" s="174">
        <f ca="1"/>
        <v>0</v>
      </c>
      <c r="S131" s="188">
        <f ca="1"/>
        <v>0</v>
      </c>
      <c r="T131" s="175">
        <f ca="1"/>
        <v>0</v>
      </c>
      <c r="U131" s="174">
        <f ca="1"/>
        <v>0</v>
      </c>
      <c r="V131" s="188">
        <f ca="1"/>
        <v>0</v>
      </c>
      <c r="W131" s="175">
        <f ca="1"/>
        <v>0</v>
      </c>
      <c r="X131" s="174">
        <f ca="1"/>
        <v>0</v>
      </c>
      <c r="Y131" s="188">
        <f ca="1"/>
        <v>0</v>
      </c>
      <c r="Z131" s="175">
        <f ca="1"/>
        <v>0</v>
      </c>
      <c r="AA131" s="174">
        <f ca="1"/>
        <v>0</v>
      </c>
      <c r="AB131" s="188">
        <f ca="1"/>
        <v>0</v>
      </c>
      <c r="AC131" s="175">
        <f ca="1"/>
        <v>0</v>
      </c>
      <c r="AD131" s="553">
        <f ca="1"/>
        <v>0</v>
      </c>
      <c r="AE131" s="554">
        <f ca="1"/>
        <v>0</v>
      </c>
      <c r="AF131" s="555">
        <f ca="1"/>
        <v>0</v>
      </c>
      <c r="AG131" t="str" cm="1">
        <f t="array" aca="1" ref="AG131" ca="1">_xlfn.XLOOKUP(1,(E131='01 Summary'!$E$4:$E$250)*(('01 Summary'!$AF$4:$AF$250="Late")+('01 Summary'!$AF$4:$AF$250="On Schedule")),'01 Summary'!$AM$4:$AM$250," ")</f>
        <v xml:space="preserve"> </v>
      </c>
      <c r="AJ131">
        <v>0</v>
      </c>
      <c r="AK131">
        <v>0</v>
      </c>
    </row>
    <row r="132" spans="2:37" ht="30" hidden="1" customHeight="1" x14ac:dyDescent="0.2">
      <c r="B132" s="508">
        <f ca="1"/>
        <v>128</v>
      </c>
      <c r="C132" s="512" t="str">
        <f ca="1"/>
        <v>-</v>
      </c>
      <c r="D132" s="512" t="str">
        <f ca="1"/>
        <v>Lot01</v>
      </c>
      <c r="E132" s="512" t="str">
        <f ca="1"/>
        <v>SCA3</v>
      </c>
      <c r="F132" s="512" t="str">
        <f ca="1"/>
        <v>SCA</v>
      </c>
      <c r="G132" s="543" t="str">
        <f ca="1"/>
        <v>Magnetic of Fire Alarm System Interface Point with CCTV and SCADA</v>
      </c>
      <c r="H132" s="512" t="str">
        <f ca="1"/>
        <v>-</v>
      </c>
      <c r="I132" s="512">
        <f ca="1"/>
        <v>0</v>
      </c>
      <c r="J132" s="512">
        <f ca="1"/>
        <v>0</v>
      </c>
      <c r="K132" s="514">
        <f ca="1"/>
        <v>46255</v>
      </c>
      <c r="L132" s="174">
        <f ca="1"/>
        <v>0</v>
      </c>
      <c r="M132" s="188">
        <f ca="1"/>
        <v>0</v>
      </c>
      <c r="N132" s="175">
        <f ca="1"/>
        <v>0</v>
      </c>
      <c r="O132" s="174">
        <f ca="1"/>
        <v>0</v>
      </c>
      <c r="P132" s="188">
        <f ca="1"/>
        <v>0</v>
      </c>
      <c r="Q132" s="175">
        <f ca="1"/>
        <v>0</v>
      </c>
      <c r="R132" s="174">
        <f ca="1"/>
        <v>0</v>
      </c>
      <c r="S132" s="188">
        <f ca="1"/>
        <v>0</v>
      </c>
      <c r="T132" s="175">
        <f ca="1"/>
        <v>0</v>
      </c>
      <c r="U132" s="174">
        <f ca="1"/>
        <v>0</v>
      </c>
      <c r="V132" s="188">
        <f ca="1"/>
        <v>0</v>
      </c>
      <c r="W132" s="175">
        <f ca="1"/>
        <v>0</v>
      </c>
      <c r="X132" s="174">
        <f ca="1"/>
        <v>0</v>
      </c>
      <c r="Y132" s="188">
        <f ca="1"/>
        <v>0</v>
      </c>
      <c r="Z132" s="175">
        <f ca="1"/>
        <v>0</v>
      </c>
      <c r="AA132" s="174">
        <f ca="1"/>
        <v>0</v>
      </c>
      <c r="AB132" s="188">
        <f ca="1"/>
        <v>0</v>
      </c>
      <c r="AC132" s="175">
        <f ca="1"/>
        <v>0</v>
      </c>
      <c r="AD132" s="553">
        <f ca="1"/>
        <v>0</v>
      </c>
      <c r="AE132" s="554">
        <f ca="1"/>
        <v>0</v>
      </c>
      <c r="AF132" s="555">
        <f ca="1"/>
        <v>0</v>
      </c>
      <c r="AG132" t="str" cm="1">
        <f t="array" aca="1" ref="AG132" ca="1">_xlfn.XLOOKUP(1,(E132='01 Summary'!$E$4:$E$250)*(('01 Summary'!$AF$4:$AF$250="Late")+('01 Summary'!$AF$4:$AF$250="On Schedule")),'01 Summary'!$AM$4:$AM$250," ")</f>
        <v xml:space="preserve"> </v>
      </c>
      <c r="AJ132">
        <v>0</v>
      </c>
      <c r="AK132">
        <v>0</v>
      </c>
    </row>
    <row r="133" spans="2:37" ht="30" hidden="1" customHeight="1" x14ac:dyDescent="0.2">
      <c r="B133" s="508">
        <f ca="1"/>
        <v>129</v>
      </c>
      <c r="C133" s="636" t="str">
        <f ca="1"/>
        <v>SCA-39203</v>
      </c>
      <c r="D133" s="636" t="str">
        <f ca="1"/>
        <v>Lot01</v>
      </c>
      <c r="E133" s="636" t="str">
        <f ca="1"/>
        <v>SCA4</v>
      </c>
      <c r="F133" s="636" t="str">
        <f ca="1"/>
        <v>SCA</v>
      </c>
      <c r="G133" s="642" t="str">
        <f ca="1"/>
        <v>Add/Modify Civil Scada Hardwire for all  Station</v>
      </c>
      <c r="H133" s="636" t="str">
        <f ca="1"/>
        <v>ประธาน/ธารทิพย์</v>
      </c>
      <c r="I133" s="636">
        <f ca="1"/>
        <v>0</v>
      </c>
      <c r="J133" s="636">
        <f ca="1"/>
        <v>0</v>
      </c>
      <c r="K133" s="638">
        <f ca="1"/>
        <v>46255</v>
      </c>
      <c r="L133" s="194">
        <f ca="1"/>
        <v>0</v>
      </c>
      <c r="M133" s="195">
        <f ca="1"/>
        <v>0</v>
      </c>
      <c r="N133" s="196">
        <f ca="1"/>
        <v>0</v>
      </c>
      <c r="O133" s="177">
        <f ca="1"/>
        <v>0</v>
      </c>
      <c r="P133" s="591">
        <f ca="1"/>
        <v>0</v>
      </c>
      <c r="Q133" s="592">
        <f ca="1"/>
        <v>0</v>
      </c>
      <c r="R133" s="194">
        <f ca="1"/>
        <v>0</v>
      </c>
      <c r="S133" s="195">
        <f ca="1"/>
        <v>0</v>
      </c>
      <c r="T133" s="196">
        <f ca="1"/>
        <v>0</v>
      </c>
      <c r="U133" s="194">
        <f ca="1"/>
        <v>0</v>
      </c>
      <c r="V133" s="195">
        <f ca="1"/>
        <v>0</v>
      </c>
      <c r="W133" s="196">
        <f ca="1"/>
        <v>0</v>
      </c>
      <c r="X133" s="194">
        <f ca="1"/>
        <v>0</v>
      </c>
      <c r="Y133" s="195">
        <f ca="1"/>
        <v>0</v>
      </c>
      <c r="Z133" s="196">
        <f ca="1"/>
        <v>0</v>
      </c>
      <c r="AA133" s="194">
        <f ca="1"/>
        <v>0</v>
      </c>
      <c r="AB133" s="195">
        <f ca="1"/>
        <v>0</v>
      </c>
      <c r="AC133" s="196">
        <f ca="1"/>
        <v>0</v>
      </c>
      <c r="AD133" s="550">
        <f ca="1"/>
        <v>0</v>
      </c>
      <c r="AE133" s="551">
        <f ca="1"/>
        <v>0</v>
      </c>
      <c r="AF133" s="562">
        <f ca="1"/>
        <v>0</v>
      </c>
      <c r="AG133" t="str" cm="1">
        <f t="array" aca="1" ref="AG133" ca="1">_xlfn.XLOOKUP(1,(E133='01 Summary'!$E$4:$E$250)*(('01 Summary'!$AF$4:$AF$250="Late")+('01 Summary'!$AF$4:$AF$250="On Schedule")),'01 Summary'!$AM$4:$AM$250," ")</f>
        <v xml:space="preserve"> </v>
      </c>
      <c r="AI133" t="s">
        <v>495</v>
      </c>
      <c r="AJ133" t="s">
        <v>2653</v>
      </c>
      <c r="AK133" t="s">
        <v>2655</v>
      </c>
    </row>
    <row r="134" spans="2:37" ht="30" customHeight="1" x14ac:dyDescent="0.2">
      <c r="B134" s="508">
        <f ca="1"/>
        <v>130</v>
      </c>
      <c r="C134" s="674" t="str">
        <f ca="1"/>
        <v>COM-39200</v>
      </c>
      <c r="D134" s="674" t="str">
        <f ca="1"/>
        <v>Lot01</v>
      </c>
      <c r="E134" s="674" t="str">
        <f ca="1"/>
        <v>COM1</v>
      </c>
      <c r="F134" s="674" t="str">
        <f ca="1"/>
        <v>COM</v>
      </c>
      <c r="G134" s="676" t="str">
        <f ca="1"/>
        <v>Magnetic Door Lock</v>
      </c>
      <c r="H134" s="674" t="str">
        <f ca="1"/>
        <v>มนตรี</v>
      </c>
      <c r="I134" s="674">
        <f ca="1"/>
        <v>0</v>
      </c>
      <c r="J134" s="674">
        <f ca="1"/>
        <v>0</v>
      </c>
      <c r="K134" s="677">
        <f ca="1"/>
        <v>46255</v>
      </c>
      <c r="L134" s="193">
        <f ca="1"/>
        <v>45838</v>
      </c>
      <c r="M134" s="615">
        <f ca="1"/>
        <v>1</v>
      </c>
      <c r="N134" s="601" t="str">
        <f ca="1"/>
        <v>Completed</v>
      </c>
      <c r="O134" s="597">
        <f ca="1"/>
        <v>46157</v>
      </c>
      <c r="P134" s="615">
        <f ca="1"/>
        <v>1</v>
      </c>
      <c r="Q134" s="601" t="str">
        <f ca="1"/>
        <v>Completed</v>
      </c>
      <c r="R134" s="602">
        <f ca="1"/>
        <v>0</v>
      </c>
      <c r="S134" s="603">
        <f ca="1"/>
        <v>0</v>
      </c>
      <c r="T134" s="604">
        <f ca="1"/>
        <v>0</v>
      </c>
      <c r="U134" s="193">
        <f ca="1"/>
        <v>46387</v>
      </c>
      <c r="V134" s="615">
        <f ca="1"/>
        <v>0.27250000000000002</v>
      </c>
      <c r="W134" s="601" t="str">
        <f ca="1"/>
        <v>On Schedule</v>
      </c>
      <c r="X134" s="602">
        <f ca="1"/>
        <v>0</v>
      </c>
      <c r="Y134" s="603">
        <f ca="1"/>
        <v>0</v>
      </c>
      <c r="Z134" s="604">
        <f ca="1"/>
        <v>0</v>
      </c>
      <c r="AA134" s="193">
        <f ca="1"/>
        <v>46356</v>
      </c>
      <c r="AB134" s="615">
        <f ca="1"/>
        <v>0</v>
      </c>
      <c r="AC134" s="601" t="str">
        <f ca="1"/>
        <v>On Schedule</v>
      </c>
      <c r="AD134" s="193">
        <f ca="1"/>
        <v>46394</v>
      </c>
      <c r="AE134" s="615">
        <f ca="1"/>
        <v>0</v>
      </c>
      <c r="AF134" s="601" t="str">
        <f ca="1"/>
        <v>On Schedule</v>
      </c>
      <c r="AG134" t="str" cm="1">
        <f t="array" aca="1" ref="AG134" ca="1">_xlfn.XLOOKUP(1,(E134='01 Summary'!$E$4:$E$250)*(('01 Summary'!$AF$4:$AF$250="Late")+('01 Summary'!$AF$4:$AF$250="On Schedule")),'01 Summary'!$AM$4:$AM$250," ")</f>
        <v>กำลังดำเนินการ Progress by CIP</v>
      </c>
      <c r="AI134" t="s">
        <v>521</v>
      </c>
      <c r="AJ134" t="s">
        <v>2408</v>
      </c>
      <c r="AK134" t="s">
        <v>2410</v>
      </c>
    </row>
    <row r="135" spans="2:37" ht="30" customHeight="1" x14ac:dyDescent="0.2">
      <c r="B135" s="508">
        <f ca="1"/>
        <v>131</v>
      </c>
      <c r="C135" s="544" t="str">
        <f ca="1"/>
        <v>MDW-39283</v>
      </c>
      <c r="D135" s="544" t="str">
        <f ca="1"/>
        <v>Lot01</v>
      </c>
      <c r="E135" s="544" t="str">
        <f ca="1"/>
        <v>COM2</v>
      </c>
      <c r="F135" s="544" t="str">
        <f ca="1"/>
        <v>COM</v>
      </c>
      <c r="G135" s="689" t="str">
        <f ca="1"/>
        <v>Intercom System in Cash Handling Room (if require)</v>
      </c>
      <c r="H135" s="544" t="str">
        <f ca="1"/>
        <v>บัณฑิต</v>
      </c>
      <c r="I135" s="545">
        <f ca="1"/>
        <v>0</v>
      </c>
      <c r="J135" s="544">
        <f ca="1"/>
        <v>0</v>
      </c>
      <c r="K135" s="546">
        <f ca="1"/>
        <v>46375</v>
      </c>
      <c r="L135" s="530">
        <f ca="1"/>
        <v>45930</v>
      </c>
      <c r="M135" s="187">
        <f ca="1"/>
        <v>1</v>
      </c>
      <c r="N135" s="191" t="str">
        <f ca="1"/>
        <v>Completed</v>
      </c>
      <c r="O135" s="597">
        <f ca="1"/>
        <v>46203</v>
      </c>
      <c r="P135" s="187">
        <f ca="1"/>
        <v>0.5</v>
      </c>
      <c r="Q135" s="191" t="str">
        <f ca="1"/>
        <v>Late</v>
      </c>
      <c r="R135" s="209">
        <f ca="1"/>
        <v>0</v>
      </c>
      <c r="S135" s="195">
        <f ca="1"/>
        <v>0</v>
      </c>
      <c r="T135" s="203">
        <f ca="1"/>
        <v>0</v>
      </c>
      <c r="U135" s="530">
        <f ca="1"/>
        <v>46326</v>
      </c>
      <c r="V135" s="187">
        <f ca="1"/>
        <v>0</v>
      </c>
      <c r="W135" s="191" t="str">
        <f ca="1"/>
        <v>On Schedule</v>
      </c>
      <c r="X135" s="530">
        <f ca="1"/>
        <v>46386</v>
      </c>
      <c r="Y135" s="187">
        <f ca="1"/>
        <v>0</v>
      </c>
      <c r="Z135" s="191" t="str">
        <f ca="1"/>
        <v>On Schedule</v>
      </c>
      <c r="AA135" s="530">
        <f ca="1"/>
        <v>46295</v>
      </c>
      <c r="AB135" s="187">
        <f ca="1"/>
        <v>0</v>
      </c>
      <c r="AC135" s="191" t="str">
        <f ca="1"/>
        <v>Late</v>
      </c>
      <c r="AD135" s="530">
        <f ca="1"/>
        <v>46333</v>
      </c>
      <c r="AE135" s="187">
        <f ca="1"/>
        <v>0</v>
      </c>
      <c r="AF135" s="191" t="str">
        <f ca="1"/>
        <v>On Schedule</v>
      </c>
      <c r="AG135" t="str" cm="1">
        <f t="array" aca="1" ref="AG135" ca="1">_xlfn.XLOOKUP(1,(E135='01 Summary'!$E$4:$E$250)*(('01 Summary'!$AF$4:$AF$250="Late")+('01 Summary'!$AF$4:$AF$250="On Schedule")),'01 Summary'!$AM$4:$AM$250," ")</f>
        <v>รอพื้นที่เข้าติดตั้ง</v>
      </c>
      <c r="AI135" t="s">
        <v>526</v>
      </c>
      <c r="AJ135" t="s">
        <v>3572</v>
      </c>
      <c r="AK135" t="s">
        <v>3842</v>
      </c>
    </row>
    <row r="136" spans="2:37" ht="30" customHeight="1" x14ac:dyDescent="0.2">
      <c r="B136" s="508">
        <f ca="1"/>
        <v>132</v>
      </c>
      <c r="C136" s="508" t="str">
        <f ca="1"/>
        <v>COM-39001</v>
      </c>
      <c r="D136" s="508" t="str">
        <f ca="1"/>
        <v>Lot01</v>
      </c>
      <c r="E136" s="508" t="str">
        <f ca="1"/>
        <v>COM3</v>
      </c>
      <c r="F136" s="508" t="str">
        <f ca="1"/>
        <v>COM</v>
      </c>
      <c r="G136" s="542" t="str">
        <f ca="1"/>
        <v>Walk-Through Metal Detector System (WTMD), 1 per entrance</v>
      </c>
      <c r="H136" s="508" t="str">
        <f ca="1"/>
        <v>มนตรี</v>
      </c>
      <c r="I136" s="508">
        <f ca="1"/>
        <v>0</v>
      </c>
      <c r="J136" s="508">
        <f ca="1"/>
        <v>0</v>
      </c>
      <c r="K136" s="510">
        <f ca="1"/>
        <v>46345</v>
      </c>
      <c r="L136" s="173">
        <f ca="1"/>
        <v>45900</v>
      </c>
      <c r="M136" s="187">
        <f ca="1"/>
        <v>0</v>
      </c>
      <c r="N136" s="191" t="str">
        <f ca="1"/>
        <v>Late</v>
      </c>
      <c r="O136" s="597">
        <f ca="1"/>
        <v>46203</v>
      </c>
      <c r="P136" s="187">
        <f ca="1"/>
        <v>0</v>
      </c>
      <c r="Q136" s="191" t="str">
        <f ca="1"/>
        <v>Late</v>
      </c>
      <c r="R136" s="194">
        <f ca="1"/>
        <v>0</v>
      </c>
      <c r="S136" s="195">
        <f ca="1"/>
        <v>0</v>
      </c>
      <c r="T136" s="203">
        <f ca="1"/>
        <v>0</v>
      </c>
      <c r="U136" s="173">
        <f ca="1"/>
        <v>46446</v>
      </c>
      <c r="V136" s="187">
        <f ca="1"/>
        <v>0</v>
      </c>
      <c r="W136" s="191" t="str">
        <f ca="1"/>
        <v>On Schedule</v>
      </c>
      <c r="X136" s="194">
        <f ca="1"/>
        <v>0</v>
      </c>
      <c r="Y136" s="195">
        <f ca="1"/>
        <v>0</v>
      </c>
      <c r="Z136" s="203">
        <f ca="1"/>
        <v>0</v>
      </c>
      <c r="AA136" s="173">
        <f ca="1"/>
        <v>46416</v>
      </c>
      <c r="AB136" s="187">
        <f ca="1"/>
        <v>0</v>
      </c>
      <c r="AC136" s="191" t="str">
        <f ca="1"/>
        <v>On Schedule</v>
      </c>
      <c r="AD136" s="173">
        <f ca="1"/>
        <v>46453</v>
      </c>
      <c r="AE136" s="187">
        <f ca="1"/>
        <v>0</v>
      </c>
      <c r="AF136" s="191" t="str">
        <f ca="1"/>
        <v>On Schedule</v>
      </c>
      <c r="AG136" s="571" t="str" cm="1">
        <f t="array" aca="1" ref="AG136" ca="1">_xlfn.XLOOKUP(1,(E136='01 Summary'!$E$4:$E$250)*(('01 Summary'!$AF$4:$AF$250="Late")+('01 Summary'!$AF$4:$AF$250="On Schedule")),'01 Summary'!$AM$4:$AM$250," ")</f>
        <v>รอออก PPR อยู่ระหว่างการตรวจสอบสินค้า</v>
      </c>
      <c r="AH136" s="571"/>
      <c r="AI136" s="571" t="s">
        <v>522</v>
      </c>
      <c r="AJ136" s="571" t="s">
        <v>2392</v>
      </c>
      <c r="AK136" s="571" t="s">
        <v>2394</v>
      </c>
    </row>
    <row r="137" spans="2:37" ht="30" hidden="1" customHeight="1" x14ac:dyDescent="0.2">
      <c r="B137" s="508">
        <f ca="1"/>
        <v>133</v>
      </c>
      <c r="C137" s="512" t="str">
        <f ca="1"/>
        <v>MDW-39284</v>
      </c>
      <c r="D137" s="512" t="str">
        <f ca="1"/>
        <v>Lot01</v>
      </c>
      <c r="E137" s="512" t="str">
        <f ca="1"/>
        <v>COM4</v>
      </c>
      <c r="F137" s="512" t="str">
        <f ca="1"/>
        <v>COM</v>
      </c>
      <c r="G137" s="543" t="str">
        <f ca="1"/>
        <v>Traveling Cable in all Lifts</v>
      </c>
      <c r="H137" s="512" t="str">
        <f ca="1"/>
        <v>มนตรี</v>
      </c>
      <c r="I137" s="512">
        <f ca="1"/>
        <v>0</v>
      </c>
      <c r="J137" s="512">
        <f ca="1"/>
        <v>0</v>
      </c>
      <c r="K137" s="514" t="str">
        <f ca="1"/>
        <v>-</v>
      </c>
      <c r="L137" s="174">
        <f ca="1"/>
        <v>0</v>
      </c>
      <c r="M137" s="188">
        <f ca="1"/>
        <v>0</v>
      </c>
      <c r="N137" s="175">
        <f ca="1"/>
        <v>0</v>
      </c>
      <c r="O137" s="174">
        <f ca="1"/>
        <v>0</v>
      </c>
      <c r="P137" s="188">
        <f ca="1"/>
        <v>0</v>
      </c>
      <c r="Q137" s="175">
        <f ca="1"/>
        <v>0</v>
      </c>
      <c r="R137" s="174">
        <f ca="1"/>
        <v>0</v>
      </c>
      <c r="S137" s="188">
        <f ca="1"/>
        <v>0</v>
      </c>
      <c r="T137" s="175">
        <f ca="1"/>
        <v>0</v>
      </c>
      <c r="U137" s="174">
        <f ca="1"/>
        <v>0</v>
      </c>
      <c r="V137" s="188">
        <f ca="1"/>
        <v>0</v>
      </c>
      <c r="W137" s="175">
        <f ca="1"/>
        <v>0</v>
      </c>
      <c r="X137" s="174">
        <f ca="1"/>
        <v>0</v>
      </c>
      <c r="Y137" s="188">
        <f ca="1"/>
        <v>0</v>
      </c>
      <c r="Z137" s="175">
        <f ca="1"/>
        <v>0</v>
      </c>
      <c r="AA137" s="174">
        <f ca="1"/>
        <v>0</v>
      </c>
      <c r="AB137" s="188">
        <f ca="1"/>
        <v>0</v>
      </c>
      <c r="AC137" s="175">
        <f ca="1"/>
        <v>0</v>
      </c>
      <c r="AD137" s="553">
        <f ca="1"/>
        <v>0</v>
      </c>
      <c r="AE137" s="554">
        <f ca="1"/>
        <v>0</v>
      </c>
      <c r="AF137" s="555">
        <f ca="1"/>
        <v>0</v>
      </c>
      <c r="AG137" t="str" cm="1">
        <f t="array" aca="1" ref="AG137" ca="1">_xlfn.XLOOKUP(1,(E137='01 Summary'!$E$4:$E$250)*(('01 Summary'!$AF$4:$AF$250="Late")+('01 Summary'!$AF$4:$AF$250="On Schedule")),'01 Summary'!$AM$4:$AM$250," ")</f>
        <v xml:space="preserve"> </v>
      </c>
      <c r="AI137" t="s">
        <v>525</v>
      </c>
      <c r="AJ137" t="s">
        <v>3574</v>
      </c>
      <c r="AK137" t="s">
        <v>3844</v>
      </c>
    </row>
    <row r="138" spans="2:37" ht="30" customHeight="1" x14ac:dyDescent="0.2">
      <c r="B138" s="508">
        <f ca="1"/>
        <v>134</v>
      </c>
      <c r="C138" s="508" t="str">
        <f ca="1"/>
        <v>MDW-39304</v>
      </c>
      <c r="D138" s="508" t="str">
        <f ca="1"/>
        <v>Lot01</v>
      </c>
      <c r="E138" s="508" t="str">
        <f ca="1"/>
        <v>COM5</v>
      </c>
      <c r="F138" s="508" t="str">
        <f ca="1"/>
        <v>COM</v>
      </c>
      <c r="G138" s="542" t="str">
        <f ca="1"/>
        <v>MEA Radio</v>
      </c>
      <c r="H138" s="508" t="str">
        <f ca="1"/>
        <v>ประธาน</v>
      </c>
      <c r="I138" s="508">
        <f ca="1"/>
        <v>0</v>
      </c>
      <c r="J138" s="508">
        <f ca="1"/>
        <v>0</v>
      </c>
      <c r="K138" s="510">
        <f ca="1"/>
        <v>46285</v>
      </c>
      <c r="L138" s="173">
        <f ca="1"/>
        <v>46052</v>
      </c>
      <c r="M138" s="187">
        <f ca="1"/>
        <v>1</v>
      </c>
      <c r="N138" s="191" t="str">
        <f ca="1"/>
        <v>Completed</v>
      </c>
      <c r="O138" s="173">
        <f ca="1"/>
        <v>46142</v>
      </c>
      <c r="P138" s="187">
        <f ca="1"/>
        <v>1</v>
      </c>
      <c r="Q138" s="191" t="str">
        <f ca="1"/>
        <v>Completed</v>
      </c>
      <c r="R138" s="194">
        <f ca="1"/>
        <v>0</v>
      </c>
      <c r="S138" s="195">
        <f ca="1"/>
        <v>0</v>
      </c>
      <c r="T138" s="203">
        <f ca="1"/>
        <v>0</v>
      </c>
      <c r="U138" s="173">
        <f ca="1"/>
        <v>46203</v>
      </c>
      <c r="V138" s="187">
        <f ca="1"/>
        <v>0.95</v>
      </c>
      <c r="W138" s="191" t="str">
        <f ca="1"/>
        <v>Late</v>
      </c>
      <c r="X138" s="173">
        <f ca="1"/>
        <v>46295</v>
      </c>
      <c r="Y138" s="187">
        <f ca="1"/>
        <v>0</v>
      </c>
      <c r="Z138" s="191" t="str">
        <f ca="1"/>
        <v>Late</v>
      </c>
      <c r="AA138" s="173">
        <f ca="1"/>
        <v>46288</v>
      </c>
      <c r="AB138" s="187">
        <f ca="1"/>
        <v>0</v>
      </c>
      <c r="AC138" s="191" t="str">
        <f ca="1"/>
        <v>Late</v>
      </c>
      <c r="AD138" s="173">
        <f ca="1"/>
        <v>46302</v>
      </c>
      <c r="AE138" s="187">
        <f ca="1"/>
        <v>0</v>
      </c>
      <c r="AF138" s="191" t="str">
        <f ca="1"/>
        <v>Late</v>
      </c>
      <c r="AG138" t="str" cm="1">
        <f t="array" aca="1" ref="AG138" ca="1">_xlfn.XLOOKUP(1,(E138='01 Summary'!$E$4:$E$250)*(('01 Summary'!$AF$4:$AF$250="Late")+('01 Summary'!$AF$4:$AF$250="On Schedule")),'01 Summary'!$AM$4:$AM$250," ")</f>
        <v>รอเฟอร์นิเจอร์ Fore cast Dec-26</v>
      </c>
      <c r="AI138" t="s">
        <v>523</v>
      </c>
      <c r="AJ138" t="s">
        <v>2412</v>
      </c>
      <c r="AK138" t="s">
        <v>2414</v>
      </c>
    </row>
    <row r="139" spans="2:37" ht="30" hidden="1" customHeight="1" x14ac:dyDescent="0.2">
      <c r="B139" s="508">
        <f ca="1"/>
        <v>135</v>
      </c>
      <c r="C139" s="508" t="str">
        <f ca="1"/>
        <v>COM-39004</v>
      </c>
      <c r="D139" s="508" t="str">
        <f ca="1"/>
        <v>Lot01</v>
      </c>
      <c r="E139" s="508" t="str">
        <f ca="1"/>
        <v>COM6</v>
      </c>
      <c r="F139" s="508" t="str">
        <f ca="1"/>
        <v>COM</v>
      </c>
      <c r="G139" s="542" t="str">
        <f ca="1"/>
        <v>Main Cable Containment for M&amp;E Dedicated communication link to MRTA Head Quarter</v>
      </c>
      <c r="H139" s="508" t="str">
        <f ca="1"/>
        <v>มนตรี</v>
      </c>
      <c r="I139" s="508">
        <f ca="1"/>
        <v>0</v>
      </c>
      <c r="J139" s="508">
        <f ca="1"/>
        <v>0</v>
      </c>
      <c r="K139" s="510">
        <f ca="1"/>
        <v>46285</v>
      </c>
      <c r="L139" s="173">
        <f ca="1"/>
        <v>46053</v>
      </c>
      <c r="M139" s="187">
        <f ca="1"/>
        <v>1</v>
      </c>
      <c r="N139" s="191" t="str">
        <f ca="1"/>
        <v>Completed</v>
      </c>
      <c r="O139" s="173">
        <f ca="1"/>
        <v>46081</v>
      </c>
      <c r="P139" s="187">
        <f ca="1"/>
        <v>1</v>
      </c>
      <c r="Q139" s="191" t="str">
        <f ca="1"/>
        <v>Completed</v>
      </c>
      <c r="R139" s="194">
        <f ca="1"/>
        <v>0</v>
      </c>
      <c r="S139" s="195">
        <f ca="1"/>
        <v>0</v>
      </c>
      <c r="T139" s="203">
        <f ca="1"/>
        <v>0</v>
      </c>
      <c r="U139" s="173">
        <f ca="1"/>
        <v>46265</v>
      </c>
      <c r="V139" s="187">
        <f ca="1"/>
        <v>0.75</v>
      </c>
      <c r="W139" s="191" t="str">
        <f ca="1"/>
        <v>Late</v>
      </c>
      <c r="X139" s="194">
        <f ca="1"/>
        <v>0</v>
      </c>
      <c r="Y139" s="195">
        <f ca="1"/>
        <v>0</v>
      </c>
      <c r="Z139" s="203">
        <f ca="1"/>
        <v>0</v>
      </c>
      <c r="AA139" s="194">
        <f ca="1"/>
        <v>0</v>
      </c>
      <c r="AB139" s="195">
        <f ca="1"/>
        <v>0</v>
      </c>
      <c r="AC139" s="203">
        <f ca="1"/>
        <v>0</v>
      </c>
      <c r="AD139" s="550">
        <f ca="1"/>
        <v>0</v>
      </c>
      <c r="AE139" s="551">
        <f ca="1"/>
        <v>0</v>
      </c>
      <c r="AF139" s="552">
        <f ca="1"/>
        <v>0</v>
      </c>
      <c r="AG139" t="str" cm="1">
        <f t="array" aca="1" ref="AG139" ca="1">_xlfn.XLOOKUP(1,(E139='01 Summary'!$E$4:$E$250)*(('01 Summary'!$AF$4:$AF$250="Late")+('01 Summary'!$AF$4:$AF$250="On Schedule")),'01 Summary'!$AM$4:$AM$250," ")</f>
        <v xml:space="preserve"> </v>
      </c>
      <c r="AI139" t="s">
        <v>498</v>
      </c>
      <c r="AJ139" t="s">
        <v>2400</v>
      </c>
      <c r="AK139" t="s">
        <v>2402</v>
      </c>
    </row>
    <row r="140" spans="2:37" ht="30" customHeight="1" x14ac:dyDescent="0.2">
      <c r="B140" s="508">
        <f ca="1"/>
        <v>136</v>
      </c>
      <c r="C140" s="508" t="str">
        <f ca="1"/>
        <v>AFC-39001</v>
      </c>
      <c r="D140" s="508" t="str">
        <f ca="1"/>
        <v>Lot01</v>
      </c>
      <c r="E140" s="508" t="str">
        <f ca="1"/>
        <v>COM7</v>
      </c>
      <c r="F140" s="508" t="str">
        <f ca="1"/>
        <v>COM</v>
      </c>
      <c r="G140" s="542" t="str">
        <f ca="1"/>
        <v>Mini Paging in Ticket Office</v>
      </c>
      <c r="H140" s="508" t="str">
        <f ca="1"/>
        <v>บัณฑิต</v>
      </c>
      <c r="I140" s="508">
        <f ca="1"/>
        <v>0</v>
      </c>
      <c r="J140" s="508">
        <f ca="1"/>
        <v>0</v>
      </c>
      <c r="K140" s="510">
        <f ca="1"/>
        <v>46375</v>
      </c>
      <c r="L140" s="173">
        <f ca="1"/>
        <v>45910</v>
      </c>
      <c r="M140" s="187">
        <f ca="1"/>
        <v>1</v>
      </c>
      <c r="N140" s="191" t="str">
        <f ca="1"/>
        <v>Completed</v>
      </c>
      <c r="O140" s="173">
        <f ca="1"/>
        <v>46203</v>
      </c>
      <c r="P140" s="187">
        <f ca="1"/>
        <v>1</v>
      </c>
      <c r="Q140" s="191" t="str">
        <f ca="1"/>
        <v>Completed</v>
      </c>
      <c r="R140" s="194">
        <f ca="1"/>
        <v>0</v>
      </c>
      <c r="S140" s="195">
        <f ca="1"/>
        <v>0</v>
      </c>
      <c r="T140" s="203">
        <f ca="1"/>
        <v>0</v>
      </c>
      <c r="U140" s="173">
        <f ca="1"/>
        <v>46295</v>
      </c>
      <c r="V140" s="187">
        <f ca="1"/>
        <v>0</v>
      </c>
      <c r="W140" s="191" t="str">
        <f ca="1"/>
        <v>Late</v>
      </c>
      <c r="X140" s="173">
        <f ca="1"/>
        <v>46356</v>
      </c>
      <c r="Y140" s="187">
        <f ca="1"/>
        <v>0</v>
      </c>
      <c r="Z140" s="191" t="str">
        <f ca="1"/>
        <v>On Schedule</v>
      </c>
      <c r="AA140" s="173">
        <f ca="1"/>
        <v>46326</v>
      </c>
      <c r="AB140" s="187">
        <f ca="1"/>
        <v>0</v>
      </c>
      <c r="AC140" s="191" t="str">
        <f ca="1"/>
        <v>On Schedule</v>
      </c>
      <c r="AD140" s="173">
        <f ca="1"/>
        <v>46363</v>
      </c>
      <c r="AE140" s="187">
        <f ca="1"/>
        <v>0</v>
      </c>
      <c r="AF140" s="191" t="str">
        <f ca="1"/>
        <v>On Schedule</v>
      </c>
      <c r="AG140" s="571" t="str" cm="1">
        <f t="array" aca="1" ref="AG140" ca="1">_xlfn.XLOOKUP(1,(E140='01 Summary'!$E$4:$E$250)*(('01 Summary'!$AF$4:$AF$250="Late")+('01 Summary'!$AF$4:$AF$250="On Schedule")),'01 Summary'!$AM$4:$AM$250," ")</f>
        <v>ของมาแล้ว รอพื้นที่เข้าติดตั้ง</v>
      </c>
      <c r="AH140" s="571"/>
      <c r="AI140" s="571" t="s">
        <v>775</v>
      </c>
      <c r="AJ140" s="571" t="s">
        <v>2719</v>
      </c>
      <c r="AK140" s="571" t="s">
        <v>2390</v>
      </c>
    </row>
    <row r="141" spans="2:37" ht="30" hidden="1" customHeight="1" x14ac:dyDescent="0.2">
      <c r="B141" s="508">
        <f ca="1"/>
        <v>137</v>
      </c>
      <c r="C141" s="512" t="str">
        <f ca="1"/>
        <v>MDW-39285</v>
      </c>
      <c r="D141" s="512" t="str">
        <f ca="1"/>
        <v>Lot01</v>
      </c>
      <c r="E141" s="512" t="str">
        <f ca="1"/>
        <v>COM8</v>
      </c>
      <c r="F141" s="512" t="str">
        <f ca="1"/>
        <v>COM</v>
      </c>
      <c r="G141" s="543" t="str">
        <f ca="1"/>
        <v>Provision of Cable Containment between OCC ORL and OCC BL</v>
      </c>
      <c r="H141" s="512" t="str">
        <f ca="1"/>
        <v>มนตรี</v>
      </c>
      <c r="I141" s="512">
        <f ca="1"/>
        <v>0</v>
      </c>
      <c r="J141" s="512">
        <f ca="1"/>
        <v>0</v>
      </c>
      <c r="K141" s="514">
        <f ca="1"/>
        <v>46225</v>
      </c>
      <c r="L141" s="205">
        <f ca="1"/>
        <v>0</v>
      </c>
      <c r="M141" s="206">
        <f ca="1"/>
        <v>0</v>
      </c>
      <c r="N141" s="463">
        <f ca="1"/>
        <v>0</v>
      </c>
      <c r="O141" s="645">
        <f ca="1"/>
        <v>0</v>
      </c>
      <c r="P141" s="646">
        <f ca="1"/>
        <v>0</v>
      </c>
      <c r="Q141" s="463">
        <f ca="1"/>
        <v>0</v>
      </c>
      <c r="R141" s="205">
        <f ca="1"/>
        <v>0</v>
      </c>
      <c r="S141" s="206">
        <f ca="1"/>
        <v>0</v>
      </c>
      <c r="T141" s="463">
        <f ca="1"/>
        <v>0</v>
      </c>
      <c r="U141" s="540">
        <f ca="1"/>
        <v>0</v>
      </c>
      <c r="V141" s="206">
        <f ca="1"/>
        <v>0</v>
      </c>
      <c r="W141" s="463">
        <f ca="1"/>
        <v>0</v>
      </c>
      <c r="X141" s="205">
        <f ca="1"/>
        <v>0</v>
      </c>
      <c r="Y141" s="206">
        <f ca="1"/>
        <v>0</v>
      </c>
      <c r="Z141" s="463">
        <f ca="1"/>
        <v>0</v>
      </c>
      <c r="AA141" s="205">
        <f ca="1"/>
        <v>0</v>
      </c>
      <c r="AB141" s="206">
        <f ca="1"/>
        <v>0</v>
      </c>
      <c r="AC141" s="463">
        <f ca="1"/>
        <v>0</v>
      </c>
      <c r="AD141" s="558">
        <f ca="1"/>
        <v>0</v>
      </c>
      <c r="AE141" s="559">
        <f ca="1"/>
        <v>0</v>
      </c>
      <c r="AF141" s="564">
        <f ca="1"/>
        <v>0</v>
      </c>
      <c r="AG141" t="str" cm="1">
        <f t="array" aca="1" ref="AG141" ca="1">_xlfn.XLOOKUP(1,(E141='01 Summary'!$E$4:$E$250)*(('01 Summary'!$AF$4:$AF$250="Late")+('01 Summary'!$AF$4:$AF$250="On Schedule")),'01 Summary'!$AM$4:$AM$250," ")</f>
        <v xml:space="preserve"> </v>
      </c>
      <c r="AI141" t="s">
        <v>1377</v>
      </c>
      <c r="AJ141" t="s">
        <v>380</v>
      </c>
      <c r="AK141" t="s">
        <v>380</v>
      </c>
    </row>
    <row r="142" spans="2:37" ht="30" hidden="1" customHeight="1" x14ac:dyDescent="0.2">
      <c r="B142" s="508">
        <f ca="1"/>
        <v>138</v>
      </c>
      <c r="C142" s="544" t="str">
        <f ca="1"/>
        <v>COM-39005</v>
      </c>
      <c r="D142" s="544" t="str">
        <f ca="1"/>
        <v>Lot01</v>
      </c>
      <c r="E142" s="544" t="str">
        <f ca="1"/>
        <v>COM9</v>
      </c>
      <c r="F142" s="544" t="str">
        <f ca="1"/>
        <v>COM</v>
      </c>
      <c r="G142" s="689" t="str">
        <f ca="1"/>
        <v>Power Distribution for M&amp;E Systems at MRTA Head Quarter</v>
      </c>
      <c r="H142" s="544" t="str">
        <f ca="1"/>
        <v>มนตรี</v>
      </c>
      <c r="I142" s="545">
        <f ca="1"/>
        <v>0</v>
      </c>
      <c r="J142" s="674">
        <f ca="1"/>
        <v>0</v>
      </c>
      <c r="K142" s="546">
        <f ca="1"/>
        <v>46285</v>
      </c>
      <c r="L142" s="530">
        <f ca="1"/>
        <v>46112</v>
      </c>
      <c r="M142" s="187">
        <f ca="1"/>
        <v>1</v>
      </c>
      <c r="N142" s="191" t="str">
        <f ca="1"/>
        <v>Completed</v>
      </c>
      <c r="O142" s="530">
        <f ca="1"/>
        <v>46203</v>
      </c>
      <c r="P142" s="187">
        <f ca="1"/>
        <v>1</v>
      </c>
      <c r="Q142" s="191" t="str">
        <f ca="1"/>
        <v>Completed</v>
      </c>
      <c r="R142" s="209">
        <f ca="1"/>
        <v>0</v>
      </c>
      <c r="S142" s="195">
        <f ca="1"/>
        <v>0</v>
      </c>
      <c r="T142" s="203">
        <f ca="1"/>
        <v>0</v>
      </c>
      <c r="U142" s="530">
        <f ca="1"/>
        <v>46265</v>
      </c>
      <c r="V142" s="187">
        <f ca="1"/>
        <v>1</v>
      </c>
      <c r="W142" s="191" t="str">
        <f ca="1"/>
        <v>Completed</v>
      </c>
      <c r="X142" s="209">
        <f ca="1"/>
        <v>0</v>
      </c>
      <c r="Y142" s="195">
        <f ca="1"/>
        <v>0</v>
      </c>
      <c r="Z142" s="203">
        <f ca="1"/>
        <v>0</v>
      </c>
      <c r="AA142" s="209">
        <f ca="1"/>
        <v>0</v>
      </c>
      <c r="AB142" s="195">
        <f ca="1"/>
        <v>0</v>
      </c>
      <c r="AC142" s="203">
        <f ca="1"/>
        <v>0</v>
      </c>
      <c r="AD142" s="570">
        <f ca="1"/>
        <v>0</v>
      </c>
      <c r="AE142" s="551">
        <f ca="1"/>
        <v>0</v>
      </c>
      <c r="AF142" s="552">
        <f ca="1"/>
        <v>0</v>
      </c>
      <c r="AG142" s="571" t="str" cm="1">
        <f t="array" aca="1" ref="AG142" ca="1">_xlfn.XLOOKUP(1,(E142='01 Summary'!$E$4:$E$250)*(('01 Summary'!$AF$4:$AF$250="Late")+('01 Summary'!$AF$4:$AF$250="On Schedule")),'01 Summary'!$AM$4:$AM$250," ")</f>
        <v xml:space="preserve"> </v>
      </c>
      <c r="AH142" s="571"/>
      <c r="AI142" s="571" t="s">
        <v>500</v>
      </c>
      <c r="AJ142" s="571" t="s">
        <v>2404</v>
      </c>
      <c r="AK142" s="571" t="s">
        <v>2406</v>
      </c>
    </row>
    <row r="143" spans="2:37" ht="30" hidden="1" customHeight="1" x14ac:dyDescent="0.2">
      <c r="B143" s="508">
        <f ca="1"/>
        <v>139</v>
      </c>
      <c r="C143" s="508" t="str">
        <f ca="1"/>
        <v>COM-39205</v>
      </c>
      <c r="D143" s="508" t="str">
        <f ca="1"/>
        <v>Lot01</v>
      </c>
      <c r="E143" s="508" t="str">
        <f ca="1"/>
        <v>COM10</v>
      </c>
      <c r="F143" s="508" t="str">
        <f ca="1"/>
        <v>COM</v>
      </c>
      <c r="G143" s="542" t="str">
        <f ca="1"/>
        <v>Underground Cable Containment at Public Areas (if require)</v>
      </c>
      <c r="H143" s="508" t="str">
        <f ca="1"/>
        <v>มนตรี</v>
      </c>
      <c r="I143" s="508">
        <f ca="1"/>
        <v>0</v>
      </c>
      <c r="J143" s="508">
        <f ca="1"/>
        <v>0</v>
      </c>
      <c r="K143" s="510">
        <f ca="1"/>
        <v>46255</v>
      </c>
      <c r="L143" s="173">
        <f ca="1"/>
        <v>46142</v>
      </c>
      <c r="M143" s="187">
        <f ca="1"/>
        <v>1</v>
      </c>
      <c r="N143" s="191" t="str">
        <f ca="1"/>
        <v>Completed</v>
      </c>
      <c r="O143" s="173">
        <f ca="1"/>
        <v>46234</v>
      </c>
      <c r="P143" s="187">
        <f ca="1"/>
        <v>1</v>
      </c>
      <c r="Q143" s="191" t="str">
        <f ca="1"/>
        <v>Completed</v>
      </c>
      <c r="R143" s="194">
        <f ca="1"/>
        <v>0</v>
      </c>
      <c r="S143" s="195">
        <f ca="1"/>
        <v>0</v>
      </c>
      <c r="T143" s="203">
        <f ca="1"/>
        <v>0</v>
      </c>
      <c r="U143" s="173">
        <f ca="1"/>
        <v>46387</v>
      </c>
      <c r="V143" s="189">
        <f ca="1"/>
        <v>1</v>
      </c>
      <c r="W143" s="191" t="str">
        <f ca="1"/>
        <v>Completed</v>
      </c>
      <c r="X143" s="194">
        <f ca="1"/>
        <v>0</v>
      </c>
      <c r="Y143" s="195">
        <f ca="1"/>
        <v>0</v>
      </c>
      <c r="Z143" s="203">
        <f ca="1"/>
        <v>0</v>
      </c>
      <c r="AA143" s="194">
        <f ca="1"/>
        <v>0</v>
      </c>
      <c r="AB143" s="195">
        <f ca="1"/>
        <v>0</v>
      </c>
      <c r="AC143" s="203">
        <f ca="1"/>
        <v>0</v>
      </c>
      <c r="AD143" s="550">
        <f ca="1"/>
        <v>0</v>
      </c>
      <c r="AE143" s="551">
        <f ca="1"/>
        <v>0</v>
      </c>
      <c r="AF143" s="552">
        <f ca="1"/>
        <v>0</v>
      </c>
      <c r="AG143" s="571" t="str" cm="1">
        <f t="array" aca="1" ref="AG143" ca="1">_xlfn.XLOOKUP(1,(E143='01 Summary'!$E$4:$E$250)*(('01 Summary'!$AF$4:$AF$250="Late")+('01 Summary'!$AF$4:$AF$250="On Schedule")),'01 Summary'!$AM$4:$AM$250," ")</f>
        <v xml:space="preserve"> </v>
      </c>
      <c r="AH143" s="571"/>
      <c r="AI143" s="571" t="s">
        <v>1159</v>
      </c>
      <c r="AJ143" s="571" t="s">
        <v>3507</v>
      </c>
      <c r="AK143" s="571" t="s">
        <v>3735</v>
      </c>
    </row>
    <row r="144" spans="2:37" ht="30" hidden="1" customHeight="1" x14ac:dyDescent="0.2">
      <c r="B144" s="508">
        <f ca="1"/>
        <v>140</v>
      </c>
      <c r="C144" s="512" t="str">
        <f ca="1"/>
        <v>-</v>
      </c>
      <c r="D144" s="512" t="str">
        <f ca="1"/>
        <v>Lot01</v>
      </c>
      <c r="E144" s="512" t="str">
        <f ca="1"/>
        <v>COM11</v>
      </c>
      <c r="F144" s="512" t="str">
        <f ca="1"/>
        <v>COM</v>
      </c>
      <c r="G144" s="543" t="str">
        <f ca="1"/>
        <v>Intercom at Ticket Issuing Machine</v>
      </c>
      <c r="H144" s="512" t="str">
        <f ca="1"/>
        <v>บัณฑิต</v>
      </c>
      <c r="I144" s="513">
        <f ca="1"/>
        <v>0</v>
      </c>
      <c r="J144" s="512" t="str">
        <f ca="1"/>
        <v>Depot</v>
      </c>
      <c r="K144" s="514" t="str">
        <f ca="1"/>
        <v>-</v>
      </c>
      <c r="L144" s="174">
        <f ca="1"/>
        <v>0</v>
      </c>
      <c r="M144" s="188">
        <f ca="1"/>
        <v>0</v>
      </c>
      <c r="N144" s="175">
        <f ca="1"/>
        <v>0</v>
      </c>
      <c r="O144" s="174">
        <f ca="1"/>
        <v>0</v>
      </c>
      <c r="P144" s="188">
        <f ca="1"/>
        <v>0</v>
      </c>
      <c r="Q144" s="175">
        <f ca="1"/>
        <v>0</v>
      </c>
      <c r="R144" s="174">
        <f ca="1"/>
        <v>0</v>
      </c>
      <c r="S144" s="188">
        <f ca="1"/>
        <v>0</v>
      </c>
      <c r="T144" s="175">
        <f ca="1"/>
        <v>0</v>
      </c>
      <c r="U144" s="174">
        <f ca="1"/>
        <v>0</v>
      </c>
      <c r="V144" s="188">
        <f ca="1"/>
        <v>0</v>
      </c>
      <c r="W144" s="175">
        <f ca="1"/>
        <v>0</v>
      </c>
      <c r="X144" s="174">
        <f ca="1"/>
        <v>0</v>
      </c>
      <c r="Y144" s="188">
        <f ca="1"/>
        <v>0</v>
      </c>
      <c r="Z144" s="175">
        <f ca="1"/>
        <v>0</v>
      </c>
      <c r="AA144" s="174">
        <f ca="1"/>
        <v>0</v>
      </c>
      <c r="AB144" s="188">
        <f ca="1"/>
        <v>0</v>
      </c>
      <c r="AC144" s="175">
        <f ca="1"/>
        <v>0</v>
      </c>
      <c r="AD144" s="553">
        <f ca="1"/>
        <v>0</v>
      </c>
      <c r="AE144" s="554">
        <f ca="1"/>
        <v>0</v>
      </c>
      <c r="AF144" s="555">
        <f ca="1"/>
        <v>0</v>
      </c>
      <c r="AG144" t="str" cm="1">
        <f t="array" aca="1" ref="AG144" ca="1">_xlfn.XLOOKUP(1,(E144='01 Summary'!$E$4:$E$250)*(('01 Summary'!$AF$4:$AF$250="Late")+('01 Summary'!$AF$4:$AF$250="On Schedule")),'01 Summary'!$AM$4:$AM$250," ")</f>
        <v xml:space="preserve"> </v>
      </c>
      <c r="AJ144">
        <v>0</v>
      </c>
      <c r="AK144">
        <v>0</v>
      </c>
    </row>
    <row r="145" spans="2:37" ht="30" hidden="1" customHeight="1" x14ac:dyDescent="0.2">
      <c r="B145" s="508">
        <f ca="1"/>
        <v>141</v>
      </c>
      <c r="C145" s="508" t="str">
        <f ca="1"/>
        <v>RST-39004,8</v>
      </c>
      <c r="D145" s="508" t="str">
        <f ca="1"/>
        <v>Lot01</v>
      </c>
      <c r="E145" s="508" t="str">
        <f ca="1"/>
        <v>RST1</v>
      </c>
      <c r="F145" s="508" t="str">
        <f ca="1"/>
        <v>RST</v>
      </c>
      <c r="G145" s="542" t="str">
        <f ca="1"/>
        <v>Driver Training Simulator</v>
      </c>
      <c r="H145" s="508" t="str">
        <f ca="1"/>
        <v>ธัญวิทย์</v>
      </c>
      <c r="I145" s="508">
        <f ca="1"/>
        <v>0</v>
      </c>
      <c r="J145" s="508" t="str">
        <f ca="1"/>
        <v>Depot</v>
      </c>
      <c r="K145" s="510">
        <f ca="1"/>
        <v>46285</v>
      </c>
      <c r="L145" s="173">
        <f ca="1"/>
        <v>45807</v>
      </c>
      <c r="M145" s="187">
        <f ca="1"/>
        <v>1</v>
      </c>
      <c r="N145" s="191" t="str">
        <f ca="1"/>
        <v>Completed</v>
      </c>
      <c r="O145" s="173">
        <f ca="1"/>
        <v>45838</v>
      </c>
      <c r="P145" s="187">
        <f ca="1"/>
        <v>1</v>
      </c>
      <c r="Q145" s="191" t="str">
        <f ca="1"/>
        <v>Completed</v>
      </c>
      <c r="R145" s="194">
        <f ca="1"/>
        <v>0</v>
      </c>
      <c r="S145" s="195">
        <f ca="1"/>
        <v>0</v>
      </c>
      <c r="T145" s="203">
        <f ca="1"/>
        <v>0</v>
      </c>
      <c r="U145" s="173">
        <f ca="1"/>
        <v>46387</v>
      </c>
      <c r="V145" s="187">
        <f ca="1"/>
        <v>0.81</v>
      </c>
      <c r="W145" s="191" t="str">
        <f ca="1"/>
        <v>On Schedule</v>
      </c>
      <c r="X145" s="194">
        <f ca="1"/>
        <v>0</v>
      </c>
      <c r="Y145" s="195">
        <f ca="1"/>
        <v>0</v>
      </c>
      <c r="Z145" s="203">
        <f ca="1"/>
        <v>0</v>
      </c>
      <c r="AA145" s="668">
        <f ca="1"/>
        <v>0</v>
      </c>
      <c r="AB145" s="669">
        <f ca="1"/>
        <v>0</v>
      </c>
      <c r="AC145" s="639">
        <f ca="1"/>
        <v>0</v>
      </c>
      <c r="AD145" s="672">
        <f ca="1"/>
        <v>0</v>
      </c>
      <c r="AE145" s="673">
        <f ca="1"/>
        <v>0</v>
      </c>
      <c r="AF145" s="655">
        <f ca="1"/>
        <v>0</v>
      </c>
      <c r="AG145" t="str" cm="1">
        <f t="array" aca="1" ref="AG145" ca="1">_xlfn.XLOOKUP(1,(E145='01 Summary'!$E$4:$E$250)*(('01 Summary'!$AF$4:$AF$250="Late")+('01 Summary'!$AF$4:$AF$250="On Schedule")),'01 Summary'!$AM$4:$AM$250," ")</f>
        <v xml:space="preserve"> </v>
      </c>
      <c r="AI145" t="s">
        <v>540</v>
      </c>
      <c r="AJ145" t="s">
        <v>4800</v>
      </c>
      <c r="AK145" t="s">
        <v>4800</v>
      </c>
    </row>
    <row r="146" spans="2:37" ht="30" customHeight="1" x14ac:dyDescent="0.2">
      <c r="B146" s="491">
        <f ca="1"/>
        <v>142</v>
      </c>
      <c r="C146" s="685" t="str">
        <f ca="1"/>
        <v>MDW-39500</v>
      </c>
      <c r="D146" s="685" t="str">
        <f ca="1"/>
        <v>Lot02</v>
      </c>
      <c r="E146" s="685" t="str">
        <f ca="1"/>
        <v>MO-CK1.1</v>
      </c>
      <c r="F146" s="685" t="str">
        <f ca="1"/>
        <v>MO-CK</v>
      </c>
      <c r="G146" s="687" t="str">
        <f ca="1"/>
        <v>Store Modification Works at Main Workshop - Civil&amp;AR</v>
      </c>
      <c r="H146" s="685" t="str">
        <f ca="1"/>
        <v>สหชาติ</v>
      </c>
      <c r="I146" s="685">
        <f ca="1"/>
        <v>0</v>
      </c>
      <c r="J146" s="685" t="str">
        <f ca="1"/>
        <v>Depot</v>
      </c>
      <c r="K146" s="688">
        <f ca="1"/>
        <v>46176</v>
      </c>
      <c r="L146" s="193">
        <f ca="1"/>
        <v>46080</v>
      </c>
      <c r="M146" s="531">
        <f ca="1"/>
        <v>1</v>
      </c>
      <c r="N146" s="601" t="str">
        <f ca="1"/>
        <v>Completed</v>
      </c>
      <c r="O146" s="193">
        <f ca="1"/>
        <v>46111</v>
      </c>
      <c r="P146" s="531">
        <f ca="1"/>
        <v>1</v>
      </c>
      <c r="Q146" s="601" t="str">
        <f ca="1"/>
        <v>Completed</v>
      </c>
      <c r="R146" s="602">
        <f ca="1"/>
        <v>0</v>
      </c>
      <c r="S146" s="603">
        <f ca="1"/>
        <v>0</v>
      </c>
      <c r="T146" s="604">
        <f ca="1"/>
        <v>0</v>
      </c>
      <c r="U146" s="193">
        <f ca="1"/>
        <v>46173</v>
      </c>
      <c r="V146" s="531">
        <f ca="1"/>
        <v>1</v>
      </c>
      <c r="W146" s="601" t="str">
        <f ca="1"/>
        <v>Completed</v>
      </c>
      <c r="X146" s="602">
        <f ca="1"/>
        <v>0</v>
      </c>
      <c r="Y146" s="603">
        <f ca="1"/>
        <v>0</v>
      </c>
      <c r="Z146" s="604">
        <f ca="1"/>
        <v>0</v>
      </c>
      <c r="AA146" s="193">
        <f ca="1"/>
        <v>46295</v>
      </c>
      <c r="AB146" s="531">
        <f ca="1"/>
        <v>0.5</v>
      </c>
      <c r="AC146" s="601" t="str">
        <f ca="1"/>
        <v>Late</v>
      </c>
      <c r="AD146" s="193">
        <f ca="1"/>
        <v>46302</v>
      </c>
      <c r="AE146" s="531">
        <f ca="1"/>
        <v>1</v>
      </c>
      <c r="AF146" s="601" t="str">
        <f ca="1"/>
        <v>Completed</v>
      </c>
      <c r="AG146" t="str" cm="1">
        <f t="array" aca="1" ref="AG146" ca="1">_xlfn.XLOOKUP(1,(E146='01 Summary'!$E$4:$E$250)*(('01 Summary'!$AF$4:$AF$250="Late")+('01 Summary'!$AF$4:$AF$250="On Schedule")),'01 Summary'!$AM$4:$AM$250," ")</f>
        <v xml:space="preserve"> </v>
      </c>
      <c r="AI146" t="s">
        <v>383</v>
      </c>
      <c r="AJ146" t="s">
        <v>2167</v>
      </c>
      <c r="AK146" t="s">
        <v>2169</v>
      </c>
    </row>
    <row r="147" spans="2:37" ht="30" customHeight="1" x14ac:dyDescent="0.2">
      <c r="B147" s="491">
        <f ca="1"/>
        <v>143</v>
      </c>
      <c r="C147" s="491" t="str">
        <f ca="1"/>
        <v>MDW-39501</v>
      </c>
      <c r="D147" s="491" t="str">
        <f ca="1"/>
        <v>Lot02</v>
      </c>
      <c r="E147" s="491" t="str">
        <f ca="1"/>
        <v>MO-CK1.2</v>
      </c>
      <c r="F147" s="491" t="str">
        <f ca="1"/>
        <v>MO-CK</v>
      </c>
      <c r="G147" s="493" t="str">
        <f ca="1"/>
        <v>Store Modification Works at Main Workshop - Building Services</v>
      </c>
      <c r="H147" s="491" t="str">
        <f ca="1"/>
        <v>ประธาน</v>
      </c>
      <c r="I147" s="491">
        <f ca="1"/>
        <v>0</v>
      </c>
      <c r="J147" s="491" t="str">
        <f ca="1"/>
        <v>Depot</v>
      </c>
      <c r="K147" s="495">
        <f ca="1"/>
        <v>46177</v>
      </c>
      <c r="L147" s="173">
        <f ca="1"/>
        <v>46065</v>
      </c>
      <c r="M147" s="189">
        <f ca="1"/>
        <v>1</v>
      </c>
      <c r="N147" s="191" t="str">
        <f ca="1"/>
        <v>Completed</v>
      </c>
      <c r="O147" s="173">
        <f ca="1"/>
        <v>46111</v>
      </c>
      <c r="P147" s="189">
        <f ca="1"/>
        <v>1</v>
      </c>
      <c r="Q147" s="191" t="str">
        <f ca="1"/>
        <v>Completed</v>
      </c>
      <c r="R147" s="194">
        <f ca="1"/>
        <v>0</v>
      </c>
      <c r="S147" s="195">
        <f ca="1"/>
        <v>0</v>
      </c>
      <c r="T147" s="203">
        <f ca="1"/>
        <v>0</v>
      </c>
      <c r="U147" s="173">
        <f ca="1"/>
        <v>46170</v>
      </c>
      <c r="V147" s="189">
        <f ca="1"/>
        <v>1</v>
      </c>
      <c r="W147" s="191" t="str">
        <f ca="1"/>
        <v>Completed</v>
      </c>
      <c r="X147" s="194">
        <f ca="1"/>
        <v>0</v>
      </c>
      <c r="Y147" s="195">
        <f ca="1"/>
        <v>0</v>
      </c>
      <c r="Z147" s="203">
        <f ca="1"/>
        <v>0</v>
      </c>
      <c r="AA147" s="173">
        <f ca="1"/>
        <v>46295</v>
      </c>
      <c r="AB147" s="189">
        <f ca="1"/>
        <v>0</v>
      </c>
      <c r="AC147" s="191" t="str">
        <f ca="1"/>
        <v>Late</v>
      </c>
      <c r="AD147" s="173">
        <f ca="1"/>
        <v>46302</v>
      </c>
      <c r="AE147" s="189">
        <f ca="1"/>
        <v>1</v>
      </c>
      <c r="AF147" s="191" t="str">
        <f ca="1"/>
        <v>Completed</v>
      </c>
      <c r="AG147" t="str" cm="1">
        <f t="array" aca="1" ref="AG147" ca="1">_xlfn.XLOOKUP(1,(E147='01 Summary'!$E$4:$E$250)*(('01 Summary'!$AF$4:$AF$250="Late")+('01 Summary'!$AF$4:$AF$250="On Schedule")),'01 Summary'!$AM$4:$AM$250," ")</f>
        <v xml:space="preserve"> </v>
      </c>
      <c r="AI147" t="s">
        <v>381</v>
      </c>
      <c r="AJ147" t="s">
        <v>3638</v>
      </c>
      <c r="AK147" t="s">
        <v>3892</v>
      </c>
    </row>
    <row r="148" spans="2:37" ht="30" customHeight="1" x14ac:dyDescent="0.2">
      <c r="B148" s="491">
        <f ca="1"/>
        <v>144</v>
      </c>
      <c r="C148" s="491" t="str">
        <f ca="1"/>
        <v>MDW-39503</v>
      </c>
      <c r="D148" s="491" t="str">
        <f ca="1"/>
        <v>Lot02</v>
      </c>
      <c r="E148" s="491" t="str">
        <f ca="1"/>
        <v>MO-CK2</v>
      </c>
      <c r="F148" s="491" t="str">
        <f ca="1"/>
        <v>MO-CK</v>
      </c>
      <c r="G148" s="493" t="str">
        <f ca="1"/>
        <v>New MMC at Admin Building - Civil&amp;AR</v>
      </c>
      <c r="H148" s="491" t="str">
        <f ca="1"/>
        <v>สหชาติ</v>
      </c>
      <c r="I148" s="491">
        <f ca="1"/>
        <v>0</v>
      </c>
      <c r="J148" s="491" t="str">
        <f ca="1"/>
        <v>Depot</v>
      </c>
      <c r="K148" s="495">
        <f ca="1"/>
        <v>46237</v>
      </c>
      <c r="L148" s="173">
        <f ca="1"/>
        <v>46126</v>
      </c>
      <c r="M148" s="189">
        <f ca="1"/>
        <v>1</v>
      </c>
      <c r="N148" s="191" t="str">
        <f ca="1"/>
        <v>Completed</v>
      </c>
      <c r="O148" s="173">
        <f ca="1"/>
        <v>46157</v>
      </c>
      <c r="P148" s="189">
        <f ca="1"/>
        <v>1</v>
      </c>
      <c r="Q148" s="191" t="str">
        <f ca="1"/>
        <v>Completed</v>
      </c>
      <c r="R148" s="194">
        <f ca="1"/>
        <v>0</v>
      </c>
      <c r="S148" s="195">
        <f ca="1"/>
        <v>0</v>
      </c>
      <c r="T148" s="203">
        <f ca="1"/>
        <v>0</v>
      </c>
      <c r="U148" s="173">
        <f ca="1"/>
        <v>46234</v>
      </c>
      <c r="V148" s="189">
        <f ca="1"/>
        <v>1</v>
      </c>
      <c r="W148" s="191" t="str">
        <f ca="1"/>
        <v>Completed</v>
      </c>
      <c r="X148" s="194">
        <f ca="1"/>
        <v>0</v>
      </c>
      <c r="Y148" s="195">
        <f ca="1"/>
        <v>0</v>
      </c>
      <c r="Z148" s="203">
        <f ca="1"/>
        <v>0</v>
      </c>
      <c r="AA148" s="173">
        <f ca="1"/>
        <v>46295</v>
      </c>
      <c r="AB148" s="189">
        <f ca="1"/>
        <v>0.5</v>
      </c>
      <c r="AC148" s="191" t="str">
        <f ca="1"/>
        <v>Late</v>
      </c>
      <c r="AD148" s="173">
        <f ca="1"/>
        <v>46295</v>
      </c>
      <c r="AE148" s="189">
        <f ca="1"/>
        <v>0</v>
      </c>
      <c r="AF148" s="191" t="str">
        <f ca="1"/>
        <v>Late</v>
      </c>
      <c r="AG148" t="str" cm="1">
        <f t="array" aca="1" ref="AG148" ca="1">_xlfn.XLOOKUP(1,(E148='01 Summary'!$E$4:$E$250)*(('01 Summary'!$AF$4:$AF$250="Late")+('01 Summary'!$AF$4:$AF$250="On Schedule")),'01 Summary'!$AM$4:$AM$250," ")</f>
        <v>กำลังทำเอกสาร Test Report</v>
      </c>
      <c r="AI148" t="s">
        <v>386</v>
      </c>
      <c r="AJ148" t="s">
        <v>2171</v>
      </c>
      <c r="AK148" t="s">
        <v>2173</v>
      </c>
    </row>
    <row r="149" spans="2:37" ht="30" customHeight="1" x14ac:dyDescent="0.2">
      <c r="B149" s="491">
        <f ca="1"/>
        <v>145</v>
      </c>
      <c r="C149" s="491" t="str">
        <f ca="1"/>
        <v>MDW-39504</v>
      </c>
      <c r="D149" s="491" t="str">
        <f ca="1"/>
        <v>Lot02</v>
      </c>
      <c r="E149" s="491" t="str">
        <f ca="1"/>
        <v>MO-CK3</v>
      </c>
      <c r="F149" s="491" t="str">
        <f ca="1"/>
        <v>MO-CK</v>
      </c>
      <c r="G149" s="493" t="str">
        <f ca="1"/>
        <v>Move or link Workstation and control panel to MMC room at admin C 2nd floor</v>
      </c>
      <c r="H149" s="491" t="str">
        <f ca="1"/>
        <v>ประธาน</v>
      </c>
      <c r="I149" s="491">
        <f ca="1"/>
        <v>0</v>
      </c>
      <c r="J149" s="491" t="str">
        <f ca="1"/>
        <v>Depot</v>
      </c>
      <c r="K149" s="495">
        <f ca="1"/>
        <v>46236</v>
      </c>
      <c r="L149" s="173">
        <f ca="1"/>
        <v>46081</v>
      </c>
      <c r="M149" s="189">
        <f ca="1"/>
        <v>1</v>
      </c>
      <c r="N149" s="191" t="str">
        <f ca="1"/>
        <v>Completed</v>
      </c>
      <c r="O149" s="173">
        <f ca="1"/>
        <v>46127</v>
      </c>
      <c r="P149" s="189">
        <f ca="1"/>
        <v>1</v>
      </c>
      <c r="Q149" s="191" t="str">
        <f ca="1"/>
        <v>Completed</v>
      </c>
      <c r="R149" s="194">
        <f ca="1"/>
        <v>0</v>
      </c>
      <c r="S149" s="195">
        <f ca="1"/>
        <v>0</v>
      </c>
      <c r="T149" s="203">
        <f ca="1"/>
        <v>0</v>
      </c>
      <c r="U149" s="173">
        <f ca="1"/>
        <v>46265</v>
      </c>
      <c r="V149" s="189">
        <f ca="1"/>
        <v>0.9</v>
      </c>
      <c r="W149" s="191" t="str">
        <f ca="1"/>
        <v>Late</v>
      </c>
      <c r="X149" s="194">
        <f ca="1"/>
        <v>0</v>
      </c>
      <c r="Y149" s="195">
        <f ca="1"/>
        <v>0</v>
      </c>
      <c r="Z149" s="203">
        <f ca="1"/>
        <v>0</v>
      </c>
      <c r="AA149" s="173">
        <f ca="1"/>
        <v>46295</v>
      </c>
      <c r="AB149" s="189">
        <f ca="1"/>
        <v>0</v>
      </c>
      <c r="AC149" s="191" t="str">
        <f ca="1"/>
        <v>Late</v>
      </c>
      <c r="AD149" s="583">
        <f ca="1"/>
        <v>46295</v>
      </c>
      <c r="AE149" s="189">
        <f ca="1"/>
        <v>0</v>
      </c>
      <c r="AF149" s="191" t="str">
        <f ca="1"/>
        <v>Late</v>
      </c>
      <c r="AG149" t="str" cm="1">
        <f t="array" aca="1" ref="AG149" ca="1">_xlfn.XLOOKUP(1,(E149='01 Summary'!$E$4:$E$250)*(('01 Summary'!$AF$4:$AF$250="Late")+('01 Summary'!$AF$4:$AF$250="On Schedule")),'01 Summary'!$AM$4:$AM$250," ")</f>
        <v>Fore cast Oct-26</v>
      </c>
      <c r="AI149" t="s">
        <v>385</v>
      </c>
      <c r="AJ149" t="s">
        <v>3644</v>
      </c>
      <c r="AK149" t="s">
        <v>3896</v>
      </c>
    </row>
    <row r="150" spans="2:37" ht="30" customHeight="1" x14ac:dyDescent="0.2">
      <c r="B150" s="491">
        <f ca="1"/>
        <v>146</v>
      </c>
      <c r="C150" s="491" t="str">
        <f ca="1"/>
        <v>MDW-39543</v>
      </c>
      <c r="D150" s="491" t="str">
        <f ca="1"/>
        <v>Lot02</v>
      </c>
      <c r="E150" s="491" t="str">
        <f ca="1"/>
        <v>MO-CK4</v>
      </c>
      <c r="F150" s="491" t="str">
        <f ca="1"/>
        <v>MO-CK</v>
      </c>
      <c r="G150" s="493" t="str">
        <f ca="1"/>
        <v>Bird &amp; Rain Protection for Open space Admin C</v>
      </c>
      <c r="H150" s="491" t="str">
        <f ca="1"/>
        <v>สหชาติ</v>
      </c>
      <c r="I150" s="491">
        <f ca="1"/>
        <v>0</v>
      </c>
      <c r="J150" s="491" t="str">
        <f ca="1"/>
        <v>Depot</v>
      </c>
      <c r="K150" s="495">
        <f ca="1"/>
        <v>46235</v>
      </c>
      <c r="L150" s="173">
        <f ca="1"/>
        <v>46141</v>
      </c>
      <c r="M150" s="189">
        <f ca="1"/>
        <v>1</v>
      </c>
      <c r="N150" s="191" t="str">
        <f ca="1"/>
        <v>Completed</v>
      </c>
      <c r="O150" s="173">
        <f ca="1"/>
        <v>46172</v>
      </c>
      <c r="P150" s="189">
        <f ca="1"/>
        <v>1</v>
      </c>
      <c r="Q150" s="191" t="str">
        <f ca="1"/>
        <v>Completed</v>
      </c>
      <c r="R150" s="194">
        <f ca="1"/>
        <v>0</v>
      </c>
      <c r="S150" s="195">
        <f ca="1"/>
        <v>0</v>
      </c>
      <c r="T150" s="203">
        <f ca="1"/>
        <v>0</v>
      </c>
      <c r="U150" s="173">
        <f ca="1"/>
        <v>46234</v>
      </c>
      <c r="V150" s="189">
        <f ca="1"/>
        <v>1</v>
      </c>
      <c r="W150" s="191" t="str">
        <f ca="1"/>
        <v>Completed</v>
      </c>
      <c r="X150" s="194">
        <f ca="1"/>
        <v>0</v>
      </c>
      <c r="Y150" s="195">
        <f ca="1"/>
        <v>0</v>
      </c>
      <c r="Z150" s="203">
        <f ca="1"/>
        <v>0</v>
      </c>
      <c r="AA150" s="173">
        <f ca="1"/>
        <v>46295</v>
      </c>
      <c r="AB150" s="189">
        <f ca="1"/>
        <v>0.5</v>
      </c>
      <c r="AC150" s="191" t="str">
        <f ca="1"/>
        <v>Late</v>
      </c>
      <c r="AD150" s="583">
        <f ca="1"/>
        <v>46295</v>
      </c>
      <c r="AE150" s="189">
        <f ca="1"/>
        <v>0</v>
      </c>
      <c r="AF150" s="191" t="str">
        <f ca="1"/>
        <v>Late</v>
      </c>
      <c r="AG150" s="571" cm="1">
        <f t="array" aca="1" ref="AG150" ca="1">_xlfn.XLOOKUP(1,(E150='01 Summary'!$E$4:$E$250)*(('01 Summary'!$AF$4:$AF$250="Late")+('01 Summary'!$AF$4:$AF$250="On Schedule")),'01 Summary'!$AM$4:$AM$250," ")</f>
        <v>0</v>
      </c>
      <c r="AH150" s="571"/>
      <c r="AI150" s="571" t="s">
        <v>387</v>
      </c>
      <c r="AJ150" s="571" t="s">
        <v>2268</v>
      </c>
      <c r="AK150" s="571" t="s">
        <v>2270</v>
      </c>
    </row>
    <row r="151" spans="2:37" ht="30" customHeight="1" x14ac:dyDescent="0.2">
      <c r="B151" s="491">
        <f ca="1"/>
        <v>147</v>
      </c>
      <c r="C151" s="491" t="str">
        <f ca="1"/>
        <v>MDW-39547</v>
      </c>
      <c r="D151" s="491" t="str">
        <f ca="1"/>
        <v>Lot02</v>
      </c>
      <c r="E151" s="491" t="str">
        <f ca="1"/>
        <v>MO-CK5</v>
      </c>
      <c r="F151" s="491" t="str">
        <f ca="1"/>
        <v>MO-CK</v>
      </c>
      <c r="G151" s="493" t="str">
        <f ca="1"/>
        <v>Relocate door in front of toilet and build partition wall to conceal the view in side of toilet</v>
      </c>
      <c r="H151" s="491" t="str">
        <f ca="1"/>
        <v>สหชาติ</v>
      </c>
      <c r="I151" s="491">
        <f ca="1"/>
        <v>0</v>
      </c>
      <c r="J151" s="491" t="str">
        <f ca="1"/>
        <v>Depot</v>
      </c>
      <c r="K151" s="495">
        <f ca="1"/>
        <v>46236</v>
      </c>
      <c r="L151" s="173">
        <f ca="1"/>
        <v>46156</v>
      </c>
      <c r="M151" s="189">
        <f ca="1"/>
        <v>1</v>
      </c>
      <c r="N151" s="191" t="str">
        <f ca="1"/>
        <v>Completed</v>
      </c>
      <c r="O151" s="173">
        <f ca="1"/>
        <v>46187</v>
      </c>
      <c r="P151" s="189">
        <f ca="1"/>
        <v>1</v>
      </c>
      <c r="Q151" s="191" t="str">
        <f ca="1"/>
        <v>Completed</v>
      </c>
      <c r="R151" s="194">
        <f ca="1"/>
        <v>0</v>
      </c>
      <c r="S151" s="195">
        <f ca="1"/>
        <v>0</v>
      </c>
      <c r="T151" s="203">
        <f ca="1"/>
        <v>0</v>
      </c>
      <c r="U151" s="173">
        <f ca="1"/>
        <v>46234</v>
      </c>
      <c r="V151" s="189">
        <f ca="1"/>
        <v>1</v>
      </c>
      <c r="W151" s="191" t="str">
        <f ca="1"/>
        <v>Completed</v>
      </c>
      <c r="X151" s="194">
        <f ca="1"/>
        <v>0</v>
      </c>
      <c r="Y151" s="195">
        <f ca="1"/>
        <v>0</v>
      </c>
      <c r="Z151" s="203">
        <f ca="1"/>
        <v>0</v>
      </c>
      <c r="AA151" s="173">
        <f ca="1"/>
        <v>46218</v>
      </c>
      <c r="AB151" s="189">
        <f ca="1"/>
        <v>1</v>
      </c>
      <c r="AC151" s="191" t="str">
        <f ca="1"/>
        <v>Completed</v>
      </c>
      <c r="AD151" s="583">
        <f ca="1"/>
        <v>46302</v>
      </c>
      <c r="AE151" s="189">
        <f ca="1"/>
        <v>0</v>
      </c>
      <c r="AF151" s="191" t="str">
        <f ca="1"/>
        <v>Late</v>
      </c>
      <c r="AG151" s="571" cm="1">
        <f t="array" aca="1" ref="AG151" ca="1">_xlfn.XLOOKUP(1,(E151='01 Summary'!$E$4:$E$250)*(('01 Summary'!$AF$4:$AF$250="Late")+('01 Summary'!$AF$4:$AF$250="On Schedule")),'01 Summary'!$AM$4:$AM$250," ")</f>
        <v>0</v>
      </c>
      <c r="AH151" s="571"/>
      <c r="AI151" s="571" t="s">
        <v>388</v>
      </c>
      <c r="AJ151" s="571" t="s">
        <v>2284</v>
      </c>
      <c r="AK151" s="571" t="s">
        <v>2286</v>
      </c>
    </row>
    <row r="152" spans="2:37" ht="30" customHeight="1" x14ac:dyDescent="0.2">
      <c r="B152" s="491">
        <f ca="1"/>
        <v>148</v>
      </c>
      <c r="C152" s="491" t="str">
        <f ca="1"/>
        <v>MDW-39547</v>
      </c>
      <c r="D152" s="491" t="str">
        <f ca="1"/>
        <v>Lot02</v>
      </c>
      <c r="E152" s="491" t="str">
        <f ca="1"/>
        <v>MO-CK6</v>
      </c>
      <c r="F152" s="491" t="str">
        <f ca="1"/>
        <v>MO-CK</v>
      </c>
      <c r="G152" s="493" t="str">
        <f ca="1"/>
        <v>Modify Lockset the emergency door to be used for passage between the 2nd and 3rd floors inside the building.</v>
      </c>
      <c r="H152" s="491" t="str">
        <f ca="1"/>
        <v>สหชาติ</v>
      </c>
      <c r="I152" s="491">
        <f ca="1"/>
        <v>0</v>
      </c>
      <c r="J152" s="491" t="str">
        <f ca="1"/>
        <v>Depot</v>
      </c>
      <c r="K152" s="495">
        <f ca="1"/>
        <v>46237</v>
      </c>
      <c r="L152" s="173">
        <f ca="1"/>
        <v>46141</v>
      </c>
      <c r="M152" s="189">
        <f ca="1"/>
        <v>1</v>
      </c>
      <c r="N152" s="191" t="str">
        <f ca="1"/>
        <v>Completed</v>
      </c>
      <c r="O152" s="173">
        <f ca="1"/>
        <v>46187</v>
      </c>
      <c r="P152" s="189">
        <f ca="1"/>
        <v>1</v>
      </c>
      <c r="Q152" s="191" t="str">
        <f ca="1"/>
        <v>Completed</v>
      </c>
      <c r="R152" s="194">
        <f ca="1"/>
        <v>0</v>
      </c>
      <c r="S152" s="195">
        <f ca="1"/>
        <v>0</v>
      </c>
      <c r="T152" s="203">
        <f ca="1"/>
        <v>0</v>
      </c>
      <c r="U152" s="173">
        <f ca="1"/>
        <v>46234</v>
      </c>
      <c r="V152" s="189">
        <f ca="1"/>
        <v>1</v>
      </c>
      <c r="W152" s="191" t="str">
        <f ca="1"/>
        <v>Completed</v>
      </c>
      <c r="X152" s="194">
        <f ca="1"/>
        <v>0</v>
      </c>
      <c r="Y152" s="195">
        <f ca="1"/>
        <v>0</v>
      </c>
      <c r="Z152" s="203">
        <f ca="1"/>
        <v>0</v>
      </c>
      <c r="AA152" s="173">
        <f ca="1"/>
        <v>46204</v>
      </c>
      <c r="AB152" s="189">
        <f ca="1"/>
        <v>1</v>
      </c>
      <c r="AC152" s="191" t="str">
        <f ca="1"/>
        <v>Completed</v>
      </c>
      <c r="AD152" s="583">
        <f ca="1"/>
        <v>46295</v>
      </c>
      <c r="AE152" s="189">
        <f ca="1"/>
        <v>0</v>
      </c>
      <c r="AF152" s="191" t="str">
        <f ca="1"/>
        <v>Late</v>
      </c>
      <c r="AG152" s="571" cm="1">
        <f t="array" aca="1" ref="AG152" ca="1">_xlfn.XLOOKUP(1,(E152='01 Summary'!$E$4:$E$250)*(('01 Summary'!$AF$4:$AF$250="Late")+('01 Summary'!$AF$4:$AF$250="On Schedule")),'01 Summary'!$AM$4:$AM$250," ")</f>
        <v>0</v>
      </c>
      <c r="AH152" s="571"/>
      <c r="AI152" s="571" t="s">
        <v>388</v>
      </c>
      <c r="AJ152" s="571" t="s">
        <v>2284</v>
      </c>
      <c r="AK152" s="571" t="s">
        <v>2286</v>
      </c>
    </row>
    <row r="153" spans="2:37" ht="30" customHeight="1" x14ac:dyDescent="0.2">
      <c r="B153" s="491">
        <f ca="1"/>
        <v>149</v>
      </c>
      <c r="C153" s="491" t="str">
        <f ca="1"/>
        <v>MDW-39556</v>
      </c>
      <c r="D153" s="491" t="str">
        <f ca="1"/>
        <v>Lot02</v>
      </c>
      <c r="E153" s="491" t="str">
        <f ca="1"/>
        <v>MO-CK7</v>
      </c>
      <c r="F153" s="491" t="str">
        <f ca="1"/>
        <v>MO-CK</v>
      </c>
      <c r="G153" s="493" t="str">
        <f ca="1"/>
        <v>Addition small power for lounge and pantry room at 2nd floor and Hall and observation room at 3nd floor</v>
      </c>
      <c r="H153" s="491" t="str">
        <f ca="1"/>
        <v>ประธาน</v>
      </c>
      <c r="I153" s="491">
        <f ca="1"/>
        <v>0</v>
      </c>
      <c r="J153" s="491" t="str">
        <f ca="1"/>
        <v>Depot</v>
      </c>
      <c r="K153" s="495">
        <f ca="1"/>
        <v>46238</v>
      </c>
      <c r="L153" s="173">
        <f ca="1"/>
        <v>46156</v>
      </c>
      <c r="M153" s="189">
        <f ca="1"/>
        <v>1</v>
      </c>
      <c r="N153" s="191" t="str">
        <f ca="1"/>
        <v>Completed</v>
      </c>
      <c r="O153" s="173">
        <f ca="1"/>
        <v>46187</v>
      </c>
      <c r="P153" s="189">
        <f ca="1"/>
        <v>1</v>
      </c>
      <c r="Q153" s="191" t="str">
        <f ca="1"/>
        <v>Completed</v>
      </c>
      <c r="R153" s="194">
        <f ca="1"/>
        <v>0</v>
      </c>
      <c r="S153" s="195">
        <f ca="1"/>
        <v>0</v>
      </c>
      <c r="T153" s="203">
        <f ca="1"/>
        <v>0</v>
      </c>
      <c r="U153" s="173">
        <f ca="1"/>
        <v>46234</v>
      </c>
      <c r="V153" s="189">
        <f ca="1"/>
        <v>1</v>
      </c>
      <c r="W153" s="191" t="str">
        <f ca="1"/>
        <v>Completed</v>
      </c>
      <c r="X153" s="194">
        <f ca="1"/>
        <v>0</v>
      </c>
      <c r="Y153" s="195">
        <f ca="1"/>
        <v>0</v>
      </c>
      <c r="Z153" s="203">
        <f ca="1"/>
        <v>0</v>
      </c>
      <c r="AA153" s="173">
        <f ca="1"/>
        <v>46147</v>
      </c>
      <c r="AB153" s="189">
        <f ca="1"/>
        <v>1</v>
      </c>
      <c r="AC153" s="191" t="str">
        <f ca="1"/>
        <v>Completed</v>
      </c>
      <c r="AD153" s="583">
        <f ca="1"/>
        <v>46295</v>
      </c>
      <c r="AE153" s="189">
        <f ca="1"/>
        <v>1</v>
      </c>
      <c r="AF153" s="191" t="str">
        <f ca="1"/>
        <v>Completed</v>
      </c>
      <c r="AG153" t="str" cm="1">
        <f t="array" aca="1" ref="AG153" ca="1">_xlfn.XLOOKUP(1,(E153='01 Summary'!$E$4:$E$250)*(('01 Summary'!$AF$4:$AF$250="Late")+('01 Summary'!$AF$4:$AF$250="On Schedule")),'01 Summary'!$AM$4:$AM$250," ")</f>
        <v xml:space="preserve"> </v>
      </c>
      <c r="AI153" t="s">
        <v>389</v>
      </c>
      <c r="AJ153" t="s">
        <v>3721</v>
      </c>
      <c r="AK153" t="s">
        <v>3939</v>
      </c>
    </row>
    <row r="154" spans="2:37" ht="30" customHeight="1" x14ac:dyDescent="0.2">
      <c r="B154" s="491">
        <f ca="1"/>
        <v>150</v>
      </c>
      <c r="C154" s="491" t="str">
        <f ca="1"/>
        <v>MDW-39548</v>
      </c>
      <c r="D154" s="491" t="str">
        <f ca="1"/>
        <v>Lot02</v>
      </c>
      <c r="E154" s="491" t="str">
        <f ca="1"/>
        <v>MO-CK8</v>
      </c>
      <c r="F154" s="491" t="str">
        <f ca="1"/>
        <v>MO-CK</v>
      </c>
      <c r="G154" s="493" t="str">
        <f ca="1"/>
        <v>Air Condition for using store room to be pantry room. 2nd floor</v>
      </c>
      <c r="H154" s="491" t="str">
        <f ca="1"/>
        <v>ประธาน</v>
      </c>
      <c r="I154" s="491">
        <f ca="1"/>
        <v>0</v>
      </c>
      <c r="J154" s="491" t="str">
        <f ca="1"/>
        <v>Depot</v>
      </c>
      <c r="K154" s="495">
        <f ca="1"/>
        <v>46239</v>
      </c>
      <c r="L154" s="173">
        <f ca="1"/>
        <v>46141</v>
      </c>
      <c r="M154" s="189">
        <f ca="1"/>
        <v>1</v>
      </c>
      <c r="N154" s="192" t="str">
        <f ca="1"/>
        <v>Completed</v>
      </c>
      <c r="O154" s="173">
        <f ca="1"/>
        <v>46187</v>
      </c>
      <c r="P154" s="189">
        <f ca="1"/>
        <v>1</v>
      </c>
      <c r="Q154" s="192" t="str">
        <f ca="1"/>
        <v>Completed</v>
      </c>
      <c r="R154" s="194">
        <f ca="1"/>
        <v>0</v>
      </c>
      <c r="S154" s="195">
        <f ca="1"/>
        <v>0</v>
      </c>
      <c r="T154" s="203">
        <f ca="1"/>
        <v>0</v>
      </c>
      <c r="U154" s="173">
        <f ca="1"/>
        <v>46234</v>
      </c>
      <c r="V154" s="189">
        <f ca="1"/>
        <v>1</v>
      </c>
      <c r="W154" s="191" t="str">
        <f ca="1"/>
        <v>Completed</v>
      </c>
      <c r="X154" s="194">
        <f ca="1"/>
        <v>0</v>
      </c>
      <c r="Y154" s="195">
        <f ca="1"/>
        <v>0</v>
      </c>
      <c r="Z154" s="203">
        <f ca="1"/>
        <v>0</v>
      </c>
      <c r="AA154" s="173">
        <f ca="1"/>
        <v>46105</v>
      </c>
      <c r="AB154" s="189">
        <f ca="1"/>
        <v>1</v>
      </c>
      <c r="AC154" s="191" t="str">
        <f ca="1"/>
        <v>Completed</v>
      </c>
      <c r="AD154" s="173">
        <f ca="1"/>
        <v>46295</v>
      </c>
      <c r="AE154" s="189">
        <f ca="1"/>
        <v>1</v>
      </c>
      <c r="AF154" s="191" t="str">
        <f ca="1"/>
        <v>Completed</v>
      </c>
      <c r="AG154" s="571" t="str" cm="1">
        <f t="array" aca="1" ref="AG154" ca="1">_xlfn.XLOOKUP(1,(E154='01 Summary'!$E$4:$E$250)*(('01 Summary'!$AF$4:$AF$250="Late")+('01 Summary'!$AF$4:$AF$250="On Schedule")),'01 Summary'!$AM$4:$AM$250," ")</f>
        <v xml:space="preserve"> </v>
      </c>
      <c r="AH154" s="571"/>
      <c r="AI154" s="571" t="s">
        <v>390</v>
      </c>
      <c r="AJ154" s="571" t="s">
        <v>3707</v>
      </c>
      <c r="AK154" s="571" t="s">
        <v>3927</v>
      </c>
    </row>
    <row r="155" spans="2:37" ht="30" customHeight="1" x14ac:dyDescent="0.2">
      <c r="B155" s="491">
        <f ca="1"/>
        <v>151</v>
      </c>
      <c r="C155" s="685" t="str">
        <f ca="1"/>
        <v>MDW-39552</v>
      </c>
      <c r="D155" s="685" t="str">
        <f ca="1"/>
        <v>Lot02</v>
      </c>
      <c r="E155" s="685" t="str">
        <f ca="1"/>
        <v>MO-CK9</v>
      </c>
      <c r="F155" s="685" t="str">
        <f ca="1"/>
        <v>MO-CK</v>
      </c>
      <c r="G155" s="687" t="str">
        <f ca="1"/>
        <v>Walk Way Hand rail high 90 cm 1 side (144 m. x 7 route)</v>
      </c>
      <c r="H155" s="685" t="str">
        <f ca="1"/>
        <v>สหชาติ</v>
      </c>
      <c r="I155" s="685">
        <f ca="1"/>
        <v>0</v>
      </c>
      <c r="J155" s="685" t="str">
        <f ca="1"/>
        <v>Depot</v>
      </c>
      <c r="K155" s="688">
        <f ca="1"/>
        <v>46296</v>
      </c>
      <c r="L155" s="193">
        <f ca="1"/>
        <v>46172</v>
      </c>
      <c r="M155" s="531">
        <f ca="1"/>
        <v>1</v>
      </c>
      <c r="N155" s="601" t="str">
        <f ca="1"/>
        <v>Completed</v>
      </c>
      <c r="O155" s="193">
        <f ca="1"/>
        <v>46203</v>
      </c>
      <c r="P155" s="531">
        <f ca="1"/>
        <v>1</v>
      </c>
      <c r="Q155" s="601" t="str">
        <f ca="1"/>
        <v>Completed</v>
      </c>
      <c r="R155" s="602">
        <f ca="1"/>
        <v>0</v>
      </c>
      <c r="S155" s="603">
        <f ca="1"/>
        <v>0</v>
      </c>
      <c r="T155" s="604">
        <f ca="1"/>
        <v>0</v>
      </c>
      <c r="U155" s="193">
        <f ca="1"/>
        <v>46295</v>
      </c>
      <c r="V155" s="531">
        <f ca="1"/>
        <v>0.98770000000000002</v>
      </c>
      <c r="W155" s="601" t="str">
        <f ca="1"/>
        <v>Late</v>
      </c>
      <c r="X155" s="602">
        <f ca="1"/>
        <v>0</v>
      </c>
      <c r="Y155" s="603">
        <f ca="1"/>
        <v>0</v>
      </c>
      <c r="Z155" s="604">
        <f ca="1"/>
        <v>0</v>
      </c>
      <c r="AA155" s="193">
        <f ca="1"/>
        <v>46295</v>
      </c>
      <c r="AB155" s="531">
        <f ca="1"/>
        <v>0.5</v>
      </c>
      <c r="AC155" s="601" t="str">
        <f ca="1"/>
        <v>Late</v>
      </c>
      <c r="AD155" s="193">
        <f ca="1"/>
        <v>46302</v>
      </c>
      <c r="AE155" s="531">
        <f ca="1"/>
        <v>0</v>
      </c>
      <c r="AF155" s="601" t="str">
        <f ca="1"/>
        <v>Late</v>
      </c>
      <c r="AG155" s="571" t="str" cm="1">
        <f t="array" aca="1" ref="AG155" ca="1">_xlfn.XLOOKUP(1,(E155='01 Summary'!$E$4:$E$250)*(('01 Summary'!$AF$4:$AF$250="Late")+('01 Summary'!$AF$4:$AF$250="On Schedule")),'01 Summary'!$AM$4:$AM$250," ")</f>
        <v>คงเหลืองานคอนกรีตทางเดินข้ามราง</v>
      </c>
      <c r="AH155" s="571"/>
      <c r="AI155" s="571" t="s">
        <v>391</v>
      </c>
      <c r="AJ155" s="571" t="s">
        <v>2292</v>
      </c>
      <c r="AK155" s="571" t="s">
        <v>2294</v>
      </c>
    </row>
    <row r="156" spans="2:37" ht="30" hidden="1" customHeight="1" x14ac:dyDescent="0.2">
      <c r="B156" s="491">
        <f ca="1"/>
        <v>152</v>
      </c>
      <c r="C156" s="496" t="str">
        <f ca="1"/>
        <v>MDW-39544</v>
      </c>
      <c r="D156" s="496" t="str">
        <f ca="1"/>
        <v>Lot02</v>
      </c>
      <c r="E156" s="496" t="str">
        <f ca="1"/>
        <v>MO-CK10</v>
      </c>
      <c r="F156" s="496" t="str">
        <f ca="1"/>
        <v>MO-CK</v>
      </c>
      <c r="G156" s="498" t="str">
        <f ca="1"/>
        <v>Barbed wire fence Viaduct CE CW</v>
      </c>
      <c r="H156" s="496" t="str">
        <f ca="1"/>
        <v>บัณฑิต/สหชาติ</v>
      </c>
      <c r="I156" s="496" t="str">
        <f ca="1"/>
        <v>พี่ต่อ</v>
      </c>
      <c r="J156" s="496" t="str">
        <f ca="1"/>
        <v>Depot</v>
      </c>
      <c r="K156" s="500">
        <f ca="1"/>
        <v>46388</v>
      </c>
      <c r="L156" s="174">
        <f ca="1"/>
        <v>0</v>
      </c>
      <c r="M156" s="188">
        <f ca="1"/>
        <v>0</v>
      </c>
      <c r="N156" s="175">
        <f ca="1"/>
        <v>0</v>
      </c>
      <c r="O156" s="174">
        <f ca="1"/>
        <v>0</v>
      </c>
      <c r="P156" s="188">
        <f ca="1"/>
        <v>0</v>
      </c>
      <c r="Q156" s="175">
        <f ca="1"/>
        <v>0</v>
      </c>
      <c r="R156" s="174">
        <f ca="1"/>
        <v>0</v>
      </c>
      <c r="S156" s="188">
        <f ca="1"/>
        <v>0</v>
      </c>
      <c r="T156" s="175">
        <f ca="1"/>
        <v>0</v>
      </c>
      <c r="U156" s="174">
        <f ca="1"/>
        <v>0</v>
      </c>
      <c r="V156" s="188">
        <f ca="1"/>
        <v>0</v>
      </c>
      <c r="W156" s="175">
        <f ca="1"/>
        <v>0</v>
      </c>
      <c r="X156" s="174">
        <f ca="1"/>
        <v>0</v>
      </c>
      <c r="Y156" s="188">
        <f ca="1"/>
        <v>0</v>
      </c>
      <c r="Z156" s="175">
        <f ca="1"/>
        <v>0</v>
      </c>
      <c r="AA156" s="174">
        <f ca="1"/>
        <v>0</v>
      </c>
      <c r="AB156" s="188">
        <f ca="1"/>
        <v>0</v>
      </c>
      <c r="AC156" s="175">
        <f ca="1"/>
        <v>0</v>
      </c>
      <c r="AD156" s="553">
        <f ca="1"/>
        <v>0</v>
      </c>
      <c r="AE156" s="554">
        <f ca="1"/>
        <v>0</v>
      </c>
      <c r="AF156" s="555">
        <f ca="1"/>
        <v>0</v>
      </c>
      <c r="AG156" s="571" t="str" cm="1">
        <f t="array" aca="1" ref="AG156" ca="1">_xlfn.XLOOKUP(1,(E156='01 Summary'!$E$4:$E$250)*(('01 Summary'!$AF$4:$AF$250="Late")+('01 Summary'!$AF$4:$AF$250="On Schedule")),'01 Summary'!$AM$4:$AM$250," ")</f>
        <v xml:space="preserve"> </v>
      </c>
      <c r="AH156" s="571"/>
      <c r="AI156" s="571" t="s">
        <v>392</v>
      </c>
      <c r="AJ156" s="571" t="s">
        <v>2272</v>
      </c>
      <c r="AK156" s="571" t="s">
        <v>2274</v>
      </c>
    </row>
    <row r="157" spans="2:37" ht="30" customHeight="1" x14ac:dyDescent="0.2">
      <c r="B157" s="491">
        <f ca="1"/>
        <v>153</v>
      </c>
      <c r="C157" s="491" t="str">
        <f ca="1"/>
        <v>MDW-39545</v>
      </c>
      <c r="D157" s="491" t="str">
        <f ca="1"/>
        <v>Lot02</v>
      </c>
      <c r="E157" s="491" t="str">
        <f ca="1"/>
        <v>MO-CK11</v>
      </c>
      <c r="F157" s="491" t="str">
        <f ca="1"/>
        <v>MO-CK</v>
      </c>
      <c r="G157" s="493" t="str">
        <f ca="1"/>
        <v>Chain Link at Cut &amp; Cover 600m.</v>
      </c>
      <c r="H157" s="491" t="str">
        <f ca="1"/>
        <v>สหชาติ</v>
      </c>
      <c r="I157" s="491" t="str">
        <f ca="1"/>
        <v>พรพรหม</v>
      </c>
      <c r="J157" s="491" t="str">
        <f ca="1"/>
        <v>Depot</v>
      </c>
      <c r="K157" s="495">
        <f ca="1"/>
        <v>46174</v>
      </c>
      <c r="L157" s="173">
        <f ca="1"/>
        <v>46080</v>
      </c>
      <c r="M157" s="189">
        <f ca="1"/>
        <v>1</v>
      </c>
      <c r="N157" s="191" t="str">
        <f ca="1"/>
        <v>Completed</v>
      </c>
      <c r="O157" s="173">
        <f ca="1"/>
        <v>46142</v>
      </c>
      <c r="P157" s="189">
        <f ca="1"/>
        <v>1</v>
      </c>
      <c r="Q157" s="191" t="str">
        <f ca="1"/>
        <v>Completed</v>
      </c>
      <c r="R157" s="194">
        <f ca="1"/>
        <v>0</v>
      </c>
      <c r="S157" s="195">
        <f ca="1"/>
        <v>0</v>
      </c>
      <c r="T157" s="203">
        <f ca="1"/>
        <v>0</v>
      </c>
      <c r="U157" s="173">
        <f ca="1"/>
        <v>46265</v>
      </c>
      <c r="V157" s="189">
        <f ca="1"/>
        <v>1</v>
      </c>
      <c r="W157" s="191" t="str">
        <f ca="1"/>
        <v>Completed</v>
      </c>
      <c r="X157" s="194">
        <f ca="1"/>
        <v>0</v>
      </c>
      <c r="Y157" s="195">
        <f ca="1"/>
        <v>0</v>
      </c>
      <c r="Z157" s="203">
        <f ca="1"/>
        <v>0</v>
      </c>
      <c r="AA157" s="173">
        <f ca="1"/>
        <v>46235</v>
      </c>
      <c r="AB157" s="189">
        <f ca="1"/>
        <v>1</v>
      </c>
      <c r="AC157" s="191" t="str">
        <f ca="1"/>
        <v>Completed</v>
      </c>
      <c r="AD157" s="173">
        <f ca="1"/>
        <v>46295</v>
      </c>
      <c r="AE157" s="189">
        <f ca="1"/>
        <v>0</v>
      </c>
      <c r="AF157" s="191" t="str">
        <f ca="1"/>
        <v>Late</v>
      </c>
      <c r="AG157" s="571" t="str" cm="1">
        <f t="array" aca="1" ref="AG157" ca="1">_xlfn.XLOOKUP(1,(E157='01 Summary'!$E$4:$E$250)*(('01 Summary'!$AF$4:$AF$250="Late")+('01 Summary'!$AF$4:$AF$250="On Schedule")),'01 Summary'!$AM$4:$AM$250," ")</f>
        <v xml:space="preserve">มีงานเพิ่มอีก 18 แผง </v>
      </c>
      <c r="AH157" s="571"/>
      <c r="AI157" s="571" t="s">
        <v>394</v>
      </c>
      <c r="AJ157" s="571" t="s">
        <v>2276</v>
      </c>
      <c r="AK157" s="571" t="s">
        <v>2278</v>
      </c>
    </row>
    <row r="158" spans="2:37" ht="30" customHeight="1" x14ac:dyDescent="0.2">
      <c r="B158" s="491">
        <f ca="1"/>
        <v>154</v>
      </c>
      <c r="C158" s="685" t="str">
        <f ca="1"/>
        <v>MDW-39546</v>
      </c>
      <c r="D158" s="685" t="str">
        <f ca="1"/>
        <v>Lot02</v>
      </c>
      <c r="E158" s="685" t="str">
        <f ca="1"/>
        <v>MO-CK12</v>
      </c>
      <c r="F158" s="685" t="str">
        <f ca="1"/>
        <v>MO-CK</v>
      </c>
      <c r="G158" s="687" t="str">
        <f ca="1"/>
        <v>Chain Link under slab high 1.70 m</v>
      </c>
      <c r="H158" s="685" t="str">
        <f ca="1"/>
        <v>สหชาติ</v>
      </c>
      <c r="I158" s="685">
        <f ca="1"/>
        <v>0</v>
      </c>
      <c r="J158" s="685">
        <f ca="1"/>
        <v>0</v>
      </c>
      <c r="K158" s="688">
        <f ca="1"/>
        <v>46388</v>
      </c>
      <c r="L158" s="193">
        <f ca="1"/>
        <v>46203</v>
      </c>
      <c r="M158" s="531">
        <f ca="1"/>
        <v>1</v>
      </c>
      <c r="N158" s="601" t="str">
        <f ca="1"/>
        <v>Completed</v>
      </c>
      <c r="O158" s="597">
        <f ca="1"/>
        <v>46234</v>
      </c>
      <c r="P158" s="531">
        <f ca="1"/>
        <v>1</v>
      </c>
      <c r="Q158" s="601" t="str">
        <f ca="1"/>
        <v>Completed</v>
      </c>
      <c r="R158" s="602">
        <f ca="1"/>
        <v>0</v>
      </c>
      <c r="S158" s="603">
        <f ca="1"/>
        <v>0</v>
      </c>
      <c r="T158" s="604">
        <f ca="1"/>
        <v>0</v>
      </c>
      <c r="U158" s="193">
        <f ca="1"/>
        <v>46387</v>
      </c>
      <c r="V158" s="531">
        <f ca="1"/>
        <v>0.67269999999999996</v>
      </c>
      <c r="W158" s="601" t="str">
        <f ca="1"/>
        <v>On Schedule</v>
      </c>
      <c r="X158" s="602">
        <f ca="1"/>
        <v>0</v>
      </c>
      <c r="Y158" s="603">
        <f ca="1"/>
        <v>0</v>
      </c>
      <c r="Z158" s="604">
        <f ca="1"/>
        <v>0</v>
      </c>
      <c r="AA158" s="193">
        <f ca="1"/>
        <v>46357</v>
      </c>
      <c r="AB158" s="531">
        <f ca="1"/>
        <v>0.5</v>
      </c>
      <c r="AC158" s="601" t="str">
        <f ca="1"/>
        <v>On Schedule</v>
      </c>
      <c r="AD158" s="193">
        <f ca="1"/>
        <v>46394</v>
      </c>
      <c r="AE158" s="531">
        <f ca="1"/>
        <v>0</v>
      </c>
      <c r="AF158" s="601" t="str">
        <f ca="1"/>
        <v>On Schedule</v>
      </c>
      <c r="AG158" s="571" t="str" cm="1">
        <f t="array" aca="1" ref="AG158" ca="1">_xlfn.XLOOKUP(1,(E158='01 Summary'!$E$4:$E$250)*(('01 Summary'!$AF$4:$AF$250="Late")+('01 Summary'!$AF$4:$AF$250="On Schedule")),'01 Summary'!$AM$4:$AM$250," ")</f>
        <v>เริ่มติดตั้ง Chainlink แล้ว</v>
      </c>
      <c r="AH158" s="571"/>
      <c r="AI158" s="571" t="s">
        <v>395</v>
      </c>
      <c r="AJ158" s="571" t="s">
        <v>2280</v>
      </c>
      <c r="AK158" s="571" t="s">
        <v>2282</v>
      </c>
    </row>
    <row r="159" spans="2:37" ht="30" customHeight="1" x14ac:dyDescent="0.2">
      <c r="B159" s="491">
        <f ca="1"/>
        <v>155</v>
      </c>
      <c r="C159" s="491" t="str">
        <f ca="1"/>
        <v>MDW-39550</v>
      </c>
      <c r="D159" s="491" t="str">
        <f ca="1"/>
        <v>Lot02</v>
      </c>
      <c r="E159" s="491" t="str">
        <f ca="1"/>
        <v>MO-CK13.1</v>
      </c>
      <c r="F159" s="491" t="str">
        <f ca="1"/>
        <v>MO-CK</v>
      </c>
      <c r="G159" s="493" t="str">
        <f ca="1"/>
        <v>Satellite Store at OR21 - Civil &amp; AR</v>
      </c>
      <c r="H159" s="491" t="str">
        <f ca="1"/>
        <v>สหชาติ</v>
      </c>
      <c r="I159" s="491">
        <f ca="1"/>
        <v>0</v>
      </c>
      <c r="J159" s="491">
        <f ca="1"/>
        <v>0</v>
      </c>
      <c r="K159" s="495">
        <f ca="1"/>
        <v>46389</v>
      </c>
      <c r="L159" s="583">
        <f ca="1"/>
        <v>46264</v>
      </c>
      <c r="M159" s="189">
        <f ca="1"/>
        <v>1</v>
      </c>
      <c r="N159" s="192" t="str">
        <f ca="1"/>
        <v>Completed</v>
      </c>
      <c r="O159" s="583">
        <f ca="1"/>
        <v>46310</v>
      </c>
      <c r="P159" s="189">
        <f ca="1"/>
        <v>0</v>
      </c>
      <c r="Q159" s="192" t="str">
        <f ca="1"/>
        <v>Late</v>
      </c>
      <c r="R159" s="668">
        <f ca="1"/>
        <v>0</v>
      </c>
      <c r="S159" s="669">
        <f ca="1"/>
        <v>0</v>
      </c>
      <c r="T159" s="639">
        <f ca="1"/>
        <v>0</v>
      </c>
      <c r="U159" s="583">
        <f ca="1"/>
        <v>46387</v>
      </c>
      <c r="V159" s="189">
        <f ca="1"/>
        <v>0</v>
      </c>
      <c r="W159" s="192" t="str">
        <f ca="1"/>
        <v>On Schedule</v>
      </c>
      <c r="X159" s="668">
        <f ca="1"/>
        <v>0</v>
      </c>
      <c r="Y159" s="669">
        <f ca="1"/>
        <v>0</v>
      </c>
      <c r="Z159" s="639">
        <f ca="1"/>
        <v>0</v>
      </c>
      <c r="AA159" s="583">
        <f ca="1"/>
        <v>46357</v>
      </c>
      <c r="AB159" s="189">
        <f ca="1"/>
        <v>1</v>
      </c>
      <c r="AC159" s="192" t="str">
        <f ca="1"/>
        <v>Completed</v>
      </c>
      <c r="AD159" s="583">
        <f ca="1"/>
        <v>46394</v>
      </c>
      <c r="AE159" s="189">
        <f ca="1"/>
        <v>0</v>
      </c>
      <c r="AF159" s="192" t="str">
        <f ca="1"/>
        <v>On Schedule</v>
      </c>
      <c r="AG159" s="571" cm="1">
        <f t="array" aca="1" ref="AG159" ca="1">_xlfn.XLOOKUP(1,(E159='01 Summary'!$E$4:$E$250)*(('01 Summary'!$AF$4:$AF$250="Late")+('01 Summary'!$AF$4:$AF$250="On Schedule")),'01 Summary'!$AM$4:$AM$250," ")</f>
        <v>0</v>
      </c>
      <c r="AH159" s="571"/>
      <c r="AI159" s="571" t="s">
        <v>397</v>
      </c>
      <c r="AJ159" s="571" t="s">
        <v>2288</v>
      </c>
      <c r="AK159" s="571" t="s">
        <v>3932</v>
      </c>
    </row>
    <row r="160" spans="2:37" ht="30" customHeight="1" x14ac:dyDescent="0.2">
      <c r="B160" s="491">
        <f ca="1"/>
        <v>156</v>
      </c>
      <c r="C160" s="491" t="str">
        <f ca="1"/>
        <v>MDW-39549</v>
      </c>
      <c r="D160" s="491" t="str">
        <f ca="1"/>
        <v>Lot02</v>
      </c>
      <c r="E160" s="491" t="str">
        <f ca="1"/>
        <v>MO-CK13.2</v>
      </c>
      <c r="F160" s="491" t="str">
        <f ca="1"/>
        <v>MO-CK</v>
      </c>
      <c r="G160" s="493" t="str">
        <f ca="1"/>
        <v>Maintenance Room and Satellite Store at Stations - Building Services</v>
      </c>
      <c r="H160" s="491" t="str">
        <f ca="1"/>
        <v>ประธาน</v>
      </c>
      <c r="I160" s="491">
        <f ca="1"/>
        <v>0</v>
      </c>
      <c r="J160" s="491">
        <f ca="1"/>
        <v>0</v>
      </c>
      <c r="K160" s="495">
        <f ca="1"/>
        <v>46390</v>
      </c>
      <c r="L160" s="173">
        <f ca="1"/>
        <v>46264</v>
      </c>
      <c r="M160" s="189">
        <f ca="1"/>
        <v>1</v>
      </c>
      <c r="N160" s="191" t="str">
        <f ca="1"/>
        <v>Completed</v>
      </c>
      <c r="O160" s="173">
        <f ca="1"/>
        <v>46310</v>
      </c>
      <c r="P160" s="189">
        <f ca="1"/>
        <v>1</v>
      </c>
      <c r="Q160" s="191" t="str">
        <f ca="1"/>
        <v>Completed</v>
      </c>
      <c r="R160" s="194">
        <f ca="1"/>
        <v>0</v>
      </c>
      <c r="S160" s="195">
        <f ca="1"/>
        <v>0</v>
      </c>
      <c r="T160" s="203">
        <f ca="1"/>
        <v>0</v>
      </c>
      <c r="U160" s="173">
        <f ca="1"/>
        <v>46387</v>
      </c>
      <c r="V160" s="189">
        <f ca="1"/>
        <v>0.8</v>
      </c>
      <c r="W160" s="191" t="str">
        <f ca="1"/>
        <v>On Schedule</v>
      </c>
      <c r="X160" s="194">
        <f ca="1"/>
        <v>0</v>
      </c>
      <c r="Y160" s="195">
        <f ca="1"/>
        <v>0</v>
      </c>
      <c r="Z160" s="203">
        <f ca="1"/>
        <v>0</v>
      </c>
      <c r="AA160" s="173">
        <f ca="1"/>
        <v>46356</v>
      </c>
      <c r="AB160" s="189">
        <f ca="1"/>
        <v>1</v>
      </c>
      <c r="AC160" s="191" t="str">
        <f ca="1"/>
        <v>Completed</v>
      </c>
      <c r="AD160" s="173">
        <f ca="1"/>
        <v>46394</v>
      </c>
      <c r="AE160" s="189">
        <f ca="1"/>
        <v>0</v>
      </c>
      <c r="AF160" s="191" t="str">
        <f ca="1"/>
        <v>On Schedule</v>
      </c>
      <c r="AG160" s="571" cm="1">
        <f t="array" aca="1" ref="AG160" ca="1">_xlfn.XLOOKUP(1,(E160='01 Summary'!$E$4:$E$250)*(('01 Summary'!$AF$4:$AF$250="Late")+('01 Summary'!$AF$4:$AF$250="On Schedule")),'01 Summary'!$AM$4:$AM$250," ")</f>
        <v>0</v>
      </c>
      <c r="AH160" s="571"/>
      <c r="AI160" s="571" t="s">
        <v>396</v>
      </c>
      <c r="AJ160" s="571" t="s">
        <v>3710</v>
      </c>
      <c r="AK160" s="571" t="s">
        <v>3930</v>
      </c>
    </row>
    <row r="161" spans="2:37" ht="30" customHeight="1" x14ac:dyDescent="0.2">
      <c r="B161" s="491">
        <f ca="1"/>
        <v>157</v>
      </c>
      <c r="C161" s="491" t="str">
        <f ca="1"/>
        <v>MDW-39551</v>
      </c>
      <c r="D161" s="491" t="str">
        <f ca="1"/>
        <v>Lot02</v>
      </c>
      <c r="E161" s="491" t="str">
        <f ca="1"/>
        <v>MO-CK14</v>
      </c>
      <c r="F161" s="491" t="str">
        <f ca="1"/>
        <v>MO-CK</v>
      </c>
      <c r="G161" s="493" t="str">
        <f ca="1"/>
        <v>Modify Cleaner room at OR29 to be Train crew Standby office with facility system</v>
      </c>
      <c r="H161" s="491" t="str">
        <f ca="1"/>
        <v>ประธาน</v>
      </c>
      <c r="I161" s="491">
        <f ca="1"/>
        <v>0</v>
      </c>
      <c r="J161" s="491" t="str">
        <f ca="1"/>
        <v>Depot</v>
      </c>
      <c r="K161" s="495">
        <f ca="1"/>
        <v>46204</v>
      </c>
      <c r="L161" s="173">
        <f ca="1"/>
        <v>46095</v>
      </c>
      <c r="M161" s="189">
        <f ca="1"/>
        <v>1</v>
      </c>
      <c r="N161" s="191" t="str">
        <f ca="1"/>
        <v>Completed</v>
      </c>
      <c r="O161" s="173">
        <f ca="1"/>
        <v>46141</v>
      </c>
      <c r="P161" s="189">
        <f ca="1"/>
        <v>1</v>
      </c>
      <c r="Q161" s="191" t="str">
        <f ca="1"/>
        <v>Completed</v>
      </c>
      <c r="R161" s="194">
        <f ca="1"/>
        <v>0</v>
      </c>
      <c r="S161" s="195">
        <f ca="1"/>
        <v>0</v>
      </c>
      <c r="T161" s="203">
        <f ca="1"/>
        <v>0</v>
      </c>
      <c r="U161" s="173">
        <f ca="1"/>
        <v>46203</v>
      </c>
      <c r="V161" s="189">
        <f ca="1"/>
        <v>0.95</v>
      </c>
      <c r="W161" s="191" t="str">
        <f ca="1"/>
        <v>Late</v>
      </c>
      <c r="X161" s="194">
        <f ca="1"/>
        <v>0</v>
      </c>
      <c r="Y161" s="195">
        <f ca="1"/>
        <v>0</v>
      </c>
      <c r="Z161" s="203">
        <f ca="1"/>
        <v>0</v>
      </c>
      <c r="AA161" s="173">
        <f ca="1"/>
        <v>46295</v>
      </c>
      <c r="AB161" s="189">
        <f ca="1"/>
        <v>1</v>
      </c>
      <c r="AC161" s="191" t="str">
        <f ca="1"/>
        <v>Completed</v>
      </c>
      <c r="AD161" s="173">
        <f ca="1"/>
        <v>46302</v>
      </c>
      <c r="AE161" s="189">
        <f ca="1"/>
        <v>0</v>
      </c>
      <c r="AF161" s="191" t="str">
        <f ca="1"/>
        <v>Late</v>
      </c>
      <c r="AG161" cm="1">
        <f t="array" aca="1" ref="AG161" ca="1">_xlfn.XLOOKUP(1,(E161='01 Summary'!$E$4:$E$250)*(('01 Summary'!$AF$4:$AF$250="Late")+('01 Summary'!$AF$4:$AF$250="On Schedule")),'01 Summary'!$AM$4:$AM$250," ")</f>
        <v>0</v>
      </c>
      <c r="AI161" t="s">
        <v>398</v>
      </c>
      <c r="AJ161" t="s">
        <v>3714</v>
      </c>
      <c r="AK161" t="s">
        <v>3934</v>
      </c>
    </row>
    <row r="162" spans="2:37" ht="30" customHeight="1" x14ac:dyDescent="0.2">
      <c r="B162" s="491">
        <f ca="1"/>
        <v>158</v>
      </c>
      <c r="C162" s="685" t="str">
        <f ca="1"/>
        <v>MDW-39295</v>
      </c>
      <c r="D162" s="685" t="str">
        <f ca="1"/>
        <v>Lot02</v>
      </c>
      <c r="E162" s="685" t="str">
        <f ca="1"/>
        <v>MO-CK15.1</v>
      </c>
      <c r="F162" s="685" t="str">
        <f ca="1"/>
        <v>MO-CK</v>
      </c>
      <c r="G162" s="687" t="str">
        <f ca="1"/>
        <v>Epoxy Floor Installation and Curb Installation at the Entrance - Civil &amp; AR</v>
      </c>
      <c r="H162" s="685" t="str">
        <f ca="1"/>
        <v>สหชาติ</v>
      </c>
      <c r="I162" s="685">
        <f ca="1"/>
        <v>0</v>
      </c>
      <c r="J162" s="685" t="str">
        <f ca="1"/>
        <v>Depot</v>
      </c>
      <c r="K162" s="688">
        <f ca="1"/>
        <v>46143</v>
      </c>
      <c r="L162" s="193">
        <f ca="1"/>
        <v>46049</v>
      </c>
      <c r="M162" s="531">
        <f ca="1"/>
        <v>1</v>
      </c>
      <c r="N162" s="601" t="str">
        <f ca="1"/>
        <v>Completed</v>
      </c>
      <c r="O162" s="193">
        <f ca="1"/>
        <v>46080</v>
      </c>
      <c r="P162" s="531">
        <f ca="1"/>
        <v>1</v>
      </c>
      <c r="Q162" s="601" t="str">
        <f ca="1"/>
        <v>Completed</v>
      </c>
      <c r="R162" s="602">
        <f ca="1"/>
        <v>0</v>
      </c>
      <c r="S162" s="603">
        <f ca="1"/>
        <v>0</v>
      </c>
      <c r="T162" s="604">
        <f ca="1"/>
        <v>0</v>
      </c>
      <c r="U162" s="193">
        <f ca="1"/>
        <v>46142</v>
      </c>
      <c r="V162" s="531">
        <f ca="1"/>
        <v>1</v>
      </c>
      <c r="W162" s="601" t="str">
        <f ca="1"/>
        <v>Completed</v>
      </c>
      <c r="X162" s="602">
        <f ca="1"/>
        <v>0</v>
      </c>
      <c r="Y162" s="603">
        <f ca="1"/>
        <v>0</v>
      </c>
      <c r="Z162" s="604">
        <f ca="1"/>
        <v>0</v>
      </c>
      <c r="AA162" s="193">
        <f ca="1"/>
        <v>46295</v>
      </c>
      <c r="AB162" s="531">
        <f ca="1"/>
        <v>0.5</v>
      </c>
      <c r="AC162" s="601" t="str">
        <f ca="1"/>
        <v>Late</v>
      </c>
      <c r="AD162" s="193">
        <f ca="1"/>
        <v>46302</v>
      </c>
      <c r="AE162" s="531">
        <f ca="1"/>
        <v>1</v>
      </c>
      <c r="AF162" s="601" t="str">
        <f ca="1"/>
        <v>Completed</v>
      </c>
      <c r="AG162" s="571" t="str" cm="1">
        <f t="array" aca="1" ref="AG162" ca="1">_xlfn.XLOOKUP(1,(E162='01 Summary'!$E$4:$E$250)*(('01 Summary'!$AF$4:$AF$250="Late")+('01 Summary'!$AF$4:$AF$250="On Schedule")),'01 Summary'!$AM$4:$AM$250," ")</f>
        <v xml:space="preserve"> </v>
      </c>
      <c r="AH162" s="571"/>
      <c r="AI162" s="571" t="s">
        <v>400</v>
      </c>
      <c r="AJ162" s="571" t="s">
        <v>2149</v>
      </c>
      <c r="AK162" s="571" t="s">
        <v>2151</v>
      </c>
    </row>
    <row r="163" spans="2:37" ht="30" customHeight="1" x14ac:dyDescent="0.2">
      <c r="B163" s="491">
        <f ca="1"/>
        <v>159</v>
      </c>
      <c r="C163" s="491" t="str">
        <f ca="1"/>
        <v>MDW-39296</v>
      </c>
      <c r="D163" s="491" t="str">
        <f ca="1"/>
        <v>Lot02</v>
      </c>
      <c r="E163" s="491" t="str">
        <f ca="1"/>
        <v>MO-CK15.2</v>
      </c>
      <c r="F163" s="491" t="str">
        <f ca="1"/>
        <v>MO-CK</v>
      </c>
      <c r="G163" s="493" t="str">
        <f ca="1"/>
        <v>Change Electrical Equipment to be Explosion-proof type - Building Services</v>
      </c>
      <c r="H163" s="491" t="str">
        <f ca="1"/>
        <v>ประธาน</v>
      </c>
      <c r="I163" s="491">
        <f ca="1"/>
        <v>0</v>
      </c>
      <c r="J163" s="491" t="str">
        <f ca="1"/>
        <v>Depot</v>
      </c>
      <c r="K163" s="495">
        <f ca="1"/>
        <v>46143</v>
      </c>
      <c r="L163" s="173">
        <f ca="1"/>
        <v>46004</v>
      </c>
      <c r="M163" s="189">
        <f ca="1"/>
        <v>1</v>
      </c>
      <c r="N163" s="191" t="str">
        <f ca="1"/>
        <v>Completed</v>
      </c>
      <c r="O163" s="173">
        <f ca="1"/>
        <v>46050</v>
      </c>
      <c r="P163" s="189">
        <f ca="1"/>
        <v>1</v>
      </c>
      <c r="Q163" s="191" t="str">
        <f ca="1"/>
        <v>Completed</v>
      </c>
      <c r="R163" s="194">
        <f ca="1"/>
        <v>0</v>
      </c>
      <c r="S163" s="195">
        <f ca="1"/>
        <v>0</v>
      </c>
      <c r="T163" s="203">
        <f ca="1"/>
        <v>0</v>
      </c>
      <c r="U163" s="173">
        <f ca="1"/>
        <v>46142</v>
      </c>
      <c r="V163" s="189">
        <f ca="1"/>
        <v>0.9</v>
      </c>
      <c r="W163" s="191" t="str">
        <f ca="1"/>
        <v>Late</v>
      </c>
      <c r="X163" s="194">
        <f ca="1"/>
        <v>0</v>
      </c>
      <c r="Y163" s="195">
        <f ca="1"/>
        <v>0</v>
      </c>
      <c r="Z163" s="203">
        <f ca="1"/>
        <v>0</v>
      </c>
      <c r="AA163" s="173">
        <f ca="1"/>
        <v>46295</v>
      </c>
      <c r="AB163" s="189">
        <f ca="1"/>
        <v>0</v>
      </c>
      <c r="AC163" s="191" t="str">
        <f ca="1"/>
        <v>Late</v>
      </c>
      <c r="AD163" s="173">
        <f ca="1"/>
        <v>46302</v>
      </c>
      <c r="AE163" s="189">
        <f ca="1"/>
        <v>0</v>
      </c>
      <c r="AF163" s="191" t="str">
        <f ca="1"/>
        <v>Late</v>
      </c>
      <c r="AG163" s="571" t="str" cm="1">
        <f t="array" aca="1" ref="AG163" ca="1">_xlfn.XLOOKUP(1,(E163='01 Summary'!$E$4:$E$250)*(('01 Summary'!$AF$4:$AF$250="Late")+('01 Summary'!$AF$4:$AF$250="On Schedule")),'01 Summary'!$AM$4:$AM$250," ")</f>
        <v>Fore cast Nov-26</v>
      </c>
      <c r="AH163" s="571"/>
      <c r="AI163" s="571" t="s">
        <v>399</v>
      </c>
      <c r="AJ163" s="571" t="s">
        <v>3591</v>
      </c>
      <c r="AK163" s="571" t="s">
        <v>3856</v>
      </c>
    </row>
    <row r="164" spans="2:37" ht="30" customHeight="1" x14ac:dyDescent="0.2">
      <c r="B164" s="491">
        <f ca="1"/>
        <v>160</v>
      </c>
      <c r="C164" s="491" t="str">
        <f ca="1"/>
        <v>DWE-39024</v>
      </c>
      <c r="D164" s="491" t="str">
        <f ca="1"/>
        <v>Lot02</v>
      </c>
      <c r="E164" s="491" t="str">
        <f ca="1"/>
        <v>MO-CK16</v>
      </c>
      <c r="F164" s="491" t="str">
        <f ca="1"/>
        <v>MO-CK</v>
      </c>
      <c r="G164" s="493" t="str">
        <f ca="1"/>
        <v>Dangerous waste Storage 30 x 5 m. =10 room</v>
      </c>
      <c r="H164" s="491" t="str">
        <f ca="1"/>
        <v>สหชาติ</v>
      </c>
      <c r="I164" s="491">
        <f ca="1"/>
        <v>0</v>
      </c>
      <c r="J164" s="491" t="str">
        <f ca="1"/>
        <v>Depot</v>
      </c>
      <c r="K164" s="495">
        <f ca="1"/>
        <v>46143</v>
      </c>
      <c r="L164" s="173">
        <f ca="1"/>
        <v>45930</v>
      </c>
      <c r="M164" s="189">
        <f ca="1"/>
        <v>1</v>
      </c>
      <c r="N164" s="191" t="str">
        <f ca="1"/>
        <v>Completed</v>
      </c>
      <c r="O164" s="173">
        <f ca="1"/>
        <v>46096</v>
      </c>
      <c r="P164" s="189">
        <f ca="1"/>
        <v>1</v>
      </c>
      <c r="Q164" s="191" t="str">
        <f ca="1"/>
        <v>Completed</v>
      </c>
      <c r="R164" s="194">
        <f ca="1"/>
        <v>0</v>
      </c>
      <c r="S164" s="195">
        <f ca="1"/>
        <v>0</v>
      </c>
      <c r="T164" s="203">
        <f ca="1"/>
        <v>0</v>
      </c>
      <c r="U164" s="173">
        <f ca="1"/>
        <v>46142</v>
      </c>
      <c r="V164" s="189">
        <f ca="1"/>
        <v>1</v>
      </c>
      <c r="W164" s="191" t="str">
        <f ca="1"/>
        <v>Completed</v>
      </c>
      <c r="X164" s="194">
        <f ca="1"/>
        <v>0</v>
      </c>
      <c r="Y164" s="195">
        <f ca="1"/>
        <v>0</v>
      </c>
      <c r="Z164" s="203">
        <f ca="1"/>
        <v>0</v>
      </c>
      <c r="AA164" s="173">
        <f ca="1"/>
        <v>46218</v>
      </c>
      <c r="AB164" s="189">
        <f ca="1"/>
        <v>1</v>
      </c>
      <c r="AC164" s="191" t="str">
        <f ca="1"/>
        <v>Completed</v>
      </c>
      <c r="AD164" s="173">
        <f ca="1"/>
        <v>46181</v>
      </c>
      <c r="AE164" s="189">
        <f ca="1"/>
        <v>1</v>
      </c>
      <c r="AF164" s="191" t="str">
        <f ca="1"/>
        <v>Completed</v>
      </c>
      <c r="AG164" s="571" t="str" cm="1">
        <f t="array" aca="1" ref="AG164" ca="1">_xlfn.XLOOKUP(1,(E164='01 Summary'!$E$4:$E$250)*(('01 Summary'!$AF$4:$AF$250="Late")+('01 Summary'!$AF$4:$AF$250="On Schedule")),'01 Summary'!$AM$4:$AM$250," ")</f>
        <v xml:space="preserve"> </v>
      </c>
      <c r="AH164" s="571"/>
      <c r="AI164" s="571" t="s">
        <v>489</v>
      </c>
      <c r="AJ164" s="571" t="s">
        <v>2056</v>
      </c>
      <c r="AK164" s="571" t="s">
        <v>2058</v>
      </c>
    </row>
    <row r="165" spans="2:37" ht="30" customHeight="1" x14ac:dyDescent="0.2">
      <c r="B165" s="491">
        <f ca="1"/>
        <v>161</v>
      </c>
      <c r="C165" s="494">
        <f ca="1"/>
        <v>0</v>
      </c>
      <c r="D165" s="491" t="str">
        <f ca="1"/>
        <v>Lot02</v>
      </c>
      <c r="E165" s="491" t="str">
        <f ca="1"/>
        <v>MO-CK17</v>
      </c>
      <c r="F165" s="491" t="str">
        <f ca="1"/>
        <v>MO-CK</v>
      </c>
      <c r="G165" s="493" t="str">
        <f ca="1"/>
        <v>Safety Sign all Depot Area building</v>
      </c>
      <c r="H165" s="491" t="str">
        <f ca="1"/>
        <v>สหชาติ</v>
      </c>
      <c r="I165" s="491">
        <f ca="1"/>
        <v>0</v>
      </c>
      <c r="J165" s="491" t="str">
        <f ca="1"/>
        <v>Depot</v>
      </c>
      <c r="K165" s="495">
        <f ca="1"/>
        <v>46143</v>
      </c>
      <c r="L165" s="173">
        <f ca="1"/>
        <v>45989</v>
      </c>
      <c r="M165" s="189">
        <f ca="1"/>
        <v>1</v>
      </c>
      <c r="N165" s="191" t="str">
        <f ca="1"/>
        <v>Completed</v>
      </c>
      <c r="O165" s="173">
        <f ca="1"/>
        <v>46188</v>
      </c>
      <c r="P165" s="189">
        <f ca="1"/>
        <v>1</v>
      </c>
      <c r="Q165" s="192" t="str">
        <f ca="1"/>
        <v>Completed</v>
      </c>
      <c r="R165" s="173">
        <f ca="1"/>
        <v>46285</v>
      </c>
      <c r="S165" s="189">
        <f ca="1"/>
        <v>0.27</v>
      </c>
      <c r="T165" s="191" t="str">
        <f ca="1"/>
        <v>Late</v>
      </c>
      <c r="U165" s="173">
        <f ca="1"/>
        <v>46310</v>
      </c>
      <c r="V165" s="189">
        <f ca="1"/>
        <v>0</v>
      </c>
      <c r="W165" s="191" t="str">
        <f ca="1"/>
        <v>Late</v>
      </c>
      <c r="X165" s="194">
        <f ca="1"/>
        <v>0</v>
      </c>
      <c r="Y165" s="195">
        <f ca="1"/>
        <v>0</v>
      </c>
      <c r="Z165" s="203">
        <f ca="1"/>
        <v>0</v>
      </c>
      <c r="AA165" s="177">
        <f ca="1"/>
        <v>0</v>
      </c>
      <c r="AB165" s="189">
        <f ca="1"/>
        <v>0</v>
      </c>
      <c r="AC165" s="191" t="str">
        <f ca="1"/>
        <v>Late</v>
      </c>
      <c r="AD165" s="572">
        <f ca="1"/>
        <v>0</v>
      </c>
      <c r="AE165" s="189">
        <f ca="1"/>
        <v>0</v>
      </c>
      <c r="AF165" s="191" t="str">
        <f ca="1"/>
        <v>Late</v>
      </c>
      <c r="AG165" t="str" cm="1">
        <f t="array" aca="1" ref="AG165" ca="1">_xlfn.XLOOKUP(1,(E165='01 Summary'!$E$4:$E$250)*(('01 Summary'!$AF$4:$AF$250="Late")+('01 Summary'!$AF$4:$AF$250="On Schedule")),'01 Summary'!$AM$4:$AM$250," ")</f>
        <v>GRS</v>
      </c>
      <c r="AJ165">
        <v>0</v>
      </c>
      <c r="AK165">
        <v>0</v>
      </c>
    </row>
    <row r="166" spans="2:37" ht="30" customHeight="1" x14ac:dyDescent="0.2">
      <c r="B166" s="491">
        <f ca="1"/>
        <v>162</v>
      </c>
      <c r="C166" s="494">
        <f ca="1"/>
        <v>0</v>
      </c>
      <c r="D166" s="491" t="str">
        <f ca="1"/>
        <v>Lot02</v>
      </c>
      <c r="E166" s="491" t="str">
        <f ca="1"/>
        <v>MO-CK18</v>
      </c>
      <c r="F166" s="491" t="str">
        <f ca="1"/>
        <v>MO-CK</v>
      </c>
      <c r="G166" s="493" t="str">
        <f ca="1"/>
        <v>Emergency escape route map</v>
      </c>
      <c r="H166" s="491" t="str">
        <f ca="1"/>
        <v>สหชาติ</v>
      </c>
      <c r="I166" s="491">
        <f ca="1"/>
        <v>0</v>
      </c>
      <c r="J166" s="491" t="str">
        <f ca="1"/>
        <v>Depot</v>
      </c>
      <c r="K166" s="495">
        <f ca="1"/>
        <v>46388</v>
      </c>
      <c r="L166" s="173">
        <f ca="1"/>
        <v>46295</v>
      </c>
      <c r="M166" s="189">
        <f ca="1"/>
        <v>0</v>
      </c>
      <c r="N166" s="191" t="str">
        <f ca="1"/>
        <v>Late</v>
      </c>
      <c r="O166" s="173">
        <f ca="1"/>
        <v>46325</v>
      </c>
      <c r="P166" s="189">
        <f ca="1"/>
        <v>0.5</v>
      </c>
      <c r="Q166" s="191" t="str">
        <f ca="1"/>
        <v>On Schedule</v>
      </c>
      <c r="R166" s="173">
        <f ca="1"/>
        <v>46387</v>
      </c>
      <c r="S166" s="189">
        <f ca="1"/>
        <v>0</v>
      </c>
      <c r="T166" s="191" t="str">
        <f ca="1"/>
        <v>On Schedule</v>
      </c>
      <c r="U166" s="173">
        <f ca="1"/>
        <v>46387</v>
      </c>
      <c r="V166" s="189">
        <f ca="1"/>
        <v>0</v>
      </c>
      <c r="W166" s="191" t="str">
        <f ca="1"/>
        <v>On Schedule</v>
      </c>
      <c r="X166" s="194">
        <f ca="1"/>
        <v>0</v>
      </c>
      <c r="Y166" s="195">
        <f ca="1"/>
        <v>0</v>
      </c>
      <c r="Z166" s="203">
        <f ca="1"/>
        <v>0</v>
      </c>
      <c r="AA166" s="173">
        <f ca="1"/>
        <v>46356</v>
      </c>
      <c r="AB166" s="189">
        <f ca="1"/>
        <v>0</v>
      </c>
      <c r="AC166" s="191" t="str">
        <f ca="1"/>
        <v>On Schedule</v>
      </c>
      <c r="AD166" s="173">
        <f ca="1"/>
        <v>46394</v>
      </c>
      <c r="AE166" s="189">
        <f ca="1"/>
        <v>0</v>
      </c>
      <c r="AF166" s="191" t="str">
        <f ca="1"/>
        <v>On Schedule</v>
      </c>
      <c r="AG166" t="str" cm="1">
        <f t="array" aca="1" ref="AG166" ca="1">_xlfn.XLOOKUP(1,(E166='01 Summary'!$E$4:$E$250)*(('01 Summary'!$AF$4:$AF$250="Late")+('01 Summary'!$AF$4:$AF$250="On Schedule")),'01 Summary'!$AM$4:$AM$250," ")</f>
        <v>GRS</v>
      </c>
      <c r="AJ166">
        <v>0</v>
      </c>
      <c r="AK166">
        <v>0</v>
      </c>
    </row>
    <row r="167" spans="2:37" ht="30" customHeight="1" x14ac:dyDescent="0.2">
      <c r="B167" s="491">
        <f ca="1"/>
        <v>163</v>
      </c>
      <c r="C167" s="494">
        <f ca="1"/>
        <v>0</v>
      </c>
      <c r="D167" s="491" t="str">
        <f ca="1"/>
        <v>Lot02</v>
      </c>
      <c r="E167" s="491" t="str">
        <f ca="1"/>
        <v>MO-CK19</v>
      </c>
      <c r="F167" s="491" t="str">
        <f ca="1"/>
        <v>MO-CK</v>
      </c>
      <c r="G167" s="493" t="str">
        <f ca="1"/>
        <v>Traffic Line Marking (Thermoplastic Paint)</v>
      </c>
      <c r="H167" s="491" t="str">
        <f ca="1"/>
        <v>สหชาติ</v>
      </c>
      <c r="I167" s="491">
        <f ca="1"/>
        <v>0</v>
      </c>
      <c r="J167" s="491" t="str">
        <f ca="1"/>
        <v>Depot</v>
      </c>
      <c r="K167" s="495">
        <f ca="1"/>
        <v>46143</v>
      </c>
      <c r="L167" s="173">
        <f ca="1"/>
        <v>46142</v>
      </c>
      <c r="M167" s="189">
        <f ca="1"/>
        <v>1</v>
      </c>
      <c r="N167" s="191" t="str">
        <f ca="1"/>
        <v>Completed</v>
      </c>
      <c r="O167" s="173">
        <f ca="1"/>
        <v>46188</v>
      </c>
      <c r="P167" s="189">
        <f ca="1"/>
        <v>1</v>
      </c>
      <c r="Q167" s="191" t="str">
        <f ca="1"/>
        <v>Completed</v>
      </c>
      <c r="R167" s="173">
        <f ca="1"/>
        <v>46310</v>
      </c>
      <c r="S167" s="189">
        <f ca="1"/>
        <v>1</v>
      </c>
      <c r="T167" s="191" t="str">
        <f ca="1"/>
        <v>Completed</v>
      </c>
      <c r="U167" s="173">
        <f ca="1"/>
        <v>46310</v>
      </c>
      <c r="V167" s="189">
        <f ca="1"/>
        <v>0.25</v>
      </c>
      <c r="W167" s="191" t="str">
        <f ca="1"/>
        <v>Late</v>
      </c>
      <c r="X167" s="194">
        <f ca="1"/>
        <v>0</v>
      </c>
      <c r="Y167" s="195">
        <f ca="1"/>
        <v>0</v>
      </c>
      <c r="Z167" s="203">
        <f ca="1"/>
        <v>0</v>
      </c>
      <c r="AA167" s="177">
        <f ca="1"/>
        <v>0</v>
      </c>
      <c r="AB167" s="189">
        <f ca="1"/>
        <v>0</v>
      </c>
      <c r="AC167" s="191" t="str">
        <f ca="1"/>
        <v>Late</v>
      </c>
      <c r="AD167" s="572">
        <f ca="1"/>
        <v>0</v>
      </c>
      <c r="AE167" s="189">
        <f ca="1"/>
        <v>0</v>
      </c>
      <c r="AF167" s="191" t="str">
        <f ca="1"/>
        <v>Late</v>
      </c>
      <c r="AG167" s="571" t="str" cm="1">
        <f t="array" aca="1" ref="AG167" ca="1">_xlfn.XLOOKUP(1,(E167='01 Summary'!$E$4:$E$250)*(('01 Summary'!$AF$4:$AF$250="Late")+('01 Summary'!$AF$4:$AF$250="On Schedule")),'01 Summary'!$AM$4:$AM$250," ")</f>
        <v>GRS</v>
      </c>
      <c r="AH167" s="571"/>
      <c r="AI167" s="571"/>
      <c r="AJ167" s="571">
        <v>0</v>
      </c>
      <c r="AK167" s="571">
        <v>0</v>
      </c>
    </row>
    <row r="168" spans="2:37" ht="30" customHeight="1" x14ac:dyDescent="0.2">
      <c r="B168" s="491">
        <f ca="1"/>
        <v>164</v>
      </c>
      <c r="C168" s="494">
        <f ca="1"/>
        <v>0</v>
      </c>
      <c r="D168" s="491" t="str">
        <f ca="1"/>
        <v>Lot02</v>
      </c>
      <c r="E168" s="491" t="str">
        <f ca="1"/>
        <v>MO-CK20</v>
      </c>
      <c r="F168" s="491" t="str">
        <f ca="1"/>
        <v>MO-CK</v>
      </c>
      <c r="G168" s="493" t="str">
        <f ca="1"/>
        <v>Emergency Car Parking location Painting in front of MWS</v>
      </c>
      <c r="H168" s="491" t="str">
        <f ca="1"/>
        <v>สหชาติ</v>
      </c>
      <c r="I168" s="491">
        <f ca="1"/>
        <v>0</v>
      </c>
      <c r="J168" s="491" t="str">
        <f ca="1"/>
        <v>Depot</v>
      </c>
      <c r="K168" s="495">
        <f ca="1"/>
        <v>46143</v>
      </c>
      <c r="L168" s="173">
        <f ca="1"/>
        <v>46142</v>
      </c>
      <c r="M168" s="189">
        <f ca="1"/>
        <v>1</v>
      </c>
      <c r="N168" s="191" t="str">
        <f ca="1"/>
        <v>Completed</v>
      </c>
      <c r="O168" s="173">
        <f ca="1"/>
        <v>46188</v>
      </c>
      <c r="P168" s="189">
        <f ca="1"/>
        <v>1</v>
      </c>
      <c r="Q168" s="191" t="str">
        <f ca="1"/>
        <v>Completed</v>
      </c>
      <c r="R168" s="173">
        <f ca="1"/>
        <v>46310</v>
      </c>
      <c r="S168" s="189">
        <f ca="1"/>
        <v>0</v>
      </c>
      <c r="T168" s="191" t="str">
        <f ca="1"/>
        <v>Late</v>
      </c>
      <c r="U168" s="173">
        <f ca="1"/>
        <v>46310</v>
      </c>
      <c r="V168" s="189">
        <f ca="1"/>
        <v>0</v>
      </c>
      <c r="W168" s="191" t="str">
        <f ca="1"/>
        <v>Late</v>
      </c>
      <c r="X168" s="194">
        <f ca="1"/>
        <v>0</v>
      </c>
      <c r="Y168" s="195">
        <f ca="1"/>
        <v>0</v>
      </c>
      <c r="Z168" s="203">
        <f ca="1"/>
        <v>0</v>
      </c>
      <c r="AA168" s="177">
        <f ca="1"/>
        <v>0</v>
      </c>
      <c r="AB168" s="189">
        <f ca="1"/>
        <v>0</v>
      </c>
      <c r="AC168" s="191" t="str">
        <f ca="1"/>
        <v>Late</v>
      </c>
      <c r="AD168" s="572">
        <f ca="1"/>
        <v>0</v>
      </c>
      <c r="AE168" s="189">
        <f ca="1"/>
        <v>0</v>
      </c>
      <c r="AF168" s="191" t="str">
        <f ca="1"/>
        <v>Late</v>
      </c>
      <c r="AG168" t="str" cm="1">
        <f t="array" aca="1" ref="AG168" ca="1">_xlfn.XLOOKUP(1,(E168='01 Summary'!$E$4:$E$250)*(('01 Summary'!$AF$4:$AF$250="Late")+('01 Summary'!$AF$4:$AF$250="On Schedule")),'01 Summary'!$AM$4:$AM$250," ")</f>
        <v>GRS</v>
      </c>
      <c r="AJ168">
        <v>0</v>
      </c>
      <c r="AK168">
        <v>0</v>
      </c>
    </row>
    <row r="169" spans="2:37" ht="30" customHeight="1" x14ac:dyDescent="0.2">
      <c r="B169" s="491">
        <f ca="1"/>
        <v>165</v>
      </c>
      <c r="C169" s="491" t="str">
        <f ca="1"/>
        <v>GRS-39022</v>
      </c>
      <c r="D169" s="491" t="str">
        <f ca="1"/>
        <v>Lot02</v>
      </c>
      <c r="E169" s="491" t="str">
        <f ca="1"/>
        <v>MO-CK21</v>
      </c>
      <c r="F169" s="491" t="str">
        <f ca="1"/>
        <v>MO-CK</v>
      </c>
      <c r="G169" s="493" t="str">
        <f ca="1"/>
        <v>Safety Line painting in MWS, Stabling Area, P-way, Track</v>
      </c>
      <c r="H169" s="491" t="str">
        <f ca="1"/>
        <v>สหชาติ</v>
      </c>
      <c r="I169" s="491">
        <f ca="1"/>
        <v>0</v>
      </c>
      <c r="J169" s="491" t="str">
        <f ca="1"/>
        <v>Depot</v>
      </c>
      <c r="K169" s="495">
        <f ca="1"/>
        <v>46388</v>
      </c>
      <c r="L169" s="173">
        <f ca="1"/>
        <v>46174</v>
      </c>
      <c r="M169" s="189">
        <f ca="1"/>
        <v>1</v>
      </c>
      <c r="N169" s="191" t="str">
        <f ca="1"/>
        <v>Completed</v>
      </c>
      <c r="O169" s="173">
        <f ca="1"/>
        <v>46235</v>
      </c>
      <c r="P169" s="189">
        <f ca="1"/>
        <v>1</v>
      </c>
      <c r="Q169" s="191" t="str">
        <f ca="1"/>
        <v>Completed</v>
      </c>
      <c r="R169" s="194">
        <f ca="1"/>
        <v>46310</v>
      </c>
      <c r="S169" s="195">
        <f ca="1"/>
        <v>1</v>
      </c>
      <c r="T169" s="203" t="str">
        <f ca="1"/>
        <v>Completed</v>
      </c>
      <c r="U169" s="173">
        <f ca="1"/>
        <v>46387</v>
      </c>
      <c r="V169" s="189">
        <f ca="1"/>
        <v>0.81</v>
      </c>
      <c r="W169" s="191" t="str">
        <f ca="1"/>
        <v>On Schedule</v>
      </c>
      <c r="X169" s="194">
        <f ca="1"/>
        <v>0</v>
      </c>
      <c r="Y169" s="195">
        <f ca="1"/>
        <v>0</v>
      </c>
      <c r="Z169" s="203">
        <f ca="1"/>
        <v>0</v>
      </c>
      <c r="AA169" s="173">
        <f ca="1"/>
        <v>46356</v>
      </c>
      <c r="AB169" s="189">
        <f ca="1"/>
        <v>0</v>
      </c>
      <c r="AC169" s="191" t="str">
        <f ca="1"/>
        <v>On Schedule</v>
      </c>
      <c r="AD169" s="173">
        <f ca="1"/>
        <v>46394</v>
      </c>
      <c r="AE169" s="189">
        <f ca="1"/>
        <v>0</v>
      </c>
      <c r="AF169" s="191" t="str">
        <f ca="1"/>
        <v>On Schedule</v>
      </c>
      <c r="AG169" t="str" cm="1">
        <f t="array" aca="1" ref="AG169" ca="1">_xlfn.XLOOKUP(1,(E169='01 Summary'!$E$4:$E$250)*(('01 Summary'!$AF$4:$AF$250="Late")+('01 Summary'!$AF$4:$AF$250="On Schedule")),'01 Summary'!$AM$4:$AM$250," ")</f>
        <v>GRS</v>
      </c>
      <c r="AI169" t="s">
        <v>978</v>
      </c>
      <c r="AJ169" t="s">
        <v>2540</v>
      </c>
      <c r="AK169" t="s">
        <v>2584</v>
      </c>
    </row>
    <row r="170" spans="2:37" ht="30" customHeight="1" x14ac:dyDescent="0.2">
      <c r="B170" s="491">
        <f ca="1"/>
        <v>166</v>
      </c>
      <c r="C170" s="494">
        <f ca="1"/>
        <v>0</v>
      </c>
      <c r="D170" s="491" t="str">
        <f ca="1"/>
        <v>Lot02</v>
      </c>
      <c r="E170" s="491" t="str">
        <f ca="1"/>
        <v>MO-CK22</v>
      </c>
      <c r="F170" s="491" t="str">
        <f ca="1"/>
        <v>MO-CK</v>
      </c>
      <c r="G170" s="493" t="str">
        <f ca="1"/>
        <v>Fire escape stairs level signs in the Depot, VS and IVS areas</v>
      </c>
      <c r="H170" s="491" t="str">
        <f ca="1"/>
        <v>สหชาติ</v>
      </c>
      <c r="I170" s="491">
        <f ca="1"/>
        <v>0</v>
      </c>
      <c r="J170" s="491" t="str">
        <f ca="1"/>
        <v>Depot</v>
      </c>
      <c r="K170" s="495">
        <f ca="1"/>
        <v>46388</v>
      </c>
      <c r="L170" s="193">
        <f ca="1"/>
        <v>46295</v>
      </c>
      <c r="M170" s="189">
        <f ca="1"/>
        <v>0.5</v>
      </c>
      <c r="N170" s="191" t="str">
        <f ca="1"/>
        <v>Late</v>
      </c>
      <c r="O170" s="193">
        <f ca="1"/>
        <v>46326</v>
      </c>
      <c r="P170" s="189">
        <f ca="1"/>
        <v>0</v>
      </c>
      <c r="Q170" s="191" t="str">
        <f ca="1"/>
        <v>On Schedule</v>
      </c>
      <c r="R170" s="173">
        <f ca="1"/>
        <v>46315</v>
      </c>
      <c r="S170" s="189">
        <f ca="1"/>
        <v>0</v>
      </c>
      <c r="T170" s="191" t="str">
        <f ca="1"/>
        <v>Late</v>
      </c>
      <c r="U170" s="173">
        <f ca="1"/>
        <v>46387</v>
      </c>
      <c r="V170" s="189">
        <f ca="1"/>
        <v>0</v>
      </c>
      <c r="W170" s="191" t="str">
        <f ca="1"/>
        <v>On Schedule</v>
      </c>
      <c r="X170" s="194">
        <f ca="1"/>
        <v>0</v>
      </c>
      <c r="Y170" s="195">
        <f ca="1"/>
        <v>0</v>
      </c>
      <c r="Z170" s="203">
        <f ca="1"/>
        <v>0</v>
      </c>
      <c r="AA170" s="173">
        <f ca="1"/>
        <v>46356</v>
      </c>
      <c r="AB170" s="189">
        <f ca="1"/>
        <v>0</v>
      </c>
      <c r="AC170" s="191" t="str">
        <f ca="1"/>
        <v>On Schedule</v>
      </c>
      <c r="AD170" s="173">
        <f ca="1"/>
        <v>46394</v>
      </c>
      <c r="AE170" s="189">
        <f ca="1"/>
        <v>0</v>
      </c>
      <c r="AF170" s="191" t="str">
        <f ca="1"/>
        <v>On Schedule</v>
      </c>
      <c r="AG170" t="str" cm="1">
        <f t="array" aca="1" ref="AG170" ca="1">_xlfn.XLOOKUP(1,(E170='01 Summary'!$E$4:$E$250)*(('01 Summary'!$AF$4:$AF$250="Late")+('01 Summary'!$AF$4:$AF$250="On Schedule")),'01 Summary'!$AM$4:$AM$250," ")</f>
        <v>GRS</v>
      </c>
      <c r="AJ170">
        <v>0</v>
      </c>
      <c r="AK170">
        <v>0</v>
      </c>
    </row>
    <row r="171" spans="2:37" ht="30" customHeight="1" x14ac:dyDescent="0.2">
      <c r="B171" s="491">
        <f ca="1"/>
        <v>167</v>
      </c>
      <c r="C171" s="491" t="str">
        <f ca="1"/>
        <v>DWE-39026</v>
      </c>
      <c r="D171" s="491" t="str">
        <f ca="1"/>
        <v>Lot02</v>
      </c>
      <c r="E171" s="491" t="str">
        <f ca="1"/>
        <v>MO-CK23</v>
      </c>
      <c r="F171" s="491" t="str">
        <f ca="1"/>
        <v>MO-CK</v>
      </c>
      <c r="G171" s="493" t="str">
        <f ca="1"/>
        <v>General waste Storage 22 x 5 m</v>
      </c>
      <c r="H171" s="491" t="str">
        <f ca="1"/>
        <v>สหชาติ</v>
      </c>
      <c r="I171" s="491">
        <f ca="1"/>
        <v>0</v>
      </c>
      <c r="J171" s="491" t="str">
        <f ca="1"/>
        <v>Depot</v>
      </c>
      <c r="K171" s="495">
        <f ca="1"/>
        <v>46143</v>
      </c>
      <c r="L171" s="173">
        <f ca="1"/>
        <v>45930</v>
      </c>
      <c r="M171" s="189">
        <f ca="1"/>
        <v>1</v>
      </c>
      <c r="N171" s="191" t="str">
        <f ca="1"/>
        <v>Completed</v>
      </c>
      <c r="O171" s="583">
        <f ca="1"/>
        <v>46096</v>
      </c>
      <c r="P171" s="189">
        <f ca="1"/>
        <v>1</v>
      </c>
      <c r="Q171" s="435" t="str">
        <f ca="1"/>
        <v>Completed</v>
      </c>
      <c r="R171" s="194">
        <f ca="1"/>
        <v>0</v>
      </c>
      <c r="S171" s="195">
        <f ca="1"/>
        <v>0</v>
      </c>
      <c r="T171" s="203">
        <f ca="1"/>
        <v>0</v>
      </c>
      <c r="U171" s="173">
        <f ca="1"/>
        <v>46142</v>
      </c>
      <c r="V171" s="189">
        <f ca="1"/>
        <v>1</v>
      </c>
      <c r="W171" s="191" t="str">
        <f ca="1"/>
        <v>Completed</v>
      </c>
      <c r="X171" s="194">
        <f ca="1"/>
        <v>0</v>
      </c>
      <c r="Y171" s="195">
        <f ca="1"/>
        <v>0</v>
      </c>
      <c r="Z171" s="203">
        <f ca="1"/>
        <v>0</v>
      </c>
      <c r="AA171" s="173">
        <f ca="1"/>
        <v>46218</v>
      </c>
      <c r="AB171" s="189">
        <f ca="1"/>
        <v>1</v>
      </c>
      <c r="AC171" s="191" t="str">
        <f ca="1"/>
        <v>Completed</v>
      </c>
      <c r="AD171" s="173">
        <f ca="1"/>
        <v>46181</v>
      </c>
      <c r="AE171" s="189">
        <f ca="1"/>
        <v>1</v>
      </c>
      <c r="AF171" s="191" t="str">
        <f ca="1"/>
        <v>Completed</v>
      </c>
      <c r="AG171" t="str" cm="1">
        <f t="array" aca="1" ref="AG171" ca="1">_xlfn.XLOOKUP(1,(E171='01 Summary'!$E$4:$E$250)*(('01 Summary'!$AF$4:$AF$250="Late")+('01 Summary'!$AF$4:$AF$250="On Schedule")),'01 Summary'!$AM$4:$AM$250," ")</f>
        <v xml:space="preserve"> </v>
      </c>
      <c r="AI171" t="s">
        <v>491</v>
      </c>
      <c r="AJ171" t="s">
        <v>2064</v>
      </c>
      <c r="AK171" t="s">
        <v>2066</v>
      </c>
    </row>
    <row r="172" spans="2:37" ht="30" customHeight="1" x14ac:dyDescent="0.2">
      <c r="B172" s="491">
        <f ca="1"/>
        <v>168</v>
      </c>
      <c r="C172" s="494">
        <f ca="1"/>
        <v>0</v>
      </c>
      <c r="D172" s="491" t="str">
        <f ca="1"/>
        <v>Lot02</v>
      </c>
      <c r="E172" s="491" t="str">
        <f ca="1"/>
        <v>MO-CK24</v>
      </c>
      <c r="F172" s="491" t="str">
        <f ca="1"/>
        <v>MO-CK</v>
      </c>
      <c r="G172" s="493" t="str">
        <f ca="1"/>
        <v>Modify Traffic paint and traffic sign</v>
      </c>
      <c r="H172" s="491" t="str">
        <f ca="1"/>
        <v>สหชาติ</v>
      </c>
      <c r="I172" s="491">
        <f ca="1"/>
        <v>0</v>
      </c>
      <c r="J172" s="491">
        <f ca="1"/>
        <v>0</v>
      </c>
      <c r="K172" s="495">
        <f ca="1"/>
        <v>46143</v>
      </c>
      <c r="L172" s="173">
        <f ca="1"/>
        <v>46142</v>
      </c>
      <c r="M172" s="189">
        <f ca="1"/>
        <v>1</v>
      </c>
      <c r="N172" s="191" t="str">
        <f ca="1"/>
        <v>Completed</v>
      </c>
      <c r="O172" s="173">
        <f ca="1"/>
        <v>46188</v>
      </c>
      <c r="P172" s="189">
        <f ca="1"/>
        <v>1</v>
      </c>
      <c r="Q172" s="191" t="str">
        <f ca="1"/>
        <v>Completed</v>
      </c>
      <c r="R172" s="173">
        <f ca="1"/>
        <v>46310</v>
      </c>
      <c r="S172" s="189">
        <f ca="1"/>
        <v>0.64</v>
      </c>
      <c r="T172" s="191" t="str">
        <f ca="1"/>
        <v>Late</v>
      </c>
      <c r="U172" s="173">
        <f ca="1"/>
        <v>46310</v>
      </c>
      <c r="V172" s="189">
        <f ca="1"/>
        <v>0.13</v>
      </c>
      <c r="W172" s="191" t="str">
        <f ca="1"/>
        <v>Late</v>
      </c>
      <c r="X172" s="194">
        <f ca="1"/>
        <v>0</v>
      </c>
      <c r="Y172" s="195">
        <f ca="1"/>
        <v>0</v>
      </c>
      <c r="Z172" s="203">
        <f ca="1"/>
        <v>0</v>
      </c>
      <c r="AA172" s="177">
        <f ca="1"/>
        <v>0</v>
      </c>
      <c r="AB172" s="189">
        <f ca="1"/>
        <v>0</v>
      </c>
      <c r="AC172" s="191" t="str">
        <f ca="1"/>
        <v>Late</v>
      </c>
      <c r="AD172" s="572">
        <f ca="1"/>
        <v>0</v>
      </c>
      <c r="AE172" s="189">
        <f ca="1"/>
        <v>0</v>
      </c>
      <c r="AF172" s="191" t="str">
        <f ca="1"/>
        <v>Late</v>
      </c>
      <c r="AG172" t="str" cm="1">
        <f t="array" aca="1" ref="AG172" ca="1">_xlfn.XLOOKUP(1,(E172='01 Summary'!$E$4:$E$250)*(('01 Summary'!$AF$4:$AF$250="Late")+('01 Summary'!$AF$4:$AF$250="On Schedule")),'01 Summary'!$AM$4:$AM$250," ")</f>
        <v>GRS</v>
      </c>
      <c r="AJ172">
        <v>0</v>
      </c>
      <c r="AK172">
        <v>0</v>
      </c>
    </row>
    <row r="173" spans="2:37" ht="30" customHeight="1" x14ac:dyDescent="0.2">
      <c r="B173" s="491">
        <f ca="1"/>
        <v>169</v>
      </c>
      <c r="C173" s="494">
        <f ca="1"/>
        <v>0</v>
      </c>
      <c r="D173" s="491" t="str">
        <f ca="1"/>
        <v>Lot02</v>
      </c>
      <c r="E173" s="491" t="str">
        <f ca="1"/>
        <v>MO-CK25</v>
      </c>
      <c r="F173" s="491" t="str">
        <f ca="1"/>
        <v>MO-CK</v>
      </c>
      <c r="G173" s="493" t="str">
        <f ca="1"/>
        <v>Station Area sign 28 stations</v>
      </c>
      <c r="H173" s="491" t="str">
        <f ca="1"/>
        <v>สหชาติ</v>
      </c>
      <c r="I173" s="491">
        <f ca="1"/>
        <v>0</v>
      </c>
      <c r="J173" s="491">
        <f ca="1"/>
        <v>0</v>
      </c>
      <c r="K173" s="495">
        <f ca="1"/>
        <v>46143</v>
      </c>
      <c r="L173" s="173">
        <f ca="1"/>
        <v>46188</v>
      </c>
      <c r="M173" s="189">
        <f ca="1"/>
        <v>0.8</v>
      </c>
      <c r="N173" s="191" t="str">
        <f ca="1"/>
        <v>Late</v>
      </c>
      <c r="O173" s="583">
        <f ca="1"/>
        <v>46203</v>
      </c>
      <c r="P173" s="189">
        <f ca="1"/>
        <v>1</v>
      </c>
      <c r="Q173" s="191" t="str">
        <f ca="1"/>
        <v>Completed</v>
      </c>
      <c r="R173" s="173">
        <f ca="1"/>
        <v>46295</v>
      </c>
      <c r="S173" s="189">
        <f ca="1"/>
        <v>0</v>
      </c>
      <c r="T173" s="191" t="str">
        <f ca="1"/>
        <v>Late</v>
      </c>
      <c r="U173" s="173">
        <f ca="1"/>
        <v>46376</v>
      </c>
      <c r="V173" s="189">
        <f ca="1"/>
        <v>0</v>
      </c>
      <c r="W173" s="191" t="str">
        <f ca="1"/>
        <v>On Schedule</v>
      </c>
      <c r="X173" s="194">
        <f ca="1"/>
        <v>0</v>
      </c>
      <c r="Y173" s="195">
        <f ca="1"/>
        <v>0</v>
      </c>
      <c r="Z173" s="203">
        <f ca="1"/>
        <v>0</v>
      </c>
      <c r="AA173" s="177">
        <f ca="1"/>
        <v>0</v>
      </c>
      <c r="AB173" s="189">
        <f ca="1"/>
        <v>0</v>
      </c>
      <c r="AC173" s="191" t="str">
        <f ca="1"/>
        <v>Late</v>
      </c>
      <c r="AD173" s="173">
        <f ca="1"/>
        <v>46302</v>
      </c>
      <c r="AE173" s="189">
        <f ca="1"/>
        <v>0</v>
      </c>
      <c r="AF173" s="191" t="str">
        <f ca="1"/>
        <v>Late</v>
      </c>
      <c r="AG173" s="571" t="str" cm="1">
        <f t="array" aca="1" ref="AG173" ca="1">_xlfn.XLOOKUP(1,(E173='01 Summary'!$E$4:$E$250)*(('01 Summary'!$AF$4:$AF$250="Late")+('01 Summary'!$AF$4:$AF$250="On Schedule")),'01 Summary'!$AM$4:$AM$250," ")</f>
        <v>GRS</v>
      </c>
      <c r="AH173" s="571"/>
      <c r="AI173" s="571"/>
      <c r="AJ173" s="571">
        <v>0</v>
      </c>
      <c r="AK173" s="571">
        <v>0</v>
      </c>
    </row>
    <row r="174" spans="2:37" ht="30" customHeight="1" x14ac:dyDescent="0.2">
      <c r="B174" s="491">
        <f ca="1"/>
        <v>170</v>
      </c>
      <c r="C174" s="491" t="str">
        <f ca="1"/>
        <v/>
      </c>
      <c r="D174" s="491" t="str">
        <f ca="1"/>
        <v>Lot02</v>
      </c>
      <c r="E174" s="491" t="str">
        <f ca="1"/>
        <v>MO-CK26</v>
      </c>
      <c r="F174" s="491" t="str">
        <f ca="1"/>
        <v>MO-CK</v>
      </c>
      <c r="G174" s="493" t="str">
        <f ca="1"/>
        <v>Safety and warning signage for lift and escalator at all station</v>
      </c>
      <c r="H174" s="491" t="str">
        <f ca="1"/>
        <v>สหชาติ</v>
      </c>
      <c r="I174" s="491">
        <f ca="1"/>
        <v>0</v>
      </c>
      <c r="J174" s="491" t="str">
        <f ca="1"/>
        <v>Depot</v>
      </c>
      <c r="K174" s="495">
        <f ca="1"/>
        <v>46388</v>
      </c>
      <c r="L174" s="173">
        <f ca="1"/>
        <v>46189</v>
      </c>
      <c r="M174" s="189">
        <f ca="1"/>
        <v>1</v>
      </c>
      <c r="N174" s="191" t="str">
        <f ca="1"/>
        <v>Completed</v>
      </c>
      <c r="O174" s="173">
        <f ca="1"/>
        <v>46220</v>
      </c>
      <c r="P174" s="189">
        <f ca="1"/>
        <v>1</v>
      </c>
      <c r="Q174" s="191" t="str">
        <f ca="1"/>
        <v>Completed</v>
      </c>
      <c r="R174" s="173">
        <f ca="1"/>
        <v>46418</v>
      </c>
      <c r="S174" s="189">
        <f ca="1"/>
        <v>0.76</v>
      </c>
      <c r="T174" s="191" t="str">
        <f ca="1"/>
        <v>On Schedule</v>
      </c>
      <c r="U174" s="173">
        <f ca="1"/>
        <v>46446</v>
      </c>
      <c r="V174" s="189">
        <f ca="1"/>
        <v>0.26</v>
      </c>
      <c r="W174" s="191" t="str">
        <f ca="1"/>
        <v>On Schedule</v>
      </c>
      <c r="X174" s="194">
        <f ca="1"/>
        <v>0</v>
      </c>
      <c r="Y174" s="195">
        <f ca="1"/>
        <v>0</v>
      </c>
      <c r="Z174" s="203">
        <f ca="1"/>
        <v>0</v>
      </c>
      <c r="AA174" s="173">
        <f ca="1"/>
        <v>46356</v>
      </c>
      <c r="AB174" s="189">
        <f ca="1"/>
        <v>0</v>
      </c>
      <c r="AC174" s="191" t="str">
        <f ca="1"/>
        <v>On Schedule</v>
      </c>
      <c r="AD174" s="572">
        <f ca="1"/>
        <v>0</v>
      </c>
      <c r="AE174" s="189">
        <f ca="1"/>
        <v>0</v>
      </c>
      <c r="AF174" s="191" t="str">
        <f ca="1"/>
        <v>Late</v>
      </c>
      <c r="AG174" s="571" t="str" cm="1">
        <f t="array" aca="1" ref="AG174" ca="1">_xlfn.XLOOKUP(1,(E174='01 Summary'!$E$4:$E$250)*(('01 Summary'!$AF$4:$AF$250="Late")+('01 Summary'!$AF$4:$AF$250="On Schedule")),'01 Summary'!$AM$4:$AM$250," ")</f>
        <v>GRS</v>
      </c>
      <c r="AH174" s="571"/>
      <c r="AI174" s="571" t="s">
        <v>380</v>
      </c>
      <c r="AJ174" s="571" t="s">
        <v>4800</v>
      </c>
      <c r="AK174" s="571" t="s">
        <v>4800</v>
      </c>
    </row>
    <row r="175" spans="2:37" ht="30" customHeight="1" x14ac:dyDescent="0.2">
      <c r="B175" s="491">
        <f ca="1"/>
        <v>171</v>
      </c>
      <c r="C175" s="491" t="str">
        <f ca="1"/>
        <v>MDW-39532</v>
      </c>
      <c r="D175" s="491" t="str">
        <f ca="1"/>
        <v>Lot02</v>
      </c>
      <c r="E175" s="491" t="str">
        <f ca="1"/>
        <v>MO-CK27</v>
      </c>
      <c r="F175" s="491" t="str">
        <f ca="1"/>
        <v>MO-CK</v>
      </c>
      <c r="G175" s="493" t="str">
        <f ca="1"/>
        <v>Spike fence for Depot slab</v>
      </c>
      <c r="H175" s="491" t="str">
        <f ca="1"/>
        <v>สหชาติ</v>
      </c>
      <c r="I175" s="492">
        <f ca="1"/>
        <v>0</v>
      </c>
      <c r="J175" s="491" t="str">
        <f ca="1"/>
        <v>Depot</v>
      </c>
      <c r="K175" s="495">
        <f ca="1"/>
        <v>46388</v>
      </c>
      <c r="L175" s="173">
        <f ca="1"/>
        <v>46234</v>
      </c>
      <c r="M175" s="189">
        <f ca="1"/>
        <v>0.7</v>
      </c>
      <c r="N175" s="191" t="str">
        <f ca="1"/>
        <v>Late</v>
      </c>
      <c r="O175" s="173">
        <f ca="1"/>
        <v>46265</v>
      </c>
      <c r="P175" s="189">
        <f ca="1"/>
        <v>0</v>
      </c>
      <c r="Q175" s="191" t="str">
        <f ca="1"/>
        <v>Late</v>
      </c>
      <c r="R175" s="194">
        <f ca="1"/>
        <v>0</v>
      </c>
      <c r="S175" s="195">
        <f ca="1"/>
        <v>0</v>
      </c>
      <c r="T175" s="203">
        <f ca="1"/>
        <v>0</v>
      </c>
      <c r="U175" s="173">
        <f ca="1"/>
        <v>46387</v>
      </c>
      <c r="V175" s="189">
        <f ca="1"/>
        <v>0</v>
      </c>
      <c r="W175" s="191" t="str">
        <f ca="1"/>
        <v>On Schedule</v>
      </c>
      <c r="X175" s="194">
        <f ca="1"/>
        <v>0</v>
      </c>
      <c r="Y175" s="195">
        <f ca="1"/>
        <v>0</v>
      </c>
      <c r="Z175" s="203">
        <f ca="1"/>
        <v>0</v>
      </c>
      <c r="AA175" s="173">
        <f ca="1"/>
        <v>46357</v>
      </c>
      <c r="AB175" s="189">
        <f ca="1"/>
        <v>0</v>
      </c>
      <c r="AC175" s="191" t="str">
        <f ca="1"/>
        <v>On Schedule</v>
      </c>
      <c r="AD175" s="173">
        <f ca="1"/>
        <v>46394</v>
      </c>
      <c r="AE175" s="189">
        <f ca="1"/>
        <v>0</v>
      </c>
      <c r="AF175" s="191" t="str">
        <f ca="1"/>
        <v>On Schedule</v>
      </c>
      <c r="AG175" s="571" t="str" cm="1">
        <f t="array" aca="1" ref="AG175" ca="1">_xlfn.XLOOKUP(1,(E175='01 Summary'!$E$4:$E$250)*(('01 Summary'!$AF$4:$AF$250="Late")+('01 Summary'!$AF$4:$AF$250="On Schedule")),'01 Summary'!$AM$4:$AM$250," ")</f>
        <v>อยู่ระหว่างส่งขออนุมัติแบบรอ Approve</v>
      </c>
      <c r="AH175" s="571"/>
      <c r="AI175" s="571" t="s">
        <v>401</v>
      </c>
      <c r="AJ175" s="571" t="s">
        <v>2228</v>
      </c>
      <c r="AK175" s="571" t="s">
        <v>2230</v>
      </c>
    </row>
    <row r="176" spans="2:37" ht="30" hidden="1" customHeight="1" x14ac:dyDescent="0.2">
      <c r="B176" s="491">
        <f ca="1"/>
        <v>172</v>
      </c>
      <c r="C176" s="499">
        <f ca="1"/>
        <v>0</v>
      </c>
      <c r="D176" s="496" t="str">
        <f ca="1"/>
        <v>Lot02</v>
      </c>
      <c r="E176" s="496" t="str">
        <f ca="1"/>
        <v>MO-CK28</v>
      </c>
      <c r="F176" s="496" t="str">
        <f ca="1"/>
        <v>MO-CK</v>
      </c>
      <c r="G176" s="498" t="str">
        <f ca="1"/>
        <v>Bird net and Flashing at MWS and Skywalk to Stabling yard</v>
      </c>
      <c r="H176" s="496" t="str">
        <f ca="1"/>
        <v>สหชาติ</v>
      </c>
      <c r="I176" s="497">
        <f ca="1"/>
        <v>0</v>
      </c>
      <c r="J176" s="496">
        <f ca="1"/>
        <v>0</v>
      </c>
      <c r="K176" s="500">
        <f ca="1"/>
        <v>46143</v>
      </c>
      <c r="L176" s="205" t="str">
        <f ca="1"/>
        <v/>
      </c>
      <c r="M176" s="206" t="str">
        <f ca="1"/>
        <v/>
      </c>
      <c r="N176" s="463">
        <f ca="1"/>
        <v>0</v>
      </c>
      <c r="O176" s="205" t="str">
        <f ca="1"/>
        <v/>
      </c>
      <c r="P176" s="206" t="str">
        <f ca="1"/>
        <v/>
      </c>
      <c r="Q176" s="203">
        <f ca="1"/>
        <v>0</v>
      </c>
      <c r="R176" s="205">
        <f ca="1"/>
        <v>0</v>
      </c>
      <c r="S176" s="206">
        <f ca="1"/>
        <v>0</v>
      </c>
      <c r="T176" s="463">
        <f ca="1"/>
        <v>0</v>
      </c>
      <c r="U176" s="205" t="str">
        <f ca="1"/>
        <v/>
      </c>
      <c r="V176" s="206" t="str">
        <f ca="1"/>
        <v/>
      </c>
      <c r="W176" s="463">
        <f ca="1"/>
        <v>0</v>
      </c>
      <c r="X176" s="205">
        <f ca="1"/>
        <v>0</v>
      </c>
      <c r="Y176" s="206">
        <f ca="1"/>
        <v>0</v>
      </c>
      <c r="Z176" s="463">
        <f ca="1"/>
        <v>0</v>
      </c>
      <c r="AA176" s="205">
        <f ca="1"/>
        <v>0</v>
      </c>
      <c r="AB176" s="206">
        <f ca="1"/>
        <v>0</v>
      </c>
      <c r="AC176" s="463">
        <f ca="1"/>
        <v>0</v>
      </c>
      <c r="AD176" s="558">
        <f ca="1"/>
        <v>0</v>
      </c>
      <c r="AE176" s="559">
        <f ca="1"/>
        <v>0</v>
      </c>
      <c r="AF176" s="564">
        <f ca="1"/>
        <v>0</v>
      </c>
      <c r="AG176" s="571" t="str" cm="1">
        <f t="array" aca="1" ref="AG176" ca="1">_xlfn.XLOOKUP(1,(E176='01 Summary'!$E$4:$E$250)*(('01 Summary'!$AF$4:$AF$250="Late")+('01 Summary'!$AF$4:$AF$250="On Schedule")),'01 Summary'!$AM$4:$AM$250," ")</f>
        <v xml:space="preserve"> </v>
      </c>
      <c r="AH176" s="571"/>
      <c r="AI176" s="571"/>
      <c r="AJ176" s="571">
        <v>0</v>
      </c>
      <c r="AK176" s="571">
        <v>0</v>
      </c>
    </row>
    <row r="177" spans="2:37" ht="30" hidden="1" customHeight="1" x14ac:dyDescent="0.2">
      <c r="B177" s="491">
        <f ca="1"/>
        <v>173</v>
      </c>
      <c r="C177" s="491" t="str">
        <f ca="1"/>
        <v>MDW-39541</v>
      </c>
      <c r="D177" s="491" t="str">
        <f ca="1"/>
        <v>Lot02</v>
      </c>
      <c r="E177" s="491" t="str">
        <f ca="1"/>
        <v>MO-CK29</v>
      </c>
      <c r="F177" s="491" t="str">
        <f ca="1"/>
        <v>MO-CK</v>
      </c>
      <c r="G177" s="493" t="str">
        <f ca="1"/>
        <v>Fire Alarm Manual Call Point signage at all elevated station</v>
      </c>
      <c r="H177" s="491" t="str">
        <f ca="1"/>
        <v>สหชาติ</v>
      </c>
      <c r="I177" s="491">
        <f ca="1"/>
        <v>0</v>
      </c>
      <c r="J177" s="491">
        <f ca="1"/>
        <v>0</v>
      </c>
      <c r="K177" s="495">
        <f ca="1"/>
        <v>46388</v>
      </c>
      <c r="L177" s="668" t="str">
        <f ca="1"/>
        <v/>
      </c>
      <c r="M177" s="669" t="str">
        <f ca="1"/>
        <v/>
      </c>
      <c r="N177" s="639">
        <f ca="1"/>
        <v>0</v>
      </c>
      <c r="O177" s="173">
        <f ca="1"/>
        <v>46233</v>
      </c>
      <c r="P177" s="189">
        <f ca="1"/>
        <v>1</v>
      </c>
      <c r="Q177" s="191" t="str">
        <f ca="1"/>
        <v>Completed</v>
      </c>
      <c r="R177" s="194">
        <f ca="1"/>
        <v>0</v>
      </c>
      <c r="S177" s="195">
        <f ca="1"/>
        <v>0</v>
      </c>
      <c r="T177" s="203">
        <f ca="1"/>
        <v>0</v>
      </c>
      <c r="U177" s="668" t="str">
        <f ca="1"/>
        <v/>
      </c>
      <c r="V177" s="669" t="str">
        <f ca="1"/>
        <v/>
      </c>
      <c r="W177" s="639">
        <f ca="1"/>
        <v>0</v>
      </c>
      <c r="X177" s="194">
        <f ca="1"/>
        <v>0</v>
      </c>
      <c r="Y177" s="195">
        <f ca="1"/>
        <v>0</v>
      </c>
      <c r="Z177" s="203">
        <f ca="1"/>
        <v>0</v>
      </c>
      <c r="AA177" s="668">
        <f ca="1"/>
        <v>0</v>
      </c>
      <c r="AB177" s="669">
        <f ca="1"/>
        <v>0</v>
      </c>
      <c r="AC177" s="639">
        <f ca="1"/>
        <v>0</v>
      </c>
      <c r="AD177" s="672">
        <f ca="1"/>
        <v>0</v>
      </c>
      <c r="AE177" s="673">
        <f ca="1"/>
        <v>0</v>
      </c>
      <c r="AF177" s="655">
        <f ca="1"/>
        <v>0</v>
      </c>
      <c r="AG177" s="571" t="str" cm="1">
        <f t="array" aca="1" ref="AG177" ca="1">_xlfn.XLOOKUP(1,(E177='01 Summary'!$E$4:$E$250)*(('01 Summary'!$AF$4:$AF$250="Late")+('01 Summary'!$AF$4:$AF$250="On Schedule")),'01 Summary'!$AM$4:$AM$250," ")</f>
        <v xml:space="preserve"> </v>
      </c>
      <c r="AH177" s="571"/>
      <c r="AI177" s="571" t="s">
        <v>402</v>
      </c>
      <c r="AJ177" s="571" t="s">
        <v>2260</v>
      </c>
      <c r="AK177" s="571" t="s">
        <v>2262</v>
      </c>
    </row>
    <row r="178" spans="2:37" ht="30" customHeight="1" x14ac:dyDescent="0.2">
      <c r="B178" s="491">
        <f ca="1"/>
        <v>174</v>
      </c>
      <c r="C178" s="494">
        <f ca="1"/>
        <v>0</v>
      </c>
      <c r="D178" s="491" t="str">
        <f ca="1"/>
        <v>Lot02</v>
      </c>
      <c r="E178" s="491" t="str">
        <f ca="1"/>
        <v>MO-CK30</v>
      </c>
      <c r="F178" s="491" t="str">
        <f ca="1"/>
        <v>MO-CK</v>
      </c>
      <c r="G178" s="493" t="str">
        <f ca="1"/>
        <v>Lighting for sealed space under stairs and behind lift shaft at underground station</v>
      </c>
      <c r="H178" s="491" t="str">
        <f ca="1"/>
        <v>ประธาน</v>
      </c>
      <c r="I178" s="491">
        <f ca="1"/>
        <v>0</v>
      </c>
      <c r="J178" s="491">
        <f ca="1"/>
        <v>0</v>
      </c>
      <c r="K178" s="495">
        <f ca="1"/>
        <v>46388</v>
      </c>
      <c r="L178" s="173">
        <f ca="1"/>
        <v>46309</v>
      </c>
      <c r="M178" s="189">
        <f ca="1"/>
        <v>0</v>
      </c>
      <c r="N178" s="191" t="str">
        <f ca="1"/>
        <v>Late</v>
      </c>
      <c r="O178" s="173">
        <f ca="1"/>
        <v>46340</v>
      </c>
      <c r="P178" s="189">
        <f ca="1"/>
        <v>0</v>
      </c>
      <c r="Q178" s="191" t="str">
        <f ca="1"/>
        <v>On Schedule</v>
      </c>
      <c r="R178" s="194">
        <f ca="1"/>
        <v>0</v>
      </c>
      <c r="S178" s="195">
        <f ca="1"/>
        <v>0</v>
      </c>
      <c r="T178" s="203">
        <f ca="1"/>
        <v>0</v>
      </c>
      <c r="U178" s="173">
        <f ca="1"/>
        <v>46387</v>
      </c>
      <c r="V178" s="189">
        <f ca="1"/>
        <v>0</v>
      </c>
      <c r="W178" s="191" t="str">
        <f ca="1"/>
        <v>On Schedule</v>
      </c>
      <c r="X178" s="194">
        <f ca="1"/>
        <v>0</v>
      </c>
      <c r="Y178" s="195">
        <f ca="1"/>
        <v>0</v>
      </c>
      <c r="Z178" s="203">
        <f ca="1"/>
        <v>0</v>
      </c>
      <c r="AA178" s="173">
        <f ca="1"/>
        <v>46356</v>
      </c>
      <c r="AB178" s="189">
        <f ca="1"/>
        <v>0</v>
      </c>
      <c r="AC178" s="191" t="str">
        <f ca="1"/>
        <v>On Schedule</v>
      </c>
      <c r="AD178" s="173">
        <f ca="1"/>
        <v>46394</v>
      </c>
      <c r="AE178" s="189">
        <f ca="1"/>
        <v>0</v>
      </c>
      <c r="AF178" s="191" t="str">
        <f ca="1"/>
        <v>On Schedule</v>
      </c>
      <c r="AG178" s="571" t="str" cm="1">
        <f t="array" aca="1" ref="AG178" ca="1">_xlfn.XLOOKUP(1,(E178='01 Summary'!$E$4:$E$250)*(('01 Summary'!$AF$4:$AF$250="Late")+('01 Summary'!$AF$4:$AF$250="On Schedule")),'01 Summary'!$AM$4:$AM$250," ")</f>
        <v>ไฟส่องสว่างสำหรับพื้นที่ปิดใต้บันไดและด้านหลังช่องลิฟต์ที่สถานีรถไฟใต้ดิน</v>
      </c>
      <c r="AH178" s="571"/>
      <c r="AI178" s="571"/>
      <c r="AJ178" s="571">
        <v>0</v>
      </c>
      <c r="AK178" s="571">
        <v>0</v>
      </c>
    </row>
    <row r="179" spans="2:37" ht="30" customHeight="1" x14ac:dyDescent="0.2">
      <c r="B179" s="491">
        <f ca="1"/>
        <v>175</v>
      </c>
      <c r="C179" s="494">
        <f ca="1"/>
        <v>0</v>
      </c>
      <c r="D179" s="491" t="str">
        <f ca="1"/>
        <v>Lot02</v>
      </c>
      <c r="E179" s="491" t="str">
        <f ca="1"/>
        <v>MO-CK31</v>
      </c>
      <c r="F179" s="491" t="str">
        <f ca="1"/>
        <v>MO-CK</v>
      </c>
      <c r="G179" s="493" t="str">
        <f ca="1"/>
        <v>Modify the access door of sealed space (under-stairs room) with a Sump Pump or ESPS cabinet</v>
      </c>
      <c r="H179" s="491" t="str">
        <f ca="1"/>
        <v>สหชาติ</v>
      </c>
      <c r="I179" s="491">
        <f ca="1"/>
        <v>0</v>
      </c>
      <c r="J179" s="491">
        <f ca="1"/>
        <v>0</v>
      </c>
      <c r="K179" s="495">
        <f ca="1"/>
        <v>46388</v>
      </c>
      <c r="L179" s="173">
        <f ca="1"/>
        <v>46219</v>
      </c>
      <c r="M179" s="189">
        <f ca="1"/>
        <v>0</v>
      </c>
      <c r="N179" s="191" t="str">
        <f ca="1"/>
        <v>Late</v>
      </c>
      <c r="O179" s="173">
        <f ca="1"/>
        <v>46250</v>
      </c>
      <c r="P179" s="189">
        <f ca="1"/>
        <v>0</v>
      </c>
      <c r="Q179" s="191" t="str">
        <f ca="1"/>
        <v>Late</v>
      </c>
      <c r="R179" s="194">
        <f ca="1"/>
        <v>0</v>
      </c>
      <c r="S179" s="195">
        <f ca="1"/>
        <v>0</v>
      </c>
      <c r="T179" s="203">
        <f ca="1"/>
        <v>0</v>
      </c>
      <c r="U179" s="173">
        <f ca="1"/>
        <v>46387</v>
      </c>
      <c r="V179" s="189">
        <f ca="1"/>
        <v>0</v>
      </c>
      <c r="W179" s="191" t="str">
        <f ca="1"/>
        <v>On Schedule</v>
      </c>
      <c r="X179" s="194">
        <f ca="1"/>
        <v>0</v>
      </c>
      <c r="Y179" s="195">
        <f ca="1"/>
        <v>0</v>
      </c>
      <c r="Z179" s="203">
        <f ca="1"/>
        <v>0</v>
      </c>
      <c r="AA179" s="173">
        <f ca="1"/>
        <v>46356</v>
      </c>
      <c r="AB179" s="189">
        <f ca="1"/>
        <v>0</v>
      </c>
      <c r="AC179" s="191" t="str">
        <f ca="1"/>
        <v>On Schedule</v>
      </c>
      <c r="AD179" s="173">
        <f ca="1"/>
        <v>46394</v>
      </c>
      <c r="AE179" s="189">
        <f ca="1"/>
        <v>0</v>
      </c>
      <c r="AF179" s="191" t="str">
        <f ca="1"/>
        <v>On Schedule</v>
      </c>
      <c r="AG179" s="571" cm="1">
        <f t="array" aca="1" ref="AG179" ca="1">_xlfn.XLOOKUP(1,(E179='01 Summary'!$E$4:$E$250)*(('01 Summary'!$AF$4:$AF$250="Late")+('01 Summary'!$AF$4:$AF$250="On Schedule")),'01 Summary'!$AM$4:$AM$250," ")</f>
        <v>0</v>
      </c>
      <c r="AH179" s="571"/>
      <c r="AI179" s="571"/>
      <c r="AJ179" s="571">
        <v>0</v>
      </c>
      <c r="AK179" s="571">
        <v>0</v>
      </c>
    </row>
    <row r="180" spans="2:37" ht="30" customHeight="1" x14ac:dyDescent="0.2">
      <c r="B180" s="491">
        <f ca="1"/>
        <v>176</v>
      </c>
      <c r="C180" s="494">
        <f ca="1"/>
        <v>0</v>
      </c>
      <c r="D180" s="491" t="str">
        <f ca="1"/>
        <v>Lot02</v>
      </c>
      <c r="E180" s="491" t="str">
        <f ca="1"/>
        <v>MO-CK32</v>
      </c>
      <c r="F180" s="491" t="str">
        <f ca="1"/>
        <v>MO-CK</v>
      </c>
      <c r="G180" s="493" t="str">
        <f ca="1"/>
        <v>Lighting to the sealed space (under-stairs room) with a Sump Pump or ESPS cabinet</v>
      </c>
      <c r="H180" s="491" t="str">
        <f ca="1"/>
        <v>ประธาน</v>
      </c>
      <c r="I180" s="491">
        <f ca="1"/>
        <v>0</v>
      </c>
      <c r="J180" s="491" t="str">
        <f ca="1"/>
        <v>Depot</v>
      </c>
      <c r="K180" s="495">
        <f ca="1"/>
        <v>46388</v>
      </c>
      <c r="L180" s="173">
        <f ca="1"/>
        <v>46329</v>
      </c>
      <c r="M180" s="189">
        <f ca="1"/>
        <v>0</v>
      </c>
      <c r="N180" s="191" t="str">
        <f ca="1"/>
        <v>On Schedule</v>
      </c>
      <c r="O180" s="173">
        <f ca="1"/>
        <v>46360</v>
      </c>
      <c r="P180" s="189">
        <f ca="1"/>
        <v>0</v>
      </c>
      <c r="Q180" s="191" t="str">
        <f ca="1"/>
        <v>On Schedule</v>
      </c>
      <c r="R180" s="194">
        <f ca="1"/>
        <v>0</v>
      </c>
      <c r="S180" s="195">
        <f ca="1"/>
        <v>0</v>
      </c>
      <c r="T180" s="203">
        <f ca="1"/>
        <v>0</v>
      </c>
      <c r="U180" s="173">
        <f ca="1"/>
        <v>46387</v>
      </c>
      <c r="V180" s="189">
        <f ca="1"/>
        <v>0</v>
      </c>
      <c r="W180" s="191" t="str">
        <f ca="1"/>
        <v>On Schedule</v>
      </c>
      <c r="X180" s="194">
        <f ca="1"/>
        <v>0</v>
      </c>
      <c r="Y180" s="195">
        <f ca="1"/>
        <v>0</v>
      </c>
      <c r="Z180" s="203">
        <f ca="1"/>
        <v>0</v>
      </c>
      <c r="AA180" s="173">
        <f ca="1"/>
        <v>46356</v>
      </c>
      <c r="AB180" s="189">
        <f ca="1"/>
        <v>0</v>
      </c>
      <c r="AC180" s="191" t="str">
        <f ca="1"/>
        <v>On Schedule</v>
      </c>
      <c r="AD180" s="173">
        <f ca="1"/>
        <v>46394</v>
      </c>
      <c r="AE180" s="189">
        <f ca="1"/>
        <v>0</v>
      </c>
      <c r="AF180" s="191" t="str">
        <f ca="1"/>
        <v>On Schedule</v>
      </c>
      <c r="AG180" t="str" cm="1">
        <f t="array" aca="1" ref="AG180" ca="1">_xlfn.XLOOKUP(1,(E180='01 Summary'!$E$4:$E$250)*(('01 Summary'!$AF$4:$AF$250="Late")+('01 Summary'!$AF$4:$AF$250="On Schedule")),'01 Summary'!$AM$4:$AM$250," ")</f>
        <v>ซื้อสปอร์ตไลท์+แบต จำนวน 4 ชุด แทนการลากสายไฟ</v>
      </c>
      <c r="AJ180">
        <v>0</v>
      </c>
      <c r="AK180">
        <v>0</v>
      </c>
    </row>
    <row r="181" spans="2:37" ht="30" customHeight="1" x14ac:dyDescent="0.2">
      <c r="B181" s="491">
        <f ca="1"/>
        <v>177</v>
      </c>
      <c r="C181" s="494">
        <f ca="1"/>
        <v>0</v>
      </c>
      <c r="D181" s="491" t="str">
        <f ca="1"/>
        <v>Lot02</v>
      </c>
      <c r="E181" s="491" t="str">
        <f ca="1"/>
        <v>MO-CK33</v>
      </c>
      <c r="F181" s="491" t="str">
        <f ca="1"/>
        <v>MO-CK</v>
      </c>
      <c r="G181" s="493" t="str">
        <f ca="1"/>
        <v>Additional lighting in areas where the lux level does not meet occupational health standards</v>
      </c>
      <c r="H181" s="491" t="str">
        <f ca="1"/>
        <v>ประธาน</v>
      </c>
      <c r="I181" s="491">
        <f ca="1"/>
        <v>0</v>
      </c>
      <c r="J181" s="491" t="str">
        <f ca="1"/>
        <v>Depot</v>
      </c>
      <c r="K181" s="495">
        <f ca="1"/>
        <v>46388</v>
      </c>
      <c r="L181" s="173">
        <f ca="1"/>
        <v>46279</v>
      </c>
      <c r="M181" s="189">
        <f ca="1"/>
        <v>1</v>
      </c>
      <c r="N181" s="191" t="str">
        <f ca="1"/>
        <v>Completed</v>
      </c>
      <c r="O181" s="173">
        <f ca="1"/>
        <v>46310</v>
      </c>
      <c r="P181" s="189">
        <f ca="1"/>
        <v>1</v>
      </c>
      <c r="Q181" s="191" t="str">
        <f ca="1"/>
        <v>Completed</v>
      </c>
      <c r="R181" s="194">
        <f ca="1"/>
        <v>0</v>
      </c>
      <c r="S181" s="195">
        <f ca="1"/>
        <v>0</v>
      </c>
      <c r="T181" s="203">
        <f ca="1"/>
        <v>0</v>
      </c>
      <c r="U181" s="173">
        <f ca="1"/>
        <v>46387</v>
      </c>
      <c r="V181" s="189">
        <f ca="1"/>
        <v>0.95</v>
      </c>
      <c r="W181" s="191" t="str">
        <f ca="1"/>
        <v>On Schedule</v>
      </c>
      <c r="X181" s="194">
        <f ca="1"/>
        <v>0</v>
      </c>
      <c r="Y181" s="195">
        <f ca="1"/>
        <v>0</v>
      </c>
      <c r="Z181" s="203">
        <f ca="1"/>
        <v>0</v>
      </c>
      <c r="AA181" s="173">
        <f ca="1"/>
        <v>46356</v>
      </c>
      <c r="AB181" s="189">
        <f ca="1"/>
        <v>0</v>
      </c>
      <c r="AC181" s="191" t="str">
        <f ca="1"/>
        <v>On Schedule</v>
      </c>
      <c r="AD181" s="173">
        <f ca="1"/>
        <v>46394</v>
      </c>
      <c r="AE181" s="189">
        <f ca="1"/>
        <v>0</v>
      </c>
      <c r="AF181" s="191" t="str">
        <f ca="1"/>
        <v>On Schedule</v>
      </c>
      <c r="AG181" cm="1">
        <f t="array" aca="1" ref="AG181" ca="1">_xlfn.XLOOKUP(1,(E181='01 Summary'!$E$4:$E$250)*(('01 Summary'!$AF$4:$AF$250="Late")+('01 Summary'!$AF$4:$AF$250="On Schedule")),'01 Summary'!$AM$4:$AM$250," ")</f>
        <v>0</v>
      </c>
      <c r="AJ181">
        <v>0</v>
      </c>
      <c r="AK181">
        <v>0</v>
      </c>
    </row>
    <row r="182" spans="2:37" ht="30" customHeight="1" x14ac:dyDescent="0.2">
      <c r="B182" s="491">
        <f ca="1"/>
        <v>178</v>
      </c>
      <c r="C182" s="505">
        <f ca="1"/>
        <v>0</v>
      </c>
      <c r="D182" s="502" t="str">
        <f ca="1"/>
        <v>Lot02</v>
      </c>
      <c r="E182" s="502" t="str">
        <f ca="1"/>
        <v>MO-CK34</v>
      </c>
      <c r="F182" s="502" t="str">
        <f ca="1"/>
        <v>MO-CK</v>
      </c>
      <c r="G182" s="504" t="str">
        <f ca="1"/>
        <v>Provide and install confined space signage for Station and Depot</v>
      </c>
      <c r="H182" s="502" t="str">
        <f ca="1"/>
        <v>สหชาติ</v>
      </c>
      <c r="I182" s="503">
        <f ca="1"/>
        <v>0</v>
      </c>
      <c r="J182" s="502">
        <f ca="1"/>
        <v>0</v>
      </c>
      <c r="K182" s="506">
        <f ca="1"/>
        <v>46388</v>
      </c>
      <c r="L182" s="530">
        <f ca="1"/>
        <v>46249</v>
      </c>
      <c r="M182" s="189">
        <f ca="1"/>
        <v>1</v>
      </c>
      <c r="N182" s="191" t="str">
        <f ca="1"/>
        <v>Completed</v>
      </c>
      <c r="O182" s="530">
        <f ca="1"/>
        <v>46280</v>
      </c>
      <c r="P182" s="189">
        <f ca="1"/>
        <v>1</v>
      </c>
      <c r="Q182" s="191" t="str">
        <f ca="1"/>
        <v>Completed</v>
      </c>
      <c r="R182" s="530">
        <f ca="1"/>
        <v>46418</v>
      </c>
      <c r="S182" s="189">
        <f ca="1"/>
        <v>0.76</v>
      </c>
      <c r="T182" s="191" t="str">
        <f ca="1"/>
        <v>On Schedule</v>
      </c>
      <c r="U182" s="530">
        <f ca="1"/>
        <v>46446</v>
      </c>
      <c r="V182" s="189">
        <f ca="1"/>
        <v>0.26</v>
      </c>
      <c r="W182" s="191" t="str">
        <f ca="1"/>
        <v>On Schedule</v>
      </c>
      <c r="X182" s="209">
        <f ca="1"/>
        <v>0</v>
      </c>
      <c r="Y182" s="195">
        <f ca="1"/>
        <v>0</v>
      </c>
      <c r="Z182" s="203">
        <f ca="1"/>
        <v>0</v>
      </c>
      <c r="AA182" s="530">
        <f ca="1"/>
        <v>46356</v>
      </c>
      <c r="AB182" s="189">
        <f ca="1"/>
        <v>0</v>
      </c>
      <c r="AC182" s="191" t="str">
        <f ca="1"/>
        <v>On Schedule</v>
      </c>
      <c r="AD182" s="574">
        <f ca="1"/>
        <v>0</v>
      </c>
      <c r="AE182" s="189">
        <f ca="1"/>
        <v>0</v>
      </c>
      <c r="AF182" s="191" t="str">
        <f ca="1"/>
        <v>Late</v>
      </c>
      <c r="AG182" t="str" cm="1">
        <f t="array" aca="1" ref="AG182" ca="1">_xlfn.XLOOKUP(1,(E182='01 Summary'!$E$4:$E$250)*(('01 Summary'!$AF$4:$AF$250="Late")+('01 Summary'!$AF$4:$AF$250="On Schedule")),'01 Summary'!$AM$4:$AM$250," ")</f>
        <v>GRS</v>
      </c>
      <c r="AJ182">
        <v>0</v>
      </c>
      <c r="AK182">
        <v>0</v>
      </c>
    </row>
    <row r="183" spans="2:37" ht="30" hidden="1" customHeight="1" x14ac:dyDescent="0.2">
      <c r="B183" s="491">
        <f ca="1"/>
        <v>179</v>
      </c>
      <c r="C183" s="496" t="str">
        <f ca="1"/>
        <v/>
      </c>
      <c r="D183" s="496" t="str">
        <f ca="1"/>
        <v>Lot02</v>
      </c>
      <c r="E183" s="496" t="str">
        <f ca="1"/>
        <v>MO-CK35</v>
      </c>
      <c r="F183" s="496" t="str">
        <f ca="1"/>
        <v>MO-CK</v>
      </c>
      <c r="G183" s="498" t="str">
        <f ca="1"/>
        <v>Build room for Train crew main office at OR18 with office area, resting area, meeting room, pantry, toilet and locker room</v>
      </c>
      <c r="H183" s="496" t="str">
        <f ca="1"/>
        <v>สหชาติ/บัณฑิต/ประธาน</v>
      </c>
      <c r="I183" s="497">
        <f ca="1"/>
        <v>0</v>
      </c>
      <c r="J183" s="496" t="str">
        <f ca="1"/>
        <v>Depot</v>
      </c>
      <c r="K183" s="500" t="str">
        <f ca="1"/>
        <v>-</v>
      </c>
      <c r="L183" s="205" t="str">
        <f ca="1"/>
        <v/>
      </c>
      <c r="M183" s="206" t="str">
        <f ca="1"/>
        <v/>
      </c>
      <c r="N183" s="207">
        <f ca="1"/>
        <v>0</v>
      </c>
      <c r="O183" s="205" t="str">
        <f ca="1"/>
        <v/>
      </c>
      <c r="P183" s="206" t="str">
        <f ca="1"/>
        <v/>
      </c>
      <c r="Q183" s="207">
        <f ca="1"/>
        <v>0</v>
      </c>
      <c r="R183" s="205">
        <f ca="1"/>
        <v>0</v>
      </c>
      <c r="S183" s="206">
        <f ca="1"/>
        <v>0</v>
      </c>
      <c r="T183" s="207">
        <f ca="1"/>
        <v>0</v>
      </c>
      <c r="U183" s="205" t="str">
        <f ca="1"/>
        <v/>
      </c>
      <c r="V183" s="206" t="str">
        <f ca="1"/>
        <v/>
      </c>
      <c r="W183" s="207">
        <f ca="1"/>
        <v>0</v>
      </c>
      <c r="X183" s="205">
        <f ca="1"/>
        <v>0</v>
      </c>
      <c r="Y183" s="206">
        <f ca="1"/>
        <v>0</v>
      </c>
      <c r="Z183" s="207">
        <f ca="1"/>
        <v>0</v>
      </c>
      <c r="AA183" s="174">
        <f ca="1"/>
        <v>0</v>
      </c>
      <c r="AB183" s="188">
        <f ca="1"/>
        <v>0</v>
      </c>
      <c r="AC183" s="175">
        <f ca="1"/>
        <v>0</v>
      </c>
      <c r="AD183" s="553">
        <f ca="1"/>
        <v>0</v>
      </c>
      <c r="AE183" s="554">
        <f ca="1"/>
        <v>0</v>
      </c>
      <c r="AF183" s="555">
        <f ca="1"/>
        <v>0</v>
      </c>
      <c r="AG183" s="571" t="str" cm="1">
        <f t="array" aca="1" ref="AG183" ca="1">_xlfn.XLOOKUP(1,(E183='01 Summary'!$E$4:$E$250)*(('01 Summary'!$AF$4:$AF$250="Late")+('01 Summary'!$AF$4:$AF$250="On Schedule")),'01 Summary'!$AM$4:$AM$250," ")</f>
        <v xml:space="preserve"> </v>
      </c>
      <c r="AH183" s="571"/>
      <c r="AI183" s="571" t="s">
        <v>380</v>
      </c>
      <c r="AJ183" s="571" t="s">
        <v>4800</v>
      </c>
      <c r="AK183" s="571" t="s">
        <v>4800</v>
      </c>
    </row>
    <row r="184" spans="2:37" ht="30" hidden="1" customHeight="1" x14ac:dyDescent="0.2">
      <c r="B184" s="491">
        <f ca="1"/>
        <v>180</v>
      </c>
      <c r="C184" s="496" t="str">
        <f ca="1"/>
        <v/>
      </c>
      <c r="D184" s="496" t="str">
        <f ca="1"/>
        <v>Lot02</v>
      </c>
      <c r="E184" s="496" t="str">
        <f ca="1"/>
        <v>MO-CK36</v>
      </c>
      <c r="F184" s="496" t="str">
        <f ca="1"/>
        <v>MO-CK</v>
      </c>
      <c r="G184" s="498" t="str">
        <f ca="1"/>
        <v>Dormitory Cable Containments (if any)</v>
      </c>
      <c r="H184" s="496" t="str">
        <f ca="1"/>
        <v>มนตรี</v>
      </c>
      <c r="I184" s="497">
        <f ca="1"/>
        <v>0</v>
      </c>
      <c r="J184" s="496" t="str">
        <f ca="1"/>
        <v>Depot</v>
      </c>
      <c r="K184" s="500" t="str">
        <f ca="1"/>
        <v>-</v>
      </c>
      <c r="L184" s="205" t="str">
        <f ca="1"/>
        <v/>
      </c>
      <c r="M184" s="206" t="str">
        <f ca="1"/>
        <v/>
      </c>
      <c r="N184" s="207">
        <f ca="1"/>
        <v>0</v>
      </c>
      <c r="O184" s="205" t="str">
        <f ca="1"/>
        <v/>
      </c>
      <c r="P184" s="206" t="str">
        <f ca="1"/>
        <v/>
      </c>
      <c r="Q184" s="207">
        <f ca="1"/>
        <v>0</v>
      </c>
      <c r="R184" s="205">
        <f ca="1"/>
        <v>0</v>
      </c>
      <c r="S184" s="206">
        <f ca="1"/>
        <v>0</v>
      </c>
      <c r="T184" s="207">
        <f ca="1"/>
        <v>0</v>
      </c>
      <c r="U184" s="205" t="str">
        <f ca="1"/>
        <v/>
      </c>
      <c r="V184" s="206" t="str">
        <f ca="1"/>
        <v/>
      </c>
      <c r="W184" s="207">
        <f ca="1"/>
        <v>0</v>
      </c>
      <c r="X184" s="205">
        <f ca="1"/>
        <v>0</v>
      </c>
      <c r="Y184" s="206">
        <f ca="1"/>
        <v>0</v>
      </c>
      <c r="Z184" s="207">
        <f ca="1"/>
        <v>0</v>
      </c>
      <c r="AA184" s="174">
        <f ca="1"/>
        <v>0</v>
      </c>
      <c r="AB184" s="188">
        <f ca="1"/>
        <v>0</v>
      </c>
      <c r="AC184" s="175">
        <f ca="1"/>
        <v>0</v>
      </c>
      <c r="AD184" s="553">
        <f ca="1"/>
        <v>0</v>
      </c>
      <c r="AE184" s="554">
        <f ca="1"/>
        <v>0</v>
      </c>
      <c r="AF184" s="555">
        <f ca="1"/>
        <v>0</v>
      </c>
      <c r="AG184" s="571" t="str" cm="1">
        <f t="array" aca="1" ref="AG184" ca="1">_xlfn.XLOOKUP(1,(E184='01 Summary'!$E$4:$E$250)*(('01 Summary'!$AF$4:$AF$250="Late")+('01 Summary'!$AF$4:$AF$250="On Schedule")),'01 Summary'!$AM$4:$AM$250," ")</f>
        <v xml:space="preserve"> </v>
      </c>
      <c r="AH184" s="571"/>
      <c r="AI184" s="571" t="s">
        <v>380</v>
      </c>
      <c r="AJ184" s="571" t="s">
        <v>4800</v>
      </c>
      <c r="AK184" s="571" t="s">
        <v>4800</v>
      </c>
    </row>
    <row r="185" spans="2:37" ht="30" hidden="1" customHeight="1" x14ac:dyDescent="0.2">
      <c r="B185" s="491">
        <f ca="1"/>
        <v>181</v>
      </c>
      <c r="C185" s="691">
        <f ca="1"/>
        <v>0</v>
      </c>
      <c r="D185" s="636" t="str">
        <f ca="1"/>
        <v>Lot02</v>
      </c>
      <c r="E185" s="636" t="str">
        <f ca="1"/>
        <v>MO-CK37</v>
      </c>
      <c r="F185" s="636" t="str">
        <f ca="1"/>
        <v>MO-CK</v>
      </c>
      <c r="G185" s="642" t="str">
        <f ca="1"/>
        <v>Provide Raise floor and building Service in Training &amp;Simulator (OCC Admin)</v>
      </c>
      <c r="H185" s="636" t="str">
        <f ca="1"/>
        <v>สหชาติ</v>
      </c>
      <c r="I185" s="637">
        <f ca="1"/>
        <v>0</v>
      </c>
      <c r="J185" s="636" t="str">
        <f ca="1"/>
        <v>Depot</v>
      </c>
      <c r="K185" s="638" t="str">
        <f ca="1"/>
        <v>-</v>
      </c>
      <c r="L185" s="647">
        <f ca="1"/>
        <v>0</v>
      </c>
      <c r="M185" s="647">
        <f ca="1"/>
        <v>0</v>
      </c>
      <c r="N185" s="639">
        <f ca="1"/>
        <v>0</v>
      </c>
      <c r="O185" s="177" t="str">
        <f ca="1"/>
        <v/>
      </c>
      <c r="P185" s="591" t="str">
        <f ca="1"/>
        <v/>
      </c>
      <c r="Q185" s="591" t="str">
        <f ca="1"/>
        <v/>
      </c>
      <c r="R185" s="194">
        <f ca="1"/>
        <v>0</v>
      </c>
      <c r="S185" s="195">
        <f ca="1"/>
        <v>0</v>
      </c>
      <c r="T185" s="639">
        <f ca="1"/>
        <v>0</v>
      </c>
      <c r="U185" s="668" t="str">
        <f ca="1"/>
        <v/>
      </c>
      <c r="V185" s="669" t="str">
        <f ca="1"/>
        <v/>
      </c>
      <c r="W185" s="639">
        <f ca="1"/>
        <v>0</v>
      </c>
      <c r="X185" s="194">
        <f ca="1"/>
        <v>0</v>
      </c>
      <c r="Y185" s="195">
        <f ca="1"/>
        <v>0</v>
      </c>
      <c r="Z185" s="639">
        <f ca="1"/>
        <v>0</v>
      </c>
      <c r="AA185" s="668">
        <f ca="1"/>
        <v>0</v>
      </c>
      <c r="AB185" s="669">
        <f ca="1"/>
        <v>0</v>
      </c>
      <c r="AC185" s="639">
        <f ca="1"/>
        <v>0</v>
      </c>
      <c r="AD185" s="672">
        <f ca="1"/>
        <v>0</v>
      </c>
      <c r="AE185" s="673">
        <f ca="1"/>
        <v>0</v>
      </c>
      <c r="AF185" s="655">
        <f ca="1"/>
        <v>0</v>
      </c>
      <c r="AG185" s="571" t="str" cm="1">
        <f t="array" aca="1" ref="AG185" ca="1">_xlfn.XLOOKUP(1,(E185='01 Summary'!$E$4:$E$250)*(('01 Summary'!$AF$4:$AF$250="Late")+('01 Summary'!$AF$4:$AF$250="On Schedule")),'01 Summary'!$AM$4:$AM$250," ")</f>
        <v xml:space="preserve"> </v>
      </c>
      <c r="AH185" s="571"/>
      <c r="AI185" s="571"/>
      <c r="AJ185" s="571">
        <v>0</v>
      </c>
      <c r="AK185" s="571">
        <v>0</v>
      </c>
    </row>
    <row r="186" spans="2:37" ht="30" hidden="1" customHeight="1" x14ac:dyDescent="0.2">
      <c r="B186" s="491">
        <f ca="1"/>
        <v>182</v>
      </c>
      <c r="C186" s="636" t="str">
        <f ca="1"/>
        <v/>
      </c>
      <c r="D186" s="636" t="str">
        <f ca="1"/>
        <v>Lot02</v>
      </c>
      <c r="E186" s="636" t="str">
        <f ca="1"/>
        <v>MO-CK38</v>
      </c>
      <c r="F186" s="636" t="str">
        <f ca="1"/>
        <v>MO-CK</v>
      </c>
      <c r="G186" s="642" t="str">
        <f ca="1"/>
        <v>Add N2 in Playback and Training Room and Backup Control Room</v>
      </c>
      <c r="H186" s="636" t="str">
        <f ca="1"/>
        <v>บุญประเสริฐ</v>
      </c>
      <c r="I186" s="636">
        <f ca="1"/>
        <v>0</v>
      </c>
      <c r="J186" s="636" t="str">
        <f ca="1"/>
        <v>Depot</v>
      </c>
      <c r="K186" s="638" t="str">
        <f ca="1"/>
        <v>-</v>
      </c>
      <c r="L186" s="668" t="str">
        <f ca="1"/>
        <v/>
      </c>
      <c r="M186" s="669" t="str">
        <f ca="1"/>
        <v/>
      </c>
      <c r="N186" s="639">
        <f ca="1"/>
        <v>0</v>
      </c>
      <c r="O186" s="177" t="str">
        <f ca="1"/>
        <v/>
      </c>
      <c r="P186" s="591" t="str">
        <f ca="1"/>
        <v/>
      </c>
      <c r="Q186" s="435">
        <f ca="1"/>
        <v>0</v>
      </c>
      <c r="R186" s="194">
        <f ca="1"/>
        <v>0</v>
      </c>
      <c r="S186" s="195">
        <f ca="1"/>
        <v>0</v>
      </c>
      <c r="T186" s="203">
        <f ca="1"/>
        <v>0</v>
      </c>
      <c r="U186" s="668" t="str">
        <f ca="1"/>
        <v/>
      </c>
      <c r="V186" s="669" t="str">
        <f ca="1"/>
        <v/>
      </c>
      <c r="W186" s="639">
        <f ca="1"/>
        <v>0</v>
      </c>
      <c r="X186" s="194">
        <f ca="1"/>
        <v>0</v>
      </c>
      <c r="Y186" s="195">
        <f ca="1"/>
        <v>0</v>
      </c>
      <c r="Z186" s="203">
        <f ca="1"/>
        <v>0</v>
      </c>
      <c r="AA186" s="668">
        <f ca="1"/>
        <v>0</v>
      </c>
      <c r="AB186" s="669">
        <f ca="1"/>
        <v>0</v>
      </c>
      <c r="AC186" s="639">
        <f ca="1"/>
        <v>0</v>
      </c>
      <c r="AD186" s="672">
        <f ca="1"/>
        <v>0</v>
      </c>
      <c r="AE186" s="673">
        <f ca="1"/>
        <v>0</v>
      </c>
      <c r="AF186" s="655">
        <f ca="1"/>
        <v>0</v>
      </c>
      <c r="AG186" s="571" t="str" cm="1">
        <f t="array" aca="1" ref="AG186" ca="1">_xlfn.XLOOKUP(1,(E186='01 Summary'!$E$4:$E$250)*(('01 Summary'!$AF$4:$AF$250="Late")+('01 Summary'!$AF$4:$AF$250="On Schedule")),'01 Summary'!$AM$4:$AM$250," ")</f>
        <v xml:space="preserve"> </v>
      </c>
      <c r="AH186" s="571"/>
      <c r="AI186" s="571" t="s">
        <v>380</v>
      </c>
      <c r="AJ186" s="571" t="s">
        <v>4800</v>
      </c>
      <c r="AK186" s="571" t="s">
        <v>4800</v>
      </c>
    </row>
    <row r="187" spans="2:37" ht="30" customHeight="1" x14ac:dyDescent="0.2">
      <c r="B187" s="491">
        <f ca="1"/>
        <v>183</v>
      </c>
      <c r="C187" s="491" t="str">
        <f ca="1"/>
        <v>MDW-39505</v>
      </c>
      <c r="D187" s="491" t="str">
        <f ca="1"/>
        <v>Lot02</v>
      </c>
      <c r="E187" s="491" t="str">
        <f ca="1"/>
        <v>MO-BEM1.1</v>
      </c>
      <c r="F187" s="491" t="str">
        <f ca="1"/>
        <v>MO-BEM</v>
      </c>
      <c r="G187" s="493" t="str">
        <f ca="1"/>
        <v>Walkway from Main Work Shop to Stabling Area  - Civil &amp; AR</v>
      </c>
      <c r="H187" s="491" t="str">
        <f ca="1"/>
        <v>สหชาติ</v>
      </c>
      <c r="I187" s="491">
        <f ca="1"/>
        <v>0</v>
      </c>
      <c r="J187" s="491" t="str">
        <f ca="1"/>
        <v>Depot</v>
      </c>
      <c r="K187" s="495">
        <f ca="1"/>
        <v>46236</v>
      </c>
      <c r="L187" s="173">
        <f ca="1"/>
        <v>46140</v>
      </c>
      <c r="M187" s="189">
        <f ca="1"/>
        <v>1</v>
      </c>
      <c r="N187" s="191" t="str">
        <f ca="1"/>
        <v>Completed</v>
      </c>
      <c r="O187" s="597">
        <f ca="1"/>
        <v>46171</v>
      </c>
      <c r="P187" s="189">
        <f ca="1"/>
        <v>0.92</v>
      </c>
      <c r="Q187" s="191" t="str">
        <f ca="1"/>
        <v>Late</v>
      </c>
      <c r="R187" s="194">
        <f ca="1"/>
        <v>0</v>
      </c>
      <c r="S187" s="195">
        <f ca="1"/>
        <v>0</v>
      </c>
      <c r="T187" s="203">
        <f ca="1"/>
        <v>0</v>
      </c>
      <c r="U187" s="173">
        <f ca="1"/>
        <v>46295</v>
      </c>
      <c r="V187" s="189">
        <f ca="1"/>
        <v>0.93</v>
      </c>
      <c r="W187" s="191" t="str">
        <f ca="1"/>
        <v>Late</v>
      </c>
      <c r="X187" s="194">
        <f ca="1"/>
        <v>0</v>
      </c>
      <c r="Y187" s="195">
        <f ca="1"/>
        <v>0</v>
      </c>
      <c r="Z187" s="203">
        <f ca="1"/>
        <v>0</v>
      </c>
      <c r="AA187" s="173">
        <f ca="1"/>
        <v>46265</v>
      </c>
      <c r="AB187" s="189">
        <f ca="1"/>
        <v>1</v>
      </c>
      <c r="AC187" s="191" t="str">
        <f ca="1"/>
        <v>Completed</v>
      </c>
      <c r="AD187" s="173">
        <f ca="1"/>
        <v>46295</v>
      </c>
      <c r="AE187" s="189">
        <f ca="1"/>
        <v>0</v>
      </c>
      <c r="AF187" s="191" t="str">
        <f ca="1"/>
        <v>Late</v>
      </c>
      <c r="AG187" s="571" t="str" cm="1">
        <f t="array" aca="1" ref="AG187" ca="1">_xlfn.XLOOKUP(1,(E187='01 Summary'!$E$4:$E$250)*(('01 Summary'!$AF$4:$AF$250="Late")+('01 Summary'!$AF$4:$AF$250="On Schedule")),'01 Summary'!$AM$4:$AM$250," ")</f>
        <v>คงเหลืองานมุงหลังคา Metal sheet</v>
      </c>
      <c r="AH187" s="571"/>
      <c r="AI187" s="571" t="s">
        <v>404</v>
      </c>
      <c r="AJ187" s="571" t="s">
        <v>2175</v>
      </c>
      <c r="AK187" s="571" t="s">
        <v>2177</v>
      </c>
    </row>
    <row r="188" spans="2:37" ht="30" customHeight="1" x14ac:dyDescent="0.2">
      <c r="B188" s="491">
        <f ca="1"/>
        <v>184</v>
      </c>
      <c r="C188" s="491" t="str">
        <f ca="1"/>
        <v>MDW-39506</v>
      </c>
      <c r="D188" s="491" t="str">
        <f ca="1"/>
        <v>Lot02</v>
      </c>
      <c r="E188" s="491" t="str">
        <f ca="1"/>
        <v>MO-BEM1.2</v>
      </c>
      <c r="F188" s="491" t="str">
        <f ca="1"/>
        <v>MO-BEM</v>
      </c>
      <c r="G188" s="493" t="str">
        <f ca="1"/>
        <v>Walkway from Main Work Shop to Stabling Area - Building Services</v>
      </c>
      <c r="H188" s="491" t="str">
        <f ca="1"/>
        <v>ประธาน</v>
      </c>
      <c r="I188" s="491">
        <f ca="1"/>
        <v>0</v>
      </c>
      <c r="J188" s="491" t="str">
        <f ca="1"/>
        <v>Depot</v>
      </c>
      <c r="K188" s="495">
        <f ca="1"/>
        <v>46236</v>
      </c>
      <c r="L188" s="173">
        <f ca="1"/>
        <v>46140</v>
      </c>
      <c r="M188" s="189">
        <f ca="1"/>
        <v>1</v>
      </c>
      <c r="N188" s="191" t="str">
        <f ca="1"/>
        <v>Completed</v>
      </c>
      <c r="O188" s="173">
        <f ca="1"/>
        <v>46171</v>
      </c>
      <c r="P188" s="189">
        <f ca="1"/>
        <v>1</v>
      </c>
      <c r="Q188" s="191" t="str">
        <f ca="1"/>
        <v>Completed</v>
      </c>
      <c r="R188" s="194">
        <f ca="1"/>
        <v>0</v>
      </c>
      <c r="S188" s="195">
        <f ca="1"/>
        <v>0</v>
      </c>
      <c r="T188" s="203">
        <f ca="1"/>
        <v>0</v>
      </c>
      <c r="U188" s="173">
        <f ca="1"/>
        <v>46295</v>
      </c>
      <c r="V188" s="189">
        <f ca="1"/>
        <v>0</v>
      </c>
      <c r="W188" s="191" t="str">
        <f ca="1"/>
        <v>Late</v>
      </c>
      <c r="X188" s="194">
        <f ca="1"/>
        <v>0</v>
      </c>
      <c r="Y188" s="195">
        <f ca="1"/>
        <v>0</v>
      </c>
      <c r="Z188" s="203">
        <f ca="1"/>
        <v>0</v>
      </c>
      <c r="AA188" s="173">
        <f ca="1"/>
        <v>46288</v>
      </c>
      <c r="AB188" s="189">
        <f ca="1"/>
        <v>1</v>
      </c>
      <c r="AC188" s="191" t="str">
        <f ca="1"/>
        <v>Completed</v>
      </c>
      <c r="AD188" s="583">
        <f ca="1"/>
        <v>46295</v>
      </c>
      <c r="AE188" s="189">
        <f ca="1"/>
        <v>0</v>
      </c>
      <c r="AF188" s="191" t="str">
        <f ca="1"/>
        <v>Late</v>
      </c>
      <c r="AG188" t="str" cm="1">
        <f t="array" aca="1" ref="AG188" ca="1">_xlfn.XLOOKUP(1,(E188='01 Summary'!$E$4:$E$250)*(('01 Summary'!$AF$4:$AF$250="Late")+('01 Summary'!$AF$4:$AF$250="On Schedule")),'01 Summary'!$AM$4:$AM$250," ")</f>
        <v>รองานหลังคา CIV Oct-26</v>
      </c>
      <c r="AI188" t="s">
        <v>403</v>
      </c>
      <c r="AJ188" t="s">
        <v>3648</v>
      </c>
      <c r="AK188" t="s">
        <v>3898</v>
      </c>
    </row>
    <row r="189" spans="2:37" ht="30" customHeight="1" x14ac:dyDescent="0.2">
      <c r="B189" s="491">
        <f ca="1"/>
        <v>185</v>
      </c>
      <c r="C189" s="491" t="str">
        <f ca="1"/>
        <v>MDW-39507</v>
      </c>
      <c r="D189" s="491" t="str">
        <f ca="1"/>
        <v>Lot02</v>
      </c>
      <c r="E189" s="491" t="str">
        <f ca="1"/>
        <v>MO-BEM2</v>
      </c>
      <c r="F189" s="491" t="str">
        <f ca="1"/>
        <v>MO-BEM</v>
      </c>
      <c r="G189" s="493" t="str">
        <f ca="1"/>
        <v>High Roof at Main Work Shop Entrance and Store</v>
      </c>
      <c r="H189" s="491" t="str">
        <f ca="1"/>
        <v>สหชาติ</v>
      </c>
      <c r="I189" s="491">
        <f ca="1"/>
        <v>0</v>
      </c>
      <c r="J189" s="491" t="str">
        <f ca="1"/>
        <v>Depot</v>
      </c>
      <c r="K189" s="495">
        <f ca="1"/>
        <v>46235</v>
      </c>
      <c r="L189" s="173">
        <f ca="1"/>
        <v>46066</v>
      </c>
      <c r="M189" s="189">
        <f ca="1"/>
        <v>1</v>
      </c>
      <c r="N189" s="191" t="str">
        <f ca="1"/>
        <v>Completed</v>
      </c>
      <c r="O189" s="173">
        <f ca="1"/>
        <v>46112</v>
      </c>
      <c r="P189" s="189">
        <f ca="1"/>
        <v>1</v>
      </c>
      <c r="Q189" s="191" t="str">
        <f ca="1"/>
        <v>Completed</v>
      </c>
      <c r="R189" s="194">
        <f ca="1"/>
        <v>0</v>
      </c>
      <c r="S189" s="195">
        <f ca="1"/>
        <v>0</v>
      </c>
      <c r="T189" s="203">
        <f ca="1"/>
        <v>0</v>
      </c>
      <c r="U189" s="173">
        <f ca="1"/>
        <v>46234</v>
      </c>
      <c r="V189" s="189">
        <f ca="1"/>
        <v>1</v>
      </c>
      <c r="W189" s="191" t="str">
        <f ca="1"/>
        <v>Completed</v>
      </c>
      <c r="X189" s="194">
        <f ca="1"/>
        <v>0</v>
      </c>
      <c r="Y189" s="195">
        <f ca="1"/>
        <v>0</v>
      </c>
      <c r="Z189" s="203">
        <f ca="1"/>
        <v>0</v>
      </c>
      <c r="AA189" s="173">
        <f ca="1"/>
        <v>46204</v>
      </c>
      <c r="AB189" s="189">
        <f ca="1"/>
        <v>1</v>
      </c>
      <c r="AC189" s="191" t="str">
        <f ca="1"/>
        <v>Completed</v>
      </c>
      <c r="AD189" s="583">
        <f ca="1"/>
        <v>46295</v>
      </c>
      <c r="AE189" s="189">
        <f ca="1"/>
        <v>0</v>
      </c>
      <c r="AF189" s="191" t="str">
        <f ca="1"/>
        <v>Late</v>
      </c>
      <c r="AG189" t="str" cm="1">
        <f t="array" aca="1" ref="AG189" ca="1">_xlfn.XLOOKUP(1,(E189='01 Summary'!$E$4:$E$250)*(('01 Summary'!$AF$4:$AF$250="Late")+('01 Summary'!$AF$4:$AF$250="On Schedule")),'01 Summary'!$AM$4:$AM$250," ")</f>
        <v>กำลังทำเอกสาร Test Report</v>
      </c>
      <c r="AI189" t="s">
        <v>405</v>
      </c>
      <c r="AJ189" t="s">
        <v>2179</v>
      </c>
      <c r="AK189" t="s">
        <v>2181</v>
      </c>
    </row>
    <row r="190" spans="2:37" ht="30" customHeight="1" x14ac:dyDescent="0.2">
      <c r="B190" s="491">
        <f ca="1"/>
        <v>186</v>
      </c>
      <c r="C190" s="491" t="str">
        <f ca="1"/>
        <v>MDW-39509</v>
      </c>
      <c r="D190" s="491" t="str">
        <f ca="1"/>
        <v>Lot02</v>
      </c>
      <c r="E190" s="491" t="str">
        <f ca="1"/>
        <v>MO-BEM3</v>
      </c>
      <c r="F190" s="491" t="str">
        <f ca="1"/>
        <v>MO-BEM</v>
      </c>
      <c r="G190" s="493" t="str">
        <f ca="1"/>
        <v>High Roof at the entrance and exit of the under floor wheel lathe</v>
      </c>
      <c r="H190" s="491" t="str">
        <f ca="1"/>
        <v>สหชาติ</v>
      </c>
      <c r="I190" s="491">
        <f ca="1"/>
        <v>0</v>
      </c>
      <c r="J190" s="491" t="str">
        <f ca="1"/>
        <v>Depot</v>
      </c>
      <c r="K190" s="495">
        <f ca="1"/>
        <v>46238</v>
      </c>
      <c r="L190" s="173">
        <f ca="1"/>
        <v>46066</v>
      </c>
      <c r="M190" s="189">
        <f ca="1"/>
        <v>1</v>
      </c>
      <c r="N190" s="191" t="str">
        <f ca="1"/>
        <v>Completed</v>
      </c>
      <c r="O190" s="173">
        <f ca="1"/>
        <v>46112</v>
      </c>
      <c r="P190" s="189">
        <f ca="1"/>
        <v>1</v>
      </c>
      <c r="Q190" s="191" t="str">
        <f ca="1"/>
        <v>Completed</v>
      </c>
      <c r="R190" s="194">
        <f ca="1"/>
        <v>0</v>
      </c>
      <c r="S190" s="195">
        <f ca="1"/>
        <v>0</v>
      </c>
      <c r="T190" s="203">
        <f ca="1"/>
        <v>0</v>
      </c>
      <c r="U190" s="173">
        <f ca="1"/>
        <v>46234</v>
      </c>
      <c r="V190" s="189">
        <f ca="1"/>
        <v>1</v>
      </c>
      <c r="W190" s="191" t="str">
        <f ca="1"/>
        <v>Completed</v>
      </c>
      <c r="X190" s="194">
        <f ca="1"/>
        <v>0</v>
      </c>
      <c r="Y190" s="195">
        <f ca="1"/>
        <v>0</v>
      </c>
      <c r="Z190" s="203">
        <f ca="1"/>
        <v>0</v>
      </c>
      <c r="AA190" s="173">
        <f ca="1"/>
        <v>46204</v>
      </c>
      <c r="AB190" s="189">
        <f ca="1"/>
        <v>1</v>
      </c>
      <c r="AC190" s="191" t="str">
        <f ca="1"/>
        <v>Completed</v>
      </c>
      <c r="AD190" s="583">
        <f ca="1"/>
        <v>46295</v>
      </c>
      <c r="AE190" s="189">
        <f ca="1"/>
        <v>0</v>
      </c>
      <c r="AF190" s="191" t="str">
        <f ca="1"/>
        <v>Late</v>
      </c>
      <c r="AG190" t="str" cm="1">
        <f t="array" aca="1" ref="AG190" ca="1">_xlfn.XLOOKUP(1,(E190='01 Summary'!$E$4:$E$250)*(('01 Summary'!$AF$4:$AF$250="Late")+('01 Summary'!$AF$4:$AF$250="On Schedule")),'01 Summary'!$AM$4:$AM$250," ")</f>
        <v>กำลังทำเอกสาร Test Report</v>
      </c>
      <c r="AI190" t="s">
        <v>406</v>
      </c>
      <c r="AJ190" t="s">
        <v>2183</v>
      </c>
      <c r="AK190" t="s">
        <v>380</v>
      </c>
    </row>
    <row r="191" spans="2:37" ht="30" customHeight="1" x14ac:dyDescent="0.2">
      <c r="B191" s="491">
        <f ca="1"/>
        <v>187</v>
      </c>
      <c r="C191" s="685" t="str">
        <f ca="1"/>
        <v>MDW-39511</v>
      </c>
      <c r="D191" s="685" t="str">
        <f ca="1"/>
        <v>Lot02</v>
      </c>
      <c r="E191" s="685" t="str">
        <f ca="1"/>
        <v>MO-BEM4.1</v>
      </c>
      <c r="F191" s="685" t="str">
        <f ca="1"/>
        <v>MO-BEM</v>
      </c>
      <c r="G191" s="687" t="str">
        <f ca="1"/>
        <v>Maintenance Office Rooms at Main Workshop - Civil &amp; AR</v>
      </c>
      <c r="H191" s="685" t="str">
        <f ca="1"/>
        <v>สหชาติ</v>
      </c>
      <c r="I191" s="685">
        <f ca="1"/>
        <v>0</v>
      </c>
      <c r="J191" s="685" t="str">
        <f ca="1"/>
        <v>Depot</v>
      </c>
      <c r="K191" s="688">
        <f ca="1"/>
        <v>46206</v>
      </c>
      <c r="L191" s="193">
        <f ca="1"/>
        <v>46125</v>
      </c>
      <c r="M191" s="531">
        <f ca="1"/>
        <v>1</v>
      </c>
      <c r="N191" s="601" t="str">
        <f ca="1"/>
        <v>Completed</v>
      </c>
      <c r="O191" s="193">
        <f ca="1"/>
        <v>46156</v>
      </c>
      <c r="P191" s="531">
        <f ca="1"/>
        <v>1</v>
      </c>
      <c r="Q191" s="601" t="str">
        <f ca="1"/>
        <v>Completed</v>
      </c>
      <c r="R191" s="602">
        <f ca="1"/>
        <v>0</v>
      </c>
      <c r="S191" s="603">
        <f ca="1"/>
        <v>0</v>
      </c>
      <c r="T191" s="604">
        <f ca="1"/>
        <v>0</v>
      </c>
      <c r="U191" s="193">
        <f ca="1"/>
        <v>46203</v>
      </c>
      <c r="V191" s="531">
        <f ca="1"/>
        <v>1</v>
      </c>
      <c r="W191" s="601" t="str">
        <f ca="1"/>
        <v>Completed</v>
      </c>
      <c r="X191" s="602">
        <f ca="1"/>
        <v>0</v>
      </c>
      <c r="Y191" s="603">
        <f ca="1"/>
        <v>0</v>
      </c>
      <c r="Z191" s="604">
        <f ca="1"/>
        <v>0</v>
      </c>
      <c r="AA191" s="193">
        <f ca="1"/>
        <v>46173</v>
      </c>
      <c r="AB191" s="531">
        <f ca="1"/>
        <v>1</v>
      </c>
      <c r="AC191" s="601" t="str">
        <f ca="1"/>
        <v>Completed</v>
      </c>
      <c r="AD191" s="193">
        <f ca="1"/>
        <v>46295</v>
      </c>
      <c r="AE191" s="531">
        <f ca="1"/>
        <v>1</v>
      </c>
      <c r="AF191" s="601" t="str">
        <f ca="1"/>
        <v>Completed</v>
      </c>
      <c r="AG191" s="571" t="str" cm="1">
        <f t="array" aca="1" ref="AG191" ca="1">_xlfn.XLOOKUP(1,(E191='01 Summary'!$E$4:$E$250)*(('01 Summary'!$AF$4:$AF$250="Late")+('01 Summary'!$AF$4:$AF$250="On Schedule")),'01 Summary'!$AM$4:$AM$250," ")</f>
        <v xml:space="preserve"> </v>
      </c>
      <c r="AH191" s="571"/>
      <c r="AI191" s="571" t="s">
        <v>408</v>
      </c>
      <c r="AJ191" s="571" t="s">
        <v>2187</v>
      </c>
      <c r="AK191" s="571" t="s">
        <v>2189</v>
      </c>
    </row>
    <row r="192" spans="2:37" ht="30" customHeight="1" x14ac:dyDescent="0.2">
      <c r="B192" s="491">
        <f ca="1"/>
        <v>188</v>
      </c>
      <c r="C192" s="491" t="str">
        <f ca="1"/>
        <v>MDW-39512</v>
      </c>
      <c r="D192" s="491" t="str">
        <f ca="1"/>
        <v>Lot02</v>
      </c>
      <c r="E192" s="491" t="str">
        <f ca="1"/>
        <v>MO-BEM4.2</v>
      </c>
      <c r="F192" s="491" t="str">
        <f ca="1"/>
        <v>MO-BEM</v>
      </c>
      <c r="G192" s="493" t="str">
        <f ca="1"/>
        <v>Maintenance Office Rooms at Main Workshop - Building Services</v>
      </c>
      <c r="H192" s="491" t="str">
        <f ca="1"/>
        <v>ประธาน</v>
      </c>
      <c r="I192" s="491">
        <f ca="1"/>
        <v>0</v>
      </c>
      <c r="J192" s="491" t="str">
        <f ca="1"/>
        <v>Depot</v>
      </c>
      <c r="K192" s="495">
        <f ca="1"/>
        <v>46207</v>
      </c>
      <c r="L192" s="173">
        <f ca="1"/>
        <v>46125</v>
      </c>
      <c r="M192" s="189">
        <f ca="1"/>
        <v>1</v>
      </c>
      <c r="N192" s="191" t="str">
        <f ca="1"/>
        <v>Completed</v>
      </c>
      <c r="O192" s="173">
        <f ca="1"/>
        <v>46156</v>
      </c>
      <c r="P192" s="189">
        <f ca="1"/>
        <v>1</v>
      </c>
      <c r="Q192" s="191" t="str">
        <f ca="1"/>
        <v>Completed</v>
      </c>
      <c r="R192" s="194">
        <f ca="1"/>
        <v>0</v>
      </c>
      <c r="S192" s="195">
        <f ca="1"/>
        <v>0</v>
      </c>
      <c r="T192" s="203">
        <f ca="1"/>
        <v>0</v>
      </c>
      <c r="U192" s="173">
        <f ca="1"/>
        <v>46203</v>
      </c>
      <c r="V192" s="189">
        <f ca="1"/>
        <v>1</v>
      </c>
      <c r="W192" s="191" t="str">
        <f ca="1"/>
        <v>Completed</v>
      </c>
      <c r="X192" s="194">
        <f ca="1"/>
        <v>0</v>
      </c>
      <c r="Y192" s="195">
        <f ca="1"/>
        <v>0</v>
      </c>
      <c r="Z192" s="203">
        <f ca="1"/>
        <v>0</v>
      </c>
      <c r="AA192" s="173">
        <f ca="1"/>
        <v>46288</v>
      </c>
      <c r="AB192" s="189">
        <f ca="1"/>
        <v>1</v>
      </c>
      <c r="AC192" s="191" t="str">
        <f ca="1"/>
        <v>Completed</v>
      </c>
      <c r="AD192" s="173">
        <f ca="1"/>
        <v>46295</v>
      </c>
      <c r="AE192" s="189">
        <f ca="1"/>
        <v>0</v>
      </c>
      <c r="AF192" s="191" t="str">
        <f ca="1"/>
        <v>Late</v>
      </c>
      <c r="AG192" t="str" cm="1">
        <f t="array" aca="1" ref="AG192" ca="1">_xlfn.XLOOKUP(1,(E192='01 Summary'!$E$4:$E$250)*(('01 Summary'!$AF$4:$AF$250="Late")+('01 Summary'!$AF$4:$AF$250="On Schedule")),'01 Summary'!$AM$4:$AM$250," ")</f>
        <v>รอส่งงานกับ BEM</v>
      </c>
      <c r="AI192" t="s">
        <v>407</v>
      </c>
      <c r="AJ192" t="s">
        <v>3658</v>
      </c>
      <c r="AK192" t="s">
        <v>3900</v>
      </c>
    </row>
    <row r="193" spans="2:37" ht="30" customHeight="1" x14ac:dyDescent="0.2">
      <c r="B193" s="491">
        <f ca="1"/>
        <v>189</v>
      </c>
      <c r="C193" s="685" t="str">
        <f ca="1"/>
        <v>MDW-39513</v>
      </c>
      <c r="D193" s="685" t="str">
        <f ca="1"/>
        <v>Lot02</v>
      </c>
      <c r="E193" s="685" t="str">
        <f ca="1"/>
        <v>MO-BEM5</v>
      </c>
      <c r="F193" s="685" t="str">
        <f ca="1"/>
        <v>MO-BEM</v>
      </c>
      <c r="G193" s="687" t="str">
        <f ca="1"/>
        <v>Install Concrete car barrier along the walkway in front of  MWS building</v>
      </c>
      <c r="H193" s="685" t="str">
        <f ca="1"/>
        <v>สหชาติ</v>
      </c>
      <c r="I193" s="685">
        <f ca="1"/>
        <v>0</v>
      </c>
      <c r="J193" s="685" t="str">
        <f ca="1"/>
        <v>Depot</v>
      </c>
      <c r="K193" s="688">
        <f ca="1"/>
        <v>46388</v>
      </c>
      <c r="L193" s="193">
        <f ca="1"/>
        <v>46309</v>
      </c>
      <c r="M193" s="531">
        <f ca="1"/>
        <v>1</v>
      </c>
      <c r="N193" s="601" t="str">
        <f ca="1"/>
        <v>Completed</v>
      </c>
      <c r="O193" s="193">
        <f ca="1"/>
        <v>46340</v>
      </c>
      <c r="P193" s="531">
        <f ca="1"/>
        <v>1</v>
      </c>
      <c r="Q193" s="601" t="str">
        <f ca="1"/>
        <v>Completed</v>
      </c>
      <c r="R193" s="602">
        <f ca="1"/>
        <v>0</v>
      </c>
      <c r="S193" s="603">
        <f ca="1"/>
        <v>0</v>
      </c>
      <c r="T193" s="604">
        <f ca="1"/>
        <v>0</v>
      </c>
      <c r="U193" s="193">
        <f ca="1"/>
        <v>46387</v>
      </c>
      <c r="V193" s="531">
        <f ca="1"/>
        <v>1</v>
      </c>
      <c r="W193" s="601" t="str">
        <f ca="1"/>
        <v>Completed</v>
      </c>
      <c r="X193" s="602">
        <f ca="1"/>
        <v>0</v>
      </c>
      <c r="Y193" s="603">
        <f ca="1"/>
        <v>0</v>
      </c>
      <c r="Z193" s="604">
        <f ca="1"/>
        <v>0</v>
      </c>
      <c r="AA193" s="193">
        <f ca="1"/>
        <v>46357</v>
      </c>
      <c r="AB193" s="531">
        <f ca="1"/>
        <v>0.5</v>
      </c>
      <c r="AC193" s="601" t="str">
        <f ca="1"/>
        <v>On Schedule</v>
      </c>
      <c r="AD193" s="193">
        <f ca="1"/>
        <v>46394</v>
      </c>
      <c r="AE193" s="531">
        <f ca="1"/>
        <v>1</v>
      </c>
      <c r="AF193" s="601" t="str">
        <f ca="1"/>
        <v>Completed</v>
      </c>
      <c r="AG193" t="str" cm="1">
        <f t="array" aca="1" ref="AG193" ca="1">_xlfn.XLOOKUP(1,(E193='01 Summary'!$E$4:$E$250)*(('01 Summary'!$AF$4:$AF$250="Late")+('01 Summary'!$AF$4:$AF$250="On Schedule")),'01 Summary'!$AM$4:$AM$250," ")</f>
        <v xml:space="preserve"> </v>
      </c>
      <c r="AI193" t="s">
        <v>409</v>
      </c>
      <c r="AJ193" t="s">
        <v>2191</v>
      </c>
      <c r="AK193" t="s">
        <v>2193</v>
      </c>
    </row>
    <row r="194" spans="2:37" ht="30" customHeight="1" x14ac:dyDescent="0.2">
      <c r="B194" s="491">
        <f ca="1"/>
        <v>190</v>
      </c>
      <c r="C194" s="494">
        <f ca="1"/>
        <v>0</v>
      </c>
      <c r="D194" s="491" t="str">
        <f ca="1"/>
        <v>Lot02</v>
      </c>
      <c r="E194" s="491" t="str">
        <f ca="1"/>
        <v>MO-BEM6</v>
      </c>
      <c r="F194" s="491" t="str">
        <f ca="1"/>
        <v>MO-BEM</v>
      </c>
      <c r="G194" s="493" t="str">
        <f ca="1"/>
        <v>Handrail on top of the water tank on the rooftop of the Admin Building</v>
      </c>
      <c r="H194" s="491" t="str">
        <f ca="1"/>
        <v>สหชาติ</v>
      </c>
      <c r="I194" s="491">
        <f ca="1"/>
        <v>0</v>
      </c>
      <c r="J194" s="491" t="str">
        <f ca="1"/>
        <v>Depot</v>
      </c>
      <c r="K194" s="495">
        <f ca="1"/>
        <v>46388</v>
      </c>
      <c r="L194" s="173">
        <f ca="1"/>
        <v>46314</v>
      </c>
      <c r="M194" s="189">
        <f ca="1"/>
        <v>1</v>
      </c>
      <c r="N194" s="191" t="str">
        <f ca="1"/>
        <v>Completed</v>
      </c>
      <c r="O194" s="173">
        <f ca="1"/>
        <v>46345</v>
      </c>
      <c r="P194" s="189">
        <f ca="1"/>
        <v>1</v>
      </c>
      <c r="Q194" s="191" t="str">
        <f ca="1"/>
        <v>Completed</v>
      </c>
      <c r="R194" s="194">
        <f ca="1"/>
        <v>0</v>
      </c>
      <c r="S194" s="195">
        <f ca="1"/>
        <v>0</v>
      </c>
      <c r="T194" s="203">
        <f ca="1"/>
        <v>0</v>
      </c>
      <c r="U194" s="173">
        <f ca="1"/>
        <v>46387</v>
      </c>
      <c r="V194" s="189">
        <f ca="1"/>
        <v>0</v>
      </c>
      <c r="W194" s="191" t="str">
        <f ca="1"/>
        <v>On Schedule</v>
      </c>
      <c r="X194" s="194">
        <f ca="1"/>
        <v>0</v>
      </c>
      <c r="Y194" s="195">
        <f ca="1"/>
        <v>0</v>
      </c>
      <c r="Z194" s="203">
        <f ca="1"/>
        <v>0</v>
      </c>
      <c r="AA194" s="173">
        <f ca="1"/>
        <v>46356</v>
      </c>
      <c r="AB194" s="189">
        <f ca="1"/>
        <v>0</v>
      </c>
      <c r="AC194" s="191" t="str">
        <f ca="1"/>
        <v>On Schedule</v>
      </c>
      <c r="AD194" s="173">
        <f ca="1"/>
        <v>46394</v>
      </c>
      <c r="AE194" s="189">
        <f ca="1"/>
        <v>0</v>
      </c>
      <c r="AF194" s="191" t="str">
        <f ca="1"/>
        <v>On Schedule</v>
      </c>
      <c r="AG194" cm="1">
        <f t="array" aca="1" ref="AG194" ca="1">_xlfn.XLOOKUP(1,(E194='01 Summary'!$E$4:$E$250)*(('01 Summary'!$AF$4:$AF$250="Late")+('01 Summary'!$AF$4:$AF$250="On Schedule")),'01 Summary'!$AM$4:$AM$250," ")</f>
        <v>0</v>
      </c>
      <c r="AJ194">
        <v>0</v>
      </c>
      <c r="AK194">
        <v>0</v>
      </c>
    </row>
    <row r="195" spans="2:37" ht="30" customHeight="1" x14ac:dyDescent="0.2">
      <c r="B195" s="491">
        <f ca="1"/>
        <v>191</v>
      </c>
      <c r="C195" s="494">
        <f ca="1"/>
        <v>0</v>
      </c>
      <c r="D195" s="491" t="str">
        <f ca="1"/>
        <v>Lot02</v>
      </c>
      <c r="E195" s="491" t="str">
        <f ca="1"/>
        <v>MO-BEM7</v>
      </c>
      <c r="F195" s="491" t="str">
        <f ca="1"/>
        <v>MO-BEM</v>
      </c>
      <c r="G195" s="493" t="str">
        <f ca="1"/>
        <v>Modify maintenance service door to the roof building to easier access while maintaining safe operational standards</v>
      </c>
      <c r="H195" s="491" t="str">
        <f ca="1"/>
        <v>สหชาติ</v>
      </c>
      <c r="I195" s="491">
        <f ca="1"/>
        <v>0</v>
      </c>
      <c r="J195" s="491" t="str">
        <f ca="1"/>
        <v>Depot</v>
      </c>
      <c r="K195" s="495">
        <f ca="1"/>
        <v>46388</v>
      </c>
      <c r="L195" s="173">
        <f ca="1"/>
        <v>46314</v>
      </c>
      <c r="M195" s="189">
        <f ca="1"/>
        <v>0.5</v>
      </c>
      <c r="N195" s="191" t="str">
        <f ca="1"/>
        <v>Late</v>
      </c>
      <c r="O195" s="173">
        <f ca="1"/>
        <v>46345</v>
      </c>
      <c r="P195" s="189">
        <f ca="1"/>
        <v>0</v>
      </c>
      <c r="Q195" s="191" t="str">
        <f ca="1"/>
        <v>On Schedule</v>
      </c>
      <c r="R195" s="194">
        <f ca="1"/>
        <v>0</v>
      </c>
      <c r="S195" s="195">
        <f ca="1"/>
        <v>0</v>
      </c>
      <c r="T195" s="203">
        <f ca="1"/>
        <v>0</v>
      </c>
      <c r="U195" s="173">
        <f ca="1"/>
        <v>46387</v>
      </c>
      <c r="V195" s="189">
        <f ca="1"/>
        <v>0</v>
      </c>
      <c r="W195" s="191" t="str">
        <f ca="1"/>
        <v>On Schedule</v>
      </c>
      <c r="X195" s="194">
        <f ca="1"/>
        <v>0</v>
      </c>
      <c r="Y195" s="195">
        <f ca="1"/>
        <v>0</v>
      </c>
      <c r="Z195" s="203">
        <f ca="1"/>
        <v>0</v>
      </c>
      <c r="AA195" s="173">
        <f ca="1"/>
        <v>46356</v>
      </c>
      <c r="AB195" s="189">
        <f ca="1"/>
        <v>0</v>
      </c>
      <c r="AC195" s="191" t="str">
        <f ca="1"/>
        <v>On Schedule</v>
      </c>
      <c r="AD195" s="173">
        <f ca="1"/>
        <v>46394</v>
      </c>
      <c r="AE195" s="189">
        <f ca="1"/>
        <v>0</v>
      </c>
      <c r="AF195" s="191" t="str">
        <f ca="1"/>
        <v>On Schedule</v>
      </c>
      <c r="AG195" cm="1">
        <f t="array" aca="1" ref="AG195" ca="1">_xlfn.XLOOKUP(1,(E195='01 Summary'!$E$4:$E$250)*(('01 Summary'!$AF$4:$AF$250="Late")+('01 Summary'!$AF$4:$AF$250="On Schedule")),'01 Summary'!$AM$4:$AM$250," ")</f>
        <v>0</v>
      </c>
      <c r="AJ195">
        <v>0</v>
      </c>
      <c r="AK195">
        <v>0</v>
      </c>
    </row>
    <row r="196" spans="2:37" ht="30" customHeight="1" x14ac:dyDescent="0.2">
      <c r="B196" s="491">
        <f ca="1"/>
        <v>192</v>
      </c>
      <c r="C196" s="491" t="str">
        <f ca="1"/>
        <v>MDW-39536</v>
      </c>
      <c r="D196" s="491" t="str">
        <f ca="1"/>
        <v>Lot02</v>
      </c>
      <c r="E196" s="491" t="str">
        <f ca="1"/>
        <v>MO-BEM8</v>
      </c>
      <c r="F196" s="491" t="str">
        <f ca="1"/>
        <v>MO-BEM</v>
      </c>
      <c r="G196" s="493" t="str">
        <f ca="1"/>
        <v>Company logo and Central Control Room sign in CCR room.</v>
      </c>
      <c r="H196" s="491" t="str">
        <f ca="1"/>
        <v>สหชาติ</v>
      </c>
      <c r="I196" s="491">
        <f ca="1"/>
        <v>0</v>
      </c>
      <c r="J196" s="491" t="str">
        <f ca="1"/>
        <v>Depot</v>
      </c>
      <c r="K196" s="495">
        <f ca="1"/>
        <v>46143</v>
      </c>
      <c r="L196" s="173">
        <f ca="1"/>
        <v>46049</v>
      </c>
      <c r="M196" s="189">
        <f ca="1"/>
        <v>1</v>
      </c>
      <c r="N196" s="191" t="str">
        <f ca="1"/>
        <v>Completed</v>
      </c>
      <c r="O196" s="173">
        <f ca="1"/>
        <v>46095</v>
      </c>
      <c r="P196" s="189">
        <f ca="1"/>
        <v>1</v>
      </c>
      <c r="Q196" s="191" t="str">
        <f ca="1"/>
        <v>Completed</v>
      </c>
      <c r="R196" s="194">
        <f ca="1"/>
        <v>0</v>
      </c>
      <c r="S196" s="195">
        <f ca="1"/>
        <v>0</v>
      </c>
      <c r="T196" s="203">
        <f ca="1"/>
        <v>0</v>
      </c>
      <c r="U196" s="173">
        <f ca="1"/>
        <v>46142</v>
      </c>
      <c r="V196" s="189">
        <f ca="1"/>
        <v>1</v>
      </c>
      <c r="W196" s="191" t="str">
        <f ca="1"/>
        <v>Completed</v>
      </c>
      <c r="X196" s="194">
        <f ca="1"/>
        <v>0</v>
      </c>
      <c r="Y196" s="195">
        <f ca="1"/>
        <v>0</v>
      </c>
      <c r="Z196" s="203">
        <f ca="1"/>
        <v>0</v>
      </c>
      <c r="AA196" s="173">
        <f ca="1"/>
        <v>46295</v>
      </c>
      <c r="AB196" s="189">
        <f ca="1"/>
        <v>0.5</v>
      </c>
      <c r="AC196" s="191" t="str">
        <f ca="1"/>
        <v>Late</v>
      </c>
      <c r="AD196" s="583">
        <f ca="1"/>
        <v>46302</v>
      </c>
      <c r="AE196" s="189">
        <f ca="1"/>
        <v>0</v>
      </c>
      <c r="AF196" s="191" t="str">
        <f ca="1"/>
        <v>Late</v>
      </c>
      <c r="AG196" cm="1">
        <f t="array" aca="1" ref="AG196" ca="1">_xlfn.XLOOKUP(1,(E196='01 Summary'!$E$4:$E$250)*(('01 Summary'!$AF$4:$AF$250="Late")+('01 Summary'!$AF$4:$AF$250="On Schedule")),'01 Summary'!$AM$4:$AM$250," ")</f>
        <v>0</v>
      </c>
      <c r="AI196" t="s">
        <v>410</v>
      </c>
      <c r="AJ196" t="s">
        <v>2240</v>
      </c>
      <c r="AK196" t="s">
        <v>2242</v>
      </c>
    </row>
    <row r="197" spans="2:37" ht="30" customHeight="1" x14ac:dyDescent="0.2">
      <c r="B197" s="491">
        <f ca="1"/>
        <v>193</v>
      </c>
      <c r="C197" s="491" t="str">
        <f ca="1"/>
        <v>MDW-39536</v>
      </c>
      <c r="D197" s="491" t="str">
        <f ca="1"/>
        <v>Lot02</v>
      </c>
      <c r="E197" s="491" t="str">
        <f ca="1"/>
        <v>MO-BEM9</v>
      </c>
      <c r="F197" s="491" t="str">
        <f ca="1"/>
        <v>MO-BEM</v>
      </c>
      <c r="G197" s="493" t="str">
        <f ca="1"/>
        <v>Soundproof insulation on the wall and structure and equipment in the CCR room.</v>
      </c>
      <c r="H197" s="491" t="str">
        <f ca="1"/>
        <v>สหชาติ</v>
      </c>
      <c r="I197" s="491">
        <f ca="1"/>
        <v>0</v>
      </c>
      <c r="J197" s="491" t="str">
        <f ca="1"/>
        <v>Depot</v>
      </c>
      <c r="K197" s="495">
        <f ca="1"/>
        <v>46143</v>
      </c>
      <c r="L197" s="173">
        <f ca="1"/>
        <v>46034</v>
      </c>
      <c r="M197" s="189">
        <f ca="1"/>
        <v>1</v>
      </c>
      <c r="N197" s="191" t="str">
        <f ca="1"/>
        <v>Completed</v>
      </c>
      <c r="O197" s="173">
        <f ca="1"/>
        <v>46080</v>
      </c>
      <c r="P197" s="189">
        <f ca="1"/>
        <v>1</v>
      </c>
      <c r="Q197" s="191" t="str">
        <f ca="1"/>
        <v>Completed</v>
      </c>
      <c r="R197" s="194">
        <f ca="1"/>
        <v>0</v>
      </c>
      <c r="S197" s="195">
        <f ca="1"/>
        <v>0</v>
      </c>
      <c r="T197" s="203">
        <f ca="1"/>
        <v>0</v>
      </c>
      <c r="U197" s="173">
        <f ca="1"/>
        <v>46142</v>
      </c>
      <c r="V197" s="189">
        <f ca="1"/>
        <v>1</v>
      </c>
      <c r="W197" s="191" t="str">
        <f ca="1"/>
        <v>Completed</v>
      </c>
      <c r="X197" s="194">
        <f ca="1"/>
        <v>0</v>
      </c>
      <c r="Y197" s="195">
        <f ca="1"/>
        <v>0</v>
      </c>
      <c r="Z197" s="203">
        <f ca="1"/>
        <v>0</v>
      </c>
      <c r="AA197" s="173">
        <f ca="1"/>
        <v>46295</v>
      </c>
      <c r="AB197" s="189">
        <f ca="1"/>
        <v>0.5</v>
      </c>
      <c r="AC197" s="191" t="str">
        <f ca="1"/>
        <v>Late</v>
      </c>
      <c r="AD197" s="583">
        <f ca="1"/>
        <v>46302</v>
      </c>
      <c r="AE197" s="189">
        <f ca="1"/>
        <v>0</v>
      </c>
      <c r="AF197" s="191" t="str">
        <f ca="1"/>
        <v>Late</v>
      </c>
      <c r="AG197" cm="1">
        <f t="array" aca="1" ref="AG197" ca="1">_xlfn.XLOOKUP(1,(E197='01 Summary'!$E$4:$E$250)*(('01 Summary'!$AF$4:$AF$250="Late")+('01 Summary'!$AF$4:$AF$250="On Schedule")),'01 Summary'!$AM$4:$AM$250," ")</f>
        <v>0</v>
      </c>
      <c r="AI197" t="s">
        <v>410</v>
      </c>
      <c r="AJ197" t="s">
        <v>2240</v>
      </c>
      <c r="AK197" t="s">
        <v>2242</v>
      </c>
    </row>
    <row r="198" spans="2:37" ht="30" customHeight="1" x14ac:dyDescent="0.2">
      <c r="B198" s="491">
        <f ca="1"/>
        <v>194</v>
      </c>
      <c r="C198" s="491" t="str">
        <f ca="1"/>
        <v>MDW-39526</v>
      </c>
      <c r="D198" s="491" t="str">
        <f ca="1"/>
        <v>Lot02</v>
      </c>
      <c r="E198" s="491" t="str">
        <f ca="1"/>
        <v>MO-BEM10</v>
      </c>
      <c r="F198" s="491" t="str">
        <f ca="1"/>
        <v>MO-BEM</v>
      </c>
      <c r="G198" s="493" t="str">
        <f ca="1"/>
        <v>Relocate Fire Hose Cabinet to be outside of the clearance gauge zone 17 set</v>
      </c>
      <c r="H198" s="491" t="str">
        <f ca="1"/>
        <v>ประธาน</v>
      </c>
      <c r="I198" s="491">
        <f ca="1"/>
        <v>0</v>
      </c>
      <c r="J198" s="491" t="str">
        <f ca="1"/>
        <v>Depot</v>
      </c>
      <c r="K198" s="495">
        <f ca="1"/>
        <v>46143</v>
      </c>
      <c r="L198" s="173">
        <f ca="1"/>
        <v>46034</v>
      </c>
      <c r="M198" s="189">
        <f ca="1"/>
        <v>1</v>
      </c>
      <c r="N198" s="192" t="str">
        <f ca="1"/>
        <v>Completed</v>
      </c>
      <c r="O198" s="173">
        <f ca="1"/>
        <v>46080</v>
      </c>
      <c r="P198" s="189">
        <f ca="1"/>
        <v>1</v>
      </c>
      <c r="Q198" s="192" t="str">
        <f ca="1"/>
        <v>Completed</v>
      </c>
      <c r="R198" s="194">
        <f ca="1"/>
        <v>0</v>
      </c>
      <c r="S198" s="195">
        <f ca="1"/>
        <v>0</v>
      </c>
      <c r="T198" s="203">
        <f ca="1"/>
        <v>0</v>
      </c>
      <c r="U198" s="173">
        <f ca="1"/>
        <v>46142</v>
      </c>
      <c r="V198" s="189">
        <f ca="1"/>
        <v>1</v>
      </c>
      <c r="W198" s="191" t="str">
        <f ca="1"/>
        <v>Completed</v>
      </c>
      <c r="X198" s="194">
        <f ca="1"/>
        <v>0</v>
      </c>
      <c r="Y198" s="195">
        <f ca="1"/>
        <v>0</v>
      </c>
      <c r="Z198" s="203">
        <f ca="1"/>
        <v>0</v>
      </c>
      <c r="AA198" s="173">
        <f ca="1"/>
        <v>46099</v>
      </c>
      <c r="AB198" s="189">
        <f ca="1"/>
        <v>1</v>
      </c>
      <c r="AC198" s="191" t="str">
        <f ca="1"/>
        <v>Completed</v>
      </c>
      <c r="AD198" s="583">
        <f ca="1"/>
        <v>46295</v>
      </c>
      <c r="AE198" s="189">
        <f ca="1"/>
        <v>1</v>
      </c>
      <c r="AF198" s="191" t="str">
        <f ca="1"/>
        <v>Completed</v>
      </c>
      <c r="AG198" t="str" cm="1">
        <f t="array" aca="1" ref="AG198" ca="1">_xlfn.XLOOKUP(1,(E198='01 Summary'!$E$4:$E$250)*(('01 Summary'!$AF$4:$AF$250="Late")+('01 Summary'!$AF$4:$AF$250="On Schedule")),'01 Summary'!$AM$4:$AM$250," ")</f>
        <v xml:space="preserve"> </v>
      </c>
      <c r="AI198" t="s">
        <v>411</v>
      </c>
      <c r="AJ198" t="s">
        <v>3684</v>
      </c>
      <c r="AK198" t="s">
        <v>3915</v>
      </c>
    </row>
    <row r="199" spans="2:37" ht="30" customHeight="1" x14ac:dyDescent="0.2">
      <c r="B199" s="491">
        <f ca="1"/>
        <v>195</v>
      </c>
      <c r="C199" s="491" t="str">
        <f ca="1"/>
        <v>MDW-39528</v>
      </c>
      <c r="D199" s="491" t="str">
        <f ca="1"/>
        <v>Lot02</v>
      </c>
      <c r="E199" s="491" t="str">
        <f ca="1"/>
        <v>MO-BEM11.1</v>
      </c>
      <c r="F199" s="491" t="str">
        <f ca="1"/>
        <v>MO-BEM</v>
      </c>
      <c r="G199" s="493" t="str">
        <f ca="1"/>
        <v>Washing Area in Cleaning Staff Room at Stabling Yard - Civil &amp; AR</v>
      </c>
      <c r="H199" s="491" t="str">
        <f ca="1"/>
        <v>สหชาติ</v>
      </c>
      <c r="I199" s="491">
        <f ca="1"/>
        <v>0</v>
      </c>
      <c r="J199" s="491" t="str">
        <f ca="1"/>
        <v>Depot</v>
      </c>
      <c r="K199" s="495">
        <f ca="1"/>
        <v>46237</v>
      </c>
      <c r="L199" s="173">
        <f ca="1"/>
        <v>46176</v>
      </c>
      <c r="M199" s="189">
        <f ca="1"/>
        <v>1</v>
      </c>
      <c r="N199" s="191" t="str">
        <f ca="1"/>
        <v>Completed</v>
      </c>
      <c r="O199" s="173">
        <f ca="1"/>
        <v>46207</v>
      </c>
      <c r="P199" s="189">
        <f ca="1"/>
        <v>1</v>
      </c>
      <c r="Q199" s="191" t="str">
        <f ca="1"/>
        <v>Completed</v>
      </c>
      <c r="R199" s="194">
        <f ca="1"/>
        <v>0</v>
      </c>
      <c r="S199" s="195">
        <f ca="1"/>
        <v>0</v>
      </c>
      <c r="T199" s="203">
        <f ca="1"/>
        <v>0</v>
      </c>
      <c r="U199" s="173">
        <f ca="1"/>
        <v>46234</v>
      </c>
      <c r="V199" s="189">
        <f ca="1"/>
        <v>1</v>
      </c>
      <c r="W199" s="191" t="str">
        <f ca="1"/>
        <v>Completed</v>
      </c>
      <c r="X199" s="194">
        <f ca="1"/>
        <v>0</v>
      </c>
      <c r="Y199" s="195">
        <f ca="1"/>
        <v>0</v>
      </c>
      <c r="Z199" s="203">
        <f ca="1"/>
        <v>0</v>
      </c>
      <c r="AA199" s="173">
        <f ca="1"/>
        <v>46204</v>
      </c>
      <c r="AB199" s="189">
        <f ca="1"/>
        <v>1</v>
      </c>
      <c r="AC199" s="191" t="str">
        <f ca="1"/>
        <v>Completed</v>
      </c>
      <c r="AD199" s="583">
        <f ca="1"/>
        <v>46295</v>
      </c>
      <c r="AE199" s="189">
        <f ca="1"/>
        <v>0.5</v>
      </c>
      <c r="AF199" s="191" t="str">
        <f ca="1"/>
        <v>Late</v>
      </c>
      <c r="AG199" cm="1">
        <f t="array" aca="1" ref="AG199" ca="1">_xlfn.XLOOKUP(1,(E199='01 Summary'!$E$4:$E$250)*(('01 Summary'!$AF$4:$AF$250="Late")+('01 Summary'!$AF$4:$AF$250="On Schedule")),'01 Summary'!$AM$4:$AM$250," ")</f>
        <v>0</v>
      </c>
      <c r="AI199" t="s">
        <v>413</v>
      </c>
      <c r="AJ199" t="s">
        <v>2220</v>
      </c>
      <c r="AK199" t="s">
        <v>2222</v>
      </c>
    </row>
    <row r="200" spans="2:37" ht="30" customHeight="1" x14ac:dyDescent="0.2">
      <c r="B200" s="491">
        <f ca="1"/>
        <v>196</v>
      </c>
      <c r="C200" s="491" t="str">
        <f ca="1"/>
        <v>MDW-39529</v>
      </c>
      <c r="D200" s="491" t="str">
        <f ca="1"/>
        <v>Lot02</v>
      </c>
      <c r="E200" s="491" t="str">
        <f ca="1"/>
        <v>MO-BEM11.2</v>
      </c>
      <c r="F200" s="491" t="str">
        <f ca="1"/>
        <v>MO-BEM</v>
      </c>
      <c r="G200" s="493" t="str">
        <f ca="1"/>
        <v>Washing Area in Cleaning Staff Room at Stabling Yard - Building Services</v>
      </c>
      <c r="H200" s="491" t="str">
        <f ca="1"/>
        <v>ประธาน</v>
      </c>
      <c r="I200" s="491">
        <f ca="1"/>
        <v>0</v>
      </c>
      <c r="J200" s="491" t="str">
        <f ca="1"/>
        <v>Depot</v>
      </c>
      <c r="K200" s="495">
        <f ca="1"/>
        <v>46238</v>
      </c>
      <c r="L200" s="173">
        <f ca="1"/>
        <v>46126</v>
      </c>
      <c r="M200" s="189">
        <f ca="1"/>
        <v>1</v>
      </c>
      <c r="N200" s="192" t="str">
        <f ca="1"/>
        <v>Completed</v>
      </c>
      <c r="O200" s="173">
        <f ca="1"/>
        <v>46172</v>
      </c>
      <c r="P200" s="189">
        <f ca="1"/>
        <v>1</v>
      </c>
      <c r="Q200" s="192" t="str">
        <f ca="1"/>
        <v>Completed</v>
      </c>
      <c r="R200" s="194">
        <f ca="1"/>
        <v>0</v>
      </c>
      <c r="S200" s="195">
        <f ca="1"/>
        <v>0</v>
      </c>
      <c r="T200" s="203">
        <f ca="1"/>
        <v>0</v>
      </c>
      <c r="U200" s="173">
        <f ca="1"/>
        <v>46234</v>
      </c>
      <c r="V200" s="189">
        <f ca="1"/>
        <v>1</v>
      </c>
      <c r="W200" s="191" t="str">
        <f ca="1"/>
        <v>Completed</v>
      </c>
      <c r="X200" s="194">
        <f ca="1"/>
        <v>0</v>
      </c>
      <c r="Y200" s="195">
        <f ca="1"/>
        <v>0</v>
      </c>
      <c r="Z200" s="203">
        <f ca="1"/>
        <v>0</v>
      </c>
      <c r="AA200" s="173">
        <f ca="1"/>
        <v>46112</v>
      </c>
      <c r="AB200" s="189">
        <f ca="1"/>
        <v>1</v>
      </c>
      <c r="AC200" s="191" t="str">
        <f ca="1"/>
        <v>Completed</v>
      </c>
      <c r="AD200" s="583">
        <f ca="1"/>
        <v>46204</v>
      </c>
      <c r="AE200" s="189">
        <f ca="1"/>
        <v>1</v>
      </c>
      <c r="AF200" s="191" t="str">
        <f ca="1"/>
        <v>Completed</v>
      </c>
      <c r="AG200" t="str" cm="1">
        <f t="array" aca="1" ref="AG200" ca="1">_xlfn.XLOOKUP(1,(E200='01 Summary'!$E$4:$E$250)*(('01 Summary'!$AF$4:$AF$250="Late")+('01 Summary'!$AF$4:$AF$250="On Schedule")),'01 Summary'!$AM$4:$AM$250," ")</f>
        <v xml:space="preserve"> </v>
      </c>
      <c r="AI200" t="s">
        <v>412</v>
      </c>
      <c r="AJ200" t="s">
        <v>3691</v>
      </c>
      <c r="AK200" t="s">
        <v>3920</v>
      </c>
    </row>
    <row r="201" spans="2:37" ht="30" customHeight="1" x14ac:dyDescent="0.2">
      <c r="B201" s="491">
        <f ca="1"/>
        <v>197</v>
      </c>
      <c r="C201" s="491" t="str">
        <f ca="1"/>
        <v>MDW-39522</v>
      </c>
      <c r="D201" s="491" t="str">
        <f ca="1"/>
        <v>Lot02</v>
      </c>
      <c r="E201" s="491" t="str">
        <f ca="1"/>
        <v>MO-BEM12</v>
      </c>
      <c r="F201" s="491" t="str">
        <f ca="1"/>
        <v>MO-BEM</v>
      </c>
      <c r="G201" s="493" t="str">
        <f ca="1"/>
        <v>Rain protection for Water treatment Building</v>
      </c>
      <c r="H201" s="491" t="str">
        <f ca="1"/>
        <v>สหชาติ</v>
      </c>
      <c r="I201" s="492">
        <f ca="1"/>
        <v>0</v>
      </c>
      <c r="J201" s="491" t="str">
        <f ca="1"/>
        <v>Depot</v>
      </c>
      <c r="K201" s="495">
        <f ca="1"/>
        <v>46239</v>
      </c>
      <c r="L201" s="173">
        <f ca="1"/>
        <v>46141</v>
      </c>
      <c r="M201" s="189">
        <f ca="1"/>
        <v>1</v>
      </c>
      <c r="N201" s="191" t="str">
        <f ca="1"/>
        <v>Completed</v>
      </c>
      <c r="O201" s="173">
        <f ca="1"/>
        <v>46172</v>
      </c>
      <c r="P201" s="189">
        <f ca="1"/>
        <v>1</v>
      </c>
      <c r="Q201" s="191" t="str">
        <f ca="1"/>
        <v>Completed</v>
      </c>
      <c r="R201" s="194">
        <f ca="1"/>
        <v>0</v>
      </c>
      <c r="S201" s="195">
        <f ca="1"/>
        <v>0</v>
      </c>
      <c r="T201" s="203">
        <f ca="1"/>
        <v>0</v>
      </c>
      <c r="U201" s="173">
        <f ca="1"/>
        <v>46234</v>
      </c>
      <c r="V201" s="189">
        <f ca="1"/>
        <v>1</v>
      </c>
      <c r="W201" s="191" t="str">
        <f ca="1"/>
        <v>Completed</v>
      </c>
      <c r="X201" s="194">
        <f ca="1"/>
        <v>0</v>
      </c>
      <c r="Y201" s="195">
        <f ca="1"/>
        <v>0</v>
      </c>
      <c r="Z201" s="203">
        <f ca="1"/>
        <v>0</v>
      </c>
      <c r="AA201" s="173">
        <f ca="1"/>
        <v>46204</v>
      </c>
      <c r="AB201" s="189">
        <f ca="1"/>
        <v>1</v>
      </c>
      <c r="AC201" s="191" t="str">
        <f ca="1"/>
        <v>Completed</v>
      </c>
      <c r="AD201" s="583">
        <f ca="1"/>
        <v>46295</v>
      </c>
      <c r="AE201" s="189">
        <f ca="1"/>
        <v>0</v>
      </c>
      <c r="AF201" s="191" t="str">
        <f ca="1"/>
        <v>Late</v>
      </c>
      <c r="AG201" s="571" cm="1">
        <f t="array" aca="1" ref="AG201" ca="1">_xlfn.XLOOKUP(1,(E201='01 Summary'!$E$4:$E$250)*(('01 Summary'!$AF$4:$AF$250="Late")+('01 Summary'!$AF$4:$AF$250="On Schedule")),'01 Summary'!$AM$4:$AM$250," ")</f>
        <v>0</v>
      </c>
      <c r="AH201" s="571"/>
      <c r="AI201" s="571" t="s">
        <v>1512</v>
      </c>
      <c r="AJ201" s="571" t="s">
        <v>2212</v>
      </c>
      <c r="AK201" s="571" t="s">
        <v>2214</v>
      </c>
    </row>
    <row r="202" spans="2:37" ht="30" customHeight="1" x14ac:dyDescent="0.2">
      <c r="B202" s="491">
        <f ca="1"/>
        <v>198</v>
      </c>
      <c r="C202" s="491" t="str">
        <f ca="1"/>
        <v>MDW-39522</v>
      </c>
      <c r="D202" s="491" t="str">
        <f ca="1"/>
        <v>Lot02</v>
      </c>
      <c r="E202" s="491" t="str">
        <f ca="1"/>
        <v>MO-BEM13.1</v>
      </c>
      <c r="F202" s="491" t="str">
        <f ca="1"/>
        <v>MO-BEM</v>
      </c>
      <c r="G202" s="493" t="str">
        <f ca="1"/>
        <v>Zero Discharge Water treatment in Depot - Civil &amp; AR</v>
      </c>
      <c r="H202" s="491" t="str">
        <f ca="1"/>
        <v>สหชาติ</v>
      </c>
      <c r="I202" s="492">
        <f ca="1"/>
        <v>0</v>
      </c>
      <c r="J202" s="491" t="str">
        <f ca="1"/>
        <v>Depot</v>
      </c>
      <c r="K202" s="495">
        <f ca="1"/>
        <v>46388</v>
      </c>
      <c r="L202" s="173">
        <f ca="1"/>
        <v>46249</v>
      </c>
      <c r="M202" s="189">
        <f ca="1"/>
        <v>1</v>
      </c>
      <c r="N202" s="192" t="str">
        <f ca="1"/>
        <v>Completed</v>
      </c>
      <c r="O202" s="597">
        <f ca="1"/>
        <v>46295</v>
      </c>
      <c r="P202" s="189">
        <f ca="1"/>
        <v>0.75</v>
      </c>
      <c r="Q202" s="191" t="str">
        <f ca="1"/>
        <v>Late</v>
      </c>
      <c r="R202" s="194">
        <f ca="1"/>
        <v>0</v>
      </c>
      <c r="S202" s="195">
        <f ca="1"/>
        <v>0</v>
      </c>
      <c r="T202" s="203">
        <f ca="1"/>
        <v>0</v>
      </c>
      <c r="U202" s="597">
        <f ca="1"/>
        <v>46387</v>
      </c>
      <c r="V202" s="189">
        <f ca="1"/>
        <v>0.63</v>
      </c>
      <c r="W202" s="191" t="str">
        <f ca="1"/>
        <v>On Schedule</v>
      </c>
      <c r="X202" s="194">
        <f ca="1"/>
        <v>0</v>
      </c>
      <c r="Y202" s="195">
        <f ca="1"/>
        <v>0</v>
      </c>
      <c r="Z202" s="203">
        <f ca="1"/>
        <v>0</v>
      </c>
      <c r="AA202" s="668">
        <f ca="1"/>
        <v>0</v>
      </c>
      <c r="AB202" s="669">
        <f ca="1"/>
        <v>0</v>
      </c>
      <c r="AC202" s="639">
        <f ca="1"/>
        <v>0</v>
      </c>
      <c r="AD202" s="583">
        <f ca="1"/>
        <v>46394</v>
      </c>
      <c r="AE202" s="189">
        <f ca="1"/>
        <v>0</v>
      </c>
      <c r="AF202" s="191" t="str">
        <f ca="1"/>
        <v>On Schedule</v>
      </c>
      <c r="AG202" t="str" cm="1">
        <f t="array" aca="1" ref="AG202" ca="1">_xlfn.XLOOKUP(1,(E202='01 Summary'!$E$4:$E$250)*(('01 Summary'!$AF$4:$AF$250="Late")+('01 Summary'!$AF$4:$AF$250="On Schedule")),'01 Summary'!$AM$4:$AM$250," ")</f>
        <v>คงเหลืองานประกอบและติดตั้งโครงหลงัคา</v>
      </c>
      <c r="AI202" t="s">
        <v>1512</v>
      </c>
      <c r="AJ202" t="s">
        <v>2212</v>
      </c>
      <c r="AK202" t="s">
        <v>2214</v>
      </c>
    </row>
    <row r="203" spans="2:37" ht="30" customHeight="1" x14ac:dyDescent="0.2">
      <c r="B203" s="491">
        <f ca="1"/>
        <v>199</v>
      </c>
      <c r="C203" s="491" t="str">
        <f ca="1"/>
        <v>MDW-39530</v>
      </c>
      <c r="D203" s="491" t="str">
        <f ca="1"/>
        <v>Lot02</v>
      </c>
      <c r="E203" s="491" t="str">
        <f ca="1"/>
        <v>MO-BEM13.2</v>
      </c>
      <c r="F203" s="491" t="str">
        <f ca="1"/>
        <v>MO-BEM</v>
      </c>
      <c r="G203" s="493" t="str">
        <f ca="1"/>
        <v>Zero Discharge Water treatment in Depot - Building Services</v>
      </c>
      <c r="H203" s="491" t="str">
        <f ca="1"/>
        <v>ประธาน</v>
      </c>
      <c r="I203" s="491">
        <f ca="1"/>
        <v>0</v>
      </c>
      <c r="J203" s="491" t="str">
        <f ca="1"/>
        <v>Depot</v>
      </c>
      <c r="K203" s="495">
        <f ca="1"/>
        <v>46388</v>
      </c>
      <c r="L203" s="173">
        <f ca="1"/>
        <v>46249</v>
      </c>
      <c r="M203" s="189">
        <f ca="1"/>
        <v>1</v>
      </c>
      <c r="N203" s="192" t="str">
        <f ca="1"/>
        <v>Completed</v>
      </c>
      <c r="O203" s="173">
        <f ca="1"/>
        <v>46295</v>
      </c>
      <c r="P203" s="189">
        <f ca="1"/>
        <v>1</v>
      </c>
      <c r="Q203" s="191" t="str">
        <f ca="1"/>
        <v>Completed</v>
      </c>
      <c r="R203" s="194">
        <f ca="1"/>
        <v>0</v>
      </c>
      <c r="S203" s="195">
        <f ca="1"/>
        <v>0</v>
      </c>
      <c r="T203" s="203">
        <f ca="1"/>
        <v>0</v>
      </c>
      <c r="U203" s="173">
        <f ca="1"/>
        <v>46387</v>
      </c>
      <c r="V203" s="189">
        <f ca="1"/>
        <v>0.5</v>
      </c>
      <c r="W203" s="191" t="str">
        <f ca="1"/>
        <v>On Schedule</v>
      </c>
      <c r="X203" s="194">
        <f ca="1"/>
        <v>0</v>
      </c>
      <c r="Y203" s="195">
        <f ca="1"/>
        <v>0</v>
      </c>
      <c r="Z203" s="203">
        <f ca="1"/>
        <v>0</v>
      </c>
      <c r="AA203" s="668">
        <f ca="1"/>
        <v>46325</v>
      </c>
      <c r="AB203" s="669">
        <f ca="1"/>
        <v>1</v>
      </c>
      <c r="AC203" s="639" t="str">
        <f ca="1"/>
        <v>Completed</v>
      </c>
      <c r="AD203" s="583">
        <f ca="1"/>
        <v>46394</v>
      </c>
      <c r="AE203" s="189">
        <f ca="1"/>
        <v>0</v>
      </c>
      <c r="AF203" s="191" t="str">
        <f ca="1"/>
        <v>On Schedule</v>
      </c>
      <c r="AG203" s="571" cm="1">
        <f t="array" aca="1" ref="AG203" ca="1">_xlfn.XLOOKUP(1,(E203='01 Summary'!$E$4:$E$250)*(('01 Summary'!$AF$4:$AF$250="Late")+('01 Summary'!$AF$4:$AF$250="On Schedule")),'01 Summary'!$AM$4:$AM$250," ")</f>
        <v>0</v>
      </c>
      <c r="AH203" s="571"/>
      <c r="AI203" s="571" t="s">
        <v>414</v>
      </c>
      <c r="AJ203" s="571" t="s">
        <v>3694</v>
      </c>
      <c r="AK203" s="571" t="s">
        <v>3923</v>
      </c>
    </row>
    <row r="204" spans="2:37" ht="30" customHeight="1" x14ac:dyDescent="0.2">
      <c r="B204" s="491">
        <f ca="1"/>
        <v>200</v>
      </c>
      <c r="C204" s="685" t="str">
        <f ca="1"/>
        <v>MDW-39516</v>
      </c>
      <c r="D204" s="685" t="str">
        <f ca="1"/>
        <v>Lot02</v>
      </c>
      <c r="E204" s="685" t="str">
        <f ca="1"/>
        <v>MO-BEM14.1</v>
      </c>
      <c r="F204" s="685" t="str">
        <f ca="1"/>
        <v>MO-BEM</v>
      </c>
      <c r="G204" s="687" t="str">
        <f ca="1"/>
        <v>Modification Works : Walkway Bridge between BL Depot and ORL Depot - Civil &amp; AR</v>
      </c>
      <c r="H204" s="685" t="str">
        <f ca="1"/>
        <v>สหชาติ</v>
      </c>
      <c r="I204" s="685">
        <f ca="1"/>
        <v>0</v>
      </c>
      <c r="J204" s="685" t="str">
        <f ca="1"/>
        <v>Depot</v>
      </c>
      <c r="K204" s="688">
        <f ca="1"/>
        <v>46236</v>
      </c>
      <c r="L204" s="193">
        <f ca="1"/>
        <v>46081</v>
      </c>
      <c r="M204" s="531">
        <f ca="1"/>
        <v>1</v>
      </c>
      <c r="N204" s="601" t="str">
        <f ca="1"/>
        <v>Completed</v>
      </c>
      <c r="O204" s="193">
        <f ca="1"/>
        <v>46188</v>
      </c>
      <c r="P204" s="531">
        <f ca="1"/>
        <v>1</v>
      </c>
      <c r="Q204" s="601" t="str">
        <f ca="1"/>
        <v>Completed</v>
      </c>
      <c r="R204" s="602">
        <f ca="1"/>
        <v>0</v>
      </c>
      <c r="S204" s="603">
        <f ca="1"/>
        <v>0</v>
      </c>
      <c r="T204" s="604">
        <f ca="1"/>
        <v>0</v>
      </c>
      <c r="U204" s="193">
        <f ca="1"/>
        <v>46295</v>
      </c>
      <c r="V204" s="531">
        <f ca="1"/>
        <v>0.95</v>
      </c>
      <c r="W204" s="601" t="str">
        <f ca="1"/>
        <v>Late</v>
      </c>
      <c r="X204" s="602">
        <f ca="1"/>
        <v>0</v>
      </c>
      <c r="Y204" s="603">
        <f ca="1"/>
        <v>0</v>
      </c>
      <c r="Z204" s="604">
        <f ca="1"/>
        <v>0</v>
      </c>
      <c r="AA204" s="193">
        <f ca="1"/>
        <v>46265</v>
      </c>
      <c r="AB204" s="531">
        <f ca="1"/>
        <v>1</v>
      </c>
      <c r="AC204" s="601" t="str">
        <f ca="1"/>
        <v>Completed</v>
      </c>
      <c r="AD204" s="619">
        <f ca="1"/>
        <v>46302</v>
      </c>
      <c r="AE204" s="531">
        <f ca="1"/>
        <v>0</v>
      </c>
      <c r="AF204" s="601" t="str">
        <f ca="1"/>
        <v>Late</v>
      </c>
      <c r="AG204" s="571" t="str" cm="1">
        <f t="array" aca="1" ref="AG204" ca="1">_xlfn.XLOOKUP(1,(E204='01 Summary'!$E$4:$E$250)*(('01 Summary'!$AF$4:$AF$250="Late")+('01 Summary'!$AF$4:$AF$250="On Schedule")),'01 Summary'!$AM$4:$AM$250," ")</f>
        <v>คงเหลืองานติดตั้งสะพานและปรับพื้นที่ถนน</v>
      </c>
      <c r="AH204" s="571"/>
      <c r="AI204" s="571" t="s">
        <v>416</v>
      </c>
      <c r="AJ204" s="571" t="s">
        <v>2199</v>
      </c>
      <c r="AK204" s="571" t="s">
        <v>2201</v>
      </c>
    </row>
    <row r="205" spans="2:37" ht="30" customHeight="1" x14ac:dyDescent="0.2">
      <c r="B205" s="491">
        <f ca="1"/>
        <v>201</v>
      </c>
      <c r="C205" s="491" t="str">
        <f ca="1"/>
        <v>MDW-39517</v>
      </c>
      <c r="D205" s="491" t="str">
        <f ca="1"/>
        <v>Lot02</v>
      </c>
      <c r="E205" s="491" t="str">
        <f ca="1"/>
        <v>MO-BEM14.2</v>
      </c>
      <c r="F205" s="491" t="str">
        <f ca="1"/>
        <v>MO-BEM</v>
      </c>
      <c r="G205" s="493" t="str">
        <f ca="1"/>
        <v>Modification Works : Walkway Bridge between BL Depot and ORL Depot - Building Services</v>
      </c>
      <c r="H205" s="491" t="str">
        <f ca="1"/>
        <v>ประธาน</v>
      </c>
      <c r="I205" s="491">
        <f ca="1"/>
        <v>0</v>
      </c>
      <c r="J205" s="491" t="str">
        <f ca="1"/>
        <v>Depot</v>
      </c>
      <c r="K205" s="495">
        <f ca="1"/>
        <v>46237</v>
      </c>
      <c r="L205" s="173">
        <f ca="1"/>
        <v>46036</v>
      </c>
      <c r="M205" s="189">
        <f ca="1"/>
        <v>1</v>
      </c>
      <c r="N205" s="191" t="str">
        <f ca="1"/>
        <v>Completed</v>
      </c>
      <c r="O205" s="173">
        <f ca="1"/>
        <v>46082</v>
      </c>
      <c r="P205" s="189">
        <f ca="1"/>
        <v>1</v>
      </c>
      <c r="Q205" s="191" t="str">
        <f ca="1"/>
        <v>Completed</v>
      </c>
      <c r="R205" s="194">
        <f ca="1"/>
        <v>0</v>
      </c>
      <c r="S205" s="195">
        <f ca="1"/>
        <v>0</v>
      </c>
      <c r="T205" s="203">
        <f ca="1"/>
        <v>0</v>
      </c>
      <c r="U205" s="173">
        <f ca="1"/>
        <v>46295</v>
      </c>
      <c r="V205" s="189">
        <f ca="1"/>
        <v>0.1</v>
      </c>
      <c r="W205" s="191" t="str">
        <f ca="1"/>
        <v>Late</v>
      </c>
      <c r="X205" s="194">
        <f ca="1"/>
        <v>0</v>
      </c>
      <c r="Y205" s="195">
        <f ca="1"/>
        <v>0</v>
      </c>
      <c r="Z205" s="203">
        <f ca="1"/>
        <v>0</v>
      </c>
      <c r="AA205" s="173">
        <f ca="1"/>
        <v>46265</v>
      </c>
      <c r="AB205" s="189">
        <f ca="1"/>
        <v>1</v>
      </c>
      <c r="AC205" s="191" t="str">
        <f ca="1"/>
        <v>Completed</v>
      </c>
      <c r="AD205" s="583">
        <f ca="1"/>
        <v>46302</v>
      </c>
      <c r="AE205" s="189">
        <f ca="1"/>
        <v>0</v>
      </c>
      <c r="AF205" s="191" t="str">
        <f ca="1"/>
        <v>Late</v>
      </c>
      <c r="AG205" t="str" cm="1">
        <f t="array" aca="1" ref="AG205" ca="1">_xlfn.XLOOKUP(1,(E205='01 Summary'!$E$4:$E$250)*(('01 Summary'!$AF$4:$AF$250="Late")+('01 Summary'!$AF$4:$AF$250="On Schedule")),'01 Summary'!$AM$4:$AM$250," ")</f>
        <v>รองานหลังคา CIV Oct-26</v>
      </c>
      <c r="AI205" t="s">
        <v>415</v>
      </c>
      <c r="AJ205" t="s">
        <v>3666</v>
      </c>
      <c r="AK205" t="s">
        <v>3904</v>
      </c>
    </row>
    <row r="206" spans="2:37" ht="30" customHeight="1" x14ac:dyDescent="0.2">
      <c r="B206" s="491">
        <f ca="1"/>
        <v>202</v>
      </c>
      <c r="C206" s="491" t="str">
        <f ca="1"/>
        <v>MDW-39514</v>
      </c>
      <c r="D206" s="491" t="str">
        <f ca="1"/>
        <v>Lot02</v>
      </c>
      <c r="E206" s="491" t="str">
        <f ca="1"/>
        <v>MO-BEM15.1</v>
      </c>
      <c r="F206" s="491" t="str">
        <f ca="1"/>
        <v>MO-BEM</v>
      </c>
      <c r="G206" s="493" t="str">
        <f ca="1"/>
        <v>Roof for cars parking lots area (184 car)t - Civil &amp; AR</v>
      </c>
      <c r="H206" s="491" t="str">
        <f ca="1"/>
        <v>สหชาติ</v>
      </c>
      <c r="I206" s="491">
        <f ca="1"/>
        <v>0</v>
      </c>
      <c r="J206" s="491" t="str">
        <f ca="1"/>
        <v>Depot</v>
      </c>
      <c r="K206" s="495">
        <f ca="1"/>
        <v>46237</v>
      </c>
      <c r="L206" s="173">
        <f ca="1"/>
        <v>46081</v>
      </c>
      <c r="M206" s="189">
        <f ca="1"/>
        <v>1</v>
      </c>
      <c r="N206" s="191" t="str">
        <f ca="1"/>
        <v>Completed</v>
      </c>
      <c r="O206" s="173">
        <f ca="1"/>
        <v>46112</v>
      </c>
      <c r="P206" s="189">
        <f ca="1"/>
        <v>1</v>
      </c>
      <c r="Q206" s="191" t="str">
        <f ca="1"/>
        <v>Completed</v>
      </c>
      <c r="R206" s="194">
        <f ca="1"/>
        <v>0</v>
      </c>
      <c r="S206" s="195">
        <f ca="1"/>
        <v>0</v>
      </c>
      <c r="T206" s="203">
        <f ca="1"/>
        <v>0</v>
      </c>
      <c r="U206" s="173">
        <f ca="1"/>
        <v>46234</v>
      </c>
      <c r="V206" s="189">
        <f ca="1"/>
        <v>1</v>
      </c>
      <c r="W206" s="191" t="str">
        <f ca="1"/>
        <v>Completed</v>
      </c>
      <c r="X206" s="194">
        <f ca="1"/>
        <v>0</v>
      </c>
      <c r="Y206" s="195">
        <f ca="1"/>
        <v>0</v>
      </c>
      <c r="Z206" s="203">
        <f ca="1"/>
        <v>0</v>
      </c>
      <c r="AA206" s="173">
        <f ca="1"/>
        <v>46227</v>
      </c>
      <c r="AB206" s="189">
        <f ca="1"/>
        <v>1</v>
      </c>
      <c r="AC206" s="191" t="str">
        <f ca="1"/>
        <v>Completed</v>
      </c>
      <c r="AD206" s="583">
        <f ca="1"/>
        <v>46295</v>
      </c>
      <c r="AE206" s="189">
        <f ca="1"/>
        <v>0</v>
      </c>
      <c r="AF206" s="191" t="str">
        <f ca="1"/>
        <v>Late</v>
      </c>
      <c r="AG206" s="571" t="str" cm="1">
        <f t="array" aca="1" ref="AG206" ca="1">_xlfn.XLOOKUP(1,(E206='01 Summary'!$E$4:$E$250)*(('01 Summary'!$AF$4:$AF$250="Late")+('01 Summary'!$AF$4:$AF$250="On Schedule")),'01 Summary'!$AM$4:$AM$250," ")</f>
        <v>กำลังทำเอกสาร Test Report</v>
      </c>
      <c r="AH206" s="571"/>
      <c r="AI206" s="571" t="s">
        <v>418</v>
      </c>
      <c r="AJ206" s="571" t="s">
        <v>2195</v>
      </c>
      <c r="AK206" s="571" t="s">
        <v>2197</v>
      </c>
    </row>
    <row r="207" spans="2:37" ht="30" customHeight="1" x14ac:dyDescent="0.2">
      <c r="B207" s="491">
        <f ca="1"/>
        <v>203</v>
      </c>
      <c r="C207" s="502" t="str">
        <f ca="1"/>
        <v>MDW-39515</v>
      </c>
      <c r="D207" s="491" t="str">
        <f ca="1"/>
        <v>Lot02</v>
      </c>
      <c r="E207" s="491" t="str">
        <f ca="1"/>
        <v>MO-BEM15.2</v>
      </c>
      <c r="F207" s="491" t="str">
        <f ca="1"/>
        <v>MO-BEM</v>
      </c>
      <c r="G207" s="504" t="str">
        <f ca="1"/>
        <v>Roof for cars parking lots area (184 car) - Building Services</v>
      </c>
      <c r="H207" s="502" t="str">
        <f ca="1"/>
        <v>ประธาน</v>
      </c>
      <c r="I207" s="502">
        <f ca="1"/>
        <v>0</v>
      </c>
      <c r="J207" s="502" t="str">
        <f ca="1"/>
        <v>Depot</v>
      </c>
      <c r="K207" s="506">
        <f ca="1"/>
        <v>46237</v>
      </c>
      <c r="L207" s="173">
        <f ca="1"/>
        <v>46081</v>
      </c>
      <c r="M207" s="189">
        <f ca="1"/>
        <v>1</v>
      </c>
      <c r="N207" s="191" t="str">
        <f ca="1"/>
        <v>Completed</v>
      </c>
      <c r="O207" s="583">
        <f ca="1"/>
        <v>46112</v>
      </c>
      <c r="P207" s="189">
        <f ca="1"/>
        <v>1</v>
      </c>
      <c r="Q207" s="435" t="str">
        <f ca="1"/>
        <v>Completed</v>
      </c>
      <c r="R207" s="194">
        <f ca="1"/>
        <v>0</v>
      </c>
      <c r="S207" s="195">
        <f ca="1"/>
        <v>0</v>
      </c>
      <c r="T207" s="203">
        <f ca="1"/>
        <v>0</v>
      </c>
      <c r="U207" s="173">
        <f ca="1"/>
        <v>46234</v>
      </c>
      <c r="V207" s="189">
        <f ca="1"/>
        <v>1</v>
      </c>
      <c r="W207" s="191" t="str">
        <f ca="1"/>
        <v>Completed</v>
      </c>
      <c r="X207" s="194">
        <f ca="1"/>
        <v>0</v>
      </c>
      <c r="Y207" s="195">
        <f ca="1"/>
        <v>0</v>
      </c>
      <c r="Z207" s="203">
        <f ca="1"/>
        <v>0</v>
      </c>
      <c r="AA207" s="173">
        <f ca="1"/>
        <v>46288</v>
      </c>
      <c r="AB207" s="189">
        <f ca="1"/>
        <v>0</v>
      </c>
      <c r="AC207" s="191" t="str">
        <f ca="1"/>
        <v>Late</v>
      </c>
      <c r="AD207" s="583">
        <f ca="1"/>
        <v>46295</v>
      </c>
      <c r="AE207" s="189">
        <f ca="1"/>
        <v>0</v>
      </c>
      <c r="AF207" s="191" t="str">
        <f ca="1"/>
        <v>Late</v>
      </c>
      <c r="AG207" t="str" cm="1">
        <f t="array" aca="1" ref="AG207" ca="1">_xlfn.XLOOKUP(1,(E207='01 Summary'!$E$4:$E$250)*(('01 Summary'!$AF$4:$AF$250="Late")+('01 Summary'!$AF$4:$AF$250="On Schedule")),'01 Summary'!$AM$4:$AM$250," ")</f>
        <v>รอส่งงานกับ BEM</v>
      </c>
      <c r="AI207" t="s">
        <v>417</v>
      </c>
      <c r="AJ207" t="s">
        <v>3662</v>
      </c>
      <c r="AK207" t="s">
        <v>3902</v>
      </c>
    </row>
    <row r="208" spans="2:37" ht="30" customHeight="1" x14ac:dyDescent="0.2">
      <c r="B208" s="491">
        <f ca="1"/>
        <v>204</v>
      </c>
      <c r="C208" s="685" t="str">
        <f ca="1"/>
        <v>MDW-39519</v>
      </c>
      <c r="D208" s="685" t="str">
        <f ca="1"/>
        <v>Lot02</v>
      </c>
      <c r="E208" s="685" t="str">
        <f ca="1"/>
        <v>MO-BEM16</v>
      </c>
      <c r="F208" s="685" t="str">
        <f ca="1"/>
        <v>MO-BEM</v>
      </c>
      <c r="G208" s="687" t="str">
        <f ca="1"/>
        <v>Walkway roof and High roof across the road from Admin ORL to Depot slap</v>
      </c>
      <c r="H208" s="685" t="str">
        <f ca="1"/>
        <v>สหชาติ</v>
      </c>
      <c r="I208" s="685">
        <f ca="1"/>
        <v>0</v>
      </c>
      <c r="J208" s="685" t="str">
        <f ca="1"/>
        <v>Depot</v>
      </c>
      <c r="K208" s="688">
        <f ca="1"/>
        <v>46235</v>
      </c>
      <c r="L208" s="193">
        <f ca="1"/>
        <v>46188</v>
      </c>
      <c r="M208" s="531">
        <f ca="1"/>
        <v>1</v>
      </c>
      <c r="N208" s="601" t="str">
        <f ca="1"/>
        <v>Completed</v>
      </c>
      <c r="O208" s="193">
        <f ca="1"/>
        <v>46203</v>
      </c>
      <c r="P208" s="531">
        <f ca="1"/>
        <v>1</v>
      </c>
      <c r="Q208" s="601" t="str">
        <f ca="1"/>
        <v>Completed</v>
      </c>
      <c r="R208" s="602">
        <f ca="1"/>
        <v>0</v>
      </c>
      <c r="S208" s="603">
        <f ca="1"/>
        <v>0</v>
      </c>
      <c r="T208" s="604">
        <f ca="1"/>
        <v>0</v>
      </c>
      <c r="U208" s="193">
        <f ca="1"/>
        <v>46326</v>
      </c>
      <c r="V208" s="531">
        <f ca="1"/>
        <v>0.56999999999999995</v>
      </c>
      <c r="W208" s="601" t="str">
        <f ca="1"/>
        <v>On Schedule</v>
      </c>
      <c r="X208" s="602">
        <f ca="1"/>
        <v>0</v>
      </c>
      <c r="Y208" s="603">
        <f ca="1"/>
        <v>0</v>
      </c>
      <c r="Z208" s="604">
        <f ca="1"/>
        <v>0</v>
      </c>
      <c r="AA208" s="193">
        <f ca="1"/>
        <v>46265</v>
      </c>
      <c r="AB208" s="531">
        <f ca="1"/>
        <v>1</v>
      </c>
      <c r="AC208" s="601" t="str">
        <f ca="1"/>
        <v>Completed</v>
      </c>
      <c r="AD208" s="193">
        <f ca="1"/>
        <v>46333</v>
      </c>
      <c r="AE208" s="531">
        <f ca="1"/>
        <v>0</v>
      </c>
      <c r="AF208" s="601" t="str">
        <f ca="1"/>
        <v>On Schedule</v>
      </c>
      <c r="AG208" s="571" t="str" cm="1">
        <f t="array" aca="1" ref="AG208" ca="1">_xlfn.XLOOKUP(1,(E208='01 Summary'!$E$4:$E$250)*(('01 Summary'!$AF$4:$AF$250="Late")+('01 Summary'!$AF$4:$AF$250="On Schedule")),'01 Summary'!$AM$4:$AM$250," ")</f>
        <v>คงเหลืองานโครงเหล็ก หลังคา และ  Composite</v>
      </c>
      <c r="AH208" s="571"/>
      <c r="AI208" s="571" t="s">
        <v>423</v>
      </c>
      <c r="AJ208" s="571" t="s">
        <v>2203</v>
      </c>
      <c r="AK208" s="571" t="s">
        <v>2206</v>
      </c>
    </row>
    <row r="209" spans="2:37" ht="30" customHeight="1" x14ac:dyDescent="0.2">
      <c r="B209" s="491">
        <f ca="1"/>
        <v>205</v>
      </c>
      <c r="C209" s="491" t="str">
        <f ca="1"/>
        <v>MDW-39519</v>
      </c>
      <c r="D209" s="491" t="str">
        <f ca="1"/>
        <v>Lot02</v>
      </c>
      <c r="E209" s="491" t="str">
        <f ca="1"/>
        <v>MO-BEM17</v>
      </c>
      <c r="F209" s="491" t="str">
        <f ca="1"/>
        <v>MO-BEM</v>
      </c>
      <c r="G209" s="504" t="str">
        <f ca="1"/>
        <v>Walkway roof to car park in front of admin ORL(3x5m.)</v>
      </c>
      <c r="H209" s="502" t="str">
        <f ca="1"/>
        <v>สหชาติ</v>
      </c>
      <c r="I209" s="502">
        <f ca="1"/>
        <v>0</v>
      </c>
      <c r="J209" s="502" t="str">
        <f ca="1"/>
        <v>Depot</v>
      </c>
      <c r="K209" s="506">
        <f ca="1"/>
        <v>46235</v>
      </c>
      <c r="L209" s="173">
        <f ca="1"/>
        <v>46188</v>
      </c>
      <c r="M209" s="189">
        <f ca="1"/>
        <v>1</v>
      </c>
      <c r="N209" s="191" t="str">
        <f ca="1"/>
        <v>Completed</v>
      </c>
      <c r="O209" s="583">
        <f ca="1"/>
        <v>46203</v>
      </c>
      <c r="P209" s="189">
        <f ca="1"/>
        <v>1</v>
      </c>
      <c r="Q209" s="191" t="str">
        <f ca="1"/>
        <v>Completed</v>
      </c>
      <c r="R209" s="194">
        <f ca="1"/>
        <v>0</v>
      </c>
      <c r="S209" s="195">
        <f ca="1"/>
        <v>0</v>
      </c>
      <c r="T209" s="203">
        <f ca="1"/>
        <v>0</v>
      </c>
      <c r="U209" s="173">
        <f ca="1"/>
        <v>46326</v>
      </c>
      <c r="V209" s="189">
        <f ca="1"/>
        <v>0.7</v>
      </c>
      <c r="W209" s="191" t="str">
        <f ca="1"/>
        <v>On Schedule</v>
      </c>
      <c r="X209" s="194">
        <f ca="1"/>
        <v>0</v>
      </c>
      <c r="Y209" s="195">
        <f ca="1"/>
        <v>0</v>
      </c>
      <c r="Z209" s="203">
        <f ca="1"/>
        <v>0</v>
      </c>
      <c r="AA209" s="173">
        <f ca="1"/>
        <v>46265</v>
      </c>
      <c r="AB209" s="189">
        <f ca="1"/>
        <v>1</v>
      </c>
      <c r="AC209" s="191" t="str">
        <f ca="1"/>
        <v>Completed</v>
      </c>
      <c r="AD209" s="173">
        <f ca="1"/>
        <v>46333</v>
      </c>
      <c r="AE209" s="189">
        <f ca="1"/>
        <v>0</v>
      </c>
      <c r="AF209" s="191" t="str">
        <f ca="1"/>
        <v>On Schedule</v>
      </c>
      <c r="AG209" s="571" t="str" cm="1">
        <f t="array" aca="1" ref="AG209" ca="1">_xlfn.XLOOKUP(1,(E209='01 Summary'!$E$4:$E$250)*(('01 Summary'!$AF$4:$AF$250="Late")+('01 Summary'!$AF$4:$AF$250="On Schedule")),'01 Summary'!$AM$4:$AM$250," ")</f>
        <v>คงเหลืองานโครงหลังคาและมุงหลังคา</v>
      </c>
      <c r="AH209" s="571"/>
      <c r="AI209" s="571" t="s">
        <v>423</v>
      </c>
      <c r="AJ209" s="571" t="s">
        <v>2203</v>
      </c>
      <c r="AK209" s="571" t="s">
        <v>2206</v>
      </c>
    </row>
    <row r="210" spans="2:37" ht="30" customHeight="1" x14ac:dyDescent="0.2">
      <c r="B210" s="491">
        <f ca="1"/>
        <v>206</v>
      </c>
      <c r="C210" s="491" t="str">
        <f ca="1"/>
        <v>MDW-39519</v>
      </c>
      <c r="D210" s="491" t="str">
        <f ca="1"/>
        <v>Lot02</v>
      </c>
      <c r="E210" s="491" t="str">
        <f ca="1"/>
        <v>MO-BEM18</v>
      </c>
      <c r="F210" s="491" t="str">
        <f ca="1"/>
        <v>MO-BEM</v>
      </c>
      <c r="G210" s="493" t="str">
        <f ca="1"/>
        <v>Walkway roof over the footpath near depot slab (1.50 m. x 290 m.) and stair up to depot slap.</v>
      </c>
      <c r="H210" s="491" t="str">
        <f ca="1"/>
        <v>สหชาติ</v>
      </c>
      <c r="I210" s="491">
        <f ca="1"/>
        <v>0</v>
      </c>
      <c r="J210" s="491" t="str">
        <f ca="1"/>
        <v>Depot</v>
      </c>
      <c r="K210" s="495">
        <f ca="1"/>
        <v>46235</v>
      </c>
      <c r="L210" s="173">
        <f ca="1"/>
        <v>46188</v>
      </c>
      <c r="M210" s="189">
        <f ca="1"/>
        <v>1</v>
      </c>
      <c r="N210" s="191" t="str">
        <f ca="1"/>
        <v>Completed</v>
      </c>
      <c r="O210" s="583">
        <f ca="1"/>
        <v>46203</v>
      </c>
      <c r="P210" s="189">
        <f ca="1"/>
        <v>1</v>
      </c>
      <c r="Q210" s="191" t="str">
        <f ca="1"/>
        <v>Completed</v>
      </c>
      <c r="R210" s="194">
        <f ca="1"/>
        <v>0</v>
      </c>
      <c r="S210" s="195">
        <f ca="1"/>
        <v>0</v>
      </c>
      <c r="T210" s="203">
        <f ca="1"/>
        <v>0</v>
      </c>
      <c r="U210" s="173">
        <f ca="1"/>
        <v>46326</v>
      </c>
      <c r="V210" s="189">
        <f ca="1"/>
        <v>0</v>
      </c>
      <c r="W210" s="191" t="str">
        <f ca="1"/>
        <v>On Schedule</v>
      </c>
      <c r="X210" s="194">
        <f ca="1"/>
        <v>0</v>
      </c>
      <c r="Y210" s="195">
        <f ca="1"/>
        <v>0</v>
      </c>
      <c r="Z210" s="203">
        <f ca="1"/>
        <v>0</v>
      </c>
      <c r="AA210" s="173">
        <f ca="1"/>
        <v>46265</v>
      </c>
      <c r="AB210" s="189">
        <f ca="1"/>
        <v>1</v>
      </c>
      <c r="AC210" s="191" t="str">
        <f ca="1"/>
        <v>Completed</v>
      </c>
      <c r="AD210" s="173">
        <f ca="1"/>
        <v>46333</v>
      </c>
      <c r="AE210" s="189">
        <f ca="1"/>
        <v>0</v>
      </c>
      <c r="AF210" s="191" t="str">
        <f ca="1"/>
        <v>On Schedule</v>
      </c>
      <c r="AG210" s="571" t="str" cm="1">
        <f t="array" aca="1" ref="AG210" ca="1">_xlfn.XLOOKUP(1,(E210='01 Summary'!$E$4:$E$250)*(('01 Summary'!$AF$4:$AF$250="Late")+('01 Summary'!$AF$4:$AF$250="On Schedule")),'01 Summary'!$AM$4:$AM$250," ")</f>
        <v>รอ BEM สรุปว่ายกเลิกหรือทำ</v>
      </c>
      <c r="AH210" s="571"/>
      <c r="AI210" s="571" t="s">
        <v>423</v>
      </c>
      <c r="AJ210" s="571" t="s">
        <v>2203</v>
      </c>
      <c r="AK210" s="571" t="s">
        <v>2206</v>
      </c>
    </row>
    <row r="211" spans="2:37" ht="30" customHeight="1" x14ac:dyDescent="0.2">
      <c r="B211" s="491">
        <f ca="1"/>
        <v>207</v>
      </c>
      <c r="C211" s="491" t="str">
        <f ca="1"/>
        <v>MDW-39557</v>
      </c>
      <c r="D211" s="491" t="str">
        <f ca="1"/>
        <v>Lot02</v>
      </c>
      <c r="E211" s="491" t="str">
        <f ca="1"/>
        <v>MO-BEM19</v>
      </c>
      <c r="F211" s="491" t="str">
        <f ca="1"/>
        <v>MO-BEM</v>
      </c>
      <c r="G211" s="493" t="str">
        <f ca="1"/>
        <v>Install Chain Link fence to enclose parking area</v>
      </c>
      <c r="H211" s="491" t="str">
        <f ca="1"/>
        <v>สหชาติ</v>
      </c>
      <c r="I211" s="491">
        <f ca="1"/>
        <v>0</v>
      </c>
      <c r="J211" s="491" t="str">
        <f ca="1"/>
        <v>Depot</v>
      </c>
      <c r="K211" s="495">
        <f ca="1"/>
        <v>46296</v>
      </c>
      <c r="L211" s="173">
        <f ca="1"/>
        <v>46202</v>
      </c>
      <c r="M211" s="189">
        <f ca="1"/>
        <v>1</v>
      </c>
      <c r="N211" s="191" t="str">
        <f ca="1"/>
        <v>Completed</v>
      </c>
      <c r="O211" s="173">
        <f ca="1"/>
        <v>46233</v>
      </c>
      <c r="P211" s="189">
        <f ca="1"/>
        <v>1</v>
      </c>
      <c r="Q211" s="191" t="str">
        <f ca="1"/>
        <v>Completed</v>
      </c>
      <c r="R211" s="194">
        <f ca="1"/>
        <v>0</v>
      </c>
      <c r="S211" s="195">
        <f ca="1"/>
        <v>0</v>
      </c>
      <c r="T211" s="203">
        <f ca="1"/>
        <v>0</v>
      </c>
      <c r="U211" s="173">
        <f ca="1"/>
        <v>46295</v>
      </c>
      <c r="V211" s="189">
        <f ca="1"/>
        <v>0</v>
      </c>
      <c r="W211" s="191" t="str">
        <f ca="1"/>
        <v>Late</v>
      </c>
      <c r="X211" s="194">
        <f ca="1"/>
        <v>0</v>
      </c>
      <c r="Y211" s="195">
        <f ca="1"/>
        <v>0</v>
      </c>
      <c r="Z211" s="203">
        <f ca="1"/>
        <v>0</v>
      </c>
      <c r="AA211" s="173">
        <f ca="1"/>
        <v>46295</v>
      </c>
      <c r="AB211" s="189">
        <f ca="1"/>
        <v>0.9</v>
      </c>
      <c r="AC211" s="191" t="str">
        <f ca="1"/>
        <v>Late</v>
      </c>
      <c r="AD211" s="173">
        <f ca="1"/>
        <v>46302</v>
      </c>
      <c r="AE211" s="189">
        <f ca="1"/>
        <v>0</v>
      </c>
      <c r="AF211" s="191" t="str">
        <f ca="1"/>
        <v>Late</v>
      </c>
      <c r="AG211" s="571" cm="1">
        <f t="array" aca="1" ref="AG211" ca="1">_xlfn.XLOOKUP(1,(E211='01 Summary'!$E$4:$E$250)*(('01 Summary'!$AF$4:$AF$250="Late")+('01 Summary'!$AF$4:$AF$250="On Schedule")),'01 Summary'!$AM$4:$AM$250," ")</f>
        <v>0</v>
      </c>
      <c r="AH211" s="571"/>
      <c r="AI211" s="571" t="s">
        <v>1581</v>
      </c>
      <c r="AJ211" s="571" t="s">
        <v>2304</v>
      </c>
      <c r="AK211" s="571" t="s">
        <v>2306</v>
      </c>
    </row>
    <row r="212" spans="2:37" ht="30" customHeight="1" x14ac:dyDescent="0.2">
      <c r="B212" s="491">
        <f ca="1"/>
        <v>208</v>
      </c>
      <c r="C212" s="491" t="str">
        <f ca="1"/>
        <v>MDW-39523</v>
      </c>
      <c r="D212" s="491" t="str">
        <f ca="1"/>
        <v>Lot02</v>
      </c>
      <c r="E212" s="491" t="str">
        <f ca="1"/>
        <v>MO-BEM20</v>
      </c>
      <c r="F212" s="491" t="str">
        <f ca="1"/>
        <v>MO-BEM</v>
      </c>
      <c r="G212" s="493" t="str">
        <f ca="1"/>
        <v>Hose bib 1/2" 4 sets for Tree around Admin area</v>
      </c>
      <c r="H212" s="491" t="str">
        <f ca="1"/>
        <v>ประธาน</v>
      </c>
      <c r="I212" s="491">
        <f ca="1"/>
        <v>0</v>
      </c>
      <c r="J212" s="491" t="str">
        <f ca="1"/>
        <v>Depot</v>
      </c>
      <c r="K212" s="495">
        <f ca="1"/>
        <v>46174</v>
      </c>
      <c r="L212" s="173">
        <f ca="1"/>
        <v>46135</v>
      </c>
      <c r="M212" s="189">
        <f ca="1"/>
        <v>1</v>
      </c>
      <c r="N212" s="192" t="str">
        <f ca="1"/>
        <v>Completed</v>
      </c>
      <c r="O212" s="173">
        <f ca="1"/>
        <v>46181</v>
      </c>
      <c r="P212" s="189">
        <f ca="1"/>
        <v>1</v>
      </c>
      <c r="Q212" s="192" t="str">
        <f ca="1"/>
        <v>Completed</v>
      </c>
      <c r="R212" s="194">
        <f ca="1"/>
        <v>0</v>
      </c>
      <c r="S212" s="195">
        <f ca="1"/>
        <v>0</v>
      </c>
      <c r="T212" s="203">
        <f ca="1"/>
        <v>0</v>
      </c>
      <c r="U212" s="173">
        <f ca="1"/>
        <v>46234</v>
      </c>
      <c r="V212" s="189">
        <f ca="1"/>
        <v>1</v>
      </c>
      <c r="W212" s="191" t="str">
        <f ca="1"/>
        <v>Completed</v>
      </c>
      <c r="X212" s="194">
        <f ca="1"/>
        <v>0</v>
      </c>
      <c r="Y212" s="195">
        <f ca="1"/>
        <v>0</v>
      </c>
      <c r="Z212" s="203">
        <f ca="1"/>
        <v>0</v>
      </c>
      <c r="AA212" s="173">
        <f ca="1"/>
        <v>46112</v>
      </c>
      <c r="AB212" s="189">
        <f ca="1"/>
        <v>1</v>
      </c>
      <c r="AC212" s="191" t="str">
        <f ca="1"/>
        <v>Completed</v>
      </c>
      <c r="AD212" s="173">
        <f ca="1"/>
        <v>46295</v>
      </c>
      <c r="AE212" s="189">
        <f ca="1"/>
        <v>1</v>
      </c>
      <c r="AF212" s="191" t="str">
        <f ca="1"/>
        <v>Completed</v>
      </c>
      <c r="AG212" t="str" cm="1">
        <f t="array" aca="1" ref="AG212" ca="1">_xlfn.XLOOKUP(1,(E212='01 Summary'!$E$4:$E$250)*(('01 Summary'!$AF$4:$AF$250="Late")+('01 Summary'!$AF$4:$AF$250="On Schedule")),'01 Summary'!$AM$4:$AM$250," ")</f>
        <v xml:space="preserve"> </v>
      </c>
      <c r="AI212" t="s">
        <v>419</v>
      </c>
      <c r="AJ212" t="s">
        <v>3678</v>
      </c>
      <c r="AK212" t="s">
        <v>3910</v>
      </c>
    </row>
    <row r="213" spans="2:37" ht="30" customHeight="1" x14ac:dyDescent="0.2">
      <c r="B213" s="491">
        <f ca="1"/>
        <v>209</v>
      </c>
      <c r="C213" s="491" t="str">
        <f ca="1"/>
        <v>-</v>
      </c>
      <c r="D213" s="491" t="str">
        <f ca="1"/>
        <v>Lot02</v>
      </c>
      <c r="E213" s="491" t="str">
        <f ca="1"/>
        <v>MO-BEM21</v>
      </c>
      <c r="F213" s="491" t="str">
        <f ca="1"/>
        <v>MO-BEM</v>
      </c>
      <c r="G213" s="493" t="str">
        <f ca="1"/>
        <v>Relocate Security Guard Box at Front Gate and Install Roof 3x5m.</v>
      </c>
      <c r="H213" s="491" t="str">
        <f ca="1"/>
        <v>สหชาติ</v>
      </c>
      <c r="I213" s="492">
        <f ca="1"/>
        <v>0</v>
      </c>
      <c r="J213" s="491" t="str">
        <f ca="1"/>
        <v>Depot</v>
      </c>
      <c r="K213" s="495">
        <f ca="1"/>
        <v>46390</v>
      </c>
      <c r="L213" s="173">
        <f ca="1"/>
        <v>46234</v>
      </c>
      <c r="M213" s="189">
        <f ca="1"/>
        <v>1</v>
      </c>
      <c r="N213" s="191" t="str">
        <f ca="1"/>
        <v>Completed</v>
      </c>
      <c r="O213" s="597">
        <f ca="1"/>
        <v>46295</v>
      </c>
      <c r="P213" s="189">
        <f ca="1"/>
        <v>0.75</v>
      </c>
      <c r="Q213" s="191" t="str">
        <f ca="1"/>
        <v>Late</v>
      </c>
      <c r="R213" s="194">
        <f ca="1"/>
        <v>0</v>
      </c>
      <c r="S213" s="195">
        <f ca="1"/>
        <v>0</v>
      </c>
      <c r="T213" s="203">
        <f ca="1"/>
        <v>0</v>
      </c>
      <c r="U213" s="173">
        <f ca="1"/>
        <v>46387</v>
      </c>
      <c r="V213" s="189">
        <f ca="1"/>
        <v>0</v>
      </c>
      <c r="W213" s="191" t="str">
        <f ca="1"/>
        <v>On Schedule</v>
      </c>
      <c r="X213" s="194">
        <f ca="1"/>
        <v>0</v>
      </c>
      <c r="Y213" s="195">
        <f ca="1"/>
        <v>0</v>
      </c>
      <c r="Z213" s="203">
        <f ca="1"/>
        <v>0</v>
      </c>
      <c r="AA213" s="173">
        <f ca="1"/>
        <v>46357</v>
      </c>
      <c r="AB213" s="189">
        <f ca="1"/>
        <v>0</v>
      </c>
      <c r="AC213" s="191" t="str">
        <f ca="1"/>
        <v>On Schedule</v>
      </c>
      <c r="AD213" s="173">
        <f ca="1"/>
        <v>46394</v>
      </c>
      <c r="AE213" s="189">
        <f ca="1"/>
        <v>0</v>
      </c>
      <c r="AF213" s="191" t="str">
        <f ca="1"/>
        <v>On Schedule</v>
      </c>
      <c r="AJ213">
        <v>0</v>
      </c>
      <c r="AK213">
        <v>0</v>
      </c>
    </row>
    <row r="214" spans="2:37" ht="30" customHeight="1" x14ac:dyDescent="0.2">
      <c r="B214" s="491">
        <f ca="1"/>
        <v>210</v>
      </c>
      <c r="C214" s="685" t="str">
        <f ca="1"/>
        <v>MDW-39534</v>
      </c>
      <c r="D214" s="685" t="str">
        <f ca="1"/>
        <v>Lot02</v>
      </c>
      <c r="E214" s="685" t="str">
        <f ca="1"/>
        <v>MO-BEM21.1</v>
      </c>
      <c r="F214" s="685" t="str">
        <f ca="1"/>
        <v>MO-BEM</v>
      </c>
      <c r="G214" s="687" t="str">
        <f ca="1"/>
        <v>Modification Works : Security Guard Box at ORL Depot Entrance - Civil &amp; AR</v>
      </c>
      <c r="H214" s="685" t="str">
        <f ca="1"/>
        <v>สหชาติ</v>
      </c>
      <c r="I214" s="686">
        <f ca="1"/>
        <v>0</v>
      </c>
      <c r="J214" s="685" t="str">
        <f ca="1"/>
        <v>Depot</v>
      </c>
      <c r="K214" s="688">
        <f ca="1"/>
        <v>46389</v>
      </c>
      <c r="L214" s="193">
        <f ca="1"/>
        <v>46234</v>
      </c>
      <c r="M214" s="531">
        <f ca="1"/>
        <v>1</v>
      </c>
      <c r="N214" s="601" t="str">
        <f ca="1"/>
        <v>Completed</v>
      </c>
      <c r="O214" s="597">
        <f ca="1"/>
        <v>46295</v>
      </c>
      <c r="P214" s="531">
        <f ca="1"/>
        <v>0.67</v>
      </c>
      <c r="Q214" s="601" t="str">
        <f ca="1"/>
        <v>Late</v>
      </c>
      <c r="R214" s="602">
        <f ca="1"/>
        <v>0</v>
      </c>
      <c r="S214" s="603">
        <f ca="1"/>
        <v>0</v>
      </c>
      <c r="T214" s="604">
        <f ca="1"/>
        <v>0</v>
      </c>
      <c r="U214" s="193">
        <f ca="1"/>
        <v>46387</v>
      </c>
      <c r="V214" s="531">
        <f ca="1"/>
        <v>1</v>
      </c>
      <c r="W214" s="601" t="str">
        <f ca="1"/>
        <v>Completed</v>
      </c>
      <c r="X214" s="602">
        <f ca="1"/>
        <v>0</v>
      </c>
      <c r="Y214" s="603">
        <f ca="1"/>
        <v>0</v>
      </c>
      <c r="Z214" s="604">
        <f ca="1"/>
        <v>0</v>
      </c>
      <c r="AA214" s="193">
        <f ca="1"/>
        <v>46357</v>
      </c>
      <c r="AB214" s="531">
        <f ca="1"/>
        <v>0.5</v>
      </c>
      <c r="AC214" s="601" t="str">
        <f ca="1"/>
        <v>On Schedule</v>
      </c>
      <c r="AD214" s="193">
        <f ca="1"/>
        <v>46394</v>
      </c>
      <c r="AE214" s="531">
        <f ca="1"/>
        <v>0</v>
      </c>
      <c r="AF214" s="601" t="str">
        <f ca="1"/>
        <v>On Schedule</v>
      </c>
      <c r="AI214" t="s">
        <v>438</v>
      </c>
      <c r="AJ214" t="s">
        <v>2236</v>
      </c>
      <c r="AK214" t="s">
        <v>2238</v>
      </c>
    </row>
    <row r="215" spans="2:37" ht="30" customHeight="1" x14ac:dyDescent="0.2">
      <c r="B215" s="491">
        <f ca="1"/>
        <v>211</v>
      </c>
      <c r="C215" s="491" t="str">
        <f ca="1"/>
        <v>MDW-39535</v>
      </c>
      <c r="D215" s="491" t="str">
        <f ca="1"/>
        <v>Lot02</v>
      </c>
      <c r="E215" s="491" t="str">
        <f ca="1"/>
        <v>MO-BEM21.2</v>
      </c>
      <c r="F215" s="491" t="str">
        <f ca="1"/>
        <v>MO-BEM</v>
      </c>
      <c r="G215" s="493" t="str">
        <f ca="1"/>
        <v>Modification Works : Security Guard Box at ORL Depot Entrance - Building Services</v>
      </c>
      <c r="H215" s="491" t="str">
        <f ca="1"/>
        <v>ประธาน</v>
      </c>
      <c r="I215" s="491">
        <f ca="1"/>
        <v>0</v>
      </c>
      <c r="J215" s="491" t="str">
        <f ca="1"/>
        <v>Depot</v>
      </c>
      <c r="K215" s="495">
        <f ca="1"/>
        <v>46390</v>
      </c>
      <c r="L215" s="173">
        <f ca="1"/>
        <v>46234</v>
      </c>
      <c r="M215" s="189">
        <f ca="1"/>
        <v>1</v>
      </c>
      <c r="N215" s="191" t="str">
        <f ca="1"/>
        <v>Completed</v>
      </c>
      <c r="O215" s="173">
        <f ca="1"/>
        <v>46295</v>
      </c>
      <c r="P215" s="189">
        <f ca="1"/>
        <v>1</v>
      </c>
      <c r="Q215" s="191" t="str">
        <f ca="1"/>
        <v>Completed</v>
      </c>
      <c r="R215" s="194">
        <f ca="1"/>
        <v>0</v>
      </c>
      <c r="S215" s="195">
        <f ca="1"/>
        <v>0</v>
      </c>
      <c r="T215" s="203">
        <f ca="1"/>
        <v>0</v>
      </c>
      <c r="U215" s="173">
        <f ca="1"/>
        <v>46387</v>
      </c>
      <c r="V215" s="189">
        <f ca="1"/>
        <v>0.5</v>
      </c>
      <c r="W215" s="191" t="str">
        <f ca="1"/>
        <v>On Schedule</v>
      </c>
      <c r="X215" s="194">
        <f ca="1"/>
        <v>0</v>
      </c>
      <c r="Y215" s="195">
        <f ca="1"/>
        <v>0</v>
      </c>
      <c r="Z215" s="203">
        <f ca="1"/>
        <v>0</v>
      </c>
      <c r="AA215" s="173">
        <f ca="1"/>
        <v>46357</v>
      </c>
      <c r="AB215" s="189">
        <f ca="1"/>
        <v>0</v>
      </c>
      <c r="AC215" s="191" t="str">
        <f ca="1"/>
        <v>On Schedule</v>
      </c>
      <c r="AD215" s="173">
        <f ca="1"/>
        <v>46394</v>
      </c>
      <c r="AE215" s="189">
        <f ca="1"/>
        <v>0</v>
      </c>
      <c r="AF215" s="191" t="str">
        <f ca="1"/>
        <v>On Schedule</v>
      </c>
      <c r="AI215" t="s">
        <v>1541</v>
      </c>
      <c r="AJ215" t="s">
        <v>3702</v>
      </c>
      <c r="AK215" t="s">
        <v>3925</v>
      </c>
    </row>
    <row r="216" spans="2:37" ht="30" customHeight="1" x14ac:dyDescent="0.2">
      <c r="B216" s="491">
        <f ca="1"/>
        <v>212</v>
      </c>
      <c r="C216" s="491" t="str">
        <f ca="1"/>
        <v>MDW-39532</v>
      </c>
      <c r="D216" s="491" t="str">
        <f ca="1"/>
        <v>Lot02</v>
      </c>
      <c r="E216" s="491" t="str">
        <f ca="1"/>
        <v>MO-BEM22</v>
      </c>
      <c r="F216" s="491" t="str">
        <f ca="1"/>
        <v>MO-BEM</v>
      </c>
      <c r="G216" s="493" t="str">
        <f ca="1"/>
        <v>Addition Spike fence for MRTA fence and Chain link at Klong Chourdyai 400m.</v>
      </c>
      <c r="H216" s="491" t="str">
        <f ca="1"/>
        <v>สหชาติ</v>
      </c>
      <c r="I216" s="491">
        <f ca="1"/>
        <v>0</v>
      </c>
      <c r="J216" s="491" t="str">
        <f ca="1"/>
        <v>Depot</v>
      </c>
      <c r="K216" s="495">
        <f ca="1"/>
        <v>46388</v>
      </c>
      <c r="L216" s="173">
        <f ca="1"/>
        <v>46264</v>
      </c>
      <c r="M216" s="189">
        <f ca="1"/>
        <v>0.7</v>
      </c>
      <c r="N216" s="191" t="str">
        <f ca="1"/>
        <v>Late</v>
      </c>
      <c r="O216" s="173">
        <f ca="1"/>
        <v>46295</v>
      </c>
      <c r="P216" s="189">
        <f ca="1"/>
        <v>0</v>
      </c>
      <c r="Q216" s="191" t="str">
        <f ca="1"/>
        <v>Late</v>
      </c>
      <c r="R216" s="194">
        <f ca="1"/>
        <v>0</v>
      </c>
      <c r="S216" s="195">
        <f ca="1"/>
        <v>0</v>
      </c>
      <c r="T216" s="203">
        <f ca="1"/>
        <v>0</v>
      </c>
      <c r="U216" s="173">
        <f ca="1"/>
        <v>46387</v>
      </c>
      <c r="V216" s="189">
        <f ca="1"/>
        <v>0</v>
      </c>
      <c r="W216" s="191" t="str">
        <f ca="1"/>
        <v>On Schedule</v>
      </c>
      <c r="X216" s="194">
        <f ca="1"/>
        <v>0</v>
      </c>
      <c r="Y216" s="195">
        <f ca="1"/>
        <v>0</v>
      </c>
      <c r="Z216" s="203">
        <f ca="1"/>
        <v>0</v>
      </c>
      <c r="AA216" s="173">
        <f ca="1"/>
        <v>46357</v>
      </c>
      <c r="AB216" s="189">
        <f ca="1"/>
        <v>0</v>
      </c>
      <c r="AC216" s="191" t="str">
        <f ca="1"/>
        <v>On Schedule</v>
      </c>
      <c r="AD216" s="173">
        <f ca="1"/>
        <v>46394</v>
      </c>
      <c r="AE216" s="189">
        <f ca="1"/>
        <v>0</v>
      </c>
      <c r="AF216" s="191" t="str">
        <f ca="1"/>
        <v>On Schedule</v>
      </c>
      <c r="AI216" t="s">
        <v>401</v>
      </c>
      <c r="AJ216" t="s">
        <v>2228</v>
      </c>
      <c r="AK216" t="s">
        <v>2230</v>
      </c>
    </row>
    <row r="217" spans="2:37" ht="30" customHeight="1" x14ac:dyDescent="0.2">
      <c r="B217" s="491">
        <f ca="1"/>
        <v>213</v>
      </c>
      <c r="C217" s="491" t="str">
        <f ca="1"/>
        <v>MDW-39527</v>
      </c>
      <c r="D217" s="491" t="str">
        <f ca="1"/>
        <v>Lot02</v>
      </c>
      <c r="E217" s="491" t="str">
        <f ca="1"/>
        <v>MO-BEM23</v>
      </c>
      <c r="F217" s="491" t="str">
        <f ca="1"/>
        <v>MO-BEM</v>
      </c>
      <c r="G217" s="493" t="str">
        <f ca="1"/>
        <v>Hand sink with eye wash station</v>
      </c>
      <c r="H217" s="491" t="str">
        <f ca="1"/>
        <v>ประธาน</v>
      </c>
      <c r="I217" s="491" t="str">
        <f ca="1"/>
        <v>พี่ต่อ</v>
      </c>
      <c r="J217" s="491" t="str">
        <f ca="1"/>
        <v>Depot</v>
      </c>
      <c r="K217" s="495">
        <f ca="1"/>
        <v>46388</v>
      </c>
      <c r="L217" s="173">
        <f ca="1"/>
        <v>46264</v>
      </c>
      <c r="M217" s="189">
        <f ca="1"/>
        <v>1</v>
      </c>
      <c r="N217" s="191" t="str">
        <f ca="1"/>
        <v>Completed</v>
      </c>
      <c r="O217" s="173">
        <f ca="1"/>
        <v>46310</v>
      </c>
      <c r="P217" s="189">
        <f ca="1"/>
        <v>1</v>
      </c>
      <c r="Q217" s="191" t="str">
        <f ca="1"/>
        <v>Completed</v>
      </c>
      <c r="R217" s="194">
        <f ca="1"/>
        <v>0</v>
      </c>
      <c r="S217" s="195">
        <f ca="1"/>
        <v>0</v>
      </c>
      <c r="T217" s="203">
        <f ca="1"/>
        <v>0</v>
      </c>
      <c r="U217" s="173">
        <f ca="1"/>
        <v>46387</v>
      </c>
      <c r="V217" s="189">
        <f ca="1"/>
        <v>1</v>
      </c>
      <c r="W217" s="191" t="str">
        <f ca="1"/>
        <v>Completed</v>
      </c>
      <c r="X217" s="194">
        <f ca="1"/>
        <v>0</v>
      </c>
      <c r="Y217" s="195">
        <f ca="1"/>
        <v>0</v>
      </c>
      <c r="Z217" s="203">
        <f ca="1"/>
        <v>0</v>
      </c>
      <c r="AA217" s="173">
        <f ca="1"/>
        <v>46357</v>
      </c>
      <c r="AB217" s="189">
        <f ca="1"/>
        <v>1</v>
      </c>
      <c r="AC217" s="191" t="str">
        <f ca="1"/>
        <v>Completed</v>
      </c>
      <c r="AD217" s="173">
        <f ca="1"/>
        <v>46394</v>
      </c>
      <c r="AE217" s="189">
        <f ca="1"/>
        <v>0</v>
      </c>
      <c r="AF217" s="191" t="str">
        <f ca="1"/>
        <v>On Schedule</v>
      </c>
      <c r="AI217" t="s">
        <v>420</v>
      </c>
      <c r="AJ217" t="s">
        <v>3687</v>
      </c>
      <c r="AK217" t="s">
        <v>3918</v>
      </c>
    </row>
    <row r="218" spans="2:37" ht="30" customHeight="1" x14ac:dyDescent="0.2">
      <c r="B218" s="491">
        <f ca="1"/>
        <v>214</v>
      </c>
      <c r="C218" s="685" t="str">
        <f ca="1"/>
        <v>MDW-39531</v>
      </c>
      <c r="D218" s="685" t="str">
        <f ca="1"/>
        <v>Lot02</v>
      </c>
      <c r="E218" s="685" t="str">
        <f ca="1"/>
        <v>MO-BEM24</v>
      </c>
      <c r="F218" s="685" t="str">
        <f ca="1"/>
        <v>MO-BEM</v>
      </c>
      <c r="G218" s="687" t="str">
        <f ca="1"/>
        <v>Guard rail protection for Fire Hose Cabinet 8 set</v>
      </c>
      <c r="H218" s="685" t="str">
        <f ca="1"/>
        <v>สหชาติ</v>
      </c>
      <c r="I218" s="685">
        <f ca="1"/>
        <v>0</v>
      </c>
      <c r="J218" s="685" t="str">
        <f ca="1"/>
        <v>Depot</v>
      </c>
      <c r="K218" s="688">
        <f ca="1"/>
        <v>46174</v>
      </c>
      <c r="L218" s="193">
        <f ca="1"/>
        <v>46095</v>
      </c>
      <c r="M218" s="531">
        <f ca="1"/>
        <v>1</v>
      </c>
      <c r="N218" s="601" t="str">
        <f ca="1"/>
        <v>Completed</v>
      </c>
      <c r="O218" s="193">
        <f ca="1"/>
        <v>46126</v>
      </c>
      <c r="P218" s="531">
        <f ca="1"/>
        <v>1</v>
      </c>
      <c r="Q218" s="601" t="str">
        <f ca="1"/>
        <v>Completed</v>
      </c>
      <c r="R218" s="602">
        <f ca="1"/>
        <v>0</v>
      </c>
      <c r="S218" s="603">
        <f ca="1"/>
        <v>0</v>
      </c>
      <c r="T218" s="604">
        <f ca="1"/>
        <v>0</v>
      </c>
      <c r="U218" s="193">
        <f ca="1"/>
        <v>46249</v>
      </c>
      <c r="V218" s="531">
        <f ca="1"/>
        <v>1</v>
      </c>
      <c r="W218" s="601" t="str">
        <f ca="1"/>
        <v>Completed</v>
      </c>
      <c r="X218" s="602">
        <f ca="1"/>
        <v>0</v>
      </c>
      <c r="Y218" s="603">
        <f ca="1"/>
        <v>0</v>
      </c>
      <c r="Z218" s="604">
        <f ca="1"/>
        <v>0</v>
      </c>
      <c r="AA218" s="193">
        <f ca="1"/>
        <v>46219</v>
      </c>
      <c r="AB218" s="531">
        <f ca="1"/>
        <v>1</v>
      </c>
      <c r="AC218" s="601" t="str">
        <f ca="1"/>
        <v>Completed</v>
      </c>
      <c r="AD218" s="193">
        <f ca="1"/>
        <v>46295</v>
      </c>
      <c r="AE218" s="531">
        <f ca="1"/>
        <v>1</v>
      </c>
      <c r="AF218" s="601" t="str">
        <f ca="1"/>
        <v>Completed</v>
      </c>
      <c r="AI218" t="s">
        <v>421</v>
      </c>
      <c r="AJ218" t="s">
        <v>2224</v>
      </c>
      <c r="AK218" t="s">
        <v>2226</v>
      </c>
    </row>
    <row r="219" spans="2:37" ht="30" customHeight="1" x14ac:dyDescent="0.2">
      <c r="B219" s="491">
        <f ca="1"/>
        <v>215</v>
      </c>
      <c r="C219" s="491" t="str">
        <f ca="1"/>
        <v>MDW-39557</v>
      </c>
      <c r="D219" s="491" t="str">
        <f ca="1"/>
        <v>Lot02</v>
      </c>
      <c r="E219" s="491" t="str">
        <f ca="1"/>
        <v>MO-BEM25.1</v>
      </c>
      <c r="F219" s="491" t="str">
        <f ca="1"/>
        <v>MO-BEM</v>
      </c>
      <c r="G219" s="493" t="str">
        <f ca="1"/>
        <v>Chain Link Fence to divide controlled areas on Depot slab 3 m.x 485 m. - Civil &amp; AR</v>
      </c>
      <c r="H219" s="491" t="str">
        <f ca="1"/>
        <v>สหชาติ</v>
      </c>
      <c r="I219" s="491">
        <f ca="1"/>
        <v>0</v>
      </c>
      <c r="J219" s="491" t="str">
        <f ca="1"/>
        <v>Depot</v>
      </c>
      <c r="K219" s="495">
        <f ca="1"/>
        <v>46296</v>
      </c>
      <c r="L219" s="173">
        <f ca="1"/>
        <v>46187</v>
      </c>
      <c r="M219" s="189">
        <f ca="1"/>
        <v>1</v>
      </c>
      <c r="N219" s="191" t="str">
        <f ca="1"/>
        <v>Completed</v>
      </c>
      <c r="O219" s="173">
        <f ca="1"/>
        <v>46233</v>
      </c>
      <c r="P219" s="189">
        <f ca="1"/>
        <v>1</v>
      </c>
      <c r="Q219" s="191" t="str">
        <f ca="1"/>
        <v>Completed</v>
      </c>
      <c r="R219" s="194">
        <f ca="1"/>
        <v>0</v>
      </c>
      <c r="S219" s="195">
        <f ca="1"/>
        <v>0</v>
      </c>
      <c r="T219" s="203">
        <f ca="1"/>
        <v>0</v>
      </c>
      <c r="U219" s="173">
        <f ca="1"/>
        <v>46295</v>
      </c>
      <c r="V219" s="189">
        <f ca="1"/>
        <v>0</v>
      </c>
      <c r="W219" s="191" t="str">
        <f ca="1"/>
        <v>Late</v>
      </c>
      <c r="X219" s="194">
        <f ca="1"/>
        <v>0</v>
      </c>
      <c r="Y219" s="195">
        <f ca="1"/>
        <v>0</v>
      </c>
      <c r="Z219" s="203">
        <f ca="1"/>
        <v>0</v>
      </c>
      <c r="AA219" s="173">
        <f ca="1"/>
        <v>46295</v>
      </c>
      <c r="AB219" s="189">
        <f ca="1"/>
        <v>0.5</v>
      </c>
      <c r="AC219" s="191" t="str">
        <f ca="1"/>
        <v>Late</v>
      </c>
      <c r="AD219" s="173">
        <f ca="1"/>
        <v>46302</v>
      </c>
      <c r="AE219" s="189">
        <f ca="1"/>
        <v>0</v>
      </c>
      <c r="AF219" s="191" t="str">
        <f ca="1"/>
        <v>Late</v>
      </c>
      <c r="AI219" t="s">
        <v>1581</v>
      </c>
      <c r="AJ219" t="s">
        <v>2304</v>
      </c>
      <c r="AK219" t="s">
        <v>2306</v>
      </c>
    </row>
    <row r="220" spans="2:37" ht="30" customHeight="1" x14ac:dyDescent="0.2">
      <c r="B220" s="491">
        <f ca="1"/>
        <v>216</v>
      </c>
      <c r="C220" s="491" t="str">
        <f ca="1"/>
        <v>MDW-39520</v>
      </c>
      <c r="D220" s="491" t="str">
        <f ca="1"/>
        <v>Lot02</v>
      </c>
      <c r="E220" s="491" t="str">
        <f ca="1"/>
        <v>MO-BEM25.2</v>
      </c>
      <c r="F220" s="491" t="str">
        <f ca="1"/>
        <v>MO-BEM</v>
      </c>
      <c r="G220" s="493" t="str">
        <f ca="1"/>
        <v>Chain Link Fence to divide controlled areas on Depot slab 3 m.x 485 m.- Building Services</v>
      </c>
      <c r="H220" s="491" t="str">
        <f ca="1"/>
        <v>ประธาน</v>
      </c>
      <c r="I220" s="491">
        <f ca="1"/>
        <v>0</v>
      </c>
      <c r="J220" s="491" t="str">
        <f ca="1"/>
        <v>Depot</v>
      </c>
      <c r="K220" s="495">
        <f ca="1"/>
        <v>46296</v>
      </c>
      <c r="L220" s="173">
        <f ca="1"/>
        <v>46187</v>
      </c>
      <c r="M220" s="189">
        <f ca="1"/>
        <v>1</v>
      </c>
      <c r="N220" s="191" t="str">
        <f ca="1"/>
        <v>Completed</v>
      </c>
      <c r="O220" s="173">
        <f ca="1"/>
        <v>46233</v>
      </c>
      <c r="P220" s="189">
        <f ca="1"/>
        <v>1</v>
      </c>
      <c r="Q220" s="191" t="str">
        <f ca="1"/>
        <v>Completed</v>
      </c>
      <c r="R220" s="194">
        <f ca="1"/>
        <v>0</v>
      </c>
      <c r="S220" s="195">
        <f ca="1"/>
        <v>0</v>
      </c>
      <c r="T220" s="203">
        <f ca="1"/>
        <v>0</v>
      </c>
      <c r="U220" s="173">
        <f ca="1"/>
        <v>46295</v>
      </c>
      <c r="V220" s="189">
        <f ca="1"/>
        <v>0</v>
      </c>
      <c r="W220" s="191" t="str">
        <f ca="1"/>
        <v>Late</v>
      </c>
      <c r="X220" s="194">
        <f ca="1"/>
        <v>0</v>
      </c>
      <c r="Y220" s="195">
        <f ca="1"/>
        <v>0</v>
      </c>
      <c r="Z220" s="203">
        <f ca="1"/>
        <v>0</v>
      </c>
      <c r="AA220" s="173">
        <f ca="1"/>
        <v>46295</v>
      </c>
      <c r="AB220" s="189">
        <f ca="1"/>
        <v>0</v>
      </c>
      <c r="AC220" s="191" t="str">
        <f ca="1"/>
        <v>Late</v>
      </c>
      <c r="AD220" s="173">
        <f ca="1"/>
        <v>46302</v>
      </c>
      <c r="AE220" s="189">
        <f ca="1"/>
        <v>0</v>
      </c>
      <c r="AF220" s="191" t="str">
        <f ca="1"/>
        <v>Late</v>
      </c>
      <c r="AI220" t="s">
        <v>422</v>
      </c>
      <c r="AJ220" t="s">
        <v>3673</v>
      </c>
      <c r="AK220" t="s">
        <v>3908</v>
      </c>
    </row>
    <row r="221" spans="2:37" ht="30" customHeight="1" x14ac:dyDescent="0.2">
      <c r="B221" s="491">
        <f ca="1"/>
        <v>217</v>
      </c>
      <c r="C221" s="491" t="str">
        <f ca="1"/>
        <v>MDW-39518</v>
      </c>
      <c r="D221" s="491" t="str">
        <f ca="1"/>
        <v>Lot02</v>
      </c>
      <c r="E221" s="491" t="str">
        <f ca="1"/>
        <v>MO-BEM26</v>
      </c>
      <c r="F221" s="491" t="str">
        <f ca="1"/>
        <v>MO-BEM</v>
      </c>
      <c r="G221" s="493" t="str">
        <f ca="1"/>
        <v>Street Lighting system area between MRTA Fence and Depot slab</v>
      </c>
      <c r="H221" s="491" t="str">
        <f ca="1"/>
        <v>ประธาน</v>
      </c>
      <c r="I221" s="491">
        <f ca="1"/>
        <v>0</v>
      </c>
      <c r="J221" s="491" t="str">
        <f ca="1"/>
        <v>Depot</v>
      </c>
      <c r="K221" s="495">
        <f ca="1"/>
        <v>46235</v>
      </c>
      <c r="L221" s="173">
        <f ca="1"/>
        <v>46126</v>
      </c>
      <c r="M221" s="189">
        <f ca="1"/>
        <v>0.5</v>
      </c>
      <c r="N221" s="191" t="str">
        <f ca="1"/>
        <v>Late</v>
      </c>
      <c r="O221" s="173">
        <f ca="1"/>
        <v>46157</v>
      </c>
      <c r="P221" s="189">
        <f ca="1"/>
        <v>0</v>
      </c>
      <c r="Q221" s="191" t="str">
        <f ca="1"/>
        <v>Late</v>
      </c>
      <c r="R221" s="194">
        <f ca="1"/>
        <v>0</v>
      </c>
      <c r="S221" s="195">
        <f ca="1"/>
        <v>0</v>
      </c>
      <c r="T221" s="203">
        <f ca="1"/>
        <v>0</v>
      </c>
      <c r="U221" s="173">
        <f ca="1"/>
        <v>46234</v>
      </c>
      <c r="V221" s="189">
        <f ca="1"/>
        <v>0</v>
      </c>
      <c r="W221" s="191" t="str">
        <f ca="1"/>
        <v>Late</v>
      </c>
      <c r="X221" s="194">
        <f ca="1"/>
        <v>0</v>
      </c>
      <c r="Y221" s="195">
        <f ca="1"/>
        <v>0</v>
      </c>
      <c r="Z221" s="203">
        <f ca="1"/>
        <v>0</v>
      </c>
      <c r="AA221" s="173">
        <f ca="1"/>
        <v>46295</v>
      </c>
      <c r="AB221" s="189">
        <f ca="1"/>
        <v>0</v>
      </c>
      <c r="AC221" s="191" t="str">
        <f ca="1"/>
        <v>Late</v>
      </c>
      <c r="AD221" s="173">
        <f ca="1"/>
        <v>46302</v>
      </c>
      <c r="AE221" s="189">
        <f ca="1"/>
        <v>0</v>
      </c>
      <c r="AF221" s="191" t="str">
        <f ca="1"/>
        <v>Late</v>
      </c>
      <c r="AI221" t="s">
        <v>424</v>
      </c>
      <c r="AJ221" t="s">
        <v>3669</v>
      </c>
      <c r="AK221" t="s">
        <v>3906</v>
      </c>
    </row>
    <row r="222" spans="2:37" ht="30" customHeight="1" x14ac:dyDescent="0.2">
      <c r="B222" s="491">
        <f ca="1"/>
        <v>218</v>
      </c>
      <c r="C222" s="491" t="str">
        <f ca="1"/>
        <v>-</v>
      </c>
      <c r="D222" s="491" t="str">
        <f ca="1"/>
        <v>Lot02</v>
      </c>
      <c r="E222" s="491" t="str">
        <f ca="1"/>
        <v>MO-BEM27</v>
      </c>
      <c r="F222" s="491" t="str">
        <f ca="1"/>
        <v>MO-BEM</v>
      </c>
      <c r="G222" s="493" t="str">
        <f ca="1"/>
        <v>Compacted gravel walkway along the Test Track OR-BL 1.2 m.</v>
      </c>
      <c r="H222" s="491" t="str">
        <f ca="1"/>
        <v>สหชาติ</v>
      </c>
      <c r="I222" s="491" t="str">
        <f ca="1"/>
        <v>พรพรหม</v>
      </c>
      <c r="J222" s="491" t="str">
        <f ca="1"/>
        <v>Depot</v>
      </c>
      <c r="K222" s="495">
        <f ca="1"/>
        <v>46388</v>
      </c>
      <c r="L222" s="173">
        <f ca="1"/>
        <v>46264</v>
      </c>
      <c r="M222" s="189">
        <f ca="1"/>
        <v>1</v>
      </c>
      <c r="N222" s="191" t="str">
        <f ca="1"/>
        <v>Completed</v>
      </c>
      <c r="O222" s="597">
        <f ca="1"/>
        <v>46295</v>
      </c>
      <c r="P222" s="189">
        <f ca="1"/>
        <v>0</v>
      </c>
      <c r="Q222" s="191" t="str">
        <f ca="1"/>
        <v>Late</v>
      </c>
      <c r="R222" s="194">
        <f ca="1"/>
        <v>0</v>
      </c>
      <c r="S222" s="195">
        <f ca="1"/>
        <v>0</v>
      </c>
      <c r="T222" s="203">
        <f ca="1"/>
        <v>0</v>
      </c>
      <c r="U222" s="173">
        <f ca="1"/>
        <v>46387</v>
      </c>
      <c r="V222" s="189">
        <f ca="1"/>
        <v>0</v>
      </c>
      <c r="W222" s="191" t="str">
        <f ca="1"/>
        <v>On Schedule</v>
      </c>
      <c r="X222" s="194">
        <f ca="1"/>
        <v>0</v>
      </c>
      <c r="Y222" s="195">
        <f ca="1"/>
        <v>0</v>
      </c>
      <c r="Z222" s="203">
        <f ca="1"/>
        <v>0</v>
      </c>
      <c r="AA222" s="173">
        <f ca="1"/>
        <v>46357</v>
      </c>
      <c r="AB222" s="189">
        <f ca="1"/>
        <v>0</v>
      </c>
      <c r="AC222" s="191" t="str">
        <f ca="1"/>
        <v>On Schedule</v>
      </c>
      <c r="AD222" s="173">
        <f ca="1"/>
        <v>46394</v>
      </c>
      <c r="AE222" s="189">
        <f ca="1"/>
        <v>0</v>
      </c>
      <c r="AF222" s="191" t="str">
        <f ca="1"/>
        <v>On Schedule</v>
      </c>
      <c r="AJ222">
        <v>0</v>
      </c>
      <c r="AK222">
        <v>0</v>
      </c>
    </row>
    <row r="223" spans="2:37" ht="30" customHeight="1" x14ac:dyDescent="0.2">
      <c r="B223" s="491">
        <f ca="1"/>
        <v>219</v>
      </c>
      <c r="C223" s="685" t="str">
        <f ca="1"/>
        <v>MDW-39524</v>
      </c>
      <c r="D223" s="685" t="str">
        <f ca="1"/>
        <v>Lot02</v>
      </c>
      <c r="E223" s="685" t="str">
        <f ca="1"/>
        <v>MO-BEM28.1</v>
      </c>
      <c r="F223" s="685" t="str">
        <f ca="1"/>
        <v>MO-BEM</v>
      </c>
      <c r="G223" s="687" t="str">
        <f ca="1"/>
        <v>Walkway under Depot Slab for Maintenance Service - Civil &amp; AR</v>
      </c>
      <c r="H223" s="685" t="str">
        <f ca="1"/>
        <v>สหชาติ</v>
      </c>
      <c r="I223" s="685">
        <f ca="1"/>
        <v>0</v>
      </c>
      <c r="J223" s="685" t="str">
        <f ca="1"/>
        <v>Depot</v>
      </c>
      <c r="K223" s="688">
        <f ca="1"/>
        <v>46389</v>
      </c>
      <c r="L223" s="193">
        <f ca="1"/>
        <v>46279</v>
      </c>
      <c r="M223" s="531">
        <f ca="1"/>
        <v>1</v>
      </c>
      <c r="N223" s="601" t="str">
        <f ca="1"/>
        <v>Completed</v>
      </c>
      <c r="O223" s="193">
        <f ca="1"/>
        <v>46325</v>
      </c>
      <c r="P223" s="531">
        <f ca="1"/>
        <v>1</v>
      </c>
      <c r="Q223" s="601" t="str">
        <f ca="1"/>
        <v>Completed</v>
      </c>
      <c r="R223" s="602">
        <f ca="1"/>
        <v>0</v>
      </c>
      <c r="S223" s="603">
        <f ca="1"/>
        <v>0</v>
      </c>
      <c r="T223" s="604">
        <f ca="1"/>
        <v>0</v>
      </c>
      <c r="U223" s="619">
        <f ca="1"/>
        <v>46387</v>
      </c>
      <c r="V223" s="531">
        <f ca="1"/>
        <v>1</v>
      </c>
      <c r="W223" s="601" t="str">
        <f ca="1"/>
        <v>Completed</v>
      </c>
      <c r="X223" s="602">
        <f ca="1"/>
        <v>0</v>
      </c>
      <c r="Y223" s="603">
        <f ca="1"/>
        <v>0</v>
      </c>
      <c r="Z223" s="604">
        <f ca="1"/>
        <v>0</v>
      </c>
      <c r="AA223" s="193">
        <f ca="1"/>
        <v>46357</v>
      </c>
      <c r="AB223" s="531">
        <f ca="1"/>
        <v>0.5</v>
      </c>
      <c r="AC223" s="601" t="str">
        <f ca="1"/>
        <v>On Schedule</v>
      </c>
      <c r="AD223" s="193">
        <f ca="1"/>
        <v>46394</v>
      </c>
      <c r="AE223" s="531">
        <f ca="1"/>
        <v>0</v>
      </c>
      <c r="AF223" s="601" t="str">
        <f ca="1"/>
        <v>On Schedule</v>
      </c>
      <c r="AI223" t="s">
        <v>426</v>
      </c>
      <c r="AJ223" t="s">
        <v>2216</v>
      </c>
      <c r="AK223" t="s">
        <v>2218</v>
      </c>
    </row>
    <row r="224" spans="2:37" ht="30" customHeight="1" x14ac:dyDescent="0.2">
      <c r="B224" s="491">
        <f ca="1"/>
        <v>220</v>
      </c>
      <c r="C224" s="502" t="str">
        <f ca="1"/>
        <v>MDW-39525</v>
      </c>
      <c r="D224" s="491" t="str">
        <f ca="1"/>
        <v>Lot02</v>
      </c>
      <c r="E224" s="491" t="str">
        <f ca="1"/>
        <v>MO-BEM28.2</v>
      </c>
      <c r="F224" s="491" t="str">
        <f ca="1"/>
        <v>MO-BEM</v>
      </c>
      <c r="G224" s="504" t="str">
        <f ca="1"/>
        <v>Walkway under Depot Slab for Maintenance Service - Building Services</v>
      </c>
      <c r="H224" s="502" t="str">
        <f ca="1"/>
        <v>ประธาน</v>
      </c>
      <c r="I224" s="502">
        <f ca="1"/>
        <v>0</v>
      </c>
      <c r="J224" s="502" t="str">
        <f ca="1"/>
        <v>Depot</v>
      </c>
      <c r="K224" s="506">
        <f ca="1"/>
        <v>46390</v>
      </c>
      <c r="L224" s="173">
        <f ca="1"/>
        <v>46279</v>
      </c>
      <c r="M224" s="189">
        <f ca="1"/>
        <v>1</v>
      </c>
      <c r="N224" s="191" t="str">
        <f ca="1"/>
        <v>Completed</v>
      </c>
      <c r="O224" s="173">
        <f ca="1"/>
        <v>46325</v>
      </c>
      <c r="P224" s="189">
        <f ca="1"/>
        <v>1</v>
      </c>
      <c r="Q224" s="191" t="str">
        <f ca="1"/>
        <v>Completed</v>
      </c>
      <c r="R224" s="194">
        <f ca="1"/>
        <v>0</v>
      </c>
      <c r="S224" s="195">
        <f ca="1"/>
        <v>0</v>
      </c>
      <c r="T224" s="203">
        <f ca="1"/>
        <v>0</v>
      </c>
      <c r="U224" s="173">
        <f ca="1"/>
        <v>46387</v>
      </c>
      <c r="V224" s="189">
        <f ca="1"/>
        <v>0.5</v>
      </c>
      <c r="W224" s="191" t="str">
        <f ca="1"/>
        <v>On Schedule</v>
      </c>
      <c r="X224" s="194">
        <f ca="1"/>
        <v>0</v>
      </c>
      <c r="Y224" s="195">
        <f ca="1"/>
        <v>0</v>
      </c>
      <c r="Z224" s="203">
        <f ca="1"/>
        <v>0</v>
      </c>
      <c r="AA224" s="173">
        <f ca="1"/>
        <v>46357</v>
      </c>
      <c r="AB224" s="189">
        <f ca="1"/>
        <v>0</v>
      </c>
      <c r="AC224" s="191" t="str">
        <f ca="1"/>
        <v>On Schedule</v>
      </c>
      <c r="AD224" s="173">
        <f ca="1"/>
        <v>46394</v>
      </c>
      <c r="AE224" s="189">
        <f ca="1"/>
        <v>0</v>
      </c>
      <c r="AF224" s="191" t="str">
        <f ca="1"/>
        <v>On Schedule</v>
      </c>
      <c r="AI224" t="s">
        <v>425</v>
      </c>
      <c r="AJ224" t="s">
        <v>3681</v>
      </c>
      <c r="AK224" t="s">
        <v>3913</v>
      </c>
    </row>
    <row r="225" spans="2:37" ht="30" customHeight="1" x14ac:dyDescent="0.2">
      <c r="B225" s="491">
        <f ca="1"/>
        <v>221</v>
      </c>
      <c r="C225" s="685" t="str">
        <f ca="1"/>
        <v>MDW-39521</v>
      </c>
      <c r="D225" s="685" t="str">
        <f ca="1"/>
        <v>Lot02</v>
      </c>
      <c r="E225" s="685" t="str">
        <f ca="1"/>
        <v>MO-BEM29</v>
      </c>
      <c r="F225" s="685" t="str">
        <f ca="1"/>
        <v>MO-BEM</v>
      </c>
      <c r="G225" s="687" t="str">
        <f ca="1"/>
        <v>Walkway Bridge across the canal for Depot area inspection patrols 3 location</v>
      </c>
      <c r="H225" s="685" t="str">
        <f ca="1"/>
        <v>สหชาติ</v>
      </c>
      <c r="I225" s="685">
        <f ca="1"/>
        <v>0</v>
      </c>
      <c r="J225" s="685" t="str">
        <f ca="1"/>
        <v>Depot</v>
      </c>
      <c r="K225" s="688">
        <f ca="1"/>
        <v>46388</v>
      </c>
      <c r="L225" s="193">
        <f ca="1"/>
        <v>46249</v>
      </c>
      <c r="M225" s="531">
        <f ca="1"/>
        <v>1</v>
      </c>
      <c r="N225" s="601" t="str">
        <f ca="1"/>
        <v>Completed</v>
      </c>
      <c r="O225" s="597">
        <f ca="1"/>
        <v>46295</v>
      </c>
      <c r="P225" s="531">
        <f ca="1"/>
        <v>0.67</v>
      </c>
      <c r="Q225" s="601" t="str">
        <f ca="1"/>
        <v>Late</v>
      </c>
      <c r="R225" s="602">
        <f ca="1"/>
        <v>0</v>
      </c>
      <c r="S225" s="603">
        <f ca="1"/>
        <v>0</v>
      </c>
      <c r="T225" s="604">
        <f ca="1"/>
        <v>0</v>
      </c>
      <c r="U225" s="193">
        <f ca="1"/>
        <v>46387</v>
      </c>
      <c r="V225" s="531">
        <f ca="1"/>
        <v>0.95</v>
      </c>
      <c r="W225" s="601" t="str">
        <f ca="1"/>
        <v>On Schedule</v>
      </c>
      <c r="X225" s="602">
        <f ca="1"/>
        <v>0</v>
      </c>
      <c r="Y225" s="603">
        <f ca="1"/>
        <v>0</v>
      </c>
      <c r="Z225" s="604">
        <f ca="1"/>
        <v>0</v>
      </c>
      <c r="AA225" s="193">
        <f ca="1"/>
        <v>46357</v>
      </c>
      <c r="AB225" s="531">
        <f ca="1"/>
        <v>1</v>
      </c>
      <c r="AC225" s="601" t="str">
        <f ca="1"/>
        <v>Completed</v>
      </c>
      <c r="AD225" s="193">
        <f ca="1"/>
        <v>46394</v>
      </c>
      <c r="AE225" s="531">
        <f ca="1"/>
        <v>0</v>
      </c>
      <c r="AF225" s="601" t="str">
        <f ca="1"/>
        <v>On Schedule</v>
      </c>
      <c r="AI225" t="s">
        <v>427</v>
      </c>
      <c r="AJ225" t="s">
        <v>2208</v>
      </c>
      <c r="AK225" t="s">
        <v>2210</v>
      </c>
    </row>
    <row r="226" spans="2:37" ht="30" customHeight="1" x14ac:dyDescent="0.2">
      <c r="B226" s="491">
        <f ca="1"/>
        <v>222</v>
      </c>
      <c r="C226" s="491" t="str">
        <f ca="1"/>
        <v>-</v>
      </c>
      <c r="D226" s="491" t="str">
        <f ca="1"/>
        <v>Lot02</v>
      </c>
      <c r="E226" s="491" t="str">
        <f ca="1"/>
        <v>MO-BEM30</v>
      </c>
      <c r="F226" s="491" t="str">
        <f ca="1"/>
        <v>MO-BEM</v>
      </c>
      <c r="G226" s="493" t="str">
        <f ca="1"/>
        <v>Cut down trees between Depot BL+ORL and MRTA Fence</v>
      </c>
      <c r="H226" s="491" t="str">
        <f ca="1"/>
        <v>สหชาติ</v>
      </c>
      <c r="I226" s="491">
        <f ca="1"/>
        <v>0</v>
      </c>
      <c r="J226" s="491" t="str">
        <f ca="1"/>
        <v>Depot</v>
      </c>
      <c r="K226" s="495">
        <f ca="1"/>
        <v>46388</v>
      </c>
      <c r="L226" s="173">
        <f ca="1"/>
        <v>46324</v>
      </c>
      <c r="M226" s="189">
        <f ca="1"/>
        <v>0</v>
      </c>
      <c r="N226" s="191" t="str">
        <f ca="1"/>
        <v>Late</v>
      </c>
      <c r="O226" s="173">
        <f ca="1"/>
        <v>46355</v>
      </c>
      <c r="P226" s="189">
        <f ca="1"/>
        <v>0</v>
      </c>
      <c r="Q226" s="191" t="str">
        <f ca="1"/>
        <v>On Schedule</v>
      </c>
      <c r="R226" s="194">
        <f ca="1"/>
        <v>0</v>
      </c>
      <c r="S226" s="195">
        <f ca="1"/>
        <v>0</v>
      </c>
      <c r="T226" s="203">
        <f ca="1"/>
        <v>0</v>
      </c>
      <c r="U226" s="173">
        <f ca="1"/>
        <v>46387</v>
      </c>
      <c r="V226" s="189">
        <f ca="1"/>
        <v>0</v>
      </c>
      <c r="W226" s="191" t="str">
        <f ca="1"/>
        <v>On Schedule</v>
      </c>
      <c r="X226" s="194">
        <f ca="1"/>
        <v>0</v>
      </c>
      <c r="Y226" s="195">
        <f ca="1"/>
        <v>0</v>
      </c>
      <c r="Z226" s="203">
        <f ca="1"/>
        <v>0</v>
      </c>
      <c r="AA226" s="173">
        <f ca="1"/>
        <v>46357</v>
      </c>
      <c r="AB226" s="189">
        <f ca="1"/>
        <v>0</v>
      </c>
      <c r="AC226" s="191" t="str">
        <f ca="1"/>
        <v>On Schedule</v>
      </c>
      <c r="AD226" s="173">
        <f ca="1"/>
        <v>46394</v>
      </c>
      <c r="AE226" s="189">
        <f ca="1"/>
        <v>0</v>
      </c>
      <c r="AF226" s="191" t="str">
        <f ca="1"/>
        <v>On Schedule</v>
      </c>
      <c r="AJ226">
        <v>0</v>
      </c>
      <c r="AK226">
        <v>0</v>
      </c>
    </row>
    <row r="227" spans="2:37" ht="30" hidden="1" customHeight="1" x14ac:dyDescent="0.2">
      <c r="B227" s="491">
        <f ca="1"/>
        <v>223</v>
      </c>
      <c r="C227" s="499">
        <f ca="1"/>
        <v>0</v>
      </c>
      <c r="D227" s="496" t="str">
        <f ca="1"/>
        <v>Lot02</v>
      </c>
      <c r="E227" s="496" t="str">
        <f ca="1"/>
        <v>MO-BEM31</v>
      </c>
      <c r="F227" s="496" t="str">
        <f ca="1"/>
        <v>MO-BEM</v>
      </c>
      <c r="G227" s="498" t="str">
        <f ca="1"/>
        <v>Provide facility system and interface to MMC room (Fire Alarm / CCTV / VMS / TEL / CASS / Radio / PA)</v>
      </c>
      <c r="H227" s="496" t="str">
        <f ca="1"/>
        <v>บัณฑิต</v>
      </c>
      <c r="I227" s="497">
        <f ca="1"/>
        <v>0</v>
      </c>
      <c r="J227" s="496" t="str">
        <f ca="1"/>
        <v>Depot</v>
      </c>
      <c r="K227" s="500">
        <f ca="1"/>
        <v>46296</v>
      </c>
      <c r="L227" s="205">
        <f ca="1"/>
        <v>0</v>
      </c>
      <c r="M227" s="206">
        <f ca="1"/>
        <v>0</v>
      </c>
      <c r="N227" s="463">
        <f ca="1"/>
        <v>0</v>
      </c>
      <c r="O227" s="205">
        <f ca="1"/>
        <v>0</v>
      </c>
      <c r="P227" s="206">
        <f ca="1"/>
        <v>0</v>
      </c>
      <c r="Q227" s="463">
        <f ca="1"/>
        <v>0</v>
      </c>
      <c r="R227" s="205">
        <f ca="1"/>
        <v>0</v>
      </c>
      <c r="S227" s="206">
        <f ca="1"/>
        <v>0</v>
      </c>
      <c r="T227" s="463">
        <f ca="1"/>
        <v>0</v>
      </c>
      <c r="U227" s="205">
        <f ca="1"/>
        <v>0</v>
      </c>
      <c r="V227" s="206">
        <f ca="1"/>
        <v>0</v>
      </c>
      <c r="W227" s="463">
        <f ca="1"/>
        <v>0</v>
      </c>
      <c r="X227" s="205">
        <f ca="1"/>
        <v>0</v>
      </c>
      <c r="Y227" s="206">
        <f ca="1"/>
        <v>0</v>
      </c>
      <c r="Z227" s="463">
        <f ca="1"/>
        <v>0</v>
      </c>
      <c r="AA227" s="205">
        <f ca="1"/>
        <v>0</v>
      </c>
      <c r="AB227" s="206">
        <f ca="1"/>
        <v>0</v>
      </c>
      <c r="AC227" s="463">
        <f ca="1"/>
        <v>0</v>
      </c>
      <c r="AD227" s="558">
        <f ca="1"/>
        <v>0</v>
      </c>
      <c r="AE227" s="559">
        <f ca="1"/>
        <v>0</v>
      </c>
      <c r="AF227" s="564">
        <f ca="1"/>
        <v>0</v>
      </c>
      <c r="AJ227">
        <v>0</v>
      </c>
      <c r="AK227">
        <v>0</v>
      </c>
    </row>
    <row r="228" spans="2:37" ht="30" hidden="1" customHeight="1" x14ac:dyDescent="0.2">
      <c r="B228" s="491">
        <f ca="1"/>
        <v>224</v>
      </c>
      <c r="C228" s="496" t="str">
        <f ca="1"/>
        <v>-</v>
      </c>
      <c r="D228" s="496" t="str">
        <f ca="1"/>
        <v>Lot02</v>
      </c>
      <c r="E228" s="496" t="str">
        <f ca="1"/>
        <v>MO-BEM32</v>
      </c>
      <c r="F228" s="496" t="str">
        <f ca="1"/>
        <v>MO-BEM</v>
      </c>
      <c r="G228" s="498" t="str">
        <f ca="1"/>
        <v>Stainless Guard rail balustrade for waiting area</v>
      </c>
      <c r="H228" s="496" t="str">
        <f ca="1"/>
        <v>สหชาติ</v>
      </c>
      <c r="I228" s="497">
        <f ca="1"/>
        <v>0</v>
      </c>
      <c r="J228" s="496" t="str">
        <f ca="1"/>
        <v>Depot</v>
      </c>
      <c r="K228" s="500">
        <f ca="1"/>
        <v>46143</v>
      </c>
      <c r="L228" s="205" t="str">
        <f ca="1"/>
        <v/>
      </c>
      <c r="M228" s="206" t="str">
        <f ca="1"/>
        <v/>
      </c>
      <c r="N228" s="207">
        <f ca="1"/>
        <v>0</v>
      </c>
      <c r="O228" s="205" t="str">
        <f ca="1"/>
        <v/>
      </c>
      <c r="P228" s="206" t="str">
        <f ca="1"/>
        <v/>
      </c>
      <c r="Q228" s="207">
        <f ca="1"/>
        <v>0</v>
      </c>
      <c r="R228" s="205">
        <f ca="1"/>
        <v>0</v>
      </c>
      <c r="S228" s="206">
        <f ca="1"/>
        <v>0</v>
      </c>
      <c r="T228" s="207">
        <f ca="1"/>
        <v>0</v>
      </c>
      <c r="U228" s="205" t="str">
        <f ca="1"/>
        <v/>
      </c>
      <c r="V228" s="206" t="str">
        <f ca="1"/>
        <v/>
      </c>
      <c r="W228" s="207">
        <f ca="1"/>
        <v>0</v>
      </c>
      <c r="X228" s="205">
        <f ca="1"/>
        <v>0</v>
      </c>
      <c r="Y228" s="206">
        <f ca="1"/>
        <v>0</v>
      </c>
      <c r="Z228" s="207">
        <f ca="1"/>
        <v>0</v>
      </c>
      <c r="AA228" s="205">
        <f ca="1"/>
        <v>0</v>
      </c>
      <c r="AB228" s="206">
        <f ca="1"/>
        <v>0</v>
      </c>
      <c r="AC228" s="207">
        <f ca="1"/>
        <v>0</v>
      </c>
      <c r="AD228" s="558">
        <f ca="1"/>
        <v>0</v>
      </c>
      <c r="AE228" s="559">
        <f ca="1"/>
        <v>0</v>
      </c>
      <c r="AF228" s="560">
        <f ca="1"/>
        <v>0</v>
      </c>
      <c r="AJ228">
        <v>0</v>
      </c>
      <c r="AK228">
        <v>0</v>
      </c>
    </row>
    <row r="229" spans="2:37" ht="30" hidden="1" customHeight="1" x14ac:dyDescent="0.2">
      <c r="B229" s="491">
        <f ca="1"/>
        <v>225</v>
      </c>
      <c r="C229" s="496" t="str">
        <f ca="1"/>
        <v>-</v>
      </c>
      <c r="D229" s="496" t="str">
        <f ca="1"/>
        <v>Lot02</v>
      </c>
      <c r="E229" s="496" t="str">
        <f ca="1"/>
        <v>MO-BEM33</v>
      </c>
      <c r="F229" s="496" t="str">
        <f ca="1"/>
        <v>MO-BEM</v>
      </c>
      <c r="G229" s="498" t="str">
        <f ca="1"/>
        <v>Concrete walkway 2 x 80 m. For fire escape route</v>
      </c>
      <c r="H229" s="496" t="str">
        <f ca="1"/>
        <v>สหชาติ</v>
      </c>
      <c r="I229" s="496">
        <f ca="1"/>
        <v>0</v>
      </c>
      <c r="J229" s="496" t="str">
        <f ca="1"/>
        <v>Depot</v>
      </c>
      <c r="K229" s="500">
        <f ca="1"/>
        <v>46143</v>
      </c>
      <c r="L229" s="205" t="str">
        <f ca="1"/>
        <v/>
      </c>
      <c r="M229" s="206" t="str">
        <f ca="1"/>
        <v/>
      </c>
      <c r="N229" s="207">
        <f ca="1"/>
        <v>0</v>
      </c>
      <c r="O229" s="205" t="str">
        <f ca="1"/>
        <v/>
      </c>
      <c r="P229" s="206" t="str">
        <f ca="1"/>
        <v/>
      </c>
      <c r="Q229" s="207">
        <f ca="1"/>
        <v>0</v>
      </c>
      <c r="R229" s="205">
        <f ca="1"/>
        <v>0</v>
      </c>
      <c r="S229" s="206">
        <f ca="1"/>
        <v>0</v>
      </c>
      <c r="T229" s="207">
        <f ca="1"/>
        <v>0</v>
      </c>
      <c r="U229" s="205" t="str">
        <f ca="1"/>
        <v/>
      </c>
      <c r="V229" s="206" t="str">
        <f ca="1"/>
        <v/>
      </c>
      <c r="W229" s="207">
        <f ca="1"/>
        <v>0</v>
      </c>
      <c r="X229" s="205">
        <f ca="1"/>
        <v>0</v>
      </c>
      <c r="Y229" s="206">
        <f ca="1"/>
        <v>0</v>
      </c>
      <c r="Z229" s="207">
        <f ca="1"/>
        <v>0</v>
      </c>
      <c r="AA229" s="205">
        <f ca="1"/>
        <v>0</v>
      </c>
      <c r="AB229" s="206">
        <f ca="1"/>
        <v>0</v>
      </c>
      <c r="AC229" s="207">
        <f ca="1"/>
        <v>0</v>
      </c>
      <c r="AD229" s="558">
        <f ca="1"/>
        <v>0</v>
      </c>
      <c r="AE229" s="559">
        <f ca="1"/>
        <v>0</v>
      </c>
      <c r="AF229" s="560">
        <f ca="1"/>
        <v>0</v>
      </c>
      <c r="AJ229">
        <v>0</v>
      </c>
      <c r="AK229">
        <v>0</v>
      </c>
    </row>
    <row r="230" spans="2:37" ht="30" customHeight="1" x14ac:dyDescent="0.2">
      <c r="B230" s="491">
        <f ca="1"/>
        <v>226</v>
      </c>
      <c r="C230" s="491" t="str">
        <f ca="1"/>
        <v>-</v>
      </c>
      <c r="D230" s="491" t="str">
        <f ca="1"/>
        <v>Lot02</v>
      </c>
      <c r="E230" s="491" t="str">
        <f ca="1"/>
        <v>MO-BEM34</v>
      </c>
      <c r="F230" s="491" t="str">
        <f ca="1"/>
        <v>MO-BEM</v>
      </c>
      <c r="G230" s="493" t="str">
        <f ca="1"/>
        <v>Access Gate (Full Height Turnstile) at 1st floor admin ORL</v>
      </c>
      <c r="H230" s="491" t="str">
        <f ca="1"/>
        <v>บัณฑิต</v>
      </c>
      <c r="I230" s="491">
        <f ca="1"/>
        <v>0</v>
      </c>
      <c r="J230" s="491" t="str">
        <f ca="1"/>
        <v>Depot</v>
      </c>
      <c r="K230" s="495">
        <f ca="1"/>
        <v>46388</v>
      </c>
      <c r="L230" s="173">
        <f ca="1"/>
        <v>46354</v>
      </c>
      <c r="M230" s="189">
        <f ca="1"/>
        <v>1</v>
      </c>
      <c r="N230" s="191" t="str">
        <f ca="1"/>
        <v>Completed</v>
      </c>
      <c r="O230" s="173">
        <f ca="1"/>
        <v>46355</v>
      </c>
      <c r="P230" s="189">
        <f ca="1"/>
        <v>1</v>
      </c>
      <c r="Q230" s="191" t="str">
        <f ca="1"/>
        <v>Completed</v>
      </c>
      <c r="R230" s="194">
        <f ca="1"/>
        <v>0</v>
      </c>
      <c r="S230" s="195">
        <f ca="1"/>
        <v>0</v>
      </c>
      <c r="T230" s="203">
        <f ca="1"/>
        <v>0</v>
      </c>
      <c r="U230" s="173">
        <f ca="1"/>
        <v>46387</v>
      </c>
      <c r="V230" s="189">
        <f ca="1"/>
        <v>0</v>
      </c>
      <c r="W230" s="191" t="str">
        <f ca="1"/>
        <v>On Schedule</v>
      </c>
      <c r="X230" s="194">
        <f ca="1"/>
        <v>0</v>
      </c>
      <c r="Y230" s="195">
        <f ca="1"/>
        <v>0</v>
      </c>
      <c r="Z230" s="203">
        <f ca="1"/>
        <v>0</v>
      </c>
      <c r="AA230" s="173">
        <f ca="1"/>
        <v>46356</v>
      </c>
      <c r="AB230" s="189">
        <f ca="1"/>
        <v>0</v>
      </c>
      <c r="AC230" s="191" t="str">
        <f ca="1"/>
        <v>On Schedule</v>
      </c>
      <c r="AD230" s="173">
        <f ca="1"/>
        <v>46394</v>
      </c>
      <c r="AE230" s="189">
        <f ca="1"/>
        <v>0</v>
      </c>
      <c r="AF230" s="191" t="str">
        <f ca="1"/>
        <v>On Schedule</v>
      </c>
      <c r="AJ230">
        <v>0</v>
      </c>
      <c r="AK230">
        <v>0</v>
      </c>
    </row>
    <row r="231" spans="2:37" ht="30" customHeight="1" x14ac:dyDescent="0.2">
      <c r="B231" s="491">
        <f ca="1"/>
        <v>227</v>
      </c>
      <c r="C231" s="491" t="str">
        <f ca="1"/>
        <v>-</v>
      </c>
      <c r="D231" s="491" t="str">
        <f ca="1"/>
        <v>Lot02</v>
      </c>
      <c r="E231" s="491" t="str">
        <f ca="1"/>
        <v>MO-BEM35</v>
      </c>
      <c r="F231" s="491" t="str">
        <f ca="1"/>
        <v>MO-BEM</v>
      </c>
      <c r="G231" s="493" t="str">
        <f ca="1"/>
        <v>Access Gate (Tripod with Swing Gate) at MWS Entrance</v>
      </c>
      <c r="H231" s="491" t="str">
        <f ca="1"/>
        <v>บัณฑิต</v>
      </c>
      <c r="I231" s="491">
        <f ca="1"/>
        <v>0</v>
      </c>
      <c r="J231" s="491" t="str">
        <f ca="1"/>
        <v>Depot</v>
      </c>
      <c r="K231" s="495">
        <f ca="1"/>
        <v>46388</v>
      </c>
      <c r="L231" s="173">
        <f ca="1"/>
        <v>46354</v>
      </c>
      <c r="M231" s="189">
        <f ca="1"/>
        <v>1</v>
      </c>
      <c r="N231" s="191" t="str">
        <f ca="1"/>
        <v>Completed</v>
      </c>
      <c r="O231" s="173">
        <f ca="1"/>
        <v>46355</v>
      </c>
      <c r="P231" s="189">
        <f ca="1"/>
        <v>1</v>
      </c>
      <c r="Q231" s="191" t="str">
        <f ca="1"/>
        <v>Completed</v>
      </c>
      <c r="R231" s="194">
        <f ca="1"/>
        <v>0</v>
      </c>
      <c r="S231" s="195">
        <f ca="1"/>
        <v>0</v>
      </c>
      <c r="T231" s="203">
        <f ca="1"/>
        <v>0</v>
      </c>
      <c r="U231" s="173">
        <f ca="1"/>
        <v>46387</v>
      </c>
      <c r="V231" s="189">
        <f ca="1"/>
        <v>0</v>
      </c>
      <c r="W231" s="191" t="str">
        <f ca="1"/>
        <v>On Schedule</v>
      </c>
      <c r="X231" s="194">
        <f ca="1"/>
        <v>0</v>
      </c>
      <c r="Y231" s="195">
        <f ca="1"/>
        <v>0</v>
      </c>
      <c r="Z231" s="203">
        <f ca="1"/>
        <v>0</v>
      </c>
      <c r="AA231" s="173">
        <f ca="1"/>
        <v>46356</v>
      </c>
      <c r="AB231" s="189">
        <f ca="1"/>
        <v>0</v>
      </c>
      <c r="AC231" s="191" t="str">
        <f ca="1"/>
        <v>On Schedule</v>
      </c>
      <c r="AD231" s="173">
        <f ca="1"/>
        <v>46394</v>
      </c>
      <c r="AE231" s="189">
        <f ca="1"/>
        <v>0</v>
      </c>
      <c r="AF231" s="191" t="str">
        <f ca="1"/>
        <v>On Schedule</v>
      </c>
      <c r="AJ231">
        <v>0</v>
      </c>
      <c r="AK231">
        <v>0</v>
      </c>
    </row>
    <row r="232" spans="2:37" ht="30" customHeight="1" x14ac:dyDescent="0.2">
      <c r="B232" s="491">
        <f ca="1"/>
        <v>228</v>
      </c>
      <c r="C232" s="491" t="str">
        <f ca="1"/>
        <v>-</v>
      </c>
      <c r="D232" s="491" t="str">
        <f ca="1"/>
        <v>Lot02</v>
      </c>
      <c r="E232" s="491" t="str">
        <f ca="1"/>
        <v>MO-BEM36</v>
      </c>
      <c r="F232" s="491" t="str">
        <f ca="1"/>
        <v>MO-BEM</v>
      </c>
      <c r="G232" s="493" t="str">
        <f ca="1"/>
        <v>Access Gate (Tripod with Swing Gate) at Admin 2nd floor connect to OCC</v>
      </c>
      <c r="H232" s="491" t="str">
        <f ca="1"/>
        <v>บัณฑิต</v>
      </c>
      <c r="I232" s="491">
        <f ca="1"/>
        <v>0</v>
      </c>
      <c r="J232" s="491" t="str">
        <f ca="1"/>
        <v>Depot</v>
      </c>
      <c r="K232" s="495">
        <f ca="1"/>
        <v>46388</v>
      </c>
      <c r="L232" s="173">
        <f ca="1"/>
        <v>46354</v>
      </c>
      <c r="M232" s="189">
        <f ca="1"/>
        <v>1</v>
      </c>
      <c r="N232" s="191" t="str">
        <f ca="1"/>
        <v>Completed</v>
      </c>
      <c r="O232" s="173">
        <f ca="1"/>
        <v>46355</v>
      </c>
      <c r="P232" s="189">
        <f ca="1"/>
        <v>1</v>
      </c>
      <c r="Q232" s="191" t="str">
        <f ca="1"/>
        <v>Completed</v>
      </c>
      <c r="R232" s="194">
        <f ca="1"/>
        <v>0</v>
      </c>
      <c r="S232" s="195">
        <f ca="1"/>
        <v>0</v>
      </c>
      <c r="T232" s="203">
        <f ca="1"/>
        <v>0</v>
      </c>
      <c r="U232" s="173">
        <f ca="1"/>
        <v>46387</v>
      </c>
      <c r="V232" s="189">
        <f ca="1"/>
        <v>0</v>
      </c>
      <c r="W232" s="191" t="str">
        <f ca="1"/>
        <v>On Schedule</v>
      </c>
      <c r="X232" s="194">
        <f ca="1"/>
        <v>0</v>
      </c>
      <c r="Y232" s="195">
        <f ca="1"/>
        <v>0</v>
      </c>
      <c r="Z232" s="203">
        <f ca="1"/>
        <v>0</v>
      </c>
      <c r="AA232" s="173">
        <f ca="1"/>
        <v>46356</v>
      </c>
      <c r="AB232" s="189">
        <f ca="1"/>
        <v>0</v>
      </c>
      <c r="AC232" s="191" t="str">
        <f ca="1"/>
        <v>On Schedule</v>
      </c>
      <c r="AD232" s="173">
        <f ca="1"/>
        <v>46394</v>
      </c>
      <c r="AE232" s="189">
        <f ca="1"/>
        <v>0</v>
      </c>
      <c r="AF232" s="191" t="str">
        <f ca="1"/>
        <v>On Schedule</v>
      </c>
      <c r="AJ232">
        <v>0</v>
      </c>
      <c r="AK232">
        <v>0</v>
      </c>
    </row>
    <row r="233" spans="2:37" ht="30" customHeight="1" x14ac:dyDescent="0.2">
      <c r="B233" s="491">
        <f ca="1"/>
        <v>229</v>
      </c>
      <c r="C233" s="491" t="str">
        <f ca="1"/>
        <v>-</v>
      </c>
      <c r="D233" s="491" t="str">
        <f ca="1"/>
        <v>Lot02</v>
      </c>
      <c r="E233" s="491" t="str">
        <f ca="1"/>
        <v>MO-BEM37</v>
      </c>
      <c r="F233" s="491" t="str">
        <f ca="1"/>
        <v>MO-BEM</v>
      </c>
      <c r="G233" s="493" t="str">
        <f ca="1"/>
        <v>Access Gate (Tripod with Swing Gate) on Klong Chourdyai bridge</v>
      </c>
      <c r="H233" s="491" t="str">
        <f ca="1"/>
        <v>บัณฑิต</v>
      </c>
      <c r="I233" s="491">
        <f ca="1"/>
        <v>0</v>
      </c>
      <c r="J233" s="491" t="str">
        <f ca="1"/>
        <v>Depot</v>
      </c>
      <c r="K233" s="495">
        <f ca="1"/>
        <v>46388</v>
      </c>
      <c r="L233" s="173">
        <f ca="1"/>
        <v>46354</v>
      </c>
      <c r="M233" s="189">
        <f ca="1"/>
        <v>1</v>
      </c>
      <c r="N233" s="191" t="str">
        <f ca="1"/>
        <v>Completed</v>
      </c>
      <c r="O233" s="173">
        <f ca="1"/>
        <v>46355</v>
      </c>
      <c r="P233" s="189">
        <f ca="1"/>
        <v>1</v>
      </c>
      <c r="Q233" s="191" t="str">
        <f ca="1"/>
        <v>Completed</v>
      </c>
      <c r="R233" s="194">
        <f ca="1"/>
        <v>0</v>
      </c>
      <c r="S233" s="195">
        <f ca="1"/>
        <v>0</v>
      </c>
      <c r="T233" s="203">
        <f ca="1"/>
        <v>0</v>
      </c>
      <c r="U233" s="173">
        <f ca="1"/>
        <v>46387</v>
      </c>
      <c r="V233" s="189">
        <f ca="1"/>
        <v>0</v>
      </c>
      <c r="W233" s="191" t="str">
        <f ca="1"/>
        <v>On Schedule</v>
      </c>
      <c r="X233" s="194">
        <f ca="1"/>
        <v>0</v>
      </c>
      <c r="Y233" s="195">
        <f ca="1"/>
        <v>0</v>
      </c>
      <c r="Z233" s="203">
        <f ca="1"/>
        <v>0</v>
      </c>
      <c r="AA233" s="173">
        <f ca="1"/>
        <v>46356</v>
      </c>
      <c r="AB233" s="189">
        <f ca="1"/>
        <v>0</v>
      </c>
      <c r="AC233" s="191" t="str">
        <f ca="1"/>
        <v>On Schedule</v>
      </c>
      <c r="AD233" s="173">
        <f ca="1"/>
        <v>46394</v>
      </c>
      <c r="AE233" s="189">
        <f ca="1"/>
        <v>0</v>
      </c>
      <c r="AF233" s="191" t="str">
        <f ca="1"/>
        <v>On Schedule</v>
      </c>
      <c r="AJ233">
        <v>0</v>
      </c>
      <c r="AK233">
        <v>0</v>
      </c>
    </row>
    <row r="234" spans="2:37" ht="30" customHeight="1" x14ac:dyDescent="0.2">
      <c r="B234" s="491">
        <f ca="1"/>
        <v>230</v>
      </c>
      <c r="C234" s="502" t="str">
        <f ca="1"/>
        <v>-</v>
      </c>
      <c r="D234" s="491" t="str">
        <f ca="1"/>
        <v>Lot02</v>
      </c>
      <c r="E234" s="491" t="str">
        <f ca="1"/>
        <v>MO-BEM38</v>
      </c>
      <c r="F234" s="491" t="str">
        <f ca="1"/>
        <v>MO-BEM</v>
      </c>
      <c r="G234" s="504" t="str">
        <f ca="1"/>
        <v>Access Gate (Tripod with roof covering) at parking lot OCC</v>
      </c>
      <c r="H234" s="502" t="str">
        <f ca="1"/>
        <v>บัณฑิต</v>
      </c>
      <c r="I234" s="502">
        <f ca="1"/>
        <v>0</v>
      </c>
      <c r="J234" s="502" t="str">
        <f ca="1"/>
        <v>Depot</v>
      </c>
      <c r="K234" s="506">
        <f ca="1"/>
        <v>46388</v>
      </c>
      <c r="L234" s="173">
        <f ca="1"/>
        <v>46354</v>
      </c>
      <c r="M234" s="189">
        <f ca="1"/>
        <v>1</v>
      </c>
      <c r="N234" s="191" t="str">
        <f ca="1"/>
        <v>Completed</v>
      </c>
      <c r="O234" s="173">
        <f ca="1"/>
        <v>46355</v>
      </c>
      <c r="P234" s="189">
        <f ca="1"/>
        <v>1</v>
      </c>
      <c r="Q234" s="191" t="str">
        <f ca="1"/>
        <v>Completed</v>
      </c>
      <c r="R234" s="194">
        <f ca="1"/>
        <v>0</v>
      </c>
      <c r="S234" s="195">
        <f ca="1"/>
        <v>0</v>
      </c>
      <c r="T234" s="203">
        <f ca="1"/>
        <v>0</v>
      </c>
      <c r="U234" s="173">
        <f ca="1"/>
        <v>46387</v>
      </c>
      <c r="V234" s="189">
        <f ca="1"/>
        <v>0</v>
      </c>
      <c r="W234" s="191" t="str">
        <f ca="1"/>
        <v>On Schedule</v>
      </c>
      <c r="X234" s="194">
        <f ca="1"/>
        <v>0</v>
      </c>
      <c r="Y234" s="195">
        <f ca="1"/>
        <v>0</v>
      </c>
      <c r="Z234" s="203">
        <f ca="1"/>
        <v>0</v>
      </c>
      <c r="AA234" s="173">
        <f ca="1"/>
        <v>46356</v>
      </c>
      <c r="AB234" s="189">
        <f ca="1"/>
        <v>0</v>
      </c>
      <c r="AC234" s="191" t="str">
        <f ca="1"/>
        <v>On Schedule</v>
      </c>
      <c r="AD234" s="173">
        <f ca="1"/>
        <v>46394</v>
      </c>
      <c r="AE234" s="189">
        <f ca="1"/>
        <v>0</v>
      </c>
      <c r="AF234" s="191" t="str">
        <f ca="1"/>
        <v>On Schedule</v>
      </c>
      <c r="AJ234">
        <v>0</v>
      </c>
      <c r="AK234">
        <v>0</v>
      </c>
    </row>
    <row r="235" spans="2:37" ht="30" customHeight="1" x14ac:dyDescent="0.2">
      <c r="B235" s="491">
        <f ca="1"/>
        <v>231</v>
      </c>
      <c r="C235" s="491" t="str">
        <f ca="1"/>
        <v>-</v>
      </c>
      <c r="D235" s="491" t="str">
        <f ca="1"/>
        <v>Lot02</v>
      </c>
      <c r="E235" s="491" t="str">
        <f ca="1"/>
        <v>MO-BEM39</v>
      </c>
      <c r="F235" s="491" t="str">
        <f ca="1"/>
        <v>MO-BEM</v>
      </c>
      <c r="G235" s="493" t="str">
        <f ca="1"/>
        <v>Access Gate (Tripod with roof covering) at Stair up to  Depot slab</v>
      </c>
      <c r="H235" s="491" t="str">
        <f ca="1"/>
        <v>บัณฑิต</v>
      </c>
      <c r="I235" s="491">
        <f ca="1"/>
        <v>0</v>
      </c>
      <c r="J235" s="491" t="str">
        <f ca="1"/>
        <v>Depot</v>
      </c>
      <c r="K235" s="495">
        <f ca="1"/>
        <v>46388</v>
      </c>
      <c r="L235" s="173">
        <f ca="1"/>
        <v>46354</v>
      </c>
      <c r="M235" s="189">
        <f ca="1"/>
        <v>1</v>
      </c>
      <c r="N235" s="191" t="str">
        <f ca="1"/>
        <v>Completed</v>
      </c>
      <c r="O235" s="173">
        <f ca="1"/>
        <v>46355</v>
      </c>
      <c r="P235" s="189">
        <f ca="1"/>
        <v>1</v>
      </c>
      <c r="Q235" s="191" t="str">
        <f ca="1"/>
        <v>Completed</v>
      </c>
      <c r="R235" s="194">
        <f ca="1"/>
        <v>0</v>
      </c>
      <c r="S235" s="195">
        <f ca="1"/>
        <v>0</v>
      </c>
      <c r="T235" s="203">
        <f ca="1"/>
        <v>0</v>
      </c>
      <c r="U235" s="173">
        <f ca="1"/>
        <v>46387</v>
      </c>
      <c r="V235" s="189">
        <f ca="1"/>
        <v>0</v>
      </c>
      <c r="W235" s="191" t="str">
        <f ca="1"/>
        <v>On Schedule</v>
      </c>
      <c r="X235" s="194">
        <f ca="1"/>
        <v>0</v>
      </c>
      <c r="Y235" s="195">
        <f ca="1"/>
        <v>0</v>
      </c>
      <c r="Z235" s="203">
        <f ca="1"/>
        <v>0</v>
      </c>
      <c r="AA235" s="173">
        <f ca="1"/>
        <v>46356</v>
      </c>
      <c r="AB235" s="189">
        <f ca="1"/>
        <v>0</v>
      </c>
      <c r="AC235" s="191" t="str">
        <f ca="1"/>
        <v>On Schedule</v>
      </c>
      <c r="AD235" s="173">
        <f ca="1"/>
        <v>46394</v>
      </c>
      <c r="AE235" s="189">
        <f ca="1"/>
        <v>0</v>
      </c>
      <c r="AF235" s="191" t="str">
        <f ca="1"/>
        <v>On Schedule</v>
      </c>
      <c r="AJ235">
        <v>0</v>
      </c>
      <c r="AK235">
        <v>0</v>
      </c>
    </row>
    <row r="236" spans="2:37" ht="30" customHeight="1" x14ac:dyDescent="0.2">
      <c r="B236" s="491">
        <f ca="1"/>
        <v>232</v>
      </c>
      <c r="C236" s="491" t="str">
        <f ca="1"/>
        <v>-</v>
      </c>
      <c r="D236" s="491" t="str">
        <f ca="1"/>
        <v>Lot02</v>
      </c>
      <c r="E236" s="491" t="str">
        <f ca="1"/>
        <v>MO-BEM40</v>
      </c>
      <c r="F236" s="491" t="str">
        <f ca="1"/>
        <v>MO-BEM</v>
      </c>
      <c r="G236" s="493" t="str">
        <f ca="1"/>
        <v>Access Control (2 Factors, Card + Finger Print) at High Security rooms - CCR/PTR/Store</v>
      </c>
      <c r="H236" s="491" t="str">
        <f ca="1"/>
        <v>บัณฑิต</v>
      </c>
      <c r="I236" s="491">
        <f ca="1"/>
        <v>0</v>
      </c>
      <c r="J236" s="491" t="str">
        <f ca="1"/>
        <v>Depot</v>
      </c>
      <c r="K236" s="495">
        <f ca="1"/>
        <v>46388</v>
      </c>
      <c r="L236" s="173">
        <f ca="1"/>
        <v>46354</v>
      </c>
      <c r="M236" s="189">
        <f ca="1"/>
        <v>1</v>
      </c>
      <c r="N236" s="191" t="str">
        <f ca="1"/>
        <v>Completed</v>
      </c>
      <c r="O236" s="173">
        <f ca="1"/>
        <v>46355</v>
      </c>
      <c r="P236" s="189">
        <f ca="1"/>
        <v>1</v>
      </c>
      <c r="Q236" s="191" t="str">
        <f ca="1"/>
        <v>Completed</v>
      </c>
      <c r="R236" s="194">
        <f ca="1"/>
        <v>0</v>
      </c>
      <c r="S236" s="195">
        <f ca="1"/>
        <v>0</v>
      </c>
      <c r="T236" s="203">
        <f ca="1"/>
        <v>0</v>
      </c>
      <c r="U236" s="173">
        <f ca="1"/>
        <v>46387</v>
      </c>
      <c r="V236" s="189">
        <f ca="1"/>
        <v>0</v>
      </c>
      <c r="W236" s="191" t="str">
        <f ca="1"/>
        <v>On Schedule</v>
      </c>
      <c r="X236" s="194">
        <f ca="1"/>
        <v>0</v>
      </c>
      <c r="Y236" s="195">
        <f ca="1"/>
        <v>0</v>
      </c>
      <c r="Z236" s="203">
        <f ca="1"/>
        <v>0</v>
      </c>
      <c r="AA236" s="173">
        <f ca="1"/>
        <v>46356</v>
      </c>
      <c r="AB236" s="189">
        <f ca="1"/>
        <v>0</v>
      </c>
      <c r="AC236" s="191" t="str">
        <f ca="1"/>
        <v>On Schedule</v>
      </c>
      <c r="AD236" s="173">
        <f ca="1"/>
        <v>46394</v>
      </c>
      <c r="AE236" s="189">
        <f ca="1"/>
        <v>0</v>
      </c>
      <c r="AF236" s="191" t="str">
        <f ca="1"/>
        <v>On Schedule</v>
      </c>
      <c r="AJ236">
        <v>0</v>
      </c>
      <c r="AK236">
        <v>0</v>
      </c>
    </row>
    <row r="237" spans="2:37" ht="30" customHeight="1" x14ac:dyDescent="0.2">
      <c r="B237" s="491">
        <f ca="1"/>
        <v>233</v>
      </c>
      <c r="C237" s="502" t="str">
        <f ca="1"/>
        <v>-</v>
      </c>
      <c r="D237" s="502" t="str">
        <f ca="1"/>
        <v>Lot02</v>
      </c>
      <c r="E237" s="502" t="str">
        <f ca="1"/>
        <v>MO-BEM41</v>
      </c>
      <c r="F237" s="502" t="str">
        <f ca="1"/>
        <v>MO-BEM</v>
      </c>
      <c r="G237" s="504" t="str">
        <f ca="1"/>
        <v>Link CCTV Landscape of all depot ORL area for MMC BL monitoring.</v>
      </c>
      <c r="H237" s="502" t="str">
        <f ca="1"/>
        <v>บัณฑิต</v>
      </c>
      <c r="I237" s="503">
        <f ca="1"/>
        <v>0</v>
      </c>
      <c r="J237" s="502">
        <f ca="1"/>
        <v>0</v>
      </c>
      <c r="K237" s="506">
        <f ca="1"/>
        <v>46388</v>
      </c>
      <c r="L237" s="530">
        <f ca="1"/>
        <v>46354</v>
      </c>
      <c r="M237" s="189">
        <f ca="1"/>
        <v>0</v>
      </c>
      <c r="N237" s="191" t="str">
        <f ca="1"/>
        <v>On Schedule</v>
      </c>
      <c r="O237" s="530">
        <f ca="1"/>
        <v>46355</v>
      </c>
      <c r="P237" s="189">
        <f ca="1"/>
        <v>0</v>
      </c>
      <c r="Q237" s="191" t="str">
        <f ca="1"/>
        <v>On Schedule</v>
      </c>
      <c r="R237" s="209">
        <f ca="1"/>
        <v>0</v>
      </c>
      <c r="S237" s="195">
        <f ca="1"/>
        <v>0</v>
      </c>
      <c r="T237" s="203">
        <f ca="1"/>
        <v>0</v>
      </c>
      <c r="U237" s="530">
        <f ca="1"/>
        <v>46387</v>
      </c>
      <c r="V237" s="189">
        <f ca="1"/>
        <v>0</v>
      </c>
      <c r="W237" s="191" t="str">
        <f ca="1"/>
        <v>On Schedule</v>
      </c>
      <c r="X237" s="209">
        <f ca="1"/>
        <v>0</v>
      </c>
      <c r="Y237" s="195">
        <f ca="1"/>
        <v>0</v>
      </c>
      <c r="Z237" s="203">
        <f ca="1"/>
        <v>0</v>
      </c>
      <c r="AA237" s="530">
        <f ca="1"/>
        <v>46356</v>
      </c>
      <c r="AB237" s="189">
        <f ca="1"/>
        <v>0</v>
      </c>
      <c r="AC237" s="191" t="str">
        <f ca="1"/>
        <v>On Schedule</v>
      </c>
      <c r="AD237" s="530">
        <f ca="1"/>
        <v>46394</v>
      </c>
      <c r="AE237" s="189">
        <f ca="1"/>
        <v>0</v>
      </c>
      <c r="AF237" s="191" t="str">
        <f ca="1"/>
        <v>On Schedule</v>
      </c>
      <c r="AJ237">
        <v>0</v>
      </c>
      <c r="AK237">
        <v>0</v>
      </c>
    </row>
    <row r="238" spans="2:37" ht="30" hidden="1" customHeight="1" x14ac:dyDescent="0.2">
      <c r="B238" s="491">
        <f ca="1"/>
        <v>234</v>
      </c>
      <c r="C238" s="496" t="str">
        <f ca="1"/>
        <v>-</v>
      </c>
      <c r="D238" s="496" t="str">
        <f ca="1"/>
        <v>Lot02</v>
      </c>
      <c r="E238" s="496" t="str">
        <f ca="1"/>
        <v>MO-BEM42</v>
      </c>
      <c r="F238" s="496" t="str">
        <f ca="1"/>
        <v>MO-BEM</v>
      </c>
      <c r="G238" s="498" t="str">
        <f ca="1"/>
        <v>Fire Suppression Control Panel Cover which located in tunnel</v>
      </c>
      <c r="H238" s="496" t="str">
        <f ca="1"/>
        <v>สู่โชค</v>
      </c>
      <c r="I238" s="496">
        <f ca="1"/>
        <v>0</v>
      </c>
      <c r="J238" s="496">
        <f ca="1"/>
        <v>0</v>
      </c>
      <c r="K238" s="500">
        <f ca="1"/>
        <v>46388</v>
      </c>
      <c r="L238" s="205" t="str">
        <f ca="1"/>
        <v/>
      </c>
      <c r="M238" s="206" t="str">
        <f ca="1"/>
        <v/>
      </c>
      <c r="N238" s="207">
        <f ca="1"/>
        <v>0</v>
      </c>
      <c r="O238" s="205" t="str">
        <f ca="1"/>
        <v/>
      </c>
      <c r="P238" s="206" t="str">
        <f ca="1"/>
        <v/>
      </c>
      <c r="Q238" s="207">
        <f ca="1"/>
        <v>0</v>
      </c>
      <c r="R238" s="205">
        <f ca="1"/>
        <v>0</v>
      </c>
      <c r="S238" s="206">
        <f ca="1"/>
        <v>0</v>
      </c>
      <c r="T238" s="207">
        <f ca="1"/>
        <v>0</v>
      </c>
      <c r="U238" s="205" t="str">
        <f ca="1"/>
        <v/>
      </c>
      <c r="V238" s="206" t="str">
        <f ca="1"/>
        <v/>
      </c>
      <c r="W238" s="207">
        <f ca="1"/>
        <v>0</v>
      </c>
      <c r="X238" s="205">
        <f ca="1"/>
        <v>0</v>
      </c>
      <c r="Y238" s="206">
        <f ca="1"/>
        <v>0</v>
      </c>
      <c r="Z238" s="207">
        <f ca="1"/>
        <v>0</v>
      </c>
      <c r="AA238" s="205">
        <f ca="1"/>
        <v>0</v>
      </c>
      <c r="AB238" s="206">
        <f ca="1"/>
        <v>0</v>
      </c>
      <c r="AC238" s="207">
        <f ca="1"/>
        <v>0</v>
      </c>
      <c r="AD238" s="558">
        <f ca="1"/>
        <v>0</v>
      </c>
      <c r="AE238" s="559">
        <f ca="1"/>
        <v>0</v>
      </c>
      <c r="AF238" s="560">
        <f ca="1"/>
        <v>0</v>
      </c>
      <c r="AJ238">
        <v>0</v>
      </c>
      <c r="AK238">
        <v>0</v>
      </c>
    </row>
    <row r="239" spans="2:37" ht="30" customHeight="1" x14ac:dyDescent="0.2">
      <c r="B239" s="491">
        <f ca="1"/>
        <v>235</v>
      </c>
      <c r="C239" s="491" t="str">
        <f ca="1"/>
        <v>MDW-39537</v>
      </c>
      <c r="D239" s="491" t="str">
        <f ca="1"/>
        <v>Lot02</v>
      </c>
      <c r="E239" s="491" t="str">
        <f ca="1"/>
        <v>MO-BEM43</v>
      </c>
      <c r="F239" s="491" t="str">
        <f ca="1"/>
        <v>MO-BEM</v>
      </c>
      <c r="G239" s="493" t="str">
        <f ca="1"/>
        <v>Handrails for ladder at IVS and Vent buildings</v>
      </c>
      <c r="H239" s="491" t="str">
        <f ca="1"/>
        <v>สหชาติ</v>
      </c>
      <c r="I239" s="491">
        <f ca="1"/>
        <v>0</v>
      </c>
      <c r="J239" s="491">
        <f ca="1"/>
        <v>0</v>
      </c>
      <c r="K239" s="495">
        <f ca="1"/>
        <v>46266</v>
      </c>
      <c r="L239" s="173">
        <f ca="1"/>
        <v>46112</v>
      </c>
      <c r="M239" s="189">
        <f ca="1"/>
        <v>0.7</v>
      </c>
      <c r="N239" s="191" t="str">
        <f ca="1"/>
        <v>Late</v>
      </c>
      <c r="O239" s="173">
        <f ca="1"/>
        <v>46143</v>
      </c>
      <c r="P239" s="189">
        <f ca="1"/>
        <v>0</v>
      </c>
      <c r="Q239" s="191" t="str">
        <f ca="1"/>
        <v>Late</v>
      </c>
      <c r="R239" s="194">
        <f ca="1"/>
        <v>0</v>
      </c>
      <c r="S239" s="195">
        <f ca="1"/>
        <v>0</v>
      </c>
      <c r="T239" s="203">
        <f ca="1"/>
        <v>0</v>
      </c>
      <c r="U239" s="173">
        <f ca="1"/>
        <v>46265</v>
      </c>
      <c r="V239" s="189">
        <f ca="1"/>
        <v>0</v>
      </c>
      <c r="W239" s="191" t="str">
        <f ca="1"/>
        <v>Late</v>
      </c>
      <c r="X239" s="194">
        <f ca="1"/>
        <v>0</v>
      </c>
      <c r="Y239" s="195">
        <f ca="1"/>
        <v>0</v>
      </c>
      <c r="Z239" s="203">
        <f ca="1"/>
        <v>0</v>
      </c>
      <c r="AA239" s="173">
        <f ca="1"/>
        <v>46326</v>
      </c>
      <c r="AB239" s="189">
        <f ca="1"/>
        <v>0</v>
      </c>
      <c r="AC239" s="191" t="str">
        <f ca="1"/>
        <v>On Schedule</v>
      </c>
      <c r="AD239" s="173">
        <f ca="1"/>
        <v>46341</v>
      </c>
      <c r="AE239" s="189">
        <f ca="1"/>
        <v>0</v>
      </c>
      <c r="AF239" s="191" t="str">
        <f ca="1"/>
        <v>On Schedule</v>
      </c>
      <c r="AI239" t="s">
        <v>429</v>
      </c>
      <c r="AJ239" t="s">
        <v>2244</v>
      </c>
      <c r="AK239" t="s">
        <v>2246</v>
      </c>
    </row>
    <row r="240" spans="2:37" ht="30" customHeight="1" x14ac:dyDescent="0.2">
      <c r="B240" s="491">
        <f ca="1"/>
        <v>236</v>
      </c>
      <c r="C240" s="491" t="str">
        <f ca="1"/>
        <v>MDW-39538</v>
      </c>
      <c r="D240" s="491" t="str">
        <f ca="1"/>
        <v>Lot02</v>
      </c>
      <c r="E240" s="491" t="str">
        <f ca="1"/>
        <v>MO-BEM44</v>
      </c>
      <c r="F240" s="491" t="str">
        <f ca="1"/>
        <v>MO-BEM</v>
      </c>
      <c r="G240" s="493" t="str">
        <f ca="1"/>
        <v>Escalator Anti-Slide device for all station.</v>
      </c>
      <c r="H240" s="491" t="str">
        <f ca="1"/>
        <v>สหชาติ</v>
      </c>
      <c r="I240" s="491">
        <f ca="1"/>
        <v>0</v>
      </c>
      <c r="J240" s="491">
        <f ca="1"/>
        <v>0</v>
      </c>
      <c r="K240" s="495">
        <f ca="1"/>
        <v>46266</v>
      </c>
      <c r="L240" s="583">
        <f ca="1"/>
        <v>46172</v>
      </c>
      <c r="M240" s="189">
        <f ca="1"/>
        <v>1</v>
      </c>
      <c r="N240" s="191" t="str">
        <f ca="1"/>
        <v>Completed</v>
      </c>
      <c r="O240" s="173">
        <f ca="1"/>
        <v>46203</v>
      </c>
      <c r="P240" s="189">
        <f ca="1"/>
        <v>1</v>
      </c>
      <c r="Q240" s="191" t="str">
        <f ca="1"/>
        <v>Completed</v>
      </c>
      <c r="R240" s="173">
        <f ca="1"/>
        <v>46418</v>
      </c>
      <c r="S240" s="189">
        <f ca="1"/>
        <v>1</v>
      </c>
      <c r="T240" s="191" t="str">
        <f ca="1"/>
        <v>Completed</v>
      </c>
      <c r="U240" s="173">
        <f ca="1"/>
        <v>46446</v>
      </c>
      <c r="V240" s="189">
        <f ca="1"/>
        <v>0.7</v>
      </c>
      <c r="W240" s="191" t="str">
        <f ca="1"/>
        <v>On Schedule</v>
      </c>
      <c r="X240" s="194">
        <f ca="1"/>
        <v>0</v>
      </c>
      <c r="Y240" s="195">
        <f ca="1"/>
        <v>0</v>
      </c>
      <c r="Z240" s="203">
        <f ca="1"/>
        <v>0</v>
      </c>
      <c r="AA240" s="173">
        <f ca="1"/>
        <v>46416</v>
      </c>
      <c r="AB240" s="189">
        <f ca="1"/>
        <v>0</v>
      </c>
      <c r="AC240" s="191" t="str">
        <f ca="1"/>
        <v>On Schedule</v>
      </c>
      <c r="AD240" s="173">
        <f ca="1"/>
        <v>46446</v>
      </c>
      <c r="AE240" s="189">
        <f ca="1"/>
        <v>0</v>
      </c>
      <c r="AF240" s="191" t="str">
        <f ca="1"/>
        <v>On Schedule</v>
      </c>
      <c r="AI240" t="s">
        <v>430</v>
      </c>
      <c r="AJ240" t="s">
        <v>2248</v>
      </c>
      <c r="AK240" t="s">
        <v>2250</v>
      </c>
    </row>
    <row r="241" spans="2:42" ht="30" customHeight="1" x14ac:dyDescent="0.2">
      <c r="B241" s="491">
        <f ca="1"/>
        <v>237</v>
      </c>
      <c r="C241" s="491" t="str">
        <f ca="1"/>
        <v>MDW-39539</v>
      </c>
      <c r="D241" s="491" t="str">
        <f ca="1"/>
        <v>Lot02</v>
      </c>
      <c r="E241" s="491" t="str">
        <f ca="1"/>
        <v>MO-BEM45</v>
      </c>
      <c r="F241" s="491" t="str">
        <f ca="1"/>
        <v>MO-BEM</v>
      </c>
      <c r="G241" s="493" t="str">
        <f ca="1"/>
        <v>Roof for control panel on vent building</v>
      </c>
      <c r="H241" s="491" t="str">
        <f ca="1"/>
        <v>สหชาติ</v>
      </c>
      <c r="I241" s="491">
        <f ca="1"/>
        <v>0</v>
      </c>
      <c r="J241" s="491">
        <f ca="1"/>
        <v>0</v>
      </c>
      <c r="K241" s="495">
        <f ca="1"/>
        <v>46388</v>
      </c>
      <c r="L241" s="173">
        <f ca="1"/>
        <v>46279</v>
      </c>
      <c r="M241" s="189">
        <f ca="1"/>
        <v>0.7</v>
      </c>
      <c r="N241" s="191" t="str">
        <f ca="1"/>
        <v>Late</v>
      </c>
      <c r="O241" s="173">
        <f ca="1"/>
        <v>46325</v>
      </c>
      <c r="P241" s="189">
        <f ca="1"/>
        <v>0</v>
      </c>
      <c r="Q241" s="191" t="str">
        <f ca="1"/>
        <v>On Schedule</v>
      </c>
      <c r="R241" s="194">
        <f ca="1"/>
        <v>0</v>
      </c>
      <c r="S241" s="195">
        <f ca="1"/>
        <v>0</v>
      </c>
      <c r="T241" s="203">
        <f ca="1"/>
        <v>0</v>
      </c>
      <c r="U241" s="173">
        <f ca="1"/>
        <v>46387</v>
      </c>
      <c r="V241" s="189">
        <f ca="1"/>
        <v>0</v>
      </c>
      <c r="W241" s="191" t="str">
        <f ca="1"/>
        <v>On Schedule</v>
      </c>
      <c r="X241" s="194">
        <f ca="1"/>
        <v>0</v>
      </c>
      <c r="Y241" s="195">
        <f ca="1"/>
        <v>0</v>
      </c>
      <c r="Z241" s="203">
        <f ca="1"/>
        <v>0</v>
      </c>
      <c r="AA241" s="173">
        <f ca="1"/>
        <v>46357</v>
      </c>
      <c r="AB241" s="189">
        <f ca="1"/>
        <v>0</v>
      </c>
      <c r="AC241" s="191" t="str">
        <f ca="1"/>
        <v>On Schedule</v>
      </c>
      <c r="AD241" s="173">
        <f ca="1"/>
        <v>46394</v>
      </c>
      <c r="AE241" s="189">
        <f ca="1"/>
        <v>0</v>
      </c>
      <c r="AF241" s="191" t="str">
        <f ca="1"/>
        <v>On Schedule</v>
      </c>
      <c r="AI241" t="s">
        <v>434</v>
      </c>
      <c r="AJ241" t="s">
        <v>2252</v>
      </c>
      <c r="AK241" t="s">
        <v>2254</v>
      </c>
    </row>
    <row r="242" spans="2:42" ht="30" customHeight="1" x14ac:dyDescent="0.2">
      <c r="B242" s="491">
        <f ca="1"/>
        <v>238</v>
      </c>
      <c r="C242" s="502" t="str">
        <f ca="1"/>
        <v>MDW-39553</v>
      </c>
      <c r="D242" s="491" t="str">
        <f ca="1"/>
        <v>Lot02</v>
      </c>
      <c r="E242" s="491" t="str">
        <f ca="1"/>
        <v>MO-BEM46</v>
      </c>
      <c r="F242" s="491" t="str">
        <f ca="1"/>
        <v>MO-BEM</v>
      </c>
      <c r="G242" s="504" t="str">
        <f ca="1"/>
        <v>Provide Standing plate or ladder to access the Fire Valve in at Omega points for all underground stations.</v>
      </c>
      <c r="H242" s="502" t="str">
        <f ca="1"/>
        <v>สหชาติ</v>
      </c>
      <c r="I242" s="502">
        <f ca="1"/>
        <v>0</v>
      </c>
      <c r="J242" s="502" t="str">
        <f ca="1"/>
        <v>Depot</v>
      </c>
      <c r="K242" s="506">
        <f ca="1"/>
        <v>46388</v>
      </c>
      <c r="L242" s="173">
        <f ca="1"/>
        <v>46279</v>
      </c>
      <c r="M242" s="189">
        <f ca="1"/>
        <v>0</v>
      </c>
      <c r="N242" s="191" t="str">
        <f ca="1"/>
        <v>Late</v>
      </c>
      <c r="O242" s="173">
        <f ca="1"/>
        <v>46325</v>
      </c>
      <c r="P242" s="189">
        <f ca="1"/>
        <v>0</v>
      </c>
      <c r="Q242" s="191" t="str">
        <f ca="1"/>
        <v>On Schedule</v>
      </c>
      <c r="R242" s="194">
        <f ca="1"/>
        <v>0</v>
      </c>
      <c r="S242" s="195">
        <f ca="1"/>
        <v>0</v>
      </c>
      <c r="T242" s="203">
        <f ca="1"/>
        <v>0</v>
      </c>
      <c r="U242" s="173">
        <f ca="1"/>
        <v>46387</v>
      </c>
      <c r="V242" s="189">
        <f ca="1"/>
        <v>0</v>
      </c>
      <c r="W242" s="191" t="str">
        <f ca="1"/>
        <v>On Schedule</v>
      </c>
      <c r="X242" s="194">
        <f ca="1"/>
        <v>0</v>
      </c>
      <c r="Y242" s="195">
        <f ca="1"/>
        <v>0</v>
      </c>
      <c r="Z242" s="203">
        <f ca="1"/>
        <v>0</v>
      </c>
      <c r="AA242" s="173">
        <f ca="1"/>
        <v>46357</v>
      </c>
      <c r="AB242" s="189">
        <f ca="1"/>
        <v>0</v>
      </c>
      <c r="AC242" s="191" t="str">
        <f ca="1"/>
        <v>On Schedule</v>
      </c>
      <c r="AD242" s="173">
        <f ca="1"/>
        <v>46394</v>
      </c>
      <c r="AE242" s="189">
        <f ca="1"/>
        <v>0</v>
      </c>
      <c r="AF242" s="191" t="str">
        <f ca="1"/>
        <v>On Schedule</v>
      </c>
      <c r="AI242" t="s">
        <v>431</v>
      </c>
      <c r="AJ242" t="s">
        <v>2296</v>
      </c>
      <c r="AK242" t="s">
        <v>2298</v>
      </c>
    </row>
    <row r="243" spans="2:42" ht="30" customHeight="1" x14ac:dyDescent="0.2">
      <c r="B243" s="491">
        <f ca="1"/>
        <v>239</v>
      </c>
      <c r="C243" s="491" t="str">
        <f ca="1"/>
        <v>MDW-39540</v>
      </c>
      <c r="D243" s="491" t="str">
        <f ca="1"/>
        <v>Lot02</v>
      </c>
      <c r="E243" s="491" t="str">
        <f ca="1"/>
        <v>MO-BEM47</v>
      </c>
      <c r="F243" s="491" t="str">
        <f ca="1"/>
        <v>MO-BEM</v>
      </c>
      <c r="G243" s="493" t="str">
        <f ca="1"/>
        <v>Water drop protection above UPS cabinet at station and Depot</v>
      </c>
      <c r="H243" s="491" t="str">
        <f ca="1"/>
        <v>สหชาติ</v>
      </c>
      <c r="I243" s="491">
        <f ca="1"/>
        <v>0</v>
      </c>
      <c r="J243" s="491">
        <f ca="1"/>
        <v>0</v>
      </c>
      <c r="K243" s="495">
        <f ca="1"/>
        <v>46388</v>
      </c>
      <c r="L243" s="173">
        <f ca="1"/>
        <v>46279</v>
      </c>
      <c r="M243" s="189">
        <f ca="1"/>
        <v>0</v>
      </c>
      <c r="N243" s="191" t="str">
        <f ca="1"/>
        <v>Late</v>
      </c>
      <c r="O243" s="173">
        <f ca="1"/>
        <v>46325</v>
      </c>
      <c r="P243" s="189">
        <f ca="1"/>
        <v>0</v>
      </c>
      <c r="Q243" s="191" t="str">
        <f ca="1"/>
        <v>On Schedule</v>
      </c>
      <c r="R243" s="194">
        <f ca="1"/>
        <v>0</v>
      </c>
      <c r="S243" s="195">
        <f ca="1"/>
        <v>0</v>
      </c>
      <c r="T243" s="203">
        <f ca="1"/>
        <v>0</v>
      </c>
      <c r="U243" s="173">
        <f ca="1"/>
        <v>46387</v>
      </c>
      <c r="V243" s="189">
        <f ca="1"/>
        <v>0</v>
      </c>
      <c r="W243" s="191" t="str">
        <f ca="1"/>
        <v>On Schedule</v>
      </c>
      <c r="X243" s="194">
        <f ca="1"/>
        <v>0</v>
      </c>
      <c r="Y243" s="195">
        <f ca="1"/>
        <v>0</v>
      </c>
      <c r="Z243" s="203">
        <f ca="1"/>
        <v>0</v>
      </c>
      <c r="AA243" s="173">
        <f ca="1"/>
        <v>46357</v>
      </c>
      <c r="AB243" s="189">
        <f ca="1"/>
        <v>0</v>
      </c>
      <c r="AC243" s="191" t="str">
        <f ca="1"/>
        <v>On Schedule</v>
      </c>
      <c r="AD243" s="173">
        <f ca="1"/>
        <v>46394</v>
      </c>
      <c r="AE243" s="189">
        <f ca="1"/>
        <v>0</v>
      </c>
      <c r="AF243" s="191" t="str">
        <f ca="1"/>
        <v>On Schedule</v>
      </c>
      <c r="AI243" t="s">
        <v>432</v>
      </c>
      <c r="AJ243" t="s">
        <v>2256</v>
      </c>
      <c r="AK243" t="s">
        <v>2258</v>
      </c>
    </row>
    <row r="244" spans="2:42" ht="30" customHeight="1" x14ac:dyDescent="0.2">
      <c r="B244" s="491">
        <f ca="1"/>
        <v>240</v>
      </c>
      <c r="C244" s="491" t="str">
        <f ca="1"/>
        <v>MDW-39541</v>
      </c>
      <c r="D244" s="491" t="str">
        <f ca="1"/>
        <v>Lot02</v>
      </c>
      <c r="E244" s="491" t="str">
        <f ca="1"/>
        <v>MO-BEM48</v>
      </c>
      <c r="F244" s="491" t="str">
        <f ca="1"/>
        <v>MO-BEM</v>
      </c>
      <c r="G244" s="493" t="str">
        <f ca="1"/>
        <v>Fire alarm manual call point cover in public area at all station</v>
      </c>
      <c r="H244" s="491" t="str">
        <f ca="1"/>
        <v>ประธาน</v>
      </c>
      <c r="I244" s="491">
        <f ca="1"/>
        <v>0</v>
      </c>
      <c r="J244" s="491">
        <f ca="1"/>
        <v>0</v>
      </c>
      <c r="K244" s="495">
        <f ca="1"/>
        <v>46388</v>
      </c>
      <c r="L244" s="173">
        <f ca="1"/>
        <v>46279</v>
      </c>
      <c r="M244" s="189">
        <f ca="1"/>
        <v>0.5</v>
      </c>
      <c r="N244" s="191" t="str">
        <f ca="1"/>
        <v>Late</v>
      </c>
      <c r="O244" s="173">
        <f ca="1"/>
        <v>46325</v>
      </c>
      <c r="P244" s="189">
        <f ca="1"/>
        <v>0</v>
      </c>
      <c r="Q244" s="191" t="str">
        <f ca="1"/>
        <v>On Schedule</v>
      </c>
      <c r="R244" s="194">
        <f ca="1"/>
        <v>0</v>
      </c>
      <c r="S244" s="195">
        <f ca="1"/>
        <v>0</v>
      </c>
      <c r="T244" s="203">
        <f ca="1"/>
        <v>0</v>
      </c>
      <c r="U244" s="173">
        <f ca="1"/>
        <v>46387</v>
      </c>
      <c r="V244" s="189">
        <f ca="1"/>
        <v>0</v>
      </c>
      <c r="W244" s="191" t="str">
        <f ca="1"/>
        <v>On Schedule</v>
      </c>
      <c r="X244" s="194">
        <f ca="1"/>
        <v>0</v>
      </c>
      <c r="Y244" s="195">
        <f ca="1"/>
        <v>0</v>
      </c>
      <c r="Z244" s="203">
        <f ca="1"/>
        <v>0</v>
      </c>
      <c r="AA244" s="173">
        <f ca="1"/>
        <v>46357</v>
      </c>
      <c r="AB244" s="189">
        <f ca="1"/>
        <v>0</v>
      </c>
      <c r="AC244" s="191" t="str">
        <f ca="1"/>
        <v>On Schedule</v>
      </c>
      <c r="AD244" s="173">
        <f ca="1"/>
        <v>46394</v>
      </c>
      <c r="AE244" s="189">
        <f ca="1"/>
        <v>0</v>
      </c>
      <c r="AF244" s="191" t="str">
        <f ca="1"/>
        <v>On Schedule</v>
      </c>
      <c r="AI244" t="s">
        <v>402</v>
      </c>
      <c r="AJ244" t="s">
        <v>2260</v>
      </c>
      <c r="AK244" t="s">
        <v>2262</v>
      </c>
    </row>
    <row r="245" spans="2:42" ht="30" customHeight="1" x14ac:dyDescent="0.2">
      <c r="B245" s="491">
        <f ca="1"/>
        <v>241</v>
      </c>
      <c r="C245" s="502" t="str">
        <f ca="1"/>
        <v>MDW-39542</v>
      </c>
      <c r="D245" s="491" t="str">
        <f ca="1"/>
        <v>Lot02</v>
      </c>
      <c r="E245" s="491" t="str">
        <f ca="1"/>
        <v>MO-BEM49</v>
      </c>
      <c r="F245" s="491" t="str">
        <f ca="1"/>
        <v>MO-BEM</v>
      </c>
      <c r="G245" s="504" t="str">
        <f ca="1"/>
        <v>Emergency stop button cover for escalator at all station.</v>
      </c>
      <c r="H245" s="502" t="str">
        <f ca="1"/>
        <v>สหชาติ</v>
      </c>
      <c r="I245" s="502">
        <f ca="1"/>
        <v>0</v>
      </c>
      <c r="J245" s="502">
        <f ca="1"/>
        <v>0</v>
      </c>
      <c r="K245" s="506">
        <f ca="1"/>
        <v>46388</v>
      </c>
      <c r="L245" s="173">
        <f ca="1"/>
        <v>46279</v>
      </c>
      <c r="M245" s="189">
        <f ca="1"/>
        <v>0</v>
      </c>
      <c r="N245" s="191" t="str">
        <f ca="1"/>
        <v>Late</v>
      </c>
      <c r="O245" s="173">
        <f ca="1"/>
        <v>46325</v>
      </c>
      <c r="P245" s="189">
        <f ca="1"/>
        <v>0</v>
      </c>
      <c r="Q245" s="191" t="str">
        <f ca="1"/>
        <v>On Schedule</v>
      </c>
      <c r="R245" s="194">
        <f ca="1"/>
        <v>0</v>
      </c>
      <c r="S245" s="195">
        <f ca="1"/>
        <v>0</v>
      </c>
      <c r="T245" s="203">
        <f ca="1"/>
        <v>0</v>
      </c>
      <c r="U245" s="173">
        <f ca="1"/>
        <v>46387</v>
      </c>
      <c r="V245" s="189">
        <f ca="1"/>
        <v>0</v>
      </c>
      <c r="W245" s="191" t="str">
        <f ca="1"/>
        <v>On Schedule</v>
      </c>
      <c r="X245" s="194">
        <f ca="1"/>
        <v>0</v>
      </c>
      <c r="Y245" s="195">
        <f ca="1"/>
        <v>0</v>
      </c>
      <c r="Z245" s="203">
        <f ca="1"/>
        <v>0</v>
      </c>
      <c r="AA245" s="173">
        <f ca="1"/>
        <v>46357</v>
      </c>
      <c r="AB245" s="189">
        <f ca="1"/>
        <v>0</v>
      </c>
      <c r="AC245" s="191" t="str">
        <f ca="1"/>
        <v>On Schedule</v>
      </c>
      <c r="AD245" s="173">
        <f ca="1"/>
        <v>46394</v>
      </c>
      <c r="AE245" s="189">
        <f ca="1"/>
        <v>0</v>
      </c>
      <c r="AF245" s="191" t="str">
        <f ca="1"/>
        <v>On Schedule</v>
      </c>
      <c r="AI245" t="s">
        <v>433</v>
      </c>
      <c r="AJ245" t="s">
        <v>2264</v>
      </c>
      <c r="AK245" t="s">
        <v>2266</v>
      </c>
    </row>
    <row r="246" spans="2:42" ht="30" customHeight="1" x14ac:dyDescent="0.2">
      <c r="B246" s="491">
        <f ca="1"/>
        <v>242</v>
      </c>
      <c r="C246" s="494">
        <f ca="1"/>
        <v>0</v>
      </c>
      <c r="D246" s="491" t="str">
        <f ca="1"/>
        <v>Lot02</v>
      </c>
      <c r="E246" s="491" t="str">
        <f ca="1"/>
        <v>MO-BEM50</v>
      </c>
      <c r="F246" s="491" t="str">
        <f ca="1"/>
        <v>MO-BEM</v>
      </c>
      <c r="G246" s="493" t="str">
        <f ca="1"/>
        <v>Modify maintenance service door to the roof of OR13 vent building to easier access while maintaining safe operational standards</v>
      </c>
      <c r="H246" s="491" t="str">
        <f ca="1"/>
        <v>สู่โชค</v>
      </c>
      <c r="I246" s="491">
        <f ca="1"/>
        <v>0</v>
      </c>
      <c r="J246" s="491" t="str">
        <f ca="1"/>
        <v>Depot</v>
      </c>
      <c r="K246" s="495">
        <f ca="1"/>
        <v>46388</v>
      </c>
      <c r="L246" s="173">
        <f ca="1"/>
        <v>46324</v>
      </c>
      <c r="M246" s="189">
        <f ca="1"/>
        <v>0</v>
      </c>
      <c r="N246" s="191" t="str">
        <f ca="1"/>
        <v>Late</v>
      </c>
      <c r="O246" s="173">
        <f ca="1"/>
        <v>46325</v>
      </c>
      <c r="P246" s="189">
        <f ca="1"/>
        <v>1</v>
      </c>
      <c r="Q246" s="191" t="str">
        <f ca="1"/>
        <v>Completed</v>
      </c>
      <c r="R246" s="194">
        <f ca="1"/>
        <v>0</v>
      </c>
      <c r="S246" s="195">
        <f ca="1"/>
        <v>0</v>
      </c>
      <c r="T246" s="203">
        <f ca="1"/>
        <v>0</v>
      </c>
      <c r="U246" s="173">
        <f ca="1"/>
        <v>46387</v>
      </c>
      <c r="V246" s="189">
        <f ca="1"/>
        <v>0</v>
      </c>
      <c r="W246" s="191" t="str">
        <f ca="1"/>
        <v>On Schedule</v>
      </c>
      <c r="X246" s="194">
        <f ca="1"/>
        <v>0</v>
      </c>
      <c r="Y246" s="195">
        <f ca="1"/>
        <v>0</v>
      </c>
      <c r="Z246" s="203">
        <f ca="1"/>
        <v>0</v>
      </c>
      <c r="AA246" s="173">
        <f ca="1"/>
        <v>46357</v>
      </c>
      <c r="AB246" s="189">
        <f ca="1"/>
        <v>0</v>
      </c>
      <c r="AC246" s="191" t="str">
        <f ca="1"/>
        <v>On Schedule</v>
      </c>
      <c r="AD246" s="173">
        <f ca="1"/>
        <v>46394</v>
      </c>
      <c r="AE246" s="189">
        <f ca="1"/>
        <v>0</v>
      </c>
      <c r="AF246" s="191" t="str">
        <f ca="1"/>
        <v>On Schedule</v>
      </c>
      <c r="AJ246">
        <v>0</v>
      </c>
      <c r="AK246">
        <v>0</v>
      </c>
    </row>
    <row r="247" spans="2:42" ht="30" customHeight="1" x14ac:dyDescent="0.2">
      <c r="B247" s="491">
        <f ca="1"/>
        <v>243</v>
      </c>
      <c r="C247" s="491" t="str">
        <f ca="1"/>
        <v>MDW-39514</v>
      </c>
      <c r="D247" s="491" t="str">
        <f ca="1"/>
        <v>Lot02</v>
      </c>
      <c r="E247" s="491" t="str">
        <f ca="1"/>
        <v>MO-BEM51</v>
      </c>
      <c r="F247" s="491" t="str">
        <f ca="1"/>
        <v>MO-BEM</v>
      </c>
      <c r="G247" s="493" t="str">
        <f ca="1"/>
        <v>Modify existing car park to be 220 motorcycle parking lots including floor painting and parking roof</v>
      </c>
      <c r="H247" s="491" t="str">
        <f ca="1"/>
        <v>สหชาติ</v>
      </c>
      <c r="I247" s="492">
        <f ca="1"/>
        <v>0</v>
      </c>
      <c r="J247" s="491" t="str">
        <f ca="1"/>
        <v>Depot</v>
      </c>
      <c r="K247" s="495">
        <f ca="1"/>
        <v>46235</v>
      </c>
      <c r="L247" s="173">
        <f ca="1"/>
        <v>46051</v>
      </c>
      <c r="M247" s="189">
        <f ca="1"/>
        <v>1</v>
      </c>
      <c r="N247" s="191" t="str">
        <f ca="1"/>
        <v>Completed</v>
      </c>
      <c r="O247" s="173">
        <f ca="1"/>
        <v>46097</v>
      </c>
      <c r="P247" s="189">
        <f ca="1"/>
        <v>1</v>
      </c>
      <c r="Q247" s="191" t="str">
        <f ca="1"/>
        <v>Completed</v>
      </c>
      <c r="R247" s="194">
        <f ca="1"/>
        <v>0</v>
      </c>
      <c r="S247" s="195">
        <f ca="1"/>
        <v>0</v>
      </c>
      <c r="T247" s="203">
        <f ca="1"/>
        <v>0</v>
      </c>
      <c r="U247" s="173">
        <f ca="1"/>
        <v>46234</v>
      </c>
      <c r="V247" s="189">
        <f ca="1"/>
        <v>1</v>
      </c>
      <c r="W247" s="191" t="str">
        <f ca="1"/>
        <v>Completed</v>
      </c>
      <c r="X247" s="194">
        <f ca="1"/>
        <v>0</v>
      </c>
      <c r="Y247" s="195">
        <f ca="1"/>
        <v>0</v>
      </c>
      <c r="Z247" s="203">
        <f ca="1"/>
        <v>0</v>
      </c>
      <c r="AA247" s="173">
        <f ca="1"/>
        <v>46204</v>
      </c>
      <c r="AB247" s="189">
        <f ca="1"/>
        <v>1</v>
      </c>
      <c r="AC247" s="191" t="str">
        <f ca="1"/>
        <v>Completed</v>
      </c>
      <c r="AD247" s="583">
        <f ca="1"/>
        <v>46295</v>
      </c>
      <c r="AE247" s="189">
        <f ca="1"/>
        <v>0</v>
      </c>
      <c r="AF247" s="191" t="str">
        <f ca="1"/>
        <v>Late</v>
      </c>
      <c r="AI247" t="s">
        <v>418</v>
      </c>
      <c r="AJ247" t="s">
        <v>2195</v>
      </c>
      <c r="AK247" t="s">
        <v>2197</v>
      </c>
    </row>
    <row r="248" spans="2:42" ht="30" customHeight="1" x14ac:dyDescent="0.2">
      <c r="B248" s="491">
        <f ca="1"/>
        <v>244</v>
      </c>
      <c r="C248" s="502" t="str">
        <f ca="1"/>
        <v>MDW-39534</v>
      </c>
      <c r="D248" s="491" t="str">
        <f ca="1"/>
        <v>Lot02</v>
      </c>
      <c r="E248" s="491" t="str">
        <f ca="1"/>
        <v>MO-BEM52</v>
      </c>
      <c r="F248" s="491" t="str">
        <f ca="1"/>
        <v>MO-BEM</v>
      </c>
      <c r="G248" s="504" t="str">
        <f ca="1"/>
        <v>Modify the sidewalk for temporary parking at entrance</v>
      </c>
      <c r="H248" s="502" t="str">
        <f ca="1"/>
        <v>สหชาติ</v>
      </c>
      <c r="I248" s="503">
        <f ca="1"/>
        <v>0</v>
      </c>
      <c r="J248" s="502" t="str">
        <f ca="1"/>
        <v>Depot</v>
      </c>
      <c r="K248" s="506">
        <f ca="1"/>
        <v>46388</v>
      </c>
      <c r="L248" s="173">
        <f ca="1"/>
        <v>46234</v>
      </c>
      <c r="M248" s="189">
        <f ca="1"/>
        <v>1</v>
      </c>
      <c r="N248" s="191" t="str">
        <f ca="1"/>
        <v>Completed</v>
      </c>
      <c r="O248" s="597">
        <f ca="1"/>
        <v>46295</v>
      </c>
      <c r="P248" s="189">
        <f ca="1"/>
        <v>1</v>
      </c>
      <c r="Q248" s="191" t="str">
        <f ca="1"/>
        <v>Completed</v>
      </c>
      <c r="R248" s="194">
        <f ca="1"/>
        <v>0</v>
      </c>
      <c r="S248" s="195">
        <f ca="1"/>
        <v>0</v>
      </c>
      <c r="T248" s="203">
        <f ca="1"/>
        <v>0</v>
      </c>
      <c r="U248" s="173">
        <f ca="1"/>
        <v>46387</v>
      </c>
      <c r="V248" s="189">
        <f ca="1"/>
        <v>1</v>
      </c>
      <c r="W248" s="191" t="str">
        <f ca="1"/>
        <v>Completed</v>
      </c>
      <c r="X248" s="194">
        <f ca="1"/>
        <v>0</v>
      </c>
      <c r="Y248" s="195">
        <f ca="1"/>
        <v>0</v>
      </c>
      <c r="Z248" s="203">
        <f ca="1"/>
        <v>0</v>
      </c>
      <c r="AA248" s="173">
        <f ca="1"/>
        <v>46357</v>
      </c>
      <c r="AB248" s="189">
        <f ca="1"/>
        <v>0.5</v>
      </c>
      <c r="AC248" s="191" t="str">
        <f ca="1"/>
        <v>On Schedule</v>
      </c>
      <c r="AD248" s="173">
        <f ca="1"/>
        <v>46394</v>
      </c>
      <c r="AE248" s="189">
        <f ca="1"/>
        <v>0</v>
      </c>
      <c r="AF248" s="191" t="str">
        <f ca="1"/>
        <v>On Schedule</v>
      </c>
      <c r="AI248" t="s">
        <v>438</v>
      </c>
      <c r="AJ248" t="s">
        <v>2236</v>
      </c>
      <c r="AK248" t="s">
        <v>2238</v>
      </c>
    </row>
    <row r="249" spans="2:42" ht="30" customHeight="1" x14ac:dyDescent="0.2">
      <c r="B249" s="491">
        <f ca="1"/>
        <v>245</v>
      </c>
      <c r="C249" s="491" t="str">
        <f ca="1"/>
        <v>MDW-39554</v>
      </c>
      <c r="D249" s="491" t="str">
        <f ca="1"/>
        <v>Lot02</v>
      </c>
      <c r="E249" s="491" t="str">
        <f ca="1"/>
        <v>MO-BEM53.1</v>
      </c>
      <c r="F249" s="491" t="str">
        <f ca="1"/>
        <v>MO-BEM</v>
      </c>
      <c r="G249" s="493" t="str">
        <f ca="1"/>
        <v xml:space="preserve">Modification Works : Security Guard Box at OCC Parking Area - Civil &amp; AR </v>
      </c>
      <c r="H249" s="491" t="str">
        <f ca="1"/>
        <v>สหชาติ</v>
      </c>
      <c r="I249" s="492">
        <f ca="1"/>
        <v>0</v>
      </c>
      <c r="J249" s="491" t="str">
        <f ca="1"/>
        <v>Depot</v>
      </c>
      <c r="K249" s="495">
        <f ca="1"/>
        <v>46389</v>
      </c>
      <c r="L249" s="173">
        <f ca="1"/>
        <v>46279</v>
      </c>
      <c r="M249" s="189">
        <f ca="1"/>
        <v>1</v>
      </c>
      <c r="N249" s="191" t="str">
        <f ca="1"/>
        <v>Completed</v>
      </c>
      <c r="O249" s="583">
        <f ca="1"/>
        <v>46326</v>
      </c>
      <c r="P249" s="189">
        <f ca="1"/>
        <v>1</v>
      </c>
      <c r="Q249" s="191" t="str">
        <f ca="1"/>
        <v>Completed</v>
      </c>
      <c r="R249" s="194">
        <f ca="1"/>
        <v>0</v>
      </c>
      <c r="S249" s="195">
        <f ca="1"/>
        <v>0</v>
      </c>
      <c r="T249" s="203">
        <f ca="1"/>
        <v>0</v>
      </c>
      <c r="U249" s="173">
        <f ca="1"/>
        <v>46387</v>
      </c>
      <c r="V249" s="189">
        <f ca="1"/>
        <v>0</v>
      </c>
      <c r="W249" s="191" t="str">
        <f ca="1"/>
        <v>On Schedule</v>
      </c>
      <c r="X249" s="194">
        <f ca="1"/>
        <v>0</v>
      </c>
      <c r="Y249" s="195">
        <f ca="1"/>
        <v>0</v>
      </c>
      <c r="Z249" s="203">
        <f ca="1"/>
        <v>0</v>
      </c>
      <c r="AA249" s="173">
        <f ca="1"/>
        <v>46357</v>
      </c>
      <c r="AB249" s="189">
        <f ca="1"/>
        <v>0.5</v>
      </c>
      <c r="AC249" s="191" t="str">
        <f ca="1"/>
        <v>On Schedule</v>
      </c>
      <c r="AD249" s="173">
        <f ca="1"/>
        <v>46394</v>
      </c>
      <c r="AE249" s="189">
        <f ca="1"/>
        <v>0</v>
      </c>
      <c r="AF249" s="191" t="str">
        <f ca="1"/>
        <v>On Schedule</v>
      </c>
      <c r="AI249" t="s">
        <v>437</v>
      </c>
      <c r="AJ249" t="s">
        <v>2300</v>
      </c>
      <c r="AK249" t="s">
        <v>2302</v>
      </c>
    </row>
    <row r="250" spans="2:42" ht="30" customHeight="1" x14ac:dyDescent="0.2">
      <c r="B250" s="491">
        <f ca="1"/>
        <v>246</v>
      </c>
      <c r="C250" s="502" t="str">
        <f ca="1"/>
        <v>MDW-39555</v>
      </c>
      <c r="D250" s="491" t="str">
        <f ca="1"/>
        <v>Lot02</v>
      </c>
      <c r="E250" s="502" t="str">
        <f ca="1"/>
        <v>MO-BEM53.2</v>
      </c>
      <c r="F250" s="502" t="str">
        <f ca="1"/>
        <v>MO-BEM</v>
      </c>
      <c r="G250" s="504" t="str">
        <f ca="1"/>
        <v>Modification Works : Security Guard Box at OCC Parking Area - Building Services</v>
      </c>
      <c r="H250" s="502" t="str">
        <f ca="1"/>
        <v>ประธาน</v>
      </c>
      <c r="I250" s="502">
        <f ca="1"/>
        <v>0</v>
      </c>
      <c r="J250" s="502">
        <f ca="1"/>
        <v>0</v>
      </c>
      <c r="K250" s="506">
        <f ca="1"/>
        <v>46389</v>
      </c>
      <c r="L250" s="173">
        <f ca="1"/>
        <v>46279</v>
      </c>
      <c r="M250" s="189">
        <f ca="1"/>
        <v>1</v>
      </c>
      <c r="N250" s="191" t="str">
        <f ca="1"/>
        <v>Completed</v>
      </c>
      <c r="O250" s="173">
        <f ca="1"/>
        <v>46326</v>
      </c>
      <c r="P250" s="189">
        <f ca="1"/>
        <v>1</v>
      </c>
      <c r="Q250" s="191" t="str">
        <f ca="1"/>
        <v>Completed</v>
      </c>
      <c r="R250" s="194">
        <f ca="1"/>
        <v>0</v>
      </c>
      <c r="S250" s="195">
        <f ca="1"/>
        <v>0</v>
      </c>
      <c r="T250" s="203">
        <f ca="1"/>
        <v>0</v>
      </c>
      <c r="U250" s="173">
        <f ca="1"/>
        <v>46387</v>
      </c>
      <c r="V250" s="189">
        <f ca="1"/>
        <v>0.5</v>
      </c>
      <c r="W250" s="191" t="str">
        <f ca="1"/>
        <v>On Schedule</v>
      </c>
      <c r="X250" s="194">
        <f ca="1"/>
        <v>0</v>
      </c>
      <c r="Y250" s="195">
        <f ca="1"/>
        <v>0</v>
      </c>
      <c r="Z250" s="203">
        <f ca="1"/>
        <v>0</v>
      </c>
      <c r="AA250" s="173">
        <f ca="1"/>
        <v>46357</v>
      </c>
      <c r="AB250" s="189">
        <f ca="1"/>
        <v>0</v>
      </c>
      <c r="AC250" s="191" t="str">
        <f ca="1"/>
        <v>On Schedule</v>
      </c>
      <c r="AD250" s="173">
        <f ca="1"/>
        <v>46394</v>
      </c>
      <c r="AE250" s="189">
        <f ca="1"/>
        <v>0</v>
      </c>
      <c r="AF250" s="191" t="str">
        <f ca="1"/>
        <v>On Schedule</v>
      </c>
      <c r="AI250" t="s">
        <v>436</v>
      </c>
      <c r="AJ250" t="s">
        <v>3719</v>
      </c>
      <c r="AK250" t="s">
        <v>3937</v>
      </c>
    </row>
    <row r="251" spans="2:42" ht="30" customHeight="1" x14ac:dyDescent="0.2">
      <c r="B251" s="491">
        <f ca="1"/>
        <v>247</v>
      </c>
      <c r="C251" s="502" t="str">
        <f ca="1"/>
        <v>NoDrawing</v>
      </c>
      <c r="D251" s="502" t="str">
        <f ca="1"/>
        <v>Lot02</v>
      </c>
      <c r="E251" s="502" t="str">
        <f ca="1"/>
        <v>MO-BEM54</v>
      </c>
      <c r="F251" s="502" t="str">
        <f ca="1"/>
        <v>MO-BEM</v>
      </c>
      <c r="G251" s="504" t="str">
        <f ca="1"/>
        <v>Strengthen the Maintenance Walkway of the TEF fan</v>
      </c>
      <c r="H251" s="502" t="str">
        <f ca="1"/>
        <v>สหชาติ</v>
      </c>
      <c r="I251" s="502">
        <f ca="1"/>
        <v>0</v>
      </c>
      <c r="J251" s="502">
        <f ca="1"/>
        <v>0</v>
      </c>
      <c r="K251" s="506">
        <f ca="1"/>
        <v>46388</v>
      </c>
      <c r="L251" s="530">
        <f ca="1"/>
        <v>46219</v>
      </c>
      <c r="M251" s="189">
        <f ca="1"/>
        <v>1</v>
      </c>
      <c r="N251" s="191" t="str">
        <f ca="1"/>
        <v>Completed</v>
      </c>
      <c r="O251" s="623">
        <f ca="1"/>
        <v>46250</v>
      </c>
      <c r="P251" s="189">
        <f ca="1"/>
        <v>1</v>
      </c>
      <c r="Q251" s="191" t="str">
        <f ca="1"/>
        <v>Completed</v>
      </c>
      <c r="R251" s="209">
        <f ca="1"/>
        <v>0</v>
      </c>
      <c r="S251" s="195">
        <f ca="1"/>
        <v>0</v>
      </c>
      <c r="T251" s="203">
        <f ca="1"/>
        <v>0</v>
      </c>
      <c r="U251" s="530">
        <f ca="1"/>
        <v>46387</v>
      </c>
      <c r="V251" s="189">
        <f ca="1"/>
        <v>0</v>
      </c>
      <c r="W251" s="191" t="str">
        <f ca="1"/>
        <v>On Schedule</v>
      </c>
      <c r="X251" s="209">
        <f ca="1"/>
        <v>0</v>
      </c>
      <c r="Y251" s="195">
        <f ca="1"/>
        <v>0</v>
      </c>
      <c r="Z251" s="203">
        <f ca="1"/>
        <v>0</v>
      </c>
      <c r="AA251" s="530">
        <f ca="1"/>
        <v>46357</v>
      </c>
      <c r="AB251" s="189">
        <f ca="1"/>
        <v>0</v>
      </c>
      <c r="AC251" s="191" t="str">
        <f ca="1"/>
        <v>On Schedule</v>
      </c>
      <c r="AD251" s="530">
        <f ca="1"/>
        <v>46394</v>
      </c>
      <c r="AE251" s="189">
        <f ca="1"/>
        <v>0</v>
      </c>
      <c r="AF251" s="191" t="str">
        <f ca="1"/>
        <v>On Schedule</v>
      </c>
      <c r="AJ251">
        <v>0</v>
      </c>
      <c r="AK251">
        <v>0</v>
      </c>
    </row>
    <row r="253" spans="2:42" ht="30" customHeight="1" x14ac:dyDescent="0.2">
      <c r="AN253" t="s">
        <v>4793</v>
      </c>
    </row>
    <row r="254" spans="2:42" ht="30" customHeight="1" x14ac:dyDescent="0.2">
      <c r="AL254" t="s">
        <v>4737</v>
      </c>
      <c r="AM254" t="s">
        <v>4395</v>
      </c>
      <c r="AN254" t="s">
        <v>1859</v>
      </c>
      <c r="AO254" t="s">
        <v>1861</v>
      </c>
      <c r="AP254" t="s">
        <v>1860</v>
      </c>
    </row>
    <row r="255" spans="2:42" ht="30" customHeight="1" x14ac:dyDescent="0.2">
      <c r="AL255" t="s">
        <v>384</v>
      </c>
      <c r="AM255">
        <f ca="1">COUNTIFS($H$5:$H$145,$AL255,$AF$5:$AF$145,"?*")</f>
        <v>17</v>
      </c>
      <c r="AN255">
        <f ca="1">COUNTIFS($H$5:$H$145,$AL255,$AF$5:$AF$145,"Completed")</f>
        <v>7</v>
      </c>
      <c r="AO255">
        <f ca="1">COUNTIFS($H$5:$H$145,$AL255,$AF$5:$AF$145,"Late")</f>
        <v>7</v>
      </c>
      <c r="AP255">
        <f ca="1">COUNTIFS($H$5:$H$145,$AL255,$AF$5:$AF$145,"On Schedule")</f>
        <v>3</v>
      </c>
    </row>
    <row r="256" spans="2:42" ht="30" customHeight="1" x14ac:dyDescent="0.2">
      <c r="AL256" t="s">
        <v>382</v>
      </c>
      <c r="AM256">
        <f t="shared" ref="AM256:AM263" ca="1" si="0">COUNTIFS($H$5:$H$145,$AL256,$AF$5:$AF$145,"?*")</f>
        <v>37</v>
      </c>
      <c r="AN256">
        <f t="shared" ref="AN256:AN263" ca="1" si="1">COUNTIFS($H$5:$H$145,$AL256,$AF$5:$AF$145,"Completed")</f>
        <v>13</v>
      </c>
      <c r="AO256">
        <f t="shared" ref="AO256:AO263" ca="1" si="2">COUNTIFS($H$5:$H$145,$AL256,$AF$5:$AF$145,"Late")</f>
        <v>4</v>
      </c>
      <c r="AP256">
        <f t="shared" ref="AP256:AP263" ca="1" si="3">COUNTIFS($H$5:$H$145,$AL256,$AF$5:$AF$145,"On Schedule")</f>
        <v>20</v>
      </c>
    </row>
    <row r="257" spans="38:42" ht="30" customHeight="1" x14ac:dyDescent="0.2">
      <c r="AL257" t="s">
        <v>463</v>
      </c>
      <c r="AM257">
        <f t="shared" ca="1" si="0"/>
        <v>13</v>
      </c>
      <c r="AN257">
        <f t="shared" ca="1" si="1"/>
        <v>0</v>
      </c>
      <c r="AO257">
        <f t="shared" ca="1" si="2"/>
        <v>10</v>
      </c>
      <c r="AP257">
        <f t="shared" ca="1" si="3"/>
        <v>3</v>
      </c>
    </row>
    <row r="258" spans="38:42" ht="30" customHeight="1" x14ac:dyDescent="0.2">
      <c r="AL258" t="s">
        <v>471</v>
      </c>
      <c r="AM258">
        <f t="shared" ca="1" si="0"/>
        <v>6</v>
      </c>
      <c r="AN258">
        <f t="shared" ca="1" si="1"/>
        <v>0</v>
      </c>
      <c r="AO258">
        <f t="shared" ca="1" si="2"/>
        <v>5</v>
      </c>
      <c r="AP258">
        <f t="shared" ca="1" si="3"/>
        <v>1</v>
      </c>
    </row>
    <row r="259" spans="38:42" ht="30" customHeight="1" x14ac:dyDescent="0.2">
      <c r="AL259" t="s">
        <v>428</v>
      </c>
      <c r="AM259">
        <f t="shared" ca="1" si="0"/>
        <v>4</v>
      </c>
      <c r="AN259">
        <f t="shared" ca="1" si="1"/>
        <v>0</v>
      </c>
      <c r="AO259">
        <f t="shared" ca="1" si="2"/>
        <v>1</v>
      </c>
      <c r="AP259">
        <f t="shared" ca="1" si="3"/>
        <v>3</v>
      </c>
    </row>
    <row r="260" spans="38:42" ht="30" customHeight="1" x14ac:dyDescent="0.2">
      <c r="AL260" t="s">
        <v>435</v>
      </c>
      <c r="AM260">
        <f t="shared" ca="1" si="0"/>
        <v>1</v>
      </c>
      <c r="AN260">
        <f t="shared" ca="1" si="1"/>
        <v>0</v>
      </c>
      <c r="AO260">
        <f t="shared" ca="1" si="2"/>
        <v>1</v>
      </c>
      <c r="AP260">
        <f t="shared" ca="1" si="3"/>
        <v>0</v>
      </c>
    </row>
    <row r="261" spans="38:42" ht="30" customHeight="1" x14ac:dyDescent="0.2">
      <c r="AL261" t="s">
        <v>468</v>
      </c>
      <c r="AM261">
        <f t="shared" ca="1" si="0"/>
        <v>3</v>
      </c>
      <c r="AN261">
        <f t="shared" ca="1" si="1"/>
        <v>0</v>
      </c>
      <c r="AO261">
        <f t="shared" ca="1" si="2"/>
        <v>1</v>
      </c>
      <c r="AP261">
        <f t="shared" ca="1" si="3"/>
        <v>2</v>
      </c>
    </row>
    <row r="262" spans="38:42" ht="30" customHeight="1" x14ac:dyDescent="0.2">
      <c r="AL262" t="s">
        <v>467</v>
      </c>
      <c r="AM262">
        <f t="shared" ca="1" si="0"/>
        <v>1</v>
      </c>
      <c r="AN262">
        <f t="shared" ca="1" si="1"/>
        <v>0</v>
      </c>
      <c r="AO262">
        <f t="shared" ca="1" si="2"/>
        <v>1</v>
      </c>
      <c r="AP262">
        <f t="shared" ca="1" si="3"/>
        <v>0</v>
      </c>
    </row>
    <row r="263" spans="38:42" ht="30" customHeight="1" x14ac:dyDescent="0.2">
      <c r="AL263" t="s">
        <v>533</v>
      </c>
      <c r="AM263">
        <f t="shared" ca="1" si="0"/>
        <v>2</v>
      </c>
      <c r="AN263">
        <f t="shared" ca="1" si="1"/>
        <v>0</v>
      </c>
      <c r="AO263">
        <f t="shared" ca="1" si="2"/>
        <v>2</v>
      </c>
      <c r="AP263">
        <f t="shared" ca="1" si="3"/>
        <v>0</v>
      </c>
    </row>
    <row r="266" spans="38:42" ht="30" customHeight="1" x14ac:dyDescent="0.2">
      <c r="AN266" t="s">
        <v>4794</v>
      </c>
    </row>
    <row r="267" spans="38:42" ht="30" customHeight="1" x14ac:dyDescent="0.2">
      <c r="AL267" t="s">
        <v>4737</v>
      </c>
      <c r="AM267" t="s">
        <v>4395</v>
      </c>
      <c r="AN267" t="s">
        <v>1859</v>
      </c>
      <c r="AO267" t="s">
        <v>1861</v>
      </c>
      <c r="AP267" t="s">
        <v>1860</v>
      </c>
    </row>
    <row r="268" spans="38:42" ht="30" customHeight="1" x14ac:dyDescent="0.2">
      <c r="AL268" t="s">
        <v>384</v>
      </c>
      <c r="AM268">
        <f ca="1">COUNTIFS($H$146:$H$251,$AL268,$AF$146:$AF$251,"?*")</f>
        <v>61</v>
      </c>
      <c r="AN268">
        <f ca="1">COUNTIFS($H$146:$H$251,$AL268,$AF$146:$AF$251,"Completed")</f>
        <v>7</v>
      </c>
      <c r="AO268">
        <f ca="1">COUNTIFS($H$146:$H$251,$AL268,$AF$146:$AF$251,"Late")</f>
        <v>25</v>
      </c>
      <c r="AP268">
        <f ca="1">COUNTIFS($H$146:$H$251,$AL268,$AF$146:$AF$251,"On Schedule")</f>
        <v>29</v>
      </c>
    </row>
    <row r="269" spans="38:42" ht="30" customHeight="1" x14ac:dyDescent="0.2">
      <c r="AL269" t="s">
        <v>382</v>
      </c>
      <c r="AM269">
        <f ca="1">COUNTIFS($H$146:$H$251,$AL269,$AF$146:$AF$251,"?*")</f>
        <v>25</v>
      </c>
      <c r="AN269">
        <f ca="1">COUNTIFS($H$146:$H$251,$AL269,$AF$146:$AF$251,"Completed")</f>
        <v>6</v>
      </c>
      <c r="AO269">
        <f ca="1">COUNTIFS($H$146:$H$251,$AL269,$AF$146:$AF$251,"Late")</f>
        <v>9</v>
      </c>
      <c r="AP269">
        <f ca="1">COUNTIFS($H$146:$H$251,$AL269,$AF$146:$AF$251,"On Schedule")</f>
        <v>10</v>
      </c>
    </row>
    <row r="270" spans="38:42" ht="30" customHeight="1" x14ac:dyDescent="0.2">
      <c r="AL270" t="s">
        <v>428</v>
      </c>
      <c r="AM270">
        <f ca="1">COUNTIFS($H$146:$H$251,$AL270,$AF$146:$AF$251,"?*")</f>
        <v>8</v>
      </c>
      <c r="AN270">
        <f ca="1">COUNTIFS($H$146:$H$251,$AL270,$AF$146:$AF$251,"Completed")</f>
        <v>0</v>
      </c>
      <c r="AO270">
        <f ca="1">COUNTIFS($H$146:$H$251,$AL270,$AF$146:$AF$251,"Late")</f>
        <v>0</v>
      </c>
      <c r="AP270">
        <f ca="1">COUNTIFS($H$146:$H$251,$AL270,$AF$146:$AF$251,"On Schedule")</f>
        <v>8</v>
      </c>
    </row>
    <row r="271" spans="38:42" ht="30" customHeight="1" x14ac:dyDescent="0.2">
      <c r="AL271" t="s">
        <v>435</v>
      </c>
      <c r="AM271">
        <f ca="1">COUNTIFS($H$146:$H$251,$AL271,$AF$146:$AF$251,"?*")</f>
        <v>1</v>
      </c>
      <c r="AN271">
        <f ca="1">COUNTIFS($H$146:$H$251,$AL271,$AF$146:$AF$251,"Completed")</f>
        <v>0</v>
      </c>
      <c r="AO271">
        <f ca="1">COUNTIFS($H$146:$H$251,$AL271,$AF$146:$AF$251,"Late")</f>
        <v>0</v>
      </c>
      <c r="AP271">
        <f ca="1">COUNTIFS($H$146:$H$251,$AL271,$AF$146:$AF$251,"On Schedule")</f>
        <v>1</v>
      </c>
    </row>
  </sheetData>
  <autoFilter ref="B4:AF251" xr:uid="{CE29C7E3-A30E-4AF4-AF8A-C243A249BB63}">
    <filterColumn colId="30">
      <customFilters>
        <customFilter operator="notEqual" val=" "/>
      </customFilters>
    </filterColumn>
  </autoFilter>
  <mergeCells count="1">
    <mergeCell ref="B2:AF2"/>
  </mergeCells>
  <conditionalFormatting sqref="M6:M2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{0D9E5382-B8D9-4579-A37E-0608F5F971F7}</x14:id>
        </ext>
      </extLst>
    </cfRule>
  </conditionalFormatting>
  <conditionalFormatting sqref="M26:M42 M4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{2780F588-8D1D-49C0-886B-A9D968BF6A98}</x14:id>
        </ext>
      </extLst>
    </cfRule>
  </conditionalFormatting>
  <conditionalFormatting sqref="M43:M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{821FA8D3-F2A9-43C5-9F5A-108079FAAFE3}</x14:id>
        </ext>
      </extLst>
    </cfRule>
  </conditionalFormatting>
  <conditionalFormatting sqref="M8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{C108C35A-275A-48FF-99F5-AD2DC9EFB155}</x14:id>
        </ext>
      </extLst>
    </cfRule>
  </conditionalFormatting>
  <conditionalFormatting sqref="M84:M184 M5 M25 M46:M82 M186:M251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{DCBD4C6F-B6F4-42CD-82CF-27B51504F46F}</x14:id>
        </ext>
      </extLst>
    </cfRule>
  </conditionalFormatting>
  <conditionalFormatting sqref="P248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{CB9C5F43-AE0D-4EA2-AFB9-82E2115D6294}</x14:id>
        </ext>
      </extLst>
    </cfRule>
  </conditionalFormatting>
  <conditionalFormatting sqref="P249:P251 P5 P25 P46:P140 P142:P247 Q18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{8FC053DA-6E2F-4FA0-A133-BB9B3998B350}</x14:id>
        </ext>
      </extLst>
    </cfRule>
  </conditionalFormatting>
  <conditionalFormatting sqref="Q5:Q140 N5:N251 O141:Q141 Q142:Q184 L185:M185 Q186:Q251">
    <cfRule type="expression" dxfId="77" priority="38">
      <formula>L5="On Schedule"</formula>
    </cfRule>
    <cfRule type="expression" dxfId="76" priority="39">
      <formula>L5="Completed"</formula>
    </cfRule>
    <cfRule type="expression" dxfId="75" priority="37">
      <formula>L5="Late"</formula>
    </cfRule>
  </conditionalFormatting>
  <conditionalFormatting sqref="S6:S22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{1021CFE0-84BB-4AD2-9685-14F863A5830D}</x14:id>
        </ext>
      </extLst>
    </cfRule>
  </conditionalFormatting>
  <conditionalFormatting sqref="S23:S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{60D72E2E-DF71-48AF-83BC-04167CB8D47F}</x14:id>
        </ext>
      </extLst>
    </cfRule>
  </conditionalFormatting>
  <conditionalFormatting sqref="S25 S5 S46:S25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{9E440A35-AB18-4CBD-9824-70DC3BE86717}</x14:id>
        </ext>
      </extLst>
    </cfRule>
  </conditionalFormatting>
  <conditionalFormatting sqref="S26:S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{CC2ACA4A-A98E-4398-8AEB-F313C888A45F}</x14:id>
        </ext>
      </extLst>
    </cfRule>
  </conditionalFormatting>
  <conditionalFormatting sqref="T5:T24">
    <cfRule type="expression" dxfId="74" priority="18">
      <formula>T5="Completed"</formula>
    </cfRule>
    <cfRule type="expression" dxfId="73" priority="16">
      <formula>T5="Late"</formula>
    </cfRule>
    <cfRule type="expression" dxfId="72" priority="17">
      <formula>T5="On Schedule"</formula>
    </cfRule>
  </conditionalFormatting>
  <conditionalFormatting sqref="T23:T25 Z23:Z25">
    <cfRule type="expression" dxfId="71" priority="21">
      <formula>T23="On Schedule"</formula>
    </cfRule>
    <cfRule type="expression" dxfId="70" priority="22">
      <formula>T23="Completed"</formula>
    </cfRule>
    <cfRule type="expression" dxfId="69" priority="20">
      <formula>T23="Late"</formula>
    </cfRule>
  </conditionalFormatting>
  <conditionalFormatting sqref="V6:V24 P6:P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{0FC574B1-835E-42A6-80D5-98D79C3ECF8E}</x14:id>
        </ext>
      </extLst>
    </cfRule>
  </conditionalFormatting>
  <conditionalFormatting sqref="V25 V5 V46:V25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{338E4FE9-D219-4220-B131-2441ECB3C0F1}</x14:id>
        </ext>
      </extLst>
    </cfRule>
  </conditionalFormatting>
  <conditionalFormatting sqref="V26:V42 P26:P45 V4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{4E41819B-6F3A-47E7-9F0B-B3715360C792}</x14:id>
        </ext>
      </extLst>
    </cfRule>
  </conditionalFormatting>
  <conditionalFormatting sqref="V43:V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{F9CDB62A-C563-47FD-9F1C-2D0392003E86}</x14:id>
        </ext>
      </extLst>
    </cfRule>
  </conditionalFormatting>
  <conditionalFormatting sqref="W5:W251">
    <cfRule type="expression" dxfId="68" priority="32">
      <formula>W5="Late"</formula>
    </cfRule>
    <cfRule type="expression" dxfId="67" priority="34">
      <formula>W5="Completed"</formula>
    </cfRule>
    <cfRule type="expression" dxfId="66" priority="33">
      <formula>W5="On Schedule"</formula>
    </cfRule>
  </conditionalFormatting>
  <conditionalFormatting sqref="Y6:Y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{C1F074D5-75EC-4302-89DA-878F4F68AEFF}</x14:id>
        </ext>
      </extLst>
    </cfRule>
  </conditionalFormatting>
  <conditionalFormatting sqref="Y25 Y5 Y46:Y66 Y68:Y25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{3F430C25-4AAB-416A-ABFA-D2382DE522BD}</x14:id>
        </ext>
      </extLst>
    </cfRule>
  </conditionalFormatting>
  <conditionalFormatting sqref="Y26:Y4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{4F9FE0EA-9BF2-4D84-9A27-7F429A84F98E}</x14:id>
        </ext>
      </extLst>
    </cfRule>
  </conditionalFormatting>
  <conditionalFormatting sqref="Z5:Z24">
    <cfRule type="expression" dxfId="65" priority="13">
      <formula>Z5="Completed"</formula>
    </cfRule>
    <cfRule type="expression" dxfId="64" priority="12">
      <formula>Z5="On Schedule"</formula>
    </cfRule>
    <cfRule type="expression" dxfId="63" priority="11">
      <formula>Z5="Late"</formula>
    </cfRule>
  </conditionalFormatting>
  <conditionalFormatting sqref="AB5 AB25 AB46:AB25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{A6E40CE3-2445-4F51-BC77-337D8747ED09}</x14:id>
        </ext>
      </extLst>
    </cfRule>
  </conditionalFormatting>
  <conditionalFormatting sqref="AB6:AB24 AE6:AE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{1D6867DB-35EA-482D-8D79-1E17A3C58F87}</x14:id>
        </ext>
      </extLst>
    </cfRule>
  </conditionalFormatting>
  <conditionalFormatting sqref="AB26:AB45 AE26:AE4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{C7DB52E9-69C3-4AA3-A592-47742E1674C8}</x14:id>
        </ext>
      </extLst>
    </cfRule>
  </conditionalFormatting>
  <conditionalFormatting sqref="AC5:AC251">
    <cfRule type="expression" dxfId="62" priority="28">
      <formula>AC5="Late"</formula>
    </cfRule>
    <cfRule type="expression" dxfId="61" priority="29">
      <formula>AC5="On Schedule"</formula>
    </cfRule>
    <cfRule type="expression" dxfId="60" priority="30">
      <formula>AC5="Completed"</formula>
    </cfRule>
  </conditionalFormatting>
  <conditionalFormatting sqref="AE5 AE25 AE46:AE25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{2A85669D-A573-441A-B688-066931098F95}</x14:id>
        </ext>
      </extLst>
    </cfRule>
  </conditionalFormatting>
  <conditionalFormatting sqref="AF5:AF251 T26:T251 Z26:Z251 X67:Y67">
    <cfRule type="expression" dxfId="59" priority="6">
      <formula>T5="On Schedule"</formula>
    </cfRule>
    <cfRule type="expression" dxfId="58" priority="7">
      <formula>T5="Completed"</formula>
    </cfRule>
    <cfRule type="expression" dxfId="57" priority="5">
      <formula>T5="Late"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9E5382-B8D9-4579-A37E-0608F5F97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2780F588-8D1D-49C0-886B-A9D968BF6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M26:M42 M45</xm:sqref>
        </x14:conditionalFormatting>
        <x14:conditionalFormatting xmlns:xm="http://schemas.microsoft.com/office/excel/2006/main">
          <x14:cfRule type="dataBar" id="{821FA8D3-F2A9-43C5-9F5A-108079FAAF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M43:M44</xm:sqref>
        </x14:conditionalFormatting>
        <x14:conditionalFormatting xmlns:xm="http://schemas.microsoft.com/office/excel/2006/main">
          <x14:cfRule type="dataBar" id="{C108C35A-275A-48FF-99F5-AD2DC9EFB1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</xm:sqref>
        </x14:conditionalFormatting>
        <x14:conditionalFormatting xmlns:xm="http://schemas.microsoft.com/office/excel/2006/main">
          <x14:cfRule type="dataBar" id="{DCBD4C6F-B6F4-42CD-82CF-27B51504F4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M84:M184 M5 M25 M46:M82 M186:M251</xm:sqref>
        </x14:conditionalFormatting>
        <x14:conditionalFormatting xmlns:xm="http://schemas.microsoft.com/office/excel/2006/main">
          <x14:cfRule type="dataBar" id="{CB9C5F43-AE0D-4EA2-AFB9-82E2115D62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P248</xm:sqref>
        </x14:conditionalFormatting>
        <x14:conditionalFormatting xmlns:xm="http://schemas.microsoft.com/office/excel/2006/main">
          <x14:cfRule type="dataBar" id="{8FC053DA-6E2F-4FA0-A133-BB9B3998B3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P249:P251 P5 P25 P46:P140 P142:P247 Q185</xm:sqref>
        </x14:conditionalFormatting>
        <x14:conditionalFormatting xmlns:xm="http://schemas.microsoft.com/office/excel/2006/main">
          <x14:cfRule type="dataBar" id="{1021CFE0-84BB-4AD2-9685-14F863A583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S6:S22</xm:sqref>
        </x14:conditionalFormatting>
        <x14:conditionalFormatting xmlns:xm="http://schemas.microsoft.com/office/excel/2006/main">
          <x14:cfRule type="dataBar" id="{60D72E2E-DF71-48AF-83BC-04167CB8D4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S23:S24</xm:sqref>
        </x14:conditionalFormatting>
        <x14:conditionalFormatting xmlns:xm="http://schemas.microsoft.com/office/excel/2006/main">
          <x14:cfRule type="dataBar" id="{9E440A35-AB18-4CBD-9824-70DC3BE86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S25 S5 S46:S251</xm:sqref>
        </x14:conditionalFormatting>
        <x14:conditionalFormatting xmlns:xm="http://schemas.microsoft.com/office/excel/2006/main">
          <x14:cfRule type="dataBar" id="{CC2ACA4A-A98E-4398-8AEB-F313C888A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S26:S45</xm:sqref>
        </x14:conditionalFormatting>
        <x14:conditionalFormatting xmlns:xm="http://schemas.microsoft.com/office/excel/2006/main">
          <x14:cfRule type="dataBar" id="{0FC574B1-835E-42A6-80D5-98D79C3ECF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V6:V24 P6:P24</xm:sqref>
        </x14:conditionalFormatting>
        <x14:conditionalFormatting xmlns:xm="http://schemas.microsoft.com/office/excel/2006/main">
          <x14:cfRule type="dataBar" id="{338E4FE9-D219-4220-B131-2441ECB3C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V25 V5 V46:V251</xm:sqref>
        </x14:conditionalFormatting>
        <x14:conditionalFormatting xmlns:xm="http://schemas.microsoft.com/office/excel/2006/main">
          <x14:cfRule type="dataBar" id="{4E41819B-6F3A-47E7-9F0B-B3715360C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V26:V42 P26:P45 V45</xm:sqref>
        </x14:conditionalFormatting>
        <x14:conditionalFormatting xmlns:xm="http://schemas.microsoft.com/office/excel/2006/main">
          <x14:cfRule type="dataBar" id="{F9CDB62A-C563-47FD-9F1C-2D0392003E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V43:V44</xm:sqref>
        </x14:conditionalFormatting>
        <x14:conditionalFormatting xmlns:xm="http://schemas.microsoft.com/office/excel/2006/main">
          <x14:cfRule type="dataBar" id="{C1F074D5-75EC-4302-89DA-878F4F68A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Y6:Y24</xm:sqref>
        </x14:conditionalFormatting>
        <x14:conditionalFormatting xmlns:xm="http://schemas.microsoft.com/office/excel/2006/main">
          <x14:cfRule type="dataBar" id="{3F430C25-4AAB-416A-ABFA-D2382DE52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Y25 Y5 Y46:Y66 Y68:Y251</xm:sqref>
        </x14:conditionalFormatting>
        <x14:conditionalFormatting xmlns:xm="http://schemas.microsoft.com/office/excel/2006/main">
          <x14:cfRule type="dataBar" id="{4F9FE0EA-9BF2-4D84-9A27-7F429A84F9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Y26:Y45</xm:sqref>
        </x14:conditionalFormatting>
        <x14:conditionalFormatting xmlns:xm="http://schemas.microsoft.com/office/excel/2006/main">
          <x14:cfRule type="dataBar" id="{A6E40CE3-2445-4F51-BC77-337D8747ED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AB5 AB25 AB46:AB251</xm:sqref>
        </x14:conditionalFormatting>
        <x14:conditionalFormatting xmlns:xm="http://schemas.microsoft.com/office/excel/2006/main">
          <x14:cfRule type="dataBar" id="{1D6867DB-35EA-482D-8D79-1E17A3C58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AB6:AB24 AE6:AE24</xm:sqref>
        </x14:conditionalFormatting>
        <x14:conditionalFormatting xmlns:xm="http://schemas.microsoft.com/office/excel/2006/main">
          <x14:cfRule type="dataBar" id="{C7DB52E9-69C3-4AA3-A592-47742E1674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AB26:AB45 AE26:AE45</xm:sqref>
        </x14:conditionalFormatting>
        <x14:conditionalFormatting xmlns:xm="http://schemas.microsoft.com/office/excel/2006/main">
          <x14:cfRule type="dataBar" id="{2A85669D-A573-441A-B688-066931098F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AE5 AE25 AE46:AE251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657F-006A-4CB2-86F4-8CDC419313A5}">
  <sheetPr codeName="Sheet14" filterMode="1">
    <tabColor theme="9"/>
  </sheetPr>
  <dimension ref="B2:AS271"/>
  <sheetViews>
    <sheetView topLeftCell="E1" zoomScale="80" zoomScaleNormal="80" workbookViewId="0">
      <pane ySplit="4" topLeftCell="A179" activePane="bottomLeft" state="frozen"/>
      <selection activeCell="Q198" sqref="Q198"/>
      <selection pane="bottomLeft" activeCell="Q198" sqref="Q198"/>
    </sheetView>
  </sheetViews>
  <sheetFormatPr defaultRowHeight="30" customHeight="1" outlineLevelCol="1" x14ac:dyDescent="0.2"/>
  <cols>
    <col min="2" max="2" width="5.625" style="488" customWidth="1"/>
    <col min="3" max="3" width="13.75" style="488" customWidth="1" outlineLevel="1"/>
    <col min="4" max="4" width="13.25" style="488" hidden="1" customWidth="1"/>
    <col min="5" max="5" width="13.25" style="488" customWidth="1"/>
    <col min="6" max="6" width="4.875" style="488" hidden="1" customWidth="1" outlineLevel="1"/>
    <col min="7" max="7" width="91.375" style="488" bestFit="1" customWidth="1" collapsed="1"/>
    <col min="8" max="8" width="19.875" style="485" bestFit="1" customWidth="1"/>
    <col min="9" max="11" width="14.125" style="485" hidden="1" customWidth="1"/>
    <col min="12" max="32" width="14.125" style="485" hidden="1" customWidth="1" outlineLevel="1"/>
    <col min="33" max="33" width="14.125" style="485" customWidth="1" collapsed="1"/>
    <col min="34" max="34" width="14.125" style="488" customWidth="1"/>
    <col min="35" max="35" width="14.125" style="485" customWidth="1"/>
    <col min="36" max="36" width="0" hidden="1" customWidth="1"/>
    <col min="38" max="38" width="16.75" style="644" bestFit="1" customWidth="1"/>
    <col min="39" max="39" width="13.375" style="644" bestFit="1" customWidth="1"/>
    <col min="40" max="40" width="15.5" style="644" bestFit="1" customWidth="1"/>
    <col min="41" max="41" width="19.375" bestFit="1" customWidth="1"/>
    <col min="43" max="43" width="16.75" bestFit="1" customWidth="1"/>
    <col min="45" max="45" width="12" bestFit="1" customWidth="1"/>
  </cols>
  <sheetData>
    <row r="2" spans="2:40" ht="30" customHeight="1" x14ac:dyDescent="0.2">
      <c r="B2" s="903" t="s">
        <v>1918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C2" s="903"/>
      <c r="AD2" s="903"/>
      <c r="AE2" s="903"/>
      <c r="AF2" s="903"/>
      <c r="AG2" s="903"/>
      <c r="AH2" s="903"/>
      <c r="AI2" s="903"/>
    </row>
    <row r="3" spans="2:40" ht="14.25" x14ac:dyDescent="0.2"/>
    <row r="4" spans="2:40" ht="57" x14ac:dyDescent="0.2">
      <c r="B4" s="441" t="s">
        <v>1858</v>
      </c>
      <c r="C4" s="442" t="s">
        <v>4389</v>
      </c>
      <c r="D4" s="441" t="s">
        <v>548</v>
      </c>
      <c r="E4" s="441" t="s">
        <v>15</v>
      </c>
      <c r="F4" s="441" t="s">
        <v>16</v>
      </c>
      <c r="G4" s="442" t="s">
        <v>18</v>
      </c>
      <c r="H4" s="442" t="s">
        <v>1655</v>
      </c>
      <c r="I4" s="442"/>
      <c r="J4" s="442" t="s">
        <v>1909</v>
      </c>
      <c r="K4" s="442" t="s">
        <v>1654</v>
      </c>
      <c r="L4" s="442" t="s">
        <v>1645</v>
      </c>
      <c r="M4" s="443" t="s">
        <v>1644</v>
      </c>
      <c r="N4" s="443" t="s">
        <v>1935</v>
      </c>
      <c r="O4" s="442" t="s">
        <v>1646</v>
      </c>
      <c r="P4" s="443" t="s">
        <v>1647</v>
      </c>
      <c r="Q4" s="443" t="s">
        <v>1936</v>
      </c>
      <c r="R4" s="442" t="s">
        <v>1915</v>
      </c>
      <c r="S4" s="443" t="s">
        <v>1914</v>
      </c>
      <c r="T4" s="443" t="s">
        <v>1937</v>
      </c>
      <c r="U4" s="442" t="s">
        <v>1648</v>
      </c>
      <c r="V4" s="443" t="s">
        <v>1649</v>
      </c>
      <c r="W4" s="443" t="s">
        <v>1938</v>
      </c>
      <c r="X4" s="442" t="s">
        <v>1650</v>
      </c>
      <c r="Y4" s="443" t="s">
        <v>1651</v>
      </c>
      <c r="Z4" s="443" t="s">
        <v>1939</v>
      </c>
      <c r="AA4" s="442" t="s">
        <v>1944</v>
      </c>
      <c r="AB4" s="443" t="s">
        <v>1945</v>
      </c>
      <c r="AC4" s="443" t="s">
        <v>1946</v>
      </c>
      <c r="AD4" s="442" t="s">
        <v>1652</v>
      </c>
      <c r="AE4" s="443" t="s">
        <v>1653</v>
      </c>
      <c r="AF4" s="443" t="s">
        <v>1940</v>
      </c>
      <c r="AG4" s="442" t="s">
        <v>1941</v>
      </c>
      <c r="AH4" s="443" t="s">
        <v>1942</v>
      </c>
      <c r="AI4" s="443" t="s">
        <v>1943</v>
      </c>
      <c r="AJ4" s="441" t="s">
        <v>1910</v>
      </c>
      <c r="AL4" s="586" t="s">
        <v>4389</v>
      </c>
      <c r="AM4" s="586" t="s">
        <v>4803</v>
      </c>
      <c r="AN4" s="586" t="s">
        <v>4804</v>
      </c>
    </row>
    <row r="5" spans="2:40" ht="30" hidden="1" customHeight="1" x14ac:dyDescent="0.2">
      <c r="B5" s="508" cm="1">
        <f t="array" aca="1" ref="B5:AI251" ca="1">IF('01 Summary'!B4:AI250=" "," ",'01 Summary'!B4:AI250)</f>
        <v>1</v>
      </c>
      <c r="C5" s="508" t="str">
        <f ca="1"/>
        <v>MDW-39246-60</v>
      </c>
      <c r="D5" s="508" t="str">
        <f ca="1"/>
        <v>Lot01</v>
      </c>
      <c r="E5" s="508" t="str">
        <f ca="1"/>
        <v>GEN1</v>
      </c>
      <c r="F5" s="508" t="str">
        <f ca="1"/>
        <v>GEN</v>
      </c>
      <c r="G5" s="542" t="str">
        <f ca="1"/>
        <v>Rooms and Building Service Systems Modification in Stations Area</v>
      </c>
      <c r="H5" s="508" t="str">
        <f ca="1"/>
        <v>-</v>
      </c>
      <c r="I5" s="509">
        <f ca="1"/>
        <v>0</v>
      </c>
      <c r="J5" s="508">
        <f ca="1"/>
        <v>0</v>
      </c>
      <c r="K5" s="510">
        <f ca="1"/>
        <v>46235</v>
      </c>
      <c r="L5" s="663">
        <f ca="1"/>
        <v>0</v>
      </c>
      <c r="M5" s="664">
        <f ca="1"/>
        <v>0</v>
      </c>
      <c r="N5" s="665">
        <f ca="1"/>
        <v>0</v>
      </c>
      <c r="O5" s="663">
        <f ca="1"/>
        <v>0</v>
      </c>
      <c r="P5" s="664">
        <f ca="1"/>
        <v>0</v>
      </c>
      <c r="Q5" s="665">
        <f ca="1"/>
        <v>0</v>
      </c>
      <c r="R5" s="663">
        <f ca="1"/>
        <v>0</v>
      </c>
      <c r="S5" s="664">
        <f ca="1"/>
        <v>0</v>
      </c>
      <c r="T5" s="665">
        <f ca="1"/>
        <v>0</v>
      </c>
      <c r="U5" s="663">
        <f ca="1"/>
        <v>0</v>
      </c>
      <c r="V5" s="664">
        <f ca="1"/>
        <v>0</v>
      </c>
      <c r="W5" s="665">
        <f ca="1"/>
        <v>0</v>
      </c>
      <c r="X5" s="663">
        <f ca="1"/>
        <v>0</v>
      </c>
      <c r="Y5" s="664">
        <f ca="1"/>
        <v>0</v>
      </c>
      <c r="Z5" s="665">
        <f ca="1"/>
        <v>0</v>
      </c>
      <c r="AA5" s="663">
        <f ca="1"/>
        <v>0</v>
      </c>
      <c r="AB5" s="664">
        <f ca="1"/>
        <v>0</v>
      </c>
      <c r="AC5" s="665">
        <f ca="1"/>
        <v>0</v>
      </c>
      <c r="AD5" s="663">
        <f ca="1"/>
        <v>0</v>
      </c>
      <c r="AE5" s="664">
        <f ca="1"/>
        <v>0</v>
      </c>
      <c r="AF5" s="665">
        <f ca="1"/>
        <v>0</v>
      </c>
      <c r="AG5" s="721">
        <f ca="1"/>
        <v>0</v>
      </c>
      <c r="AH5" s="722">
        <f ca="1"/>
        <v>0</v>
      </c>
      <c r="AI5" s="723">
        <f ca="1"/>
        <v>0</v>
      </c>
      <c r="AJ5" t="str" cm="1">
        <f t="array" aca="1" ref="AJ5" ca="1">_xlfn.XLOOKUP(1,(E5='01 Summary'!$E$4:$E$250)*(('01 Summary'!$AI$4:$AI$250="Late")+('01 Summary'!$AI$4:$AI$250="On Schedule")),'01 Summary'!$AM$4:$AM$250," ")</f>
        <v xml:space="preserve"> </v>
      </c>
      <c r="AL5" t="s">
        <v>1276</v>
      </c>
      <c r="AM5" t="s">
        <v>3529</v>
      </c>
      <c r="AN5" t="s">
        <v>3802</v>
      </c>
    </row>
    <row r="6" spans="2:40" ht="30" customHeight="1" x14ac:dyDescent="0.2">
      <c r="B6" s="508">
        <f ca="1"/>
        <v>2</v>
      </c>
      <c r="C6" s="508" t="str">
        <f ca="1"/>
        <v>MDW-39246</v>
      </c>
      <c r="D6" s="508" t="str">
        <f ca="1"/>
        <v>Lot01</v>
      </c>
      <c r="E6" s="508" t="str">
        <f ca="1"/>
        <v>GEN1.1</v>
      </c>
      <c r="F6" s="508" t="str">
        <f ca="1"/>
        <v>GEN</v>
      </c>
      <c r="G6" s="542" t="str">
        <f ca="1"/>
        <v>Power Outlet Installation in SOR, Ticket Office and Cash Handling for OR13 - OR17</v>
      </c>
      <c r="H6" s="508" t="str">
        <f ca="1"/>
        <v>ประธาน</v>
      </c>
      <c r="I6" s="509">
        <f ca="1"/>
        <v>0</v>
      </c>
      <c r="J6" s="508">
        <f ca="1"/>
        <v>0</v>
      </c>
      <c r="K6" s="510">
        <f ca="1"/>
        <v>46235</v>
      </c>
      <c r="L6" s="173">
        <f ca="1"/>
        <v>46052</v>
      </c>
      <c r="M6" s="187">
        <f ca="1"/>
        <v>1</v>
      </c>
      <c r="N6" s="191" t="str">
        <f ca="1"/>
        <v>Completed</v>
      </c>
      <c r="O6" s="173">
        <f ca="1"/>
        <v>46082</v>
      </c>
      <c r="P6" s="187">
        <f ca="1"/>
        <v>1</v>
      </c>
      <c r="Q6" s="191" t="str">
        <f ca="1"/>
        <v>Completed</v>
      </c>
      <c r="R6" s="194">
        <f ca="1"/>
        <v>0</v>
      </c>
      <c r="S6" s="195">
        <f ca="1"/>
        <v>0</v>
      </c>
      <c r="T6" s="203">
        <f ca="1"/>
        <v>0</v>
      </c>
      <c r="U6" s="173">
        <f ca="1"/>
        <v>46112</v>
      </c>
      <c r="V6" s="187">
        <f ca="1"/>
        <v>1</v>
      </c>
      <c r="W6" s="191" t="str">
        <f ca="1"/>
        <v>Completed</v>
      </c>
      <c r="X6" s="194">
        <f ca="1"/>
        <v>0</v>
      </c>
      <c r="Y6" s="195">
        <f ca="1"/>
        <v>0</v>
      </c>
      <c r="Z6" s="203">
        <f ca="1"/>
        <v>0</v>
      </c>
      <c r="AA6" s="173">
        <f ca="1"/>
        <v>46295</v>
      </c>
      <c r="AB6" s="187">
        <f ca="1"/>
        <v>1</v>
      </c>
      <c r="AC6" s="191" t="str">
        <f ca="1"/>
        <v>Completed</v>
      </c>
      <c r="AD6" s="668">
        <f ca="1"/>
        <v>46326</v>
      </c>
      <c r="AE6" s="669">
        <f ca="1"/>
        <v>1</v>
      </c>
      <c r="AF6" s="639" t="str">
        <f ca="1"/>
        <v>Completed</v>
      </c>
      <c r="AG6" s="173">
        <f ca="1"/>
        <v>46326</v>
      </c>
      <c r="AH6" s="187">
        <f ca="1"/>
        <v>0</v>
      </c>
      <c r="AI6" s="191" t="str">
        <f ca="1"/>
        <v>On Schedule</v>
      </c>
      <c r="AJ6" cm="1">
        <f t="array" aca="1" ref="AJ6" ca="1">_xlfn.XLOOKUP(1,(E6='01 Summary'!$E$4:$E$250)*(('01 Summary'!$AI$4:$AI$250="Late")+('01 Summary'!$AI$4:$AI$250="On Schedule")),'01 Summary'!$AM$4:$AM$250," ")</f>
        <v>0</v>
      </c>
      <c r="AL6" s="644" t="s">
        <v>1276</v>
      </c>
      <c r="AM6" s="644" t="s">
        <v>3529</v>
      </c>
      <c r="AN6" s="644" t="s">
        <v>3802</v>
      </c>
    </row>
    <row r="7" spans="2:40" ht="30" customHeight="1" x14ac:dyDescent="0.2">
      <c r="B7" s="508">
        <f ca="1"/>
        <v>3</v>
      </c>
      <c r="C7" s="508" t="str">
        <f ca="1"/>
        <v>MDW-39247</v>
      </c>
      <c r="D7" s="508" t="str">
        <f ca="1"/>
        <v>Lot01</v>
      </c>
      <c r="E7" s="508" t="str">
        <f ca="1"/>
        <v>GEN1.2</v>
      </c>
      <c r="F7" s="508" t="str">
        <f ca="1"/>
        <v>GEN</v>
      </c>
      <c r="G7" s="542" t="str">
        <f ca="1"/>
        <v>Power Outlet Installation in SOR, Ticket Office and Cash Handling for OR18 - OR22</v>
      </c>
      <c r="H7" s="508" t="str">
        <f ca="1"/>
        <v>ประธาน</v>
      </c>
      <c r="I7" s="509">
        <f ca="1"/>
        <v>0</v>
      </c>
      <c r="J7" s="508">
        <f ca="1"/>
        <v>0</v>
      </c>
      <c r="K7" s="510">
        <f ca="1"/>
        <v>46235</v>
      </c>
      <c r="L7" s="173">
        <f ca="1"/>
        <v>46021</v>
      </c>
      <c r="M7" s="187">
        <f ca="1"/>
        <v>1</v>
      </c>
      <c r="N7" s="191" t="str">
        <f ca="1"/>
        <v>Completed</v>
      </c>
      <c r="O7" s="173">
        <f ca="1"/>
        <v>46051</v>
      </c>
      <c r="P7" s="187">
        <f ca="1"/>
        <v>1</v>
      </c>
      <c r="Q7" s="191" t="str">
        <f ca="1"/>
        <v>Completed</v>
      </c>
      <c r="R7" s="194">
        <f ca="1"/>
        <v>0</v>
      </c>
      <c r="S7" s="195">
        <f ca="1"/>
        <v>0</v>
      </c>
      <c r="T7" s="203">
        <f ca="1"/>
        <v>0</v>
      </c>
      <c r="U7" s="173">
        <f ca="1"/>
        <v>46081</v>
      </c>
      <c r="V7" s="187">
        <f ca="1"/>
        <v>1</v>
      </c>
      <c r="W7" s="191" t="str">
        <f ca="1"/>
        <v>Completed</v>
      </c>
      <c r="X7" s="194">
        <f ca="1"/>
        <v>0</v>
      </c>
      <c r="Y7" s="195">
        <f ca="1"/>
        <v>0</v>
      </c>
      <c r="Z7" s="203">
        <f ca="1"/>
        <v>0</v>
      </c>
      <c r="AA7" s="173">
        <f ca="1"/>
        <v>46295</v>
      </c>
      <c r="AB7" s="187">
        <f ca="1"/>
        <v>1</v>
      </c>
      <c r="AC7" s="191" t="str">
        <f ca="1"/>
        <v>Completed</v>
      </c>
      <c r="AD7" s="668">
        <f ca="1"/>
        <v>46326</v>
      </c>
      <c r="AE7" s="669">
        <f ca="1"/>
        <v>1</v>
      </c>
      <c r="AF7" s="639" t="str">
        <f ca="1"/>
        <v>Completed</v>
      </c>
      <c r="AG7" s="173">
        <f ca="1"/>
        <v>46326</v>
      </c>
      <c r="AH7" s="187">
        <f ca="1"/>
        <v>0</v>
      </c>
      <c r="AI7" s="191" t="str">
        <f ca="1"/>
        <v>On Schedule</v>
      </c>
      <c r="AJ7" cm="1">
        <f t="array" aca="1" ref="AJ7" ca="1">_xlfn.XLOOKUP(1,(E7='01 Summary'!$E$4:$E$250)*(('01 Summary'!$AI$4:$AI$250="Late")+('01 Summary'!$AI$4:$AI$250="On Schedule")),'01 Summary'!$AM$4:$AM$250," ")</f>
        <v>0</v>
      </c>
      <c r="AL7" s="644" t="s">
        <v>1280</v>
      </c>
      <c r="AM7" s="644" t="s">
        <v>3529</v>
      </c>
      <c r="AN7" s="644" t="s">
        <v>3804</v>
      </c>
    </row>
    <row r="8" spans="2:40" ht="30" customHeight="1" x14ac:dyDescent="0.2">
      <c r="B8" s="508">
        <f ca="1"/>
        <v>4</v>
      </c>
      <c r="C8" s="508" t="str">
        <f ca="1"/>
        <v>MDW-39248</v>
      </c>
      <c r="D8" s="508" t="str">
        <f ca="1"/>
        <v>Lot01</v>
      </c>
      <c r="E8" s="508" t="str">
        <f ca="1"/>
        <v>GEN1.3</v>
      </c>
      <c r="F8" s="508" t="str">
        <f ca="1"/>
        <v>GEN</v>
      </c>
      <c r="G8" s="542" t="str">
        <f ca="1"/>
        <v>Power Outlet Installation in SOR, Ticket Office and Cash Handling for OR23 - OR29</v>
      </c>
      <c r="H8" s="508" t="str">
        <f ca="1"/>
        <v>ประธาน</v>
      </c>
      <c r="I8" s="509">
        <f ca="1"/>
        <v>0</v>
      </c>
      <c r="J8" s="508">
        <f ca="1"/>
        <v>0</v>
      </c>
      <c r="K8" s="510">
        <f ca="1"/>
        <v>46235</v>
      </c>
      <c r="L8" s="173">
        <f ca="1"/>
        <v>46052</v>
      </c>
      <c r="M8" s="187">
        <f ca="1"/>
        <v>1</v>
      </c>
      <c r="N8" s="191" t="str">
        <f ca="1"/>
        <v>Completed</v>
      </c>
      <c r="O8" s="173">
        <f ca="1"/>
        <v>46082</v>
      </c>
      <c r="P8" s="187">
        <f ca="1"/>
        <v>1</v>
      </c>
      <c r="Q8" s="191" t="str">
        <f ca="1"/>
        <v>Completed</v>
      </c>
      <c r="R8" s="194">
        <f ca="1"/>
        <v>0</v>
      </c>
      <c r="S8" s="195">
        <f ca="1"/>
        <v>0</v>
      </c>
      <c r="T8" s="203">
        <f ca="1"/>
        <v>0</v>
      </c>
      <c r="U8" s="173">
        <f ca="1"/>
        <v>46112</v>
      </c>
      <c r="V8" s="187">
        <f ca="1"/>
        <v>1</v>
      </c>
      <c r="W8" s="191" t="str">
        <f ca="1"/>
        <v>Completed</v>
      </c>
      <c r="X8" s="194">
        <f ca="1"/>
        <v>0</v>
      </c>
      <c r="Y8" s="195">
        <f ca="1"/>
        <v>0</v>
      </c>
      <c r="Z8" s="203">
        <f ca="1"/>
        <v>0</v>
      </c>
      <c r="AA8" s="173">
        <f ca="1"/>
        <v>46295</v>
      </c>
      <c r="AB8" s="187">
        <f ca="1"/>
        <v>1</v>
      </c>
      <c r="AC8" s="191" t="str">
        <f ca="1"/>
        <v>Completed</v>
      </c>
      <c r="AD8" s="668">
        <f ca="1"/>
        <v>46326</v>
      </c>
      <c r="AE8" s="669">
        <f ca="1"/>
        <v>1</v>
      </c>
      <c r="AF8" s="639" t="str">
        <f ca="1"/>
        <v>Completed</v>
      </c>
      <c r="AG8" s="173">
        <f ca="1"/>
        <v>46326</v>
      </c>
      <c r="AH8" s="187">
        <f ca="1"/>
        <v>0</v>
      </c>
      <c r="AI8" s="191" t="str">
        <f ca="1"/>
        <v>On Schedule</v>
      </c>
      <c r="AJ8" cm="1">
        <f t="array" aca="1" ref="AJ8" ca="1">_xlfn.XLOOKUP(1,(E8='01 Summary'!$E$4:$E$250)*(('01 Summary'!$AI$4:$AI$250="Late")+('01 Summary'!$AI$4:$AI$250="On Schedule")),'01 Summary'!$AM$4:$AM$250," ")</f>
        <v>0</v>
      </c>
      <c r="AL8" s="644" t="s">
        <v>1283</v>
      </c>
      <c r="AM8" s="644" t="s">
        <v>3529</v>
      </c>
      <c r="AN8" s="644" t="s">
        <v>3806</v>
      </c>
    </row>
    <row r="9" spans="2:40" ht="30" customHeight="1" x14ac:dyDescent="0.2">
      <c r="B9" s="508">
        <f ca="1"/>
        <v>5</v>
      </c>
      <c r="C9" s="508" t="str">
        <f ca="1"/>
        <v>MDW-39252</v>
      </c>
      <c r="D9" s="508" t="str">
        <f ca="1"/>
        <v>Lot01</v>
      </c>
      <c r="E9" s="508" t="str">
        <f ca="1"/>
        <v>GEN1.4</v>
      </c>
      <c r="F9" s="508" t="str">
        <f ca="1"/>
        <v>GEN</v>
      </c>
      <c r="G9" s="542" t="str">
        <f ca="1"/>
        <v>Modification of Fire Suppression System (N2) in Commerial Room at OR14</v>
      </c>
      <c r="H9" s="508" t="str">
        <f ca="1"/>
        <v>ประธาน</v>
      </c>
      <c r="I9" s="509">
        <f ca="1"/>
        <v>0</v>
      </c>
      <c r="J9" s="508">
        <f ca="1"/>
        <v>0</v>
      </c>
      <c r="K9" s="510">
        <f ca="1"/>
        <v>46235</v>
      </c>
      <c r="L9" s="173">
        <f ca="1"/>
        <v>46021</v>
      </c>
      <c r="M9" s="187">
        <f ca="1"/>
        <v>1</v>
      </c>
      <c r="N9" s="191" t="str">
        <f ca="1"/>
        <v>Completed</v>
      </c>
      <c r="O9" s="173">
        <f ca="1"/>
        <v>46051</v>
      </c>
      <c r="P9" s="187">
        <f ca="1"/>
        <v>1</v>
      </c>
      <c r="Q9" s="191" t="str">
        <f ca="1"/>
        <v>Completed</v>
      </c>
      <c r="R9" s="194">
        <f ca="1"/>
        <v>0</v>
      </c>
      <c r="S9" s="195">
        <f ca="1"/>
        <v>0</v>
      </c>
      <c r="T9" s="203">
        <f ca="1"/>
        <v>0</v>
      </c>
      <c r="U9" s="173">
        <f ca="1"/>
        <v>46081</v>
      </c>
      <c r="V9" s="187">
        <f ca="1"/>
        <v>1</v>
      </c>
      <c r="W9" s="191" t="str">
        <f ca="1"/>
        <v>Completed</v>
      </c>
      <c r="X9" s="194">
        <f ca="1"/>
        <v>0</v>
      </c>
      <c r="Y9" s="195">
        <f ca="1"/>
        <v>0</v>
      </c>
      <c r="Z9" s="203">
        <f ca="1"/>
        <v>0</v>
      </c>
      <c r="AA9" s="173">
        <f ca="1"/>
        <v>46295</v>
      </c>
      <c r="AB9" s="187">
        <f ca="1"/>
        <v>1</v>
      </c>
      <c r="AC9" s="191" t="str">
        <f ca="1"/>
        <v>Completed</v>
      </c>
      <c r="AD9" s="668">
        <f ca="1"/>
        <v>46326</v>
      </c>
      <c r="AE9" s="669">
        <f ca="1"/>
        <v>1</v>
      </c>
      <c r="AF9" s="639" t="str">
        <f ca="1"/>
        <v>Completed</v>
      </c>
      <c r="AG9" s="173">
        <f ca="1"/>
        <v>46326</v>
      </c>
      <c r="AH9" s="187">
        <f ca="1"/>
        <v>0</v>
      </c>
      <c r="AI9" s="191" t="str">
        <f ca="1"/>
        <v>On Schedule</v>
      </c>
      <c r="AJ9" s="571" cm="1">
        <f t="array" aca="1" ref="AJ9" ca="1">_xlfn.XLOOKUP(1,(E9='01 Summary'!$E$4:$E$250)*(('01 Summary'!$AI$4:$AI$250="Late")+('01 Summary'!$AI$4:$AI$250="On Schedule")),'01 Summary'!$AM$4:$AM$250," ")</f>
        <v>0</v>
      </c>
      <c r="AK9" s="571"/>
      <c r="AL9" s="709" t="s">
        <v>1298</v>
      </c>
      <c r="AM9" s="709" t="s">
        <v>3537</v>
      </c>
      <c r="AN9" s="709" t="s">
        <v>3811</v>
      </c>
    </row>
    <row r="10" spans="2:40" ht="30" customHeight="1" x14ac:dyDescent="0.2">
      <c r="B10" s="508">
        <f ca="1"/>
        <v>6</v>
      </c>
      <c r="C10" s="508" t="str">
        <f ca="1"/>
        <v>MDW-39253</v>
      </c>
      <c r="D10" s="508" t="str">
        <f ca="1"/>
        <v>Lot01</v>
      </c>
      <c r="E10" s="508" t="str">
        <f ca="1"/>
        <v>GEN1.5</v>
      </c>
      <c r="F10" s="508" t="str">
        <f ca="1"/>
        <v>GEN</v>
      </c>
      <c r="G10" s="542" t="str">
        <f ca="1"/>
        <v>Modification of Civil Work in Telecommunication Room at OR14</v>
      </c>
      <c r="H10" s="508" t="str">
        <f ca="1"/>
        <v>สหชาติ</v>
      </c>
      <c r="I10" s="509">
        <f ca="1"/>
        <v>0</v>
      </c>
      <c r="J10" s="508">
        <f ca="1"/>
        <v>0</v>
      </c>
      <c r="K10" s="510">
        <f ca="1"/>
        <v>46235</v>
      </c>
      <c r="L10" s="173">
        <f ca="1"/>
        <v>46021</v>
      </c>
      <c r="M10" s="187">
        <f ca="1"/>
        <v>1</v>
      </c>
      <c r="N10" s="191" t="str">
        <f ca="1"/>
        <v>Completed</v>
      </c>
      <c r="O10" s="173">
        <f ca="1"/>
        <v>46051</v>
      </c>
      <c r="P10" s="187">
        <f ca="1"/>
        <v>1</v>
      </c>
      <c r="Q10" s="191" t="str">
        <f ca="1"/>
        <v>Completed</v>
      </c>
      <c r="R10" s="194">
        <f ca="1"/>
        <v>0</v>
      </c>
      <c r="S10" s="195">
        <f ca="1"/>
        <v>0</v>
      </c>
      <c r="T10" s="203">
        <f ca="1"/>
        <v>0</v>
      </c>
      <c r="U10" s="173">
        <f ca="1"/>
        <v>46081</v>
      </c>
      <c r="V10" s="187">
        <f ca="1"/>
        <v>1</v>
      </c>
      <c r="W10" s="191" t="str">
        <f ca="1"/>
        <v>Completed</v>
      </c>
      <c r="X10" s="194">
        <f ca="1"/>
        <v>0</v>
      </c>
      <c r="Y10" s="195">
        <f ca="1"/>
        <v>0</v>
      </c>
      <c r="Z10" s="203">
        <f ca="1"/>
        <v>0</v>
      </c>
      <c r="AA10" s="173">
        <f ca="1"/>
        <v>46295</v>
      </c>
      <c r="AB10" s="187">
        <f ca="1"/>
        <v>1</v>
      </c>
      <c r="AC10" s="191" t="str">
        <f ca="1"/>
        <v>Completed</v>
      </c>
      <c r="AD10" s="668">
        <f ca="1"/>
        <v>0</v>
      </c>
      <c r="AE10" s="669">
        <f ca="1"/>
        <v>0</v>
      </c>
      <c r="AF10" s="639">
        <f ca="1"/>
        <v>0</v>
      </c>
      <c r="AG10" s="173">
        <f ca="1"/>
        <v>46326</v>
      </c>
      <c r="AH10" s="187">
        <f ca="1"/>
        <v>0</v>
      </c>
      <c r="AI10" s="191" t="str">
        <f ca="1"/>
        <v>On Schedule</v>
      </c>
      <c r="AJ10" cm="1">
        <f t="array" aca="1" ref="AJ10" ca="1">_xlfn.XLOOKUP(1,(E10='01 Summary'!$E$4:$E$250)*(('01 Summary'!$AI$4:$AI$250="Late")+('01 Summary'!$AI$4:$AI$250="On Schedule")),'01 Summary'!$AM$4:$AM$250," ")</f>
        <v>0</v>
      </c>
      <c r="AL10" s="644" t="s">
        <v>1302</v>
      </c>
      <c r="AM10" s="644" t="s">
        <v>2111</v>
      </c>
      <c r="AN10" s="644" t="s">
        <v>2113</v>
      </c>
    </row>
    <row r="11" spans="2:40" ht="30" customHeight="1" x14ac:dyDescent="0.2">
      <c r="B11" s="508">
        <f ca="1"/>
        <v>7</v>
      </c>
      <c r="C11" s="508" t="str">
        <f ca="1"/>
        <v>MDW-39254</v>
      </c>
      <c r="D11" s="508" t="str">
        <f ca="1"/>
        <v>Lot01</v>
      </c>
      <c r="E11" s="508" t="str">
        <f ca="1"/>
        <v>GEN1.6</v>
      </c>
      <c r="F11" s="508" t="str">
        <f ca="1"/>
        <v>GEN</v>
      </c>
      <c r="G11" s="542" t="str">
        <f ca="1"/>
        <v>Modification in Staff Mess Room at OR13-OR17</v>
      </c>
      <c r="H11" s="508" t="str">
        <f ca="1"/>
        <v>ประธาน</v>
      </c>
      <c r="I11" s="509">
        <f ca="1"/>
        <v>0</v>
      </c>
      <c r="J11" s="508">
        <f ca="1"/>
        <v>0</v>
      </c>
      <c r="K11" s="510">
        <f ca="1"/>
        <v>46235</v>
      </c>
      <c r="L11" s="173">
        <f ca="1"/>
        <v>46052</v>
      </c>
      <c r="M11" s="187">
        <f ca="1"/>
        <v>1</v>
      </c>
      <c r="N11" s="191" t="str">
        <f ca="1"/>
        <v>Completed</v>
      </c>
      <c r="O11" s="173">
        <f ca="1"/>
        <v>46082</v>
      </c>
      <c r="P11" s="187">
        <f ca="1"/>
        <v>1</v>
      </c>
      <c r="Q11" s="191" t="str">
        <f ca="1"/>
        <v>Completed</v>
      </c>
      <c r="R11" s="194">
        <f ca="1"/>
        <v>0</v>
      </c>
      <c r="S11" s="195">
        <f ca="1"/>
        <v>0</v>
      </c>
      <c r="T11" s="203">
        <f ca="1"/>
        <v>0</v>
      </c>
      <c r="U11" s="173">
        <f ca="1"/>
        <v>46112</v>
      </c>
      <c r="V11" s="187">
        <f ca="1"/>
        <v>1</v>
      </c>
      <c r="W11" s="191" t="str">
        <f ca="1"/>
        <v>Completed</v>
      </c>
      <c r="X11" s="194">
        <f ca="1"/>
        <v>0</v>
      </c>
      <c r="Y11" s="195">
        <f ca="1"/>
        <v>0</v>
      </c>
      <c r="Z11" s="203">
        <f ca="1"/>
        <v>0</v>
      </c>
      <c r="AA11" s="173">
        <f ca="1"/>
        <v>46295</v>
      </c>
      <c r="AB11" s="187">
        <f ca="1"/>
        <v>1</v>
      </c>
      <c r="AC11" s="191" t="str">
        <f ca="1"/>
        <v>Completed</v>
      </c>
      <c r="AD11" s="668">
        <f ca="1"/>
        <v>46326</v>
      </c>
      <c r="AE11" s="669">
        <f ca="1"/>
        <v>1</v>
      </c>
      <c r="AF11" s="639" t="str">
        <f ca="1"/>
        <v>Completed</v>
      </c>
      <c r="AG11" s="173">
        <f ca="1"/>
        <v>46326</v>
      </c>
      <c r="AH11" s="187">
        <f ca="1"/>
        <v>0</v>
      </c>
      <c r="AI11" s="191" t="str">
        <f ca="1"/>
        <v>On Schedule</v>
      </c>
      <c r="AJ11" s="571" cm="1">
        <f t="array" aca="1" ref="AJ11" ca="1">_xlfn.XLOOKUP(1,(E11='01 Summary'!$E$4:$E$250)*(('01 Summary'!$AI$4:$AI$250="Late")+('01 Summary'!$AI$4:$AI$250="On Schedule")),'01 Summary'!$AM$4:$AM$250," ")</f>
        <v>0</v>
      </c>
      <c r="AK11" s="571"/>
      <c r="AL11" s="709" t="s">
        <v>1305</v>
      </c>
      <c r="AM11" s="709" t="s">
        <v>3541</v>
      </c>
      <c r="AN11" s="709" t="s">
        <v>3813</v>
      </c>
    </row>
    <row r="12" spans="2:40" ht="30" customHeight="1" x14ac:dyDescent="0.2">
      <c r="B12" s="508">
        <f ca="1"/>
        <v>8</v>
      </c>
      <c r="C12" s="508" t="str">
        <f ca="1"/>
        <v>MDW-39255</v>
      </c>
      <c r="D12" s="508" t="str">
        <f ca="1"/>
        <v>Lot01</v>
      </c>
      <c r="E12" s="508" t="str">
        <f ca="1"/>
        <v>GEN1.7</v>
      </c>
      <c r="F12" s="508" t="str">
        <f ca="1"/>
        <v>GEN</v>
      </c>
      <c r="G12" s="542" t="str">
        <f ca="1"/>
        <v>Modification in Staff Mess Room at OR18-OR22</v>
      </c>
      <c r="H12" s="508" t="str">
        <f ca="1"/>
        <v>ประธาน</v>
      </c>
      <c r="I12" s="509">
        <f ca="1"/>
        <v>0</v>
      </c>
      <c r="J12" s="508">
        <f ca="1"/>
        <v>0</v>
      </c>
      <c r="K12" s="510">
        <f ca="1"/>
        <v>46235</v>
      </c>
      <c r="L12" s="173">
        <f ca="1"/>
        <v>46235</v>
      </c>
      <c r="M12" s="187">
        <f ca="1"/>
        <v>1</v>
      </c>
      <c r="N12" s="191" t="str">
        <f ca="1"/>
        <v>Completed</v>
      </c>
      <c r="O12" s="173">
        <f ca="1"/>
        <v>46265</v>
      </c>
      <c r="P12" s="187">
        <f ca="1"/>
        <v>1</v>
      </c>
      <c r="Q12" s="191" t="str">
        <f ca="1"/>
        <v>Completed</v>
      </c>
      <c r="R12" s="194">
        <f ca="1"/>
        <v>0</v>
      </c>
      <c r="S12" s="195">
        <f ca="1"/>
        <v>0</v>
      </c>
      <c r="T12" s="203">
        <f ca="1"/>
        <v>0</v>
      </c>
      <c r="U12" s="173">
        <f ca="1"/>
        <v>46295</v>
      </c>
      <c r="V12" s="187">
        <f ca="1"/>
        <v>1</v>
      </c>
      <c r="W12" s="191" t="str">
        <f ca="1"/>
        <v>Completed</v>
      </c>
      <c r="X12" s="194">
        <f ca="1"/>
        <v>0</v>
      </c>
      <c r="Y12" s="195">
        <f ca="1"/>
        <v>0</v>
      </c>
      <c r="Z12" s="203">
        <f ca="1"/>
        <v>0</v>
      </c>
      <c r="AA12" s="173">
        <f ca="1"/>
        <v>46295</v>
      </c>
      <c r="AB12" s="187">
        <f ca="1"/>
        <v>1</v>
      </c>
      <c r="AC12" s="191" t="str">
        <f ca="1"/>
        <v>Completed</v>
      </c>
      <c r="AD12" s="668">
        <f ca="1"/>
        <v>46326</v>
      </c>
      <c r="AE12" s="669">
        <f ca="1"/>
        <v>0</v>
      </c>
      <c r="AF12" s="639" t="str">
        <f ca="1"/>
        <v>On Schedule</v>
      </c>
      <c r="AG12" s="173">
        <f ca="1"/>
        <v>46326</v>
      </c>
      <c r="AH12" s="187">
        <f ca="1"/>
        <v>0</v>
      </c>
      <c r="AI12" s="191" t="str">
        <f ca="1"/>
        <v>On Schedule</v>
      </c>
      <c r="AJ12" s="571" cm="1">
        <f t="array" aca="1" ref="AJ12" ca="1">_xlfn.XLOOKUP(1,(E12='01 Summary'!$E$4:$E$250)*(('01 Summary'!$AI$4:$AI$250="Late")+('01 Summary'!$AI$4:$AI$250="On Schedule")),'01 Summary'!$AM$4:$AM$250," ")</f>
        <v>0</v>
      </c>
      <c r="AK12" s="571"/>
      <c r="AL12" s="709" t="s">
        <v>1308</v>
      </c>
      <c r="AM12" s="709" t="s">
        <v>3541</v>
      </c>
      <c r="AN12" s="709" t="s">
        <v>3815</v>
      </c>
    </row>
    <row r="13" spans="2:40" ht="30" customHeight="1" x14ac:dyDescent="0.2">
      <c r="B13" s="508">
        <f ca="1"/>
        <v>9</v>
      </c>
      <c r="C13" s="508" t="str">
        <f ca="1"/>
        <v>MDW-39256</v>
      </c>
      <c r="D13" s="508" t="str">
        <f ca="1"/>
        <v>Lot01</v>
      </c>
      <c r="E13" s="508" t="str">
        <f ca="1"/>
        <v>GEN1.8</v>
      </c>
      <c r="F13" s="508" t="str">
        <f ca="1"/>
        <v>GEN</v>
      </c>
      <c r="G13" s="542" t="str">
        <f ca="1"/>
        <v>Modification in Staff Mess Room at OR23-OR29</v>
      </c>
      <c r="H13" s="508" t="str">
        <f ca="1"/>
        <v>ประธาน</v>
      </c>
      <c r="I13" s="509">
        <f ca="1"/>
        <v>0</v>
      </c>
      <c r="J13" s="508">
        <f ca="1"/>
        <v>0</v>
      </c>
      <c r="K13" s="510">
        <f ca="1"/>
        <v>46235</v>
      </c>
      <c r="L13" s="173">
        <f ca="1"/>
        <v>46235</v>
      </c>
      <c r="M13" s="187">
        <f ca="1"/>
        <v>1</v>
      </c>
      <c r="N13" s="191" t="str">
        <f ca="1"/>
        <v>Completed</v>
      </c>
      <c r="O13" s="173">
        <f ca="1"/>
        <v>46265</v>
      </c>
      <c r="P13" s="187">
        <f ca="1"/>
        <v>1</v>
      </c>
      <c r="Q13" s="191" t="str">
        <f ca="1"/>
        <v>Completed</v>
      </c>
      <c r="R13" s="194">
        <f ca="1"/>
        <v>0</v>
      </c>
      <c r="S13" s="195">
        <f ca="1"/>
        <v>0</v>
      </c>
      <c r="T13" s="203">
        <f ca="1"/>
        <v>0</v>
      </c>
      <c r="U13" s="173">
        <f ca="1"/>
        <v>46295</v>
      </c>
      <c r="V13" s="187">
        <f ca="1"/>
        <v>1</v>
      </c>
      <c r="W13" s="191" t="str">
        <f ca="1"/>
        <v>Completed</v>
      </c>
      <c r="X13" s="194">
        <f ca="1"/>
        <v>0</v>
      </c>
      <c r="Y13" s="195">
        <f ca="1"/>
        <v>0</v>
      </c>
      <c r="Z13" s="203">
        <f ca="1"/>
        <v>0</v>
      </c>
      <c r="AA13" s="173">
        <f ca="1"/>
        <v>46295</v>
      </c>
      <c r="AB13" s="187">
        <f ca="1"/>
        <v>1</v>
      </c>
      <c r="AC13" s="191" t="str">
        <f ca="1"/>
        <v>Completed</v>
      </c>
      <c r="AD13" s="668">
        <f ca="1"/>
        <v>46356</v>
      </c>
      <c r="AE13" s="669">
        <f ca="1"/>
        <v>0</v>
      </c>
      <c r="AF13" s="639" t="str">
        <f ca="1"/>
        <v>On Schedule</v>
      </c>
      <c r="AG13" s="173">
        <f ca="1"/>
        <v>46326</v>
      </c>
      <c r="AH13" s="187">
        <f ca="1"/>
        <v>0</v>
      </c>
      <c r="AI13" s="191" t="str">
        <f ca="1"/>
        <v>On Schedule</v>
      </c>
      <c r="AJ13" s="571" cm="1">
        <f t="array" aca="1" ref="AJ13" ca="1">_xlfn.XLOOKUP(1,(E13='01 Summary'!$E$4:$E$250)*(('01 Summary'!$AI$4:$AI$250="Late")+('01 Summary'!$AI$4:$AI$250="On Schedule")),'01 Summary'!$AM$4:$AM$250," ")</f>
        <v>0</v>
      </c>
      <c r="AK13" s="571"/>
      <c r="AL13" s="709" t="s">
        <v>1311</v>
      </c>
      <c r="AM13" s="709" t="s">
        <v>3541</v>
      </c>
      <c r="AN13" s="709" t="s">
        <v>3817</v>
      </c>
    </row>
    <row r="14" spans="2:40" ht="30" customHeight="1" x14ac:dyDescent="0.2">
      <c r="B14" s="508">
        <f ca="1"/>
        <v>10</v>
      </c>
      <c r="C14" s="508" t="str">
        <f ca="1"/>
        <v>MDW-39257</v>
      </c>
      <c r="D14" s="508" t="str">
        <f ca="1"/>
        <v>Lot01</v>
      </c>
      <c r="E14" s="508" t="str">
        <f ca="1"/>
        <v>GEN1.9</v>
      </c>
      <c r="F14" s="508" t="str">
        <f ca="1"/>
        <v>GEN</v>
      </c>
      <c r="G14" s="542" t="str">
        <f ca="1"/>
        <v>Modification of Air Conditioning in CER and SER at OR13-OR19</v>
      </c>
      <c r="H14" s="508" t="str">
        <f ca="1"/>
        <v>ประธาน</v>
      </c>
      <c r="I14" s="509">
        <f ca="1"/>
        <v>0</v>
      </c>
      <c r="J14" s="508">
        <f ca="1"/>
        <v>0</v>
      </c>
      <c r="K14" s="510">
        <f ca="1"/>
        <v>46235</v>
      </c>
      <c r="L14" s="173">
        <f ca="1"/>
        <v>46235</v>
      </c>
      <c r="M14" s="187">
        <f ca="1"/>
        <v>1</v>
      </c>
      <c r="N14" s="191" t="str">
        <f ca="1"/>
        <v>Completed</v>
      </c>
      <c r="O14" s="173">
        <f ca="1"/>
        <v>46265</v>
      </c>
      <c r="P14" s="187">
        <f ca="1"/>
        <v>1</v>
      </c>
      <c r="Q14" s="191" t="str">
        <f ca="1"/>
        <v>Completed</v>
      </c>
      <c r="R14" s="194">
        <f ca="1"/>
        <v>0</v>
      </c>
      <c r="S14" s="195">
        <f ca="1"/>
        <v>0</v>
      </c>
      <c r="T14" s="203">
        <f ca="1"/>
        <v>0</v>
      </c>
      <c r="U14" s="173">
        <f ca="1"/>
        <v>46295</v>
      </c>
      <c r="V14" s="187">
        <f ca="1"/>
        <v>0.99</v>
      </c>
      <c r="W14" s="191" t="str">
        <f ca="1"/>
        <v>Late</v>
      </c>
      <c r="X14" s="194">
        <f ca="1"/>
        <v>0</v>
      </c>
      <c r="Y14" s="195">
        <f ca="1"/>
        <v>0</v>
      </c>
      <c r="Z14" s="203">
        <f ca="1"/>
        <v>0</v>
      </c>
      <c r="AA14" s="173">
        <f ca="1"/>
        <v>46295</v>
      </c>
      <c r="AB14" s="187">
        <f ca="1"/>
        <v>1</v>
      </c>
      <c r="AC14" s="191" t="str">
        <f ca="1"/>
        <v>Completed</v>
      </c>
      <c r="AD14" s="668">
        <f ca="1"/>
        <v>46356</v>
      </c>
      <c r="AE14" s="669">
        <f ca="1"/>
        <v>0</v>
      </c>
      <c r="AF14" s="639" t="str">
        <f ca="1"/>
        <v>On Schedule</v>
      </c>
      <c r="AG14" s="173">
        <f ca="1"/>
        <v>46326</v>
      </c>
      <c r="AH14" s="187">
        <f ca="1"/>
        <v>0</v>
      </c>
      <c r="AI14" s="191" t="str">
        <f ca="1"/>
        <v>On Schedule</v>
      </c>
      <c r="AJ14" cm="1">
        <f t="array" aca="1" ref="AJ14" ca="1">_xlfn.XLOOKUP(1,(E14='01 Summary'!$E$4:$E$250)*(('01 Summary'!$AI$4:$AI$250="Late")+('01 Summary'!$AI$4:$AI$250="On Schedule")),'01 Summary'!$AM$4:$AM$250," ")</f>
        <v>0</v>
      </c>
      <c r="AL14" s="644" t="s">
        <v>1314</v>
      </c>
      <c r="AM14" s="644" t="s">
        <v>3544</v>
      </c>
      <c r="AN14" s="644" t="s">
        <v>3819</v>
      </c>
    </row>
    <row r="15" spans="2:40" ht="30" customHeight="1" x14ac:dyDescent="0.2">
      <c r="B15" s="508">
        <f ca="1"/>
        <v>11</v>
      </c>
      <c r="C15" s="508" t="str">
        <f ca="1"/>
        <v>MDW-39258</v>
      </c>
      <c r="D15" s="508" t="str">
        <f ca="1"/>
        <v>Lot01</v>
      </c>
      <c r="E15" s="508" t="str">
        <f ca="1"/>
        <v>GEN1.10</v>
      </c>
      <c r="F15" s="508" t="str">
        <f ca="1"/>
        <v>GEN</v>
      </c>
      <c r="G15" s="542" t="str">
        <f ca="1"/>
        <v>Modification of Air Conditioning in CER and SER at OR20-OR22</v>
      </c>
      <c r="H15" s="508" t="str">
        <f ca="1"/>
        <v>ประธาน</v>
      </c>
      <c r="I15" s="509">
        <f ca="1"/>
        <v>0</v>
      </c>
      <c r="J15" s="508">
        <f ca="1"/>
        <v>0</v>
      </c>
      <c r="K15" s="510">
        <f ca="1"/>
        <v>46235</v>
      </c>
      <c r="L15" s="173">
        <f ca="1"/>
        <v>46235</v>
      </c>
      <c r="M15" s="187">
        <f ca="1"/>
        <v>1</v>
      </c>
      <c r="N15" s="191" t="str">
        <f ca="1"/>
        <v>Completed</v>
      </c>
      <c r="O15" s="173">
        <f ca="1"/>
        <v>46265</v>
      </c>
      <c r="P15" s="187">
        <f ca="1"/>
        <v>1</v>
      </c>
      <c r="Q15" s="191" t="str">
        <f ca="1"/>
        <v>Completed</v>
      </c>
      <c r="R15" s="194">
        <f ca="1"/>
        <v>0</v>
      </c>
      <c r="S15" s="195">
        <f ca="1"/>
        <v>0</v>
      </c>
      <c r="T15" s="203">
        <f ca="1"/>
        <v>0</v>
      </c>
      <c r="U15" s="173">
        <f ca="1"/>
        <v>46295</v>
      </c>
      <c r="V15" s="187">
        <f ca="1"/>
        <v>0.99</v>
      </c>
      <c r="W15" s="191" t="str">
        <f ca="1"/>
        <v>Late</v>
      </c>
      <c r="X15" s="194">
        <f ca="1"/>
        <v>0</v>
      </c>
      <c r="Y15" s="195">
        <f ca="1"/>
        <v>0</v>
      </c>
      <c r="Z15" s="203">
        <f ca="1"/>
        <v>0</v>
      </c>
      <c r="AA15" s="173">
        <f ca="1"/>
        <v>46295</v>
      </c>
      <c r="AB15" s="187">
        <f ca="1"/>
        <v>1</v>
      </c>
      <c r="AC15" s="191" t="str">
        <f ca="1"/>
        <v>Completed</v>
      </c>
      <c r="AD15" s="668">
        <f ca="1"/>
        <v>46356</v>
      </c>
      <c r="AE15" s="669">
        <f ca="1"/>
        <v>0</v>
      </c>
      <c r="AF15" s="639" t="str">
        <f ca="1"/>
        <v>On Schedule</v>
      </c>
      <c r="AG15" s="173">
        <f ca="1"/>
        <v>46326</v>
      </c>
      <c r="AH15" s="187">
        <f ca="1"/>
        <v>0</v>
      </c>
      <c r="AI15" s="191" t="str">
        <f ca="1"/>
        <v>On Schedule</v>
      </c>
      <c r="AJ15" cm="1">
        <f t="array" aca="1" ref="AJ15" ca="1">_xlfn.XLOOKUP(1,(E15='01 Summary'!$E$4:$E$250)*(('01 Summary'!$AI$4:$AI$250="Late")+('01 Summary'!$AI$4:$AI$250="On Schedule")),'01 Summary'!$AM$4:$AM$250," ")</f>
        <v>0</v>
      </c>
      <c r="AL15" s="644" t="s">
        <v>1317</v>
      </c>
      <c r="AM15" s="644" t="s">
        <v>3544</v>
      </c>
      <c r="AN15" s="644" t="s">
        <v>3821</v>
      </c>
    </row>
    <row r="16" spans="2:40" ht="30" customHeight="1" x14ac:dyDescent="0.2">
      <c r="B16" s="508">
        <f ca="1"/>
        <v>12</v>
      </c>
      <c r="C16" s="508" t="str">
        <f ca="1"/>
        <v>MDW-39259</v>
      </c>
      <c r="D16" s="508" t="str">
        <f ca="1"/>
        <v>Lot01</v>
      </c>
      <c r="E16" s="508" t="str">
        <f ca="1"/>
        <v>GEN1.11</v>
      </c>
      <c r="F16" s="508" t="str">
        <f ca="1"/>
        <v>GEN</v>
      </c>
      <c r="G16" s="542" t="str">
        <f ca="1"/>
        <v>Modification of Air Conditioning in CER and SER at OR23-OR29</v>
      </c>
      <c r="H16" s="508" t="str">
        <f ca="1"/>
        <v>ประธาน</v>
      </c>
      <c r="I16" s="509">
        <f ca="1"/>
        <v>0</v>
      </c>
      <c r="J16" s="508">
        <f ca="1"/>
        <v>0</v>
      </c>
      <c r="K16" s="510">
        <f ca="1"/>
        <v>46235</v>
      </c>
      <c r="L16" s="173">
        <f ca="1"/>
        <v>46235</v>
      </c>
      <c r="M16" s="187">
        <f ca="1"/>
        <v>1</v>
      </c>
      <c r="N16" s="191" t="str">
        <f ca="1"/>
        <v>Completed</v>
      </c>
      <c r="O16" s="173">
        <f ca="1"/>
        <v>46265</v>
      </c>
      <c r="P16" s="187">
        <f ca="1"/>
        <v>1</v>
      </c>
      <c r="Q16" s="191" t="str">
        <f ca="1"/>
        <v>Completed</v>
      </c>
      <c r="R16" s="194">
        <f ca="1"/>
        <v>0</v>
      </c>
      <c r="S16" s="195">
        <f ca="1"/>
        <v>0</v>
      </c>
      <c r="T16" s="203">
        <f ca="1"/>
        <v>0</v>
      </c>
      <c r="U16" s="173">
        <f ca="1"/>
        <v>46295</v>
      </c>
      <c r="V16" s="187">
        <f ca="1"/>
        <v>0.99</v>
      </c>
      <c r="W16" s="191" t="str">
        <f ca="1"/>
        <v>Late</v>
      </c>
      <c r="X16" s="194">
        <f ca="1"/>
        <v>0</v>
      </c>
      <c r="Y16" s="195">
        <f ca="1"/>
        <v>0</v>
      </c>
      <c r="Z16" s="203">
        <f ca="1"/>
        <v>0</v>
      </c>
      <c r="AA16" s="173">
        <f ca="1"/>
        <v>46295</v>
      </c>
      <c r="AB16" s="187">
        <f ca="1"/>
        <v>1</v>
      </c>
      <c r="AC16" s="191" t="str">
        <f ca="1"/>
        <v>Completed</v>
      </c>
      <c r="AD16" s="668">
        <f ca="1"/>
        <v>46356</v>
      </c>
      <c r="AE16" s="669">
        <f ca="1"/>
        <v>0</v>
      </c>
      <c r="AF16" s="639" t="str">
        <f ca="1"/>
        <v>On Schedule</v>
      </c>
      <c r="AG16" s="173">
        <f ca="1"/>
        <v>46326</v>
      </c>
      <c r="AH16" s="187">
        <f ca="1"/>
        <v>0</v>
      </c>
      <c r="AI16" s="191" t="str">
        <f ca="1"/>
        <v>On Schedule</v>
      </c>
      <c r="AJ16" cm="1">
        <f t="array" aca="1" ref="AJ16" ca="1">_xlfn.XLOOKUP(1,(E16='01 Summary'!$E$4:$E$250)*(('01 Summary'!$AI$4:$AI$250="Late")+('01 Summary'!$AI$4:$AI$250="On Schedule")),'01 Summary'!$AM$4:$AM$250," ")</f>
        <v>0</v>
      </c>
      <c r="AL16" s="644" t="s">
        <v>1320</v>
      </c>
      <c r="AM16" s="644" t="s">
        <v>3544</v>
      </c>
      <c r="AN16" s="644" t="s">
        <v>3823</v>
      </c>
    </row>
    <row r="17" spans="2:40" ht="30" customHeight="1" x14ac:dyDescent="0.2">
      <c r="B17" s="508">
        <f ca="1"/>
        <v>13</v>
      </c>
      <c r="C17" s="508" t="str">
        <f ca="1"/>
        <v>MDW-39272</v>
      </c>
      <c r="D17" s="508" t="str">
        <f ca="1"/>
        <v>Lot01</v>
      </c>
      <c r="E17" s="508" t="str">
        <f ca="1"/>
        <v>GEN1.12</v>
      </c>
      <c r="F17" s="508" t="str">
        <f ca="1"/>
        <v>GEN</v>
      </c>
      <c r="G17" s="542" t="str">
        <f ca="1"/>
        <v>Modification of New M&amp;E Room at IVS15 - IVS17 Civil &amp; AR</v>
      </c>
      <c r="H17" s="508" t="str">
        <f ca="1"/>
        <v>สหชาติ</v>
      </c>
      <c r="I17" s="509">
        <f ca="1"/>
        <v>0</v>
      </c>
      <c r="J17" s="508">
        <f ca="1"/>
        <v>0</v>
      </c>
      <c r="K17" s="510">
        <f ca="1"/>
        <v>46235</v>
      </c>
      <c r="L17" s="173">
        <f ca="1"/>
        <v>46235</v>
      </c>
      <c r="M17" s="187">
        <f ca="1"/>
        <v>1</v>
      </c>
      <c r="N17" s="191" t="str">
        <f ca="1"/>
        <v>Completed</v>
      </c>
      <c r="O17" s="173">
        <f ca="1"/>
        <v>46265</v>
      </c>
      <c r="P17" s="187">
        <f ca="1"/>
        <v>1</v>
      </c>
      <c r="Q17" s="191" t="str">
        <f ca="1"/>
        <v>Completed</v>
      </c>
      <c r="R17" s="194">
        <f ca="1"/>
        <v>0</v>
      </c>
      <c r="S17" s="195">
        <f ca="1"/>
        <v>0</v>
      </c>
      <c r="T17" s="203">
        <f ca="1"/>
        <v>0</v>
      </c>
      <c r="U17" s="173">
        <f ca="1"/>
        <v>46295</v>
      </c>
      <c r="V17" s="187">
        <f ca="1"/>
        <v>1</v>
      </c>
      <c r="W17" s="191" t="str">
        <f ca="1"/>
        <v>Completed</v>
      </c>
      <c r="X17" s="194">
        <f ca="1"/>
        <v>0</v>
      </c>
      <c r="Y17" s="195">
        <f ca="1"/>
        <v>0</v>
      </c>
      <c r="Z17" s="203">
        <f ca="1"/>
        <v>0</v>
      </c>
      <c r="AA17" s="173">
        <f ca="1"/>
        <v>46295</v>
      </c>
      <c r="AB17" s="187">
        <f ca="1"/>
        <v>1</v>
      </c>
      <c r="AC17" s="191" t="str">
        <f ca="1"/>
        <v>Completed</v>
      </c>
      <c r="AD17" s="668">
        <f ca="1"/>
        <v>0</v>
      </c>
      <c r="AE17" s="669">
        <f ca="1"/>
        <v>0</v>
      </c>
      <c r="AF17" s="639">
        <f ca="1"/>
        <v>0</v>
      </c>
      <c r="AG17" s="173">
        <f ca="1"/>
        <v>46326</v>
      </c>
      <c r="AH17" s="187">
        <f ca="1"/>
        <v>0</v>
      </c>
      <c r="AI17" s="191" t="str">
        <f ca="1"/>
        <v>On Schedule</v>
      </c>
      <c r="AJ17" s="571" cm="1">
        <f t="array" aca="1" ref="AJ17" ca="1">_xlfn.XLOOKUP(1,(E17='01 Summary'!$E$4:$E$250)*(('01 Summary'!$AI$4:$AI$250="Late")+('01 Summary'!$AI$4:$AI$250="On Schedule")),'01 Summary'!$AM$4:$AM$250," ")</f>
        <v>0</v>
      </c>
      <c r="AK17" s="571"/>
      <c r="AL17" s="709" t="s">
        <v>1345</v>
      </c>
      <c r="AM17" s="709" t="s">
        <v>2123</v>
      </c>
      <c r="AN17" s="709" t="s">
        <v>2125</v>
      </c>
    </row>
    <row r="18" spans="2:40" ht="30" customHeight="1" x14ac:dyDescent="0.2">
      <c r="B18" s="508">
        <f ca="1"/>
        <v>14</v>
      </c>
      <c r="C18" s="508" t="str">
        <f ca="1"/>
        <v>MDW-39273</v>
      </c>
      <c r="D18" s="508" t="str">
        <f ca="1"/>
        <v>Lot01</v>
      </c>
      <c r="E18" s="508" t="str">
        <f ca="1"/>
        <v>GEN1.13</v>
      </c>
      <c r="F18" s="508" t="str">
        <f ca="1"/>
        <v>GEN</v>
      </c>
      <c r="G18" s="542" t="str">
        <f ca="1"/>
        <v>Modification of New M&amp;E UPS Room at IVS15-IVS17 - Building Services</v>
      </c>
      <c r="H18" s="508" t="str">
        <f ca="1"/>
        <v>ประธาน</v>
      </c>
      <c r="I18" s="509">
        <f ca="1"/>
        <v>0</v>
      </c>
      <c r="J18" s="508">
        <f ca="1"/>
        <v>0</v>
      </c>
      <c r="K18" s="510">
        <f ca="1"/>
        <v>46235</v>
      </c>
      <c r="L18" s="173">
        <f ca="1"/>
        <v>46235</v>
      </c>
      <c r="M18" s="187">
        <f ca="1"/>
        <v>1</v>
      </c>
      <c r="N18" s="191" t="str">
        <f ca="1"/>
        <v>Completed</v>
      </c>
      <c r="O18" s="173">
        <f ca="1"/>
        <v>46265</v>
      </c>
      <c r="P18" s="187">
        <f ca="1"/>
        <v>1</v>
      </c>
      <c r="Q18" s="191" t="str">
        <f ca="1"/>
        <v>Completed</v>
      </c>
      <c r="R18" s="194">
        <f ca="1"/>
        <v>0</v>
      </c>
      <c r="S18" s="195">
        <f ca="1"/>
        <v>0</v>
      </c>
      <c r="T18" s="203">
        <f ca="1"/>
        <v>0</v>
      </c>
      <c r="U18" s="173">
        <f ca="1"/>
        <v>46295</v>
      </c>
      <c r="V18" s="187">
        <f ca="1"/>
        <v>0.99</v>
      </c>
      <c r="W18" s="191" t="str">
        <f ca="1"/>
        <v>Late</v>
      </c>
      <c r="X18" s="194">
        <f ca="1"/>
        <v>0</v>
      </c>
      <c r="Y18" s="195">
        <f ca="1"/>
        <v>0</v>
      </c>
      <c r="Z18" s="203">
        <f ca="1"/>
        <v>0</v>
      </c>
      <c r="AA18" s="173">
        <f ca="1"/>
        <v>46295</v>
      </c>
      <c r="AB18" s="187">
        <f ca="1"/>
        <v>1</v>
      </c>
      <c r="AC18" s="191" t="str">
        <f ca="1"/>
        <v>Completed</v>
      </c>
      <c r="AD18" s="668">
        <f ca="1"/>
        <v>46356</v>
      </c>
      <c r="AE18" s="669">
        <f ca="1"/>
        <v>0</v>
      </c>
      <c r="AF18" s="639" t="str">
        <f ca="1"/>
        <v>On Schedule</v>
      </c>
      <c r="AG18" s="173">
        <f ca="1"/>
        <v>46326</v>
      </c>
      <c r="AH18" s="187">
        <f ca="1"/>
        <v>0</v>
      </c>
      <c r="AI18" s="191" t="str">
        <f ca="1"/>
        <v>On Schedule</v>
      </c>
      <c r="AJ18" s="571" cm="1">
        <f t="array" aca="1" ref="AJ18" ca="1">_xlfn.XLOOKUP(1,(E18='01 Summary'!$E$4:$E$250)*(('01 Summary'!$AI$4:$AI$250="Late")+('01 Summary'!$AI$4:$AI$250="On Schedule")),'01 Summary'!$AM$4:$AM$250," ")</f>
        <v>0</v>
      </c>
      <c r="AK18" s="571"/>
      <c r="AL18" s="709" t="s">
        <v>1349</v>
      </c>
      <c r="AM18" s="709" t="s">
        <v>3568</v>
      </c>
      <c r="AN18" s="709" t="s">
        <v>3840</v>
      </c>
    </row>
    <row r="19" spans="2:40" ht="30" customHeight="1" x14ac:dyDescent="0.2">
      <c r="B19" s="508">
        <f ca="1"/>
        <v>15</v>
      </c>
      <c r="C19" s="508" t="str">
        <f ca="1"/>
        <v>MDW-39294</v>
      </c>
      <c r="D19" s="508" t="str">
        <f ca="1"/>
        <v>Lot01</v>
      </c>
      <c r="E19" s="508" t="str">
        <f ca="1"/>
        <v>GEN1.14</v>
      </c>
      <c r="F19" s="508" t="str">
        <f ca="1"/>
        <v>GEN</v>
      </c>
      <c r="G19" s="542" t="str">
        <f ca="1"/>
        <v>Provision of Architectural Work in new M&amp;E UPS room at OR23</v>
      </c>
      <c r="H19" s="508" t="str">
        <f ca="1"/>
        <v>สหชาติ</v>
      </c>
      <c r="I19" s="509">
        <f ca="1"/>
        <v>0</v>
      </c>
      <c r="J19" s="508">
        <f ca="1"/>
        <v>0</v>
      </c>
      <c r="K19" s="510">
        <f ca="1"/>
        <v>46235</v>
      </c>
      <c r="L19" s="173">
        <f ca="1"/>
        <v>46235</v>
      </c>
      <c r="M19" s="187">
        <f ca="1"/>
        <v>1</v>
      </c>
      <c r="N19" s="191" t="str">
        <f ca="1"/>
        <v>Completed</v>
      </c>
      <c r="O19" s="173">
        <f ca="1"/>
        <v>46265</v>
      </c>
      <c r="P19" s="187">
        <f ca="1"/>
        <v>1</v>
      </c>
      <c r="Q19" s="191" t="str">
        <f ca="1"/>
        <v>Completed</v>
      </c>
      <c r="R19" s="194">
        <f ca="1"/>
        <v>0</v>
      </c>
      <c r="S19" s="195">
        <f ca="1"/>
        <v>0</v>
      </c>
      <c r="T19" s="203">
        <f ca="1"/>
        <v>0</v>
      </c>
      <c r="U19" s="173">
        <f ca="1"/>
        <v>46295</v>
      </c>
      <c r="V19" s="187">
        <f ca="1"/>
        <v>1</v>
      </c>
      <c r="W19" s="191" t="str">
        <f ca="1"/>
        <v>Completed</v>
      </c>
      <c r="X19" s="194">
        <f ca="1"/>
        <v>0</v>
      </c>
      <c r="Y19" s="195">
        <f ca="1"/>
        <v>0</v>
      </c>
      <c r="Z19" s="203">
        <f ca="1"/>
        <v>0</v>
      </c>
      <c r="AA19" s="173">
        <f ca="1"/>
        <v>46295</v>
      </c>
      <c r="AB19" s="187">
        <f ca="1"/>
        <v>1</v>
      </c>
      <c r="AC19" s="191" t="str">
        <f ca="1"/>
        <v>Completed</v>
      </c>
      <c r="AD19" s="668">
        <f ca="1"/>
        <v>0</v>
      </c>
      <c r="AE19" s="669">
        <f ca="1"/>
        <v>0</v>
      </c>
      <c r="AF19" s="639">
        <f ca="1"/>
        <v>0</v>
      </c>
      <c r="AG19" s="173">
        <f ca="1"/>
        <v>46326</v>
      </c>
      <c r="AH19" s="187">
        <f ca="1"/>
        <v>0</v>
      </c>
      <c r="AI19" s="191" t="str">
        <f ca="1"/>
        <v>On Schedule</v>
      </c>
      <c r="AJ19" cm="1">
        <f t="array" aca="1" ref="AJ19" ca="1">_xlfn.XLOOKUP(1,(E19='01 Summary'!$E$4:$E$250)*(('01 Summary'!$AI$4:$AI$250="Late")+('01 Summary'!$AI$4:$AI$250="On Schedule")),'01 Summary'!$AM$4:$AM$250," ")</f>
        <v>0</v>
      </c>
      <c r="AL19" s="644" t="s">
        <v>1402</v>
      </c>
      <c r="AM19" s="644" t="s">
        <v>2145</v>
      </c>
      <c r="AN19" s="644" t="s">
        <v>2147</v>
      </c>
    </row>
    <row r="20" spans="2:40" ht="30" customHeight="1" x14ac:dyDescent="0.2">
      <c r="B20" s="508">
        <f ca="1"/>
        <v>16</v>
      </c>
      <c r="C20" s="508" t="str">
        <f ca="1"/>
        <v>MDW-39299</v>
      </c>
      <c r="D20" s="508" t="str">
        <f ca="1"/>
        <v>Lot01</v>
      </c>
      <c r="E20" s="508" t="str">
        <f ca="1"/>
        <v>GEN1.15</v>
      </c>
      <c r="F20" s="508" t="str">
        <f ca="1"/>
        <v>GEN</v>
      </c>
      <c r="G20" s="542" t="str">
        <f ca="1"/>
        <v>Provision of Air Conditioning System in Commercial Room at OR13-OR19</v>
      </c>
      <c r="H20" s="508" t="str">
        <f ca="1"/>
        <v>ประธาน</v>
      </c>
      <c r="I20" s="509">
        <f ca="1"/>
        <v>0</v>
      </c>
      <c r="J20" s="508">
        <f ca="1"/>
        <v>0</v>
      </c>
      <c r="K20" s="510">
        <f ca="1"/>
        <v>46235</v>
      </c>
      <c r="L20" s="173">
        <f ca="1"/>
        <v>46235</v>
      </c>
      <c r="M20" s="187">
        <f ca="1"/>
        <v>1</v>
      </c>
      <c r="N20" s="191" t="str">
        <f ca="1"/>
        <v>Completed</v>
      </c>
      <c r="O20" s="173">
        <f ca="1"/>
        <v>46265</v>
      </c>
      <c r="P20" s="187">
        <f ca="1"/>
        <v>1</v>
      </c>
      <c r="Q20" s="191" t="str">
        <f ca="1"/>
        <v>Completed</v>
      </c>
      <c r="R20" s="194">
        <f ca="1"/>
        <v>0</v>
      </c>
      <c r="S20" s="195">
        <f ca="1"/>
        <v>0</v>
      </c>
      <c r="T20" s="203">
        <f ca="1"/>
        <v>0</v>
      </c>
      <c r="U20" s="173">
        <f ca="1"/>
        <v>46295</v>
      </c>
      <c r="V20" s="187">
        <f ca="1"/>
        <v>1</v>
      </c>
      <c r="W20" s="191" t="str">
        <f ca="1"/>
        <v>Completed</v>
      </c>
      <c r="X20" s="194">
        <f ca="1"/>
        <v>0</v>
      </c>
      <c r="Y20" s="195">
        <f ca="1"/>
        <v>0</v>
      </c>
      <c r="Z20" s="203">
        <f ca="1"/>
        <v>0</v>
      </c>
      <c r="AA20" s="173">
        <f ca="1"/>
        <v>46295</v>
      </c>
      <c r="AB20" s="187">
        <f ca="1"/>
        <v>1</v>
      </c>
      <c r="AC20" s="191" t="str">
        <f ca="1"/>
        <v>Completed</v>
      </c>
      <c r="AD20" s="668">
        <f ca="1"/>
        <v>46326</v>
      </c>
      <c r="AE20" s="669">
        <f ca="1"/>
        <v>0</v>
      </c>
      <c r="AF20" s="639" t="str">
        <f ca="1"/>
        <v>On Schedule</v>
      </c>
      <c r="AG20" s="173">
        <f ca="1"/>
        <v>46326</v>
      </c>
      <c r="AH20" s="187">
        <f ca="1"/>
        <v>0</v>
      </c>
      <c r="AI20" s="191" t="str">
        <f ca="1"/>
        <v>On Schedule</v>
      </c>
      <c r="AJ20" s="571" cm="1">
        <f t="array" aca="1" ref="AJ20" ca="1">_xlfn.XLOOKUP(1,(E20='01 Summary'!$E$4:$E$250)*(('01 Summary'!$AI$4:$AI$250="Late")+('01 Summary'!$AI$4:$AI$250="On Schedule")),'01 Summary'!$AM$4:$AM$250," ")</f>
        <v>0</v>
      </c>
      <c r="AK20" s="571"/>
      <c r="AL20" s="709" t="s">
        <v>1414</v>
      </c>
      <c r="AM20" s="709" t="s">
        <v>3597</v>
      </c>
      <c r="AN20" s="709" t="s">
        <v>3860</v>
      </c>
    </row>
    <row r="21" spans="2:40" ht="30" customHeight="1" x14ac:dyDescent="0.2">
      <c r="B21" s="508">
        <f ca="1"/>
        <v>17</v>
      </c>
      <c r="C21" s="508" t="str">
        <f ca="1"/>
        <v>MDW-39306</v>
      </c>
      <c r="D21" s="508" t="str">
        <f ca="1"/>
        <v>Lot01</v>
      </c>
      <c r="E21" s="508" t="str">
        <f ca="1"/>
        <v>GEN1.16</v>
      </c>
      <c r="F21" s="508" t="str">
        <f ca="1"/>
        <v>GEN</v>
      </c>
      <c r="G21" s="542" t="str">
        <f ca="1"/>
        <v>Modification CER and First Aid Room at OR14 - Building Services</v>
      </c>
      <c r="H21" s="508" t="str">
        <f ca="1"/>
        <v>ประธาน</v>
      </c>
      <c r="I21" s="509">
        <f ca="1"/>
        <v>0</v>
      </c>
      <c r="J21" s="508">
        <f ca="1"/>
        <v>0</v>
      </c>
      <c r="K21" s="510">
        <f ca="1"/>
        <v>46235</v>
      </c>
      <c r="L21" s="173">
        <f ca="1"/>
        <v>46235</v>
      </c>
      <c r="M21" s="187">
        <f ca="1"/>
        <v>1</v>
      </c>
      <c r="N21" s="191" t="str">
        <f ca="1"/>
        <v>Completed</v>
      </c>
      <c r="O21" s="173">
        <f ca="1"/>
        <v>46265</v>
      </c>
      <c r="P21" s="187">
        <f ca="1"/>
        <v>1</v>
      </c>
      <c r="Q21" s="191" t="str">
        <f ca="1"/>
        <v>Completed</v>
      </c>
      <c r="R21" s="194">
        <f ca="1"/>
        <v>0</v>
      </c>
      <c r="S21" s="195">
        <f ca="1"/>
        <v>0</v>
      </c>
      <c r="T21" s="203">
        <f ca="1"/>
        <v>0</v>
      </c>
      <c r="U21" s="173">
        <f ca="1"/>
        <v>46295</v>
      </c>
      <c r="V21" s="187">
        <f ca="1"/>
        <v>1</v>
      </c>
      <c r="W21" s="191" t="str">
        <f ca="1"/>
        <v>Completed</v>
      </c>
      <c r="X21" s="194">
        <f ca="1"/>
        <v>0</v>
      </c>
      <c r="Y21" s="195">
        <f ca="1"/>
        <v>0</v>
      </c>
      <c r="Z21" s="203">
        <f ca="1"/>
        <v>0</v>
      </c>
      <c r="AA21" s="173">
        <f ca="1"/>
        <v>46295</v>
      </c>
      <c r="AB21" s="187">
        <f ca="1"/>
        <v>1</v>
      </c>
      <c r="AC21" s="191" t="str">
        <f ca="1"/>
        <v>Completed</v>
      </c>
      <c r="AD21" s="668">
        <f ca="1"/>
        <v>46326</v>
      </c>
      <c r="AE21" s="669">
        <f ca="1"/>
        <v>1</v>
      </c>
      <c r="AF21" s="639" t="str">
        <f ca="1"/>
        <v>Completed</v>
      </c>
      <c r="AG21" s="173">
        <f ca="1"/>
        <v>46326</v>
      </c>
      <c r="AH21" s="187">
        <f ca="1"/>
        <v>0</v>
      </c>
      <c r="AI21" s="191" t="str">
        <f ca="1"/>
        <v>On Schedule</v>
      </c>
      <c r="AJ21" s="571" cm="1">
        <f t="array" aca="1" ref="AJ21" ca="1">_xlfn.XLOOKUP(1,(E21='01 Summary'!$E$4:$E$250)*(('01 Summary'!$AI$4:$AI$250="Late")+('01 Summary'!$AI$4:$AI$250="On Schedule")),'01 Summary'!$AM$4:$AM$250," ")</f>
        <v>0</v>
      </c>
      <c r="AK21" s="571"/>
      <c r="AL21" s="709" t="s">
        <v>1433</v>
      </c>
      <c r="AM21" s="709" t="s">
        <v>3615</v>
      </c>
      <c r="AN21" s="709" t="s">
        <v>3872</v>
      </c>
    </row>
    <row r="22" spans="2:40" ht="30" customHeight="1" x14ac:dyDescent="0.2">
      <c r="B22" s="508">
        <f ca="1"/>
        <v>18</v>
      </c>
      <c r="C22" s="508" t="str">
        <f ca="1"/>
        <v>MDW-39307</v>
      </c>
      <c r="D22" s="508" t="str">
        <f ca="1"/>
        <v>Lot01</v>
      </c>
      <c r="E22" s="508" t="str">
        <f ca="1"/>
        <v>GEN1.17</v>
      </c>
      <c r="F22" s="508" t="str">
        <f ca="1"/>
        <v>GEN</v>
      </c>
      <c r="G22" s="542" t="str">
        <f ca="1"/>
        <v>Additional Fence at Back of House OR13 - OR22 and IVS East Section</v>
      </c>
      <c r="H22" s="508" t="str">
        <f ca="1"/>
        <v>สหชาติ</v>
      </c>
      <c r="I22" s="509">
        <f ca="1"/>
        <v>0</v>
      </c>
      <c r="J22" s="508">
        <f ca="1"/>
        <v>0</v>
      </c>
      <c r="K22" s="510">
        <f ca="1"/>
        <v>46235</v>
      </c>
      <c r="L22" s="173">
        <f ca="1"/>
        <v>46295</v>
      </c>
      <c r="M22" s="187">
        <f ca="1"/>
        <v>1</v>
      </c>
      <c r="N22" s="191" t="str">
        <f ca="1"/>
        <v>Completed</v>
      </c>
      <c r="O22" s="173">
        <f ca="1"/>
        <v>46326</v>
      </c>
      <c r="P22" s="187">
        <f ca="1"/>
        <v>0.5</v>
      </c>
      <c r="Q22" s="191" t="str">
        <f ca="1"/>
        <v>On Schedule</v>
      </c>
      <c r="R22" s="194">
        <f ca="1"/>
        <v>0</v>
      </c>
      <c r="S22" s="195">
        <f ca="1"/>
        <v>0</v>
      </c>
      <c r="T22" s="203">
        <f ca="1"/>
        <v>0</v>
      </c>
      <c r="U22" s="173">
        <f ca="1"/>
        <v>46387</v>
      </c>
      <c r="V22" s="187">
        <f ca="1"/>
        <v>0</v>
      </c>
      <c r="W22" s="191" t="str">
        <f ca="1"/>
        <v>On Schedule</v>
      </c>
      <c r="X22" s="194">
        <f ca="1"/>
        <v>0</v>
      </c>
      <c r="Y22" s="195">
        <f ca="1"/>
        <v>0</v>
      </c>
      <c r="Z22" s="203">
        <f ca="1"/>
        <v>0</v>
      </c>
      <c r="AA22" s="173">
        <f ca="1"/>
        <v>46295</v>
      </c>
      <c r="AB22" s="187">
        <f ca="1"/>
        <v>1</v>
      </c>
      <c r="AC22" s="191" t="str">
        <f ca="1"/>
        <v>Completed</v>
      </c>
      <c r="AD22" s="668">
        <f ca="1"/>
        <v>0</v>
      </c>
      <c r="AE22" s="669">
        <f ca="1"/>
        <v>0</v>
      </c>
      <c r="AF22" s="639">
        <f ca="1"/>
        <v>0</v>
      </c>
      <c r="AG22" s="173">
        <f ca="1"/>
        <v>46417</v>
      </c>
      <c r="AH22" s="187">
        <f ca="1"/>
        <v>0</v>
      </c>
      <c r="AI22" s="191" t="str">
        <f ca="1"/>
        <v>On Schedule</v>
      </c>
      <c r="AJ22" cm="1">
        <f t="array" aca="1" ref="AJ22" ca="1">_xlfn.XLOOKUP(1,(E22='01 Summary'!$E$4:$E$250)*(('01 Summary'!$AI$4:$AI$250="Late")+('01 Summary'!$AI$4:$AI$250="On Schedule")),'01 Summary'!$AM$4:$AM$250," ")</f>
        <v>0</v>
      </c>
      <c r="AL22" s="644" t="s">
        <v>1436</v>
      </c>
      <c r="AM22" s="644" t="s">
        <v>2161</v>
      </c>
      <c r="AN22" s="644" t="s">
        <v>2163</v>
      </c>
    </row>
    <row r="23" spans="2:40" ht="30" customHeight="1" x14ac:dyDescent="0.2">
      <c r="B23" s="508">
        <f ca="1"/>
        <v>19</v>
      </c>
      <c r="C23" s="508" t="str">
        <f ca="1"/>
        <v>MDW-39249</v>
      </c>
      <c r="D23" s="508" t="str">
        <f ca="1"/>
        <v>Lot01</v>
      </c>
      <c r="E23" s="508" t="str">
        <f ca="1"/>
        <v>GEN1.18</v>
      </c>
      <c r="F23" s="508" t="str">
        <f ca="1"/>
        <v>GEN</v>
      </c>
      <c r="G23" s="542" t="str">
        <f ca="1"/>
        <v>SOR Counter and Workstation Hanging Support Installation on East Section</v>
      </c>
      <c r="H23" s="508" t="str">
        <f ca="1"/>
        <v>สหชาติ</v>
      </c>
      <c r="I23" s="509">
        <f ca="1"/>
        <v>0</v>
      </c>
      <c r="J23" s="508">
        <f ca="1"/>
        <v>0</v>
      </c>
      <c r="K23" s="510">
        <f ca="1"/>
        <v>46235</v>
      </c>
      <c r="L23" s="173">
        <f ca="1"/>
        <v>46235</v>
      </c>
      <c r="M23" s="187">
        <f ca="1"/>
        <v>1</v>
      </c>
      <c r="N23" s="191" t="str">
        <f ca="1"/>
        <v>Completed</v>
      </c>
      <c r="O23" s="173">
        <f ca="1"/>
        <v>46265</v>
      </c>
      <c r="P23" s="187">
        <f ca="1"/>
        <v>1</v>
      </c>
      <c r="Q23" s="191" t="str">
        <f ca="1"/>
        <v>Completed</v>
      </c>
      <c r="R23" s="194">
        <f ca="1"/>
        <v>0</v>
      </c>
      <c r="S23" s="195">
        <f ca="1"/>
        <v>0</v>
      </c>
      <c r="T23" s="203">
        <f ca="1"/>
        <v>0</v>
      </c>
      <c r="U23" s="173">
        <f ca="1"/>
        <v>46295</v>
      </c>
      <c r="V23" s="187">
        <f ca="1"/>
        <v>1</v>
      </c>
      <c r="W23" s="191" t="str">
        <f ca="1"/>
        <v>Completed</v>
      </c>
      <c r="X23" s="194">
        <f ca="1"/>
        <v>0</v>
      </c>
      <c r="Y23" s="195">
        <f ca="1"/>
        <v>0</v>
      </c>
      <c r="Z23" s="203">
        <f ca="1"/>
        <v>0</v>
      </c>
      <c r="AA23" s="173">
        <f ca="1"/>
        <v>46295</v>
      </c>
      <c r="AB23" s="187">
        <f ca="1"/>
        <v>1</v>
      </c>
      <c r="AC23" s="191" t="str">
        <f ca="1"/>
        <v>Completed</v>
      </c>
      <c r="AD23" s="668">
        <f ca="1"/>
        <v>0</v>
      </c>
      <c r="AE23" s="669">
        <f ca="1"/>
        <v>0</v>
      </c>
      <c r="AF23" s="639">
        <f ca="1"/>
        <v>0</v>
      </c>
      <c r="AG23" s="173">
        <f ca="1"/>
        <v>46326</v>
      </c>
      <c r="AH23" s="187">
        <f ca="1"/>
        <v>0</v>
      </c>
      <c r="AI23" s="191" t="str">
        <f ca="1"/>
        <v>On Schedule</v>
      </c>
      <c r="AJ23" cm="1">
        <f t="array" aca="1" ref="AJ23" ca="1">_xlfn.XLOOKUP(1,(E23='01 Summary'!$E$4:$E$250)*(('01 Summary'!$AI$4:$AI$250="Late")+('01 Summary'!$AI$4:$AI$250="On Schedule")),'01 Summary'!$AM$4:$AM$250," ")</f>
        <v>0</v>
      </c>
      <c r="AL23" s="644" t="s">
        <v>1286</v>
      </c>
      <c r="AM23" s="644" t="s">
        <v>2103</v>
      </c>
      <c r="AN23" s="644" t="s">
        <v>2105</v>
      </c>
    </row>
    <row r="24" spans="2:40" ht="30" customHeight="1" x14ac:dyDescent="0.2">
      <c r="B24" s="508">
        <f ca="1"/>
        <v>20</v>
      </c>
      <c r="C24" s="508" t="str">
        <f ca="1"/>
        <v>MDW-39250</v>
      </c>
      <c r="D24" s="508" t="str">
        <f ca="1"/>
        <v>Lot01</v>
      </c>
      <c r="E24" s="508" t="str">
        <f ca="1"/>
        <v>GEN1.19</v>
      </c>
      <c r="F24" s="508" t="str">
        <f ca="1"/>
        <v>GEN</v>
      </c>
      <c r="G24" s="542" t="str">
        <f ca="1"/>
        <v xml:space="preserve">Ticket Office Modification on East Section </v>
      </c>
      <c r="H24" s="508" t="str">
        <f ca="1"/>
        <v>สหชาติ</v>
      </c>
      <c r="I24" s="509">
        <f ca="1"/>
        <v>0</v>
      </c>
      <c r="J24" s="508">
        <f ca="1"/>
        <v>0</v>
      </c>
      <c r="K24" s="510">
        <f ca="1"/>
        <v>46235</v>
      </c>
      <c r="L24" s="173">
        <f ca="1"/>
        <v>46235</v>
      </c>
      <c r="M24" s="187">
        <f ca="1"/>
        <v>1</v>
      </c>
      <c r="N24" s="191" t="str">
        <f ca="1"/>
        <v>Completed</v>
      </c>
      <c r="O24" s="173">
        <f ca="1"/>
        <v>46265</v>
      </c>
      <c r="P24" s="187">
        <f ca="1"/>
        <v>1</v>
      </c>
      <c r="Q24" s="191" t="str">
        <f ca="1"/>
        <v>Completed</v>
      </c>
      <c r="R24" s="194">
        <f ca="1"/>
        <v>0</v>
      </c>
      <c r="S24" s="195">
        <f ca="1"/>
        <v>0</v>
      </c>
      <c r="T24" s="203">
        <f ca="1"/>
        <v>0</v>
      </c>
      <c r="U24" s="173">
        <f ca="1"/>
        <v>46295</v>
      </c>
      <c r="V24" s="187">
        <f ca="1"/>
        <v>1</v>
      </c>
      <c r="W24" s="191" t="str">
        <f ca="1"/>
        <v>Completed</v>
      </c>
      <c r="X24" s="194">
        <f ca="1"/>
        <v>0</v>
      </c>
      <c r="Y24" s="195">
        <f ca="1"/>
        <v>0</v>
      </c>
      <c r="Z24" s="203">
        <f ca="1"/>
        <v>0</v>
      </c>
      <c r="AA24" s="173">
        <f ca="1"/>
        <v>46295</v>
      </c>
      <c r="AB24" s="187">
        <f ca="1"/>
        <v>1</v>
      </c>
      <c r="AC24" s="191" t="str">
        <f ca="1"/>
        <v>Completed</v>
      </c>
      <c r="AD24" s="668">
        <f ca="1"/>
        <v>0</v>
      </c>
      <c r="AE24" s="669">
        <f ca="1"/>
        <v>0</v>
      </c>
      <c r="AF24" s="639">
        <f ca="1"/>
        <v>0</v>
      </c>
      <c r="AG24" s="173">
        <f ca="1"/>
        <v>46326</v>
      </c>
      <c r="AH24" s="187">
        <f ca="1"/>
        <v>0</v>
      </c>
      <c r="AI24" s="191" t="str">
        <f ca="1"/>
        <v>On Schedule</v>
      </c>
      <c r="AJ24" cm="1">
        <f t="array" aca="1" ref="AJ24" ca="1">_xlfn.XLOOKUP(1,(E24='01 Summary'!$E$4:$E$250)*(('01 Summary'!$AI$4:$AI$250="Late")+('01 Summary'!$AI$4:$AI$250="On Schedule")),'01 Summary'!$AM$4:$AM$250," ")</f>
        <v>0</v>
      </c>
      <c r="AL24" s="644" t="s">
        <v>1290</v>
      </c>
      <c r="AM24" s="644" t="s">
        <v>2107</v>
      </c>
      <c r="AN24" s="644" t="s">
        <v>2109</v>
      </c>
    </row>
    <row r="25" spans="2:40" ht="30" hidden="1" customHeight="1" x14ac:dyDescent="0.2">
      <c r="B25" s="508">
        <f ca="1"/>
        <v>21</v>
      </c>
      <c r="C25" s="508" t="str">
        <f ca="1"/>
        <v>MDW-39261</v>
      </c>
      <c r="D25" s="508" t="str">
        <f ca="1"/>
        <v>Lot01</v>
      </c>
      <c r="E25" s="508" t="str">
        <f ca="1"/>
        <v>GEN2</v>
      </c>
      <c r="F25" s="508" t="str">
        <f ca="1"/>
        <v>GEN</v>
      </c>
      <c r="G25" s="542" t="str">
        <f ca="1"/>
        <v>Rooms and Building Service Systems Modification in Depot Area</v>
      </c>
      <c r="H25" s="508" t="str">
        <f ca="1"/>
        <v>-</v>
      </c>
      <c r="I25" s="509">
        <f ca="1"/>
        <v>0</v>
      </c>
      <c r="J25" s="508" t="str">
        <f ca="1"/>
        <v>Depot</v>
      </c>
      <c r="K25" s="510">
        <f ca="1"/>
        <v>46235</v>
      </c>
      <c r="L25" s="668">
        <f ca="1"/>
        <v>0</v>
      </c>
      <c r="M25" s="669">
        <f ca="1"/>
        <v>0</v>
      </c>
      <c r="N25" s="639">
        <f ca="1"/>
        <v>0</v>
      </c>
      <c r="O25" s="668">
        <f ca="1"/>
        <v>0</v>
      </c>
      <c r="P25" s="669">
        <f ca="1"/>
        <v>0</v>
      </c>
      <c r="Q25" s="639">
        <f ca="1"/>
        <v>0</v>
      </c>
      <c r="R25" s="668">
        <f ca="1"/>
        <v>0</v>
      </c>
      <c r="S25" s="669">
        <f ca="1"/>
        <v>0</v>
      </c>
      <c r="T25" s="639">
        <f ca="1"/>
        <v>0</v>
      </c>
      <c r="U25" s="668">
        <f ca="1"/>
        <v>0</v>
      </c>
      <c r="V25" s="669">
        <f ca="1"/>
        <v>0</v>
      </c>
      <c r="W25" s="639">
        <f ca="1"/>
        <v>0</v>
      </c>
      <c r="X25" s="668">
        <f ca="1"/>
        <v>0</v>
      </c>
      <c r="Y25" s="669">
        <f ca="1"/>
        <v>0</v>
      </c>
      <c r="Z25" s="639">
        <f ca="1"/>
        <v>0</v>
      </c>
      <c r="AA25" s="668">
        <f ca="1"/>
        <v>0</v>
      </c>
      <c r="AB25" s="669">
        <f ca="1"/>
        <v>0</v>
      </c>
      <c r="AC25" s="639">
        <f ca="1"/>
        <v>0</v>
      </c>
      <c r="AD25" s="668">
        <f ca="1"/>
        <v>0</v>
      </c>
      <c r="AE25" s="669">
        <f ca="1"/>
        <v>0</v>
      </c>
      <c r="AF25" s="639">
        <f ca="1"/>
        <v>0</v>
      </c>
      <c r="AG25" s="724">
        <f ca="1"/>
        <v>0</v>
      </c>
      <c r="AH25" s="725">
        <f ca="1"/>
        <v>0</v>
      </c>
      <c r="AI25" s="726">
        <f ca="1"/>
        <v>0</v>
      </c>
      <c r="AJ25" t="str" cm="1">
        <f t="array" aca="1" ref="AJ25" ca="1">_xlfn.XLOOKUP(1,(E25='01 Summary'!$E$4:$E$250)*(('01 Summary'!$AI$4:$AI$250="Late")+('01 Summary'!$AI$4:$AI$250="On Schedule")),'01 Summary'!$AM$4:$AM$250," ")</f>
        <v xml:space="preserve"> </v>
      </c>
      <c r="AL25" t="s">
        <v>539</v>
      </c>
      <c r="AM25" t="s">
        <v>3550</v>
      </c>
      <c r="AN25" t="s">
        <v>3827</v>
      </c>
    </row>
    <row r="26" spans="2:40" ht="30" customHeight="1" x14ac:dyDescent="0.2">
      <c r="B26" s="508">
        <f ca="1"/>
        <v>22</v>
      </c>
      <c r="C26" s="508" t="str">
        <f ca="1"/>
        <v>MDW-39260</v>
      </c>
      <c r="D26" s="508" t="str">
        <f ca="1"/>
        <v>Lot01</v>
      </c>
      <c r="E26" s="508" t="str">
        <f ca="1"/>
        <v>GEN2.1</v>
      </c>
      <c r="F26" s="508" t="str">
        <f ca="1"/>
        <v>GEN</v>
      </c>
      <c r="G26" s="542" t="str">
        <f ca="1"/>
        <v>Modification of Air Conditioning in M&amp;E Room at OCC Building</v>
      </c>
      <c r="H26" s="508" t="str">
        <f ca="1"/>
        <v>ประธาน</v>
      </c>
      <c r="I26" s="509">
        <f ca="1"/>
        <v>0</v>
      </c>
      <c r="J26" s="508">
        <f ca="1"/>
        <v>0</v>
      </c>
      <c r="K26" s="510">
        <f ca="1"/>
        <v>46235</v>
      </c>
      <c r="L26" s="173">
        <f ca="1"/>
        <v>46021</v>
      </c>
      <c r="M26" s="187">
        <f ca="1"/>
        <v>1</v>
      </c>
      <c r="N26" s="191" t="str">
        <f ca="1"/>
        <v>Completed</v>
      </c>
      <c r="O26" s="173">
        <f ca="1"/>
        <v>46051</v>
      </c>
      <c r="P26" s="187">
        <f ca="1"/>
        <v>1</v>
      </c>
      <c r="Q26" s="191" t="str">
        <f ca="1"/>
        <v>Completed</v>
      </c>
      <c r="R26" s="194">
        <f ca="1"/>
        <v>0</v>
      </c>
      <c r="S26" s="195">
        <f ca="1"/>
        <v>0</v>
      </c>
      <c r="T26" s="203">
        <f ca="1"/>
        <v>0</v>
      </c>
      <c r="U26" s="173">
        <f ca="1"/>
        <v>46081</v>
      </c>
      <c r="V26" s="187">
        <f ca="1"/>
        <v>1</v>
      </c>
      <c r="W26" s="191" t="str">
        <f ca="1"/>
        <v>Completed</v>
      </c>
      <c r="X26" s="194">
        <f ca="1"/>
        <v>0</v>
      </c>
      <c r="Y26" s="195">
        <f ca="1"/>
        <v>0</v>
      </c>
      <c r="Z26" s="203">
        <f ca="1"/>
        <v>0</v>
      </c>
      <c r="AA26" s="173">
        <f ca="1"/>
        <v>46295</v>
      </c>
      <c r="AB26" s="187">
        <f ca="1"/>
        <v>1</v>
      </c>
      <c r="AC26" s="191" t="str">
        <f ca="1"/>
        <v>Completed</v>
      </c>
      <c r="AD26" s="668">
        <f ca="1"/>
        <v>46326</v>
      </c>
      <c r="AE26" s="669">
        <f ca="1"/>
        <v>1</v>
      </c>
      <c r="AF26" s="639" t="str">
        <f ca="1"/>
        <v>Completed</v>
      </c>
      <c r="AG26" s="173">
        <f ca="1"/>
        <v>46326</v>
      </c>
      <c r="AH26" s="187">
        <f ca="1"/>
        <v>0</v>
      </c>
      <c r="AI26" s="191" t="str">
        <f ca="1"/>
        <v>On Schedule</v>
      </c>
      <c r="AJ26" s="571" cm="1">
        <f t="array" aca="1" ref="AJ26" ca="1">_xlfn.XLOOKUP(1,(E26='01 Summary'!$E$4:$E$250)*(('01 Summary'!$AI$4:$AI$250="Late")+('01 Summary'!$AI$4:$AI$250="On Schedule")),'01 Summary'!$AM$4:$AM$250," ")</f>
        <v>0</v>
      </c>
      <c r="AK26" s="571"/>
      <c r="AL26" s="709" t="s">
        <v>1323</v>
      </c>
      <c r="AM26" s="709" t="s">
        <v>3547</v>
      </c>
      <c r="AN26" s="709" t="s">
        <v>3825</v>
      </c>
    </row>
    <row r="27" spans="2:40" ht="30" customHeight="1" x14ac:dyDescent="0.2">
      <c r="B27" s="508">
        <f ca="1"/>
        <v>23</v>
      </c>
      <c r="C27" s="508" t="str">
        <f ca="1"/>
        <v>MDW-39261</v>
      </c>
      <c r="D27" s="508" t="str">
        <f ca="1"/>
        <v>Lot01</v>
      </c>
      <c r="E27" s="508" t="str">
        <f ca="1"/>
        <v>GEN2.2</v>
      </c>
      <c r="F27" s="508" t="str">
        <f ca="1"/>
        <v>GEN</v>
      </c>
      <c r="G27" s="542" t="str">
        <f ca="1"/>
        <v>Provision of UPS for MDB Control at Main Workshop, OCC Building, Admin Building, Stabling Yard and Train Washing Plant</v>
      </c>
      <c r="H27" s="508" t="str">
        <f ca="1"/>
        <v>ประธาน</v>
      </c>
      <c r="I27" s="509">
        <f ca="1"/>
        <v>0</v>
      </c>
      <c r="J27" s="508">
        <f ca="1"/>
        <v>0</v>
      </c>
      <c r="K27" s="510">
        <f ca="1"/>
        <v>46235</v>
      </c>
      <c r="L27" s="173">
        <f ca="1"/>
        <v>46266</v>
      </c>
      <c r="M27" s="187">
        <f ca="1"/>
        <v>1</v>
      </c>
      <c r="N27" s="191" t="str">
        <f ca="1"/>
        <v>Completed</v>
      </c>
      <c r="O27" s="173">
        <f ca="1"/>
        <v>46296</v>
      </c>
      <c r="P27" s="187">
        <f ca="1"/>
        <v>1</v>
      </c>
      <c r="Q27" s="191" t="str">
        <f ca="1"/>
        <v>Completed</v>
      </c>
      <c r="R27" s="194">
        <f ca="1"/>
        <v>0</v>
      </c>
      <c r="S27" s="195">
        <f ca="1"/>
        <v>0</v>
      </c>
      <c r="T27" s="203">
        <f ca="1"/>
        <v>0</v>
      </c>
      <c r="U27" s="173">
        <f ca="1"/>
        <v>46326</v>
      </c>
      <c r="V27" s="187">
        <f ca="1"/>
        <v>0.9</v>
      </c>
      <c r="W27" s="191" t="str">
        <f ca="1"/>
        <v>On Schedule</v>
      </c>
      <c r="X27" s="194">
        <f ca="1"/>
        <v>0</v>
      </c>
      <c r="Y27" s="195">
        <f ca="1"/>
        <v>0</v>
      </c>
      <c r="Z27" s="203">
        <f ca="1"/>
        <v>0</v>
      </c>
      <c r="AA27" s="173">
        <f ca="1"/>
        <v>46295</v>
      </c>
      <c r="AB27" s="187">
        <f ca="1"/>
        <v>1</v>
      </c>
      <c r="AC27" s="191" t="str">
        <f ca="1"/>
        <v>Completed</v>
      </c>
      <c r="AD27" s="668">
        <f ca="1"/>
        <v>46326</v>
      </c>
      <c r="AE27" s="669">
        <f ca="1"/>
        <v>0</v>
      </c>
      <c r="AF27" s="639" t="str">
        <f ca="1"/>
        <v>On Schedule</v>
      </c>
      <c r="AG27" s="173">
        <f ca="1"/>
        <v>46356</v>
      </c>
      <c r="AH27" s="187">
        <f ca="1"/>
        <v>0</v>
      </c>
      <c r="AI27" s="191" t="str">
        <f ca="1"/>
        <v>On Schedule</v>
      </c>
      <c r="AJ27" s="571" cm="1">
        <f t="array" aca="1" ref="AJ27" ca="1">_xlfn.XLOOKUP(1,(E27='01 Summary'!$E$4:$E$250)*(('01 Summary'!$AI$4:$AI$250="Late")+('01 Summary'!$AI$4:$AI$250="On Schedule")),'01 Summary'!$AM$4:$AM$250," ")</f>
        <v>0</v>
      </c>
      <c r="AK27" s="571"/>
      <c r="AL27" s="709" t="s">
        <v>539</v>
      </c>
      <c r="AM27" s="709" t="s">
        <v>3550</v>
      </c>
      <c r="AN27" s="709" t="s">
        <v>3827</v>
      </c>
    </row>
    <row r="28" spans="2:40" ht="30" customHeight="1" x14ac:dyDescent="0.2">
      <c r="B28" s="508">
        <f ca="1"/>
        <v>24</v>
      </c>
      <c r="C28" s="508" t="str">
        <f ca="1"/>
        <v>MDW-39262</v>
      </c>
      <c r="D28" s="508" t="str">
        <f ca="1"/>
        <v>Lot01</v>
      </c>
      <c r="E28" s="508" t="str">
        <f ca="1"/>
        <v>GEN2.3</v>
      </c>
      <c r="F28" s="508" t="str">
        <f ca="1"/>
        <v>GEN</v>
      </c>
      <c r="G28" s="542" t="str">
        <f ca="1"/>
        <v>Provision of Redundant MDB at OCC Building, Admin Building and Canteen</v>
      </c>
      <c r="H28" s="508" t="str">
        <f ca="1"/>
        <v>ประธาน</v>
      </c>
      <c r="I28" s="509">
        <f ca="1"/>
        <v>0</v>
      </c>
      <c r="J28" s="508">
        <f ca="1"/>
        <v>0</v>
      </c>
      <c r="K28" s="510">
        <f ca="1"/>
        <v>46235</v>
      </c>
      <c r="L28" s="173">
        <f ca="1"/>
        <v>46266</v>
      </c>
      <c r="M28" s="187">
        <f ca="1"/>
        <v>1</v>
      </c>
      <c r="N28" s="191" t="str">
        <f ca="1"/>
        <v>Completed</v>
      </c>
      <c r="O28" s="173">
        <f ca="1"/>
        <v>46296</v>
      </c>
      <c r="P28" s="187">
        <f ca="1"/>
        <v>1</v>
      </c>
      <c r="Q28" s="191" t="str">
        <f ca="1"/>
        <v>Completed</v>
      </c>
      <c r="R28" s="194">
        <f ca="1"/>
        <v>0</v>
      </c>
      <c r="S28" s="195">
        <f ca="1"/>
        <v>0</v>
      </c>
      <c r="T28" s="203">
        <f ca="1"/>
        <v>0</v>
      </c>
      <c r="U28" s="173">
        <f ca="1"/>
        <v>46326</v>
      </c>
      <c r="V28" s="187">
        <f ca="1"/>
        <v>0.95</v>
      </c>
      <c r="W28" s="191" t="str">
        <f ca="1"/>
        <v>On Schedule</v>
      </c>
      <c r="X28" s="194">
        <f ca="1"/>
        <v>0</v>
      </c>
      <c r="Y28" s="195">
        <f ca="1"/>
        <v>0</v>
      </c>
      <c r="Z28" s="203">
        <f ca="1"/>
        <v>0</v>
      </c>
      <c r="AA28" s="173">
        <f ca="1"/>
        <v>46295</v>
      </c>
      <c r="AB28" s="187">
        <f ca="1"/>
        <v>1</v>
      </c>
      <c r="AC28" s="191" t="str">
        <f ca="1"/>
        <v>Completed</v>
      </c>
      <c r="AD28" s="668">
        <f ca="1"/>
        <v>46326</v>
      </c>
      <c r="AE28" s="669">
        <f ca="1"/>
        <v>0</v>
      </c>
      <c r="AF28" s="639" t="str">
        <f ca="1"/>
        <v>On Schedule</v>
      </c>
      <c r="AG28" s="173">
        <f ca="1"/>
        <v>46356</v>
      </c>
      <c r="AH28" s="187">
        <f ca="1"/>
        <v>0</v>
      </c>
      <c r="AI28" s="191" t="str">
        <f ca="1"/>
        <v>On Schedule</v>
      </c>
      <c r="AJ28" s="571" cm="1">
        <f t="array" aca="1" ref="AJ28" ca="1">_xlfn.XLOOKUP(1,(E28='01 Summary'!$E$4:$E$250)*(('01 Summary'!$AI$4:$AI$250="Late")+('01 Summary'!$AI$4:$AI$250="On Schedule")),'01 Summary'!$AM$4:$AM$250," ")</f>
        <v>0</v>
      </c>
      <c r="AK28" s="571"/>
      <c r="AL28" s="709" t="s">
        <v>1330</v>
      </c>
      <c r="AM28" s="709" t="s">
        <v>3553</v>
      </c>
      <c r="AN28" s="709" t="s">
        <v>3829</v>
      </c>
    </row>
    <row r="29" spans="2:40" ht="30" customHeight="1" x14ac:dyDescent="0.2">
      <c r="B29" s="508">
        <f ca="1"/>
        <v>25</v>
      </c>
      <c r="C29" s="508" t="str">
        <f ca="1"/>
        <v>MDW-39263</v>
      </c>
      <c r="D29" s="508" t="str">
        <f ca="1"/>
        <v>Lot01</v>
      </c>
      <c r="E29" s="508" t="str">
        <f ca="1"/>
        <v>GEN2.4</v>
      </c>
      <c r="F29" s="508" t="str">
        <f ca="1"/>
        <v>GEN</v>
      </c>
      <c r="G29" s="542" t="str">
        <f ca="1"/>
        <v>Additonal Lighting System at Depot Area</v>
      </c>
      <c r="H29" s="508" t="str">
        <f ca="1"/>
        <v>ประธาน</v>
      </c>
      <c r="I29" s="509">
        <f ca="1"/>
        <v>0</v>
      </c>
      <c r="J29" s="508">
        <f ca="1"/>
        <v>0</v>
      </c>
      <c r="K29" s="510">
        <f ca="1"/>
        <v>46235</v>
      </c>
      <c r="L29" s="173">
        <f ca="1"/>
        <v>46113</v>
      </c>
      <c r="M29" s="187">
        <f ca="1"/>
        <v>1</v>
      </c>
      <c r="N29" s="191" t="str">
        <f ca="1"/>
        <v>Completed</v>
      </c>
      <c r="O29" s="173">
        <f ca="1"/>
        <v>46143</v>
      </c>
      <c r="P29" s="187">
        <f ca="1"/>
        <v>1</v>
      </c>
      <c r="Q29" s="191" t="str">
        <f ca="1"/>
        <v>Completed</v>
      </c>
      <c r="R29" s="194">
        <f ca="1"/>
        <v>0</v>
      </c>
      <c r="S29" s="195">
        <f ca="1"/>
        <v>0</v>
      </c>
      <c r="T29" s="203">
        <f ca="1"/>
        <v>0</v>
      </c>
      <c r="U29" s="173">
        <f ca="1"/>
        <v>46173</v>
      </c>
      <c r="V29" s="187">
        <f ca="1"/>
        <v>1</v>
      </c>
      <c r="W29" s="191" t="str">
        <f ca="1"/>
        <v>Completed</v>
      </c>
      <c r="X29" s="194">
        <f ca="1"/>
        <v>0</v>
      </c>
      <c r="Y29" s="195">
        <f ca="1"/>
        <v>0</v>
      </c>
      <c r="Z29" s="203">
        <f ca="1"/>
        <v>0</v>
      </c>
      <c r="AA29" s="173">
        <f ca="1"/>
        <v>46295</v>
      </c>
      <c r="AB29" s="187">
        <f ca="1"/>
        <v>1</v>
      </c>
      <c r="AC29" s="191" t="str">
        <f ca="1"/>
        <v>Completed</v>
      </c>
      <c r="AD29" s="668">
        <f ca="1"/>
        <v>46326</v>
      </c>
      <c r="AE29" s="669">
        <f ca="1"/>
        <v>1</v>
      </c>
      <c r="AF29" s="639" t="str">
        <f ca="1"/>
        <v>Completed</v>
      </c>
      <c r="AG29" s="173">
        <f ca="1"/>
        <v>46326</v>
      </c>
      <c r="AH29" s="187">
        <f ca="1"/>
        <v>0</v>
      </c>
      <c r="AI29" s="191" t="str">
        <f ca="1"/>
        <v>On Schedule</v>
      </c>
      <c r="AJ29" cm="1">
        <f t="array" aca="1" ref="AJ29" ca="1">_xlfn.XLOOKUP(1,(E29='01 Summary'!$E$4:$E$250)*(('01 Summary'!$AI$4:$AI$250="Late")+('01 Summary'!$AI$4:$AI$250="On Schedule")),'01 Summary'!$AM$4:$AM$250," ")</f>
        <v>0</v>
      </c>
      <c r="AL29" s="644" t="s">
        <v>1333</v>
      </c>
      <c r="AM29" s="644" t="s">
        <v>3556</v>
      </c>
      <c r="AN29" s="644" t="s">
        <v>3831</v>
      </c>
    </row>
    <row r="30" spans="2:40" ht="30" customHeight="1" x14ac:dyDescent="0.2">
      <c r="B30" s="508">
        <f ca="1"/>
        <v>26</v>
      </c>
      <c r="C30" s="508" t="str">
        <f ca="1"/>
        <v>MDW-39290</v>
      </c>
      <c r="D30" s="508" t="str">
        <f ca="1"/>
        <v>Lot01</v>
      </c>
      <c r="E30" s="508" t="str">
        <f ca="1"/>
        <v>GEN2.5</v>
      </c>
      <c r="F30" s="508" t="str">
        <f ca="1"/>
        <v>GEN</v>
      </c>
      <c r="G30" s="542" t="str">
        <f ca="1"/>
        <v>Modification Room for PSY at Depot Buildings - Building Services</v>
      </c>
      <c r="H30" s="508" t="str">
        <f ca="1"/>
        <v>ประธาน</v>
      </c>
      <c r="I30" s="509">
        <f ca="1"/>
        <v>0</v>
      </c>
      <c r="J30" s="508">
        <f ca="1"/>
        <v>0</v>
      </c>
      <c r="K30" s="510">
        <f ca="1"/>
        <v>46235</v>
      </c>
      <c r="L30" s="173">
        <f ca="1"/>
        <v>46235</v>
      </c>
      <c r="M30" s="187">
        <f ca="1"/>
        <v>1</v>
      </c>
      <c r="N30" s="191" t="str">
        <f ca="1"/>
        <v>Completed</v>
      </c>
      <c r="O30" s="173">
        <f ca="1"/>
        <v>46265</v>
      </c>
      <c r="P30" s="187">
        <f ca="1"/>
        <v>1</v>
      </c>
      <c r="Q30" s="191" t="str">
        <f ca="1"/>
        <v>Completed</v>
      </c>
      <c r="R30" s="194">
        <f ca="1"/>
        <v>0</v>
      </c>
      <c r="S30" s="195">
        <f ca="1"/>
        <v>0</v>
      </c>
      <c r="T30" s="203">
        <f ca="1"/>
        <v>0</v>
      </c>
      <c r="U30" s="173">
        <f ca="1"/>
        <v>46295</v>
      </c>
      <c r="V30" s="187">
        <f ca="1"/>
        <v>1</v>
      </c>
      <c r="W30" s="191" t="str">
        <f ca="1"/>
        <v>Completed</v>
      </c>
      <c r="X30" s="194">
        <f ca="1"/>
        <v>0</v>
      </c>
      <c r="Y30" s="195">
        <f ca="1"/>
        <v>0</v>
      </c>
      <c r="Z30" s="203">
        <f ca="1"/>
        <v>0</v>
      </c>
      <c r="AA30" s="173">
        <f ca="1"/>
        <v>46295</v>
      </c>
      <c r="AB30" s="187">
        <f ca="1"/>
        <v>1</v>
      </c>
      <c r="AC30" s="191" t="str">
        <f ca="1"/>
        <v>Completed</v>
      </c>
      <c r="AD30" s="668">
        <f ca="1"/>
        <v>46326</v>
      </c>
      <c r="AE30" s="669">
        <f ca="1"/>
        <v>0</v>
      </c>
      <c r="AF30" s="639" t="str">
        <f ca="1"/>
        <v>On Schedule</v>
      </c>
      <c r="AG30" s="173">
        <f ca="1"/>
        <v>46326</v>
      </c>
      <c r="AH30" s="187">
        <f ca="1"/>
        <v>0</v>
      </c>
      <c r="AI30" s="191" t="str">
        <f ca="1"/>
        <v>On Schedule</v>
      </c>
      <c r="AJ30" s="571" cm="1">
        <f t="array" aca="1" ref="AJ30" ca="1">_xlfn.XLOOKUP(1,(E30='01 Summary'!$E$4:$E$250)*(('01 Summary'!$AI$4:$AI$250="Late")+('01 Summary'!$AI$4:$AI$250="On Schedule")),'01 Summary'!$AM$4:$AM$250," ")</f>
        <v>0</v>
      </c>
      <c r="AK30" s="571"/>
      <c r="AL30" s="709" t="s">
        <v>1390</v>
      </c>
      <c r="AM30" s="709" t="s">
        <v>3585</v>
      </c>
      <c r="AN30" s="709" t="s">
        <v>3853</v>
      </c>
    </row>
    <row r="31" spans="2:40" ht="30" customHeight="1" x14ac:dyDescent="0.2">
      <c r="B31" s="508">
        <f ca="1"/>
        <v>27</v>
      </c>
      <c r="C31" s="508" t="str">
        <f ca="1"/>
        <v>MDW-39300</v>
      </c>
      <c r="D31" s="508" t="str">
        <f ca="1"/>
        <v>Lot01</v>
      </c>
      <c r="E31" s="508" t="str">
        <f ca="1"/>
        <v>GEN2.6</v>
      </c>
      <c r="F31" s="508" t="str">
        <f ca="1"/>
        <v>GEN</v>
      </c>
      <c r="G31" s="542" t="str">
        <f ca="1"/>
        <v>Modification SIG-PSD Office at Main Workshop - Building Services</v>
      </c>
      <c r="H31" s="508" t="str">
        <f ca="1"/>
        <v>ประธาน</v>
      </c>
      <c r="I31" s="509">
        <f ca="1"/>
        <v>0</v>
      </c>
      <c r="J31" s="508">
        <f ca="1"/>
        <v>0</v>
      </c>
      <c r="K31" s="510">
        <f ca="1"/>
        <v>46235</v>
      </c>
      <c r="L31" s="173">
        <f ca="1"/>
        <v>46235</v>
      </c>
      <c r="M31" s="187">
        <f ca="1"/>
        <v>1</v>
      </c>
      <c r="N31" s="191" t="str">
        <f ca="1"/>
        <v>Completed</v>
      </c>
      <c r="O31" s="173">
        <f ca="1"/>
        <v>46265</v>
      </c>
      <c r="P31" s="187">
        <f ca="1"/>
        <v>1</v>
      </c>
      <c r="Q31" s="191" t="str">
        <f ca="1"/>
        <v>Completed</v>
      </c>
      <c r="R31" s="194">
        <f ca="1"/>
        <v>0</v>
      </c>
      <c r="S31" s="195">
        <f ca="1"/>
        <v>0</v>
      </c>
      <c r="T31" s="203">
        <f ca="1"/>
        <v>0</v>
      </c>
      <c r="U31" s="173">
        <f ca="1"/>
        <v>46295</v>
      </c>
      <c r="V31" s="187">
        <f ca="1"/>
        <v>1</v>
      </c>
      <c r="W31" s="191" t="str">
        <f ca="1"/>
        <v>Completed</v>
      </c>
      <c r="X31" s="194">
        <f ca="1"/>
        <v>0</v>
      </c>
      <c r="Y31" s="195">
        <f ca="1"/>
        <v>0</v>
      </c>
      <c r="Z31" s="203">
        <f ca="1"/>
        <v>0</v>
      </c>
      <c r="AA31" s="173">
        <f ca="1"/>
        <v>46295</v>
      </c>
      <c r="AB31" s="187">
        <f ca="1"/>
        <v>1</v>
      </c>
      <c r="AC31" s="191" t="str">
        <f ca="1"/>
        <v>Completed</v>
      </c>
      <c r="AD31" s="668">
        <f ca="1"/>
        <v>46326</v>
      </c>
      <c r="AE31" s="669">
        <f ca="1"/>
        <v>0</v>
      </c>
      <c r="AF31" s="639" t="str">
        <f ca="1"/>
        <v>On Schedule</v>
      </c>
      <c r="AG31" s="173">
        <f ca="1"/>
        <v>46326</v>
      </c>
      <c r="AH31" s="187">
        <f ca="1"/>
        <v>0</v>
      </c>
      <c r="AI31" s="191" t="str">
        <f ca="1"/>
        <v>On Schedule</v>
      </c>
      <c r="AJ31" s="571" cm="1">
        <f t="array" aca="1" ref="AJ31" ca="1">_xlfn.XLOOKUP(1,(E31='01 Summary'!$E$4:$E$250)*(('01 Summary'!$AI$4:$AI$250="Late")+('01 Summary'!$AI$4:$AI$250="On Schedule")),'01 Summary'!$AM$4:$AM$250," ")</f>
        <v>0</v>
      </c>
      <c r="AK31" s="571"/>
      <c r="AL31" s="709" t="s">
        <v>1417</v>
      </c>
      <c r="AM31" s="709" t="s">
        <v>3600</v>
      </c>
      <c r="AN31" s="709" t="s">
        <v>3862</v>
      </c>
    </row>
    <row r="32" spans="2:40" ht="30" customHeight="1" x14ac:dyDescent="0.2">
      <c r="B32" s="508">
        <f ca="1"/>
        <v>28</v>
      </c>
      <c r="C32" s="508" t="str">
        <f ca="1"/>
        <v>MDW-39301</v>
      </c>
      <c r="D32" s="508" t="str">
        <f ca="1"/>
        <v>Lot01</v>
      </c>
      <c r="E32" s="508" t="str">
        <f ca="1"/>
        <v>GEN2.7</v>
      </c>
      <c r="F32" s="508" t="str">
        <f ca="1"/>
        <v>GEN</v>
      </c>
      <c r="G32" s="542" t="str">
        <f ca="1"/>
        <v>Modification Backup CCR Room at Main Workshop - Building Services</v>
      </c>
      <c r="H32" s="508" t="str">
        <f ca="1"/>
        <v>ประธาน</v>
      </c>
      <c r="I32" s="509">
        <f ca="1"/>
        <v>0</v>
      </c>
      <c r="J32" s="508">
        <f ca="1"/>
        <v>0</v>
      </c>
      <c r="K32" s="510">
        <f ca="1"/>
        <v>46235</v>
      </c>
      <c r="L32" s="173">
        <f ca="1"/>
        <v>46235</v>
      </c>
      <c r="M32" s="187">
        <f ca="1"/>
        <v>1</v>
      </c>
      <c r="N32" s="191" t="str">
        <f ca="1"/>
        <v>Completed</v>
      </c>
      <c r="O32" s="173">
        <f ca="1"/>
        <v>46265</v>
      </c>
      <c r="P32" s="187">
        <f ca="1"/>
        <v>1</v>
      </c>
      <c r="Q32" s="191" t="str">
        <f ca="1"/>
        <v>Completed</v>
      </c>
      <c r="R32" s="194">
        <f ca="1"/>
        <v>0</v>
      </c>
      <c r="S32" s="195">
        <f ca="1"/>
        <v>0</v>
      </c>
      <c r="T32" s="203">
        <f ca="1"/>
        <v>0</v>
      </c>
      <c r="U32" s="173">
        <f ca="1"/>
        <v>46295</v>
      </c>
      <c r="V32" s="187">
        <f ca="1"/>
        <v>1</v>
      </c>
      <c r="W32" s="191" t="str">
        <f ca="1"/>
        <v>Completed</v>
      </c>
      <c r="X32" s="194">
        <f ca="1"/>
        <v>0</v>
      </c>
      <c r="Y32" s="195">
        <f ca="1"/>
        <v>0</v>
      </c>
      <c r="Z32" s="203">
        <f ca="1"/>
        <v>0</v>
      </c>
      <c r="AA32" s="173">
        <f ca="1"/>
        <v>46295</v>
      </c>
      <c r="AB32" s="187">
        <f ca="1"/>
        <v>1</v>
      </c>
      <c r="AC32" s="191" t="str">
        <f ca="1"/>
        <v>Completed</v>
      </c>
      <c r="AD32" s="668">
        <f ca="1"/>
        <v>46326</v>
      </c>
      <c r="AE32" s="669">
        <f ca="1"/>
        <v>0</v>
      </c>
      <c r="AF32" s="639" t="str">
        <f ca="1"/>
        <v>On Schedule</v>
      </c>
      <c r="AG32" s="173">
        <f ca="1"/>
        <v>46326</v>
      </c>
      <c r="AH32" s="187">
        <f ca="1"/>
        <v>0</v>
      </c>
      <c r="AI32" s="191" t="str">
        <f ca="1"/>
        <v>On Schedule</v>
      </c>
      <c r="AJ32" s="571" cm="1">
        <f t="array" aca="1" ref="AJ32" ca="1">_xlfn.XLOOKUP(1,(E32='01 Summary'!$E$4:$E$250)*(('01 Summary'!$AI$4:$AI$250="Late")+('01 Summary'!$AI$4:$AI$250="On Schedule")),'01 Summary'!$AM$4:$AM$250," ")</f>
        <v>0</v>
      </c>
      <c r="AK32" s="571"/>
      <c r="AL32" s="709" t="s">
        <v>1420</v>
      </c>
      <c r="AM32" s="709" t="s">
        <v>3603</v>
      </c>
      <c r="AN32" s="709" t="s">
        <v>3864</v>
      </c>
    </row>
    <row r="33" spans="2:40" ht="30" customHeight="1" x14ac:dyDescent="0.2">
      <c r="B33" s="508">
        <f ca="1"/>
        <v>29</v>
      </c>
      <c r="C33" s="508" t="str">
        <f ca="1"/>
        <v>MDW-39302</v>
      </c>
      <c r="D33" s="508" t="str">
        <f ca="1"/>
        <v>Lot01</v>
      </c>
      <c r="E33" s="508" t="str">
        <f ca="1"/>
        <v>GEN2.8</v>
      </c>
      <c r="F33" s="508" t="str">
        <f ca="1"/>
        <v>GEN</v>
      </c>
      <c r="G33" s="542" t="str">
        <f ca="1"/>
        <v>Modification SER at Main Workshop - Building Services</v>
      </c>
      <c r="H33" s="508" t="str">
        <f ca="1"/>
        <v>ประธาน</v>
      </c>
      <c r="I33" s="509">
        <f ca="1"/>
        <v>0</v>
      </c>
      <c r="J33" s="508">
        <f ca="1"/>
        <v>0</v>
      </c>
      <c r="K33" s="510">
        <f ca="1"/>
        <v>46235</v>
      </c>
      <c r="L33" s="173">
        <f ca="1"/>
        <v>46235</v>
      </c>
      <c r="M33" s="187">
        <f ca="1"/>
        <v>1</v>
      </c>
      <c r="N33" s="191" t="str">
        <f ca="1"/>
        <v>Completed</v>
      </c>
      <c r="O33" s="173">
        <f ca="1"/>
        <v>46265</v>
      </c>
      <c r="P33" s="187">
        <f ca="1"/>
        <v>1</v>
      </c>
      <c r="Q33" s="191" t="str">
        <f ca="1"/>
        <v>Completed</v>
      </c>
      <c r="R33" s="194">
        <f ca="1"/>
        <v>0</v>
      </c>
      <c r="S33" s="195">
        <f ca="1"/>
        <v>0</v>
      </c>
      <c r="T33" s="203">
        <f ca="1"/>
        <v>0</v>
      </c>
      <c r="U33" s="173">
        <f ca="1"/>
        <v>46295</v>
      </c>
      <c r="V33" s="187">
        <f ca="1"/>
        <v>1</v>
      </c>
      <c r="W33" s="191" t="str">
        <f ca="1"/>
        <v>Completed</v>
      </c>
      <c r="X33" s="194">
        <f ca="1"/>
        <v>0</v>
      </c>
      <c r="Y33" s="195">
        <f ca="1"/>
        <v>0</v>
      </c>
      <c r="Z33" s="203">
        <f ca="1"/>
        <v>0</v>
      </c>
      <c r="AA33" s="173">
        <f ca="1"/>
        <v>46295</v>
      </c>
      <c r="AB33" s="187">
        <f ca="1"/>
        <v>1</v>
      </c>
      <c r="AC33" s="191" t="str">
        <f ca="1"/>
        <v>Completed</v>
      </c>
      <c r="AD33" s="668">
        <f ca="1"/>
        <v>46326</v>
      </c>
      <c r="AE33" s="669">
        <f ca="1"/>
        <v>0</v>
      </c>
      <c r="AF33" s="639" t="str">
        <f ca="1"/>
        <v>On Schedule</v>
      </c>
      <c r="AG33" s="173">
        <f ca="1"/>
        <v>46326</v>
      </c>
      <c r="AH33" s="187">
        <f ca="1"/>
        <v>0</v>
      </c>
      <c r="AI33" s="191" t="str">
        <f ca="1"/>
        <v>On Schedule</v>
      </c>
      <c r="AJ33" s="571" cm="1">
        <f t="array" aca="1" ref="AJ33" ca="1">_xlfn.XLOOKUP(1,(E33='01 Summary'!$E$4:$E$250)*(('01 Summary'!$AI$4:$AI$250="Late")+('01 Summary'!$AI$4:$AI$250="On Schedule")),'01 Summary'!$AM$4:$AM$250," ")</f>
        <v>0</v>
      </c>
      <c r="AK33" s="571"/>
      <c r="AL33" s="709" t="s">
        <v>1423</v>
      </c>
      <c r="AM33" s="709" t="s">
        <v>3606</v>
      </c>
      <c r="AN33" s="709" t="s">
        <v>3866</v>
      </c>
    </row>
    <row r="34" spans="2:40" ht="30" customHeight="1" x14ac:dyDescent="0.2">
      <c r="B34" s="508">
        <f ca="1"/>
        <v>30</v>
      </c>
      <c r="C34" s="508" t="str">
        <f ca="1"/>
        <v>MDW-39303</v>
      </c>
      <c r="D34" s="508" t="str">
        <f ca="1"/>
        <v>Lot01</v>
      </c>
      <c r="E34" s="508" t="str">
        <f ca="1"/>
        <v>GEN2.9</v>
      </c>
      <c r="F34" s="508" t="str">
        <f ca="1"/>
        <v>GEN</v>
      </c>
      <c r="G34" s="542" t="str">
        <f ca="1"/>
        <v>Modification CER &amp; SCADA Room at Main Workshop - Building Services</v>
      </c>
      <c r="H34" s="508" t="str">
        <f ca="1"/>
        <v>ประธาน</v>
      </c>
      <c r="I34" s="509">
        <f ca="1"/>
        <v>0</v>
      </c>
      <c r="J34" s="508">
        <f ca="1"/>
        <v>0</v>
      </c>
      <c r="K34" s="510">
        <f ca="1"/>
        <v>46235</v>
      </c>
      <c r="L34" s="173">
        <f ca="1"/>
        <v>46235</v>
      </c>
      <c r="M34" s="187">
        <f ca="1"/>
        <v>1</v>
      </c>
      <c r="N34" s="191" t="str">
        <f ca="1"/>
        <v>Completed</v>
      </c>
      <c r="O34" s="173">
        <f ca="1"/>
        <v>46265</v>
      </c>
      <c r="P34" s="187">
        <f ca="1"/>
        <v>1</v>
      </c>
      <c r="Q34" s="191" t="str">
        <f ca="1"/>
        <v>Completed</v>
      </c>
      <c r="R34" s="194">
        <f ca="1"/>
        <v>0</v>
      </c>
      <c r="S34" s="195">
        <f ca="1"/>
        <v>0</v>
      </c>
      <c r="T34" s="203">
        <f ca="1"/>
        <v>0</v>
      </c>
      <c r="U34" s="173">
        <f ca="1"/>
        <v>46295</v>
      </c>
      <c r="V34" s="187">
        <f ca="1"/>
        <v>1</v>
      </c>
      <c r="W34" s="191" t="str">
        <f ca="1"/>
        <v>Completed</v>
      </c>
      <c r="X34" s="194">
        <f ca="1"/>
        <v>0</v>
      </c>
      <c r="Y34" s="195">
        <f ca="1"/>
        <v>0</v>
      </c>
      <c r="Z34" s="203">
        <f ca="1"/>
        <v>0</v>
      </c>
      <c r="AA34" s="173">
        <f ca="1"/>
        <v>46295</v>
      </c>
      <c r="AB34" s="187">
        <f ca="1"/>
        <v>1</v>
      </c>
      <c r="AC34" s="191" t="str">
        <f ca="1"/>
        <v>Completed</v>
      </c>
      <c r="AD34" s="668">
        <f ca="1"/>
        <v>46326</v>
      </c>
      <c r="AE34" s="669">
        <f ca="1"/>
        <v>0</v>
      </c>
      <c r="AF34" s="639" t="str">
        <f ca="1"/>
        <v>On Schedule</v>
      </c>
      <c r="AG34" s="173">
        <f ca="1"/>
        <v>46326</v>
      </c>
      <c r="AH34" s="187">
        <f ca="1"/>
        <v>0</v>
      </c>
      <c r="AI34" s="191" t="str">
        <f ca="1"/>
        <v>On Schedule</v>
      </c>
      <c r="AJ34" s="571" cm="1">
        <f t="array" aca="1" ref="AJ34" ca="1">_xlfn.XLOOKUP(1,(E34='01 Summary'!$E$4:$E$250)*(('01 Summary'!$AI$4:$AI$250="Late")+('01 Summary'!$AI$4:$AI$250="On Schedule")),'01 Summary'!$AM$4:$AM$250," ")</f>
        <v>0</v>
      </c>
      <c r="AK34" s="571"/>
      <c r="AL34" s="709" t="s">
        <v>1426</v>
      </c>
      <c r="AM34" s="709" t="s">
        <v>3609</v>
      </c>
      <c r="AN34" s="709" t="s">
        <v>3868</v>
      </c>
    </row>
    <row r="35" spans="2:40" ht="30" customHeight="1" x14ac:dyDescent="0.2">
      <c r="B35" s="508">
        <f ca="1"/>
        <v>31</v>
      </c>
      <c r="C35" s="508" t="str">
        <f ca="1"/>
        <v>MDW-39309</v>
      </c>
      <c r="D35" s="508" t="str">
        <f ca="1"/>
        <v>Lot01</v>
      </c>
      <c r="E35" s="508" t="str">
        <f ca="1"/>
        <v>GEN2.10</v>
      </c>
      <c r="F35" s="508" t="str">
        <f ca="1"/>
        <v>GEN</v>
      </c>
      <c r="G35" s="542" t="str">
        <f ca="1"/>
        <v xml:space="preserve">Modification Air Conditioning System at CCR  </v>
      </c>
      <c r="H35" s="508" t="str">
        <f ca="1"/>
        <v>ประธาน</v>
      </c>
      <c r="I35" s="509">
        <f ca="1"/>
        <v>0</v>
      </c>
      <c r="J35" s="508">
        <f ca="1"/>
        <v>0</v>
      </c>
      <c r="K35" s="510">
        <f ca="1"/>
        <v>46235</v>
      </c>
      <c r="L35" s="173">
        <f ca="1"/>
        <v>46296</v>
      </c>
      <c r="M35" s="187">
        <f ca="1"/>
        <v>1</v>
      </c>
      <c r="N35" s="191" t="str">
        <f ca="1"/>
        <v>Completed</v>
      </c>
      <c r="O35" s="173">
        <f ca="1"/>
        <v>46326</v>
      </c>
      <c r="P35" s="187">
        <f ca="1"/>
        <v>1</v>
      </c>
      <c r="Q35" s="191" t="str">
        <f ca="1"/>
        <v>Completed</v>
      </c>
      <c r="R35" s="194">
        <f ca="1"/>
        <v>0</v>
      </c>
      <c r="S35" s="195">
        <f ca="1"/>
        <v>0</v>
      </c>
      <c r="T35" s="203">
        <f ca="1"/>
        <v>0</v>
      </c>
      <c r="U35" s="173">
        <f ca="1"/>
        <v>46387</v>
      </c>
      <c r="V35" s="187">
        <f ca="1"/>
        <v>0.8</v>
      </c>
      <c r="W35" s="191" t="str">
        <f ca="1"/>
        <v>On Schedule</v>
      </c>
      <c r="X35" s="194">
        <f ca="1"/>
        <v>0</v>
      </c>
      <c r="Y35" s="195">
        <f ca="1"/>
        <v>0</v>
      </c>
      <c r="Z35" s="203">
        <f ca="1"/>
        <v>0</v>
      </c>
      <c r="AA35" s="173">
        <f ca="1"/>
        <v>46295</v>
      </c>
      <c r="AB35" s="187">
        <f ca="1"/>
        <v>1</v>
      </c>
      <c r="AC35" s="191" t="str">
        <f ca="1"/>
        <v>Completed</v>
      </c>
      <c r="AD35" s="668">
        <f ca="1"/>
        <v>46326</v>
      </c>
      <c r="AE35" s="669">
        <f ca="1"/>
        <v>0</v>
      </c>
      <c r="AF35" s="639" t="str">
        <f ca="1"/>
        <v>On Schedule</v>
      </c>
      <c r="AG35" s="173">
        <f ca="1"/>
        <v>46417</v>
      </c>
      <c r="AH35" s="187">
        <f ca="1"/>
        <v>0</v>
      </c>
      <c r="AI35" s="191" t="str">
        <f ca="1"/>
        <v>On Schedule</v>
      </c>
      <c r="AJ35" cm="1">
        <f t="array" aca="1" ref="AJ35" ca="1">_xlfn.XLOOKUP(1,(E35='01 Summary'!$E$4:$E$250)*(('01 Summary'!$AI$4:$AI$250="Late")+('01 Summary'!$AI$4:$AI$250="On Schedule")),'01 Summary'!$AM$4:$AM$250," ")</f>
        <v>0</v>
      </c>
      <c r="AL35" s="644" t="s">
        <v>1442</v>
      </c>
      <c r="AM35" s="644" t="s">
        <v>3621</v>
      </c>
      <c r="AN35" s="644" t="s">
        <v>3876</v>
      </c>
    </row>
    <row r="36" spans="2:40" ht="30" customHeight="1" x14ac:dyDescent="0.2">
      <c r="B36" s="508">
        <f ca="1"/>
        <v>32</v>
      </c>
      <c r="C36" s="508" t="str">
        <f ca="1"/>
        <v>MDW-39312</v>
      </c>
      <c r="D36" s="508" t="str">
        <f ca="1"/>
        <v>Lot01</v>
      </c>
      <c r="E36" s="508" t="str">
        <f ca="1"/>
        <v>GEN2.11</v>
      </c>
      <c r="F36" s="508" t="str">
        <f ca="1"/>
        <v>GEN</v>
      </c>
      <c r="G36" s="542" t="str">
        <f ca="1"/>
        <v xml:space="preserve">Modification Electronic Workshop at Main Workshop - Building Services  </v>
      </c>
      <c r="H36" s="508" t="str">
        <f ca="1"/>
        <v>ประธาน</v>
      </c>
      <c r="I36" s="509">
        <f ca="1"/>
        <v>0</v>
      </c>
      <c r="J36" s="508">
        <f ca="1"/>
        <v>0</v>
      </c>
      <c r="K36" s="510">
        <f ca="1"/>
        <v>46235</v>
      </c>
      <c r="L36" s="173">
        <f ca="1"/>
        <v>46326</v>
      </c>
      <c r="M36" s="187">
        <f ca="1"/>
        <v>1</v>
      </c>
      <c r="N36" s="191" t="str">
        <f ca="1"/>
        <v>Completed</v>
      </c>
      <c r="O36" s="173">
        <f ca="1"/>
        <v>46356</v>
      </c>
      <c r="P36" s="187">
        <f ca="1"/>
        <v>1</v>
      </c>
      <c r="Q36" s="191" t="str">
        <f ca="1"/>
        <v>Completed</v>
      </c>
      <c r="R36" s="194">
        <f ca="1"/>
        <v>0</v>
      </c>
      <c r="S36" s="195">
        <f ca="1"/>
        <v>0</v>
      </c>
      <c r="T36" s="203">
        <f ca="1"/>
        <v>0</v>
      </c>
      <c r="U36" s="173">
        <f ca="1"/>
        <v>46387</v>
      </c>
      <c r="V36" s="187">
        <f ca="1"/>
        <v>0</v>
      </c>
      <c r="W36" s="191" t="str">
        <f ca="1"/>
        <v>On Schedule</v>
      </c>
      <c r="X36" s="194">
        <f ca="1"/>
        <v>0</v>
      </c>
      <c r="Y36" s="195">
        <f ca="1"/>
        <v>0</v>
      </c>
      <c r="Z36" s="203">
        <f ca="1"/>
        <v>0</v>
      </c>
      <c r="AA36" s="173">
        <f ca="1"/>
        <v>46356</v>
      </c>
      <c r="AB36" s="187">
        <f ca="1"/>
        <v>0</v>
      </c>
      <c r="AC36" s="191" t="str">
        <f ca="1"/>
        <v>On Schedule</v>
      </c>
      <c r="AD36" s="668">
        <f ca="1"/>
        <v>46326</v>
      </c>
      <c r="AE36" s="669">
        <f ca="1"/>
        <v>0</v>
      </c>
      <c r="AF36" s="639" t="str">
        <f ca="1"/>
        <v>On Schedule</v>
      </c>
      <c r="AG36" s="173">
        <f ca="1"/>
        <v>46417</v>
      </c>
      <c r="AH36" s="187">
        <f ca="1"/>
        <v>0</v>
      </c>
      <c r="AI36" s="191" t="str">
        <f ca="1"/>
        <v>On Schedule</v>
      </c>
      <c r="AJ36" cm="1">
        <f t="array" aca="1" ref="AJ36" ca="1">_xlfn.XLOOKUP(1,(E36='01 Summary'!$E$4:$E$250)*(('01 Summary'!$AI$4:$AI$250="Late")+('01 Summary'!$AI$4:$AI$250="On Schedule")),'01 Summary'!$AM$4:$AM$250," ")</f>
        <v>0</v>
      </c>
      <c r="AL36" s="644" t="s">
        <v>1448</v>
      </c>
      <c r="AM36" s="644" t="s">
        <v>3627</v>
      </c>
      <c r="AN36" s="644" t="s">
        <v>3882</v>
      </c>
    </row>
    <row r="37" spans="2:40" ht="30" customHeight="1" x14ac:dyDescent="0.2">
      <c r="B37" s="508">
        <f ca="1"/>
        <v>33</v>
      </c>
      <c r="C37" s="508" t="str">
        <f ca="1"/>
        <v>MDW-39313</v>
      </c>
      <c r="D37" s="508" t="str">
        <f ca="1"/>
        <v>Lot01</v>
      </c>
      <c r="E37" s="508" t="str">
        <f ca="1"/>
        <v>GEN2.12</v>
      </c>
      <c r="F37" s="508" t="str">
        <f ca="1"/>
        <v>GEN</v>
      </c>
      <c r="G37" s="542" t="str">
        <f ca="1"/>
        <v xml:space="preserve">Modification Battery Charger Room at Main Workshop - Building Services  </v>
      </c>
      <c r="H37" s="508" t="str">
        <f ca="1"/>
        <v>ประธาน</v>
      </c>
      <c r="I37" s="509">
        <f ca="1"/>
        <v>0</v>
      </c>
      <c r="J37" s="508">
        <f ca="1"/>
        <v>0</v>
      </c>
      <c r="K37" s="510">
        <f ca="1"/>
        <v>46235</v>
      </c>
      <c r="L37" s="173">
        <f ca="1"/>
        <v>46326</v>
      </c>
      <c r="M37" s="187">
        <f ca="1"/>
        <v>1</v>
      </c>
      <c r="N37" s="191" t="str">
        <f ca="1"/>
        <v>Completed</v>
      </c>
      <c r="O37" s="173">
        <f ca="1"/>
        <v>46356</v>
      </c>
      <c r="P37" s="187">
        <f ca="1"/>
        <v>1</v>
      </c>
      <c r="Q37" s="191" t="str">
        <f ca="1"/>
        <v>Completed</v>
      </c>
      <c r="R37" s="194">
        <f ca="1"/>
        <v>0</v>
      </c>
      <c r="S37" s="195">
        <f ca="1"/>
        <v>0</v>
      </c>
      <c r="T37" s="203">
        <f ca="1"/>
        <v>0</v>
      </c>
      <c r="U37" s="173">
        <f ca="1"/>
        <v>46387</v>
      </c>
      <c r="V37" s="187">
        <f ca="1"/>
        <v>0</v>
      </c>
      <c r="W37" s="191" t="str">
        <f ca="1"/>
        <v>On Schedule</v>
      </c>
      <c r="X37" s="194">
        <f ca="1"/>
        <v>0</v>
      </c>
      <c r="Y37" s="195">
        <f ca="1"/>
        <v>0</v>
      </c>
      <c r="Z37" s="203">
        <f ca="1"/>
        <v>0</v>
      </c>
      <c r="AA37" s="173">
        <f ca="1"/>
        <v>46356</v>
      </c>
      <c r="AB37" s="187">
        <f ca="1"/>
        <v>0</v>
      </c>
      <c r="AC37" s="191" t="str">
        <f ca="1"/>
        <v>On Schedule</v>
      </c>
      <c r="AD37" s="668">
        <f ca="1"/>
        <v>46326</v>
      </c>
      <c r="AE37" s="669">
        <f ca="1"/>
        <v>0</v>
      </c>
      <c r="AF37" s="639" t="str">
        <f ca="1"/>
        <v>On Schedule</v>
      </c>
      <c r="AG37" s="173">
        <f ca="1"/>
        <v>46417</v>
      </c>
      <c r="AH37" s="187">
        <f ca="1"/>
        <v>0</v>
      </c>
      <c r="AI37" s="191" t="str">
        <f ca="1"/>
        <v>On Schedule</v>
      </c>
      <c r="AJ37" cm="1">
        <f t="array" aca="1" ref="AJ37" ca="1">_xlfn.XLOOKUP(1,(E37='01 Summary'!$E$4:$E$250)*(('01 Summary'!$AI$4:$AI$250="Late")+('01 Summary'!$AI$4:$AI$250="On Schedule")),'01 Summary'!$AM$4:$AM$250," ")</f>
        <v>0</v>
      </c>
      <c r="AL37" s="644" t="s">
        <v>1450</v>
      </c>
      <c r="AM37" s="644" t="s">
        <v>3629</v>
      </c>
      <c r="AN37" s="644" t="s">
        <v>3884</v>
      </c>
    </row>
    <row r="38" spans="2:40" ht="30" customHeight="1" x14ac:dyDescent="0.2">
      <c r="B38" s="508">
        <f ca="1"/>
        <v>34</v>
      </c>
      <c r="C38" s="508" t="str">
        <f ca="1"/>
        <v>MDW-39314</v>
      </c>
      <c r="D38" s="508" t="str">
        <f ca="1"/>
        <v>Lot01</v>
      </c>
      <c r="E38" s="508" t="str">
        <f ca="1"/>
        <v>GEN2.13</v>
      </c>
      <c r="F38" s="508" t="str">
        <f ca="1"/>
        <v>GEN</v>
      </c>
      <c r="G38" s="542" t="str">
        <f ca="1"/>
        <v xml:space="preserve">Modification Machining Room at Main Workshop - Building Services  </v>
      </c>
      <c r="H38" s="508" t="str">
        <f ca="1"/>
        <v>ประธาน</v>
      </c>
      <c r="I38" s="509">
        <f ca="1"/>
        <v>0</v>
      </c>
      <c r="J38" s="508">
        <f ca="1"/>
        <v>0</v>
      </c>
      <c r="K38" s="510">
        <f ca="1"/>
        <v>46235</v>
      </c>
      <c r="L38" s="173">
        <f ca="1"/>
        <v>46326</v>
      </c>
      <c r="M38" s="187">
        <f ca="1"/>
        <v>0.9</v>
      </c>
      <c r="N38" s="191" t="str">
        <f ca="1"/>
        <v>On Schedule</v>
      </c>
      <c r="O38" s="173">
        <f ca="1"/>
        <v>46356</v>
      </c>
      <c r="P38" s="187">
        <f ca="1"/>
        <v>0</v>
      </c>
      <c r="Q38" s="191" t="str">
        <f ca="1"/>
        <v>On Schedule</v>
      </c>
      <c r="R38" s="194">
        <f ca="1"/>
        <v>0</v>
      </c>
      <c r="S38" s="195">
        <f ca="1"/>
        <v>0</v>
      </c>
      <c r="T38" s="203">
        <f ca="1"/>
        <v>0</v>
      </c>
      <c r="U38" s="173">
        <f ca="1"/>
        <v>46387</v>
      </c>
      <c r="V38" s="187">
        <f ca="1"/>
        <v>0</v>
      </c>
      <c r="W38" s="191" t="str">
        <f ca="1"/>
        <v>On Schedule</v>
      </c>
      <c r="X38" s="194">
        <f ca="1"/>
        <v>0</v>
      </c>
      <c r="Y38" s="195">
        <f ca="1"/>
        <v>0</v>
      </c>
      <c r="Z38" s="203">
        <f ca="1"/>
        <v>0</v>
      </c>
      <c r="AA38" s="173">
        <f ca="1"/>
        <v>46356</v>
      </c>
      <c r="AB38" s="187">
        <f ca="1"/>
        <v>0</v>
      </c>
      <c r="AC38" s="191" t="str">
        <f ca="1"/>
        <v>On Schedule</v>
      </c>
      <c r="AD38" s="668">
        <f ca="1"/>
        <v>46326</v>
      </c>
      <c r="AE38" s="669">
        <f ca="1"/>
        <v>0</v>
      </c>
      <c r="AF38" s="639" t="str">
        <f ca="1"/>
        <v>On Schedule</v>
      </c>
      <c r="AG38" s="173">
        <f ca="1"/>
        <v>46417</v>
      </c>
      <c r="AH38" s="187">
        <f ca="1"/>
        <v>0</v>
      </c>
      <c r="AI38" s="191" t="str">
        <f ca="1"/>
        <v>On Schedule</v>
      </c>
      <c r="AJ38" cm="1">
        <f t="array" aca="1" ref="AJ38" ca="1">_xlfn.XLOOKUP(1,(E38='01 Summary'!$E$4:$E$250)*(('01 Summary'!$AI$4:$AI$250="Late")+('01 Summary'!$AI$4:$AI$250="On Schedule")),'01 Summary'!$AM$4:$AM$250," ")</f>
        <v>0</v>
      </c>
      <c r="AL38" s="644" t="s">
        <v>1452</v>
      </c>
      <c r="AM38" s="644" t="s">
        <v>3631</v>
      </c>
      <c r="AN38" s="644" t="s">
        <v>3886</v>
      </c>
    </row>
    <row r="39" spans="2:40" ht="30" customHeight="1" x14ac:dyDescent="0.2">
      <c r="B39" s="508">
        <f ca="1"/>
        <v>35</v>
      </c>
      <c r="C39" s="508" t="str">
        <f ca="1"/>
        <v>MDW-39315</v>
      </c>
      <c r="D39" s="508" t="str">
        <f ca="1"/>
        <v>Lot01</v>
      </c>
      <c r="E39" s="508" t="str">
        <f ca="1"/>
        <v>GEN2.14</v>
      </c>
      <c r="F39" s="508" t="str">
        <f ca="1"/>
        <v>GEN</v>
      </c>
      <c r="G39" s="542" t="str">
        <f ca="1"/>
        <v xml:space="preserve">Modification Electronic Workshop, Battery Charger and Machining Room at Main Workshop - Civil &amp; AR  </v>
      </c>
      <c r="H39" s="508" t="str">
        <f ca="1"/>
        <v>สหชาติ</v>
      </c>
      <c r="I39" s="509">
        <f ca="1"/>
        <v>0</v>
      </c>
      <c r="J39" s="508">
        <f ca="1"/>
        <v>0</v>
      </c>
      <c r="K39" s="510">
        <f ca="1"/>
        <v>46235</v>
      </c>
      <c r="L39" s="173">
        <f ca="1"/>
        <v>46326</v>
      </c>
      <c r="M39" s="187">
        <f ca="1"/>
        <v>0.7</v>
      </c>
      <c r="N39" s="191" t="str">
        <f ca="1"/>
        <v>On Schedule</v>
      </c>
      <c r="O39" s="173">
        <f ca="1"/>
        <v>46356</v>
      </c>
      <c r="P39" s="187">
        <f ca="1"/>
        <v>0.9</v>
      </c>
      <c r="Q39" s="191" t="str">
        <f ca="1"/>
        <v>On Schedule</v>
      </c>
      <c r="R39" s="194">
        <f ca="1"/>
        <v>0</v>
      </c>
      <c r="S39" s="195">
        <f ca="1"/>
        <v>0</v>
      </c>
      <c r="T39" s="203">
        <f ca="1"/>
        <v>0</v>
      </c>
      <c r="U39" s="173">
        <f ca="1"/>
        <v>46387</v>
      </c>
      <c r="V39" s="187">
        <f ca="1"/>
        <v>0</v>
      </c>
      <c r="W39" s="191" t="str">
        <f ca="1"/>
        <v>On Schedule</v>
      </c>
      <c r="X39" s="194">
        <f ca="1"/>
        <v>0</v>
      </c>
      <c r="Y39" s="195">
        <f ca="1"/>
        <v>0</v>
      </c>
      <c r="Z39" s="203">
        <f ca="1"/>
        <v>0</v>
      </c>
      <c r="AA39" s="173">
        <f ca="1"/>
        <v>46356</v>
      </c>
      <c r="AB39" s="187">
        <f ca="1"/>
        <v>0</v>
      </c>
      <c r="AC39" s="191" t="str">
        <f ca="1"/>
        <v>On Schedule</v>
      </c>
      <c r="AD39" s="668">
        <f ca="1"/>
        <v>0</v>
      </c>
      <c r="AE39" s="669">
        <f ca="1"/>
        <v>0</v>
      </c>
      <c r="AF39" s="639">
        <f ca="1"/>
        <v>0</v>
      </c>
      <c r="AG39" s="173">
        <f ca="1"/>
        <v>46417</v>
      </c>
      <c r="AH39" s="187">
        <f ca="1"/>
        <v>0</v>
      </c>
      <c r="AI39" s="191" t="str">
        <f ca="1"/>
        <v>On Schedule</v>
      </c>
      <c r="AJ39" cm="1">
        <f t="array" aca="1" ref="AJ39" ca="1">_xlfn.XLOOKUP(1,(E39='01 Summary'!$E$4:$E$250)*(('01 Summary'!$AI$4:$AI$250="Late")+('01 Summary'!$AI$4:$AI$250="On Schedule")),'01 Summary'!$AM$4:$AM$250," ")</f>
        <v>0</v>
      </c>
      <c r="AL39" s="644" t="s">
        <v>1455</v>
      </c>
      <c r="AM39" s="644" t="s">
        <v>3635</v>
      </c>
      <c r="AN39" s="644" t="s">
        <v>3890</v>
      </c>
    </row>
    <row r="40" spans="2:40" ht="30" customHeight="1" x14ac:dyDescent="0.2">
      <c r="B40" s="508">
        <f ca="1"/>
        <v>36</v>
      </c>
      <c r="C40" s="508" t="str">
        <f ca="1"/>
        <v>MDW-39297</v>
      </c>
      <c r="D40" s="508" t="str">
        <f ca="1"/>
        <v>Lot01</v>
      </c>
      <c r="E40" s="508" t="str">
        <f ca="1"/>
        <v>GEN2.15</v>
      </c>
      <c r="F40" s="508" t="str">
        <f ca="1"/>
        <v>GEN</v>
      </c>
      <c r="G40" s="542" t="str">
        <f ca="1"/>
        <v>Training Room at Ratchada Station (Part 2)</v>
      </c>
      <c r="H40" s="508" t="str">
        <f ca="1"/>
        <v>สหชาติ</v>
      </c>
      <c r="I40" s="509">
        <f ca="1"/>
        <v>0</v>
      </c>
      <c r="J40" s="508">
        <f ca="1"/>
        <v>0</v>
      </c>
      <c r="K40" s="510">
        <f ca="1"/>
        <v>46235</v>
      </c>
      <c r="L40" s="173">
        <f ca="1"/>
        <v>46235</v>
      </c>
      <c r="M40" s="187">
        <f ca="1"/>
        <v>0</v>
      </c>
      <c r="N40" s="191" t="str">
        <f ca="1"/>
        <v>Late</v>
      </c>
      <c r="O40" s="173">
        <f ca="1"/>
        <v>46265</v>
      </c>
      <c r="P40" s="187">
        <f ca="1"/>
        <v>1</v>
      </c>
      <c r="Q40" s="191" t="str">
        <f ca="1"/>
        <v>Completed</v>
      </c>
      <c r="R40" s="194">
        <f ca="1"/>
        <v>0</v>
      </c>
      <c r="S40" s="195">
        <f ca="1"/>
        <v>0</v>
      </c>
      <c r="T40" s="203">
        <f ca="1"/>
        <v>0</v>
      </c>
      <c r="U40" s="173">
        <f ca="1"/>
        <v>46295</v>
      </c>
      <c r="V40" s="187">
        <f ca="1"/>
        <v>1</v>
      </c>
      <c r="W40" s="191" t="str">
        <f ca="1"/>
        <v>Completed</v>
      </c>
      <c r="X40" s="194">
        <f ca="1"/>
        <v>0</v>
      </c>
      <c r="Y40" s="195">
        <f ca="1"/>
        <v>0</v>
      </c>
      <c r="Z40" s="203">
        <f ca="1"/>
        <v>0</v>
      </c>
      <c r="AA40" s="173">
        <f ca="1"/>
        <v>46356</v>
      </c>
      <c r="AB40" s="187">
        <f ca="1"/>
        <v>0</v>
      </c>
      <c r="AC40" s="191" t="str">
        <f ca="1"/>
        <v>On Schedule</v>
      </c>
      <c r="AD40" s="668">
        <f ca="1"/>
        <v>0</v>
      </c>
      <c r="AE40" s="669">
        <f ca="1"/>
        <v>0</v>
      </c>
      <c r="AF40" s="639">
        <f ca="1"/>
        <v>0</v>
      </c>
      <c r="AG40" s="173">
        <f ca="1"/>
        <v>46325</v>
      </c>
      <c r="AH40" s="187">
        <f ca="1"/>
        <v>0</v>
      </c>
      <c r="AI40" s="191" t="str">
        <f ca="1"/>
        <v>On Schedule</v>
      </c>
      <c r="AJ40" s="571" cm="1">
        <f t="array" aca="1" ref="AJ40" ca="1">_xlfn.XLOOKUP(1,(E40='01 Summary'!$E$4:$E$250)*(('01 Summary'!$AI$4:$AI$250="Late")+('01 Summary'!$AI$4:$AI$250="On Schedule")),'01 Summary'!$AM$4:$AM$250," ")</f>
        <v>0</v>
      </c>
      <c r="AK40" s="571"/>
      <c r="AL40" s="709" t="s">
        <v>536</v>
      </c>
      <c r="AM40" s="709" t="s">
        <v>2153</v>
      </c>
      <c r="AN40" s="709" t="s">
        <v>2155</v>
      </c>
    </row>
    <row r="41" spans="2:40" ht="30" customHeight="1" x14ac:dyDescent="0.2">
      <c r="B41" s="508">
        <f ca="1"/>
        <v>37</v>
      </c>
      <c r="C41" s="508" t="str">
        <f ca="1"/>
        <v>MDW-39291</v>
      </c>
      <c r="D41" s="508" t="str">
        <f ca="1"/>
        <v>Lot01</v>
      </c>
      <c r="E41" s="508" t="str">
        <f ca="1"/>
        <v>GEN2.16</v>
      </c>
      <c r="F41" s="508" t="str">
        <f ca="1"/>
        <v>GEN</v>
      </c>
      <c r="G41" s="542" t="str">
        <f ca="1"/>
        <v xml:space="preserve">Conductor Rail Arrangement Modification at Main Line East Section </v>
      </c>
      <c r="H41" s="508" t="str">
        <f ca="1"/>
        <v>กำพล</v>
      </c>
      <c r="I41" s="509">
        <f ca="1"/>
        <v>0</v>
      </c>
      <c r="J41" s="508">
        <f ca="1"/>
        <v>0</v>
      </c>
      <c r="K41" s="510">
        <f ca="1"/>
        <v>46235</v>
      </c>
      <c r="L41" s="173">
        <f ca="1"/>
        <v>46295</v>
      </c>
      <c r="M41" s="187">
        <f ca="1"/>
        <v>1</v>
      </c>
      <c r="N41" s="191" t="str">
        <f ca="1"/>
        <v>Completed</v>
      </c>
      <c r="O41" s="173">
        <f ca="1"/>
        <v>46295</v>
      </c>
      <c r="P41" s="187">
        <f ca="1"/>
        <v>1</v>
      </c>
      <c r="Q41" s="191" t="str">
        <f ca="1"/>
        <v>Completed</v>
      </c>
      <c r="R41" s="194">
        <f ca="1"/>
        <v>0</v>
      </c>
      <c r="S41" s="195">
        <f ca="1"/>
        <v>0</v>
      </c>
      <c r="T41" s="203">
        <f ca="1"/>
        <v>0</v>
      </c>
      <c r="U41" s="173">
        <f ca="1"/>
        <v>46387</v>
      </c>
      <c r="V41" s="187">
        <f ca="1"/>
        <v>0.9</v>
      </c>
      <c r="W41" s="191" t="str">
        <f ca="1"/>
        <v>On Schedule</v>
      </c>
      <c r="X41" s="194">
        <f ca="1"/>
        <v>0</v>
      </c>
      <c r="Y41" s="195">
        <f ca="1"/>
        <v>0</v>
      </c>
      <c r="Z41" s="203">
        <f ca="1"/>
        <v>0</v>
      </c>
      <c r="AA41" s="173">
        <f ca="1"/>
        <v>46356</v>
      </c>
      <c r="AB41" s="187">
        <f ca="1"/>
        <v>0</v>
      </c>
      <c r="AC41" s="191" t="str">
        <f ca="1"/>
        <v>On Schedule</v>
      </c>
      <c r="AD41" s="668">
        <f ca="1"/>
        <v>0</v>
      </c>
      <c r="AE41" s="669">
        <f ca="1"/>
        <v>0</v>
      </c>
      <c r="AF41" s="639">
        <f ca="1"/>
        <v>0</v>
      </c>
      <c r="AG41" s="173">
        <f ca="1"/>
        <v>46417</v>
      </c>
      <c r="AH41" s="187">
        <f ca="1"/>
        <v>0</v>
      </c>
      <c r="AI41" s="191" t="str">
        <f ca="1"/>
        <v>On Schedule</v>
      </c>
      <c r="AJ41" cm="1">
        <f t="array" aca="1" ref="AJ41" ca="1">_xlfn.XLOOKUP(1,(E41='01 Summary'!$E$4:$E$250)*(('01 Summary'!$AI$4:$AI$250="Late")+('01 Summary'!$AI$4:$AI$250="On Schedule")),'01 Summary'!$AM$4:$AM$250," ")</f>
        <v>0</v>
      </c>
      <c r="AL41" s="644" t="s">
        <v>1393</v>
      </c>
      <c r="AM41" s="644" t="s">
        <v>2370</v>
      </c>
      <c r="AN41" s="644" t="s">
        <v>2372</v>
      </c>
    </row>
    <row r="42" spans="2:40" ht="30" customHeight="1" x14ac:dyDescent="0.2">
      <c r="B42" s="508">
        <f ca="1"/>
        <v>38</v>
      </c>
      <c r="C42" s="508" t="str">
        <f ca="1"/>
        <v>MDW-39292</v>
      </c>
      <c r="D42" s="508" t="str">
        <f ca="1"/>
        <v>Lot01</v>
      </c>
      <c r="E42" s="508" t="str">
        <f ca="1"/>
        <v>GEN2.17</v>
      </c>
      <c r="F42" s="508" t="str">
        <f ca="1"/>
        <v>GEN</v>
      </c>
      <c r="G42" s="542" t="str">
        <f ca="1"/>
        <v xml:space="preserve">Conductor Rail Arrangement Modification at Depot </v>
      </c>
      <c r="H42" s="508" t="str">
        <f ca="1"/>
        <v>กำพล</v>
      </c>
      <c r="I42" s="509">
        <f ca="1"/>
        <v>0</v>
      </c>
      <c r="J42" s="508">
        <f ca="1"/>
        <v>0</v>
      </c>
      <c r="K42" s="510">
        <f ca="1"/>
        <v>46235</v>
      </c>
      <c r="L42" s="173">
        <f ca="1"/>
        <v>46295</v>
      </c>
      <c r="M42" s="187">
        <f ca="1"/>
        <v>1</v>
      </c>
      <c r="N42" s="191" t="str">
        <f ca="1"/>
        <v>Completed</v>
      </c>
      <c r="O42" s="173">
        <f ca="1"/>
        <v>46295</v>
      </c>
      <c r="P42" s="187">
        <f ca="1"/>
        <v>1</v>
      </c>
      <c r="Q42" s="191" t="str">
        <f ca="1"/>
        <v>Completed</v>
      </c>
      <c r="R42" s="194">
        <f ca="1"/>
        <v>0</v>
      </c>
      <c r="S42" s="195">
        <f ca="1"/>
        <v>0</v>
      </c>
      <c r="T42" s="203">
        <f ca="1"/>
        <v>0</v>
      </c>
      <c r="U42" s="173">
        <f ca="1"/>
        <v>46387</v>
      </c>
      <c r="V42" s="187">
        <f ca="1"/>
        <v>0.9</v>
      </c>
      <c r="W42" s="191" t="str">
        <f ca="1"/>
        <v>On Schedule</v>
      </c>
      <c r="X42" s="194">
        <f ca="1"/>
        <v>0</v>
      </c>
      <c r="Y42" s="195">
        <f ca="1"/>
        <v>0</v>
      </c>
      <c r="Z42" s="203">
        <f ca="1"/>
        <v>0</v>
      </c>
      <c r="AA42" s="173">
        <f ca="1"/>
        <v>46356</v>
      </c>
      <c r="AB42" s="187">
        <f ca="1"/>
        <v>0</v>
      </c>
      <c r="AC42" s="191" t="str">
        <f ca="1"/>
        <v>On Schedule</v>
      </c>
      <c r="AD42" s="668">
        <f ca="1"/>
        <v>0</v>
      </c>
      <c r="AE42" s="669">
        <f ca="1"/>
        <v>0</v>
      </c>
      <c r="AF42" s="639">
        <f ca="1"/>
        <v>0</v>
      </c>
      <c r="AG42" s="173">
        <f ca="1"/>
        <v>46417</v>
      </c>
      <c r="AH42" s="187">
        <f ca="1"/>
        <v>0</v>
      </c>
      <c r="AI42" s="191" t="str">
        <f ca="1"/>
        <v>On Schedule</v>
      </c>
      <c r="AJ42" cm="1">
        <f t="array" aca="1" ref="AJ42" ca="1">_xlfn.XLOOKUP(1,(E42='01 Summary'!$E$4:$E$250)*(('01 Summary'!$AI$4:$AI$250="Late")+('01 Summary'!$AI$4:$AI$250="On Schedule")),'01 Summary'!$AM$4:$AM$250," ")</f>
        <v>0</v>
      </c>
      <c r="AL42" s="644" t="s">
        <v>1396</v>
      </c>
      <c r="AM42" s="644" t="s">
        <v>2374</v>
      </c>
      <c r="AN42" s="644" t="s">
        <v>2376</v>
      </c>
    </row>
    <row r="43" spans="2:40" ht="30" customHeight="1" x14ac:dyDescent="0.2">
      <c r="B43" s="508">
        <f ca="1"/>
        <v>39</v>
      </c>
      <c r="C43" s="508" t="str">
        <f ca="1"/>
        <v>MDW-39295</v>
      </c>
      <c r="D43" s="508" t="str">
        <f ca="1"/>
        <v>Lot01</v>
      </c>
      <c r="E43" s="508" t="str">
        <f ca="1"/>
        <v>GEN2.18</v>
      </c>
      <c r="F43" s="508" t="str">
        <f ca="1"/>
        <v>GEN</v>
      </c>
      <c r="G43" s="542" t="str">
        <f ca="1"/>
        <v>Dangerous Goods Building in Depot - Civil &amp; AR</v>
      </c>
      <c r="H43" s="508" t="str">
        <f ca="1"/>
        <v>สหชาติ</v>
      </c>
      <c r="I43" s="509">
        <f ca="1"/>
        <v>0</v>
      </c>
      <c r="J43" s="508">
        <f ca="1"/>
        <v>0</v>
      </c>
      <c r="K43" s="510">
        <f ca="1"/>
        <v>46235</v>
      </c>
      <c r="L43" s="173">
        <f ca="1"/>
        <v>46049</v>
      </c>
      <c r="M43" s="187">
        <f ca="1"/>
        <v>1</v>
      </c>
      <c r="N43" s="191" t="str">
        <f ca="1"/>
        <v>Completed</v>
      </c>
      <c r="O43" s="173">
        <f ca="1"/>
        <v>46080</v>
      </c>
      <c r="P43" s="187">
        <f ca="1"/>
        <v>1</v>
      </c>
      <c r="Q43" s="191" t="str">
        <f ca="1"/>
        <v>Completed</v>
      </c>
      <c r="R43" s="194">
        <f ca="1"/>
        <v>0</v>
      </c>
      <c r="S43" s="195">
        <f ca="1"/>
        <v>0</v>
      </c>
      <c r="T43" s="203">
        <f ca="1"/>
        <v>0</v>
      </c>
      <c r="U43" s="173">
        <f ca="1"/>
        <v>46142</v>
      </c>
      <c r="V43" s="187">
        <f ca="1"/>
        <v>1</v>
      </c>
      <c r="W43" s="191" t="str">
        <f ca="1"/>
        <v>Completed</v>
      </c>
      <c r="X43" s="194">
        <f ca="1"/>
        <v>0</v>
      </c>
      <c r="Y43" s="195">
        <f ca="1"/>
        <v>0</v>
      </c>
      <c r="Z43" s="203">
        <f ca="1"/>
        <v>0</v>
      </c>
      <c r="AA43" s="173">
        <f ca="1"/>
        <v>46142</v>
      </c>
      <c r="AB43" s="187">
        <f ca="1"/>
        <v>1</v>
      </c>
      <c r="AC43" s="191" t="str">
        <f ca="1"/>
        <v>Completed</v>
      </c>
      <c r="AD43" s="668">
        <f ca="1"/>
        <v>0</v>
      </c>
      <c r="AE43" s="669">
        <f ca="1"/>
        <v>0</v>
      </c>
      <c r="AF43" s="639">
        <f ca="1"/>
        <v>0</v>
      </c>
      <c r="AG43" s="173">
        <f ca="1"/>
        <v>46326</v>
      </c>
      <c r="AH43" s="187">
        <f ca="1"/>
        <v>0</v>
      </c>
      <c r="AI43" s="191" t="str">
        <f ca="1"/>
        <v>On Schedule</v>
      </c>
      <c r="AJ43" cm="1">
        <f t="array" aca="1" ref="AJ43" ca="1">_xlfn.XLOOKUP(1,(E43='01 Summary'!$E$4:$E$250)*(('01 Summary'!$AI$4:$AI$250="Late")+('01 Summary'!$AI$4:$AI$250="On Schedule")),'01 Summary'!$AM$4:$AM$250," ")</f>
        <v>0</v>
      </c>
      <c r="AL43" s="644" t="s">
        <v>400</v>
      </c>
      <c r="AM43" s="644" t="s">
        <v>2149</v>
      </c>
      <c r="AN43" s="644" t="s">
        <v>2151</v>
      </c>
    </row>
    <row r="44" spans="2:40" ht="30" customHeight="1" x14ac:dyDescent="0.2">
      <c r="B44" s="508">
        <f ca="1"/>
        <v>40</v>
      </c>
      <c r="C44" s="508" t="str">
        <f ca="1"/>
        <v>MDW-39296</v>
      </c>
      <c r="D44" s="508" t="str">
        <f ca="1"/>
        <v>Lot01</v>
      </c>
      <c r="E44" s="508" t="str">
        <f ca="1"/>
        <v>GEN2.19</v>
      </c>
      <c r="F44" s="508" t="str">
        <f ca="1"/>
        <v>GEN</v>
      </c>
      <c r="G44" s="542" t="str">
        <f ca="1"/>
        <v>Dangerous Goods Building in Depot - Building Services</v>
      </c>
      <c r="H44" s="508" t="str">
        <f ca="1"/>
        <v>ประธาน</v>
      </c>
      <c r="I44" s="509">
        <f ca="1"/>
        <v>0</v>
      </c>
      <c r="J44" s="508">
        <f ca="1"/>
        <v>0</v>
      </c>
      <c r="K44" s="510">
        <f ca="1"/>
        <v>46235</v>
      </c>
      <c r="L44" s="173">
        <f ca="1"/>
        <v>46004</v>
      </c>
      <c r="M44" s="187">
        <f ca="1"/>
        <v>1</v>
      </c>
      <c r="N44" s="191" t="str">
        <f ca="1"/>
        <v>Completed</v>
      </c>
      <c r="O44" s="173">
        <f ca="1"/>
        <v>46050</v>
      </c>
      <c r="P44" s="187">
        <f ca="1"/>
        <v>1</v>
      </c>
      <c r="Q44" s="191" t="str">
        <f ca="1"/>
        <v>Completed</v>
      </c>
      <c r="R44" s="194">
        <f ca="1"/>
        <v>0</v>
      </c>
      <c r="S44" s="195">
        <f ca="1"/>
        <v>0</v>
      </c>
      <c r="T44" s="203">
        <f ca="1"/>
        <v>0</v>
      </c>
      <c r="U44" s="173">
        <f ca="1"/>
        <v>46142</v>
      </c>
      <c r="V44" s="187">
        <f ca="1"/>
        <v>1</v>
      </c>
      <c r="W44" s="191" t="str">
        <f ca="1"/>
        <v>Completed</v>
      </c>
      <c r="X44" s="194">
        <f ca="1"/>
        <v>0</v>
      </c>
      <c r="Y44" s="195">
        <f ca="1"/>
        <v>0</v>
      </c>
      <c r="Z44" s="203">
        <f ca="1"/>
        <v>0</v>
      </c>
      <c r="AA44" s="173">
        <f ca="1"/>
        <v>46142</v>
      </c>
      <c r="AB44" s="187">
        <f ca="1"/>
        <v>1</v>
      </c>
      <c r="AC44" s="191" t="str">
        <f ca="1"/>
        <v>Completed</v>
      </c>
      <c r="AD44" s="668">
        <f ca="1"/>
        <v>46326</v>
      </c>
      <c r="AE44" s="669">
        <f ca="1"/>
        <v>0</v>
      </c>
      <c r="AF44" s="639" t="str">
        <f ca="1"/>
        <v>On Schedule</v>
      </c>
      <c r="AG44" s="173">
        <f ca="1"/>
        <v>46326</v>
      </c>
      <c r="AH44" s="187">
        <f ca="1"/>
        <v>0</v>
      </c>
      <c r="AI44" s="191" t="str">
        <f ca="1"/>
        <v>On Schedule</v>
      </c>
      <c r="AJ44" cm="1">
        <f t="array" aca="1" ref="AJ44" ca="1">_xlfn.XLOOKUP(1,(E44='01 Summary'!$E$4:$E$250)*(('01 Summary'!$AI$4:$AI$250="Late")+('01 Summary'!$AI$4:$AI$250="On Schedule")),'01 Summary'!$AM$4:$AM$250," ")</f>
        <v>0</v>
      </c>
      <c r="AL44" s="644" t="s">
        <v>399</v>
      </c>
      <c r="AM44" s="644" t="s">
        <v>3591</v>
      </c>
      <c r="AN44" s="644" t="s">
        <v>3856</v>
      </c>
    </row>
    <row r="45" spans="2:40" ht="30" customHeight="1" x14ac:dyDescent="0.2">
      <c r="B45" s="508">
        <f ca="1"/>
        <v>41</v>
      </c>
      <c r="C45" s="508" t="str">
        <f ca="1"/>
        <v>MDW-39308</v>
      </c>
      <c r="D45" s="508" t="str">
        <f ca="1"/>
        <v>Lot01</v>
      </c>
      <c r="E45" s="508" t="str">
        <f ca="1"/>
        <v>GEN2.20</v>
      </c>
      <c r="F45" s="508" t="str">
        <f ca="1"/>
        <v>GEN</v>
      </c>
      <c r="G45" s="542" t="str">
        <f ca="1"/>
        <v>Additional Locking Devices for Main Line Tandem Turnouts 2007, 2010 &amp; 2013 and Depot Turnout D16</v>
      </c>
      <c r="H45" s="508" t="str">
        <f ca="1"/>
        <v>กำพล</v>
      </c>
      <c r="I45" s="509">
        <f ca="1"/>
        <v>0</v>
      </c>
      <c r="J45" s="508">
        <f ca="1"/>
        <v>0</v>
      </c>
      <c r="K45" s="510">
        <f ca="1"/>
        <v>46235</v>
      </c>
      <c r="L45" s="173">
        <f ca="1"/>
        <v>46356</v>
      </c>
      <c r="M45" s="187">
        <f ca="1"/>
        <v>0.5</v>
      </c>
      <c r="N45" s="191" t="str">
        <f ca="1"/>
        <v>On Schedule</v>
      </c>
      <c r="O45" s="173">
        <f ca="1"/>
        <v>46295</v>
      </c>
      <c r="P45" s="187">
        <f ca="1"/>
        <v>1</v>
      </c>
      <c r="Q45" s="191" t="str">
        <f ca="1"/>
        <v>Completed</v>
      </c>
      <c r="R45" s="194">
        <f ca="1"/>
        <v>0</v>
      </c>
      <c r="S45" s="195">
        <f ca="1"/>
        <v>0</v>
      </c>
      <c r="T45" s="203">
        <f ca="1"/>
        <v>0</v>
      </c>
      <c r="U45" s="173">
        <f ca="1"/>
        <v>46387</v>
      </c>
      <c r="V45" s="187">
        <f ca="1"/>
        <v>0</v>
      </c>
      <c r="W45" s="191" t="str">
        <f ca="1"/>
        <v>On Schedule</v>
      </c>
      <c r="X45" s="194">
        <f ca="1"/>
        <v>0</v>
      </c>
      <c r="Y45" s="195">
        <f ca="1"/>
        <v>0</v>
      </c>
      <c r="Z45" s="203">
        <f ca="1"/>
        <v>0</v>
      </c>
      <c r="AA45" s="173">
        <f ca="1"/>
        <v>46356</v>
      </c>
      <c r="AB45" s="187">
        <f ca="1"/>
        <v>0</v>
      </c>
      <c r="AC45" s="191" t="str">
        <f ca="1"/>
        <v>On Schedule</v>
      </c>
      <c r="AD45" s="668">
        <f ca="1"/>
        <v>0</v>
      </c>
      <c r="AE45" s="669">
        <f ca="1"/>
        <v>0</v>
      </c>
      <c r="AF45" s="639">
        <f ca="1"/>
        <v>0</v>
      </c>
      <c r="AG45" s="173">
        <f ca="1"/>
        <v>46417</v>
      </c>
      <c r="AH45" s="187">
        <f ca="1"/>
        <v>0</v>
      </c>
      <c r="AI45" s="191" t="str">
        <f ca="1"/>
        <v>On Schedule</v>
      </c>
      <c r="AJ45" cm="1">
        <f t="array" aca="1" ref="AJ45" ca="1">_xlfn.XLOOKUP(1,(E45='01 Summary'!$E$4:$E$250)*(('01 Summary'!$AI$4:$AI$250="Late")+('01 Summary'!$AI$4:$AI$250="On Schedule")),'01 Summary'!$AM$4:$AM$250," ")</f>
        <v>0</v>
      </c>
      <c r="AL45" s="644" t="s">
        <v>1439</v>
      </c>
      <c r="AM45" s="644" t="s">
        <v>3619</v>
      </c>
      <c r="AN45" s="644" t="s">
        <v>3874</v>
      </c>
    </row>
    <row r="46" spans="2:40" ht="30" hidden="1" customHeight="1" x14ac:dyDescent="0.2">
      <c r="B46" s="508">
        <f ca="1"/>
        <v>42</v>
      </c>
      <c r="C46" s="508" t="str">
        <f ca="1"/>
        <v>MDW-39200-31</v>
      </c>
      <c r="D46" s="508" t="str">
        <f ca="1"/>
        <v>Lot01</v>
      </c>
      <c r="E46" s="508" t="str">
        <f ca="1"/>
        <v>GEN3</v>
      </c>
      <c r="F46" s="508" t="str">
        <f ca="1"/>
        <v>GEN</v>
      </c>
      <c r="G46" s="542" t="str">
        <f ca="1"/>
        <v>Cable Containment Modification</v>
      </c>
      <c r="H46" s="508" t="str">
        <f ca="1"/>
        <v>-</v>
      </c>
      <c r="I46" s="509">
        <f ca="1"/>
        <v>0</v>
      </c>
      <c r="J46" s="508">
        <f ca="1"/>
        <v>0</v>
      </c>
      <c r="K46" s="510">
        <f ca="1"/>
        <v>45805</v>
      </c>
      <c r="L46" s="668">
        <f ca="1"/>
        <v>0</v>
      </c>
      <c r="M46" s="669">
        <f ca="1"/>
        <v>0</v>
      </c>
      <c r="N46" s="639">
        <f ca="1"/>
        <v>0</v>
      </c>
      <c r="O46" s="668">
        <f ca="1"/>
        <v>0</v>
      </c>
      <c r="P46" s="669">
        <f ca="1"/>
        <v>0</v>
      </c>
      <c r="Q46" s="639">
        <f ca="1"/>
        <v>0</v>
      </c>
      <c r="R46" s="668">
        <f ca="1"/>
        <v>0</v>
      </c>
      <c r="S46" s="669">
        <f ca="1"/>
        <v>0</v>
      </c>
      <c r="T46" s="639">
        <f ca="1"/>
        <v>0</v>
      </c>
      <c r="U46" s="668">
        <f ca="1"/>
        <v>0</v>
      </c>
      <c r="V46" s="669">
        <f ca="1"/>
        <v>0</v>
      </c>
      <c r="W46" s="639">
        <f ca="1"/>
        <v>0</v>
      </c>
      <c r="X46" s="668">
        <f ca="1"/>
        <v>0</v>
      </c>
      <c r="Y46" s="669">
        <f ca="1"/>
        <v>0</v>
      </c>
      <c r="Z46" s="639">
        <f ca="1"/>
        <v>0</v>
      </c>
      <c r="AA46" s="668">
        <f ca="1"/>
        <v>0</v>
      </c>
      <c r="AB46" s="669">
        <f ca="1"/>
        <v>0</v>
      </c>
      <c r="AC46" s="639">
        <f ca="1"/>
        <v>0</v>
      </c>
      <c r="AD46" s="668">
        <f ca="1"/>
        <v>0</v>
      </c>
      <c r="AE46" s="669">
        <f ca="1"/>
        <v>0</v>
      </c>
      <c r="AF46" s="639">
        <f ca="1"/>
        <v>0</v>
      </c>
      <c r="AG46" s="724">
        <f ca="1"/>
        <v>0</v>
      </c>
      <c r="AH46" s="725">
        <f ca="1"/>
        <v>0</v>
      </c>
      <c r="AI46" s="726">
        <f ca="1"/>
        <v>0</v>
      </c>
      <c r="AJ46" t="str" cm="1">
        <f t="array" aca="1" ref="AJ46" ca="1">_xlfn.XLOOKUP(1,(E46='01 Summary'!$E$4:$E$250)*(('01 Summary'!$AI$4:$AI$250="Late")+('01 Summary'!$AI$4:$AI$250="On Schedule")),'01 Summary'!$AM$4:$AM$250," ")</f>
        <v xml:space="preserve"> </v>
      </c>
      <c r="AL46" t="s">
        <v>1144</v>
      </c>
      <c r="AM46" t="s">
        <v>380</v>
      </c>
      <c r="AN46" t="s">
        <v>380</v>
      </c>
    </row>
    <row r="47" spans="2:40" ht="30" hidden="1" customHeight="1" x14ac:dyDescent="0.2">
      <c r="B47" s="508">
        <f ca="1"/>
        <v>43</v>
      </c>
      <c r="C47" s="508" t="str">
        <f ca="1"/>
        <v>-</v>
      </c>
      <c r="D47" s="508" t="str">
        <f ca="1"/>
        <v>Lot01</v>
      </c>
      <c r="E47" s="508" t="str">
        <f ca="1"/>
        <v>GEN4</v>
      </c>
      <c r="F47" s="508" t="str">
        <f ca="1"/>
        <v>GEN</v>
      </c>
      <c r="G47" s="542" t="str">
        <f ca="1"/>
        <v>Training Room and Workshop Room</v>
      </c>
      <c r="H47" s="508" t="str">
        <f ca="1"/>
        <v>-</v>
      </c>
      <c r="I47" s="509">
        <f ca="1"/>
        <v>0</v>
      </c>
      <c r="J47" s="508">
        <f ca="1"/>
        <v>0</v>
      </c>
      <c r="K47" s="510">
        <f ca="1"/>
        <v>46113</v>
      </c>
      <c r="L47" s="194">
        <f ca="1"/>
        <v>0</v>
      </c>
      <c r="M47" s="195">
        <f ca="1"/>
        <v>0</v>
      </c>
      <c r="N47" s="203">
        <f ca="1"/>
        <v>0</v>
      </c>
      <c r="O47" s="194">
        <f ca="1"/>
        <v>0</v>
      </c>
      <c r="P47" s="195">
        <f ca="1"/>
        <v>0</v>
      </c>
      <c r="Q47" s="203">
        <f ca="1"/>
        <v>0</v>
      </c>
      <c r="R47" s="194">
        <f ca="1"/>
        <v>0</v>
      </c>
      <c r="S47" s="195">
        <f ca="1"/>
        <v>0</v>
      </c>
      <c r="T47" s="203">
        <f ca="1"/>
        <v>0</v>
      </c>
      <c r="U47" s="194">
        <f ca="1"/>
        <v>0</v>
      </c>
      <c r="V47" s="195">
        <f ca="1"/>
        <v>0</v>
      </c>
      <c r="W47" s="203">
        <f ca="1"/>
        <v>0</v>
      </c>
      <c r="X47" s="194">
        <f ca="1"/>
        <v>0</v>
      </c>
      <c r="Y47" s="195">
        <f ca="1"/>
        <v>0</v>
      </c>
      <c r="Z47" s="203">
        <f ca="1"/>
        <v>0</v>
      </c>
      <c r="AA47" s="194">
        <f ca="1"/>
        <v>0</v>
      </c>
      <c r="AB47" s="195">
        <f ca="1"/>
        <v>0</v>
      </c>
      <c r="AC47" s="203">
        <f ca="1"/>
        <v>0</v>
      </c>
      <c r="AD47" s="194">
        <f ca="1"/>
        <v>0</v>
      </c>
      <c r="AE47" s="195">
        <f ca="1"/>
        <v>0</v>
      </c>
      <c r="AF47" s="203">
        <f ca="1"/>
        <v>0</v>
      </c>
      <c r="AG47" s="727">
        <f ca="1"/>
        <v>0</v>
      </c>
      <c r="AH47" s="728">
        <f ca="1"/>
        <v>0</v>
      </c>
      <c r="AI47" s="729">
        <f ca="1"/>
        <v>0</v>
      </c>
      <c r="AJ47" s="571" t="str" cm="1">
        <f t="array" aca="1" ref="AJ47" ca="1">_xlfn.XLOOKUP(1,(E47='01 Summary'!$E$4:$E$250)*(('01 Summary'!$AI$4:$AI$250="Late")+('01 Summary'!$AI$4:$AI$250="On Schedule")),'01 Summary'!$AM$4:$AM$250," ")</f>
        <v xml:space="preserve"> </v>
      </c>
      <c r="AK47" s="571"/>
      <c r="AL47" s="571"/>
      <c r="AM47" s="571">
        <v>0</v>
      </c>
      <c r="AN47" s="571">
        <v>0</v>
      </c>
    </row>
    <row r="48" spans="2:40" ht="30" customHeight="1" x14ac:dyDescent="0.2">
      <c r="B48" s="508">
        <f ca="1"/>
        <v>44</v>
      </c>
      <c r="C48" s="508" t="str">
        <f ca="1"/>
        <v>MDW-39242</v>
      </c>
      <c r="D48" s="508" t="str">
        <f ca="1"/>
        <v>Lot01</v>
      </c>
      <c r="E48" s="508" t="str">
        <f ca="1"/>
        <v>GEN4.0</v>
      </c>
      <c r="F48" s="508" t="str">
        <f ca="1"/>
        <v>GEN</v>
      </c>
      <c r="G48" s="542" t="str">
        <f ca="1"/>
        <v>Modification Works for Training Room at Ratchada Station</v>
      </c>
      <c r="H48" s="508" t="str">
        <f ca="1"/>
        <v>ประธาน</v>
      </c>
      <c r="I48" s="508">
        <f ca="1"/>
        <v>0</v>
      </c>
      <c r="J48" s="508">
        <f ca="1"/>
        <v>0</v>
      </c>
      <c r="K48" s="510">
        <f ca="1"/>
        <v>46113</v>
      </c>
      <c r="L48" s="173">
        <f ca="1"/>
        <v>46021</v>
      </c>
      <c r="M48" s="187">
        <f ca="1"/>
        <v>1</v>
      </c>
      <c r="N48" s="191" t="str">
        <f ca="1"/>
        <v>Completed</v>
      </c>
      <c r="O48" s="173">
        <f ca="1"/>
        <v>46053</v>
      </c>
      <c r="P48" s="187">
        <f ca="1"/>
        <v>1</v>
      </c>
      <c r="Q48" s="191" t="str">
        <f ca="1"/>
        <v>Completed</v>
      </c>
      <c r="R48" s="194">
        <f ca="1"/>
        <v>0</v>
      </c>
      <c r="S48" s="195">
        <f ca="1"/>
        <v>0</v>
      </c>
      <c r="T48" s="203">
        <f ca="1"/>
        <v>0</v>
      </c>
      <c r="U48" s="173">
        <f ca="1"/>
        <v>46112</v>
      </c>
      <c r="V48" s="187">
        <f ca="1"/>
        <v>1</v>
      </c>
      <c r="W48" s="191" t="str">
        <f ca="1"/>
        <v>Completed</v>
      </c>
      <c r="X48" s="194">
        <f ca="1"/>
        <v>0</v>
      </c>
      <c r="Y48" s="195">
        <f ca="1"/>
        <v>0</v>
      </c>
      <c r="Z48" s="203">
        <f ca="1"/>
        <v>0</v>
      </c>
      <c r="AA48" s="173">
        <f ca="1"/>
        <v>46097</v>
      </c>
      <c r="AB48" s="187">
        <f ca="1"/>
        <v>1</v>
      </c>
      <c r="AC48" s="191" t="str">
        <f ca="1"/>
        <v>Completed</v>
      </c>
      <c r="AD48" s="173">
        <f ca="1"/>
        <v>46295</v>
      </c>
      <c r="AE48" s="187">
        <f ca="1"/>
        <v>1</v>
      </c>
      <c r="AF48" s="191" t="str">
        <f ca="1"/>
        <v>Completed</v>
      </c>
      <c r="AG48" s="173">
        <f ca="1"/>
        <v>46316</v>
      </c>
      <c r="AH48" s="187">
        <f ca="1"/>
        <v>1</v>
      </c>
      <c r="AI48" s="191" t="str">
        <f ca="1"/>
        <v>Completed</v>
      </c>
      <c r="AJ48" s="571" t="str" cm="1">
        <f t="array" aca="1" ref="AJ48" ca="1">_xlfn.XLOOKUP(1,(E48='01 Summary'!$E$4:$E$250)*(('01 Summary'!$AI$4:$AI$250="Late")+('01 Summary'!$AI$4:$AI$250="On Schedule")),'01 Summary'!$AM$4:$AM$250," ")</f>
        <v xml:space="preserve"> </v>
      </c>
      <c r="AK48" s="571"/>
      <c r="AL48" s="709" t="s">
        <v>1266</v>
      </c>
      <c r="AM48" s="709" t="s">
        <v>3520</v>
      </c>
      <c r="AN48" s="709" t="s">
        <v>3795</v>
      </c>
    </row>
    <row r="49" spans="2:40" ht="30" customHeight="1" x14ac:dyDescent="0.2">
      <c r="B49" s="508">
        <f ca="1"/>
        <v>45</v>
      </c>
      <c r="C49" s="508" t="str">
        <f ca="1"/>
        <v>MDW-39244</v>
      </c>
      <c r="D49" s="508" t="str">
        <f ca="1"/>
        <v>Lot01</v>
      </c>
      <c r="E49" s="508" t="str">
        <f ca="1"/>
        <v>GEN4.1</v>
      </c>
      <c r="F49" s="508" t="str">
        <f ca="1"/>
        <v>GEN</v>
      </c>
      <c r="G49" s="542" t="str">
        <f ca="1"/>
        <v>AFC Training Room Modification - Civil &amp; AR</v>
      </c>
      <c r="H49" s="508" t="str">
        <f ca="1"/>
        <v>สหชาติ</v>
      </c>
      <c r="I49" s="508">
        <f ca="1"/>
        <v>0</v>
      </c>
      <c r="J49" s="508">
        <f ca="1"/>
        <v>0</v>
      </c>
      <c r="K49" s="510">
        <f ca="1"/>
        <v>46255</v>
      </c>
      <c r="L49" s="173">
        <f ca="1"/>
        <v>46295</v>
      </c>
      <c r="M49" s="187">
        <f ca="1"/>
        <v>0.1</v>
      </c>
      <c r="N49" s="191" t="str">
        <f ca="1"/>
        <v>Late</v>
      </c>
      <c r="O49" s="583">
        <f ca="1"/>
        <v>46310</v>
      </c>
      <c r="P49" s="187">
        <f ca="1"/>
        <v>1</v>
      </c>
      <c r="Q49" s="191" t="str">
        <f ca="1"/>
        <v>Completed</v>
      </c>
      <c r="R49" s="194">
        <f ca="1"/>
        <v>0</v>
      </c>
      <c r="S49" s="195">
        <f ca="1"/>
        <v>0</v>
      </c>
      <c r="T49" s="203">
        <f ca="1"/>
        <v>0</v>
      </c>
      <c r="U49" s="173">
        <f ca="1"/>
        <v>46341</v>
      </c>
      <c r="V49" s="187">
        <f ca="1"/>
        <v>0</v>
      </c>
      <c r="W49" s="191" t="str">
        <f ca="1"/>
        <v>On Schedule</v>
      </c>
      <c r="X49" s="194">
        <f ca="1"/>
        <v>0</v>
      </c>
      <c r="Y49" s="195">
        <f ca="1"/>
        <v>0</v>
      </c>
      <c r="Z49" s="203">
        <f ca="1"/>
        <v>0</v>
      </c>
      <c r="AA49" s="173">
        <f ca="1"/>
        <v>46326</v>
      </c>
      <c r="AB49" s="187">
        <f ca="1"/>
        <v>0</v>
      </c>
      <c r="AC49" s="191" t="str">
        <f ca="1"/>
        <v>On Schedule</v>
      </c>
      <c r="AD49" s="173">
        <f ca="1"/>
        <v>46348</v>
      </c>
      <c r="AE49" s="187">
        <f ca="1"/>
        <v>0</v>
      </c>
      <c r="AF49" s="191" t="str">
        <f ca="1"/>
        <v>On Schedule</v>
      </c>
      <c r="AG49" s="173">
        <f ca="1"/>
        <v>46371</v>
      </c>
      <c r="AH49" s="187">
        <f ca="1"/>
        <v>0</v>
      </c>
      <c r="AI49" s="191" t="str">
        <f ca="1"/>
        <v>On Schedule</v>
      </c>
      <c r="AJ49" t="str" cm="1">
        <f t="array" aca="1" ref="AJ49" ca="1">_xlfn.XLOOKUP(1,(E49='01 Summary'!$E$4:$E$250)*(('01 Summary'!$AI$4:$AI$250="Late")+('01 Summary'!$AI$4:$AI$250="On Schedule")),'01 Summary'!$AM$4:$AM$250," ")</f>
        <v>อยู่ระหว่างจัดทำแบบก่อสร้าง</v>
      </c>
      <c r="AL49" s="644" t="s">
        <v>475</v>
      </c>
      <c r="AM49" s="644" t="s">
        <v>2097</v>
      </c>
      <c r="AN49" s="644" t="s">
        <v>2100</v>
      </c>
    </row>
    <row r="50" spans="2:40" ht="30" customHeight="1" x14ac:dyDescent="0.2">
      <c r="B50" s="508">
        <f ca="1"/>
        <v>46</v>
      </c>
      <c r="C50" s="508" t="str">
        <f ca="1"/>
        <v>MDW-39245</v>
      </c>
      <c r="D50" s="508" t="str">
        <f ca="1"/>
        <v>Lot01</v>
      </c>
      <c r="E50" s="508" t="str">
        <f ca="1"/>
        <v>GEN4.2</v>
      </c>
      <c r="F50" s="508" t="str">
        <f ca="1"/>
        <v>GEN</v>
      </c>
      <c r="G50" s="542" t="str">
        <f ca="1"/>
        <v>AFC Training Room Modification - Building Services</v>
      </c>
      <c r="H50" s="508" t="str">
        <f ca="1"/>
        <v>ประธาน</v>
      </c>
      <c r="I50" s="508">
        <f ca="1"/>
        <v>0</v>
      </c>
      <c r="J50" s="508">
        <f ca="1"/>
        <v>0</v>
      </c>
      <c r="K50" s="510">
        <f ca="1"/>
        <v>46255</v>
      </c>
      <c r="L50" s="173">
        <f ca="1"/>
        <v>46021</v>
      </c>
      <c r="M50" s="187">
        <f ca="1"/>
        <v>1</v>
      </c>
      <c r="N50" s="191" t="str">
        <f ca="1"/>
        <v>Completed</v>
      </c>
      <c r="O50" s="583">
        <f ca="1"/>
        <v>46053</v>
      </c>
      <c r="P50" s="187">
        <f ca="1"/>
        <v>1</v>
      </c>
      <c r="Q50" s="191" t="str">
        <f ca="1"/>
        <v>Completed</v>
      </c>
      <c r="R50" s="194">
        <f ca="1"/>
        <v>0</v>
      </c>
      <c r="S50" s="195">
        <f ca="1"/>
        <v>0</v>
      </c>
      <c r="T50" s="203">
        <f ca="1"/>
        <v>0</v>
      </c>
      <c r="U50" s="173">
        <f ca="1"/>
        <v>46112</v>
      </c>
      <c r="V50" s="187">
        <f ca="1"/>
        <v>1</v>
      </c>
      <c r="W50" s="191" t="str">
        <f ca="1"/>
        <v>Completed</v>
      </c>
      <c r="X50" s="194">
        <f ca="1"/>
        <v>0</v>
      </c>
      <c r="Y50" s="195">
        <f ca="1"/>
        <v>0</v>
      </c>
      <c r="Z50" s="203">
        <f ca="1"/>
        <v>0</v>
      </c>
      <c r="AA50" s="173">
        <f ca="1"/>
        <v>46105</v>
      </c>
      <c r="AB50" s="187">
        <f ca="1"/>
        <v>1</v>
      </c>
      <c r="AC50" s="191" t="str">
        <f ca="1"/>
        <v>Completed</v>
      </c>
      <c r="AD50" s="173">
        <f ca="1"/>
        <v>46241</v>
      </c>
      <c r="AE50" s="187">
        <f ca="1"/>
        <v>1</v>
      </c>
      <c r="AF50" s="191" t="str">
        <f ca="1"/>
        <v>Completed</v>
      </c>
      <c r="AG50" s="173">
        <f ca="1"/>
        <v>46295</v>
      </c>
      <c r="AH50" s="187">
        <f ca="1"/>
        <v>0</v>
      </c>
      <c r="AI50" s="191" t="str">
        <f ca="1"/>
        <v>Late</v>
      </c>
      <c r="AJ50" cm="1">
        <f t="array" aca="1" ref="AJ50" ca="1">_xlfn.XLOOKUP(1,(E50='01 Summary'!$E$4:$E$250)*(('01 Summary'!$AI$4:$AI$250="Late")+('01 Summary'!$AI$4:$AI$250="On Schedule")),'01 Summary'!$AM$4:$AM$250," ")</f>
        <v>0</v>
      </c>
      <c r="AL50" s="644" t="s">
        <v>476</v>
      </c>
      <c r="AM50" s="644" t="s">
        <v>3526</v>
      </c>
      <c r="AN50" s="644" t="s">
        <v>3800</v>
      </c>
    </row>
    <row r="51" spans="2:40" ht="30" customHeight="1" x14ac:dyDescent="0.2">
      <c r="B51" s="508">
        <f ca="1"/>
        <v>47</v>
      </c>
      <c r="C51" s="508" t="str">
        <f ca="1"/>
        <v>MDW-39235</v>
      </c>
      <c r="D51" s="508" t="str">
        <f ca="1"/>
        <v>Lot01</v>
      </c>
      <c r="E51" s="508" t="str">
        <f ca="1"/>
        <v>GEN5</v>
      </c>
      <c r="F51" s="508" t="str">
        <f ca="1"/>
        <v>GEN</v>
      </c>
      <c r="G51" s="542" t="str">
        <f ca="1"/>
        <v>Raised Floor</v>
      </c>
      <c r="H51" s="508" t="str">
        <f ca="1"/>
        <v>สหชาติ</v>
      </c>
      <c r="I51" s="508">
        <f ca="1"/>
        <v>0</v>
      </c>
      <c r="J51" s="508">
        <f ca="1"/>
        <v>0</v>
      </c>
      <c r="K51" s="510">
        <f ca="1"/>
        <v>46174</v>
      </c>
      <c r="L51" s="173">
        <f ca="1"/>
        <v>45792</v>
      </c>
      <c r="M51" s="187">
        <f ca="1"/>
        <v>1</v>
      </c>
      <c r="N51" s="191" t="str">
        <f ca="1"/>
        <v>Completed</v>
      </c>
      <c r="O51" s="583">
        <f ca="1"/>
        <v>45640</v>
      </c>
      <c r="P51" s="187">
        <f ca="1"/>
        <v>1</v>
      </c>
      <c r="Q51" s="191" t="str">
        <f ca="1"/>
        <v>Completed</v>
      </c>
      <c r="R51" s="173">
        <f ca="1"/>
        <v>45873</v>
      </c>
      <c r="S51" s="187">
        <f ca="1"/>
        <v>1</v>
      </c>
      <c r="T51" s="191" t="str">
        <f ca="1"/>
        <v>Completed</v>
      </c>
      <c r="U51" s="173">
        <f ca="1"/>
        <v>46019</v>
      </c>
      <c r="V51" s="187">
        <f ca="1"/>
        <v>1</v>
      </c>
      <c r="W51" s="191" t="str">
        <f ca="1"/>
        <v>Completed</v>
      </c>
      <c r="X51" s="194">
        <f ca="1"/>
        <v>0</v>
      </c>
      <c r="Y51" s="195">
        <f ca="1"/>
        <v>0</v>
      </c>
      <c r="Z51" s="203">
        <f ca="1"/>
        <v>0</v>
      </c>
      <c r="AA51" s="173">
        <f ca="1"/>
        <v>45989</v>
      </c>
      <c r="AB51" s="189">
        <f ca="1"/>
        <v>1</v>
      </c>
      <c r="AC51" s="191" t="str">
        <f ca="1"/>
        <v>Completed</v>
      </c>
      <c r="AD51" s="177">
        <f ca="1"/>
        <v>46295</v>
      </c>
      <c r="AE51" s="187">
        <f ca="1"/>
        <v>0</v>
      </c>
      <c r="AF51" s="191" t="str">
        <f ca="1"/>
        <v>Late</v>
      </c>
      <c r="AG51" s="173">
        <f ca="1"/>
        <v>46316</v>
      </c>
      <c r="AH51" s="187">
        <f ca="1"/>
        <v>0</v>
      </c>
      <c r="AI51" s="191" t="str">
        <f ca="1"/>
        <v>Late</v>
      </c>
      <c r="AJ51" cm="1">
        <f t="array" aca="1" ref="AJ51" ca="1">_xlfn.XLOOKUP(1,(E51='01 Summary'!$E$4:$E$250)*(('01 Summary'!$AI$4:$AI$250="Late")+('01 Summary'!$AI$4:$AI$250="On Schedule")),'01 Summary'!$AM$4:$AM$250," ")</f>
        <v>0</v>
      </c>
      <c r="AL51" s="644" t="s">
        <v>453</v>
      </c>
      <c r="AM51" s="644" t="s">
        <v>2081</v>
      </c>
      <c r="AN51" s="644" t="s">
        <v>2083</v>
      </c>
    </row>
    <row r="52" spans="2:40" ht="30" customHeight="1" x14ac:dyDescent="0.2">
      <c r="B52" s="508">
        <f ca="1"/>
        <v>48</v>
      </c>
      <c r="C52" s="508" t="str">
        <f ca="1"/>
        <v>MDW-39271</v>
      </c>
      <c r="D52" s="508" t="str">
        <f ca="1"/>
        <v>Lot01</v>
      </c>
      <c r="E52" s="508" t="str">
        <f ca="1"/>
        <v>GEN6</v>
      </c>
      <c r="F52" s="508" t="str">
        <f ca="1"/>
        <v>GEN</v>
      </c>
      <c r="G52" s="542" t="str">
        <f ca="1"/>
        <v>Wayside Cable Containment in Depot</v>
      </c>
      <c r="H52" s="508" t="str">
        <f ca="1"/>
        <v>-</v>
      </c>
      <c r="I52" s="508">
        <f ca="1"/>
        <v>0</v>
      </c>
      <c r="J52" s="508" t="str">
        <f ca="1"/>
        <v>Depot</v>
      </c>
      <c r="K52" s="510">
        <f ca="1"/>
        <v>46075</v>
      </c>
      <c r="L52" s="173">
        <f ca="1"/>
        <v>45792</v>
      </c>
      <c r="M52" s="187">
        <f ca="1"/>
        <v>1</v>
      </c>
      <c r="N52" s="191" t="str">
        <f ca="1"/>
        <v>Completed</v>
      </c>
      <c r="O52" s="173">
        <f ca="1"/>
        <v>45640</v>
      </c>
      <c r="P52" s="187">
        <f ca="1"/>
        <v>1</v>
      </c>
      <c r="Q52" s="191" t="str">
        <f ca="1"/>
        <v>Completed</v>
      </c>
      <c r="R52" s="173">
        <f ca="1"/>
        <v>45873</v>
      </c>
      <c r="S52" s="187">
        <f ca="1"/>
        <v>1</v>
      </c>
      <c r="T52" s="191" t="str">
        <f ca="1"/>
        <v>Completed</v>
      </c>
      <c r="U52" s="173">
        <f ca="1"/>
        <v>46019</v>
      </c>
      <c r="V52" s="187">
        <f ca="1"/>
        <v>1</v>
      </c>
      <c r="W52" s="191" t="str">
        <f ca="1"/>
        <v>Completed</v>
      </c>
      <c r="X52" s="194">
        <f ca="1"/>
        <v>0</v>
      </c>
      <c r="Y52" s="195">
        <f ca="1"/>
        <v>0</v>
      </c>
      <c r="Z52" s="203">
        <f ca="1"/>
        <v>0</v>
      </c>
      <c r="AA52" s="173">
        <f ca="1"/>
        <v>46260</v>
      </c>
      <c r="AB52" s="189">
        <f ca="1"/>
        <v>1</v>
      </c>
      <c r="AC52" s="191" t="str">
        <f ca="1"/>
        <v>Completed</v>
      </c>
      <c r="AD52" s="173">
        <f ca="1"/>
        <v>46295</v>
      </c>
      <c r="AE52" s="187">
        <f ca="1"/>
        <v>0</v>
      </c>
      <c r="AF52" s="191" t="str">
        <f ca="1"/>
        <v>Late</v>
      </c>
      <c r="AG52" s="173">
        <f ca="1"/>
        <v>46316</v>
      </c>
      <c r="AH52" s="187">
        <f ca="1"/>
        <v>0</v>
      </c>
      <c r="AI52" s="191" t="str">
        <f ca="1"/>
        <v>Late</v>
      </c>
      <c r="AJ52" s="571" cm="1">
        <f t="array" aca="1" ref="AJ52" ca="1">_xlfn.XLOOKUP(1,(E52='01 Summary'!$E$4:$E$250)*(('01 Summary'!$AI$4:$AI$250="Late")+('01 Summary'!$AI$4:$AI$250="On Schedule")),'01 Summary'!$AM$4:$AM$250," ")</f>
        <v>0</v>
      </c>
      <c r="AK52" s="571"/>
      <c r="AL52" s="709" t="s">
        <v>535</v>
      </c>
      <c r="AM52" s="709" t="s">
        <v>2119</v>
      </c>
      <c r="AN52" s="709" t="s">
        <v>2121</v>
      </c>
    </row>
    <row r="53" spans="2:40" ht="30" hidden="1" customHeight="1" x14ac:dyDescent="0.2">
      <c r="B53" s="508">
        <f ca="1"/>
        <v>49</v>
      </c>
      <c r="C53" s="512" t="str">
        <f ca="1"/>
        <v>MDW-39269</v>
      </c>
      <c r="D53" s="512" t="str">
        <f ca="1"/>
        <v>Lot01</v>
      </c>
      <c r="E53" s="512" t="str">
        <f ca="1"/>
        <v>GEN6.1</v>
      </c>
      <c r="F53" s="512" t="str">
        <f ca="1"/>
        <v>GEN</v>
      </c>
      <c r="G53" s="543" t="str">
        <f ca="1"/>
        <v>PSY Wayside Cable Containment for 24 Kv Cable under the Depot slab</v>
      </c>
      <c r="H53" s="512" t="str">
        <f ca="1"/>
        <v>ประธาน</v>
      </c>
      <c r="I53" s="513">
        <f ca="1"/>
        <v>0</v>
      </c>
      <c r="J53" s="512" t="str">
        <f ca="1"/>
        <v>Depot</v>
      </c>
      <c r="K53" s="514">
        <f ca="1"/>
        <v>46075</v>
      </c>
      <c r="L53" s="174">
        <f ca="1"/>
        <v>0</v>
      </c>
      <c r="M53" s="188">
        <f ca="1"/>
        <v>0</v>
      </c>
      <c r="N53" s="175">
        <f ca="1"/>
        <v>0</v>
      </c>
      <c r="O53" s="174">
        <f ca="1"/>
        <v>0</v>
      </c>
      <c r="P53" s="188">
        <f ca="1"/>
        <v>0</v>
      </c>
      <c r="Q53" s="175">
        <f ca="1"/>
        <v>0</v>
      </c>
      <c r="R53" s="174">
        <f ca="1"/>
        <v>0</v>
      </c>
      <c r="S53" s="188">
        <f ca="1"/>
        <v>0</v>
      </c>
      <c r="T53" s="175">
        <f ca="1"/>
        <v>0</v>
      </c>
      <c r="U53" s="174">
        <f ca="1"/>
        <v>0</v>
      </c>
      <c r="V53" s="188">
        <f ca="1"/>
        <v>0</v>
      </c>
      <c r="W53" s="175">
        <f ca="1"/>
        <v>0</v>
      </c>
      <c r="X53" s="174">
        <f ca="1"/>
        <v>0</v>
      </c>
      <c r="Y53" s="188">
        <f ca="1"/>
        <v>0</v>
      </c>
      <c r="Z53" s="175">
        <f ca="1"/>
        <v>0</v>
      </c>
      <c r="AA53" s="174">
        <f ca="1"/>
        <v>0</v>
      </c>
      <c r="AB53" s="188">
        <f ca="1"/>
        <v>0</v>
      </c>
      <c r="AC53" s="175">
        <f ca="1"/>
        <v>0</v>
      </c>
      <c r="AD53" s="174">
        <f ca="1"/>
        <v>0</v>
      </c>
      <c r="AE53" s="188">
        <f ca="1"/>
        <v>0</v>
      </c>
      <c r="AF53" s="175">
        <f ca="1"/>
        <v>0</v>
      </c>
      <c r="AG53" s="730">
        <f ca="1"/>
        <v>0</v>
      </c>
      <c r="AH53" s="731">
        <f ca="1"/>
        <v>0</v>
      </c>
      <c r="AI53" s="732">
        <f ca="1"/>
        <v>0</v>
      </c>
      <c r="AJ53" s="571" t="str" cm="1">
        <f t="array" aca="1" ref="AJ53" ca="1">_xlfn.XLOOKUP(1,(E53='01 Summary'!$E$4:$E$250)*(('01 Summary'!$AI$4:$AI$250="Late")+('01 Summary'!$AI$4:$AI$250="On Schedule")),'01 Summary'!$AM$4:$AM$250," ")</f>
        <v xml:space="preserve"> </v>
      </c>
      <c r="AK53" s="571"/>
      <c r="AL53" s="571" t="s">
        <v>456</v>
      </c>
      <c r="AM53" s="571" t="s">
        <v>3561</v>
      </c>
      <c r="AN53" s="571" t="s">
        <v>3835</v>
      </c>
    </row>
    <row r="54" spans="2:40" ht="30" hidden="1" customHeight="1" x14ac:dyDescent="0.2">
      <c r="B54" s="508">
        <f ca="1"/>
        <v>50</v>
      </c>
      <c r="C54" s="512" t="str">
        <f ca="1"/>
        <v>MDW-39270</v>
      </c>
      <c r="D54" s="512" t="str">
        <f ca="1"/>
        <v>Lot01</v>
      </c>
      <c r="E54" s="512" t="str">
        <f ca="1"/>
        <v>GEN6.2</v>
      </c>
      <c r="F54" s="512" t="str">
        <f ca="1"/>
        <v>GEN</v>
      </c>
      <c r="G54" s="543" t="str">
        <f ca="1"/>
        <v>COM/SIG Wayside Cable Containment in the Depot</v>
      </c>
      <c r="H54" s="512" t="str">
        <f ca="1"/>
        <v>มนตรี/ประธาน</v>
      </c>
      <c r="I54" s="512">
        <f ca="1"/>
        <v>0</v>
      </c>
      <c r="J54" s="512" t="str">
        <f ca="1"/>
        <v>Depot</v>
      </c>
      <c r="K54" s="514">
        <f ca="1"/>
        <v>46075</v>
      </c>
      <c r="L54" s="174">
        <f ca="1"/>
        <v>0</v>
      </c>
      <c r="M54" s="188">
        <f ca="1"/>
        <v>0</v>
      </c>
      <c r="N54" s="175">
        <f ca="1"/>
        <v>0</v>
      </c>
      <c r="O54" s="174">
        <f ca="1"/>
        <v>0</v>
      </c>
      <c r="P54" s="188">
        <f ca="1"/>
        <v>0</v>
      </c>
      <c r="Q54" s="175">
        <f ca="1"/>
        <v>0</v>
      </c>
      <c r="R54" s="174">
        <f ca="1"/>
        <v>0</v>
      </c>
      <c r="S54" s="188">
        <f ca="1"/>
        <v>0</v>
      </c>
      <c r="T54" s="175">
        <f ca="1"/>
        <v>0</v>
      </c>
      <c r="U54" s="174">
        <f ca="1"/>
        <v>0</v>
      </c>
      <c r="V54" s="188">
        <f ca="1"/>
        <v>0</v>
      </c>
      <c r="W54" s="175">
        <f ca="1"/>
        <v>0</v>
      </c>
      <c r="X54" s="174">
        <f ca="1"/>
        <v>0</v>
      </c>
      <c r="Y54" s="188">
        <f ca="1"/>
        <v>0</v>
      </c>
      <c r="Z54" s="175">
        <f ca="1"/>
        <v>0</v>
      </c>
      <c r="AA54" s="174">
        <f ca="1"/>
        <v>0</v>
      </c>
      <c r="AB54" s="188">
        <f ca="1"/>
        <v>0</v>
      </c>
      <c r="AC54" s="175">
        <f ca="1"/>
        <v>0</v>
      </c>
      <c r="AD54" s="174">
        <f ca="1"/>
        <v>0</v>
      </c>
      <c r="AE54" s="188">
        <f ca="1"/>
        <v>0</v>
      </c>
      <c r="AF54" s="175">
        <f ca="1"/>
        <v>0</v>
      </c>
      <c r="AG54" s="730">
        <f ca="1"/>
        <v>0</v>
      </c>
      <c r="AH54" s="731">
        <f ca="1"/>
        <v>0</v>
      </c>
      <c r="AI54" s="732">
        <f ca="1"/>
        <v>0</v>
      </c>
      <c r="AJ54" s="571" t="str" cm="1">
        <f t="array" aca="1" ref="AJ54" ca="1">_xlfn.XLOOKUP(1,(E54='01 Summary'!$E$4:$E$250)*(('01 Summary'!$AI$4:$AI$250="Late")+('01 Summary'!$AI$4:$AI$250="On Schedule")),'01 Summary'!$AM$4:$AM$250," ")</f>
        <v xml:space="preserve"> </v>
      </c>
      <c r="AK54" s="571"/>
      <c r="AL54" s="571" t="s">
        <v>457</v>
      </c>
      <c r="AM54" s="571" t="s">
        <v>3563</v>
      </c>
      <c r="AN54" s="571" t="s">
        <v>3837</v>
      </c>
    </row>
    <row r="55" spans="2:40" ht="30" hidden="1" customHeight="1" x14ac:dyDescent="0.2">
      <c r="B55" s="508">
        <f ca="1"/>
        <v>51</v>
      </c>
      <c r="C55" s="508" t="str">
        <f ca="1"/>
        <v>-</v>
      </c>
      <c r="D55" s="508" t="str">
        <f ca="1"/>
        <v>Lot01</v>
      </c>
      <c r="E55" s="508" t="str">
        <f ca="1"/>
        <v>GEN7</v>
      </c>
      <c r="F55" s="508" t="str">
        <f ca="1"/>
        <v>GEN</v>
      </c>
      <c r="G55" s="542" t="str">
        <f ca="1"/>
        <v>Dangerous Waste Storage Building in Depot</v>
      </c>
      <c r="H55" s="508" t="str">
        <f ca="1"/>
        <v>-</v>
      </c>
      <c r="I55" s="509">
        <f ca="1"/>
        <v>0</v>
      </c>
      <c r="J55" s="508" t="str">
        <f ca="1"/>
        <v>Depot</v>
      </c>
      <c r="K55" s="510">
        <f ca="1"/>
        <v>46285</v>
      </c>
      <c r="L55" s="194">
        <f ca="1"/>
        <v>0</v>
      </c>
      <c r="M55" s="195">
        <f ca="1"/>
        <v>0</v>
      </c>
      <c r="N55" s="203">
        <f ca="1"/>
        <v>0</v>
      </c>
      <c r="O55" s="194">
        <f ca="1"/>
        <v>0</v>
      </c>
      <c r="P55" s="195">
        <f ca="1"/>
        <v>0</v>
      </c>
      <c r="Q55" s="203">
        <f ca="1"/>
        <v>0</v>
      </c>
      <c r="R55" s="194">
        <f ca="1"/>
        <v>0</v>
      </c>
      <c r="S55" s="195">
        <f ca="1"/>
        <v>0</v>
      </c>
      <c r="T55" s="203">
        <f ca="1"/>
        <v>0</v>
      </c>
      <c r="U55" s="194">
        <f ca="1"/>
        <v>0</v>
      </c>
      <c r="V55" s="195">
        <f ca="1"/>
        <v>0</v>
      </c>
      <c r="W55" s="203">
        <f ca="1"/>
        <v>0</v>
      </c>
      <c r="X55" s="194">
        <f ca="1"/>
        <v>0</v>
      </c>
      <c r="Y55" s="195">
        <f ca="1"/>
        <v>0</v>
      </c>
      <c r="Z55" s="203">
        <f ca="1"/>
        <v>0</v>
      </c>
      <c r="AA55" s="194">
        <f ca="1"/>
        <v>0</v>
      </c>
      <c r="AB55" s="195">
        <f ca="1"/>
        <v>0</v>
      </c>
      <c r="AC55" s="203">
        <f ca="1"/>
        <v>0</v>
      </c>
      <c r="AD55" s="194">
        <f ca="1"/>
        <v>0</v>
      </c>
      <c r="AE55" s="195">
        <f ca="1"/>
        <v>0</v>
      </c>
      <c r="AF55" s="203">
        <f ca="1"/>
        <v>0</v>
      </c>
      <c r="AG55" s="727">
        <f ca="1"/>
        <v>0</v>
      </c>
      <c r="AH55" s="728">
        <f ca="1"/>
        <v>0</v>
      </c>
      <c r="AI55" s="729">
        <f ca="1"/>
        <v>0</v>
      </c>
      <c r="AJ55" s="571" t="str" cm="1">
        <f t="array" aca="1" ref="AJ55" ca="1">_xlfn.XLOOKUP(1,(E55='01 Summary'!$E$4:$E$250)*(('01 Summary'!$AI$4:$AI$250="Late")+('01 Summary'!$AI$4:$AI$250="On Schedule")),'01 Summary'!$AM$4:$AM$250," ")</f>
        <v xml:space="preserve"> </v>
      </c>
      <c r="AK55" s="571"/>
      <c r="AL55" s="571"/>
      <c r="AM55" s="571">
        <v>0</v>
      </c>
      <c r="AN55" s="571">
        <v>0</v>
      </c>
    </row>
    <row r="56" spans="2:40" ht="30" customHeight="1" x14ac:dyDescent="0.2">
      <c r="B56" s="508">
        <f ca="1"/>
        <v>52</v>
      </c>
      <c r="C56" s="508" t="str">
        <f ca="1"/>
        <v>DWE-39024</v>
      </c>
      <c r="D56" s="508" t="str">
        <f ca="1"/>
        <v>Lot01</v>
      </c>
      <c r="E56" s="508" t="str">
        <f ca="1"/>
        <v>GEN7.1</v>
      </c>
      <c r="F56" s="508" t="str">
        <f ca="1"/>
        <v>GEN</v>
      </c>
      <c r="G56" s="542" t="str">
        <f ca="1"/>
        <v>Dangerous Waste Storage Building in Depot - Civil &amp; AR</v>
      </c>
      <c r="H56" s="508" t="str">
        <f ca="1"/>
        <v>สหชาติ</v>
      </c>
      <c r="I56" s="508">
        <f ca="1"/>
        <v>0</v>
      </c>
      <c r="J56" s="508" t="str">
        <f ca="1"/>
        <v>Depot</v>
      </c>
      <c r="K56" s="510">
        <f ca="1"/>
        <v>46285</v>
      </c>
      <c r="L56" s="173">
        <f ca="1"/>
        <v>45930</v>
      </c>
      <c r="M56" s="187">
        <f ca="1"/>
        <v>1</v>
      </c>
      <c r="N56" s="191" t="str">
        <f ca="1"/>
        <v>Completed</v>
      </c>
      <c r="O56" s="173">
        <f ca="1"/>
        <v>46096</v>
      </c>
      <c r="P56" s="187">
        <f ca="1"/>
        <v>1</v>
      </c>
      <c r="Q56" s="191" t="str">
        <f ca="1"/>
        <v>Completed</v>
      </c>
      <c r="R56" s="194">
        <f ca="1"/>
        <v>0</v>
      </c>
      <c r="S56" s="195">
        <f ca="1"/>
        <v>0</v>
      </c>
      <c r="T56" s="203">
        <f ca="1"/>
        <v>0</v>
      </c>
      <c r="U56" s="173">
        <f ca="1"/>
        <v>46142</v>
      </c>
      <c r="V56" s="187">
        <f ca="1"/>
        <v>1</v>
      </c>
      <c r="W56" s="191" t="str">
        <f ca="1"/>
        <v>Completed</v>
      </c>
      <c r="X56" s="194">
        <f ca="1"/>
        <v>0</v>
      </c>
      <c r="Y56" s="195">
        <f ca="1"/>
        <v>0</v>
      </c>
      <c r="Z56" s="203">
        <f ca="1"/>
        <v>0</v>
      </c>
      <c r="AA56" s="173">
        <f ca="1"/>
        <v>46218</v>
      </c>
      <c r="AB56" s="187">
        <f ca="1"/>
        <v>1</v>
      </c>
      <c r="AC56" s="191" t="str">
        <f ca="1"/>
        <v>Completed</v>
      </c>
      <c r="AD56" s="173">
        <f ca="1"/>
        <v>46181</v>
      </c>
      <c r="AE56" s="187">
        <f ca="1"/>
        <v>1</v>
      </c>
      <c r="AF56" s="191" t="str">
        <f ca="1"/>
        <v>Completed</v>
      </c>
      <c r="AG56" s="173">
        <f ca="1"/>
        <v>46295</v>
      </c>
      <c r="AH56" s="187">
        <f ca="1"/>
        <v>0</v>
      </c>
      <c r="AI56" s="191" t="str">
        <f ca="1"/>
        <v>Late</v>
      </c>
      <c r="AJ56" cm="1">
        <f t="array" aca="1" ref="AJ56" ca="1">_xlfn.XLOOKUP(1,(E56='01 Summary'!$E$4:$E$250)*(('01 Summary'!$AI$4:$AI$250="Late")+('01 Summary'!$AI$4:$AI$250="On Schedule")),'01 Summary'!$AM$4:$AM$250," ")</f>
        <v>0</v>
      </c>
      <c r="AL56" s="644" t="s">
        <v>489</v>
      </c>
      <c r="AM56" s="644" t="s">
        <v>2056</v>
      </c>
      <c r="AN56" s="644" t="s">
        <v>2058</v>
      </c>
    </row>
    <row r="57" spans="2:40" ht="30" customHeight="1" x14ac:dyDescent="0.2">
      <c r="B57" s="508">
        <f ca="1"/>
        <v>53</v>
      </c>
      <c r="C57" s="508" t="str">
        <f ca="1"/>
        <v>DWE-39025</v>
      </c>
      <c r="D57" s="508" t="str">
        <f ca="1"/>
        <v>Lot01</v>
      </c>
      <c r="E57" s="508" t="str">
        <f ca="1"/>
        <v>GEN7.2</v>
      </c>
      <c r="F57" s="508" t="str">
        <f ca="1"/>
        <v>GEN</v>
      </c>
      <c r="G57" s="542" t="str">
        <f ca="1"/>
        <v>Dangerous Waste Storage Building in Depot - Building service</v>
      </c>
      <c r="H57" s="508" t="str">
        <f ca="1"/>
        <v>ประธาน</v>
      </c>
      <c r="I57" s="508">
        <f ca="1"/>
        <v>0</v>
      </c>
      <c r="J57" s="508" t="str">
        <f ca="1"/>
        <v>Depot</v>
      </c>
      <c r="K57" s="510">
        <f ca="1"/>
        <v>46285</v>
      </c>
      <c r="L57" s="173">
        <f ca="1"/>
        <v>45930</v>
      </c>
      <c r="M57" s="187">
        <f ca="1"/>
        <v>1</v>
      </c>
      <c r="N57" s="191" t="str">
        <f ca="1"/>
        <v>Completed</v>
      </c>
      <c r="O57" s="173">
        <f ca="1"/>
        <v>46096</v>
      </c>
      <c r="P57" s="187">
        <f ca="1"/>
        <v>1</v>
      </c>
      <c r="Q57" s="191" t="str">
        <f ca="1"/>
        <v>Completed</v>
      </c>
      <c r="R57" s="194">
        <f ca="1"/>
        <v>0</v>
      </c>
      <c r="S57" s="195">
        <f ca="1"/>
        <v>0</v>
      </c>
      <c r="T57" s="203">
        <f ca="1"/>
        <v>0</v>
      </c>
      <c r="U57" s="173">
        <f ca="1"/>
        <v>46203</v>
      </c>
      <c r="V57" s="187">
        <f ca="1"/>
        <v>1</v>
      </c>
      <c r="W57" s="191" t="str">
        <f ca="1"/>
        <v>Completed</v>
      </c>
      <c r="X57" s="194">
        <f ca="1"/>
        <v>0</v>
      </c>
      <c r="Y57" s="195">
        <f ca="1"/>
        <v>0</v>
      </c>
      <c r="Z57" s="203">
        <f ca="1"/>
        <v>0</v>
      </c>
      <c r="AA57" s="173">
        <f ca="1"/>
        <v>46132</v>
      </c>
      <c r="AB57" s="187">
        <f ca="1"/>
        <v>1</v>
      </c>
      <c r="AC57" s="191" t="str">
        <f ca="1"/>
        <v>Completed</v>
      </c>
      <c r="AD57" s="173">
        <f ca="1"/>
        <v>46181</v>
      </c>
      <c r="AE57" s="187">
        <f ca="1"/>
        <v>1</v>
      </c>
      <c r="AF57" s="191" t="str">
        <f ca="1"/>
        <v>Completed</v>
      </c>
      <c r="AG57" s="173">
        <f ca="1"/>
        <v>46295</v>
      </c>
      <c r="AH57" s="189">
        <f ca="1"/>
        <v>0</v>
      </c>
      <c r="AI57" s="191" t="str">
        <f ca="1"/>
        <v>Late</v>
      </c>
      <c r="AJ57" s="571" cm="1">
        <f t="array" aca="1" ref="AJ57" ca="1">_xlfn.XLOOKUP(1,(E57='01 Summary'!$E$4:$E$250)*(('01 Summary'!$AI$4:$AI$250="Late")+('01 Summary'!$AI$4:$AI$250="On Schedule")),'01 Summary'!$AM$4:$AM$250," ")</f>
        <v>0</v>
      </c>
      <c r="AK57" s="571"/>
      <c r="AL57" s="709" t="s">
        <v>490</v>
      </c>
      <c r="AM57" s="709" t="s">
        <v>2524</v>
      </c>
      <c r="AN57" s="709" t="s">
        <v>2526</v>
      </c>
    </row>
    <row r="58" spans="2:40" ht="30" hidden="1" customHeight="1" x14ac:dyDescent="0.2">
      <c r="B58" s="508">
        <f ca="1"/>
        <v>54</v>
      </c>
      <c r="C58" s="508" t="str">
        <f ca="1"/>
        <v>-</v>
      </c>
      <c r="D58" s="508" t="str">
        <f ca="1"/>
        <v>Lot01</v>
      </c>
      <c r="E58" s="508" t="str">
        <f ca="1"/>
        <v>GEN8</v>
      </c>
      <c r="F58" s="508" t="str">
        <f ca="1"/>
        <v>GEN</v>
      </c>
      <c r="G58" s="542" t="str">
        <f ca="1"/>
        <v>General Waste Storage Building in Depot</v>
      </c>
      <c r="H58" s="508" t="str">
        <f ca="1"/>
        <v>-</v>
      </c>
      <c r="I58" s="509">
        <f ca="1"/>
        <v>0</v>
      </c>
      <c r="J58" s="508" t="str">
        <f ca="1"/>
        <v>Depot</v>
      </c>
      <c r="K58" s="510">
        <f ca="1"/>
        <v>46285</v>
      </c>
      <c r="L58" s="194">
        <f ca="1"/>
        <v>0</v>
      </c>
      <c r="M58" s="195">
        <f ca="1"/>
        <v>0</v>
      </c>
      <c r="N58" s="203">
        <f ca="1"/>
        <v>0</v>
      </c>
      <c r="O58" s="194">
        <f ca="1"/>
        <v>0</v>
      </c>
      <c r="P58" s="195">
        <f ca="1"/>
        <v>0</v>
      </c>
      <c r="Q58" s="203">
        <f ca="1"/>
        <v>0</v>
      </c>
      <c r="R58" s="194">
        <f ca="1"/>
        <v>0</v>
      </c>
      <c r="S58" s="195">
        <f ca="1"/>
        <v>0</v>
      </c>
      <c r="T58" s="203">
        <f ca="1"/>
        <v>0</v>
      </c>
      <c r="U58" s="194">
        <f ca="1"/>
        <v>0</v>
      </c>
      <c r="V58" s="195">
        <f ca="1"/>
        <v>0</v>
      </c>
      <c r="W58" s="203">
        <f ca="1"/>
        <v>0</v>
      </c>
      <c r="X58" s="194">
        <f ca="1"/>
        <v>0</v>
      </c>
      <c r="Y58" s="195">
        <f ca="1"/>
        <v>0</v>
      </c>
      <c r="Z58" s="203">
        <f ca="1"/>
        <v>0</v>
      </c>
      <c r="AA58" s="194">
        <f ca="1"/>
        <v>0</v>
      </c>
      <c r="AB58" s="195">
        <f ca="1"/>
        <v>0</v>
      </c>
      <c r="AC58" s="203">
        <f ca="1"/>
        <v>0</v>
      </c>
      <c r="AD58" s="194">
        <f ca="1"/>
        <v>0</v>
      </c>
      <c r="AE58" s="195">
        <f ca="1"/>
        <v>0</v>
      </c>
      <c r="AF58" s="203">
        <f ca="1"/>
        <v>0</v>
      </c>
      <c r="AG58" s="727">
        <f ca="1"/>
        <v>0</v>
      </c>
      <c r="AH58" s="728">
        <f ca="1"/>
        <v>0</v>
      </c>
      <c r="AI58" s="729">
        <f ca="1"/>
        <v>0</v>
      </c>
      <c r="AJ58" t="str" cm="1">
        <f t="array" aca="1" ref="AJ58" ca="1">_xlfn.XLOOKUP(1,(E58='01 Summary'!$E$4:$E$250)*(('01 Summary'!$AI$4:$AI$250="Late")+('01 Summary'!$AI$4:$AI$250="On Schedule")),'01 Summary'!$AM$4:$AM$250," ")</f>
        <v xml:space="preserve"> </v>
      </c>
      <c r="AL58"/>
      <c r="AM58">
        <v>0</v>
      </c>
      <c r="AN58">
        <v>0</v>
      </c>
    </row>
    <row r="59" spans="2:40" ht="30" customHeight="1" x14ac:dyDescent="0.2">
      <c r="B59" s="508">
        <f ca="1"/>
        <v>55</v>
      </c>
      <c r="C59" s="508" t="str">
        <f ca="1"/>
        <v>DWE-39026</v>
      </c>
      <c r="D59" s="508" t="str">
        <f ca="1"/>
        <v>Lot01</v>
      </c>
      <c r="E59" s="508" t="str">
        <f ca="1"/>
        <v>GEN8.1</v>
      </c>
      <c r="F59" s="508" t="str">
        <f ca="1"/>
        <v>GEN</v>
      </c>
      <c r="G59" s="542" t="str">
        <f ca="1"/>
        <v>General Waste Storage Building in Depot - Civil &amp; AR</v>
      </c>
      <c r="H59" s="508" t="str">
        <f ca="1"/>
        <v>สหชาติ</v>
      </c>
      <c r="I59" s="508">
        <f ca="1"/>
        <v>0</v>
      </c>
      <c r="J59" s="508" t="str">
        <f ca="1"/>
        <v>Depot</v>
      </c>
      <c r="K59" s="510">
        <f ca="1"/>
        <v>46285</v>
      </c>
      <c r="L59" s="173">
        <f ca="1"/>
        <v>45930</v>
      </c>
      <c r="M59" s="187">
        <f ca="1"/>
        <v>1</v>
      </c>
      <c r="N59" s="191" t="str">
        <f ca="1"/>
        <v>Completed</v>
      </c>
      <c r="O59" s="173">
        <f ca="1"/>
        <v>46096</v>
      </c>
      <c r="P59" s="187">
        <f ca="1"/>
        <v>1</v>
      </c>
      <c r="Q59" s="191" t="str">
        <f ca="1"/>
        <v>Completed</v>
      </c>
      <c r="R59" s="194">
        <f ca="1"/>
        <v>0</v>
      </c>
      <c r="S59" s="195">
        <f ca="1"/>
        <v>0</v>
      </c>
      <c r="T59" s="203">
        <f ca="1"/>
        <v>0</v>
      </c>
      <c r="U59" s="173">
        <f ca="1"/>
        <v>46142</v>
      </c>
      <c r="V59" s="187">
        <f ca="1"/>
        <v>1</v>
      </c>
      <c r="W59" s="191" t="str">
        <f ca="1"/>
        <v>Completed</v>
      </c>
      <c r="X59" s="194">
        <f ca="1"/>
        <v>0</v>
      </c>
      <c r="Y59" s="195">
        <f ca="1"/>
        <v>0</v>
      </c>
      <c r="Z59" s="203">
        <f ca="1"/>
        <v>0</v>
      </c>
      <c r="AA59" s="173">
        <f ca="1"/>
        <v>46218</v>
      </c>
      <c r="AB59" s="187">
        <f ca="1"/>
        <v>1</v>
      </c>
      <c r="AC59" s="191" t="str">
        <f ca="1"/>
        <v>Completed</v>
      </c>
      <c r="AD59" s="173">
        <f ca="1"/>
        <v>46181</v>
      </c>
      <c r="AE59" s="187">
        <f ca="1"/>
        <v>1</v>
      </c>
      <c r="AF59" s="191" t="str">
        <f ca="1"/>
        <v>Completed</v>
      </c>
      <c r="AG59" s="173">
        <f ca="1"/>
        <v>46295</v>
      </c>
      <c r="AH59" s="187">
        <f ca="1"/>
        <v>0</v>
      </c>
      <c r="AI59" s="191" t="str">
        <f ca="1"/>
        <v>Late</v>
      </c>
      <c r="AJ59" s="571" cm="1">
        <f t="array" aca="1" ref="AJ59" ca="1">_xlfn.XLOOKUP(1,(E59='01 Summary'!$E$4:$E$250)*(('01 Summary'!$AI$4:$AI$250="Late")+('01 Summary'!$AI$4:$AI$250="On Schedule")),'01 Summary'!$AM$4:$AM$250," ")</f>
        <v>0</v>
      </c>
      <c r="AK59" s="571"/>
      <c r="AL59" s="709" t="s">
        <v>491</v>
      </c>
      <c r="AM59" s="709" t="s">
        <v>2064</v>
      </c>
      <c r="AN59" s="709" t="s">
        <v>2066</v>
      </c>
    </row>
    <row r="60" spans="2:40" ht="30" customHeight="1" x14ac:dyDescent="0.2">
      <c r="B60" s="508">
        <f ca="1"/>
        <v>56</v>
      </c>
      <c r="C60" s="508" t="str">
        <f ca="1"/>
        <v>DWE-39025</v>
      </c>
      <c r="D60" s="508" t="str">
        <f ca="1"/>
        <v>Lot01</v>
      </c>
      <c r="E60" s="508" t="str">
        <f ca="1"/>
        <v>GEN8.2</v>
      </c>
      <c r="F60" s="508" t="str">
        <f ca="1"/>
        <v>GEN</v>
      </c>
      <c r="G60" s="542" t="str">
        <f ca="1"/>
        <v>General Waste Storage Building in Depot - Building service</v>
      </c>
      <c r="H60" s="508" t="str">
        <f ca="1"/>
        <v>ประธาน</v>
      </c>
      <c r="I60" s="508">
        <f ca="1"/>
        <v>0</v>
      </c>
      <c r="J60" s="508" t="str">
        <f ca="1"/>
        <v>Depot</v>
      </c>
      <c r="K60" s="510">
        <f ca="1"/>
        <v>46285</v>
      </c>
      <c r="L60" s="173">
        <f ca="1"/>
        <v>45930</v>
      </c>
      <c r="M60" s="187">
        <f ca="1"/>
        <v>1</v>
      </c>
      <c r="N60" s="191" t="str">
        <f ca="1"/>
        <v>Completed</v>
      </c>
      <c r="O60" s="173">
        <f ca="1"/>
        <v>46096</v>
      </c>
      <c r="P60" s="187">
        <f ca="1"/>
        <v>1</v>
      </c>
      <c r="Q60" s="191" t="str">
        <f ca="1"/>
        <v>Completed</v>
      </c>
      <c r="R60" s="194">
        <f ca="1"/>
        <v>0</v>
      </c>
      <c r="S60" s="195">
        <f ca="1"/>
        <v>0</v>
      </c>
      <c r="T60" s="203">
        <f ca="1"/>
        <v>0</v>
      </c>
      <c r="U60" s="173">
        <f ca="1"/>
        <v>46203</v>
      </c>
      <c r="V60" s="187">
        <f ca="1"/>
        <v>1</v>
      </c>
      <c r="W60" s="191" t="str">
        <f ca="1"/>
        <v>Completed</v>
      </c>
      <c r="X60" s="194">
        <f ca="1"/>
        <v>0</v>
      </c>
      <c r="Y60" s="195">
        <f ca="1"/>
        <v>0</v>
      </c>
      <c r="Z60" s="203">
        <f ca="1"/>
        <v>0</v>
      </c>
      <c r="AA60" s="173">
        <f ca="1"/>
        <v>46132</v>
      </c>
      <c r="AB60" s="187">
        <f ca="1"/>
        <v>1</v>
      </c>
      <c r="AC60" s="191" t="str">
        <f ca="1"/>
        <v>Completed</v>
      </c>
      <c r="AD60" s="173">
        <f ca="1"/>
        <v>46181</v>
      </c>
      <c r="AE60" s="187">
        <f ca="1"/>
        <v>1</v>
      </c>
      <c r="AF60" s="191" t="str">
        <f ca="1"/>
        <v>Completed</v>
      </c>
      <c r="AG60" s="173">
        <f ca="1"/>
        <v>46295</v>
      </c>
      <c r="AH60" s="189">
        <f ca="1"/>
        <v>0</v>
      </c>
      <c r="AI60" s="191" t="str">
        <f ca="1"/>
        <v>Late</v>
      </c>
      <c r="AJ60" s="571" cm="1">
        <f t="array" aca="1" ref="AJ60" ca="1">_xlfn.XLOOKUP(1,(E60='01 Summary'!$E$4:$E$250)*(('01 Summary'!$AI$4:$AI$250="Late")+('01 Summary'!$AI$4:$AI$250="On Schedule")),'01 Summary'!$AM$4:$AM$250," ")</f>
        <v>0</v>
      </c>
      <c r="AK60" s="571"/>
      <c r="AL60" s="709" t="s">
        <v>490</v>
      </c>
      <c r="AM60" s="709" t="s">
        <v>2524</v>
      </c>
      <c r="AN60" s="709" t="s">
        <v>2526</v>
      </c>
    </row>
    <row r="61" spans="2:40" ht="30" customHeight="1" x14ac:dyDescent="0.2">
      <c r="B61" s="508">
        <f ca="1"/>
        <v>57</v>
      </c>
      <c r="C61" s="508" t="str">
        <f ca="1"/>
        <v>DWE-39021</v>
      </c>
      <c r="D61" s="508" t="str">
        <f ca="1"/>
        <v>Lot01</v>
      </c>
      <c r="E61" s="508" t="str">
        <f ca="1"/>
        <v>GEN9</v>
      </c>
      <c r="F61" s="508" t="str">
        <f ca="1"/>
        <v>GEN</v>
      </c>
      <c r="G61" s="542" t="str">
        <f ca="1"/>
        <v>Operation Support Equipment</v>
      </c>
      <c r="H61" s="508" t="str">
        <f ca="1"/>
        <v>สมศักดิ์</v>
      </c>
      <c r="I61" s="508">
        <f ca="1"/>
        <v>0</v>
      </c>
      <c r="J61" s="508" t="str">
        <f ca="1"/>
        <v>Depot</v>
      </c>
      <c r="K61" s="510">
        <f ca="1"/>
        <v>46255</v>
      </c>
      <c r="L61" s="173">
        <f ca="1"/>
        <v>45718</v>
      </c>
      <c r="M61" s="187">
        <f ca="1"/>
        <v>1</v>
      </c>
      <c r="N61" s="191" t="str">
        <f ca="1"/>
        <v>Completed</v>
      </c>
      <c r="O61" s="173">
        <f ca="1"/>
        <v>45963</v>
      </c>
      <c r="P61" s="187">
        <f ca="1"/>
        <v>1</v>
      </c>
      <c r="Q61" s="191" t="str">
        <f ca="1"/>
        <v>Completed</v>
      </c>
      <c r="R61" s="173">
        <f ca="1"/>
        <v>46342</v>
      </c>
      <c r="S61" s="187">
        <f ca="1"/>
        <v>0.9</v>
      </c>
      <c r="T61" s="191" t="str">
        <f ca="1"/>
        <v>On Schedule</v>
      </c>
      <c r="U61" s="194">
        <f ca="1"/>
        <v>0</v>
      </c>
      <c r="V61" s="195">
        <f ca="1"/>
        <v>0</v>
      </c>
      <c r="W61" s="203">
        <f ca="1"/>
        <v>0</v>
      </c>
      <c r="X61" s="194">
        <f ca="1"/>
        <v>0</v>
      </c>
      <c r="Y61" s="195">
        <f ca="1"/>
        <v>0</v>
      </c>
      <c r="Z61" s="203">
        <f ca="1"/>
        <v>0</v>
      </c>
      <c r="AA61" s="173">
        <f ca="1"/>
        <v>46312</v>
      </c>
      <c r="AB61" s="187">
        <f ca="1"/>
        <v>0</v>
      </c>
      <c r="AC61" s="191" t="str">
        <f ca="1"/>
        <v>Late</v>
      </c>
      <c r="AD61" s="173">
        <f ca="1"/>
        <v>46349</v>
      </c>
      <c r="AE61" s="187">
        <f ca="1"/>
        <v>0</v>
      </c>
      <c r="AF61" s="191" t="str">
        <f ca="1"/>
        <v>On Schedule</v>
      </c>
      <c r="AG61" s="173">
        <f ca="1"/>
        <v>46372</v>
      </c>
      <c r="AH61" s="187">
        <f ca="1"/>
        <v>0</v>
      </c>
      <c r="AI61" s="191" t="str">
        <f ca="1"/>
        <v>On Schedule</v>
      </c>
      <c r="AJ61" t="str" cm="1">
        <f t="array" aca="1" ref="AJ61" ca="1">_xlfn.XLOOKUP(1,(E61='01 Summary'!$E$4:$E$250)*(('01 Summary'!$AI$4:$AI$250="Late")+('01 Summary'!$AI$4:$AI$250="On Schedule")),'01 Summary'!$AM$4:$AM$250," ")</f>
        <v>คงเหลือจัดส่ง Signal Lamp</v>
      </c>
      <c r="AL61" s="644" t="s">
        <v>487</v>
      </c>
      <c r="AM61" s="644" t="s">
        <v>2516</v>
      </c>
      <c r="AN61" s="644" t="s">
        <v>2518</v>
      </c>
    </row>
    <row r="62" spans="2:40" ht="30" hidden="1" customHeight="1" x14ac:dyDescent="0.2">
      <c r="B62" s="508">
        <f ca="1"/>
        <v>58</v>
      </c>
      <c r="C62" s="674" t="str">
        <f ca="1"/>
        <v>GRS-39001-40</v>
      </c>
      <c r="D62" s="674" t="str">
        <f ca="1"/>
        <v>Lot01</v>
      </c>
      <c r="E62" s="674" t="str">
        <f ca="1"/>
        <v>GEN10.1</v>
      </c>
      <c r="F62" s="674" t="str">
        <f ca="1"/>
        <v>GEN</v>
      </c>
      <c r="G62" s="676" t="str">
        <f ca="1"/>
        <v>Graphic and Signage Station</v>
      </c>
      <c r="H62" s="674" t="str">
        <f ca="1"/>
        <v>สหชาติ</v>
      </c>
      <c r="I62" s="675">
        <f ca="1"/>
        <v>0</v>
      </c>
      <c r="J62" s="674">
        <f ca="1"/>
        <v>0</v>
      </c>
      <c r="K62" s="677">
        <f ca="1"/>
        <v>46255</v>
      </c>
      <c r="L62" s="193">
        <f ca="1"/>
        <v>46203</v>
      </c>
      <c r="M62" s="615">
        <f ca="1"/>
        <v>1</v>
      </c>
      <c r="N62" s="601" t="str">
        <f ca="1"/>
        <v>Completed</v>
      </c>
      <c r="O62" s="622">
        <f ca="1"/>
        <v>46173</v>
      </c>
      <c r="P62" s="615">
        <f ca="1"/>
        <v>0.95</v>
      </c>
      <c r="Q62" s="601" t="str">
        <f ca="1"/>
        <v>Late</v>
      </c>
      <c r="R62" s="193">
        <f ca="1"/>
        <v>46418</v>
      </c>
      <c r="S62" s="615">
        <f ca="1"/>
        <v>0.76</v>
      </c>
      <c r="T62" s="601" t="str">
        <f ca="1"/>
        <v>On Schedule</v>
      </c>
      <c r="U62" s="193">
        <f ca="1"/>
        <v>46446</v>
      </c>
      <c r="V62" s="615">
        <f ca="1"/>
        <v>0.34</v>
      </c>
      <c r="W62" s="601" t="str">
        <f ca="1"/>
        <v>On Schedule</v>
      </c>
      <c r="X62" s="602">
        <f ca="1"/>
        <v>0</v>
      </c>
      <c r="Y62" s="603">
        <f ca="1"/>
        <v>0</v>
      </c>
      <c r="Z62" s="604">
        <f ca="1"/>
        <v>0</v>
      </c>
      <c r="AA62" s="663">
        <f ca="1"/>
        <v>0</v>
      </c>
      <c r="AB62" s="664">
        <f ca="1"/>
        <v>0</v>
      </c>
      <c r="AC62" s="665">
        <f ca="1"/>
        <v>0</v>
      </c>
      <c r="AD62" s="663">
        <f ca="1"/>
        <v>0</v>
      </c>
      <c r="AE62" s="664">
        <f ca="1"/>
        <v>0</v>
      </c>
      <c r="AF62" s="665">
        <f ca="1"/>
        <v>0</v>
      </c>
      <c r="AG62" s="721">
        <f ca="1"/>
        <v>0</v>
      </c>
      <c r="AH62" s="722">
        <f ca="1"/>
        <v>0</v>
      </c>
      <c r="AI62" s="723">
        <f ca="1"/>
        <v>0</v>
      </c>
      <c r="AJ62" s="571" t="str" cm="1">
        <f t="array" aca="1" ref="AJ62" ca="1">_xlfn.XLOOKUP(1,(E62='01 Summary'!$E$4:$E$250)*(('01 Summary'!$AI$4:$AI$250="Late")+('01 Summary'!$AI$4:$AI$250="On Schedule")),'01 Summary'!$AM$4:$AM$250," ")</f>
        <v xml:space="preserve"> </v>
      </c>
      <c r="AK62" s="571"/>
      <c r="AL62" s="571" t="s">
        <v>905</v>
      </c>
      <c r="AM62" s="571" t="s">
        <v>2540</v>
      </c>
      <c r="AN62" s="571" t="s">
        <v>2542</v>
      </c>
    </row>
    <row r="63" spans="2:40" ht="30" hidden="1" customHeight="1" x14ac:dyDescent="0.2">
      <c r="B63" s="508">
        <f ca="1"/>
        <v>59</v>
      </c>
      <c r="C63" s="508" t="str">
        <f ca="1"/>
        <v>GRS-39001-40</v>
      </c>
      <c r="D63" s="508" t="str">
        <f ca="1"/>
        <v>Lot01</v>
      </c>
      <c r="E63" s="508" t="str">
        <f ca="1"/>
        <v>GEN10.2</v>
      </c>
      <c r="F63" s="508" t="str">
        <f ca="1"/>
        <v>GEN</v>
      </c>
      <c r="G63" s="542" t="str">
        <f ca="1"/>
        <v>Graphic and Signage Mainline &amp; IVS,VS</v>
      </c>
      <c r="H63" s="508" t="str">
        <f ca="1"/>
        <v>สหชาติ</v>
      </c>
      <c r="I63" s="508">
        <f ca="1"/>
        <v>0</v>
      </c>
      <c r="J63" s="508">
        <f ca="1"/>
        <v>0</v>
      </c>
      <c r="K63" s="510">
        <f ca="1"/>
        <v>46255</v>
      </c>
      <c r="L63" s="173">
        <f ca="1"/>
        <v>46188</v>
      </c>
      <c r="M63" s="187">
        <f ca="1"/>
        <v>0.79</v>
      </c>
      <c r="N63" s="191" t="str">
        <f ca="1"/>
        <v>Late</v>
      </c>
      <c r="O63" s="622">
        <f ca="1"/>
        <v>46173</v>
      </c>
      <c r="P63" s="187">
        <f ca="1"/>
        <v>0.95</v>
      </c>
      <c r="Q63" s="191" t="str">
        <f ca="1"/>
        <v>Late</v>
      </c>
      <c r="R63" s="173">
        <f ca="1"/>
        <v>46234</v>
      </c>
      <c r="S63" s="187">
        <f ca="1"/>
        <v>0</v>
      </c>
      <c r="T63" s="191" t="str">
        <f ca="1"/>
        <v>Late</v>
      </c>
      <c r="U63" s="173">
        <f ca="1"/>
        <v>46234</v>
      </c>
      <c r="V63" s="187">
        <f ca="1"/>
        <v>0</v>
      </c>
      <c r="W63" s="191" t="str">
        <f ca="1"/>
        <v>Late</v>
      </c>
      <c r="X63" s="194">
        <f ca="1"/>
        <v>0</v>
      </c>
      <c r="Y63" s="195">
        <f ca="1"/>
        <v>0</v>
      </c>
      <c r="Z63" s="203">
        <f ca="1"/>
        <v>0</v>
      </c>
      <c r="AA63" s="668">
        <f ca="1"/>
        <v>0</v>
      </c>
      <c r="AB63" s="669">
        <f ca="1"/>
        <v>0</v>
      </c>
      <c r="AC63" s="639">
        <f ca="1"/>
        <v>0</v>
      </c>
      <c r="AD63" s="668">
        <f ca="1"/>
        <v>0</v>
      </c>
      <c r="AE63" s="669">
        <f ca="1"/>
        <v>0</v>
      </c>
      <c r="AF63" s="639">
        <f ca="1"/>
        <v>0</v>
      </c>
      <c r="AG63" s="724">
        <f ca="1"/>
        <v>0</v>
      </c>
      <c r="AH63" s="725">
        <f ca="1"/>
        <v>0</v>
      </c>
      <c r="AI63" s="726">
        <f ca="1"/>
        <v>0</v>
      </c>
      <c r="AJ63" s="571" t="str" cm="1">
        <f t="array" aca="1" ref="AJ63" ca="1">_xlfn.XLOOKUP(1,(E63='01 Summary'!$E$4:$E$250)*(('01 Summary'!$AI$4:$AI$250="Late")+('01 Summary'!$AI$4:$AI$250="On Schedule")),'01 Summary'!$AM$4:$AM$250," ")</f>
        <v xml:space="preserve"> </v>
      </c>
      <c r="AK63" s="571"/>
      <c r="AL63" s="571" t="s">
        <v>905</v>
      </c>
      <c r="AM63" s="571" t="s">
        <v>2540</v>
      </c>
      <c r="AN63" s="571" t="s">
        <v>2542</v>
      </c>
    </row>
    <row r="64" spans="2:40" ht="30" hidden="1" customHeight="1" x14ac:dyDescent="0.2">
      <c r="B64" s="508">
        <f ca="1"/>
        <v>60</v>
      </c>
      <c r="C64" s="508" t="str">
        <f ca="1"/>
        <v>GRS-39001-40</v>
      </c>
      <c r="D64" s="508" t="str">
        <f ca="1"/>
        <v>Lot01</v>
      </c>
      <c r="E64" s="508" t="str">
        <f ca="1"/>
        <v>GEN10.3</v>
      </c>
      <c r="F64" s="508" t="str">
        <f ca="1"/>
        <v>GEN</v>
      </c>
      <c r="G64" s="542" t="str">
        <f ca="1"/>
        <v>Graphic and Signage Depot</v>
      </c>
      <c r="H64" s="508" t="str">
        <f ca="1"/>
        <v>สหชาติ</v>
      </c>
      <c r="I64" s="508">
        <f ca="1"/>
        <v>0</v>
      </c>
      <c r="J64" s="508">
        <f ca="1"/>
        <v>0</v>
      </c>
      <c r="K64" s="510">
        <f ca="1"/>
        <v>46255</v>
      </c>
      <c r="L64" s="173">
        <f ca="1"/>
        <v>46249</v>
      </c>
      <c r="M64" s="187">
        <f ca="1"/>
        <v>0.9</v>
      </c>
      <c r="N64" s="191" t="str">
        <f ca="1"/>
        <v>Late</v>
      </c>
      <c r="O64" s="622">
        <f ca="1"/>
        <v>46234</v>
      </c>
      <c r="P64" s="187">
        <f ca="1"/>
        <v>0.93</v>
      </c>
      <c r="Q64" s="191" t="str">
        <f ca="1"/>
        <v>Late</v>
      </c>
      <c r="R64" s="173">
        <f ca="1"/>
        <v>46203</v>
      </c>
      <c r="S64" s="187">
        <f ca="1"/>
        <v>0.56000000000000005</v>
      </c>
      <c r="T64" s="191" t="str">
        <f ca="1"/>
        <v>Late</v>
      </c>
      <c r="U64" s="173">
        <f ca="1"/>
        <v>46203</v>
      </c>
      <c r="V64" s="187">
        <f ca="1"/>
        <v>0.19</v>
      </c>
      <c r="W64" s="191" t="str">
        <f ca="1"/>
        <v>Late</v>
      </c>
      <c r="X64" s="194">
        <f ca="1"/>
        <v>0</v>
      </c>
      <c r="Y64" s="195">
        <f ca="1"/>
        <v>0</v>
      </c>
      <c r="Z64" s="203">
        <f ca="1"/>
        <v>0</v>
      </c>
      <c r="AA64" s="668">
        <f ca="1"/>
        <v>0</v>
      </c>
      <c r="AB64" s="669">
        <f ca="1"/>
        <v>0</v>
      </c>
      <c r="AC64" s="639">
        <f ca="1"/>
        <v>0</v>
      </c>
      <c r="AD64" s="668">
        <f ca="1"/>
        <v>0</v>
      </c>
      <c r="AE64" s="669">
        <f ca="1"/>
        <v>0</v>
      </c>
      <c r="AF64" s="639">
        <f ca="1"/>
        <v>0</v>
      </c>
      <c r="AG64" s="724">
        <f ca="1"/>
        <v>0</v>
      </c>
      <c r="AH64" s="725">
        <f ca="1"/>
        <v>0</v>
      </c>
      <c r="AI64" s="726">
        <f ca="1"/>
        <v>0</v>
      </c>
      <c r="AJ64" s="571" t="str" cm="1">
        <f t="array" aca="1" ref="AJ64" ca="1">_xlfn.XLOOKUP(1,(E64='01 Summary'!$E$4:$E$250)*(('01 Summary'!$AI$4:$AI$250="Late")+('01 Summary'!$AI$4:$AI$250="On Schedule")),'01 Summary'!$AM$4:$AM$250," ")</f>
        <v xml:space="preserve"> </v>
      </c>
      <c r="AK64" s="571"/>
      <c r="AL64" s="571" t="s">
        <v>905</v>
      </c>
      <c r="AM64" s="571" t="s">
        <v>2540</v>
      </c>
      <c r="AN64" s="571" t="s">
        <v>2542</v>
      </c>
    </row>
    <row r="65" spans="2:40" ht="30" customHeight="1" x14ac:dyDescent="0.2">
      <c r="B65" s="508">
        <f ca="1"/>
        <v>61</v>
      </c>
      <c r="C65" s="508" t="str">
        <f ca="1"/>
        <v>MDW-39289</v>
      </c>
      <c r="D65" s="508" t="str">
        <f ca="1"/>
        <v>Lot01</v>
      </c>
      <c r="E65" s="508" t="str">
        <f ca="1"/>
        <v>GEN11</v>
      </c>
      <c r="F65" s="508" t="str">
        <f ca="1"/>
        <v>GEN</v>
      </c>
      <c r="G65" s="542" t="str">
        <f ca="1"/>
        <v>Earthing and Bonding Modification</v>
      </c>
      <c r="H65" s="508" t="str">
        <f ca="1"/>
        <v>ประธาน</v>
      </c>
      <c r="I65" s="509">
        <f ca="1"/>
        <v>0</v>
      </c>
      <c r="J65" s="508">
        <f ca="1"/>
        <v>0</v>
      </c>
      <c r="K65" s="510">
        <f ca="1"/>
        <v>46082</v>
      </c>
      <c r="L65" s="173">
        <f ca="1"/>
        <v>45688</v>
      </c>
      <c r="M65" s="187">
        <f ca="1"/>
        <v>1</v>
      </c>
      <c r="N65" s="191" t="str">
        <f ca="1"/>
        <v>Completed</v>
      </c>
      <c r="O65" s="597">
        <f ca="1"/>
        <v>45930</v>
      </c>
      <c r="P65" s="187">
        <f ca="1"/>
        <v>1</v>
      </c>
      <c r="Q65" s="191" t="str">
        <f ca="1"/>
        <v>Completed</v>
      </c>
      <c r="R65" s="194">
        <f ca="1"/>
        <v>0</v>
      </c>
      <c r="S65" s="195">
        <f ca="1"/>
        <v>0</v>
      </c>
      <c r="T65" s="203">
        <f ca="1"/>
        <v>0</v>
      </c>
      <c r="U65" s="173">
        <f ca="1"/>
        <v>46081</v>
      </c>
      <c r="V65" s="187">
        <f ca="1"/>
        <v>1</v>
      </c>
      <c r="W65" s="191" t="str">
        <f ca="1"/>
        <v>Completed</v>
      </c>
      <c r="X65" s="173">
        <f ca="1"/>
        <v>46111</v>
      </c>
      <c r="Y65" s="187">
        <f ca="1"/>
        <v>1</v>
      </c>
      <c r="Z65" s="191" t="str">
        <f ca="1"/>
        <v>Completed</v>
      </c>
      <c r="AA65" s="173">
        <f ca="1"/>
        <v>46288</v>
      </c>
      <c r="AB65" s="189">
        <f ca="1"/>
        <v>0</v>
      </c>
      <c r="AC65" s="191" t="str">
        <f ca="1"/>
        <v>Late</v>
      </c>
      <c r="AD65" s="173">
        <f ca="1"/>
        <v>46295</v>
      </c>
      <c r="AE65" s="187">
        <f ca="1"/>
        <v>0</v>
      </c>
      <c r="AF65" s="191" t="str">
        <f ca="1"/>
        <v>Late</v>
      </c>
      <c r="AG65" s="173">
        <f ca="1"/>
        <v>46316</v>
      </c>
      <c r="AH65" s="187">
        <f ca="1"/>
        <v>0</v>
      </c>
      <c r="AI65" s="191" t="str">
        <f ca="1"/>
        <v>Late</v>
      </c>
      <c r="AJ65" s="571" cm="1">
        <f t="array" aca="1" ref="AJ65" ca="1">_xlfn.XLOOKUP(1,(E65='01 Summary'!$E$4:$E$250)*(('01 Summary'!$AI$4:$AI$250="Late")+('01 Summary'!$AI$4:$AI$250="On Schedule")),'01 Summary'!$AM$4:$AM$250," ")</f>
        <v>0</v>
      </c>
      <c r="AK65" s="571"/>
      <c r="AL65" s="709" t="s">
        <v>1388</v>
      </c>
      <c r="AM65" s="709" t="s">
        <v>3582</v>
      </c>
      <c r="AN65" s="709" t="s">
        <v>3851</v>
      </c>
    </row>
    <row r="66" spans="2:40" ht="30" customHeight="1" x14ac:dyDescent="0.2">
      <c r="B66" s="508">
        <f ca="1"/>
        <v>62</v>
      </c>
      <c r="C66" s="508" t="str">
        <f ca="1"/>
        <v>-</v>
      </c>
      <c r="D66" s="508" t="str">
        <f ca="1"/>
        <v>Lot01</v>
      </c>
      <c r="E66" s="508" t="str">
        <f ca="1"/>
        <v>GEN12</v>
      </c>
      <c r="F66" s="508" t="str">
        <f ca="1"/>
        <v>GEN</v>
      </c>
      <c r="G66" s="542" t="str">
        <f ca="1"/>
        <v>Mainline Cable Trough Modification on East Section</v>
      </c>
      <c r="H66" s="508" t="str">
        <f ca="1"/>
        <v>-</v>
      </c>
      <c r="I66" s="509">
        <f ca="1"/>
        <v>0</v>
      </c>
      <c r="J66" s="508">
        <f ca="1"/>
        <v>0</v>
      </c>
      <c r="K66" s="510">
        <f ca="1"/>
        <v>46195</v>
      </c>
      <c r="L66" s="173">
        <f ca="1"/>
        <v>45961</v>
      </c>
      <c r="M66" s="187">
        <f ca="1"/>
        <v>1</v>
      </c>
      <c r="N66" s="191" t="str">
        <f ca="1"/>
        <v>Completed</v>
      </c>
      <c r="O66" s="173">
        <f ca="1"/>
        <v>45991</v>
      </c>
      <c r="P66" s="187">
        <f ca="1"/>
        <v>1</v>
      </c>
      <c r="Q66" s="191" t="str">
        <f ca="1"/>
        <v>Completed</v>
      </c>
      <c r="R66" s="173">
        <f ca="1"/>
        <v>46021</v>
      </c>
      <c r="S66" s="187">
        <f ca="1"/>
        <v>1</v>
      </c>
      <c r="T66" s="191" t="str">
        <f ca="1"/>
        <v>Completed</v>
      </c>
      <c r="U66" s="173">
        <f ca="1"/>
        <v>46111</v>
      </c>
      <c r="V66" s="187">
        <f ca="1"/>
        <v>1</v>
      </c>
      <c r="W66" s="191" t="str">
        <f ca="1"/>
        <v>Completed</v>
      </c>
      <c r="X66" s="194">
        <f ca="1"/>
        <v>0</v>
      </c>
      <c r="Y66" s="195">
        <f ca="1"/>
        <v>0</v>
      </c>
      <c r="Z66" s="203">
        <f ca="1"/>
        <v>0</v>
      </c>
      <c r="AA66" s="173">
        <f ca="1"/>
        <v>46295</v>
      </c>
      <c r="AB66" s="189">
        <f ca="1"/>
        <v>0.8</v>
      </c>
      <c r="AC66" s="191" t="str">
        <f ca="1"/>
        <v>Late</v>
      </c>
      <c r="AD66" s="173">
        <f ca="1"/>
        <v>46302</v>
      </c>
      <c r="AE66" s="187">
        <f ca="1"/>
        <v>0</v>
      </c>
      <c r="AF66" s="191" t="str">
        <f ca="1"/>
        <v>Late</v>
      </c>
      <c r="AG66" s="173">
        <f ca="1"/>
        <v>46325</v>
      </c>
      <c r="AH66" s="187">
        <f ca="1"/>
        <v>0</v>
      </c>
      <c r="AI66" s="191" t="str">
        <f ca="1"/>
        <v>On Schedule</v>
      </c>
      <c r="AJ66" cm="1">
        <f t="array" aca="1" ref="AJ66" ca="1">_xlfn.XLOOKUP(1,(E66='01 Summary'!$E$4:$E$250)*(('01 Summary'!$AI$4:$AI$250="Late")+('01 Summary'!$AI$4:$AI$250="On Schedule")),'01 Summary'!$AM$4:$AM$250," ")</f>
        <v>0</v>
      </c>
      <c r="AM66" s="644">
        <v>0</v>
      </c>
      <c r="AN66" s="644">
        <v>0</v>
      </c>
    </row>
    <row r="67" spans="2:40" ht="30" customHeight="1" x14ac:dyDescent="0.2">
      <c r="B67" s="508">
        <f ca="1"/>
        <v>63</v>
      </c>
      <c r="C67" s="508" t="str">
        <f ca="1"/>
        <v>MDW-39233</v>
      </c>
      <c r="D67" s="508" t="str">
        <f ca="1"/>
        <v>Lot01</v>
      </c>
      <c r="E67" s="508" t="str">
        <f ca="1"/>
        <v>GEN12.1</v>
      </c>
      <c r="F67" s="508" t="str">
        <f ca="1"/>
        <v>GEN</v>
      </c>
      <c r="G67" s="542" t="str">
        <f ca="1"/>
        <v>Main Line Cable Trough Modification (PSY)</v>
      </c>
      <c r="H67" s="508" t="str">
        <f ca="1"/>
        <v>มนต์ชัย</v>
      </c>
      <c r="I67" s="508">
        <f ca="1"/>
        <v>0</v>
      </c>
      <c r="J67" s="508" t="str">
        <f ca="1"/>
        <v>Depot</v>
      </c>
      <c r="K67" s="510">
        <f ca="1"/>
        <v>46195</v>
      </c>
      <c r="L67" s="173">
        <f ca="1"/>
        <v>45961</v>
      </c>
      <c r="M67" s="187">
        <f ca="1"/>
        <v>1</v>
      </c>
      <c r="N67" s="191" t="str">
        <f ca="1"/>
        <v>Completed</v>
      </c>
      <c r="O67" s="173">
        <f ca="1"/>
        <v>45991</v>
      </c>
      <c r="P67" s="187">
        <f ca="1"/>
        <v>1</v>
      </c>
      <c r="Q67" s="191" t="str">
        <f ca="1"/>
        <v>Completed</v>
      </c>
      <c r="R67" s="173">
        <f ca="1"/>
        <v>46021</v>
      </c>
      <c r="S67" s="187">
        <f ca="1"/>
        <v>1</v>
      </c>
      <c r="T67" s="191" t="str">
        <f ca="1"/>
        <v>Completed</v>
      </c>
      <c r="U67" s="173">
        <f ca="1"/>
        <v>46111</v>
      </c>
      <c r="V67" s="189">
        <f ca="1"/>
        <v>1</v>
      </c>
      <c r="W67" s="191" t="str">
        <f ca="1"/>
        <v>Completed</v>
      </c>
      <c r="X67" s="656">
        <f ca="1"/>
        <v>0</v>
      </c>
      <c r="Y67" s="656">
        <f ca="1"/>
        <v>0</v>
      </c>
      <c r="Z67" s="203">
        <f ca="1"/>
        <v>0</v>
      </c>
      <c r="AA67" s="173">
        <f ca="1"/>
        <v>46295</v>
      </c>
      <c r="AB67" s="189">
        <f ca="1"/>
        <v>0.8</v>
      </c>
      <c r="AC67" s="191" t="str">
        <f ca="1"/>
        <v>Late</v>
      </c>
      <c r="AD67" s="173">
        <f ca="1"/>
        <v>46302</v>
      </c>
      <c r="AE67" s="187">
        <f ca="1"/>
        <v>0</v>
      </c>
      <c r="AF67" s="191" t="str">
        <f ca="1"/>
        <v>Late</v>
      </c>
      <c r="AG67" s="173">
        <f ca="1"/>
        <v>46325</v>
      </c>
      <c r="AH67" s="187">
        <f ca="1"/>
        <v>0</v>
      </c>
      <c r="AI67" s="191" t="str">
        <f ca="1"/>
        <v>On Schedule</v>
      </c>
      <c r="AJ67" s="571" cm="1">
        <f t="array" aca="1" ref="AJ67" ca="1">_xlfn.XLOOKUP(1,(E67='01 Summary'!$E$4:$E$250)*(('01 Summary'!$AI$4:$AI$250="Late")+('01 Summary'!$AI$4:$AI$250="On Schedule")),'01 Summary'!$AM$4:$AM$250," ")</f>
        <v>0</v>
      </c>
      <c r="AK67" s="571"/>
      <c r="AL67" s="709" t="s">
        <v>469</v>
      </c>
      <c r="AM67" s="709" t="s">
        <v>380</v>
      </c>
      <c r="AN67" s="709" t="s">
        <v>380</v>
      </c>
    </row>
    <row r="68" spans="2:40" ht="30" customHeight="1" x14ac:dyDescent="0.2">
      <c r="B68" s="508">
        <f ca="1"/>
        <v>64</v>
      </c>
      <c r="C68" s="508" t="str">
        <f ca="1"/>
        <v>MDW-39234</v>
      </c>
      <c r="D68" s="508" t="str">
        <f ca="1"/>
        <v>Lot01</v>
      </c>
      <c r="E68" s="508" t="str">
        <f ca="1"/>
        <v>GEN12.2</v>
      </c>
      <c r="F68" s="508" t="str">
        <f ca="1"/>
        <v>GEN</v>
      </c>
      <c r="G68" s="542" t="str">
        <f ca="1"/>
        <v>Main Line Cable Trough Modification (SIG/COM)</v>
      </c>
      <c r="H68" s="508" t="str">
        <f ca="1"/>
        <v>มนตรี</v>
      </c>
      <c r="I68" s="508">
        <f ca="1"/>
        <v>0</v>
      </c>
      <c r="J68" s="508">
        <f ca="1"/>
        <v>0</v>
      </c>
      <c r="K68" s="510">
        <f ca="1"/>
        <v>46195</v>
      </c>
      <c r="L68" s="173">
        <f ca="1"/>
        <v>45961</v>
      </c>
      <c r="M68" s="187">
        <f ca="1"/>
        <v>1</v>
      </c>
      <c r="N68" s="191" t="str">
        <f ca="1"/>
        <v>Completed</v>
      </c>
      <c r="O68" s="173">
        <f ca="1"/>
        <v>45991</v>
      </c>
      <c r="P68" s="187">
        <f ca="1"/>
        <v>1</v>
      </c>
      <c r="Q68" s="191" t="str">
        <f ca="1"/>
        <v>Completed</v>
      </c>
      <c r="R68" s="173">
        <f ca="1"/>
        <v>46021</v>
      </c>
      <c r="S68" s="187">
        <f ca="1"/>
        <v>1</v>
      </c>
      <c r="T68" s="191" t="str">
        <f ca="1"/>
        <v>Completed</v>
      </c>
      <c r="U68" s="173">
        <f ca="1"/>
        <v>46111</v>
      </c>
      <c r="V68" s="189">
        <f ca="1"/>
        <v>1</v>
      </c>
      <c r="W68" s="191" t="str">
        <f ca="1"/>
        <v>Completed</v>
      </c>
      <c r="X68" s="194">
        <f ca="1"/>
        <v>0</v>
      </c>
      <c r="Y68" s="195">
        <f ca="1"/>
        <v>0</v>
      </c>
      <c r="Z68" s="203">
        <f ca="1"/>
        <v>0</v>
      </c>
      <c r="AA68" s="173">
        <f ca="1"/>
        <v>46295</v>
      </c>
      <c r="AB68" s="189">
        <f ca="1"/>
        <v>0.8</v>
      </c>
      <c r="AC68" s="191" t="str">
        <f ca="1"/>
        <v>Late</v>
      </c>
      <c r="AD68" s="173">
        <f ca="1"/>
        <v>46302</v>
      </c>
      <c r="AE68" s="187">
        <f ca="1"/>
        <v>0</v>
      </c>
      <c r="AF68" s="191" t="str">
        <f ca="1"/>
        <v>Late</v>
      </c>
      <c r="AG68" s="173">
        <f ca="1"/>
        <v>46325</v>
      </c>
      <c r="AH68" s="187">
        <f ca="1"/>
        <v>0</v>
      </c>
      <c r="AI68" s="191" t="str">
        <f ca="1"/>
        <v>On Schedule</v>
      </c>
      <c r="AJ68" s="571" t="str" cm="1">
        <f t="array" aca="1" ref="AJ68" ca="1">_xlfn.XLOOKUP(1,(E68='01 Summary'!$E$4:$E$250)*(('01 Summary'!$AI$4:$AI$250="Late")+('01 Summary'!$AI$4:$AI$250="On Schedule")),'01 Summary'!$AM$4:$AM$250," ")</f>
        <v>งานจบแล้ว</v>
      </c>
      <c r="AK68" s="571"/>
      <c r="AL68" s="709" t="s">
        <v>470</v>
      </c>
      <c r="AM68" s="709" t="s">
        <v>2075</v>
      </c>
      <c r="AN68" s="709" t="s">
        <v>2079</v>
      </c>
    </row>
    <row r="69" spans="2:40" ht="30" customHeight="1" x14ac:dyDescent="0.2">
      <c r="B69" s="508">
        <f ca="1"/>
        <v>65</v>
      </c>
      <c r="C69" s="508" t="str">
        <f ca="1"/>
        <v>MDW-39236</v>
      </c>
      <c r="D69" s="508" t="str">
        <f ca="1"/>
        <v>Lot01</v>
      </c>
      <c r="E69" s="508" t="str">
        <f ca="1"/>
        <v>GEN13</v>
      </c>
      <c r="F69" s="508" t="str">
        <f ca="1"/>
        <v>GEN</v>
      </c>
      <c r="G69" s="542" t="str">
        <f ca="1"/>
        <v>Bird Protection System</v>
      </c>
      <c r="H69" s="508" t="str">
        <f ca="1"/>
        <v>สหชาติ</v>
      </c>
      <c r="I69" s="508">
        <f ca="1"/>
        <v>0</v>
      </c>
      <c r="J69" s="508">
        <f ca="1"/>
        <v>0</v>
      </c>
      <c r="K69" s="510">
        <f ca="1"/>
        <v>46345</v>
      </c>
      <c r="L69" s="173">
        <f ca="1"/>
        <v>45838</v>
      </c>
      <c r="M69" s="187">
        <f ca="1"/>
        <v>1</v>
      </c>
      <c r="N69" s="191" t="str">
        <f ca="1"/>
        <v>Completed</v>
      </c>
      <c r="O69" s="173">
        <f ca="1"/>
        <v>45930</v>
      </c>
      <c r="P69" s="187">
        <f ca="1"/>
        <v>1</v>
      </c>
      <c r="Q69" s="191" t="str">
        <f ca="1"/>
        <v>Completed</v>
      </c>
      <c r="R69" s="194">
        <f ca="1"/>
        <v>0</v>
      </c>
      <c r="S69" s="195">
        <f ca="1"/>
        <v>0</v>
      </c>
      <c r="T69" s="203">
        <f ca="1"/>
        <v>0</v>
      </c>
      <c r="U69" s="173">
        <f ca="1"/>
        <v>46048</v>
      </c>
      <c r="V69" s="187">
        <f ca="1"/>
        <v>1</v>
      </c>
      <c r="W69" s="191" t="str">
        <f ca="1"/>
        <v>Completed</v>
      </c>
      <c r="X69" s="194">
        <f ca="1"/>
        <v>0</v>
      </c>
      <c r="Y69" s="195">
        <f ca="1"/>
        <v>0</v>
      </c>
      <c r="Z69" s="203">
        <f ca="1"/>
        <v>0</v>
      </c>
      <c r="AA69" s="173">
        <f ca="1"/>
        <v>46218</v>
      </c>
      <c r="AB69" s="187">
        <f ca="1"/>
        <v>1</v>
      </c>
      <c r="AC69" s="191" t="str">
        <f ca="1"/>
        <v>Completed</v>
      </c>
      <c r="AD69" s="173">
        <f ca="1"/>
        <v>46295</v>
      </c>
      <c r="AE69" s="187">
        <f ca="1"/>
        <v>1</v>
      </c>
      <c r="AF69" s="191" t="str">
        <f ca="1"/>
        <v>Completed</v>
      </c>
      <c r="AG69" s="173">
        <f ca="1"/>
        <v>46316</v>
      </c>
      <c r="AH69" s="187">
        <f ca="1"/>
        <v>0</v>
      </c>
      <c r="AI69" s="191" t="str">
        <f ca="1"/>
        <v>Late</v>
      </c>
      <c r="AJ69" s="571" cm="1">
        <f t="array" aca="1" ref="AJ69" ca="1">_xlfn.XLOOKUP(1,(E69='01 Summary'!$E$4:$E$250)*(('01 Summary'!$AI$4:$AI$250="Late")+('01 Summary'!$AI$4:$AI$250="On Schedule")),'01 Summary'!$AM$4:$AM$250," ")</f>
        <v>0</v>
      </c>
      <c r="AK69" s="571"/>
      <c r="AL69" s="709" t="s">
        <v>452</v>
      </c>
      <c r="AM69" s="709" t="s">
        <v>2085</v>
      </c>
      <c r="AN69" s="709" t="s">
        <v>2087</v>
      </c>
    </row>
    <row r="70" spans="2:40" ht="30" customHeight="1" x14ac:dyDescent="0.2">
      <c r="B70" s="508">
        <f ca="1"/>
        <v>66</v>
      </c>
      <c r="C70" s="508" t="str">
        <f ca="1"/>
        <v>-</v>
      </c>
      <c r="D70" s="508" t="str">
        <f ca="1"/>
        <v>Lot01</v>
      </c>
      <c r="E70" s="508" t="str">
        <f ca="1"/>
        <v>GEN14</v>
      </c>
      <c r="F70" s="508" t="str">
        <f ca="1"/>
        <v>GEN</v>
      </c>
      <c r="G70" s="542" t="str">
        <f ca="1"/>
        <v>Train Crew Office at Thailand Cultural Centre Station</v>
      </c>
      <c r="H70" s="508" t="str">
        <f ca="1"/>
        <v>สหชาติ</v>
      </c>
      <c r="I70" s="508">
        <f ca="1"/>
        <v>0</v>
      </c>
      <c r="J70" s="508">
        <f ca="1"/>
        <v>0</v>
      </c>
      <c r="K70" s="510">
        <f ca="1"/>
        <v>46255</v>
      </c>
      <c r="L70" s="173">
        <f ca="1"/>
        <v>45930</v>
      </c>
      <c r="M70" s="187">
        <f ca="1"/>
        <v>1</v>
      </c>
      <c r="N70" s="191" t="str">
        <f ca="1"/>
        <v>Completed</v>
      </c>
      <c r="O70" s="173">
        <f ca="1"/>
        <v>46080</v>
      </c>
      <c r="P70" s="187">
        <f ca="1"/>
        <v>1</v>
      </c>
      <c r="Q70" s="191" t="str">
        <f ca="1"/>
        <v>Completed</v>
      </c>
      <c r="R70" s="194">
        <f ca="1"/>
        <v>0</v>
      </c>
      <c r="S70" s="195">
        <f ca="1"/>
        <v>0</v>
      </c>
      <c r="T70" s="203">
        <f ca="1"/>
        <v>0</v>
      </c>
      <c r="U70" s="173">
        <f ca="1"/>
        <v>46173</v>
      </c>
      <c r="V70" s="187">
        <f ca="1"/>
        <v>1</v>
      </c>
      <c r="W70" s="191" t="str">
        <f ca="1"/>
        <v>Completed</v>
      </c>
      <c r="X70" s="194">
        <f ca="1"/>
        <v>0</v>
      </c>
      <c r="Y70" s="195">
        <f ca="1"/>
        <v>0</v>
      </c>
      <c r="Z70" s="203">
        <f ca="1"/>
        <v>0</v>
      </c>
      <c r="AA70" s="173">
        <f ca="1"/>
        <v>46288</v>
      </c>
      <c r="AB70" s="189">
        <f ca="1"/>
        <v>0</v>
      </c>
      <c r="AC70" s="191" t="str">
        <f ca="1"/>
        <v>Late</v>
      </c>
      <c r="AD70" s="173">
        <f ca="1"/>
        <v>46295</v>
      </c>
      <c r="AE70" s="187">
        <f ca="1"/>
        <v>0</v>
      </c>
      <c r="AF70" s="191" t="str">
        <f ca="1"/>
        <v>Late</v>
      </c>
      <c r="AG70" s="173">
        <f ca="1"/>
        <v>46316</v>
      </c>
      <c r="AH70" s="187">
        <f ca="1"/>
        <v>0</v>
      </c>
      <c r="AI70" s="191" t="str">
        <f ca="1"/>
        <v>Late</v>
      </c>
      <c r="AJ70" s="571" cm="1">
        <f t="array" aca="1" ref="AJ70" ca="1">_xlfn.XLOOKUP(1,(E70='01 Summary'!$E$4:$E$250)*(('01 Summary'!$AI$4:$AI$250="Late")+('01 Summary'!$AI$4:$AI$250="On Schedule")),'01 Summary'!$AM$4:$AM$250," ")</f>
        <v>0</v>
      </c>
      <c r="AK70" s="571"/>
      <c r="AL70" s="709"/>
      <c r="AM70" s="709">
        <v>0</v>
      </c>
      <c r="AN70" s="709">
        <v>0</v>
      </c>
    </row>
    <row r="71" spans="2:40" ht="30" customHeight="1" x14ac:dyDescent="0.2">
      <c r="B71" s="508">
        <f ca="1"/>
        <v>67</v>
      </c>
      <c r="C71" s="674" t="str">
        <f ca="1"/>
        <v>MDW-39240</v>
      </c>
      <c r="D71" s="674" t="str">
        <f ca="1"/>
        <v>Lot01</v>
      </c>
      <c r="E71" s="674" t="str">
        <f ca="1"/>
        <v>GEN14.1</v>
      </c>
      <c r="F71" s="674" t="str">
        <f ca="1"/>
        <v>GEN</v>
      </c>
      <c r="G71" s="676" t="str">
        <f ca="1"/>
        <v>Driver Train Simulation Room and Train Crew Office at OR18 - Civil &amp; AR</v>
      </c>
      <c r="H71" s="674" t="str">
        <f ca="1"/>
        <v>สหชาติ</v>
      </c>
      <c r="I71" s="674">
        <f ca="1"/>
        <v>0</v>
      </c>
      <c r="J71" s="674" t="str">
        <f ca="1"/>
        <v>Depot</v>
      </c>
      <c r="K71" s="677">
        <f ca="1"/>
        <v>46255</v>
      </c>
      <c r="L71" s="193">
        <f ca="1"/>
        <v>45930</v>
      </c>
      <c r="M71" s="615">
        <f ca="1"/>
        <v>1</v>
      </c>
      <c r="N71" s="601" t="str">
        <f ca="1"/>
        <v>Completed</v>
      </c>
      <c r="O71" s="193">
        <f ca="1"/>
        <v>46081</v>
      </c>
      <c r="P71" s="615">
        <f ca="1"/>
        <v>1</v>
      </c>
      <c r="Q71" s="601" t="str">
        <f ca="1"/>
        <v>Completed</v>
      </c>
      <c r="R71" s="602">
        <f ca="1"/>
        <v>0</v>
      </c>
      <c r="S71" s="603">
        <f ca="1"/>
        <v>0</v>
      </c>
      <c r="T71" s="604">
        <f ca="1"/>
        <v>0</v>
      </c>
      <c r="U71" s="193">
        <f ca="1"/>
        <v>46142</v>
      </c>
      <c r="V71" s="615">
        <f ca="1"/>
        <v>1</v>
      </c>
      <c r="W71" s="601" t="str">
        <f ca="1"/>
        <v>Completed</v>
      </c>
      <c r="X71" s="602">
        <f ca="1"/>
        <v>0</v>
      </c>
      <c r="Y71" s="603">
        <f ca="1"/>
        <v>0</v>
      </c>
      <c r="Z71" s="604">
        <f ca="1"/>
        <v>0</v>
      </c>
      <c r="AA71" s="193">
        <f ca="1"/>
        <v>46218</v>
      </c>
      <c r="AB71" s="615">
        <f ca="1"/>
        <v>1</v>
      </c>
      <c r="AC71" s="601" t="str">
        <f ca="1"/>
        <v>Completed</v>
      </c>
      <c r="AD71" s="193">
        <f ca="1"/>
        <v>46241</v>
      </c>
      <c r="AE71" s="615">
        <f ca="1"/>
        <v>1</v>
      </c>
      <c r="AF71" s="601" t="str">
        <f ca="1"/>
        <v>Completed</v>
      </c>
      <c r="AG71" s="193">
        <f ca="1"/>
        <v>46295</v>
      </c>
      <c r="AH71" s="615">
        <f ca="1"/>
        <v>0</v>
      </c>
      <c r="AI71" s="601" t="str">
        <f ca="1"/>
        <v>Late</v>
      </c>
      <c r="AJ71" cm="1">
        <f t="array" aca="1" ref="AJ71" ca="1">_xlfn.XLOOKUP(1,(E71='01 Summary'!$E$4:$E$250)*(('01 Summary'!$AI$4:$AI$250="Late")+('01 Summary'!$AI$4:$AI$250="On Schedule")),'01 Summary'!$AM$4:$AM$250," ")</f>
        <v>0</v>
      </c>
      <c r="AL71" s="644" t="s">
        <v>450</v>
      </c>
      <c r="AM71" s="644" t="s">
        <v>2093</v>
      </c>
      <c r="AN71" s="644" t="s">
        <v>2095</v>
      </c>
    </row>
    <row r="72" spans="2:40" ht="30" customHeight="1" x14ac:dyDescent="0.2">
      <c r="B72" s="508">
        <f ca="1"/>
        <v>68</v>
      </c>
      <c r="C72" s="544" t="str">
        <f ca="1"/>
        <v>MDW-39241</v>
      </c>
      <c r="D72" s="544" t="str">
        <f ca="1"/>
        <v>Lot01</v>
      </c>
      <c r="E72" s="544" t="str">
        <f ca="1"/>
        <v>GEN14.2</v>
      </c>
      <c r="F72" s="544" t="str">
        <f ca="1"/>
        <v>GEN</v>
      </c>
      <c r="G72" s="689" t="str">
        <f ca="1"/>
        <v>Driver Train Simulation Room and Train Crew Office at OR18 - Building Services</v>
      </c>
      <c r="H72" s="544" t="str">
        <f ca="1"/>
        <v>ประธาน</v>
      </c>
      <c r="I72" s="545">
        <f ca="1"/>
        <v>0</v>
      </c>
      <c r="J72" s="544">
        <f ca="1"/>
        <v>0</v>
      </c>
      <c r="K72" s="546">
        <f ca="1"/>
        <v>46255</v>
      </c>
      <c r="L72" s="530">
        <f ca="1"/>
        <v>45930</v>
      </c>
      <c r="M72" s="187">
        <f ca="1"/>
        <v>1</v>
      </c>
      <c r="N72" s="191" t="str">
        <f ca="1"/>
        <v>Completed</v>
      </c>
      <c r="O72" s="530">
        <f ca="1"/>
        <v>46081</v>
      </c>
      <c r="P72" s="187">
        <f ca="1"/>
        <v>1</v>
      </c>
      <c r="Q72" s="191" t="str">
        <f ca="1"/>
        <v>Completed</v>
      </c>
      <c r="R72" s="209">
        <f ca="1"/>
        <v>0</v>
      </c>
      <c r="S72" s="195">
        <f ca="1"/>
        <v>0</v>
      </c>
      <c r="T72" s="203">
        <f ca="1"/>
        <v>0</v>
      </c>
      <c r="U72" s="530">
        <f ca="1"/>
        <v>46142</v>
      </c>
      <c r="V72" s="187">
        <f ca="1"/>
        <v>1</v>
      </c>
      <c r="W72" s="191" t="str">
        <f ca="1"/>
        <v>Completed</v>
      </c>
      <c r="X72" s="209">
        <f ca="1"/>
        <v>0</v>
      </c>
      <c r="Y72" s="195">
        <f ca="1"/>
        <v>0</v>
      </c>
      <c r="Z72" s="203">
        <f ca="1"/>
        <v>0</v>
      </c>
      <c r="AA72" s="530">
        <f ca="1"/>
        <v>46093</v>
      </c>
      <c r="AB72" s="187">
        <f ca="1"/>
        <v>1</v>
      </c>
      <c r="AC72" s="191" t="str">
        <f ca="1"/>
        <v>Completed</v>
      </c>
      <c r="AD72" s="530">
        <f ca="1"/>
        <v>46241</v>
      </c>
      <c r="AE72" s="187">
        <f ca="1"/>
        <v>1</v>
      </c>
      <c r="AF72" s="191" t="str">
        <f ca="1"/>
        <v>Completed</v>
      </c>
      <c r="AG72" s="530">
        <f ca="1"/>
        <v>46295</v>
      </c>
      <c r="AH72" s="189">
        <f ca="1"/>
        <v>0</v>
      </c>
      <c r="AI72" s="191" t="str">
        <f ca="1"/>
        <v>Late</v>
      </c>
      <c r="AJ72" cm="1">
        <f t="array" aca="1" ref="AJ72" ca="1">_xlfn.XLOOKUP(1,(E72='01 Summary'!$E$4:$E$250)*(('01 Summary'!$AI$4:$AI$250="Late")+('01 Summary'!$AI$4:$AI$250="On Schedule")),'01 Summary'!$AM$4:$AM$250," ")</f>
        <v>0</v>
      </c>
      <c r="AL72" s="644" t="s">
        <v>451</v>
      </c>
      <c r="AM72" s="644" t="s">
        <v>3517</v>
      </c>
      <c r="AN72" s="644" t="s">
        <v>3793</v>
      </c>
    </row>
    <row r="73" spans="2:40" ht="30" customHeight="1" x14ac:dyDescent="0.2">
      <c r="B73" s="508">
        <f ca="1"/>
        <v>69</v>
      </c>
      <c r="C73" s="674" t="str">
        <f ca="1"/>
        <v>MDW-39239</v>
      </c>
      <c r="D73" s="674" t="str">
        <f ca="1"/>
        <v>Lot01</v>
      </c>
      <c r="E73" s="674" t="str">
        <f ca="1"/>
        <v>GEN15</v>
      </c>
      <c r="F73" s="674" t="str">
        <f ca="1"/>
        <v>GEN</v>
      </c>
      <c r="G73" s="676" t="str">
        <f ca="1"/>
        <v>Access Panel Closeout for Traction Substation Room in Main Workshop</v>
      </c>
      <c r="H73" s="674" t="str">
        <f ca="1"/>
        <v>สหชาติ</v>
      </c>
      <c r="I73" s="675">
        <f ca="1"/>
        <v>0</v>
      </c>
      <c r="J73" s="674">
        <f ca="1"/>
        <v>0</v>
      </c>
      <c r="K73" s="677">
        <f ca="1"/>
        <v>46105</v>
      </c>
      <c r="L73" s="193">
        <f ca="1"/>
        <v>46052</v>
      </c>
      <c r="M73" s="615">
        <f ca="1"/>
        <v>1</v>
      </c>
      <c r="N73" s="601" t="str">
        <f ca="1"/>
        <v>Completed</v>
      </c>
      <c r="O73" s="193">
        <f ca="1"/>
        <v>46082</v>
      </c>
      <c r="P73" s="615">
        <f ca="1"/>
        <v>1</v>
      </c>
      <c r="Q73" s="601" t="str">
        <f ca="1"/>
        <v>Completed</v>
      </c>
      <c r="R73" s="602">
        <f ca="1"/>
        <v>0</v>
      </c>
      <c r="S73" s="603">
        <f ca="1"/>
        <v>0</v>
      </c>
      <c r="T73" s="604">
        <f ca="1"/>
        <v>0</v>
      </c>
      <c r="U73" s="193">
        <f ca="1"/>
        <v>46112</v>
      </c>
      <c r="V73" s="615">
        <f ca="1"/>
        <v>1</v>
      </c>
      <c r="W73" s="601" t="str">
        <f ca="1"/>
        <v>Completed</v>
      </c>
      <c r="X73" s="602">
        <f ca="1"/>
        <v>0</v>
      </c>
      <c r="Y73" s="603">
        <f ca="1"/>
        <v>0</v>
      </c>
      <c r="Z73" s="604">
        <f ca="1"/>
        <v>0</v>
      </c>
      <c r="AA73" s="193">
        <f ca="1"/>
        <v>46218</v>
      </c>
      <c r="AB73" s="615">
        <f ca="1"/>
        <v>1</v>
      </c>
      <c r="AC73" s="601" t="str">
        <f ca="1"/>
        <v>Completed</v>
      </c>
      <c r="AD73" s="193">
        <f ca="1"/>
        <v>46295</v>
      </c>
      <c r="AE73" s="615">
        <f ca="1"/>
        <v>1</v>
      </c>
      <c r="AF73" s="601" t="str">
        <f ca="1"/>
        <v>Completed</v>
      </c>
      <c r="AG73" s="193">
        <f ca="1"/>
        <v>46316</v>
      </c>
      <c r="AH73" s="615">
        <f ca="1"/>
        <v>0</v>
      </c>
      <c r="AI73" s="601" t="str">
        <f ca="1"/>
        <v>Late</v>
      </c>
      <c r="AJ73" s="571" cm="1">
        <f t="array" aca="1" ref="AJ73" ca="1">_xlfn.XLOOKUP(1,(E73='01 Summary'!$E$4:$E$250)*(('01 Summary'!$AI$4:$AI$250="Late")+('01 Summary'!$AI$4:$AI$250="On Schedule")),'01 Summary'!$AM$4:$AM$250," ")</f>
        <v>0</v>
      </c>
      <c r="AK73" s="571"/>
      <c r="AL73" s="709" t="s">
        <v>449</v>
      </c>
      <c r="AM73" s="709" t="s">
        <v>2089</v>
      </c>
      <c r="AN73" s="709" t="s">
        <v>2091</v>
      </c>
    </row>
    <row r="74" spans="2:40" ht="30" customHeight="1" x14ac:dyDescent="0.2">
      <c r="B74" s="508">
        <f ca="1"/>
        <v>70</v>
      </c>
      <c r="C74" s="678" t="str">
        <f ca="1"/>
        <v>MDW-39232</v>
      </c>
      <c r="D74" s="678" t="str">
        <f ca="1"/>
        <v>Lot01</v>
      </c>
      <c r="E74" s="678" t="str">
        <f ca="1"/>
        <v>GEN16</v>
      </c>
      <c r="F74" s="678" t="str">
        <f ca="1"/>
        <v>GEN</v>
      </c>
      <c r="G74" s="679" t="str">
        <f ca="1"/>
        <v>Level Crossing at Turnout</v>
      </c>
      <c r="H74" s="678" t="str">
        <f ca="1"/>
        <v>กำพล</v>
      </c>
      <c r="I74" s="678">
        <f ca="1"/>
        <v>0</v>
      </c>
      <c r="J74" s="678">
        <f ca="1"/>
        <v>0</v>
      </c>
      <c r="K74" s="680">
        <f ca="1"/>
        <v>46255</v>
      </c>
      <c r="L74" s="489">
        <f ca="1"/>
        <v>46295</v>
      </c>
      <c r="M74" s="580">
        <f ca="1"/>
        <v>1</v>
      </c>
      <c r="N74" s="575" t="str">
        <f ca="1"/>
        <v>Completed</v>
      </c>
      <c r="O74" s="489">
        <f ca="1"/>
        <v>46295</v>
      </c>
      <c r="P74" s="580">
        <f ca="1"/>
        <v>1</v>
      </c>
      <c r="Q74" s="575" t="str">
        <f ca="1"/>
        <v>Completed</v>
      </c>
      <c r="R74" s="625">
        <f ca="1"/>
        <v>0</v>
      </c>
      <c r="S74" s="626">
        <f ca="1"/>
        <v>0</v>
      </c>
      <c r="T74" s="627">
        <f ca="1"/>
        <v>0</v>
      </c>
      <c r="U74" s="489">
        <f ca="1"/>
        <v>46341</v>
      </c>
      <c r="V74" s="580">
        <f ca="1"/>
        <v>0.46</v>
      </c>
      <c r="W74" s="575" t="str">
        <f ca="1"/>
        <v>On Schedule</v>
      </c>
      <c r="X74" s="625">
        <f ca="1"/>
        <v>0</v>
      </c>
      <c r="Y74" s="626">
        <f ca="1"/>
        <v>0</v>
      </c>
      <c r="Z74" s="627">
        <f ca="1"/>
        <v>0</v>
      </c>
      <c r="AA74" s="489" t="str">
        <f ca="1"/>
        <v xml:space="preserve"> </v>
      </c>
      <c r="AB74" s="580">
        <f ca="1"/>
        <v>0</v>
      </c>
      <c r="AC74" s="575" t="str">
        <f ca="1"/>
        <v>On Schedule</v>
      </c>
      <c r="AD74" s="489" t="str">
        <f ca="1"/>
        <v xml:space="preserve"> </v>
      </c>
      <c r="AE74" s="580">
        <f ca="1"/>
        <v>0</v>
      </c>
      <c r="AF74" s="575" t="str">
        <f ca="1"/>
        <v>On Schedule</v>
      </c>
      <c r="AG74" s="489" t="str">
        <f ca="1"/>
        <v xml:space="preserve"> </v>
      </c>
      <c r="AH74" s="580">
        <f ca="1"/>
        <v>0</v>
      </c>
      <c r="AI74" s="575" t="str">
        <f ca="1"/>
        <v>On Schedule</v>
      </c>
      <c r="AJ74" cm="1">
        <f t="array" aca="1" ref="AJ74" ca="1">_xlfn.XLOOKUP(1,(E74='01 Summary'!$E$4:$E$250)*(('01 Summary'!$AI$4:$AI$250="Late")+('01 Summary'!$AI$4:$AI$250="On Schedule")),'01 Summary'!$AM$4:$AM$250," ")</f>
        <v>0</v>
      </c>
      <c r="AL74" s="644" t="s">
        <v>448</v>
      </c>
      <c r="AM74" s="644" t="s">
        <v>2350</v>
      </c>
      <c r="AN74" s="644" t="s">
        <v>2352</v>
      </c>
    </row>
    <row r="75" spans="2:40" ht="30" hidden="1" customHeight="1" x14ac:dyDescent="0.2">
      <c r="B75" s="508">
        <f ca="1"/>
        <v>71</v>
      </c>
      <c r="C75" s="512" t="str">
        <f ca="1"/>
        <v>MDW-39232</v>
      </c>
      <c r="D75" s="512" t="str">
        <f ca="1"/>
        <v>Lot01</v>
      </c>
      <c r="E75" s="512" t="str">
        <f ca="1"/>
        <v>GEN17</v>
      </c>
      <c r="F75" s="512" t="str">
        <f ca="1"/>
        <v>GEN</v>
      </c>
      <c r="G75" s="543" t="str">
        <f ca="1"/>
        <v>Track Slab Crossing</v>
      </c>
      <c r="H75" s="512" t="str">
        <f ca="1"/>
        <v>ชฎิล/กำพล</v>
      </c>
      <c r="I75" s="513">
        <f ca="1"/>
        <v>0</v>
      </c>
      <c r="J75" s="512">
        <f ca="1"/>
        <v>0</v>
      </c>
      <c r="K75" s="514">
        <f ca="1"/>
        <v>46255</v>
      </c>
      <c r="L75" s="174">
        <f ca="1"/>
        <v>0</v>
      </c>
      <c r="M75" s="188">
        <f ca="1"/>
        <v>0</v>
      </c>
      <c r="N75" s="175">
        <f ca="1"/>
        <v>0</v>
      </c>
      <c r="O75" s="174">
        <f ca="1"/>
        <v>0</v>
      </c>
      <c r="P75" s="188">
        <f ca="1"/>
        <v>0</v>
      </c>
      <c r="Q75" s="175">
        <f ca="1"/>
        <v>0</v>
      </c>
      <c r="R75" s="174">
        <f ca="1"/>
        <v>0</v>
      </c>
      <c r="S75" s="188">
        <f ca="1"/>
        <v>0</v>
      </c>
      <c r="T75" s="175">
        <f ca="1"/>
        <v>0</v>
      </c>
      <c r="U75" s="174">
        <f ca="1"/>
        <v>0</v>
      </c>
      <c r="V75" s="188">
        <f ca="1"/>
        <v>0</v>
      </c>
      <c r="W75" s="175">
        <f ca="1"/>
        <v>0</v>
      </c>
      <c r="X75" s="174">
        <f ca="1"/>
        <v>0</v>
      </c>
      <c r="Y75" s="188">
        <f ca="1"/>
        <v>0</v>
      </c>
      <c r="Z75" s="175">
        <f ca="1"/>
        <v>0</v>
      </c>
      <c r="AA75" s="174">
        <f ca="1"/>
        <v>0</v>
      </c>
      <c r="AB75" s="188">
        <f ca="1"/>
        <v>0</v>
      </c>
      <c r="AC75" s="175">
        <f ca="1"/>
        <v>0</v>
      </c>
      <c r="AD75" s="174">
        <f ca="1"/>
        <v>0</v>
      </c>
      <c r="AE75" s="188">
        <f ca="1"/>
        <v>0</v>
      </c>
      <c r="AF75" s="175">
        <f ca="1"/>
        <v>0</v>
      </c>
      <c r="AG75" s="730">
        <f ca="1"/>
        <v>0</v>
      </c>
      <c r="AH75" s="731">
        <f ca="1"/>
        <v>0</v>
      </c>
      <c r="AI75" s="732">
        <f ca="1"/>
        <v>0</v>
      </c>
      <c r="AJ75" t="str" cm="1">
        <f t="array" aca="1" ref="AJ75" ca="1">_xlfn.XLOOKUP(1,(E75='01 Summary'!$E$4:$E$250)*(('01 Summary'!$AI$4:$AI$250="Late")+('01 Summary'!$AI$4:$AI$250="On Schedule")),'01 Summary'!$AM$4:$AM$250," ")</f>
        <v xml:space="preserve"> </v>
      </c>
      <c r="AL75" t="s">
        <v>448</v>
      </c>
      <c r="AM75" t="s">
        <v>2350</v>
      </c>
      <c r="AN75" t="s">
        <v>2352</v>
      </c>
    </row>
    <row r="76" spans="2:40" ht="30" customHeight="1" x14ac:dyDescent="0.2">
      <c r="B76" s="508">
        <f ca="1"/>
        <v>72</v>
      </c>
      <c r="C76" s="508" t="str">
        <f ca="1"/>
        <v>MDW-39243</v>
      </c>
      <c r="D76" s="508" t="str">
        <f ca="1"/>
        <v>Lot01</v>
      </c>
      <c r="E76" s="508" t="str">
        <f ca="1"/>
        <v>GEN18</v>
      </c>
      <c r="F76" s="508" t="str">
        <f ca="1"/>
        <v>GEN</v>
      </c>
      <c r="G76" s="542" t="str">
        <f ca="1"/>
        <v>Eye Adaptation Lighting (Lighting at Tunnel to Expose)</v>
      </c>
      <c r="H76" s="508" t="str">
        <f ca="1"/>
        <v>ประธาน</v>
      </c>
      <c r="I76" s="508">
        <f ca="1"/>
        <v>0</v>
      </c>
      <c r="J76" s="508">
        <f ca="1"/>
        <v>0</v>
      </c>
      <c r="K76" s="510">
        <f ca="1"/>
        <v>46345</v>
      </c>
      <c r="L76" s="173">
        <f ca="1"/>
        <v>45930</v>
      </c>
      <c r="M76" s="187">
        <f ca="1"/>
        <v>1</v>
      </c>
      <c r="N76" s="191" t="str">
        <f ca="1"/>
        <v>Completed</v>
      </c>
      <c r="O76" s="173">
        <f ca="1"/>
        <v>45960</v>
      </c>
      <c r="P76" s="187">
        <f ca="1"/>
        <v>1</v>
      </c>
      <c r="Q76" s="191" t="str">
        <f ca="1"/>
        <v>Completed</v>
      </c>
      <c r="R76" s="194">
        <f ca="1"/>
        <v>0</v>
      </c>
      <c r="S76" s="195">
        <f ca="1"/>
        <v>0</v>
      </c>
      <c r="T76" s="203">
        <f ca="1"/>
        <v>0</v>
      </c>
      <c r="U76" s="173">
        <f ca="1"/>
        <v>46125</v>
      </c>
      <c r="V76" s="187">
        <f ca="1"/>
        <v>1</v>
      </c>
      <c r="W76" s="191" t="str">
        <f ca="1"/>
        <v>Completed</v>
      </c>
      <c r="X76" s="194">
        <f ca="1"/>
        <v>0</v>
      </c>
      <c r="Y76" s="195">
        <f ca="1"/>
        <v>0</v>
      </c>
      <c r="Z76" s="203">
        <f ca="1"/>
        <v>0</v>
      </c>
      <c r="AA76" s="173">
        <f ca="1"/>
        <v>46071</v>
      </c>
      <c r="AB76" s="187">
        <f ca="1"/>
        <v>1</v>
      </c>
      <c r="AC76" s="191" t="str">
        <f ca="1"/>
        <v>Completed</v>
      </c>
      <c r="AD76" s="173">
        <f ca="1"/>
        <v>46302</v>
      </c>
      <c r="AE76" s="187">
        <f ca="1"/>
        <v>0</v>
      </c>
      <c r="AF76" s="191" t="str">
        <f ca="1"/>
        <v>Late</v>
      </c>
      <c r="AG76" s="173">
        <f ca="1"/>
        <v>46325</v>
      </c>
      <c r="AH76" s="187">
        <f ca="1"/>
        <v>0</v>
      </c>
      <c r="AI76" s="191" t="str">
        <f ca="1"/>
        <v>On Schedule</v>
      </c>
      <c r="AJ76" t="str" cm="1">
        <f t="array" aca="1" ref="AJ76" ca="1">_xlfn.XLOOKUP(1,(E76='01 Summary'!$E$4:$E$250)*(('01 Summary'!$AI$4:$AI$250="Late")+('01 Summary'!$AI$4:$AI$250="On Schedule")),'01 Summary'!$AM$4:$AM$250," ")</f>
        <v>Progress  DPA1 : 100% Progress  DPA2 : 100%
Progress  Cut&amp;Cover OR22 : 95%</v>
      </c>
      <c r="AL76" s="644" t="s">
        <v>447</v>
      </c>
      <c r="AM76" s="644" t="s">
        <v>3523</v>
      </c>
      <c r="AN76" s="644" t="s">
        <v>3798</v>
      </c>
    </row>
    <row r="77" spans="2:40" ht="30" hidden="1" customHeight="1" x14ac:dyDescent="0.2">
      <c r="B77" s="508">
        <f ca="1"/>
        <v>73</v>
      </c>
      <c r="C77" s="508" t="str">
        <f ca="1"/>
        <v>-</v>
      </c>
      <c r="D77" s="508" t="str">
        <f ca="1"/>
        <v>Lot01</v>
      </c>
      <c r="E77" s="508" t="str">
        <f ca="1"/>
        <v>GEN19</v>
      </c>
      <c r="F77" s="508" t="str">
        <f ca="1"/>
        <v>GEN</v>
      </c>
      <c r="G77" s="542" t="str">
        <f ca="1"/>
        <v>Train Simulation Room and AFC Training Room</v>
      </c>
      <c r="H77" s="508" t="str">
        <f ca="1"/>
        <v>-</v>
      </c>
      <c r="I77" s="508">
        <f ca="1"/>
        <v>0</v>
      </c>
      <c r="J77" s="508">
        <f ca="1"/>
        <v>0</v>
      </c>
      <c r="K77" s="510">
        <f ca="1"/>
        <v>46255</v>
      </c>
      <c r="L77" s="194">
        <f ca="1"/>
        <v>0</v>
      </c>
      <c r="M77" s="195">
        <f ca="1"/>
        <v>0</v>
      </c>
      <c r="N77" s="203">
        <f ca="1"/>
        <v>0</v>
      </c>
      <c r="O77" s="194">
        <f ca="1"/>
        <v>0</v>
      </c>
      <c r="P77" s="195">
        <f ca="1"/>
        <v>0</v>
      </c>
      <c r="Q77" s="203">
        <f ca="1"/>
        <v>0</v>
      </c>
      <c r="R77" s="194">
        <f ca="1"/>
        <v>0</v>
      </c>
      <c r="S77" s="195">
        <f ca="1"/>
        <v>0</v>
      </c>
      <c r="T77" s="203">
        <f ca="1"/>
        <v>0</v>
      </c>
      <c r="U77" s="194">
        <f ca="1"/>
        <v>0</v>
      </c>
      <c r="V77" s="195">
        <f ca="1"/>
        <v>0</v>
      </c>
      <c r="W77" s="203">
        <f ca="1"/>
        <v>0</v>
      </c>
      <c r="X77" s="194">
        <f ca="1"/>
        <v>0</v>
      </c>
      <c r="Y77" s="195">
        <f ca="1"/>
        <v>0</v>
      </c>
      <c r="Z77" s="203">
        <f ca="1"/>
        <v>0</v>
      </c>
      <c r="AA77" s="194">
        <f ca="1"/>
        <v>0</v>
      </c>
      <c r="AB77" s="195">
        <f ca="1"/>
        <v>0</v>
      </c>
      <c r="AC77" s="203">
        <f ca="1"/>
        <v>0</v>
      </c>
      <c r="AD77" s="194">
        <f ca="1"/>
        <v>0</v>
      </c>
      <c r="AE77" s="195">
        <f ca="1"/>
        <v>0</v>
      </c>
      <c r="AF77" s="203">
        <f ca="1"/>
        <v>0</v>
      </c>
      <c r="AG77" s="727">
        <f ca="1"/>
        <v>0</v>
      </c>
      <c r="AH77" s="728">
        <f ca="1"/>
        <v>0</v>
      </c>
      <c r="AI77" s="729">
        <f ca="1"/>
        <v>0</v>
      </c>
      <c r="AJ77" t="str" cm="1">
        <f t="array" aca="1" ref="AJ77" ca="1">_xlfn.XLOOKUP(1,(E77='01 Summary'!$E$4:$E$250)*(('01 Summary'!$AI$4:$AI$250="Late")+('01 Summary'!$AI$4:$AI$250="On Schedule")),'01 Summary'!$AM$4:$AM$250," ")</f>
        <v xml:space="preserve"> </v>
      </c>
      <c r="AL77"/>
      <c r="AM77">
        <v>0</v>
      </c>
      <c r="AN77">
        <v>0</v>
      </c>
    </row>
    <row r="78" spans="2:40" ht="30" customHeight="1" x14ac:dyDescent="0.2">
      <c r="B78" s="508">
        <f ca="1"/>
        <v>74</v>
      </c>
      <c r="C78" s="674" t="str">
        <f ca="1"/>
        <v>MDW-39244</v>
      </c>
      <c r="D78" s="674" t="str">
        <f ca="1"/>
        <v>Lot01</v>
      </c>
      <c r="E78" s="674" t="str">
        <f ca="1"/>
        <v>GEN19.1</v>
      </c>
      <c r="F78" s="674" t="str">
        <f ca="1"/>
        <v>GEN</v>
      </c>
      <c r="G78" s="676" t="str">
        <f ca="1"/>
        <v xml:space="preserve">Modification AFC Training Center at OR19 - Civil &amp; AR  </v>
      </c>
      <c r="H78" s="674" t="str">
        <f ca="1"/>
        <v>สหชาติ</v>
      </c>
      <c r="I78" s="675">
        <f ca="1"/>
        <v>0</v>
      </c>
      <c r="J78" s="674">
        <f ca="1"/>
        <v>0</v>
      </c>
      <c r="K78" s="677">
        <f ca="1"/>
        <v>46356</v>
      </c>
      <c r="L78" s="193">
        <f ca="1"/>
        <v>46295</v>
      </c>
      <c r="M78" s="615">
        <f ca="1"/>
        <v>1</v>
      </c>
      <c r="N78" s="601" t="str">
        <f ca="1"/>
        <v>Completed</v>
      </c>
      <c r="O78" s="597">
        <f ca="1"/>
        <v>46326</v>
      </c>
      <c r="P78" s="615">
        <f ca="1"/>
        <v>0.57999999999999996</v>
      </c>
      <c r="Q78" s="601" t="str">
        <f ca="1"/>
        <v>On Schedule</v>
      </c>
      <c r="R78" s="602">
        <f ca="1"/>
        <v>0</v>
      </c>
      <c r="S78" s="603">
        <f ca="1"/>
        <v>0</v>
      </c>
      <c r="T78" s="604">
        <f ca="1"/>
        <v>0</v>
      </c>
      <c r="U78" s="193">
        <f ca="1"/>
        <v>46356</v>
      </c>
      <c r="V78" s="615">
        <f ca="1"/>
        <v>0</v>
      </c>
      <c r="W78" s="601" t="str">
        <f ca="1"/>
        <v>On Schedule</v>
      </c>
      <c r="X78" s="602">
        <f ca="1"/>
        <v>0</v>
      </c>
      <c r="Y78" s="603">
        <f ca="1"/>
        <v>0</v>
      </c>
      <c r="Z78" s="604">
        <f ca="1"/>
        <v>0</v>
      </c>
      <c r="AA78" s="193">
        <f ca="1"/>
        <v>46326</v>
      </c>
      <c r="AB78" s="615">
        <f ca="1"/>
        <v>0</v>
      </c>
      <c r="AC78" s="601" t="str">
        <f ca="1"/>
        <v>On Schedule</v>
      </c>
      <c r="AD78" s="193">
        <f ca="1"/>
        <v>46363</v>
      </c>
      <c r="AE78" s="615">
        <f ca="1"/>
        <v>0</v>
      </c>
      <c r="AF78" s="601" t="str">
        <f ca="1"/>
        <v>On Schedule</v>
      </c>
      <c r="AG78" s="193">
        <f ca="1"/>
        <v>46384</v>
      </c>
      <c r="AH78" s="615">
        <f ca="1"/>
        <v>0</v>
      </c>
      <c r="AI78" s="601" t="str">
        <f ca="1"/>
        <v>On Schedule</v>
      </c>
      <c r="AJ78" t="str" cm="1">
        <f t="array" aca="1" ref="AJ78" ca="1">_xlfn.XLOOKUP(1,(E78='01 Summary'!$E$4:$E$250)*(('01 Summary'!$AI$4:$AI$250="Late")+('01 Summary'!$AI$4:$AI$250="On Schedule")),'01 Summary'!$AM$4:$AM$250," ")</f>
        <v>Progress  Cut&amp;Cover OR22 : 95%</v>
      </c>
      <c r="AL78" s="644" t="s">
        <v>475</v>
      </c>
      <c r="AM78" s="644" t="s">
        <v>2097</v>
      </c>
      <c r="AN78" s="644" t="s">
        <v>2100</v>
      </c>
    </row>
    <row r="79" spans="2:40" ht="30" customHeight="1" x14ac:dyDescent="0.2">
      <c r="B79" s="508">
        <f ca="1"/>
        <v>75</v>
      </c>
      <c r="C79" s="508" t="str">
        <f ca="1"/>
        <v>MDW-39245</v>
      </c>
      <c r="D79" s="508" t="str">
        <f ca="1"/>
        <v>Lot01</v>
      </c>
      <c r="E79" s="508" t="str">
        <f ca="1"/>
        <v>GEN19.2</v>
      </c>
      <c r="F79" s="508" t="str">
        <f ca="1"/>
        <v>GEN</v>
      </c>
      <c r="G79" s="542" t="str">
        <f ca="1"/>
        <v xml:space="preserve">Modification AFC Training Center at OR19 - Building Services  </v>
      </c>
      <c r="H79" s="508" t="str">
        <f ca="1"/>
        <v>ประธาน</v>
      </c>
      <c r="I79" s="508" t="str">
        <f ca="1"/>
        <v>บัณฑิต</v>
      </c>
      <c r="J79" s="508">
        <f ca="1"/>
        <v>0</v>
      </c>
      <c r="K79" s="510">
        <f ca="1"/>
        <v>46356</v>
      </c>
      <c r="L79" s="173">
        <f ca="1"/>
        <v>46295</v>
      </c>
      <c r="M79" s="187">
        <f ca="1"/>
        <v>1</v>
      </c>
      <c r="N79" s="191" t="str">
        <f ca="1"/>
        <v>Completed</v>
      </c>
      <c r="O79" s="173">
        <f ca="1"/>
        <v>46326</v>
      </c>
      <c r="P79" s="187">
        <f ca="1"/>
        <v>1</v>
      </c>
      <c r="Q79" s="191" t="str">
        <f ca="1"/>
        <v>Completed</v>
      </c>
      <c r="R79" s="194">
        <f ca="1"/>
        <v>0</v>
      </c>
      <c r="S79" s="195">
        <f ca="1"/>
        <v>0</v>
      </c>
      <c r="T79" s="203">
        <f ca="1"/>
        <v>0</v>
      </c>
      <c r="U79" s="173">
        <f ca="1"/>
        <v>46356</v>
      </c>
      <c r="V79" s="187">
        <f ca="1"/>
        <v>0</v>
      </c>
      <c r="W79" s="191" t="str">
        <f ca="1"/>
        <v>On Schedule</v>
      </c>
      <c r="X79" s="194">
        <f ca="1"/>
        <v>0</v>
      </c>
      <c r="Y79" s="195">
        <f ca="1"/>
        <v>0</v>
      </c>
      <c r="Z79" s="203">
        <f ca="1"/>
        <v>0</v>
      </c>
      <c r="AA79" s="173">
        <f ca="1"/>
        <v>46326</v>
      </c>
      <c r="AB79" s="187">
        <f ca="1"/>
        <v>0</v>
      </c>
      <c r="AC79" s="191" t="str">
        <f ca="1"/>
        <v>On Schedule</v>
      </c>
      <c r="AD79" s="173">
        <f ca="1"/>
        <v>46363</v>
      </c>
      <c r="AE79" s="187">
        <f ca="1"/>
        <v>0</v>
      </c>
      <c r="AF79" s="191" t="str">
        <f ca="1"/>
        <v>On Schedule</v>
      </c>
      <c r="AG79" s="173">
        <f ca="1"/>
        <v>46384</v>
      </c>
      <c r="AH79" s="187">
        <f ca="1"/>
        <v>0</v>
      </c>
      <c r="AI79" s="191" t="str">
        <f ca="1"/>
        <v>On Schedule</v>
      </c>
      <c r="AJ79" cm="1">
        <f t="array" aca="1" ref="AJ79" ca="1">_xlfn.XLOOKUP(1,(E79='01 Summary'!$E$4:$E$250)*(('01 Summary'!$AI$4:$AI$250="Late")+('01 Summary'!$AI$4:$AI$250="On Schedule")),'01 Summary'!$AM$4:$AM$250," ")</f>
        <v>0</v>
      </c>
      <c r="AL79" s="644" t="s">
        <v>476</v>
      </c>
      <c r="AM79" s="644" t="s">
        <v>3526</v>
      </c>
      <c r="AN79" s="644" t="s">
        <v>3800</v>
      </c>
    </row>
    <row r="80" spans="2:40" ht="30" hidden="1" customHeight="1" x14ac:dyDescent="0.2">
      <c r="B80" s="508">
        <f ca="1"/>
        <v>76</v>
      </c>
      <c r="C80" s="512" t="str">
        <f ca="1"/>
        <v>-</v>
      </c>
      <c r="D80" s="512" t="str">
        <f ca="1"/>
        <v>Lot01</v>
      </c>
      <c r="E80" s="512" t="str">
        <f ca="1"/>
        <v>GEN20</v>
      </c>
      <c r="F80" s="512" t="str">
        <f ca="1"/>
        <v>GEN</v>
      </c>
      <c r="G80" s="543" t="str">
        <f ca="1"/>
        <v>Dormitory Cable Containments (if any)</v>
      </c>
      <c r="H80" s="512" t="str">
        <f ca="1"/>
        <v>-</v>
      </c>
      <c r="I80" s="512">
        <f ca="1"/>
        <v>0</v>
      </c>
      <c r="J80" s="512">
        <f ca="1"/>
        <v>0</v>
      </c>
      <c r="K80" s="514" t="str">
        <f ca="1"/>
        <v>-</v>
      </c>
      <c r="L80" s="174">
        <f ca="1"/>
        <v>0</v>
      </c>
      <c r="M80" s="188">
        <f ca="1"/>
        <v>0</v>
      </c>
      <c r="N80" s="175">
        <f ca="1"/>
        <v>0</v>
      </c>
      <c r="O80" s="174">
        <f ca="1"/>
        <v>0</v>
      </c>
      <c r="P80" s="188">
        <f ca="1"/>
        <v>0</v>
      </c>
      <c r="Q80" s="175">
        <f ca="1"/>
        <v>0</v>
      </c>
      <c r="R80" s="174">
        <f ca="1"/>
        <v>0</v>
      </c>
      <c r="S80" s="188">
        <f ca="1"/>
        <v>0</v>
      </c>
      <c r="T80" s="175">
        <f ca="1"/>
        <v>0</v>
      </c>
      <c r="U80" s="174">
        <f ca="1"/>
        <v>0</v>
      </c>
      <c r="V80" s="188">
        <f ca="1"/>
        <v>0</v>
      </c>
      <c r="W80" s="175">
        <f ca="1"/>
        <v>0</v>
      </c>
      <c r="X80" s="174">
        <f ca="1"/>
        <v>0</v>
      </c>
      <c r="Y80" s="188">
        <f ca="1"/>
        <v>0</v>
      </c>
      <c r="Z80" s="175">
        <f ca="1"/>
        <v>0</v>
      </c>
      <c r="AA80" s="174">
        <f ca="1"/>
        <v>0</v>
      </c>
      <c r="AB80" s="188">
        <f ca="1"/>
        <v>0</v>
      </c>
      <c r="AC80" s="175">
        <f ca="1"/>
        <v>0</v>
      </c>
      <c r="AD80" s="174">
        <f ca="1"/>
        <v>0</v>
      </c>
      <c r="AE80" s="188">
        <f ca="1"/>
        <v>0</v>
      </c>
      <c r="AF80" s="175">
        <f ca="1"/>
        <v>0</v>
      </c>
      <c r="AG80" s="730">
        <f ca="1"/>
        <v>0</v>
      </c>
      <c r="AH80" s="731">
        <f ca="1"/>
        <v>0</v>
      </c>
      <c r="AI80" s="732">
        <f ca="1"/>
        <v>0</v>
      </c>
      <c r="AJ80" t="str" cm="1">
        <f t="array" aca="1" ref="AJ80" ca="1">_xlfn.XLOOKUP(1,(E80='01 Summary'!$E$4:$E$250)*(('01 Summary'!$AI$4:$AI$250="Late")+('01 Summary'!$AI$4:$AI$250="On Schedule")),'01 Summary'!$AM$4:$AM$250," ")</f>
        <v xml:space="preserve"> </v>
      </c>
      <c r="AL80"/>
      <c r="AM80">
        <v>0</v>
      </c>
      <c r="AN80">
        <v>0</v>
      </c>
    </row>
    <row r="81" spans="2:40" ht="30" customHeight="1" x14ac:dyDescent="0.2">
      <c r="B81" s="508">
        <f ca="1"/>
        <v>77</v>
      </c>
      <c r="C81" s="508" t="str">
        <f ca="1"/>
        <v/>
      </c>
      <c r="D81" s="508" t="str">
        <f ca="1"/>
        <v>Lot01</v>
      </c>
      <c r="E81" s="508" t="str">
        <f ca="1"/>
        <v>GEN21</v>
      </c>
      <c r="F81" s="508" t="str">
        <f ca="1"/>
        <v>GEN</v>
      </c>
      <c r="G81" s="542" t="str">
        <f ca="1"/>
        <v>Project Information Management System (PIMS)</v>
      </c>
      <c r="H81" s="508" t="str">
        <f ca="1"/>
        <v>บัณฑิต</v>
      </c>
      <c r="I81" s="508">
        <f ca="1"/>
        <v>0</v>
      </c>
      <c r="J81" s="508">
        <f ca="1"/>
        <v>0</v>
      </c>
      <c r="K81" s="510">
        <f ca="1"/>
        <v>45565</v>
      </c>
      <c r="L81" s="173">
        <f ca="1"/>
        <v>45514</v>
      </c>
      <c r="M81" s="187">
        <f ca="1"/>
        <v>1</v>
      </c>
      <c r="N81" s="191" t="str">
        <f ca="1"/>
        <v>Completed</v>
      </c>
      <c r="O81" s="173">
        <f ca="1"/>
        <v>45519</v>
      </c>
      <c r="P81" s="187">
        <f ca="1"/>
        <v>1</v>
      </c>
      <c r="Q81" s="191" t="str">
        <f ca="1"/>
        <v>Completed</v>
      </c>
      <c r="R81" s="194">
        <f ca="1"/>
        <v>0</v>
      </c>
      <c r="S81" s="195">
        <f ca="1"/>
        <v>0</v>
      </c>
      <c r="T81" s="203">
        <f ca="1"/>
        <v>0</v>
      </c>
      <c r="U81" s="173">
        <f ca="1"/>
        <v>45539</v>
      </c>
      <c r="V81" s="189">
        <f ca="1"/>
        <v>1</v>
      </c>
      <c r="W81" s="191" t="str">
        <f ca="1"/>
        <v>Completed</v>
      </c>
      <c r="X81" s="173">
        <f ca="1"/>
        <v>45549</v>
      </c>
      <c r="Y81" s="187">
        <f ca="1"/>
        <v>1</v>
      </c>
      <c r="Z81" s="191" t="str">
        <f ca="1"/>
        <v>Completed</v>
      </c>
      <c r="AA81" s="173">
        <f ca="1"/>
        <v>46288</v>
      </c>
      <c r="AB81" s="189">
        <f ca="1"/>
        <v>0</v>
      </c>
      <c r="AC81" s="191" t="str">
        <f ca="1"/>
        <v>Late</v>
      </c>
      <c r="AD81" s="173">
        <f ca="1"/>
        <v>46295</v>
      </c>
      <c r="AE81" s="187">
        <f ca="1"/>
        <v>0</v>
      </c>
      <c r="AF81" s="191" t="str">
        <f ca="1"/>
        <v>Late</v>
      </c>
      <c r="AG81" s="173">
        <f ca="1"/>
        <v>46316</v>
      </c>
      <c r="AH81" s="187">
        <f ca="1"/>
        <v>0</v>
      </c>
      <c r="AI81" s="191" t="str">
        <f ca="1"/>
        <v>Late</v>
      </c>
      <c r="AJ81" t="str" cm="1">
        <f t="array" aca="1" ref="AJ81" ca="1">_xlfn.XLOOKUP(1,(E81='01 Summary'!$E$4:$E$250)*(('01 Summary'!$AI$4:$AI$250="Late")+('01 Summary'!$AI$4:$AI$250="On Schedule")),'01 Summary'!$AM$4:$AM$250," ")</f>
        <v>งานจบแล้ว</v>
      </c>
      <c r="AL81" s="644" t="s">
        <v>380</v>
      </c>
      <c r="AM81" s="644" t="s">
        <v>4800</v>
      </c>
      <c r="AN81" s="644" t="s">
        <v>4800</v>
      </c>
    </row>
    <row r="82" spans="2:40" ht="30" customHeight="1" x14ac:dyDescent="0.2">
      <c r="B82" s="508">
        <f ca="1"/>
        <v>78</v>
      </c>
      <c r="C82" s="544" t="str">
        <f ca="1"/>
        <v>MDW-39237</v>
      </c>
      <c r="D82" s="544" t="str">
        <f ca="1"/>
        <v>Lot01</v>
      </c>
      <c r="E82" s="544" t="str">
        <f ca="1"/>
        <v>GEN22</v>
      </c>
      <c r="F82" s="544" t="str">
        <f ca="1"/>
        <v>GEN</v>
      </c>
      <c r="G82" s="689" t="str">
        <f ca="1"/>
        <v>Central BEMS for the MRT Orange Line System</v>
      </c>
      <c r="H82" s="544" t="str">
        <f ca="1"/>
        <v>บัณฑิต</v>
      </c>
      <c r="I82" s="545">
        <f ca="1"/>
        <v>0</v>
      </c>
      <c r="J82" s="544">
        <f ca="1"/>
        <v>0</v>
      </c>
      <c r="K82" s="546">
        <f ca="1"/>
        <v>46255</v>
      </c>
      <c r="L82" s="530">
        <f ca="1"/>
        <v>46142</v>
      </c>
      <c r="M82" s="187">
        <f ca="1"/>
        <v>0</v>
      </c>
      <c r="N82" s="191" t="str">
        <f ca="1"/>
        <v>Late</v>
      </c>
      <c r="O82" s="530">
        <f ca="1"/>
        <v>46203</v>
      </c>
      <c r="P82" s="187">
        <f ca="1"/>
        <v>0</v>
      </c>
      <c r="Q82" s="191" t="str">
        <f ca="1"/>
        <v>Late</v>
      </c>
      <c r="R82" s="209">
        <f ca="1"/>
        <v>0</v>
      </c>
      <c r="S82" s="195">
        <f ca="1"/>
        <v>0</v>
      </c>
      <c r="T82" s="203">
        <f ca="1"/>
        <v>0</v>
      </c>
      <c r="U82" s="530">
        <f ca="1"/>
        <v>46249</v>
      </c>
      <c r="V82" s="187">
        <f ca="1"/>
        <v>0</v>
      </c>
      <c r="W82" s="191" t="str">
        <f ca="1"/>
        <v>Late</v>
      </c>
      <c r="X82" s="530">
        <f ca="1"/>
        <v>46265</v>
      </c>
      <c r="Y82" s="187">
        <f ca="1"/>
        <v>0</v>
      </c>
      <c r="Z82" s="191" t="str">
        <f ca="1"/>
        <v>Late</v>
      </c>
      <c r="AA82" s="530">
        <f ca="1"/>
        <v>46356</v>
      </c>
      <c r="AB82" s="187">
        <f ca="1"/>
        <v>0</v>
      </c>
      <c r="AC82" s="191" t="str">
        <f ca="1"/>
        <v>On Schedule</v>
      </c>
      <c r="AD82" s="530">
        <f ca="1"/>
        <v>46394</v>
      </c>
      <c r="AE82" s="187">
        <f ca="1"/>
        <v>0</v>
      </c>
      <c r="AF82" s="191" t="str">
        <f ca="1"/>
        <v>On Schedule</v>
      </c>
      <c r="AG82" s="530">
        <f ca="1"/>
        <v>46415</v>
      </c>
      <c r="AH82" s="187">
        <f ca="1"/>
        <v>0</v>
      </c>
      <c r="AI82" s="191" t="str">
        <f ca="1"/>
        <v>On Schedule</v>
      </c>
      <c r="AJ82" t="str" cm="1">
        <f t="array" aca="1" ref="AJ82" ca="1">_xlfn.XLOOKUP(1,(E82='01 Summary'!$E$4:$E$250)*(('01 Summary'!$AI$4:$AI$250="Late")+('01 Summary'!$AI$4:$AI$250="On Schedule")),'01 Summary'!$AM$4:$AM$250," ")</f>
        <v>PPR Oct-26 กำลังเปรียบเทียบ Spec</v>
      </c>
      <c r="AL82" s="644" t="s">
        <v>477</v>
      </c>
      <c r="AM82" s="644" t="s">
        <v>3511</v>
      </c>
      <c r="AN82" s="644" t="s">
        <v>3789</v>
      </c>
    </row>
    <row r="83" spans="2:40" ht="30" hidden="1" customHeight="1" x14ac:dyDescent="0.2">
      <c r="B83" s="508">
        <f ca="1"/>
        <v>79</v>
      </c>
      <c r="C83" s="508" t="str">
        <f ca="1"/>
        <v/>
      </c>
      <c r="D83" s="508" t="str">
        <f ca="1"/>
        <v>Lot01</v>
      </c>
      <c r="E83" s="508" t="str">
        <f ca="1"/>
        <v>GEN23</v>
      </c>
      <c r="F83" s="508" t="str">
        <f ca="1"/>
        <v>GEN</v>
      </c>
      <c r="G83" s="542" t="str">
        <f ca="1"/>
        <v>Asset Information</v>
      </c>
      <c r="H83" s="508" t="str">
        <f ca="1"/>
        <v>บัณฑิต</v>
      </c>
      <c r="I83" s="508">
        <f ca="1"/>
        <v>0</v>
      </c>
      <c r="J83" s="508">
        <f ca="1"/>
        <v>0</v>
      </c>
      <c r="K83" s="510">
        <f ca="1"/>
        <v>46345</v>
      </c>
      <c r="L83" s="194">
        <f ca="1"/>
        <v>0</v>
      </c>
      <c r="M83" s="195">
        <f ca="1"/>
        <v>0</v>
      </c>
      <c r="N83" s="203">
        <f ca="1"/>
        <v>0</v>
      </c>
      <c r="O83" s="583">
        <f ca="1"/>
        <v>46264</v>
      </c>
      <c r="P83" s="187">
        <f ca="1"/>
        <v>1</v>
      </c>
      <c r="Q83" s="191" t="str">
        <f ca="1"/>
        <v>Completed</v>
      </c>
      <c r="R83" s="194">
        <f ca="1"/>
        <v>0</v>
      </c>
      <c r="S83" s="195">
        <f ca="1"/>
        <v>0</v>
      </c>
      <c r="T83" s="203">
        <f ca="1"/>
        <v>0</v>
      </c>
      <c r="U83" s="194">
        <f ca="1"/>
        <v>0</v>
      </c>
      <c r="V83" s="195">
        <f ca="1"/>
        <v>0</v>
      </c>
      <c r="W83" s="203">
        <f ca="1"/>
        <v>0</v>
      </c>
      <c r="X83" s="194">
        <f ca="1"/>
        <v>0</v>
      </c>
      <c r="Y83" s="195">
        <f ca="1"/>
        <v>0</v>
      </c>
      <c r="Z83" s="203">
        <f ca="1"/>
        <v>0</v>
      </c>
      <c r="AA83" s="194">
        <f ca="1"/>
        <v>0</v>
      </c>
      <c r="AB83" s="195">
        <f ca="1"/>
        <v>0</v>
      </c>
      <c r="AC83" s="203">
        <f ca="1"/>
        <v>0</v>
      </c>
      <c r="AD83" s="194">
        <f ca="1"/>
        <v>0</v>
      </c>
      <c r="AE83" s="195">
        <f ca="1"/>
        <v>0</v>
      </c>
      <c r="AF83" s="203">
        <f ca="1"/>
        <v>0</v>
      </c>
      <c r="AG83" s="727">
        <f ca="1"/>
        <v>0</v>
      </c>
      <c r="AH83" s="728">
        <f ca="1"/>
        <v>0</v>
      </c>
      <c r="AI83" s="729">
        <f ca="1"/>
        <v>0</v>
      </c>
      <c r="AJ83" t="str" cm="1">
        <f t="array" aca="1" ref="AJ83" ca="1">_xlfn.XLOOKUP(1,(E83='01 Summary'!$E$4:$E$250)*(('01 Summary'!$AI$4:$AI$250="Late")+('01 Summary'!$AI$4:$AI$250="On Schedule")),'01 Summary'!$AM$4:$AM$250," ")</f>
        <v xml:space="preserve"> </v>
      </c>
      <c r="AL83" t="s">
        <v>380</v>
      </c>
      <c r="AM83" t="s">
        <v>4800</v>
      </c>
      <c r="AN83" t="s">
        <v>4800</v>
      </c>
    </row>
    <row r="84" spans="2:40" ht="30" hidden="1" customHeight="1" x14ac:dyDescent="0.2">
      <c r="B84" s="508">
        <f ca="1"/>
        <v>80</v>
      </c>
      <c r="C84" s="512" t="str">
        <f ca="1"/>
        <v>MDW-39282</v>
      </c>
      <c r="D84" s="512" t="str">
        <f ca="1"/>
        <v>Lot01</v>
      </c>
      <c r="E84" s="512" t="str">
        <f ca="1"/>
        <v>PSD1</v>
      </c>
      <c r="F84" s="512" t="str">
        <f ca="1"/>
        <v>PSD</v>
      </c>
      <c r="G84" s="543" t="str">
        <f ca="1"/>
        <v>Holes for PSD Cable Wiring</v>
      </c>
      <c r="H84" s="512" t="str">
        <f ca="1"/>
        <v>กำพล</v>
      </c>
      <c r="I84" s="512">
        <f ca="1"/>
        <v>0</v>
      </c>
      <c r="J84" s="512">
        <f ca="1"/>
        <v>0</v>
      </c>
      <c r="K84" s="514">
        <f ca="1"/>
        <v>46255</v>
      </c>
      <c r="L84" s="174">
        <f ca="1"/>
        <v>0</v>
      </c>
      <c r="M84" s="188">
        <f ca="1"/>
        <v>0</v>
      </c>
      <c r="N84" s="175">
        <f ca="1"/>
        <v>0</v>
      </c>
      <c r="O84" s="174">
        <f ca="1"/>
        <v>0</v>
      </c>
      <c r="P84" s="188">
        <f ca="1"/>
        <v>0</v>
      </c>
      <c r="Q84" s="175">
        <f ca="1"/>
        <v>0</v>
      </c>
      <c r="R84" s="174">
        <f ca="1"/>
        <v>0</v>
      </c>
      <c r="S84" s="188">
        <f ca="1"/>
        <v>0</v>
      </c>
      <c r="T84" s="175">
        <f ca="1"/>
        <v>0</v>
      </c>
      <c r="U84" s="174">
        <f ca="1"/>
        <v>0</v>
      </c>
      <c r="V84" s="188">
        <f ca="1"/>
        <v>0</v>
      </c>
      <c r="W84" s="175">
        <f ca="1"/>
        <v>0</v>
      </c>
      <c r="X84" s="174">
        <f ca="1"/>
        <v>0</v>
      </c>
      <c r="Y84" s="188">
        <f ca="1"/>
        <v>0</v>
      </c>
      <c r="Z84" s="175">
        <f ca="1"/>
        <v>0</v>
      </c>
      <c r="AA84" s="174">
        <f ca="1"/>
        <v>0</v>
      </c>
      <c r="AB84" s="188">
        <f ca="1"/>
        <v>0</v>
      </c>
      <c r="AC84" s="175">
        <f ca="1"/>
        <v>0</v>
      </c>
      <c r="AD84" s="174">
        <f ca="1"/>
        <v>0</v>
      </c>
      <c r="AE84" s="188">
        <f ca="1"/>
        <v>0</v>
      </c>
      <c r="AF84" s="175">
        <f ca="1"/>
        <v>0</v>
      </c>
      <c r="AG84" s="730">
        <f ca="1"/>
        <v>0</v>
      </c>
      <c r="AH84" s="731">
        <f ca="1"/>
        <v>0</v>
      </c>
      <c r="AI84" s="732">
        <f ca="1"/>
        <v>0</v>
      </c>
      <c r="AJ84" t="str" cm="1">
        <f t="array" aca="1" ref="AJ84" ca="1">_xlfn.XLOOKUP(1,(E84='01 Summary'!$E$4:$E$250)*(('01 Summary'!$AI$4:$AI$250="Late")+('01 Summary'!$AI$4:$AI$250="On Schedule")),'01 Summary'!$AM$4:$AM$250," ")</f>
        <v xml:space="preserve"> </v>
      </c>
      <c r="AL84" t="s">
        <v>1373</v>
      </c>
      <c r="AM84" t="s">
        <v>2362</v>
      </c>
      <c r="AN84" t="s">
        <v>2364</v>
      </c>
    </row>
    <row r="85" spans="2:40" ht="30" customHeight="1" x14ac:dyDescent="0.2">
      <c r="B85" s="508">
        <f ca="1"/>
        <v>81</v>
      </c>
      <c r="C85" s="508" t="str">
        <f ca="1"/>
        <v>MDW-39004</v>
      </c>
      <c r="D85" s="508" t="str">
        <f ca="1"/>
        <v>Lot01</v>
      </c>
      <c r="E85" s="508" t="str">
        <f ca="1"/>
        <v>PSD2</v>
      </c>
      <c r="F85" s="508" t="str">
        <f ca="1"/>
        <v>PSD</v>
      </c>
      <c r="G85" s="542" t="str">
        <f ca="1"/>
        <v>Rubber Gap Fillers on Platform Edge</v>
      </c>
      <c r="H85" s="508" t="str">
        <f ca="1"/>
        <v>กำพล</v>
      </c>
      <c r="I85" s="508">
        <f ca="1"/>
        <v>0</v>
      </c>
      <c r="J85" s="508">
        <f ca="1"/>
        <v>0</v>
      </c>
      <c r="K85" s="510">
        <f ca="1"/>
        <v>46255</v>
      </c>
      <c r="L85" s="173">
        <f ca="1"/>
        <v>45868</v>
      </c>
      <c r="M85" s="187">
        <f ca="1"/>
        <v>1</v>
      </c>
      <c r="N85" s="191" t="str">
        <f ca="1"/>
        <v>Completed</v>
      </c>
      <c r="O85" s="173">
        <f ca="1"/>
        <v>46053</v>
      </c>
      <c r="P85" s="187">
        <f ca="1"/>
        <v>1</v>
      </c>
      <c r="Q85" s="191" t="str">
        <f ca="1"/>
        <v>Completed</v>
      </c>
      <c r="R85" s="197">
        <f ca="1"/>
        <v>0</v>
      </c>
      <c r="S85" s="195">
        <f ca="1"/>
        <v>0</v>
      </c>
      <c r="T85" s="203">
        <f ca="1"/>
        <v>0</v>
      </c>
      <c r="U85" s="173">
        <f ca="1"/>
        <v>46265</v>
      </c>
      <c r="V85" s="187">
        <f ca="1"/>
        <v>0.4</v>
      </c>
      <c r="W85" s="191" t="str">
        <f ca="1"/>
        <v>Late</v>
      </c>
      <c r="X85" s="194">
        <f ca="1"/>
        <v>0</v>
      </c>
      <c r="Y85" s="195">
        <f ca="1"/>
        <v>0</v>
      </c>
      <c r="Z85" s="203">
        <f ca="1"/>
        <v>0</v>
      </c>
      <c r="AA85" s="173">
        <f ca="1"/>
        <v>46295</v>
      </c>
      <c r="AB85" s="187">
        <f ca="1"/>
        <v>0.25</v>
      </c>
      <c r="AC85" s="191" t="str">
        <f ca="1"/>
        <v>Late</v>
      </c>
      <c r="AD85" s="173">
        <f ca="1"/>
        <v>46302</v>
      </c>
      <c r="AE85" s="187">
        <f ca="1"/>
        <v>0</v>
      </c>
      <c r="AF85" s="191" t="str">
        <f ca="1"/>
        <v>Late</v>
      </c>
      <c r="AG85" s="173">
        <f ca="1"/>
        <v>46325</v>
      </c>
      <c r="AH85" s="187">
        <f ca="1"/>
        <v>0.5</v>
      </c>
      <c r="AI85" s="191" t="str">
        <f ca="1"/>
        <v>On Schedule</v>
      </c>
      <c r="AJ85" t="str" cm="1">
        <f t="array" aca="1" ref="AJ85" ca="1">_xlfn.XLOOKUP(1,(E85='01 Summary'!$E$4:$E$250)*(('01 Summary'!$AI$4:$AI$250="Late")+('01 Summary'!$AI$4:$AI$250="On Schedule")),'01 Summary'!$AM$4:$AM$250," ")</f>
        <v>แผนเข้าติดตั้ง 1/10/26-30/11/26</v>
      </c>
      <c r="AL85" s="644" t="s">
        <v>1119</v>
      </c>
      <c r="AM85" s="644" t="s">
        <v>2346</v>
      </c>
      <c r="AN85" s="644" t="s">
        <v>2348</v>
      </c>
    </row>
    <row r="86" spans="2:40" ht="30" customHeight="1" x14ac:dyDescent="0.2">
      <c r="B86" s="508">
        <f ca="1"/>
        <v>82</v>
      </c>
      <c r="C86" s="544" t="str">
        <f ca="1"/>
        <v>MDW-39280</v>
      </c>
      <c r="D86" s="544" t="str">
        <f ca="1"/>
        <v>Lot01</v>
      </c>
      <c r="E86" s="544" t="str">
        <f ca="1"/>
        <v>PSD3</v>
      </c>
      <c r="F86" s="544" t="str">
        <f ca="1"/>
        <v>PSD</v>
      </c>
      <c r="G86" s="689" t="str">
        <f ca="1"/>
        <v>Platform Finishing</v>
      </c>
      <c r="H86" s="544" t="str">
        <f ca="1"/>
        <v>กำพล</v>
      </c>
      <c r="I86" s="545">
        <f ca="1"/>
        <v>0</v>
      </c>
      <c r="J86" s="544">
        <f ca="1"/>
        <v>0</v>
      </c>
      <c r="K86" s="546">
        <f ca="1"/>
        <v>46255</v>
      </c>
      <c r="L86" s="530">
        <f ca="1"/>
        <v>45868</v>
      </c>
      <c r="M86" s="187">
        <f ca="1"/>
        <v>1</v>
      </c>
      <c r="N86" s="191" t="str">
        <f ca="1"/>
        <v>Completed</v>
      </c>
      <c r="O86" s="530">
        <f ca="1"/>
        <v>45916</v>
      </c>
      <c r="P86" s="187">
        <f ca="1"/>
        <v>1</v>
      </c>
      <c r="Q86" s="191" t="str">
        <f ca="1"/>
        <v>Completed</v>
      </c>
      <c r="R86" s="209">
        <f ca="1"/>
        <v>0</v>
      </c>
      <c r="S86" s="195">
        <f ca="1"/>
        <v>0</v>
      </c>
      <c r="T86" s="203">
        <f ca="1"/>
        <v>0</v>
      </c>
      <c r="U86" s="530">
        <f ca="1"/>
        <v>46029</v>
      </c>
      <c r="V86" s="187">
        <f ca="1"/>
        <v>1</v>
      </c>
      <c r="W86" s="191" t="str">
        <f ca="1"/>
        <v>Completed</v>
      </c>
      <c r="X86" s="209">
        <f ca="1"/>
        <v>0</v>
      </c>
      <c r="Y86" s="195">
        <f ca="1"/>
        <v>0</v>
      </c>
      <c r="Z86" s="203">
        <f ca="1"/>
        <v>0</v>
      </c>
      <c r="AA86" s="530">
        <f ca="1"/>
        <v>46251</v>
      </c>
      <c r="AB86" s="189">
        <f ca="1"/>
        <v>1</v>
      </c>
      <c r="AC86" s="191" t="str">
        <f ca="1"/>
        <v>Completed</v>
      </c>
      <c r="AD86" s="530">
        <f ca="1"/>
        <v>46295</v>
      </c>
      <c r="AE86" s="187">
        <f ca="1"/>
        <v>0</v>
      </c>
      <c r="AF86" s="191" t="str">
        <f ca="1"/>
        <v>Late</v>
      </c>
      <c r="AG86" s="530">
        <f ca="1"/>
        <v>46316</v>
      </c>
      <c r="AH86" s="187">
        <f ca="1"/>
        <v>0</v>
      </c>
      <c r="AI86" s="191" t="str">
        <f ca="1"/>
        <v>Late</v>
      </c>
      <c r="AJ86" cm="1">
        <f t="array" aca="1" ref="AJ86" ca="1">_xlfn.XLOOKUP(1,(E86='01 Summary'!$E$4:$E$250)*(('01 Summary'!$AI$4:$AI$250="Late")+('01 Summary'!$AI$4:$AI$250="On Schedule")),'01 Summary'!$AM$4:$AM$250," ")</f>
        <v>0</v>
      </c>
      <c r="AL86" s="644" t="s">
        <v>1367</v>
      </c>
      <c r="AM86" s="644" t="s">
        <v>2354</v>
      </c>
      <c r="AN86" s="644" t="s">
        <v>2356</v>
      </c>
    </row>
    <row r="87" spans="2:40" ht="30" customHeight="1" x14ac:dyDescent="0.2">
      <c r="B87" s="508">
        <f ca="1"/>
        <v>83</v>
      </c>
      <c r="C87" s="508" t="str">
        <f ca="1"/>
        <v>MDW-39281</v>
      </c>
      <c r="D87" s="508" t="str">
        <f ca="1"/>
        <v>Lot01</v>
      </c>
      <c r="E87" s="508" t="str">
        <f ca="1"/>
        <v>PSD4</v>
      </c>
      <c r="F87" s="508" t="str">
        <f ca="1"/>
        <v>PSD</v>
      </c>
      <c r="G87" s="542" t="str">
        <f ca="1"/>
        <v>Cladding Barrier between EWD and Station Structure</v>
      </c>
      <c r="H87" s="508" t="str">
        <f ca="1"/>
        <v>กำพล</v>
      </c>
      <c r="I87" s="508">
        <f ca="1"/>
        <v>0</v>
      </c>
      <c r="J87" s="508">
        <f ca="1"/>
        <v>0</v>
      </c>
      <c r="K87" s="510">
        <f ca="1"/>
        <v>46255</v>
      </c>
      <c r="L87" s="173">
        <f ca="1"/>
        <v>46081</v>
      </c>
      <c r="M87" s="187">
        <f ca="1"/>
        <v>1</v>
      </c>
      <c r="N87" s="191" t="str">
        <f ca="1"/>
        <v>Completed</v>
      </c>
      <c r="O87" s="173">
        <f ca="1"/>
        <v>46096</v>
      </c>
      <c r="P87" s="187">
        <f ca="1"/>
        <v>1</v>
      </c>
      <c r="Q87" s="191" t="str">
        <f ca="1"/>
        <v>Completed</v>
      </c>
      <c r="R87" s="194">
        <f ca="1"/>
        <v>0</v>
      </c>
      <c r="S87" s="195">
        <f ca="1"/>
        <v>0</v>
      </c>
      <c r="T87" s="203">
        <f ca="1"/>
        <v>0</v>
      </c>
      <c r="U87" s="173">
        <f ca="1"/>
        <v>46249</v>
      </c>
      <c r="V87" s="187">
        <f ca="1"/>
        <v>1</v>
      </c>
      <c r="W87" s="191" t="str">
        <f ca="1"/>
        <v>Completed</v>
      </c>
      <c r="X87" s="194">
        <f ca="1"/>
        <v>0</v>
      </c>
      <c r="Y87" s="195">
        <f ca="1"/>
        <v>0</v>
      </c>
      <c r="Z87" s="203">
        <f ca="1"/>
        <v>0</v>
      </c>
      <c r="AA87" s="173">
        <f ca="1"/>
        <v>46288</v>
      </c>
      <c r="AB87" s="189">
        <f ca="1"/>
        <v>0</v>
      </c>
      <c r="AC87" s="191" t="str">
        <f ca="1"/>
        <v>Late</v>
      </c>
      <c r="AD87" s="173">
        <f ca="1"/>
        <v>46295</v>
      </c>
      <c r="AE87" s="187">
        <f ca="1"/>
        <v>0</v>
      </c>
      <c r="AF87" s="191" t="str">
        <f ca="1"/>
        <v>Late</v>
      </c>
      <c r="AG87" s="173">
        <f ca="1"/>
        <v>46316</v>
      </c>
      <c r="AH87" s="187">
        <f ca="1"/>
        <v>0</v>
      </c>
      <c r="AI87" s="191" t="str">
        <f ca="1"/>
        <v>Late</v>
      </c>
      <c r="AJ87" cm="1">
        <f t="array" aca="1" ref="AJ87" ca="1">_xlfn.XLOOKUP(1,(E87='01 Summary'!$E$4:$E$250)*(('01 Summary'!$AI$4:$AI$250="Late")+('01 Summary'!$AI$4:$AI$250="On Schedule")),'01 Summary'!$AM$4:$AM$250," ")</f>
        <v>0</v>
      </c>
      <c r="AL87" s="644" t="s">
        <v>1370</v>
      </c>
      <c r="AM87" s="644" t="s">
        <v>2358</v>
      </c>
      <c r="AN87" s="644" t="s">
        <v>2360</v>
      </c>
    </row>
    <row r="88" spans="2:40" ht="30" hidden="1" customHeight="1" x14ac:dyDescent="0.2">
      <c r="B88" s="508">
        <f ca="1"/>
        <v>84</v>
      </c>
      <c r="C88" s="512" t="str">
        <f ca="1"/>
        <v>-</v>
      </c>
      <c r="D88" s="512" t="str">
        <f ca="1"/>
        <v>Lot01</v>
      </c>
      <c r="E88" s="512" t="str">
        <f ca="1"/>
        <v>AFC1</v>
      </c>
      <c r="F88" s="512" t="str">
        <f ca="1"/>
        <v>AFC</v>
      </c>
      <c r="G88" s="543" t="str">
        <f ca="1"/>
        <v>Park and Ride System</v>
      </c>
      <c r="H88" s="512" t="str">
        <f ca="1"/>
        <v>บัณฑิต/สหชาติ</v>
      </c>
      <c r="I88" s="512">
        <f ca="1"/>
        <v>0</v>
      </c>
      <c r="J88" s="512">
        <f ca="1"/>
        <v>0</v>
      </c>
      <c r="K88" s="514">
        <f ca="1"/>
        <v>46315</v>
      </c>
      <c r="L88" s="174">
        <f ca="1"/>
        <v>0</v>
      </c>
      <c r="M88" s="188">
        <f ca="1"/>
        <v>0</v>
      </c>
      <c r="N88" s="175">
        <f ca="1"/>
        <v>0</v>
      </c>
      <c r="O88" s="174">
        <f ca="1"/>
        <v>0</v>
      </c>
      <c r="P88" s="188">
        <f ca="1"/>
        <v>0</v>
      </c>
      <c r="Q88" s="175">
        <f ca="1"/>
        <v>0</v>
      </c>
      <c r="R88" s="174">
        <f ca="1"/>
        <v>0</v>
      </c>
      <c r="S88" s="188">
        <f ca="1"/>
        <v>0</v>
      </c>
      <c r="T88" s="175">
        <f ca="1"/>
        <v>0</v>
      </c>
      <c r="U88" s="174">
        <f ca="1"/>
        <v>0</v>
      </c>
      <c r="V88" s="188">
        <f ca="1"/>
        <v>0</v>
      </c>
      <c r="W88" s="175">
        <f ca="1"/>
        <v>0</v>
      </c>
      <c r="X88" s="174">
        <f ca="1"/>
        <v>0</v>
      </c>
      <c r="Y88" s="188">
        <f ca="1"/>
        <v>0</v>
      </c>
      <c r="Z88" s="175">
        <f ca="1"/>
        <v>0</v>
      </c>
      <c r="AA88" s="174">
        <f ca="1"/>
        <v>0</v>
      </c>
      <c r="AB88" s="188">
        <f ca="1"/>
        <v>0</v>
      </c>
      <c r="AC88" s="175">
        <f ca="1"/>
        <v>0</v>
      </c>
      <c r="AD88" s="174">
        <f ca="1"/>
        <v>0</v>
      </c>
      <c r="AE88" s="188">
        <f ca="1"/>
        <v>0</v>
      </c>
      <c r="AF88" s="175">
        <f ca="1"/>
        <v>0</v>
      </c>
      <c r="AG88" s="730">
        <f ca="1"/>
        <v>0</v>
      </c>
      <c r="AH88" s="731">
        <f ca="1"/>
        <v>0</v>
      </c>
      <c r="AI88" s="732">
        <f ca="1"/>
        <v>0</v>
      </c>
      <c r="AJ88" s="571" t="str" cm="1">
        <f t="array" aca="1" ref="AJ88" ca="1">_xlfn.XLOOKUP(1,(E88='01 Summary'!$E$4:$E$250)*(('01 Summary'!$AI$4:$AI$250="Late")+('01 Summary'!$AI$4:$AI$250="On Schedule")),'01 Summary'!$AM$4:$AM$250," ")</f>
        <v xml:space="preserve"> </v>
      </c>
      <c r="AK88" s="571"/>
      <c r="AL88" s="571"/>
      <c r="AM88" s="571">
        <v>0</v>
      </c>
      <c r="AN88" s="571">
        <v>0</v>
      </c>
    </row>
    <row r="89" spans="2:40" ht="30" customHeight="1" x14ac:dyDescent="0.2">
      <c r="B89" s="508">
        <f ca="1"/>
        <v>85</v>
      </c>
      <c r="C89" s="508" t="str">
        <f ca="1"/>
        <v>MDW-39276</v>
      </c>
      <c r="D89" s="508" t="str">
        <f ca="1"/>
        <v>Lot01</v>
      </c>
      <c r="E89" s="508" t="str">
        <f ca="1"/>
        <v>AFC2</v>
      </c>
      <c r="F89" s="508" t="str">
        <f ca="1"/>
        <v>AFC</v>
      </c>
      <c r="G89" s="542" t="str">
        <f ca="1"/>
        <v>Ticket Issuing Machine (TIM) Wall Opening and Closing</v>
      </c>
      <c r="H89" s="508" t="str">
        <f ca="1"/>
        <v>สหชาติ</v>
      </c>
      <c r="I89" s="508">
        <f ca="1"/>
        <v>0</v>
      </c>
      <c r="J89" s="508">
        <f ca="1"/>
        <v>0</v>
      </c>
      <c r="K89" s="510">
        <f ca="1"/>
        <v>46285</v>
      </c>
      <c r="L89" s="173">
        <f ca="1"/>
        <v>46052</v>
      </c>
      <c r="M89" s="187">
        <f ca="1"/>
        <v>1</v>
      </c>
      <c r="N89" s="191" t="str">
        <f ca="1"/>
        <v>Completed</v>
      </c>
      <c r="O89" s="597">
        <f ca="1"/>
        <v>46096</v>
      </c>
      <c r="P89" s="187">
        <f ca="1"/>
        <v>0.5</v>
      </c>
      <c r="Q89" s="191" t="str">
        <f ca="1"/>
        <v>Late</v>
      </c>
      <c r="R89" s="194">
        <f ca="1"/>
        <v>0</v>
      </c>
      <c r="S89" s="195">
        <f ca="1"/>
        <v>0</v>
      </c>
      <c r="T89" s="203">
        <f ca="1"/>
        <v>0</v>
      </c>
      <c r="U89" s="173">
        <f ca="1"/>
        <v>46216</v>
      </c>
      <c r="V89" s="187">
        <f ca="1"/>
        <v>1</v>
      </c>
      <c r="W89" s="191" t="str">
        <f ca="1"/>
        <v>Completed</v>
      </c>
      <c r="X89" s="194">
        <f ca="1"/>
        <v>0</v>
      </c>
      <c r="Y89" s="195">
        <f ca="1"/>
        <v>0</v>
      </c>
      <c r="Z89" s="203">
        <f ca="1"/>
        <v>0</v>
      </c>
      <c r="AA89" s="173">
        <f ca="1"/>
        <v>46295</v>
      </c>
      <c r="AB89" s="189">
        <f ca="1"/>
        <v>0.5</v>
      </c>
      <c r="AC89" s="191" t="str">
        <f ca="1"/>
        <v>Late</v>
      </c>
      <c r="AD89" s="583">
        <f ca="1"/>
        <v>46302</v>
      </c>
      <c r="AE89" s="187">
        <f ca="1"/>
        <v>0</v>
      </c>
      <c r="AF89" s="191" t="str">
        <f ca="1"/>
        <v>Late</v>
      </c>
      <c r="AG89" s="173">
        <f ca="1"/>
        <v>46325</v>
      </c>
      <c r="AH89" s="187">
        <f ca="1"/>
        <v>0</v>
      </c>
      <c r="AI89" s="191" t="str">
        <f ca="1"/>
        <v>On Schedule</v>
      </c>
      <c r="AJ89" s="571" t="str" cm="1">
        <f t="array" aca="1" ref="AJ89" ca="1">_xlfn.XLOOKUP(1,(E89='01 Summary'!$E$4:$E$250)*(('01 Summary'!$AI$4:$AI$250="Late")+('01 Summary'!$AI$4:$AI$250="On Schedule")),'01 Summary'!$AM$4:$AM$250," ")</f>
        <v>มีแก้ไขตำแหน่ง OR14,17,18,23</v>
      </c>
      <c r="AK89" s="571"/>
      <c r="AL89" s="709" t="s">
        <v>1357</v>
      </c>
      <c r="AM89" s="709" t="s">
        <v>2127</v>
      </c>
      <c r="AN89" s="709" t="s">
        <v>2130</v>
      </c>
    </row>
    <row r="90" spans="2:40" ht="30" customHeight="1" x14ac:dyDescent="0.2">
      <c r="B90" s="508">
        <f ca="1"/>
        <v>86</v>
      </c>
      <c r="C90" s="508" t="str">
        <f ca="1"/>
        <v>MDW-39279</v>
      </c>
      <c r="D90" s="508" t="str">
        <f ca="1"/>
        <v>Lot01</v>
      </c>
      <c r="E90" s="508" t="str">
        <f ca="1"/>
        <v>AFC3</v>
      </c>
      <c r="F90" s="508" t="str">
        <f ca="1"/>
        <v>AFC</v>
      </c>
      <c r="G90" s="542" t="str">
        <f ca="1"/>
        <v>Balustrade Modification Along AFC Gate Line</v>
      </c>
      <c r="H90" s="508" t="str">
        <f ca="1"/>
        <v>สหชาติ</v>
      </c>
      <c r="I90" s="508">
        <f ca="1"/>
        <v>0</v>
      </c>
      <c r="J90" s="508">
        <f ca="1"/>
        <v>0</v>
      </c>
      <c r="K90" s="510">
        <f ca="1"/>
        <v>46285</v>
      </c>
      <c r="L90" s="619">
        <f ca="1"/>
        <v>46203</v>
      </c>
      <c r="M90" s="187">
        <f ca="1"/>
        <v>0.1</v>
      </c>
      <c r="N90" s="191" t="str">
        <f ca="1"/>
        <v>Late</v>
      </c>
      <c r="O90" s="597">
        <f ca="1"/>
        <v>46249</v>
      </c>
      <c r="P90" s="187">
        <f ca="1"/>
        <v>0.5</v>
      </c>
      <c r="Q90" s="191" t="str">
        <f ca="1"/>
        <v>Late</v>
      </c>
      <c r="R90" s="197">
        <f ca="1"/>
        <v>0</v>
      </c>
      <c r="S90" s="195">
        <f ca="1"/>
        <v>0</v>
      </c>
      <c r="T90" s="203">
        <f ca="1"/>
        <v>0</v>
      </c>
      <c r="U90" s="173">
        <f ca="1"/>
        <v>46332</v>
      </c>
      <c r="V90" s="187">
        <f ca="1"/>
        <v>0</v>
      </c>
      <c r="W90" s="191" t="str">
        <f ca="1"/>
        <v>On Schedule</v>
      </c>
      <c r="X90" s="194">
        <f ca="1"/>
        <v>0</v>
      </c>
      <c r="Y90" s="195">
        <f ca="1"/>
        <v>0</v>
      </c>
      <c r="Z90" s="203">
        <f ca="1"/>
        <v>0</v>
      </c>
      <c r="AA90" s="173">
        <f ca="1"/>
        <v>46302</v>
      </c>
      <c r="AB90" s="187">
        <f ca="1"/>
        <v>0</v>
      </c>
      <c r="AC90" s="191" t="str">
        <f ca="1"/>
        <v>Late</v>
      </c>
      <c r="AD90" s="173">
        <f ca="1"/>
        <v>46339</v>
      </c>
      <c r="AE90" s="187">
        <f ca="1"/>
        <v>0</v>
      </c>
      <c r="AF90" s="191" t="str">
        <f ca="1"/>
        <v>On Schedule</v>
      </c>
      <c r="AG90" s="173">
        <f ca="1"/>
        <v>46356</v>
      </c>
      <c r="AH90" s="187">
        <f ca="1"/>
        <v>0</v>
      </c>
      <c r="AI90" s="191" t="str">
        <f ca="1"/>
        <v>On Schedule</v>
      </c>
      <c r="AJ90" t="str" cm="1">
        <f t="array" aca="1" ref="AJ90" ca="1">_xlfn.XLOOKUP(1,(E90='01 Summary'!$E$4:$E$250)*(('01 Summary'!$AI$4:$AI$250="Late")+('01 Summary'!$AI$4:$AI$250="On Schedule")),'01 Summary'!$AM$4:$AM$250," ")</f>
        <v>จัดเตรียมแบบ ออกPPR Oct-26</v>
      </c>
      <c r="AL90" s="644" t="s">
        <v>1365</v>
      </c>
      <c r="AM90" s="644" t="s">
        <v>2140</v>
      </c>
      <c r="AN90" s="644" t="s">
        <v>2143</v>
      </c>
    </row>
    <row r="91" spans="2:40" ht="30" customHeight="1" x14ac:dyDescent="0.2">
      <c r="B91" s="508">
        <f ca="1"/>
        <v>87</v>
      </c>
      <c r="C91" s="508" t="str">
        <f ca="1"/>
        <v>MDW-39278</v>
      </c>
      <c r="D91" s="508" t="str">
        <f ca="1"/>
        <v>Lot01</v>
      </c>
      <c r="E91" s="508" t="str">
        <f ca="1"/>
        <v>AFC4</v>
      </c>
      <c r="F91" s="508" t="str">
        <f ca="1"/>
        <v>AFC</v>
      </c>
      <c r="G91" s="542" t="str">
        <f ca="1"/>
        <v>Underfloor Embedded Duct Modification for AFC Gates Line</v>
      </c>
      <c r="H91" s="508" t="str">
        <f ca="1"/>
        <v>สหชาติ</v>
      </c>
      <c r="I91" s="508">
        <f ca="1"/>
        <v>0</v>
      </c>
      <c r="J91" s="508" t="str">
        <f ca="1"/>
        <v>Depot</v>
      </c>
      <c r="K91" s="510">
        <f ca="1"/>
        <v>46285</v>
      </c>
      <c r="L91" s="173">
        <f ca="1"/>
        <v>46052</v>
      </c>
      <c r="M91" s="187">
        <f ca="1"/>
        <v>1</v>
      </c>
      <c r="N91" s="191" t="str">
        <f ca="1"/>
        <v>Completed</v>
      </c>
      <c r="O91" s="597">
        <f ca="1"/>
        <v>46114</v>
      </c>
      <c r="P91" s="187">
        <f ca="1"/>
        <v>0.67</v>
      </c>
      <c r="Q91" s="191" t="str">
        <f ca="1"/>
        <v>Late</v>
      </c>
      <c r="R91" s="197">
        <f ca="1"/>
        <v>0</v>
      </c>
      <c r="S91" s="195">
        <f ca="1"/>
        <v>0</v>
      </c>
      <c r="T91" s="203">
        <f ca="1"/>
        <v>0</v>
      </c>
      <c r="U91" s="173">
        <f ca="1"/>
        <v>46304</v>
      </c>
      <c r="V91" s="187">
        <f ca="1"/>
        <v>0.81</v>
      </c>
      <c r="W91" s="191" t="str">
        <f ca="1"/>
        <v>Late</v>
      </c>
      <c r="X91" s="194">
        <f ca="1"/>
        <v>0</v>
      </c>
      <c r="Y91" s="195">
        <f ca="1"/>
        <v>0</v>
      </c>
      <c r="Z91" s="203">
        <f ca="1"/>
        <v>0</v>
      </c>
      <c r="AA91" s="173">
        <f ca="1"/>
        <v>46295</v>
      </c>
      <c r="AB91" s="187">
        <f ca="1"/>
        <v>0</v>
      </c>
      <c r="AC91" s="191" t="str">
        <f ca="1"/>
        <v>Late</v>
      </c>
      <c r="AD91" s="173">
        <f ca="1"/>
        <v>46311</v>
      </c>
      <c r="AE91" s="187">
        <f ca="1"/>
        <v>0</v>
      </c>
      <c r="AF91" s="191" t="str">
        <f ca="1"/>
        <v>Late</v>
      </c>
      <c r="AG91" s="173">
        <f ca="1"/>
        <v>46319</v>
      </c>
      <c r="AH91" s="187">
        <f ca="1"/>
        <v>0</v>
      </c>
      <c r="AI91" s="191" t="str">
        <f ca="1"/>
        <v>Late</v>
      </c>
      <c r="AJ91" cm="1">
        <f t="array" aca="1" ref="AJ91" ca="1">_xlfn.XLOOKUP(1,(E91='01 Summary'!$E$4:$E$250)*(('01 Summary'!$AI$4:$AI$250="Late")+('01 Summary'!$AI$4:$AI$250="On Schedule")),'01 Summary'!$AM$4:$AM$250," ")</f>
        <v>0</v>
      </c>
      <c r="AL91" s="644" t="s">
        <v>1363</v>
      </c>
      <c r="AM91" s="644" t="s">
        <v>2136</v>
      </c>
      <c r="AN91" s="644" t="s">
        <v>2138</v>
      </c>
    </row>
    <row r="92" spans="2:40" ht="30" customHeight="1" x14ac:dyDescent="0.2">
      <c r="B92" s="508">
        <f ca="1"/>
        <v>88</v>
      </c>
      <c r="C92" s="674" t="str">
        <f ca="1"/>
        <v>MDW-39002</v>
      </c>
      <c r="D92" s="674" t="str">
        <f ca="1"/>
        <v>Lot01</v>
      </c>
      <c r="E92" s="674" t="str">
        <f ca="1"/>
        <v>SIG1</v>
      </c>
      <c r="F92" s="674" t="str">
        <f ca="1"/>
        <v>SIG</v>
      </c>
      <c r="G92" s="676" t="str">
        <f ca="1"/>
        <v>Test Track Shelters and Test Track Building</v>
      </c>
      <c r="H92" s="674" t="str">
        <f ca="1"/>
        <v>สหชาติ</v>
      </c>
      <c r="I92" s="674">
        <f ca="1"/>
        <v>0</v>
      </c>
      <c r="J92" s="674">
        <f ca="1"/>
        <v>0</v>
      </c>
      <c r="K92" s="677">
        <f ca="1"/>
        <v>46195</v>
      </c>
      <c r="L92" s="193">
        <f ca="1"/>
        <v>45983</v>
      </c>
      <c r="M92" s="615">
        <f ca="1"/>
        <v>1</v>
      </c>
      <c r="N92" s="601" t="str">
        <f ca="1"/>
        <v>Completed</v>
      </c>
      <c r="O92" s="193">
        <f ca="1"/>
        <v>46040</v>
      </c>
      <c r="P92" s="615">
        <f ca="1"/>
        <v>1</v>
      </c>
      <c r="Q92" s="601" t="str">
        <f ca="1"/>
        <v>Completed</v>
      </c>
      <c r="R92" s="193">
        <f ca="1"/>
        <v>46081</v>
      </c>
      <c r="S92" s="615">
        <f ca="1"/>
        <v>1</v>
      </c>
      <c r="T92" s="601" t="str">
        <f ca="1"/>
        <v>Completed</v>
      </c>
      <c r="U92" s="193">
        <f ca="1"/>
        <v>46127</v>
      </c>
      <c r="V92" s="615">
        <f ca="1"/>
        <v>1</v>
      </c>
      <c r="W92" s="601" t="str">
        <f ca="1"/>
        <v>Completed</v>
      </c>
      <c r="X92" s="602">
        <f ca="1"/>
        <v>0</v>
      </c>
      <c r="Y92" s="603">
        <f ca="1"/>
        <v>0</v>
      </c>
      <c r="Z92" s="604">
        <f ca="1"/>
        <v>0</v>
      </c>
      <c r="AA92" s="193">
        <f ca="1"/>
        <v>46157</v>
      </c>
      <c r="AB92" s="615">
        <f ca="1"/>
        <v>1</v>
      </c>
      <c r="AC92" s="601" t="str">
        <f ca="1"/>
        <v>Completed</v>
      </c>
      <c r="AD92" s="193">
        <f ca="1"/>
        <v>46181</v>
      </c>
      <c r="AE92" s="615">
        <f ca="1"/>
        <v>1</v>
      </c>
      <c r="AF92" s="601" t="str">
        <f ca="1"/>
        <v>Completed</v>
      </c>
      <c r="AG92" s="193">
        <f ca="1"/>
        <v>46295</v>
      </c>
      <c r="AH92" s="615">
        <f ca="1"/>
        <v>0</v>
      </c>
      <c r="AI92" s="601" t="str">
        <f ca="1"/>
        <v>Late</v>
      </c>
      <c r="AJ92" cm="1">
        <f t="array" aca="1" ref="AJ92" ca="1">_xlfn.XLOOKUP(1,(E92='01 Summary'!$E$4:$E$250)*(('01 Summary'!$AI$4:$AI$250="Late")+('01 Summary'!$AI$4:$AI$250="On Schedule")),'01 Summary'!$AM$4:$AM$250," ")</f>
        <v>0</v>
      </c>
      <c r="AL92" s="644" t="s">
        <v>1109</v>
      </c>
      <c r="AM92" s="644" t="s">
        <v>2070</v>
      </c>
      <c r="AN92" s="644" t="s">
        <v>2073</v>
      </c>
    </row>
    <row r="93" spans="2:40" ht="30" customHeight="1" x14ac:dyDescent="0.2">
      <c r="B93" s="508">
        <f ca="1"/>
        <v>89</v>
      </c>
      <c r="C93" s="508" t="str">
        <f ca="1"/>
        <v>MDW-39293</v>
      </c>
      <c r="D93" s="508" t="str">
        <f ca="1"/>
        <v>Lot01</v>
      </c>
      <c r="E93" s="508" t="str">
        <f ca="1"/>
        <v>SIG2</v>
      </c>
      <c r="F93" s="508" t="str">
        <f ca="1"/>
        <v>SIG</v>
      </c>
      <c r="G93" s="542" t="str">
        <f ca="1"/>
        <v>Rearrangement of track crossing walkway at stabling yard to consistent with the layout of 4-car train parking</v>
      </c>
      <c r="H93" s="508" t="str">
        <f ca="1"/>
        <v>กำพล</v>
      </c>
      <c r="I93" s="508">
        <f ca="1"/>
        <v>0</v>
      </c>
      <c r="J93" s="508" t="str">
        <f ca="1"/>
        <v>Depot</v>
      </c>
      <c r="K93" s="510">
        <f ca="1"/>
        <v>46195</v>
      </c>
      <c r="L93" s="173">
        <f ca="1"/>
        <v>45991</v>
      </c>
      <c r="M93" s="187">
        <f ca="1"/>
        <v>1</v>
      </c>
      <c r="N93" s="191" t="str">
        <f ca="1"/>
        <v>Completed</v>
      </c>
      <c r="O93" s="173">
        <f ca="1"/>
        <v>46021</v>
      </c>
      <c r="P93" s="187">
        <f ca="1"/>
        <v>1</v>
      </c>
      <c r="Q93" s="191" t="str">
        <f ca="1"/>
        <v>Completed</v>
      </c>
      <c r="R93" s="194">
        <f ca="1"/>
        <v>0</v>
      </c>
      <c r="S93" s="195">
        <f ca="1"/>
        <v>0</v>
      </c>
      <c r="T93" s="203">
        <f ca="1"/>
        <v>0</v>
      </c>
      <c r="U93" s="173">
        <f ca="1"/>
        <v>46111</v>
      </c>
      <c r="V93" s="187">
        <f ca="1"/>
        <v>1</v>
      </c>
      <c r="W93" s="191" t="str">
        <f ca="1"/>
        <v>Completed</v>
      </c>
      <c r="X93" s="194">
        <f ca="1"/>
        <v>0</v>
      </c>
      <c r="Y93" s="195">
        <f ca="1"/>
        <v>0</v>
      </c>
      <c r="Z93" s="203">
        <f ca="1"/>
        <v>0</v>
      </c>
      <c r="AA93" s="173">
        <f ca="1"/>
        <v>46295</v>
      </c>
      <c r="AB93" s="189">
        <f ca="1"/>
        <v>0.5</v>
      </c>
      <c r="AC93" s="191" t="str">
        <f ca="1"/>
        <v>Late</v>
      </c>
      <c r="AD93" s="173">
        <f ca="1"/>
        <v>46302</v>
      </c>
      <c r="AE93" s="187">
        <f ca="1"/>
        <v>0</v>
      </c>
      <c r="AF93" s="191" t="str">
        <f ca="1"/>
        <v>Late</v>
      </c>
      <c r="AG93" s="173">
        <f ca="1"/>
        <v>46325</v>
      </c>
      <c r="AH93" s="187">
        <f ca="1"/>
        <v>0</v>
      </c>
      <c r="AI93" s="191" t="str">
        <f ca="1"/>
        <v>On Schedule</v>
      </c>
      <c r="AJ93" cm="1">
        <f t="array" aca="1" ref="AJ93" ca="1">_xlfn.XLOOKUP(1,(E93='01 Summary'!$E$4:$E$250)*(('01 Summary'!$AI$4:$AI$250="Late")+('01 Summary'!$AI$4:$AI$250="On Schedule")),'01 Summary'!$AM$4:$AM$250," ")</f>
        <v>0</v>
      </c>
      <c r="AL93" s="644" t="s">
        <v>1399</v>
      </c>
      <c r="AM93" s="644" t="s">
        <v>2378</v>
      </c>
      <c r="AN93" s="644" t="s">
        <v>2380</v>
      </c>
    </row>
    <row r="94" spans="2:40" ht="30" customHeight="1" x14ac:dyDescent="0.2">
      <c r="B94" s="508">
        <f ca="1"/>
        <v>90</v>
      </c>
      <c r="C94" s="508" t="str">
        <f ca="1"/>
        <v>MDW-39288</v>
      </c>
      <c r="D94" s="508" t="str">
        <f ca="1"/>
        <v>Lot01</v>
      </c>
      <c r="E94" s="508" t="str">
        <f ca="1"/>
        <v>SIG3</v>
      </c>
      <c r="F94" s="508" t="str">
        <f ca="1"/>
        <v>SIG</v>
      </c>
      <c r="G94" s="542" t="str">
        <f ca="1"/>
        <v>Point Machine Foundation Construction</v>
      </c>
      <c r="H94" s="508" t="str">
        <f ca="1"/>
        <v>กำพล</v>
      </c>
      <c r="I94" s="508">
        <f ca="1"/>
        <v>0</v>
      </c>
      <c r="J94" s="508">
        <f ca="1"/>
        <v>0</v>
      </c>
      <c r="K94" s="510">
        <f ca="1"/>
        <v>46255</v>
      </c>
      <c r="L94" s="173">
        <f ca="1"/>
        <v>45982</v>
      </c>
      <c r="M94" s="187">
        <f ca="1"/>
        <v>1</v>
      </c>
      <c r="N94" s="191" t="str">
        <f ca="1"/>
        <v>Completed</v>
      </c>
      <c r="O94" s="173">
        <f ca="1"/>
        <v>46021</v>
      </c>
      <c r="P94" s="187">
        <f ca="1"/>
        <v>1</v>
      </c>
      <c r="Q94" s="191" t="str">
        <f ca="1"/>
        <v>Completed</v>
      </c>
      <c r="R94" s="194">
        <f ca="1"/>
        <v>0</v>
      </c>
      <c r="S94" s="195">
        <f ca="1"/>
        <v>0</v>
      </c>
      <c r="T94" s="203">
        <f ca="1"/>
        <v>0</v>
      </c>
      <c r="U94" s="173">
        <f ca="1"/>
        <v>46100</v>
      </c>
      <c r="V94" s="187">
        <f ca="1"/>
        <v>1</v>
      </c>
      <c r="W94" s="191" t="str">
        <f ca="1"/>
        <v>Completed</v>
      </c>
      <c r="X94" s="194">
        <f ca="1"/>
        <v>0</v>
      </c>
      <c r="Y94" s="195">
        <f ca="1"/>
        <v>0</v>
      </c>
      <c r="Z94" s="203">
        <f ca="1"/>
        <v>0</v>
      </c>
      <c r="AA94" s="173">
        <f ca="1"/>
        <v>46288</v>
      </c>
      <c r="AB94" s="189">
        <f ca="1"/>
        <v>0.25</v>
      </c>
      <c r="AC94" s="191" t="str">
        <f ca="1"/>
        <v>Late</v>
      </c>
      <c r="AD94" s="173">
        <f ca="1"/>
        <v>46295</v>
      </c>
      <c r="AE94" s="187">
        <f ca="1"/>
        <v>0</v>
      </c>
      <c r="AF94" s="191" t="str">
        <f ca="1"/>
        <v>Late</v>
      </c>
      <c r="AG94" s="173">
        <f ca="1"/>
        <v>46316</v>
      </c>
      <c r="AH94" s="187">
        <f ca="1"/>
        <v>0</v>
      </c>
      <c r="AI94" s="191" t="str">
        <f ca="1"/>
        <v>Late</v>
      </c>
      <c r="AJ94" cm="1">
        <f t="array" aca="1" ref="AJ94" ca="1">_xlfn.XLOOKUP(1,(E94='01 Summary'!$E$4:$E$250)*(('01 Summary'!$AI$4:$AI$250="Late")+('01 Summary'!$AI$4:$AI$250="On Schedule")),'01 Summary'!$AM$4:$AM$250," ")</f>
        <v>0</v>
      </c>
      <c r="AL94" s="644" t="s">
        <v>1385</v>
      </c>
      <c r="AM94" s="644" t="s">
        <v>2366</v>
      </c>
      <c r="AN94" s="644" t="s">
        <v>2368</v>
      </c>
    </row>
    <row r="95" spans="2:40" ht="30" customHeight="1" x14ac:dyDescent="0.2">
      <c r="B95" s="508">
        <f ca="1"/>
        <v>91</v>
      </c>
      <c r="C95" s="508" t="str">
        <f ca="1"/>
        <v>MDW-39001</v>
      </c>
      <c r="D95" s="508" t="str">
        <f ca="1"/>
        <v>Lot01</v>
      </c>
      <c r="E95" s="508" t="str">
        <f ca="1"/>
        <v>SIG4</v>
      </c>
      <c r="F95" s="508" t="str">
        <f ca="1"/>
        <v>SIG</v>
      </c>
      <c r="G95" s="542" t="str">
        <f ca="1"/>
        <v>Modification of Depot Track Route Line to Stabling Yard</v>
      </c>
      <c r="H95" s="508" t="str">
        <f ca="1"/>
        <v>สู่โชค</v>
      </c>
      <c r="I95" s="508">
        <f ca="1"/>
        <v>0</v>
      </c>
      <c r="J95" s="508" t="str">
        <f ca="1"/>
        <v>Depot</v>
      </c>
      <c r="K95" s="510">
        <f ca="1"/>
        <v>46195</v>
      </c>
      <c r="L95" s="173">
        <f ca="1"/>
        <v>45960</v>
      </c>
      <c r="M95" s="187">
        <f ca="1"/>
        <v>1</v>
      </c>
      <c r="N95" s="191" t="str">
        <f ca="1"/>
        <v>Completed</v>
      </c>
      <c r="O95" s="173">
        <f ca="1"/>
        <v>45990</v>
      </c>
      <c r="P95" s="187">
        <f ca="1"/>
        <v>1</v>
      </c>
      <c r="Q95" s="191" t="str">
        <f ca="1"/>
        <v>Completed</v>
      </c>
      <c r="R95" s="194">
        <f ca="1"/>
        <v>0</v>
      </c>
      <c r="S95" s="195">
        <f ca="1"/>
        <v>0</v>
      </c>
      <c r="T95" s="203">
        <f ca="1"/>
        <v>0</v>
      </c>
      <c r="U95" s="173">
        <f ca="1"/>
        <v>46170</v>
      </c>
      <c r="V95" s="187">
        <f ca="1"/>
        <v>0.95</v>
      </c>
      <c r="W95" s="191" t="str">
        <f ca="1"/>
        <v>Late</v>
      </c>
      <c r="X95" s="194">
        <f ca="1"/>
        <v>0</v>
      </c>
      <c r="Y95" s="195">
        <f ca="1"/>
        <v>0</v>
      </c>
      <c r="Z95" s="203">
        <f ca="1"/>
        <v>0</v>
      </c>
      <c r="AA95" s="173">
        <f ca="1"/>
        <v>46295</v>
      </c>
      <c r="AB95" s="187">
        <f ca="1"/>
        <v>0.5</v>
      </c>
      <c r="AC95" s="191" t="str">
        <f ca="1"/>
        <v>Late</v>
      </c>
      <c r="AD95" s="173">
        <f ca="1"/>
        <v>46302</v>
      </c>
      <c r="AE95" s="187">
        <f ca="1"/>
        <v>0</v>
      </c>
      <c r="AF95" s="191" t="str">
        <f ca="1"/>
        <v>Late</v>
      </c>
      <c r="AG95" s="173">
        <f ca="1"/>
        <v>46325</v>
      </c>
      <c r="AH95" s="187">
        <f ca="1"/>
        <v>0</v>
      </c>
      <c r="AI95" s="191" t="str">
        <f ca="1"/>
        <v>On Schedule</v>
      </c>
      <c r="AJ95" t="str" cm="1">
        <f t="array" aca="1" ref="AJ95" ca="1">_xlfn.XLOOKUP(1,(E95='01 Summary'!$E$4:$E$250)*(('01 Summary'!$AI$4:$AI$250="Late")+('01 Summary'!$AI$4:$AI$250="On Schedule")),'01 Summary'!$AM$4:$AM$250," ")</f>
        <v>คงเหลือเก็บงาน
Progress by ช.ธนัท</v>
      </c>
      <c r="AL95" s="644" t="s">
        <v>1101</v>
      </c>
      <c r="AM95" s="644" t="s">
        <v>2342</v>
      </c>
      <c r="AN95" s="644" t="s">
        <v>2344</v>
      </c>
    </row>
    <row r="96" spans="2:40" ht="30" customHeight="1" x14ac:dyDescent="0.2">
      <c r="B96" s="508">
        <f ca="1"/>
        <v>92</v>
      </c>
      <c r="C96" s="508" t="str">
        <f ca="1"/>
        <v>MDW-39287</v>
      </c>
      <c r="D96" s="508" t="str">
        <f ca="1"/>
        <v>Lot01</v>
      </c>
      <c r="E96" s="508" t="str">
        <f ca="1"/>
        <v>SIG5</v>
      </c>
      <c r="F96" s="508" t="str">
        <f ca="1"/>
        <v>SIG</v>
      </c>
      <c r="G96" s="542" t="str">
        <f ca="1"/>
        <v>Strobe Light at Buffer Stops</v>
      </c>
      <c r="H96" s="508" t="str">
        <f ca="1"/>
        <v>ประธาน</v>
      </c>
      <c r="I96" s="508">
        <f ca="1"/>
        <v>0</v>
      </c>
      <c r="J96" s="508" t="str">
        <f ca="1"/>
        <v>Depot</v>
      </c>
      <c r="K96" s="510">
        <f ca="1"/>
        <v>46255</v>
      </c>
      <c r="L96" s="173">
        <f ca="1"/>
        <v>46172</v>
      </c>
      <c r="M96" s="187">
        <f ca="1"/>
        <v>1</v>
      </c>
      <c r="N96" s="191" t="str">
        <f ca="1"/>
        <v>Completed</v>
      </c>
      <c r="O96" s="173">
        <f ca="1"/>
        <v>46202</v>
      </c>
      <c r="P96" s="187">
        <f ca="1"/>
        <v>1</v>
      </c>
      <c r="Q96" s="191" t="str">
        <f ca="1"/>
        <v>Completed</v>
      </c>
      <c r="R96" s="194">
        <f ca="1"/>
        <v>0</v>
      </c>
      <c r="S96" s="195">
        <f ca="1"/>
        <v>0</v>
      </c>
      <c r="T96" s="203">
        <f ca="1"/>
        <v>0</v>
      </c>
      <c r="U96" s="173">
        <f ca="1"/>
        <v>46262</v>
      </c>
      <c r="V96" s="187">
        <f ca="1"/>
        <v>1</v>
      </c>
      <c r="W96" s="191" t="str">
        <f ca="1"/>
        <v>Completed</v>
      </c>
      <c r="X96" s="194">
        <f ca="1"/>
        <v>0</v>
      </c>
      <c r="Y96" s="195">
        <f ca="1"/>
        <v>0</v>
      </c>
      <c r="Z96" s="203">
        <f ca="1"/>
        <v>0</v>
      </c>
      <c r="AA96" s="173">
        <f ca="1"/>
        <v>46095</v>
      </c>
      <c r="AB96" s="187">
        <f ca="1"/>
        <v>1</v>
      </c>
      <c r="AC96" s="191" t="str">
        <f ca="1"/>
        <v>Completed</v>
      </c>
      <c r="AD96" s="173">
        <f ca="1"/>
        <v>46203</v>
      </c>
      <c r="AE96" s="187">
        <f ca="1"/>
        <v>0</v>
      </c>
      <c r="AF96" s="191" t="str">
        <f ca="1"/>
        <v>Late</v>
      </c>
      <c r="AG96" s="173">
        <f ca="1"/>
        <v>46295</v>
      </c>
      <c r="AH96" s="187">
        <f ca="1"/>
        <v>0</v>
      </c>
      <c r="AI96" s="191" t="str">
        <f ca="1"/>
        <v>Late</v>
      </c>
      <c r="AJ96" cm="1">
        <f t="array" aca="1" ref="AJ96" ca="1">_xlfn.XLOOKUP(1,(E96='01 Summary'!$E$4:$E$250)*(('01 Summary'!$AI$4:$AI$250="Late")+('01 Summary'!$AI$4:$AI$250="On Schedule")),'01 Summary'!$AM$4:$AM$250," ")</f>
        <v>0</v>
      </c>
      <c r="AL96" s="644" t="s">
        <v>1382</v>
      </c>
      <c r="AM96" s="644" t="s">
        <v>3578</v>
      </c>
      <c r="AN96" s="644" t="s">
        <v>3848</v>
      </c>
    </row>
    <row r="97" spans="2:40" ht="30" hidden="1" customHeight="1" x14ac:dyDescent="0.2">
      <c r="B97" s="508">
        <f ca="1"/>
        <v>93</v>
      </c>
      <c r="C97" s="508" t="str">
        <f ca="1"/>
        <v>DWE-39016</v>
      </c>
      <c r="D97" s="508" t="str">
        <f ca="1"/>
        <v>Lot01</v>
      </c>
      <c r="E97" s="508" t="str">
        <f ca="1"/>
        <v>DWE1</v>
      </c>
      <c r="F97" s="508" t="str">
        <f ca="1"/>
        <v>DWE</v>
      </c>
      <c r="G97" s="542" t="str">
        <f ca="1"/>
        <v>Diesel Fuel Storage Tank for Maintenance Vehicle</v>
      </c>
      <c r="H97" s="508" t="str">
        <f ca="1"/>
        <v>สมศักดิ์</v>
      </c>
      <c r="I97" s="508">
        <f ca="1"/>
        <v>0</v>
      </c>
      <c r="J97" s="508" t="str">
        <f ca="1"/>
        <v>Depot</v>
      </c>
      <c r="K97" s="510">
        <f ca="1"/>
        <v>46285</v>
      </c>
      <c r="L97" s="173">
        <f ca="1"/>
        <v>46008</v>
      </c>
      <c r="M97" s="187">
        <f ca="1"/>
        <v>1</v>
      </c>
      <c r="N97" s="191" t="str">
        <f ca="1"/>
        <v>Completed</v>
      </c>
      <c r="O97" s="173">
        <f ca="1"/>
        <v>46038</v>
      </c>
      <c r="P97" s="189">
        <f ca="1"/>
        <v>1</v>
      </c>
      <c r="Q97" s="192" t="str">
        <f ca="1"/>
        <v>Completed</v>
      </c>
      <c r="R97" s="173">
        <f ca="1"/>
        <v>46203</v>
      </c>
      <c r="S97" s="189">
        <f ca="1"/>
        <v>1</v>
      </c>
      <c r="T97" s="191" t="str">
        <f ca="1"/>
        <v>Completed</v>
      </c>
      <c r="U97" s="173">
        <f ca="1"/>
        <v>46234</v>
      </c>
      <c r="V97" s="189">
        <f ca="1"/>
        <v>1</v>
      </c>
      <c r="W97" s="191" t="str">
        <f ca="1"/>
        <v>Completed</v>
      </c>
      <c r="X97" s="193">
        <f ca="1"/>
        <v>46243</v>
      </c>
      <c r="Y97" s="189">
        <f ca="1"/>
        <v>0</v>
      </c>
      <c r="Z97" s="191" t="str">
        <f ca="1"/>
        <v>Late</v>
      </c>
      <c r="AA97" s="668">
        <f ca="1"/>
        <v>0</v>
      </c>
      <c r="AB97" s="669">
        <f ca="1"/>
        <v>0</v>
      </c>
      <c r="AC97" s="639">
        <f ca="1"/>
        <v>0</v>
      </c>
      <c r="AD97" s="668">
        <f ca="1"/>
        <v>0</v>
      </c>
      <c r="AE97" s="669">
        <f ca="1"/>
        <v>0</v>
      </c>
      <c r="AF97" s="639">
        <f ca="1"/>
        <v>0</v>
      </c>
      <c r="AG97" s="724">
        <f ca="1"/>
        <v>0</v>
      </c>
      <c r="AH97" s="725">
        <f ca="1"/>
        <v>0</v>
      </c>
      <c r="AI97" s="726">
        <f ca="1"/>
        <v>0</v>
      </c>
      <c r="AJ97" t="str" cm="1">
        <f t="array" aca="1" ref="AJ97" ca="1">_xlfn.XLOOKUP(1,(E97='01 Summary'!$E$4:$E$250)*(('01 Summary'!$AI$4:$AI$250="Late")+('01 Summary'!$AI$4:$AI$250="On Schedule")),'01 Summary'!$AM$4:$AM$250," ")</f>
        <v xml:space="preserve"> </v>
      </c>
      <c r="AL97" t="s">
        <v>839</v>
      </c>
      <c r="AM97" t="s">
        <v>2484</v>
      </c>
      <c r="AN97" t="s">
        <v>2486</v>
      </c>
    </row>
    <row r="98" spans="2:40" ht="30" customHeight="1" x14ac:dyDescent="0.2">
      <c r="B98" s="508">
        <f ca="1"/>
        <v>94</v>
      </c>
      <c r="C98" s="508" t="str">
        <f ca="1"/>
        <v>DWE-39011</v>
      </c>
      <c r="D98" s="508" t="str">
        <f ca="1"/>
        <v>Lot01</v>
      </c>
      <c r="E98" s="508" t="str">
        <f ca="1"/>
        <v>DWE2</v>
      </c>
      <c r="F98" s="508" t="str">
        <f ca="1"/>
        <v>DWE</v>
      </c>
      <c r="G98" s="542" t="str">
        <f ca="1"/>
        <v>Movable Height Maintenance Platform Vehicle (Boom Lift)</v>
      </c>
      <c r="H98" s="508" t="str">
        <f ca="1"/>
        <v>สมศักดิ์</v>
      </c>
      <c r="I98" s="508">
        <f ca="1"/>
        <v>0</v>
      </c>
      <c r="J98" s="508" t="str">
        <f ca="1"/>
        <v>Depot</v>
      </c>
      <c r="K98" s="510">
        <f ca="1"/>
        <v>46285</v>
      </c>
      <c r="L98" s="173">
        <f ca="1"/>
        <v>46008</v>
      </c>
      <c r="M98" s="187">
        <f ca="1"/>
        <v>1</v>
      </c>
      <c r="N98" s="191" t="str">
        <f ca="1"/>
        <v>Completed</v>
      </c>
      <c r="O98" s="173">
        <f ca="1"/>
        <v>45875</v>
      </c>
      <c r="P98" s="189">
        <f ca="1"/>
        <v>1</v>
      </c>
      <c r="Q98" s="191" t="str">
        <f ca="1"/>
        <v>Completed</v>
      </c>
      <c r="R98" s="173">
        <f ca="1"/>
        <v>46022</v>
      </c>
      <c r="S98" s="189">
        <f ca="1"/>
        <v>1</v>
      </c>
      <c r="T98" s="191" t="str">
        <f ca="1"/>
        <v>Completed</v>
      </c>
      <c r="U98" s="173">
        <f ca="1"/>
        <v>46203</v>
      </c>
      <c r="V98" s="189">
        <f ca="1"/>
        <v>1</v>
      </c>
      <c r="W98" s="191" t="str">
        <f ca="1"/>
        <v>Completed</v>
      </c>
      <c r="X98" s="193">
        <f ca="1"/>
        <v>46212</v>
      </c>
      <c r="Y98" s="189">
        <f ca="1"/>
        <v>0</v>
      </c>
      <c r="Z98" s="191" t="str">
        <f ca="1"/>
        <v>Late</v>
      </c>
      <c r="AA98" s="173">
        <f ca="1"/>
        <v>46164</v>
      </c>
      <c r="AB98" s="189">
        <f ca="1"/>
        <v>1</v>
      </c>
      <c r="AC98" s="191" t="str">
        <f ca="1"/>
        <v>Completed</v>
      </c>
      <c r="AD98" s="173">
        <f ca="1"/>
        <v>46295</v>
      </c>
      <c r="AE98" s="189">
        <f ca="1"/>
        <v>0</v>
      </c>
      <c r="AF98" s="191" t="str">
        <f ca="1"/>
        <v>Late</v>
      </c>
      <c r="AG98" s="173">
        <f ca="1"/>
        <v>46316</v>
      </c>
      <c r="AH98" s="189">
        <f ca="1"/>
        <v>0</v>
      </c>
      <c r="AI98" s="191" t="str">
        <f ca="1"/>
        <v>Late</v>
      </c>
      <c r="AJ98" t="str" cm="1">
        <f t="array" aca="1" ref="AJ98" ca="1">_xlfn.XLOOKUP(1,(E98='01 Summary'!$E$4:$E$250)*(('01 Summary'!$AI$4:$AI$250="Late")+('01 Summary'!$AI$4:$AI$250="On Schedule")),'01 Summary'!$AM$4:$AM$250," ")</f>
        <v>Test 9-15/11/26</v>
      </c>
      <c r="AL98" s="644" t="s">
        <v>481</v>
      </c>
      <c r="AM98" s="644" t="s">
        <v>2456</v>
      </c>
      <c r="AN98" s="644" t="s">
        <v>2458</v>
      </c>
    </row>
    <row r="99" spans="2:40" ht="30" customHeight="1" x14ac:dyDescent="0.2">
      <c r="B99" s="508">
        <f ca="1"/>
        <v>95</v>
      </c>
      <c r="C99" s="508" t="str">
        <f ca="1"/>
        <v>DWE-39012</v>
      </c>
      <c r="D99" s="508" t="str">
        <f ca="1"/>
        <v>Lot01</v>
      </c>
      <c r="E99" s="508" t="str">
        <f ca="1"/>
        <v>DWE3</v>
      </c>
      <c r="F99" s="508" t="str">
        <f ca="1"/>
        <v>DWE</v>
      </c>
      <c r="G99" s="542" t="str">
        <f ca="1"/>
        <v>Fork Lift Vehicle</v>
      </c>
      <c r="H99" s="508" t="str">
        <f ca="1"/>
        <v>สมศักดิ์</v>
      </c>
      <c r="I99" s="508">
        <f ca="1"/>
        <v>0</v>
      </c>
      <c r="J99" s="508" t="str">
        <f ca="1"/>
        <v>Depot</v>
      </c>
      <c r="K99" s="510">
        <f ca="1"/>
        <v>46285</v>
      </c>
      <c r="L99" s="173">
        <f ca="1"/>
        <v>46008</v>
      </c>
      <c r="M99" s="187">
        <f ca="1"/>
        <v>1</v>
      </c>
      <c r="N99" s="191" t="str">
        <f ca="1"/>
        <v>Completed</v>
      </c>
      <c r="O99" s="173">
        <f ca="1"/>
        <v>45747</v>
      </c>
      <c r="P99" s="189">
        <f ca="1"/>
        <v>1</v>
      </c>
      <c r="Q99" s="191" t="str">
        <f ca="1"/>
        <v>Completed</v>
      </c>
      <c r="R99" s="173">
        <f ca="1"/>
        <v>46174</v>
      </c>
      <c r="S99" s="189">
        <f ca="1"/>
        <v>1</v>
      </c>
      <c r="T99" s="191" t="str">
        <f ca="1"/>
        <v>Completed</v>
      </c>
      <c r="U99" s="173">
        <f ca="1"/>
        <v>46203</v>
      </c>
      <c r="V99" s="189">
        <f ca="1"/>
        <v>1</v>
      </c>
      <c r="W99" s="191" t="str">
        <f ca="1"/>
        <v>Completed</v>
      </c>
      <c r="X99" s="193">
        <f ca="1"/>
        <v>46233</v>
      </c>
      <c r="Y99" s="189">
        <f ca="1"/>
        <v>0</v>
      </c>
      <c r="Z99" s="191" t="str">
        <f ca="1"/>
        <v>Late</v>
      </c>
      <c r="AA99" s="173">
        <f ca="1"/>
        <v>46295</v>
      </c>
      <c r="AB99" s="189">
        <f ca="1"/>
        <v>0</v>
      </c>
      <c r="AC99" s="191" t="str">
        <f ca="1"/>
        <v>Late</v>
      </c>
      <c r="AD99" s="173">
        <f ca="1"/>
        <v>46302</v>
      </c>
      <c r="AE99" s="189">
        <f ca="1"/>
        <v>0</v>
      </c>
      <c r="AF99" s="191" t="str">
        <f ca="1"/>
        <v>Late</v>
      </c>
      <c r="AG99" s="173">
        <f ca="1"/>
        <v>46323</v>
      </c>
      <c r="AH99" s="189">
        <f ca="1"/>
        <v>0</v>
      </c>
      <c r="AI99" s="191" t="str">
        <f ca="1"/>
        <v>Late</v>
      </c>
      <c r="AJ99" t="str" cm="1">
        <f t="array" aca="1" ref="AJ99" ca="1">_xlfn.XLOOKUP(1,(E99='01 Summary'!$E$4:$E$250)*(('01 Summary'!$AI$4:$AI$250="Late")+('01 Summary'!$AI$4:$AI$250="On Schedule")),'01 Summary'!$AM$4:$AM$250," ")</f>
        <v>Test 9-15/11/26</v>
      </c>
      <c r="AL99" s="644" t="s">
        <v>482</v>
      </c>
      <c r="AM99" s="644" t="s">
        <v>2460</v>
      </c>
      <c r="AN99" s="644" t="s">
        <v>2462</v>
      </c>
    </row>
    <row r="100" spans="2:40" ht="30" hidden="1" customHeight="1" x14ac:dyDescent="0.2">
      <c r="B100" s="508">
        <f ca="1"/>
        <v>96</v>
      </c>
      <c r="C100" s="508" t="str">
        <f ca="1"/>
        <v>DWE-39015</v>
      </c>
      <c r="D100" s="508" t="str">
        <f ca="1"/>
        <v>Lot01</v>
      </c>
      <c r="E100" s="508" t="str">
        <f ca="1"/>
        <v>DWE4</v>
      </c>
      <c r="F100" s="508" t="str">
        <f ca="1"/>
        <v>DWE</v>
      </c>
      <c r="G100" s="542" t="str">
        <f ca="1"/>
        <v>Compressed Air System and Portable Air Compressor for Depot</v>
      </c>
      <c r="H100" s="508" t="str">
        <f ca="1"/>
        <v>สมศักดิ์</v>
      </c>
      <c r="I100" s="508">
        <f ca="1"/>
        <v>0</v>
      </c>
      <c r="J100" s="508" t="str">
        <f ca="1"/>
        <v>Depot</v>
      </c>
      <c r="K100" s="510">
        <f ca="1"/>
        <v>46285</v>
      </c>
      <c r="L100" s="173">
        <f ca="1"/>
        <v>46008</v>
      </c>
      <c r="M100" s="187">
        <f ca="1"/>
        <v>1</v>
      </c>
      <c r="N100" s="191" t="str">
        <f ca="1"/>
        <v>Completed</v>
      </c>
      <c r="O100" s="173">
        <f ca="1"/>
        <v>46032</v>
      </c>
      <c r="P100" s="189">
        <f ca="1"/>
        <v>1</v>
      </c>
      <c r="Q100" s="192" t="str">
        <f ca="1"/>
        <v>Completed</v>
      </c>
      <c r="R100" s="173">
        <f ca="1"/>
        <v>46068</v>
      </c>
      <c r="S100" s="189">
        <f ca="1"/>
        <v>1</v>
      </c>
      <c r="T100" s="191" t="str">
        <f ca="1"/>
        <v>Completed</v>
      </c>
      <c r="U100" s="173">
        <f ca="1"/>
        <v>46284</v>
      </c>
      <c r="V100" s="189">
        <f ca="1"/>
        <v>0</v>
      </c>
      <c r="W100" s="191" t="str">
        <f ca="1"/>
        <v>Late</v>
      </c>
      <c r="X100" s="193">
        <f ca="1"/>
        <v>46294</v>
      </c>
      <c r="Y100" s="189">
        <f ca="1"/>
        <v>0</v>
      </c>
      <c r="Z100" s="191" t="str">
        <f ca="1"/>
        <v>Late</v>
      </c>
      <c r="AA100" s="668">
        <f ca="1"/>
        <v>0</v>
      </c>
      <c r="AB100" s="669">
        <f ca="1"/>
        <v>0</v>
      </c>
      <c r="AC100" s="639">
        <f ca="1"/>
        <v>0</v>
      </c>
      <c r="AD100" s="668">
        <f ca="1"/>
        <v>0</v>
      </c>
      <c r="AE100" s="669">
        <f ca="1"/>
        <v>0</v>
      </c>
      <c r="AF100" s="639">
        <f ca="1"/>
        <v>0</v>
      </c>
      <c r="AG100" s="724">
        <f ca="1"/>
        <v>0</v>
      </c>
      <c r="AH100" s="725">
        <f ca="1"/>
        <v>0</v>
      </c>
      <c r="AI100" s="726">
        <f ca="1"/>
        <v>0</v>
      </c>
      <c r="AJ100" t="str" cm="1">
        <f t="array" aca="1" ref="AJ100" ca="1">_xlfn.XLOOKUP(1,(E100='01 Summary'!$E$4:$E$250)*(('01 Summary'!$AI$4:$AI$250="Late")+('01 Summary'!$AI$4:$AI$250="On Schedule")),'01 Summary'!$AM$4:$AM$250," ")</f>
        <v xml:space="preserve"> </v>
      </c>
      <c r="AL100" t="s">
        <v>483</v>
      </c>
      <c r="AM100" t="s">
        <v>2480</v>
      </c>
      <c r="AN100" t="s">
        <v>2482</v>
      </c>
    </row>
    <row r="101" spans="2:40" ht="30" customHeight="1" x14ac:dyDescent="0.2">
      <c r="B101" s="508">
        <f ca="1"/>
        <v>97</v>
      </c>
      <c r="C101" s="508" t="str">
        <f ca="1"/>
        <v>DWE-39017</v>
      </c>
      <c r="D101" s="508" t="str">
        <f ca="1"/>
        <v>Lot01</v>
      </c>
      <c r="E101" s="508" t="str">
        <f ca="1"/>
        <v>DWE5</v>
      </c>
      <c r="F101" s="508" t="str">
        <f ca="1"/>
        <v>DWE</v>
      </c>
      <c r="G101" s="542" t="str">
        <f ca="1"/>
        <v>Pallet Storage Shelves in Hazardous Storage</v>
      </c>
      <c r="H101" s="508" t="str">
        <f ca="1"/>
        <v>สมศักดิ์</v>
      </c>
      <c r="I101" s="508">
        <f ca="1"/>
        <v>0</v>
      </c>
      <c r="J101" s="508" t="str">
        <f ca="1"/>
        <v>Depot</v>
      </c>
      <c r="K101" s="510">
        <f ca="1"/>
        <v>46285</v>
      </c>
      <c r="L101" s="173">
        <f ca="1"/>
        <v>46008</v>
      </c>
      <c r="M101" s="187">
        <f ca="1"/>
        <v>1</v>
      </c>
      <c r="N101" s="191" t="str">
        <f ca="1"/>
        <v>Completed</v>
      </c>
      <c r="O101" s="173">
        <f ca="1"/>
        <v>46007</v>
      </c>
      <c r="P101" s="189">
        <f ca="1"/>
        <v>1</v>
      </c>
      <c r="Q101" s="191" t="str">
        <f ca="1"/>
        <v>Completed</v>
      </c>
      <c r="R101" s="173">
        <f ca="1"/>
        <v>46081</v>
      </c>
      <c r="S101" s="189">
        <f ca="1"/>
        <v>1</v>
      </c>
      <c r="T101" s="191" t="str">
        <f ca="1"/>
        <v>Completed</v>
      </c>
      <c r="U101" s="173">
        <f ca="1"/>
        <v>46173</v>
      </c>
      <c r="V101" s="189">
        <f ca="1"/>
        <v>1</v>
      </c>
      <c r="W101" s="191" t="str">
        <f ca="1"/>
        <v>Completed</v>
      </c>
      <c r="X101" s="193">
        <f ca="1"/>
        <v>46178</v>
      </c>
      <c r="Y101" s="189">
        <f ca="1"/>
        <v>0</v>
      </c>
      <c r="Z101" s="191" t="str">
        <f ca="1"/>
        <v>Late</v>
      </c>
      <c r="AA101" s="173">
        <f ca="1"/>
        <v>46220</v>
      </c>
      <c r="AB101" s="189">
        <f ca="1"/>
        <v>1</v>
      </c>
      <c r="AC101" s="191" t="str">
        <f ca="1"/>
        <v>Completed</v>
      </c>
      <c r="AD101" s="173">
        <f ca="1"/>
        <v>46295</v>
      </c>
      <c r="AE101" s="189">
        <f ca="1"/>
        <v>0</v>
      </c>
      <c r="AF101" s="191" t="str">
        <f ca="1"/>
        <v>Late</v>
      </c>
      <c r="AG101" s="173">
        <f ca="1"/>
        <v>46316</v>
      </c>
      <c r="AH101" s="189">
        <f ca="1"/>
        <v>0</v>
      </c>
      <c r="AI101" s="191" t="str">
        <f ca="1"/>
        <v>Late</v>
      </c>
      <c r="AJ101" t="str" cm="1">
        <f t="array" aca="1" ref="AJ101" ca="1">_xlfn.XLOOKUP(1,(E101='01 Summary'!$E$4:$E$250)*(('01 Summary'!$AI$4:$AI$250="Late")+('01 Summary'!$AI$4:$AI$250="On Schedule")),'01 Summary'!$AM$4:$AM$250," ")</f>
        <v>Test 26-30/10/26</v>
      </c>
      <c r="AL101" s="644" t="s">
        <v>480</v>
      </c>
      <c r="AM101" s="644" t="s">
        <v>2488</v>
      </c>
      <c r="AN101" s="644" t="s">
        <v>2490</v>
      </c>
    </row>
    <row r="102" spans="2:40" ht="30" customHeight="1" x14ac:dyDescent="0.2">
      <c r="B102" s="508">
        <f ca="1"/>
        <v>98</v>
      </c>
      <c r="C102" s="508" t="str">
        <f ca="1"/>
        <v>DWE-39017</v>
      </c>
      <c r="D102" s="508" t="str">
        <f ca="1"/>
        <v>Lot01</v>
      </c>
      <c r="E102" s="508" t="str">
        <f ca="1"/>
        <v>DWE6</v>
      </c>
      <c r="F102" s="508" t="str">
        <f ca="1"/>
        <v>DWE</v>
      </c>
      <c r="G102" s="542" t="str">
        <f ca="1"/>
        <v>Pallet Storage in Main Storage Room</v>
      </c>
      <c r="H102" s="508" t="str">
        <f ca="1"/>
        <v>สมศักดิ์</v>
      </c>
      <c r="I102" s="508">
        <f ca="1"/>
        <v>0</v>
      </c>
      <c r="J102" s="508" t="str">
        <f ca="1"/>
        <v>Depot</v>
      </c>
      <c r="K102" s="510">
        <f ca="1"/>
        <v>46285</v>
      </c>
      <c r="L102" s="173">
        <f ca="1"/>
        <v>46008</v>
      </c>
      <c r="M102" s="187">
        <f ca="1"/>
        <v>1</v>
      </c>
      <c r="N102" s="191" t="str">
        <f ca="1"/>
        <v>Completed</v>
      </c>
      <c r="O102" s="173">
        <f ca="1"/>
        <v>46007</v>
      </c>
      <c r="P102" s="189">
        <f ca="1"/>
        <v>1</v>
      </c>
      <c r="Q102" s="191" t="str">
        <f ca="1"/>
        <v>Completed</v>
      </c>
      <c r="R102" s="173">
        <f ca="1"/>
        <v>46081</v>
      </c>
      <c r="S102" s="189">
        <f ca="1"/>
        <v>1</v>
      </c>
      <c r="T102" s="191" t="str">
        <f ca="1"/>
        <v>Completed</v>
      </c>
      <c r="U102" s="173">
        <f ca="1"/>
        <v>46173</v>
      </c>
      <c r="V102" s="189">
        <f ca="1"/>
        <v>1</v>
      </c>
      <c r="W102" s="191" t="str">
        <f ca="1"/>
        <v>Completed</v>
      </c>
      <c r="X102" s="193">
        <f ca="1"/>
        <v>46178</v>
      </c>
      <c r="Y102" s="189">
        <f ca="1"/>
        <v>0</v>
      </c>
      <c r="Z102" s="191" t="str">
        <f ca="1"/>
        <v>Late</v>
      </c>
      <c r="AA102" s="173">
        <f ca="1"/>
        <v>46220</v>
      </c>
      <c r="AB102" s="189">
        <f ca="1"/>
        <v>1</v>
      </c>
      <c r="AC102" s="191" t="str">
        <f ca="1"/>
        <v>Completed</v>
      </c>
      <c r="AD102" s="173">
        <f ca="1"/>
        <v>46295</v>
      </c>
      <c r="AE102" s="189">
        <f ca="1"/>
        <v>0</v>
      </c>
      <c r="AF102" s="191" t="str">
        <f ca="1"/>
        <v>Late</v>
      </c>
      <c r="AG102" s="173">
        <f ca="1"/>
        <v>46316</v>
      </c>
      <c r="AH102" s="189">
        <f ca="1"/>
        <v>0</v>
      </c>
      <c r="AI102" s="191" t="str">
        <f ca="1"/>
        <v>Late</v>
      </c>
      <c r="AJ102" t="str" cm="1">
        <f t="array" aca="1" ref="AJ102" ca="1">_xlfn.XLOOKUP(1,(E102='01 Summary'!$E$4:$E$250)*(('01 Summary'!$AI$4:$AI$250="Late")+('01 Summary'!$AI$4:$AI$250="On Schedule")),'01 Summary'!$AM$4:$AM$250," ")</f>
        <v>Test 26-30/10/26</v>
      </c>
      <c r="AL102" s="644" t="s">
        <v>480</v>
      </c>
      <c r="AM102" s="644" t="s">
        <v>2488</v>
      </c>
      <c r="AN102" s="644" t="s">
        <v>2490</v>
      </c>
    </row>
    <row r="103" spans="2:40" ht="30" customHeight="1" x14ac:dyDescent="0.2">
      <c r="B103" s="508">
        <f ca="1"/>
        <v>99</v>
      </c>
      <c r="C103" s="508" t="str">
        <f ca="1"/>
        <v>DWE-39017</v>
      </c>
      <c r="D103" s="508" t="str">
        <f ca="1"/>
        <v>Lot01</v>
      </c>
      <c r="E103" s="508" t="str">
        <f ca="1"/>
        <v>DWE7</v>
      </c>
      <c r="F103" s="508" t="str">
        <f ca="1"/>
        <v>DWE</v>
      </c>
      <c r="G103" s="542" t="str">
        <f ca="1"/>
        <v>Two-Tier Shelf</v>
      </c>
      <c r="H103" s="508" t="str">
        <f ca="1"/>
        <v>สมศักดิ์</v>
      </c>
      <c r="I103" s="508">
        <f ca="1"/>
        <v>0</v>
      </c>
      <c r="J103" s="508" t="str">
        <f ca="1"/>
        <v>Depot</v>
      </c>
      <c r="K103" s="510">
        <f ca="1"/>
        <v>46285</v>
      </c>
      <c r="L103" s="173">
        <f ca="1"/>
        <v>46008</v>
      </c>
      <c r="M103" s="187">
        <f ca="1"/>
        <v>1</v>
      </c>
      <c r="N103" s="191" t="str">
        <f ca="1"/>
        <v>Completed</v>
      </c>
      <c r="O103" s="173">
        <f ca="1"/>
        <v>46007</v>
      </c>
      <c r="P103" s="189">
        <f ca="1"/>
        <v>1</v>
      </c>
      <c r="Q103" s="191" t="str">
        <f ca="1"/>
        <v>Completed</v>
      </c>
      <c r="R103" s="173">
        <f ca="1"/>
        <v>46081</v>
      </c>
      <c r="S103" s="189">
        <f ca="1"/>
        <v>1</v>
      </c>
      <c r="T103" s="191" t="str">
        <f ca="1"/>
        <v>Completed</v>
      </c>
      <c r="U103" s="173">
        <f ca="1"/>
        <v>46173</v>
      </c>
      <c r="V103" s="189">
        <f ca="1"/>
        <v>1</v>
      </c>
      <c r="W103" s="191" t="str">
        <f ca="1"/>
        <v>Completed</v>
      </c>
      <c r="X103" s="193">
        <f ca="1"/>
        <v>46178</v>
      </c>
      <c r="Y103" s="189">
        <f ca="1"/>
        <v>0</v>
      </c>
      <c r="Z103" s="191" t="str">
        <f ca="1"/>
        <v>Late</v>
      </c>
      <c r="AA103" s="173">
        <f ca="1"/>
        <v>46220</v>
      </c>
      <c r="AB103" s="189">
        <f ca="1"/>
        <v>1</v>
      </c>
      <c r="AC103" s="191" t="str">
        <f ca="1"/>
        <v>Completed</v>
      </c>
      <c r="AD103" s="173">
        <f ca="1"/>
        <v>46295</v>
      </c>
      <c r="AE103" s="189">
        <f ca="1"/>
        <v>0</v>
      </c>
      <c r="AF103" s="191" t="str">
        <f ca="1"/>
        <v>Late</v>
      </c>
      <c r="AG103" s="173">
        <f ca="1"/>
        <v>46316</v>
      </c>
      <c r="AH103" s="189">
        <f ca="1"/>
        <v>0</v>
      </c>
      <c r="AI103" s="191" t="str">
        <f ca="1"/>
        <v>Late</v>
      </c>
      <c r="AJ103" t="str" cm="1">
        <f t="array" aca="1" ref="AJ103" ca="1">_xlfn.XLOOKUP(1,(E103='01 Summary'!$E$4:$E$250)*(('01 Summary'!$AI$4:$AI$250="Late")+('01 Summary'!$AI$4:$AI$250="On Schedule")),'01 Summary'!$AM$4:$AM$250," ")</f>
        <v>Test 26-30/10/26</v>
      </c>
      <c r="AL103" s="644" t="s">
        <v>480</v>
      </c>
      <c r="AM103" s="644" t="s">
        <v>2488</v>
      </c>
      <c r="AN103" s="644" t="s">
        <v>2490</v>
      </c>
    </row>
    <row r="104" spans="2:40" ht="30" customHeight="1" x14ac:dyDescent="0.2">
      <c r="B104" s="508">
        <f ca="1"/>
        <v>100</v>
      </c>
      <c r="C104" s="508" t="str">
        <f ca="1"/>
        <v>DWE-39017</v>
      </c>
      <c r="D104" s="508" t="str">
        <f ca="1"/>
        <v>Lot01</v>
      </c>
      <c r="E104" s="508" t="str">
        <f ca="1"/>
        <v>DWE8</v>
      </c>
      <c r="F104" s="508" t="str">
        <f ca="1"/>
        <v>DWE</v>
      </c>
      <c r="G104" s="542" t="str">
        <f ca="1"/>
        <v>Tool Storage</v>
      </c>
      <c r="H104" s="508" t="str">
        <f ca="1"/>
        <v>สมศักดิ์</v>
      </c>
      <c r="I104" s="508">
        <f ca="1"/>
        <v>0</v>
      </c>
      <c r="J104" s="508" t="str">
        <f ca="1"/>
        <v>Depot</v>
      </c>
      <c r="K104" s="510">
        <f ca="1"/>
        <v>46285</v>
      </c>
      <c r="L104" s="173">
        <f ca="1"/>
        <v>46008</v>
      </c>
      <c r="M104" s="187">
        <f ca="1"/>
        <v>1</v>
      </c>
      <c r="N104" s="191" t="str">
        <f ca="1"/>
        <v>Completed</v>
      </c>
      <c r="O104" s="173">
        <f ca="1"/>
        <v>46007</v>
      </c>
      <c r="P104" s="189">
        <f ca="1"/>
        <v>1</v>
      </c>
      <c r="Q104" s="191" t="str">
        <f ca="1"/>
        <v>Completed</v>
      </c>
      <c r="R104" s="173">
        <f ca="1"/>
        <v>46081</v>
      </c>
      <c r="S104" s="189">
        <f ca="1"/>
        <v>1</v>
      </c>
      <c r="T104" s="191" t="str">
        <f ca="1"/>
        <v>Completed</v>
      </c>
      <c r="U104" s="173">
        <f ca="1"/>
        <v>46173</v>
      </c>
      <c r="V104" s="189">
        <f ca="1"/>
        <v>1</v>
      </c>
      <c r="W104" s="191" t="str">
        <f ca="1"/>
        <v>Completed</v>
      </c>
      <c r="X104" s="193">
        <f ca="1"/>
        <v>46178</v>
      </c>
      <c r="Y104" s="189">
        <f ca="1"/>
        <v>0</v>
      </c>
      <c r="Z104" s="191" t="str">
        <f ca="1"/>
        <v>Late</v>
      </c>
      <c r="AA104" s="173">
        <f ca="1"/>
        <v>46220</v>
      </c>
      <c r="AB104" s="189">
        <f ca="1"/>
        <v>1</v>
      </c>
      <c r="AC104" s="191" t="str">
        <f ca="1"/>
        <v>Completed</v>
      </c>
      <c r="AD104" s="173">
        <f ca="1"/>
        <v>46295</v>
      </c>
      <c r="AE104" s="189">
        <f ca="1"/>
        <v>0</v>
      </c>
      <c r="AF104" s="191" t="str">
        <f ca="1"/>
        <v>Late</v>
      </c>
      <c r="AG104" s="173">
        <f ca="1"/>
        <v>46316</v>
      </c>
      <c r="AH104" s="189">
        <f ca="1"/>
        <v>0</v>
      </c>
      <c r="AI104" s="191" t="str">
        <f ca="1"/>
        <v>Late</v>
      </c>
      <c r="AJ104" t="str" cm="1">
        <f t="array" aca="1" ref="AJ104" ca="1">_xlfn.XLOOKUP(1,(E104='01 Summary'!$E$4:$E$250)*(('01 Summary'!$AI$4:$AI$250="Late")+('01 Summary'!$AI$4:$AI$250="On Schedule")),'01 Summary'!$AM$4:$AM$250," ")</f>
        <v>Test 26-30/10/26</v>
      </c>
      <c r="AL104" s="644" t="s">
        <v>480</v>
      </c>
      <c r="AM104" s="644" t="s">
        <v>2488</v>
      </c>
      <c r="AN104" s="644" t="s">
        <v>2490</v>
      </c>
    </row>
    <row r="105" spans="2:40" ht="30" customHeight="1" x14ac:dyDescent="0.2">
      <c r="B105" s="508">
        <f ca="1"/>
        <v>101</v>
      </c>
      <c r="C105" s="508" t="str">
        <f ca="1"/>
        <v>DWE-39018</v>
      </c>
      <c r="D105" s="508" t="str">
        <f ca="1"/>
        <v>Lot01</v>
      </c>
      <c r="E105" s="508" t="str">
        <f ca="1"/>
        <v>DWE9</v>
      </c>
      <c r="F105" s="508" t="str">
        <f ca="1"/>
        <v>DWE</v>
      </c>
      <c r="G105" s="542" t="str">
        <f ca="1"/>
        <v>Repair Equipment</v>
      </c>
      <c r="H105" s="508" t="str">
        <f ca="1"/>
        <v>สมศักดิ์</v>
      </c>
      <c r="I105" s="508">
        <f ca="1"/>
        <v>0</v>
      </c>
      <c r="J105" s="508" t="str">
        <f ca="1"/>
        <v>Depot</v>
      </c>
      <c r="K105" s="510">
        <f ca="1"/>
        <v>46285</v>
      </c>
      <c r="L105" s="173">
        <f ca="1"/>
        <v>46008</v>
      </c>
      <c r="M105" s="187">
        <f ca="1"/>
        <v>1</v>
      </c>
      <c r="N105" s="191" t="str">
        <f ca="1"/>
        <v>Completed</v>
      </c>
      <c r="O105" s="597">
        <f ca="1"/>
        <v>46234</v>
      </c>
      <c r="P105" s="189">
        <f ca="1"/>
        <v>0.5</v>
      </c>
      <c r="Q105" s="191" t="str">
        <f ca="1"/>
        <v>Late</v>
      </c>
      <c r="R105" s="173">
        <f ca="1"/>
        <v>46325</v>
      </c>
      <c r="S105" s="189">
        <f ca="1"/>
        <v>0.7</v>
      </c>
      <c r="T105" s="191" t="str">
        <f ca="1"/>
        <v>On Schedule</v>
      </c>
      <c r="U105" s="173">
        <f ca="1"/>
        <v>46449</v>
      </c>
      <c r="V105" s="189">
        <f ca="1"/>
        <v>0</v>
      </c>
      <c r="W105" s="191" t="str">
        <f ca="1"/>
        <v>On Schedule</v>
      </c>
      <c r="X105" s="193">
        <f ca="1"/>
        <v>46479</v>
      </c>
      <c r="Y105" s="189">
        <f ca="1"/>
        <v>0</v>
      </c>
      <c r="Z105" s="191" t="str">
        <f ca="1"/>
        <v>On Schedule</v>
      </c>
      <c r="AA105" s="173">
        <f ca="1"/>
        <v>46449</v>
      </c>
      <c r="AB105" s="189">
        <f ca="1"/>
        <v>0</v>
      </c>
      <c r="AC105" s="191" t="str">
        <f ca="1"/>
        <v>On Schedule</v>
      </c>
      <c r="AD105" s="173">
        <f ca="1"/>
        <v>46486</v>
      </c>
      <c r="AE105" s="189">
        <f ca="1"/>
        <v>0</v>
      </c>
      <c r="AF105" s="191" t="str">
        <f ca="1"/>
        <v>On Schedule</v>
      </c>
      <c r="AG105" s="173">
        <f ca="1"/>
        <v>46509</v>
      </c>
      <c r="AH105" s="189">
        <f ca="1"/>
        <v>0</v>
      </c>
      <c r="AI105" s="191" t="str">
        <f ca="1"/>
        <v>On Schedule</v>
      </c>
      <c r="AJ105" t="str" cm="1">
        <f t="array" aca="1" ref="AJ105" ca="1">_xlfn.XLOOKUP(1,(E105='01 Summary'!$E$4:$E$250)*(('01 Summary'!$AI$4:$AI$250="Late")+('01 Summary'!$AI$4:$AI$250="On Schedule")),'01 Summary'!$AM$4:$AM$250," ")</f>
        <v>คงเหลือจัดส่งอุปกรณ์</v>
      </c>
      <c r="AL105" s="644" t="s">
        <v>485</v>
      </c>
      <c r="AM105" s="644" t="s">
        <v>2504</v>
      </c>
      <c r="AN105" s="644" t="s">
        <v>2506</v>
      </c>
    </row>
    <row r="106" spans="2:40" ht="30" customHeight="1" x14ac:dyDescent="0.2">
      <c r="B106" s="508">
        <f ca="1"/>
        <v>102</v>
      </c>
      <c r="C106" s="508" t="str">
        <f ca="1"/>
        <v>DWE-39020</v>
      </c>
      <c r="D106" s="508" t="str">
        <f ca="1"/>
        <v>Lot01</v>
      </c>
      <c r="E106" s="508" t="str">
        <f ca="1"/>
        <v>DWE10</v>
      </c>
      <c r="F106" s="508" t="str">
        <f ca="1"/>
        <v>DWE</v>
      </c>
      <c r="G106" s="542" t="str">
        <f ca="1"/>
        <v>Oil &amp; Grease Disposal</v>
      </c>
      <c r="H106" s="508" t="str">
        <f ca="1"/>
        <v>สมศักดิ์</v>
      </c>
      <c r="I106" s="508">
        <f ca="1"/>
        <v>0</v>
      </c>
      <c r="J106" s="508" t="str">
        <f ca="1"/>
        <v>Depot</v>
      </c>
      <c r="K106" s="510">
        <f ca="1"/>
        <v>46285</v>
      </c>
      <c r="L106" s="173">
        <f ca="1"/>
        <v>46008</v>
      </c>
      <c r="M106" s="187">
        <f ca="1"/>
        <v>1</v>
      </c>
      <c r="N106" s="191" t="str">
        <f ca="1"/>
        <v>Completed</v>
      </c>
      <c r="O106" s="173">
        <f ca="1"/>
        <v>46038</v>
      </c>
      <c r="P106" s="189">
        <f ca="1"/>
        <v>1</v>
      </c>
      <c r="Q106" s="191" t="str">
        <f ca="1"/>
        <v>Completed</v>
      </c>
      <c r="R106" s="173">
        <f ca="1"/>
        <v>46081</v>
      </c>
      <c r="S106" s="189">
        <f ca="1"/>
        <v>1</v>
      </c>
      <c r="T106" s="191" t="str">
        <f ca="1"/>
        <v>Completed</v>
      </c>
      <c r="U106" s="173">
        <f ca="1"/>
        <v>46112</v>
      </c>
      <c r="V106" s="189">
        <f ca="1"/>
        <v>1</v>
      </c>
      <c r="W106" s="191" t="str">
        <f ca="1"/>
        <v>Completed</v>
      </c>
      <c r="X106" s="193">
        <f ca="1"/>
        <v>46208</v>
      </c>
      <c r="Y106" s="189">
        <f ca="1"/>
        <v>0</v>
      </c>
      <c r="Z106" s="191" t="str">
        <f ca="1"/>
        <v>Late</v>
      </c>
      <c r="AA106" s="173">
        <f ca="1"/>
        <v>46295</v>
      </c>
      <c r="AB106" s="189">
        <f ca="1"/>
        <v>0</v>
      </c>
      <c r="AC106" s="191" t="str">
        <f ca="1"/>
        <v>Late</v>
      </c>
      <c r="AD106" s="173">
        <f ca="1"/>
        <v>46302</v>
      </c>
      <c r="AE106" s="189">
        <f ca="1"/>
        <v>0</v>
      </c>
      <c r="AF106" s="191" t="str">
        <f ca="1"/>
        <v>Late</v>
      </c>
      <c r="AG106" s="173">
        <f ca="1"/>
        <v>46323</v>
      </c>
      <c r="AH106" s="189">
        <f ca="1"/>
        <v>0</v>
      </c>
      <c r="AI106" s="191" t="str">
        <f ca="1"/>
        <v>Late</v>
      </c>
      <c r="AJ106" t="str" cm="1">
        <f t="array" aca="1" ref="AJ106" ca="1">_xlfn.XLOOKUP(1,(E106='01 Summary'!$E$4:$E$250)*(('01 Summary'!$AI$4:$AI$250="Late")+('01 Summary'!$AI$4:$AI$250="On Schedule")),'01 Summary'!$AM$4:$AM$250," ")</f>
        <v>Test 9-15/11/26</v>
      </c>
      <c r="AL106" s="644" t="s">
        <v>486</v>
      </c>
      <c r="AM106" s="644" t="s">
        <v>2512</v>
      </c>
      <c r="AN106" s="644" t="s">
        <v>2514</v>
      </c>
    </row>
    <row r="107" spans="2:40" ht="30" customHeight="1" x14ac:dyDescent="0.2">
      <c r="B107" s="508">
        <f ca="1"/>
        <v>103</v>
      </c>
      <c r="C107" s="508" t="str">
        <f ca="1"/>
        <v>DWE-39020</v>
      </c>
      <c r="D107" s="508" t="str">
        <f ca="1"/>
        <v>Lot01</v>
      </c>
      <c r="E107" s="508" t="str">
        <f ca="1"/>
        <v>DWE11</v>
      </c>
      <c r="F107" s="508" t="str">
        <f ca="1"/>
        <v>DWE</v>
      </c>
      <c r="G107" s="542" t="str">
        <f ca="1"/>
        <v>Grease Dispensers</v>
      </c>
      <c r="H107" s="508" t="str">
        <f ca="1"/>
        <v>สมศักดิ์</v>
      </c>
      <c r="I107" s="508">
        <f ca="1"/>
        <v>0</v>
      </c>
      <c r="J107" s="508" t="str">
        <f ca="1"/>
        <v>Depot</v>
      </c>
      <c r="K107" s="510">
        <f ca="1"/>
        <v>46285</v>
      </c>
      <c r="L107" s="173">
        <f ca="1"/>
        <v>46008</v>
      </c>
      <c r="M107" s="187">
        <f ca="1"/>
        <v>1</v>
      </c>
      <c r="N107" s="191" t="str">
        <f ca="1"/>
        <v>Completed</v>
      </c>
      <c r="O107" s="173">
        <f ca="1"/>
        <v>46038</v>
      </c>
      <c r="P107" s="189">
        <f ca="1"/>
        <v>1</v>
      </c>
      <c r="Q107" s="191" t="str">
        <f ca="1"/>
        <v>Completed</v>
      </c>
      <c r="R107" s="173">
        <f ca="1"/>
        <v>46140</v>
      </c>
      <c r="S107" s="189">
        <f ca="1"/>
        <v>1</v>
      </c>
      <c r="T107" s="191" t="str">
        <f ca="1"/>
        <v>Completed</v>
      </c>
      <c r="U107" s="173">
        <f ca="1"/>
        <v>46167</v>
      </c>
      <c r="V107" s="189">
        <f ca="1"/>
        <v>1</v>
      </c>
      <c r="W107" s="191" t="str">
        <f ca="1"/>
        <v>Completed</v>
      </c>
      <c r="X107" s="193">
        <f ca="1"/>
        <v>46208</v>
      </c>
      <c r="Y107" s="189">
        <f ca="1"/>
        <v>0</v>
      </c>
      <c r="Z107" s="191" t="str">
        <f ca="1"/>
        <v>Late</v>
      </c>
      <c r="AA107" s="173">
        <f ca="1"/>
        <v>46295</v>
      </c>
      <c r="AB107" s="189">
        <f ca="1"/>
        <v>0</v>
      </c>
      <c r="AC107" s="191" t="str">
        <f ca="1"/>
        <v>Late</v>
      </c>
      <c r="AD107" s="173">
        <f ca="1"/>
        <v>46302</v>
      </c>
      <c r="AE107" s="189">
        <f ca="1"/>
        <v>0</v>
      </c>
      <c r="AF107" s="191" t="str">
        <f ca="1"/>
        <v>Late</v>
      </c>
      <c r="AG107" s="173">
        <f ca="1"/>
        <v>46323</v>
      </c>
      <c r="AH107" s="189">
        <f ca="1"/>
        <v>0</v>
      </c>
      <c r="AI107" s="191" t="str">
        <f ca="1"/>
        <v>Late</v>
      </c>
      <c r="AJ107" s="571" t="str" cm="1">
        <f t="array" aca="1" ref="AJ107" ca="1">_xlfn.XLOOKUP(1,(E107='01 Summary'!$E$4:$E$250)*(('01 Summary'!$AI$4:$AI$250="Late")+('01 Summary'!$AI$4:$AI$250="On Schedule")),'01 Summary'!$AM$4:$AM$250," ")</f>
        <v>Test 9-15/11/26</v>
      </c>
      <c r="AK107" s="571"/>
      <c r="AL107" s="709" t="s">
        <v>486</v>
      </c>
      <c r="AM107" s="709" t="s">
        <v>2512</v>
      </c>
      <c r="AN107" s="709" t="s">
        <v>2514</v>
      </c>
    </row>
    <row r="108" spans="2:40" ht="30" customHeight="1" x14ac:dyDescent="0.2">
      <c r="B108" s="508">
        <f ca="1"/>
        <v>104</v>
      </c>
      <c r="C108" s="508" t="str">
        <f ca="1"/>
        <v>DWE-39020</v>
      </c>
      <c r="D108" s="508" t="str">
        <f ca="1"/>
        <v>Lot01</v>
      </c>
      <c r="E108" s="508" t="str">
        <f ca="1"/>
        <v>DWE12</v>
      </c>
      <c r="F108" s="508" t="str">
        <f ca="1"/>
        <v>DWE</v>
      </c>
      <c r="G108" s="542" t="str">
        <f ca="1"/>
        <v>Waste Disposal</v>
      </c>
      <c r="H108" s="508" t="str">
        <f ca="1"/>
        <v>สมศักดิ์</v>
      </c>
      <c r="I108" s="508">
        <f ca="1"/>
        <v>0</v>
      </c>
      <c r="J108" s="508" t="str">
        <f ca="1"/>
        <v>Depot</v>
      </c>
      <c r="K108" s="510">
        <f ca="1"/>
        <v>46285</v>
      </c>
      <c r="L108" s="173">
        <f ca="1"/>
        <v>46008</v>
      </c>
      <c r="M108" s="187">
        <f ca="1"/>
        <v>1</v>
      </c>
      <c r="N108" s="191" t="str">
        <f ca="1"/>
        <v>Completed</v>
      </c>
      <c r="O108" s="173">
        <f ca="1"/>
        <v>46038</v>
      </c>
      <c r="P108" s="189">
        <f ca="1"/>
        <v>1</v>
      </c>
      <c r="Q108" s="191" t="str">
        <f ca="1"/>
        <v>Completed</v>
      </c>
      <c r="R108" s="173">
        <f ca="1"/>
        <v>46081</v>
      </c>
      <c r="S108" s="189">
        <f ca="1"/>
        <v>1</v>
      </c>
      <c r="T108" s="191" t="str">
        <f ca="1"/>
        <v>Completed</v>
      </c>
      <c r="U108" s="173">
        <f ca="1"/>
        <v>46112</v>
      </c>
      <c r="V108" s="189">
        <f ca="1"/>
        <v>1</v>
      </c>
      <c r="W108" s="191" t="str">
        <f ca="1"/>
        <v>Completed</v>
      </c>
      <c r="X108" s="193">
        <f ca="1"/>
        <v>46208</v>
      </c>
      <c r="Y108" s="189">
        <f ca="1"/>
        <v>0</v>
      </c>
      <c r="Z108" s="191" t="str">
        <f ca="1"/>
        <v>Late</v>
      </c>
      <c r="AA108" s="173">
        <f ca="1"/>
        <v>46295</v>
      </c>
      <c r="AB108" s="189">
        <f ca="1"/>
        <v>0</v>
      </c>
      <c r="AC108" s="191" t="str">
        <f ca="1"/>
        <v>Late</v>
      </c>
      <c r="AD108" s="173">
        <f ca="1"/>
        <v>46302</v>
      </c>
      <c r="AE108" s="189">
        <f ca="1"/>
        <v>0</v>
      </c>
      <c r="AF108" s="191" t="str">
        <f ca="1"/>
        <v>Late</v>
      </c>
      <c r="AG108" s="173">
        <f ca="1"/>
        <v>46323</v>
      </c>
      <c r="AH108" s="189">
        <f ca="1"/>
        <v>0</v>
      </c>
      <c r="AI108" s="191" t="str">
        <f ca="1"/>
        <v>Late</v>
      </c>
      <c r="AJ108" t="str" cm="1">
        <f t="array" aca="1" ref="AJ108" ca="1">_xlfn.XLOOKUP(1,(E108='01 Summary'!$E$4:$E$250)*(('01 Summary'!$AI$4:$AI$250="Late")+('01 Summary'!$AI$4:$AI$250="On Schedule")),'01 Summary'!$AM$4:$AM$250," ")</f>
        <v>Test 9-15/11/26</v>
      </c>
      <c r="AL108" s="644" t="s">
        <v>486</v>
      </c>
      <c r="AM108" s="644" t="s">
        <v>2512</v>
      </c>
      <c r="AN108" s="644" t="s">
        <v>2514</v>
      </c>
    </row>
    <row r="109" spans="2:40" ht="30" customHeight="1" x14ac:dyDescent="0.2">
      <c r="B109" s="508">
        <f ca="1"/>
        <v>105</v>
      </c>
      <c r="C109" s="508" t="str">
        <f ca="1"/>
        <v>MDW-39305</v>
      </c>
      <c r="D109" s="508" t="str">
        <f ca="1"/>
        <v>Lot01</v>
      </c>
      <c r="E109" s="508" t="str">
        <f ca="1"/>
        <v>DWE13</v>
      </c>
      <c r="F109" s="508" t="str">
        <f ca="1"/>
        <v>DWE</v>
      </c>
      <c r="G109" s="542" t="str">
        <f ca="1"/>
        <v>Safety Provision for Maintenance Pits</v>
      </c>
      <c r="H109" s="508" t="str">
        <f ca="1"/>
        <v>สหชาติ</v>
      </c>
      <c r="I109" s="508">
        <f ca="1"/>
        <v>0</v>
      </c>
      <c r="J109" s="508" t="str">
        <f ca="1"/>
        <v>Depot</v>
      </c>
      <c r="K109" s="510">
        <f ca="1"/>
        <v>46285</v>
      </c>
      <c r="L109" s="193">
        <f ca="1"/>
        <v>45991</v>
      </c>
      <c r="M109" s="531">
        <f ca="1"/>
        <v>1</v>
      </c>
      <c r="N109" s="191" t="str">
        <f ca="1"/>
        <v>Completed</v>
      </c>
      <c r="O109" s="193">
        <f ca="1"/>
        <v>46141</v>
      </c>
      <c r="P109" s="531">
        <f ca="1"/>
        <v>1</v>
      </c>
      <c r="Q109" s="191" t="str">
        <f ca="1"/>
        <v>Completed</v>
      </c>
      <c r="R109" s="194">
        <f ca="1"/>
        <v>0</v>
      </c>
      <c r="S109" s="195">
        <f ca="1"/>
        <v>0</v>
      </c>
      <c r="T109" s="203">
        <f ca="1"/>
        <v>0</v>
      </c>
      <c r="U109" s="173">
        <f ca="1"/>
        <v>46232</v>
      </c>
      <c r="V109" s="187">
        <f ca="1"/>
        <v>0.7</v>
      </c>
      <c r="W109" s="191" t="str">
        <f ca="1"/>
        <v>Late</v>
      </c>
      <c r="X109" s="194">
        <f ca="1"/>
        <v>0</v>
      </c>
      <c r="Y109" s="195">
        <f ca="1"/>
        <v>0</v>
      </c>
      <c r="Z109" s="203">
        <f ca="1"/>
        <v>0</v>
      </c>
      <c r="AA109" s="173">
        <f ca="1"/>
        <v>46295</v>
      </c>
      <c r="AB109" s="187">
        <f ca="1"/>
        <v>0.5</v>
      </c>
      <c r="AC109" s="191" t="str">
        <f ca="1"/>
        <v>Late</v>
      </c>
      <c r="AD109" s="173">
        <f ca="1"/>
        <v>46302</v>
      </c>
      <c r="AE109" s="187">
        <f ca="1"/>
        <v>0</v>
      </c>
      <c r="AF109" s="191" t="str">
        <f ca="1"/>
        <v>Late</v>
      </c>
      <c r="AG109" s="173">
        <f ca="1"/>
        <v>46325</v>
      </c>
      <c r="AH109" s="187">
        <f ca="1"/>
        <v>0</v>
      </c>
      <c r="AI109" s="191" t="str">
        <f ca="1"/>
        <v>On Schedule</v>
      </c>
      <c r="AJ109" s="571" t="str" cm="1">
        <f t="array" aca="1" ref="AJ109" ca="1">_xlfn.XLOOKUP(1,(E109='01 Summary'!$E$4:$E$250)*(('01 Summary'!$AI$4:$AI$250="Late")+('01 Summary'!$AI$4:$AI$250="On Schedule")),'01 Summary'!$AM$4:$AM$250," ")</f>
        <v>งาน Handrail ที่ Pits Wheel Reprofling Plant
ติดตั้งแล้วเหลืองานเก็บสี</v>
      </c>
      <c r="AK109" s="571"/>
      <c r="AL109" s="709" t="s">
        <v>1431</v>
      </c>
      <c r="AM109" s="709" t="s">
        <v>2157</v>
      </c>
      <c r="AN109" s="709" t="s">
        <v>2159</v>
      </c>
    </row>
    <row r="110" spans="2:40" ht="30" hidden="1" customHeight="1" x14ac:dyDescent="0.2">
      <c r="B110" s="508">
        <f ca="1"/>
        <v>106</v>
      </c>
      <c r="C110" s="681" t="str">
        <f ca="1"/>
        <v>DWE-39xxx</v>
      </c>
      <c r="D110" s="674" t="str">
        <f ca="1"/>
        <v>Lot01</v>
      </c>
      <c r="E110" s="674" t="str">
        <f ca="1"/>
        <v>DWE14</v>
      </c>
      <c r="F110" s="674" t="str">
        <f ca="1"/>
        <v>DWE</v>
      </c>
      <c r="G110" s="676" t="str">
        <f ca="1"/>
        <v>Pit Drainage System in Main Workshop</v>
      </c>
      <c r="H110" s="674" t="str">
        <f ca="1"/>
        <v>สมศักดิ์</v>
      </c>
      <c r="I110" s="674">
        <f ca="1"/>
        <v>0</v>
      </c>
      <c r="J110" s="674" t="str">
        <f ca="1"/>
        <v>Depot</v>
      </c>
      <c r="K110" s="677">
        <f ca="1"/>
        <v>46285</v>
      </c>
      <c r="L110" s="605">
        <f ca="1"/>
        <v>0</v>
      </c>
      <c r="M110" s="618">
        <f ca="1"/>
        <v>0</v>
      </c>
      <c r="N110" s="601">
        <f ca="1"/>
        <v>0</v>
      </c>
      <c r="O110" s="619">
        <f ca="1"/>
        <v>0</v>
      </c>
      <c r="P110" s="531">
        <f ca="1"/>
        <v>0</v>
      </c>
      <c r="Q110" s="620">
        <f ca="1"/>
        <v>0</v>
      </c>
      <c r="R110" s="602">
        <f ca="1"/>
        <v>0</v>
      </c>
      <c r="S110" s="603">
        <f ca="1"/>
        <v>0</v>
      </c>
      <c r="T110" s="604">
        <f ca="1"/>
        <v>0</v>
      </c>
      <c r="U110" s="193">
        <f ca="1"/>
        <v>0</v>
      </c>
      <c r="V110" s="615">
        <f ca="1"/>
        <v>0</v>
      </c>
      <c r="W110" s="601">
        <f ca="1"/>
        <v>0</v>
      </c>
      <c r="X110" s="602">
        <f ca="1"/>
        <v>0</v>
      </c>
      <c r="Y110" s="603">
        <f ca="1"/>
        <v>0</v>
      </c>
      <c r="Z110" s="604">
        <f ca="1"/>
        <v>0</v>
      </c>
      <c r="AA110" s="663">
        <f ca="1"/>
        <v>0</v>
      </c>
      <c r="AB110" s="664">
        <f ca="1"/>
        <v>0</v>
      </c>
      <c r="AC110" s="665">
        <f ca="1"/>
        <v>0</v>
      </c>
      <c r="AD110" s="663">
        <f ca="1"/>
        <v>0</v>
      </c>
      <c r="AE110" s="664">
        <f ca="1"/>
        <v>0</v>
      </c>
      <c r="AF110" s="665">
        <f ca="1"/>
        <v>0</v>
      </c>
      <c r="AG110" s="721">
        <f ca="1"/>
        <v>0</v>
      </c>
      <c r="AH110" s="722">
        <f ca="1"/>
        <v>0</v>
      </c>
      <c r="AI110" s="723">
        <f ca="1"/>
        <v>0</v>
      </c>
      <c r="AJ110" t="str" cm="1">
        <f t="array" aca="1" ref="AJ110" ca="1">_xlfn.XLOOKUP(1,(E110='01 Summary'!$E$4:$E$250)*(('01 Summary'!$AI$4:$AI$250="Late")+('01 Summary'!$AI$4:$AI$250="On Schedule")),'01 Summary'!$AM$4:$AM$250," ")</f>
        <v xml:space="preserve"> </v>
      </c>
      <c r="AL110" t="s">
        <v>870</v>
      </c>
      <c r="AM110" t="s">
        <v>2157</v>
      </c>
      <c r="AN110" t="s">
        <v>2159</v>
      </c>
    </row>
    <row r="111" spans="2:40" ht="30" customHeight="1" x14ac:dyDescent="0.2">
      <c r="B111" s="508">
        <f ca="1"/>
        <v>107</v>
      </c>
      <c r="C111" s="674" t="str">
        <f ca="1"/>
        <v>DWE-39023</v>
      </c>
      <c r="D111" s="674" t="str">
        <f ca="1"/>
        <v>Lot01</v>
      </c>
      <c r="E111" s="674" t="str">
        <f ca="1"/>
        <v>DWE15</v>
      </c>
      <c r="F111" s="674" t="str">
        <f ca="1"/>
        <v>DWE</v>
      </c>
      <c r="G111" s="676" t="str">
        <f ca="1"/>
        <v>Provision of Civil Works and Building Services to support Train Washing Equipment</v>
      </c>
      <c r="H111" s="674" t="str">
        <f ca="1"/>
        <v>สหชาติ</v>
      </c>
      <c r="I111" s="674">
        <f ca="1"/>
        <v>0</v>
      </c>
      <c r="J111" s="674" t="str">
        <f ca="1"/>
        <v>Depot</v>
      </c>
      <c r="K111" s="677">
        <f ca="1"/>
        <v>46235</v>
      </c>
      <c r="L111" s="193">
        <f ca="1"/>
        <v>45991</v>
      </c>
      <c r="M111" s="615">
        <f ca="1"/>
        <v>1</v>
      </c>
      <c r="N111" s="601" t="str">
        <f ca="1"/>
        <v>Completed</v>
      </c>
      <c r="O111" s="193">
        <f ca="1"/>
        <v>46112</v>
      </c>
      <c r="P111" s="615">
        <f ca="1"/>
        <v>1</v>
      </c>
      <c r="Q111" s="601" t="str">
        <f ca="1"/>
        <v>Completed</v>
      </c>
      <c r="R111" s="602">
        <f ca="1"/>
        <v>0</v>
      </c>
      <c r="S111" s="603">
        <f ca="1"/>
        <v>0</v>
      </c>
      <c r="T111" s="604">
        <f ca="1"/>
        <v>0</v>
      </c>
      <c r="U111" s="619">
        <f ca="1"/>
        <v>46173</v>
      </c>
      <c r="V111" s="615">
        <f ca="1"/>
        <v>1</v>
      </c>
      <c r="W111" s="601" t="str">
        <f ca="1"/>
        <v>Completed</v>
      </c>
      <c r="X111" s="602">
        <f ca="1"/>
        <v>0</v>
      </c>
      <c r="Y111" s="603">
        <f ca="1"/>
        <v>0</v>
      </c>
      <c r="Z111" s="604">
        <f ca="1"/>
        <v>0</v>
      </c>
      <c r="AA111" s="193">
        <f ca="1"/>
        <v>46265</v>
      </c>
      <c r="AB111" s="615">
        <f ca="1"/>
        <v>1</v>
      </c>
      <c r="AC111" s="601" t="str">
        <f ca="1"/>
        <v>Completed</v>
      </c>
      <c r="AD111" s="193">
        <f ca="1"/>
        <v>46295</v>
      </c>
      <c r="AE111" s="615">
        <f ca="1"/>
        <v>0</v>
      </c>
      <c r="AF111" s="601" t="str">
        <f ca="1"/>
        <v>Late</v>
      </c>
      <c r="AG111" s="193">
        <f ca="1"/>
        <v>46310</v>
      </c>
      <c r="AH111" s="615">
        <f ca="1"/>
        <v>0</v>
      </c>
      <c r="AI111" s="601" t="str">
        <f ca="1"/>
        <v>Late</v>
      </c>
      <c r="AJ111" s="571" cm="1">
        <f t="array" aca="1" ref="AJ111" ca="1">_xlfn.XLOOKUP(1,(E111='01 Summary'!$E$4:$E$250)*(('01 Summary'!$AI$4:$AI$250="Late")+('01 Summary'!$AI$4:$AI$250="On Schedule")),'01 Summary'!$AM$4:$AM$250," ")</f>
        <v>0</v>
      </c>
      <c r="AK111" s="571"/>
      <c r="AL111" s="709" t="s">
        <v>876</v>
      </c>
      <c r="AM111" s="709" t="s">
        <v>2047</v>
      </c>
      <c r="AN111" s="709" t="s">
        <v>2050</v>
      </c>
    </row>
    <row r="112" spans="2:40" ht="30" customHeight="1" x14ac:dyDescent="0.2">
      <c r="B112" s="508">
        <f ca="1"/>
        <v>108</v>
      </c>
      <c r="C112" s="508" t="str">
        <f ca="1"/>
        <v>DWE-39013</v>
      </c>
      <c r="D112" s="508" t="str">
        <f ca="1"/>
        <v>Lot01</v>
      </c>
      <c r="E112" s="508" t="str">
        <f ca="1"/>
        <v>DWE16</v>
      </c>
      <c r="F112" s="508" t="str">
        <f ca="1"/>
        <v>DWE</v>
      </c>
      <c r="G112" s="542" t="str">
        <f ca="1"/>
        <v>Overhead Traveling Crane</v>
      </c>
      <c r="H112" s="508" t="str">
        <f ca="1"/>
        <v>สมศักดิ์</v>
      </c>
      <c r="I112" s="508">
        <f ca="1"/>
        <v>0</v>
      </c>
      <c r="J112" s="508" t="str">
        <f ca="1"/>
        <v>Depot</v>
      </c>
      <c r="K112" s="510">
        <f ca="1"/>
        <v>46285</v>
      </c>
      <c r="L112" s="173">
        <f ca="1"/>
        <v>45900</v>
      </c>
      <c r="M112" s="189">
        <f ca="1"/>
        <v>1</v>
      </c>
      <c r="N112" s="191" t="str">
        <f ca="1"/>
        <v>Completed</v>
      </c>
      <c r="O112" s="173">
        <f ca="1"/>
        <v>45777</v>
      </c>
      <c r="P112" s="189">
        <f ca="1"/>
        <v>1</v>
      </c>
      <c r="Q112" s="191" t="str">
        <f ca="1"/>
        <v>Completed</v>
      </c>
      <c r="R112" s="173">
        <f ca="1"/>
        <v>46101</v>
      </c>
      <c r="S112" s="189">
        <f ca="1"/>
        <v>1</v>
      </c>
      <c r="T112" s="191" t="str">
        <f ca="1"/>
        <v>Completed</v>
      </c>
      <c r="U112" s="194">
        <f ca="1"/>
        <v>0</v>
      </c>
      <c r="V112" s="195">
        <f ca="1"/>
        <v>0</v>
      </c>
      <c r="W112" s="203">
        <f ca="1"/>
        <v>0</v>
      </c>
      <c r="X112" s="193">
        <f ca="1"/>
        <v>46116</v>
      </c>
      <c r="Y112" s="189">
        <f ca="1"/>
        <v>1</v>
      </c>
      <c r="Z112" s="191" t="str">
        <f ca="1"/>
        <v>Completed</v>
      </c>
      <c r="AA112" s="173">
        <f ca="1"/>
        <v>46168</v>
      </c>
      <c r="AB112" s="189">
        <f ca="1"/>
        <v>1</v>
      </c>
      <c r="AC112" s="191" t="str">
        <f ca="1"/>
        <v>Completed</v>
      </c>
      <c r="AD112" s="173">
        <f ca="1"/>
        <v>46295</v>
      </c>
      <c r="AE112" s="189">
        <f ca="1"/>
        <v>0</v>
      </c>
      <c r="AF112" s="191" t="str">
        <f ca="1"/>
        <v>Late</v>
      </c>
      <c r="AG112" s="173">
        <f ca="1"/>
        <v>46316</v>
      </c>
      <c r="AH112" s="189">
        <f ca="1"/>
        <v>0</v>
      </c>
      <c r="AI112" s="191" t="str">
        <f ca="1"/>
        <v>Late</v>
      </c>
      <c r="AJ112" s="571" cm="1">
        <f t="array" aca="1" ref="AJ112" ca="1">_xlfn.XLOOKUP(1,(E112='01 Summary'!$E$4:$E$250)*(('01 Summary'!$AI$4:$AI$250="Late")+('01 Summary'!$AI$4:$AI$250="On Schedule")),'01 Summary'!$AM$4:$AM$250," ")</f>
        <v>0</v>
      </c>
      <c r="AK112" s="571"/>
      <c r="AL112" s="709" t="s">
        <v>493</v>
      </c>
      <c r="AM112" s="709" t="s">
        <v>2464</v>
      </c>
      <c r="AN112" s="709" t="s">
        <v>4727</v>
      </c>
    </row>
    <row r="113" spans="2:40" ht="30" hidden="1" customHeight="1" x14ac:dyDescent="0.2">
      <c r="B113" s="508">
        <f ca="1"/>
        <v>109</v>
      </c>
      <c r="C113" s="508" t="str">
        <f ca="1"/>
        <v>DWE-39009</v>
      </c>
      <c r="D113" s="508" t="str">
        <f ca="1"/>
        <v>Lot01</v>
      </c>
      <c r="E113" s="508" t="str">
        <f ca="1"/>
        <v>DWE17</v>
      </c>
      <c r="F113" s="508" t="str">
        <f ca="1"/>
        <v>DWE</v>
      </c>
      <c r="G113" s="542" t="str">
        <f ca="1"/>
        <v>Vehicle Inspection and Servicing Facilities</v>
      </c>
      <c r="H113" s="508" t="str">
        <f ca="1"/>
        <v>สมศักดิ์</v>
      </c>
      <c r="I113" s="509">
        <f ca="1"/>
        <v>0</v>
      </c>
      <c r="J113" s="508" t="str">
        <f ca="1"/>
        <v>Depot</v>
      </c>
      <c r="K113" s="510">
        <f ca="1"/>
        <v>46285</v>
      </c>
      <c r="L113" s="173">
        <f ca="1"/>
        <v>45900</v>
      </c>
      <c r="M113" s="189">
        <f ca="1"/>
        <v>1</v>
      </c>
      <c r="N113" s="192" t="str">
        <f ca="1"/>
        <v>Completed</v>
      </c>
      <c r="O113" s="173">
        <f ca="1"/>
        <v>46009</v>
      </c>
      <c r="P113" s="189">
        <f ca="1"/>
        <v>1</v>
      </c>
      <c r="Q113" s="191" t="str">
        <f ca="1"/>
        <v>Completed</v>
      </c>
      <c r="R113" s="173">
        <f ca="1"/>
        <v>46272</v>
      </c>
      <c r="S113" s="189">
        <f ca="1"/>
        <v>1</v>
      </c>
      <c r="T113" s="191" t="str">
        <f ca="1"/>
        <v>Completed</v>
      </c>
      <c r="U113" s="194">
        <f ca="1"/>
        <v>0</v>
      </c>
      <c r="V113" s="195">
        <f ca="1"/>
        <v>0</v>
      </c>
      <c r="W113" s="203">
        <f ca="1"/>
        <v>0</v>
      </c>
      <c r="X113" s="173">
        <f ca="1"/>
        <v>46296</v>
      </c>
      <c r="Y113" s="189">
        <f ca="1"/>
        <v>0</v>
      </c>
      <c r="Z113" s="191" t="str">
        <f ca="1"/>
        <v>Late</v>
      </c>
      <c r="AA113" s="668">
        <f ca="1"/>
        <v>0</v>
      </c>
      <c r="AB113" s="669">
        <f ca="1"/>
        <v>0</v>
      </c>
      <c r="AC113" s="639">
        <f ca="1"/>
        <v>0</v>
      </c>
      <c r="AD113" s="668">
        <f ca="1"/>
        <v>0</v>
      </c>
      <c r="AE113" s="669">
        <f ca="1"/>
        <v>0</v>
      </c>
      <c r="AF113" s="639">
        <f ca="1"/>
        <v>0</v>
      </c>
      <c r="AG113" s="724">
        <f ca="1"/>
        <v>0</v>
      </c>
      <c r="AH113" s="725">
        <f ca="1"/>
        <v>0</v>
      </c>
      <c r="AI113" s="726">
        <f ca="1"/>
        <v>0</v>
      </c>
      <c r="AJ113" s="571" t="str" cm="1">
        <f t="array" aca="1" ref="AJ113" ca="1">_xlfn.XLOOKUP(1,(E113='01 Summary'!$E$4:$E$250)*(('01 Summary'!$AI$4:$AI$250="Late")+('01 Summary'!$AI$4:$AI$250="On Schedule")),'01 Summary'!$AM$4:$AM$250," ")</f>
        <v xml:space="preserve"> </v>
      </c>
      <c r="AK113" s="571"/>
      <c r="AL113" s="571" t="s">
        <v>519</v>
      </c>
      <c r="AM113" s="571" t="s">
        <v>2452</v>
      </c>
      <c r="AN113" s="571" t="s">
        <v>2454</v>
      </c>
    </row>
    <row r="114" spans="2:40" ht="30" hidden="1" customHeight="1" x14ac:dyDescent="0.2">
      <c r="B114" s="508">
        <f ca="1"/>
        <v>110</v>
      </c>
      <c r="C114" s="508" t="str">
        <f ca="1"/>
        <v>DWE-39014</v>
      </c>
      <c r="D114" s="508" t="str">
        <f ca="1"/>
        <v>Lot01</v>
      </c>
      <c r="E114" s="508" t="str">
        <f ca="1"/>
        <v>DWE18</v>
      </c>
      <c r="F114" s="508" t="str">
        <f ca="1"/>
        <v>DWE</v>
      </c>
      <c r="G114" s="542" t="str">
        <f ca="1"/>
        <v>Permanent Way Maintenance Facility</v>
      </c>
      <c r="H114" s="508" t="str">
        <f ca="1"/>
        <v>สมศักดิ์</v>
      </c>
      <c r="I114" s="508">
        <f ca="1"/>
        <v>0</v>
      </c>
      <c r="J114" s="508" t="str">
        <f ca="1"/>
        <v>Depot</v>
      </c>
      <c r="K114" s="510">
        <f ca="1"/>
        <v>46285</v>
      </c>
      <c r="L114" s="173">
        <f ca="1"/>
        <v>45777</v>
      </c>
      <c r="M114" s="187">
        <f ca="1"/>
        <v>1</v>
      </c>
      <c r="N114" s="191" t="str">
        <f ca="1"/>
        <v>Completed</v>
      </c>
      <c r="O114" s="583">
        <f ca="1"/>
        <v>46446</v>
      </c>
      <c r="P114" s="187">
        <f ca="1"/>
        <v>1</v>
      </c>
      <c r="Q114" s="191" t="str">
        <f ca="1"/>
        <v>Completed</v>
      </c>
      <c r="R114" s="194">
        <f ca="1"/>
        <v>46402</v>
      </c>
      <c r="S114" s="195">
        <f ca="1"/>
        <v>0.7</v>
      </c>
      <c r="T114" s="203" t="str">
        <f ca="1"/>
        <v>On Schedule</v>
      </c>
      <c r="U114" s="194">
        <f ca="1"/>
        <v>0</v>
      </c>
      <c r="V114" s="195">
        <f ca="1"/>
        <v>0</v>
      </c>
      <c r="W114" s="203">
        <f ca="1"/>
        <v>0</v>
      </c>
      <c r="X114" s="173">
        <f ca="1"/>
        <v>46476</v>
      </c>
      <c r="Y114" s="187">
        <f ca="1"/>
        <v>0</v>
      </c>
      <c r="Z114" s="191" t="str">
        <f ca="1"/>
        <v>On Schedule</v>
      </c>
      <c r="AA114" s="668">
        <f ca="1"/>
        <v>0</v>
      </c>
      <c r="AB114" s="669">
        <f ca="1"/>
        <v>0</v>
      </c>
      <c r="AC114" s="639">
        <f ca="1"/>
        <v>0</v>
      </c>
      <c r="AD114" s="668">
        <f ca="1"/>
        <v>0</v>
      </c>
      <c r="AE114" s="669">
        <f ca="1"/>
        <v>0</v>
      </c>
      <c r="AF114" s="639">
        <f ca="1"/>
        <v>0</v>
      </c>
      <c r="AG114" s="724">
        <f ca="1"/>
        <v>0</v>
      </c>
      <c r="AH114" s="725">
        <f ca="1"/>
        <v>0</v>
      </c>
      <c r="AI114" s="726">
        <f ca="1"/>
        <v>0</v>
      </c>
      <c r="AJ114" s="571" t="str" cm="1">
        <f t="array" aca="1" ref="AJ114" ca="1">_xlfn.XLOOKUP(1,(E114='01 Summary'!$E$4:$E$250)*(('01 Summary'!$AI$4:$AI$250="Late")+('01 Summary'!$AI$4:$AI$250="On Schedule")),'01 Summary'!$AM$4:$AM$250," ")</f>
        <v xml:space="preserve"> </v>
      </c>
      <c r="AK114" s="571"/>
      <c r="AL114" s="571" t="s">
        <v>462</v>
      </c>
      <c r="AM114" s="571" t="s">
        <v>2476</v>
      </c>
      <c r="AN114" s="571" t="s">
        <v>2478</v>
      </c>
    </row>
    <row r="115" spans="2:40" ht="30" hidden="1" customHeight="1" x14ac:dyDescent="0.2">
      <c r="B115" s="508">
        <f ca="1"/>
        <v>111</v>
      </c>
      <c r="C115" s="508" t="str">
        <f ca="1"/>
        <v>-</v>
      </c>
      <c r="D115" s="508" t="str">
        <f ca="1"/>
        <v>Lot01</v>
      </c>
      <c r="E115" s="508" t="str">
        <f ca="1"/>
        <v>DWE19</v>
      </c>
      <c r="F115" s="508" t="str">
        <f ca="1"/>
        <v>DWE</v>
      </c>
      <c r="G115" s="542" t="str">
        <f ca="1"/>
        <v>Permanent Way Vehicles</v>
      </c>
      <c r="H115" s="508" t="str">
        <f ca="1"/>
        <v>สมศักดิ์</v>
      </c>
      <c r="I115" s="508">
        <f ca="1"/>
        <v>0</v>
      </c>
      <c r="J115" s="508" t="str">
        <f ca="1"/>
        <v>Depot</v>
      </c>
      <c r="K115" s="510">
        <f ca="1"/>
        <v>46285</v>
      </c>
      <c r="L115" s="194">
        <f ca="1"/>
        <v>0</v>
      </c>
      <c r="M115" s="195">
        <f ca="1"/>
        <v>0</v>
      </c>
      <c r="N115" s="203">
        <f ca="1"/>
        <v>0</v>
      </c>
      <c r="O115" s="194">
        <f ca="1"/>
        <v>0</v>
      </c>
      <c r="P115" s="195">
        <f ca="1"/>
        <v>0</v>
      </c>
      <c r="Q115" s="203">
        <f ca="1"/>
        <v>0</v>
      </c>
      <c r="R115" s="194">
        <f ca="1"/>
        <v>0</v>
      </c>
      <c r="S115" s="195">
        <f ca="1"/>
        <v>0</v>
      </c>
      <c r="T115" s="203">
        <f ca="1"/>
        <v>0</v>
      </c>
      <c r="U115" s="194">
        <f ca="1"/>
        <v>0</v>
      </c>
      <c r="V115" s="195">
        <f ca="1"/>
        <v>0</v>
      </c>
      <c r="W115" s="203">
        <f ca="1"/>
        <v>0</v>
      </c>
      <c r="X115" s="194">
        <f ca="1"/>
        <v>0</v>
      </c>
      <c r="Y115" s="195">
        <f ca="1"/>
        <v>0</v>
      </c>
      <c r="Z115" s="203">
        <f ca="1"/>
        <v>0</v>
      </c>
      <c r="AA115" s="194">
        <f ca="1"/>
        <v>0</v>
      </c>
      <c r="AB115" s="195">
        <f ca="1"/>
        <v>0</v>
      </c>
      <c r="AC115" s="203">
        <f ca="1"/>
        <v>0</v>
      </c>
      <c r="AD115" s="194">
        <f ca="1"/>
        <v>0</v>
      </c>
      <c r="AE115" s="195">
        <f ca="1"/>
        <v>0</v>
      </c>
      <c r="AF115" s="203">
        <f ca="1"/>
        <v>0</v>
      </c>
      <c r="AG115" s="727">
        <f ca="1"/>
        <v>0</v>
      </c>
      <c r="AH115" s="728">
        <f ca="1"/>
        <v>0</v>
      </c>
      <c r="AI115" s="729">
        <f ca="1"/>
        <v>0</v>
      </c>
      <c r="AJ115" t="str" cm="1">
        <f t="array" aca="1" ref="AJ115" ca="1">_xlfn.XLOOKUP(1,(E115='01 Summary'!$E$4:$E$250)*(('01 Summary'!$AI$4:$AI$250="Late")+('01 Summary'!$AI$4:$AI$250="On Schedule")),'01 Summary'!$AM$4:$AM$250," ")</f>
        <v xml:space="preserve"> </v>
      </c>
      <c r="AL115"/>
      <c r="AM115">
        <v>0</v>
      </c>
      <c r="AN115">
        <v>0</v>
      </c>
    </row>
    <row r="116" spans="2:40" ht="30" hidden="1" customHeight="1" x14ac:dyDescent="0.2">
      <c r="B116" s="508">
        <f ca="1"/>
        <v>112</v>
      </c>
      <c r="C116" s="674" t="str">
        <f ca="1"/>
        <v>DWE-39001</v>
      </c>
      <c r="D116" s="674" t="str">
        <f ca="1"/>
        <v>Lot01</v>
      </c>
      <c r="E116" s="674" t="str">
        <f ca="1"/>
        <v>DWE19.1</v>
      </c>
      <c r="F116" s="674" t="str">
        <f ca="1"/>
        <v>DWE</v>
      </c>
      <c r="G116" s="676" t="str">
        <f ca="1"/>
        <v>Shunting Locomotive</v>
      </c>
      <c r="H116" s="674" t="str">
        <f ca="1"/>
        <v>สมศักดิ์</v>
      </c>
      <c r="I116" s="674">
        <f ca="1"/>
        <v>0</v>
      </c>
      <c r="J116" s="674" t="str">
        <f ca="1"/>
        <v>Depot</v>
      </c>
      <c r="K116" s="677">
        <f ca="1"/>
        <v>46285</v>
      </c>
      <c r="L116" s="193">
        <f ca="1"/>
        <v>45900</v>
      </c>
      <c r="M116" s="531">
        <f ca="1"/>
        <v>1</v>
      </c>
      <c r="N116" s="601" t="str">
        <f ca="1"/>
        <v>Completed</v>
      </c>
      <c r="O116" s="193">
        <f ca="1"/>
        <v>46009</v>
      </c>
      <c r="P116" s="531">
        <f ca="1"/>
        <v>1</v>
      </c>
      <c r="Q116" s="601" t="str">
        <f ca="1"/>
        <v>Completed</v>
      </c>
      <c r="R116" s="193">
        <f ca="1"/>
        <v>46371</v>
      </c>
      <c r="S116" s="531">
        <f ca="1"/>
        <v>0.5</v>
      </c>
      <c r="T116" s="601" t="str">
        <f ca="1"/>
        <v>On Schedule</v>
      </c>
      <c r="U116" s="602">
        <f ca="1"/>
        <v>0</v>
      </c>
      <c r="V116" s="603">
        <f ca="1"/>
        <v>0</v>
      </c>
      <c r="W116" s="604">
        <f ca="1"/>
        <v>0</v>
      </c>
      <c r="X116" s="193">
        <f ca="1"/>
        <v>46386</v>
      </c>
      <c r="Y116" s="531">
        <f ca="1"/>
        <v>0</v>
      </c>
      <c r="Z116" s="601" t="str">
        <f ca="1"/>
        <v>On Schedule</v>
      </c>
      <c r="AA116" s="663">
        <f ca="1"/>
        <v>0</v>
      </c>
      <c r="AB116" s="664">
        <f ca="1"/>
        <v>0</v>
      </c>
      <c r="AC116" s="665">
        <f ca="1"/>
        <v>0</v>
      </c>
      <c r="AD116" s="663">
        <f ca="1"/>
        <v>0</v>
      </c>
      <c r="AE116" s="664">
        <f ca="1"/>
        <v>0</v>
      </c>
      <c r="AF116" s="665">
        <f ca="1"/>
        <v>0</v>
      </c>
      <c r="AG116" s="721">
        <f ca="1"/>
        <v>0</v>
      </c>
      <c r="AH116" s="722">
        <f ca="1"/>
        <v>0</v>
      </c>
      <c r="AI116" s="723">
        <f ca="1"/>
        <v>0</v>
      </c>
      <c r="AJ116" t="str" cm="1">
        <f t="array" aca="1" ref="AJ116" ca="1">_xlfn.XLOOKUP(1,(E116='01 Summary'!$E$4:$E$250)*(('01 Summary'!$AI$4:$AI$250="Late")+('01 Summary'!$AI$4:$AI$250="On Schedule")),'01 Summary'!$AM$4:$AM$250," ")</f>
        <v xml:space="preserve"> </v>
      </c>
      <c r="AL116" t="s">
        <v>511</v>
      </c>
      <c r="AM116" t="s">
        <v>2420</v>
      </c>
      <c r="AN116" t="s">
        <v>2422</v>
      </c>
    </row>
    <row r="117" spans="2:40" ht="30" hidden="1" customHeight="1" x14ac:dyDescent="0.2">
      <c r="B117" s="508">
        <f ca="1"/>
        <v>113</v>
      </c>
      <c r="C117" s="508" t="str">
        <f ca="1"/>
        <v>DWE-39002</v>
      </c>
      <c r="D117" s="508" t="str">
        <f ca="1"/>
        <v>Lot01</v>
      </c>
      <c r="E117" s="508" t="str">
        <f ca="1"/>
        <v>DWE19.2</v>
      </c>
      <c r="F117" s="508" t="str">
        <f ca="1"/>
        <v>DWE</v>
      </c>
      <c r="G117" s="542" t="str">
        <f ca="1"/>
        <v>Tunnel Inspection and Cleaning Vehicle</v>
      </c>
      <c r="H117" s="508" t="str">
        <f ca="1"/>
        <v>สมศักดิ์</v>
      </c>
      <c r="I117" s="508">
        <f ca="1"/>
        <v>0</v>
      </c>
      <c r="J117" s="508" t="str">
        <f ca="1"/>
        <v>Depot</v>
      </c>
      <c r="K117" s="510">
        <f ca="1"/>
        <v>46285</v>
      </c>
      <c r="L117" s="173">
        <f ca="1"/>
        <v>45900</v>
      </c>
      <c r="M117" s="189">
        <f ca="1"/>
        <v>0</v>
      </c>
      <c r="N117" s="191" t="str">
        <f ca="1"/>
        <v>Late</v>
      </c>
      <c r="O117" s="173">
        <f ca="1"/>
        <v>46009</v>
      </c>
      <c r="P117" s="189">
        <f ca="1"/>
        <v>1</v>
      </c>
      <c r="Q117" s="191" t="str">
        <f ca="1"/>
        <v>Completed</v>
      </c>
      <c r="R117" s="176">
        <f ca="1"/>
        <v>46386</v>
      </c>
      <c r="S117" s="189">
        <f ca="1"/>
        <v>0.4</v>
      </c>
      <c r="T117" s="191" t="str">
        <f ca="1"/>
        <v>On Schedule</v>
      </c>
      <c r="U117" s="194">
        <f ca="1"/>
        <v>0</v>
      </c>
      <c r="V117" s="195">
        <f ca="1"/>
        <v>0</v>
      </c>
      <c r="W117" s="203">
        <f ca="1"/>
        <v>0</v>
      </c>
      <c r="X117" s="173">
        <f ca="1"/>
        <v>46306</v>
      </c>
      <c r="Y117" s="189">
        <f ca="1"/>
        <v>0</v>
      </c>
      <c r="Z117" s="191" t="str">
        <f ca="1"/>
        <v>Late</v>
      </c>
      <c r="AA117" s="668">
        <f ca="1"/>
        <v>0</v>
      </c>
      <c r="AB117" s="669">
        <f ca="1"/>
        <v>0</v>
      </c>
      <c r="AC117" s="639">
        <f ca="1"/>
        <v>0</v>
      </c>
      <c r="AD117" s="668">
        <f ca="1"/>
        <v>0</v>
      </c>
      <c r="AE117" s="669">
        <f ca="1"/>
        <v>0</v>
      </c>
      <c r="AF117" s="639">
        <f ca="1"/>
        <v>0</v>
      </c>
      <c r="AG117" s="724">
        <f ca="1"/>
        <v>0</v>
      </c>
      <c r="AH117" s="725">
        <f ca="1"/>
        <v>0</v>
      </c>
      <c r="AI117" s="726">
        <f ca="1"/>
        <v>0</v>
      </c>
      <c r="AJ117" t="str" cm="1">
        <f t="array" aca="1" ref="AJ117" ca="1">_xlfn.XLOOKUP(1,(E117='01 Summary'!$E$4:$E$250)*(('01 Summary'!$AI$4:$AI$250="Late")+('01 Summary'!$AI$4:$AI$250="On Schedule")),'01 Summary'!$AM$4:$AM$250," ")</f>
        <v xml:space="preserve"> </v>
      </c>
      <c r="AL117" t="s">
        <v>512</v>
      </c>
      <c r="AM117" t="s">
        <v>2424</v>
      </c>
      <c r="AN117" t="s">
        <v>2426</v>
      </c>
    </row>
    <row r="118" spans="2:40" ht="30" hidden="1" customHeight="1" x14ac:dyDescent="0.2">
      <c r="B118" s="508">
        <f ca="1"/>
        <v>114</v>
      </c>
      <c r="C118" s="508" t="str">
        <f ca="1"/>
        <v>DWE-39003</v>
      </c>
      <c r="D118" s="508" t="str">
        <f ca="1"/>
        <v>Lot01</v>
      </c>
      <c r="E118" s="508" t="str">
        <f ca="1"/>
        <v>DWE19.3</v>
      </c>
      <c r="F118" s="508" t="str">
        <f ca="1"/>
        <v>DWE</v>
      </c>
      <c r="G118" s="542" t="str">
        <f ca="1"/>
        <v>Hi/Rail Maintenance Vehicle</v>
      </c>
      <c r="H118" s="508" t="str">
        <f ca="1"/>
        <v>สมศักดิ์</v>
      </c>
      <c r="I118" s="508">
        <f ca="1"/>
        <v>0</v>
      </c>
      <c r="J118" s="508" t="str">
        <f ca="1"/>
        <v>Depot</v>
      </c>
      <c r="K118" s="510">
        <f ca="1"/>
        <v>46285</v>
      </c>
      <c r="L118" s="597">
        <f ca="1"/>
        <v>45900</v>
      </c>
      <c r="M118" s="189">
        <f ca="1"/>
        <v>1</v>
      </c>
      <c r="N118" s="191" t="str">
        <f ca="1"/>
        <v>Completed</v>
      </c>
      <c r="O118" s="173">
        <f ca="1"/>
        <v>46009</v>
      </c>
      <c r="P118" s="189">
        <f ca="1"/>
        <v>1</v>
      </c>
      <c r="Q118" s="191" t="str">
        <f ca="1"/>
        <v>Completed</v>
      </c>
      <c r="R118" s="173">
        <f ca="1"/>
        <v>46356</v>
      </c>
      <c r="S118" s="189">
        <f ca="1"/>
        <v>0.55000000000000004</v>
      </c>
      <c r="T118" s="191" t="str">
        <f ca="1"/>
        <v>On Schedule</v>
      </c>
      <c r="U118" s="194">
        <f ca="1"/>
        <v>0</v>
      </c>
      <c r="V118" s="195">
        <f ca="1"/>
        <v>0</v>
      </c>
      <c r="W118" s="203">
        <f ca="1"/>
        <v>0</v>
      </c>
      <c r="X118" s="173">
        <f ca="1"/>
        <v>46372</v>
      </c>
      <c r="Y118" s="189">
        <f ca="1"/>
        <v>0</v>
      </c>
      <c r="Z118" s="191" t="str">
        <f ca="1"/>
        <v>On Schedule</v>
      </c>
      <c r="AA118" s="668">
        <f ca="1"/>
        <v>0</v>
      </c>
      <c r="AB118" s="669">
        <f ca="1"/>
        <v>0</v>
      </c>
      <c r="AC118" s="639">
        <f ca="1"/>
        <v>0</v>
      </c>
      <c r="AD118" s="668">
        <f ca="1"/>
        <v>0</v>
      </c>
      <c r="AE118" s="669">
        <f ca="1"/>
        <v>0</v>
      </c>
      <c r="AF118" s="639">
        <f ca="1"/>
        <v>0</v>
      </c>
      <c r="AG118" s="724">
        <f ca="1"/>
        <v>0</v>
      </c>
      <c r="AH118" s="725">
        <f ca="1"/>
        <v>0</v>
      </c>
      <c r="AI118" s="726">
        <f ca="1"/>
        <v>0</v>
      </c>
      <c r="AJ118" s="571" t="str" cm="1">
        <f t="array" aca="1" ref="AJ118" ca="1">_xlfn.XLOOKUP(1,(E118='01 Summary'!$E$4:$E$250)*(('01 Summary'!$AI$4:$AI$250="Late")+('01 Summary'!$AI$4:$AI$250="On Schedule")),'01 Summary'!$AM$4:$AM$250," ")</f>
        <v xml:space="preserve"> </v>
      </c>
      <c r="AK118" s="571"/>
      <c r="AL118" s="571" t="s">
        <v>513</v>
      </c>
      <c r="AM118" s="571" t="s">
        <v>2428</v>
      </c>
      <c r="AN118" s="571" t="s">
        <v>2430</v>
      </c>
    </row>
    <row r="119" spans="2:40" ht="30" hidden="1" customHeight="1" x14ac:dyDescent="0.2">
      <c r="B119" s="508">
        <f ca="1"/>
        <v>115</v>
      </c>
      <c r="C119" s="674" t="str">
        <f ca="1"/>
        <v>DWE-39004</v>
      </c>
      <c r="D119" s="674" t="str">
        <f ca="1"/>
        <v>Lot01</v>
      </c>
      <c r="E119" s="674" t="str">
        <f ca="1"/>
        <v>DWE19.4</v>
      </c>
      <c r="F119" s="674" t="str">
        <f ca="1"/>
        <v>DWE</v>
      </c>
      <c r="G119" s="676" t="str">
        <f ca="1"/>
        <v>Flat wagon</v>
      </c>
      <c r="H119" s="674" t="str">
        <f ca="1"/>
        <v>สมศักดิ์</v>
      </c>
      <c r="I119" s="674">
        <f ca="1"/>
        <v>0</v>
      </c>
      <c r="J119" s="674" t="str">
        <f ca="1"/>
        <v>Depot</v>
      </c>
      <c r="K119" s="677">
        <f ca="1"/>
        <v>46285</v>
      </c>
      <c r="L119" s="193">
        <f ca="1"/>
        <v>45900</v>
      </c>
      <c r="M119" s="531">
        <f ca="1"/>
        <v>1</v>
      </c>
      <c r="N119" s="601" t="str">
        <f ca="1"/>
        <v>Completed</v>
      </c>
      <c r="O119" s="193">
        <f ca="1"/>
        <v>46009</v>
      </c>
      <c r="P119" s="531">
        <f ca="1"/>
        <v>1</v>
      </c>
      <c r="Q119" s="601" t="str">
        <f ca="1"/>
        <v>Completed</v>
      </c>
      <c r="R119" s="193">
        <f ca="1"/>
        <v>46325</v>
      </c>
      <c r="S119" s="531">
        <f ca="1"/>
        <v>0.68</v>
      </c>
      <c r="T119" s="601" t="str">
        <f ca="1"/>
        <v>On Schedule</v>
      </c>
      <c r="U119" s="602">
        <f ca="1"/>
        <v>0</v>
      </c>
      <c r="V119" s="603">
        <f ca="1"/>
        <v>0</v>
      </c>
      <c r="W119" s="604">
        <f ca="1"/>
        <v>0</v>
      </c>
      <c r="X119" s="193">
        <f ca="1"/>
        <v>46245</v>
      </c>
      <c r="Y119" s="531">
        <f ca="1"/>
        <v>0</v>
      </c>
      <c r="Z119" s="601" t="str">
        <f ca="1"/>
        <v>Late</v>
      </c>
      <c r="AA119" s="663">
        <f ca="1"/>
        <v>0</v>
      </c>
      <c r="AB119" s="664">
        <f ca="1"/>
        <v>0</v>
      </c>
      <c r="AC119" s="665">
        <f ca="1"/>
        <v>0</v>
      </c>
      <c r="AD119" s="663">
        <f ca="1"/>
        <v>0</v>
      </c>
      <c r="AE119" s="664">
        <f ca="1"/>
        <v>0</v>
      </c>
      <c r="AF119" s="665">
        <f ca="1"/>
        <v>0</v>
      </c>
      <c r="AG119" s="721">
        <f ca="1"/>
        <v>0</v>
      </c>
      <c r="AH119" s="722">
        <f ca="1"/>
        <v>0</v>
      </c>
      <c r="AI119" s="723">
        <f ca="1"/>
        <v>0</v>
      </c>
      <c r="AJ119" s="571" t="str" cm="1">
        <f t="array" aca="1" ref="AJ119" ca="1">_xlfn.XLOOKUP(1,(E119='01 Summary'!$E$4:$E$250)*(('01 Summary'!$AI$4:$AI$250="Late")+('01 Summary'!$AI$4:$AI$250="On Schedule")),'01 Summary'!$AM$4:$AM$250," ")</f>
        <v xml:space="preserve"> </v>
      </c>
      <c r="AK119" s="571"/>
      <c r="AL119" s="571" t="s">
        <v>514</v>
      </c>
      <c r="AM119" s="571" t="s">
        <v>2432</v>
      </c>
      <c r="AN119" s="571" t="s">
        <v>2434</v>
      </c>
    </row>
    <row r="120" spans="2:40" ht="30" hidden="1" customHeight="1" x14ac:dyDescent="0.2">
      <c r="B120" s="508">
        <f ca="1"/>
        <v>116</v>
      </c>
      <c r="C120" s="674" t="str">
        <f ca="1"/>
        <v>DWE-39005</v>
      </c>
      <c r="D120" s="674" t="str">
        <f ca="1"/>
        <v>Lot01</v>
      </c>
      <c r="E120" s="674" t="str">
        <f ca="1"/>
        <v>DWE19.5</v>
      </c>
      <c r="F120" s="674" t="str">
        <f ca="1"/>
        <v>DWE</v>
      </c>
      <c r="G120" s="676" t="str">
        <f ca="1"/>
        <v>Re-railing Equipment</v>
      </c>
      <c r="H120" s="674" t="str">
        <f ca="1"/>
        <v>สมศักดิ์</v>
      </c>
      <c r="I120" s="674">
        <f ca="1"/>
        <v>0</v>
      </c>
      <c r="J120" s="674" t="str">
        <f ca="1"/>
        <v>Depot</v>
      </c>
      <c r="K120" s="677">
        <f ca="1"/>
        <v>46285</v>
      </c>
      <c r="L120" s="193">
        <f ca="1"/>
        <v>45900</v>
      </c>
      <c r="M120" s="531">
        <f ca="1"/>
        <v>1</v>
      </c>
      <c r="N120" s="601" t="str">
        <f ca="1"/>
        <v>Completed</v>
      </c>
      <c r="O120" s="193">
        <f ca="1"/>
        <v>45971</v>
      </c>
      <c r="P120" s="531">
        <f ca="1"/>
        <v>1</v>
      </c>
      <c r="Q120" s="601" t="str">
        <f ca="1"/>
        <v>Completed</v>
      </c>
      <c r="R120" s="193">
        <f ca="1"/>
        <v>46218</v>
      </c>
      <c r="S120" s="531">
        <f ca="1"/>
        <v>0.9</v>
      </c>
      <c r="T120" s="601" t="str">
        <f ca="1"/>
        <v>Late</v>
      </c>
      <c r="U120" s="602">
        <f ca="1"/>
        <v>0</v>
      </c>
      <c r="V120" s="603">
        <f ca="1"/>
        <v>0</v>
      </c>
      <c r="W120" s="604">
        <f ca="1"/>
        <v>0</v>
      </c>
      <c r="X120" s="193">
        <f ca="1"/>
        <v>46265</v>
      </c>
      <c r="Y120" s="531">
        <f ca="1"/>
        <v>0</v>
      </c>
      <c r="Z120" s="601" t="str">
        <f ca="1"/>
        <v>Late</v>
      </c>
      <c r="AA120" s="663">
        <f ca="1"/>
        <v>0</v>
      </c>
      <c r="AB120" s="664">
        <f ca="1"/>
        <v>0</v>
      </c>
      <c r="AC120" s="665">
        <f ca="1"/>
        <v>0</v>
      </c>
      <c r="AD120" s="663">
        <f ca="1"/>
        <v>0</v>
      </c>
      <c r="AE120" s="664">
        <f ca="1"/>
        <v>0</v>
      </c>
      <c r="AF120" s="665">
        <f ca="1"/>
        <v>0</v>
      </c>
      <c r="AG120" s="721">
        <f ca="1"/>
        <v>0</v>
      </c>
      <c r="AH120" s="722">
        <f ca="1"/>
        <v>0</v>
      </c>
      <c r="AI120" s="723">
        <f ca="1"/>
        <v>0</v>
      </c>
      <c r="AJ120" s="571" t="str" cm="1">
        <f t="array" aca="1" ref="AJ120" ca="1">_xlfn.XLOOKUP(1,(E120='01 Summary'!$E$4:$E$250)*(('01 Summary'!$AI$4:$AI$250="Late")+('01 Summary'!$AI$4:$AI$250="On Schedule")),'01 Summary'!$AM$4:$AM$250," ")</f>
        <v xml:space="preserve"> </v>
      </c>
      <c r="AK120" s="571"/>
      <c r="AL120" s="571" t="s">
        <v>515</v>
      </c>
      <c r="AM120" s="571" t="s">
        <v>2436</v>
      </c>
      <c r="AN120" s="571" t="s">
        <v>2438</v>
      </c>
    </row>
    <row r="121" spans="2:40" ht="30" hidden="1" customHeight="1" x14ac:dyDescent="0.2">
      <c r="B121" s="508">
        <f ca="1"/>
        <v>117</v>
      </c>
      <c r="C121" s="508" t="str">
        <f ca="1"/>
        <v>DWE-39006</v>
      </c>
      <c r="D121" s="508" t="str">
        <f ca="1"/>
        <v>Lot01</v>
      </c>
      <c r="E121" s="508" t="str">
        <f ca="1"/>
        <v>DWE19.6</v>
      </c>
      <c r="F121" s="508" t="str">
        <f ca="1"/>
        <v>DWE</v>
      </c>
      <c r="G121" s="542" t="str">
        <f ca="1"/>
        <v>Self-Propelled Rail Based Inspection Vehicle</v>
      </c>
      <c r="H121" s="508" t="str">
        <f ca="1"/>
        <v>สมศักดิ์</v>
      </c>
      <c r="I121" s="508">
        <f ca="1"/>
        <v>0</v>
      </c>
      <c r="J121" s="508" t="str">
        <f ca="1"/>
        <v>Depot</v>
      </c>
      <c r="K121" s="510">
        <f ca="1"/>
        <v>46285</v>
      </c>
      <c r="L121" s="597">
        <f ca="1"/>
        <v>45900</v>
      </c>
      <c r="M121" s="189">
        <f ca="1"/>
        <v>1</v>
      </c>
      <c r="N121" s="191" t="str">
        <f ca="1"/>
        <v>Completed</v>
      </c>
      <c r="O121" s="173">
        <f ca="1"/>
        <v>46009</v>
      </c>
      <c r="P121" s="189">
        <f ca="1"/>
        <v>1</v>
      </c>
      <c r="Q121" s="191" t="str">
        <f ca="1"/>
        <v>Completed</v>
      </c>
      <c r="R121" s="173">
        <f ca="1"/>
        <v>46329</v>
      </c>
      <c r="S121" s="189">
        <f ca="1"/>
        <v>0.55000000000000004</v>
      </c>
      <c r="T121" s="191" t="str">
        <f ca="1"/>
        <v>On Schedule</v>
      </c>
      <c r="U121" s="194">
        <f ca="1"/>
        <v>0</v>
      </c>
      <c r="V121" s="195">
        <f ca="1"/>
        <v>0</v>
      </c>
      <c r="W121" s="203">
        <f ca="1"/>
        <v>0</v>
      </c>
      <c r="X121" s="173">
        <f ca="1"/>
        <v>46372</v>
      </c>
      <c r="Y121" s="189">
        <f ca="1"/>
        <v>0</v>
      </c>
      <c r="Z121" s="191" t="str">
        <f ca="1"/>
        <v>On Schedule</v>
      </c>
      <c r="AA121" s="668">
        <f ca="1"/>
        <v>0</v>
      </c>
      <c r="AB121" s="669">
        <f ca="1"/>
        <v>0</v>
      </c>
      <c r="AC121" s="639">
        <f ca="1"/>
        <v>0</v>
      </c>
      <c r="AD121" s="668">
        <f ca="1"/>
        <v>0</v>
      </c>
      <c r="AE121" s="669">
        <f ca="1"/>
        <v>0</v>
      </c>
      <c r="AF121" s="639">
        <f ca="1"/>
        <v>0</v>
      </c>
      <c r="AG121" s="724">
        <f ca="1"/>
        <v>0</v>
      </c>
      <c r="AH121" s="725">
        <f ca="1"/>
        <v>0</v>
      </c>
      <c r="AI121" s="726">
        <f ca="1"/>
        <v>0</v>
      </c>
      <c r="AJ121" s="571" t="str" cm="1">
        <f t="array" aca="1" ref="AJ121" ca="1">_xlfn.XLOOKUP(1,(E121='01 Summary'!$E$4:$E$250)*(('01 Summary'!$AI$4:$AI$250="Late")+('01 Summary'!$AI$4:$AI$250="On Schedule")),'01 Summary'!$AM$4:$AM$250," ")</f>
        <v xml:space="preserve"> </v>
      </c>
      <c r="AK121" s="571"/>
      <c r="AL121" s="571" t="s">
        <v>516</v>
      </c>
      <c r="AM121" s="571" t="s">
        <v>2440</v>
      </c>
      <c r="AN121" s="571" t="s">
        <v>2442</v>
      </c>
    </row>
    <row r="122" spans="2:40" ht="30" hidden="1" customHeight="1" x14ac:dyDescent="0.2">
      <c r="B122" s="508">
        <f ca="1"/>
        <v>118</v>
      </c>
      <c r="C122" s="544" t="str">
        <f ca="1"/>
        <v>DWE-39007</v>
      </c>
      <c r="D122" s="544" t="str">
        <f ca="1"/>
        <v>Lot01</v>
      </c>
      <c r="E122" s="544" t="str">
        <f ca="1"/>
        <v>DWE19.7</v>
      </c>
      <c r="F122" s="544" t="str">
        <f ca="1"/>
        <v>DWE</v>
      </c>
      <c r="G122" s="689" t="str">
        <f ca="1"/>
        <v>Rail Head Grinding Machine Vehicle</v>
      </c>
      <c r="H122" s="544" t="str">
        <f ca="1"/>
        <v>สมศักดิ์</v>
      </c>
      <c r="I122" s="545">
        <f ca="1"/>
        <v>0</v>
      </c>
      <c r="J122" s="544" t="str">
        <f ca="1"/>
        <v>Depot</v>
      </c>
      <c r="K122" s="546">
        <f ca="1"/>
        <v>46285</v>
      </c>
      <c r="L122" s="530">
        <f ca="1"/>
        <v>45900</v>
      </c>
      <c r="M122" s="189">
        <f ca="1"/>
        <v>0</v>
      </c>
      <c r="N122" s="191" t="str">
        <f ca="1"/>
        <v>Late</v>
      </c>
      <c r="O122" s="623">
        <f ca="1"/>
        <v>46009</v>
      </c>
      <c r="P122" s="189">
        <f ca="1"/>
        <v>1</v>
      </c>
      <c r="Q122" s="191" t="str">
        <f ca="1"/>
        <v>Completed</v>
      </c>
      <c r="R122" s="530">
        <f ca="1"/>
        <v>46599</v>
      </c>
      <c r="S122" s="189">
        <f ca="1"/>
        <v>0</v>
      </c>
      <c r="T122" s="191" t="str">
        <f ca="1"/>
        <v>On Schedule</v>
      </c>
      <c r="U122" s="209">
        <f ca="1"/>
        <v>0</v>
      </c>
      <c r="V122" s="195">
        <f ca="1"/>
        <v>0</v>
      </c>
      <c r="W122" s="203">
        <f ca="1"/>
        <v>0</v>
      </c>
      <c r="X122" s="530">
        <f ca="1"/>
        <v>46630</v>
      </c>
      <c r="Y122" s="189">
        <f ca="1"/>
        <v>0</v>
      </c>
      <c r="Z122" s="191" t="str">
        <f ca="1"/>
        <v>On Schedule</v>
      </c>
      <c r="AA122" s="671">
        <f ca="1"/>
        <v>0</v>
      </c>
      <c r="AB122" s="669">
        <f ca="1"/>
        <v>0</v>
      </c>
      <c r="AC122" s="639">
        <f ca="1"/>
        <v>0</v>
      </c>
      <c r="AD122" s="671">
        <f ca="1"/>
        <v>0</v>
      </c>
      <c r="AE122" s="669">
        <f ca="1"/>
        <v>0</v>
      </c>
      <c r="AF122" s="639">
        <f ca="1"/>
        <v>0</v>
      </c>
      <c r="AG122" s="733">
        <f ca="1"/>
        <v>0</v>
      </c>
      <c r="AH122" s="725">
        <f ca="1"/>
        <v>0</v>
      </c>
      <c r="AI122" s="726">
        <f ca="1"/>
        <v>0</v>
      </c>
      <c r="AJ122" s="571" t="str" cm="1">
        <f t="array" aca="1" ref="AJ122" ca="1">_xlfn.XLOOKUP(1,(E122='01 Summary'!$E$4:$E$250)*(('01 Summary'!$AI$4:$AI$250="Late")+('01 Summary'!$AI$4:$AI$250="On Schedule")),'01 Summary'!$AM$4:$AM$250," ")</f>
        <v xml:space="preserve"> </v>
      </c>
      <c r="AK122" s="571"/>
      <c r="AL122" s="571" t="s">
        <v>517</v>
      </c>
      <c r="AM122" s="571" t="s">
        <v>2444</v>
      </c>
      <c r="AN122" s="571" t="s">
        <v>2446</v>
      </c>
    </row>
    <row r="123" spans="2:40" ht="30" hidden="1" customHeight="1" x14ac:dyDescent="0.2">
      <c r="B123" s="508">
        <f ca="1"/>
        <v>119</v>
      </c>
      <c r="C123" s="512" t="str">
        <f ca="1"/>
        <v>DWE-39008</v>
      </c>
      <c r="D123" s="512" t="str">
        <f ca="1"/>
        <v>Lot01</v>
      </c>
      <c r="E123" s="512" t="str">
        <f ca="1"/>
        <v>DWE19.8</v>
      </c>
      <c r="F123" s="512" t="str">
        <f ca="1"/>
        <v>DWE</v>
      </c>
      <c r="G123" s="543" t="str">
        <f ca="1"/>
        <v>Multi Measuring Rail Vehicle</v>
      </c>
      <c r="H123" s="512" t="str">
        <f ca="1"/>
        <v>สมศักดิ์</v>
      </c>
      <c r="I123" s="513">
        <f ca="1"/>
        <v>0</v>
      </c>
      <c r="J123" s="512">
        <f ca="1"/>
        <v>0</v>
      </c>
      <c r="K123" s="514">
        <f ca="1"/>
        <v>46285</v>
      </c>
      <c r="L123" s="205">
        <f ca="1"/>
        <v>0</v>
      </c>
      <c r="M123" s="206">
        <f ca="1"/>
        <v>0</v>
      </c>
      <c r="N123" s="207">
        <f ca="1"/>
        <v>0</v>
      </c>
      <c r="O123" s="205">
        <f ca="1"/>
        <v>0</v>
      </c>
      <c r="P123" s="206">
        <f ca="1"/>
        <v>0</v>
      </c>
      <c r="Q123" s="207">
        <f ca="1"/>
        <v>0</v>
      </c>
      <c r="R123" s="205">
        <f ca="1"/>
        <v>0</v>
      </c>
      <c r="S123" s="206">
        <f ca="1"/>
        <v>0</v>
      </c>
      <c r="T123" s="207">
        <f ca="1"/>
        <v>0</v>
      </c>
      <c r="U123" s="205">
        <f ca="1"/>
        <v>0</v>
      </c>
      <c r="V123" s="206">
        <f ca="1"/>
        <v>0</v>
      </c>
      <c r="W123" s="207">
        <f ca="1"/>
        <v>0</v>
      </c>
      <c r="X123" s="205">
        <f ca="1"/>
        <v>0</v>
      </c>
      <c r="Y123" s="206">
        <f ca="1"/>
        <v>0</v>
      </c>
      <c r="Z123" s="207">
        <f ca="1"/>
        <v>0</v>
      </c>
      <c r="AA123" s="205">
        <f ca="1"/>
        <v>0</v>
      </c>
      <c r="AB123" s="206">
        <f ca="1"/>
        <v>0</v>
      </c>
      <c r="AC123" s="207">
        <f ca="1"/>
        <v>0</v>
      </c>
      <c r="AD123" s="205">
        <f ca="1"/>
        <v>0</v>
      </c>
      <c r="AE123" s="206">
        <f ca="1"/>
        <v>0</v>
      </c>
      <c r="AF123" s="207">
        <f ca="1"/>
        <v>0</v>
      </c>
      <c r="AG123" s="734">
        <f ca="1"/>
        <v>0</v>
      </c>
      <c r="AH123" s="735">
        <f ca="1"/>
        <v>0</v>
      </c>
      <c r="AI123" s="736">
        <f ca="1"/>
        <v>0</v>
      </c>
      <c r="AJ123" s="571" t="str" cm="1">
        <f t="array" aca="1" ref="AJ123" ca="1">_xlfn.XLOOKUP(1,(E123='01 Summary'!$E$4:$E$250)*(('01 Summary'!$AI$4:$AI$250="Late")+('01 Summary'!$AI$4:$AI$250="On Schedule")),'01 Summary'!$AM$4:$AM$250," ")</f>
        <v xml:space="preserve"> </v>
      </c>
      <c r="AK123" s="571"/>
      <c r="AL123" s="571" t="s">
        <v>518</v>
      </c>
      <c r="AM123" s="571" t="s">
        <v>2448</v>
      </c>
      <c r="AN123" s="571" t="s">
        <v>2450</v>
      </c>
    </row>
    <row r="124" spans="2:40" ht="30" hidden="1" customHeight="1" x14ac:dyDescent="0.2">
      <c r="B124" s="508">
        <f ca="1"/>
        <v>120</v>
      </c>
      <c r="C124" s="512" t="str">
        <f ca="1"/>
        <v>DWE-39010</v>
      </c>
      <c r="D124" s="512" t="str">
        <f ca="1"/>
        <v>Lot01</v>
      </c>
      <c r="E124" s="512" t="str">
        <f ca="1"/>
        <v>DWE19.9</v>
      </c>
      <c r="F124" s="512" t="str">
        <f ca="1"/>
        <v>DWE</v>
      </c>
      <c r="G124" s="543" t="str">
        <f ca="1"/>
        <v>High Work Inspection Vehicle</v>
      </c>
      <c r="H124" s="512" t="str">
        <f ca="1"/>
        <v>สมศักดิ์</v>
      </c>
      <c r="I124" s="512">
        <f ca="1"/>
        <v>0</v>
      </c>
      <c r="J124" s="512">
        <f ca="1"/>
        <v>0</v>
      </c>
      <c r="K124" s="514">
        <f ca="1"/>
        <v>46285</v>
      </c>
      <c r="L124" s="205">
        <f ca="1"/>
        <v>0</v>
      </c>
      <c r="M124" s="206">
        <f ca="1"/>
        <v>0</v>
      </c>
      <c r="N124" s="207">
        <f ca="1"/>
        <v>0</v>
      </c>
      <c r="O124" s="205">
        <f ca="1"/>
        <v>0</v>
      </c>
      <c r="P124" s="206">
        <f ca="1"/>
        <v>0</v>
      </c>
      <c r="Q124" s="207">
        <f ca="1"/>
        <v>0</v>
      </c>
      <c r="R124" s="205">
        <f ca="1"/>
        <v>0</v>
      </c>
      <c r="S124" s="206">
        <f ca="1"/>
        <v>0</v>
      </c>
      <c r="T124" s="207">
        <f ca="1"/>
        <v>0</v>
      </c>
      <c r="U124" s="205">
        <f ca="1"/>
        <v>0</v>
      </c>
      <c r="V124" s="206">
        <f ca="1"/>
        <v>0</v>
      </c>
      <c r="W124" s="207">
        <f ca="1"/>
        <v>0</v>
      </c>
      <c r="X124" s="205">
        <f ca="1"/>
        <v>0</v>
      </c>
      <c r="Y124" s="206">
        <f ca="1"/>
        <v>0</v>
      </c>
      <c r="Z124" s="207">
        <f ca="1"/>
        <v>0</v>
      </c>
      <c r="AA124" s="205">
        <f ca="1"/>
        <v>0</v>
      </c>
      <c r="AB124" s="206">
        <f ca="1"/>
        <v>0</v>
      </c>
      <c r="AC124" s="207">
        <f ca="1"/>
        <v>0</v>
      </c>
      <c r="AD124" s="205">
        <f ca="1"/>
        <v>0</v>
      </c>
      <c r="AE124" s="206">
        <f ca="1"/>
        <v>0</v>
      </c>
      <c r="AF124" s="207">
        <f ca="1"/>
        <v>0</v>
      </c>
      <c r="AG124" s="734">
        <f ca="1"/>
        <v>0</v>
      </c>
      <c r="AH124" s="735">
        <f ca="1"/>
        <v>0</v>
      </c>
      <c r="AI124" s="736">
        <f ca="1"/>
        <v>0</v>
      </c>
      <c r="AJ124" t="str" cm="1">
        <f t="array" aca="1" ref="AJ124" ca="1">_xlfn.XLOOKUP(1,(E124='01 Summary'!$E$4:$E$250)*(('01 Summary'!$AI$4:$AI$250="Late")+('01 Summary'!$AI$4:$AI$250="On Schedule")),'01 Summary'!$AM$4:$AM$250," ")</f>
        <v xml:space="preserve"> </v>
      </c>
      <c r="AL124" t="s">
        <v>520</v>
      </c>
      <c r="AM124" t="s">
        <v>380</v>
      </c>
      <c r="AN124" t="s">
        <v>380</v>
      </c>
    </row>
    <row r="125" spans="2:40" ht="30" hidden="1" customHeight="1" x14ac:dyDescent="0.2">
      <c r="B125" s="508">
        <f ca="1"/>
        <v>121</v>
      </c>
      <c r="C125" s="512" t="str">
        <f ca="1"/>
        <v>-</v>
      </c>
      <c r="D125" s="512" t="str">
        <f ca="1"/>
        <v>Lot01</v>
      </c>
      <c r="E125" s="512" t="str">
        <f ca="1"/>
        <v>DWE20</v>
      </c>
      <c r="F125" s="512" t="str">
        <f ca="1"/>
        <v>DWE</v>
      </c>
      <c r="G125" s="543" t="str">
        <f ca="1"/>
        <v>Building Maintenance Vehicle</v>
      </c>
      <c r="H125" s="512" t="str">
        <f ca="1"/>
        <v>-</v>
      </c>
      <c r="I125" s="512">
        <f ca="1"/>
        <v>0</v>
      </c>
      <c r="J125" s="512">
        <f ca="1"/>
        <v>0</v>
      </c>
      <c r="K125" s="514">
        <f ca="1"/>
        <v>46285</v>
      </c>
      <c r="L125" s="174">
        <f ca="1"/>
        <v>0</v>
      </c>
      <c r="M125" s="188">
        <f ca="1"/>
        <v>0</v>
      </c>
      <c r="N125" s="175">
        <f ca="1"/>
        <v>0</v>
      </c>
      <c r="O125" s="174">
        <f ca="1"/>
        <v>0</v>
      </c>
      <c r="P125" s="188">
        <f ca="1"/>
        <v>0</v>
      </c>
      <c r="Q125" s="175">
        <f ca="1"/>
        <v>0</v>
      </c>
      <c r="R125" s="174">
        <f ca="1"/>
        <v>0</v>
      </c>
      <c r="S125" s="188">
        <f ca="1"/>
        <v>0</v>
      </c>
      <c r="T125" s="175">
        <f ca="1"/>
        <v>0</v>
      </c>
      <c r="U125" s="174">
        <f ca="1"/>
        <v>0</v>
      </c>
      <c r="V125" s="188">
        <f ca="1"/>
        <v>0</v>
      </c>
      <c r="W125" s="175">
        <f ca="1"/>
        <v>0</v>
      </c>
      <c r="X125" s="174">
        <f ca="1"/>
        <v>0</v>
      </c>
      <c r="Y125" s="188">
        <f ca="1"/>
        <v>0</v>
      </c>
      <c r="Z125" s="175">
        <f ca="1"/>
        <v>0</v>
      </c>
      <c r="AA125" s="174">
        <f ca="1"/>
        <v>0</v>
      </c>
      <c r="AB125" s="188">
        <f ca="1"/>
        <v>0</v>
      </c>
      <c r="AC125" s="175">
        <f ca="1"/>
        <v>0</v>
      </c>
      <c r="AD125" s="174">
        <f ca="1"/>
        <v>0</v>
      </c>
      <c r="AE125" s="188">
        <f ca="1"/>
        <v>0</v>
      </c>
      <c r="AF125" s="175">
        <f ca="1"/>
        <v>0</v>
      </c>
      <c r="AG125" s="730">
        <f ca="1"/>
        <v>0</v>
      </c>
      <c r="AH125" s="731">
        <f ca="1"/>
        <v>0</v>
      </c>
      <c r="AI125" s="732">
        <f ca="1"/>
        <v>0</v>
      </c>
      <c r="AJ125" s="571" t="str" cm="1">
        <f t="array" aca="1" ref="AJ125" ca="1">_xlfn.XLOOKUP(1,(E125='01 Summary'!$E$4:$E$250)*(('01 Summary'!$AI$4:$AI$250="Late")+('01 Summary'!$AI$4:$AI$250="On Schedule")),'01 Summary'!$AM$4:$AM$250," ")</f>
        <v xml:space="preserve"> </v>
      </c>
      <c r="AK125" s="571"/>
      <c r="AL125" s="571"/>
      <c r="AM125" s="571">
        <v>0</v>
      </c>
      <c r="AN125" s="571">
        <v>0</v>
      </c>
    </row>
    <row r="126" spans="2:40" ht="30" customHeight="1" x14ac:dyDescent="0.2">
      <c r="B126" s="508">
        <f ca="1"/>
        <v>122</v>
      </c>
      <c r="C126" s="508" t="str">
        <f ca="1"/>
        <v>EPS-39001</v>
      </c>
      <c r="D126" s="508" t="str">
        <f ca="1"/>
        <v>Lot01</v>
      </c>
      <c r="E126" s="508" t="str">
        <f ca="1"/>
        <v>PSY1</v>
      </c>
      <c r="F126" s="508" t="str">
        <f ca="1"/>
        <v>PSY</v>
      </c>
      <c r="G126" s="542" t="str">
        <f ca="1"/>
        <v>Diesel Fuel Storage Tanks for Power Generators</v>
      </c>
      <c r="H126" s="508" t="str">
        <f ca="1"/>
        <v>สมศักดิ์</v>
      </c>
      <c r="I126" s="508">
        <f ca="1"/>
        <v>0</v>
      </c>
      <c r="J126" s="508">
        <f ca="1"/>
        <v>0</v>
      </c>
      <c r="K126" s="510">
        <f ca="1"/>
        <v>46105</v>
      </c>
      <c r="L126" s="173">
        <f ca="1"/>
        <v>46038</v>
      </c>
      <c r="M126" s="187">
        <f ca="1"/>
        <v>1</v>
      </c>
      <c r="N126" s="191" t="str">
        <f ca="1"/>
        <v>Completed</v>
      </c>
      <c r="O126" s="173">
        <f ca="1"/>
        <v>46112</v>
      </c>
      <c r="P126" s="187">
        <f ca="1"/>
        <v>1</v>
      </c>
      <c r="Q126" s="191" t="str">
        <f ca="1"/>
        <v>Completed</v>
      </c>
      <c r="R126" s="173">
        <f ca="1"/>
        <v>46112</v>
      </c>
      <c r="S126" s="187">
        <f ca="1"/>
        <v>1</v>
      </c>
      <c r="T126" s="191" t="str">
        <f ca="1"/>
        <v>Completed</v>
      </c>
      <c r="U126" s="173">
        <f ca="1"/>
        <v>46203</v>
      </c>
      <c r="V126" s="187">
        <f ca="1"/>
        <v>0.75</v>
      </c>
      <c r="W126" s="191" t="str">
        <f ca="1"/>
        <v>Late</v>
      </c>
      <c r="X126" s="173">
        <f ca="1"/>
        <v>46213</v>
      </c>
      <c r="Y126" s="187">
        <f ca="1"/>
        <v>0</v>
      </c>
      <c r="Z126" s="191" t="str">
        <f ca="1"/>
        <v>Late</v>
      </c>
      <c r="AA126" s="173">
        <f ca="1"/>
        <v>46318</v>
      </c>
      <c r="AB126" s="187">
        <f ca="1"/>
        <v>0</v>
      </c>
      <c r="AC126" s="191" t="str">
        <f ca="1"/>
        <v>Late</v>
      </c>
      <c r="AD126" s="583">
        <f ca="1"/>
        <v>46325</v>
      </c>
      <c r="AE126" s="187">
        <f ca="1"/>
        <v>0</v>
      </c>
      <c r="AF126" s="191" t="str">
        <f ca="1"/>
        <v>On Schedule</v>
      </c>
      <c r="AG126" s="173">
        <f ca="1"/>
        <v>46346</v>
      </c>
      <c r="AH126" s="187">
        <f ca="1"/>
        <v>0</v>
      </c>
      <c r="AI126" s="191" t="str">
        <f ca="1"/>
        <v>On Schedule</v>
      </c>
      <c r="AJ126" t="str" cm="1">
        <f t="array" aca="1" ref="AJ126" ca="1">_xlfn.XLOOKUP(1,(E126='01 Summary'!$E$4:$E$250)*(('01 Summary'!$AI$4:$AI$250="Late")+('01 Summary'!$AI$4:$AI$250="On Schedule")),'01 Summary'!$AM$4:$AM$250," ")</f>
        <v>คงเหลืองานเดินท่อและ Pump น้ำมัน</v>
      </c>
      <c r="AL126" s="644" t="s">
        <v>531</v>
      </c>
      <c r="AM126" s="644" t="s">
        <v>2532</v>
      </c>
      <c r="AN126" s="644" t="s">
        <v>2534</v>
      </c>
    </row>
    <row r="127" spans="2:40" ht="30" customHeight="1" x14ac:dyDescent="0.2">
      <c r="B127" s="508">
        <f ca="1"/>
        <v>123</v>
      </c>
      <c r="C127" s="544" t="str">
        <f ca="1"/>
        <v>PSY-39001-9</v>
      </c>
      <c r="D127" s="544" t="str">
        <f ca="1"/>
        <v>Lot01</v>
      </c>
      <c r="E127" s="544" t="str">
        <f ca="1"/>
        <v>PSY2</v>
      </c>
      <c r="F127" s="544" t="str">
        <f ca="1"/>
        <v>PSY</v>
      </c>
      <c r="G127" s="689" t="str">
        <f ca="1"/>
        <v>GIS and BSS Building and Other Facilities</v>
      </c>
      <c r="H127" s="544" t="str">
        <f ca="1"/>
        <v>สหชาติ</v>
      </c>
      <c r="I127" s="545">
        <f ca="1"/>
        <v>0</v>
      </c>
      <c r="J127" s="544">
        <f ca="1"/>
        <v>0</v>
      </c>
      <c r="K127" s="546">
        <f ca="1"/>
        <v>46105</v>
      </c>
      <c r="L127" s="530">
        <f ca="1"/>
        <v>45533</v>
      </c>
      <c r="M127" s="187">
        <f ca="1"/>
        <v>1</v>
      </c>
      <c r="N127" s="191" t="str">
        <f ca="1"/>
        <v>Completed</v>
      </c>
      <c r="O127" s="597">
        <f ca="1"/>
        <v>45563</v>
      </c>
      <c r="P127" s="187">
        <f ca="1"/>
        <v>0.69</v>
      </c>
      <c r="Q127" s="191" t="str">
        <f ca="1"/>
        <v>Late</v>
      </c>
      <c r="R127" s="209">
        <f ca="1"/>
        <v>0</v>
      </c>
      <c r="S127" s="195">
        <f ca="1"/>
        <v>0</v>
      </c>
      <c r="T127" s="203">
        <f ca="1"/>
        <v>0</v>
      </c>
      <c r="U127" s="530">
        <f ca="1"/>
        <v>45995</v>
      </c>
      <c r="V127" s="187">
        <f ca="1"/>
        <v>1</v>
      </c>
      <c r="W127" s="191" t="str">
        <f ca="1"/>
        <v>Completed</v>
      </c>
      <c r="X127" s="209">
        <f ca="1"/>
        <v>0</v>
      </c>
      <c r="Y127" s="195">
        <f ca="1"/>
        <v>0</v>
      </c>
      <c r="Z127" s="203">
        <f ca="1"/>
        <v>0</v>
      </c>
      <c r="AA127" s="530">
        <f ca="1"/>
        <v>46288</v>
      </c>
      <c r="AB127" s="189">
        <f ca="1"/>
        <v>1</v>
      </c>
      <c r="AC127" s="191" t="str">
        <f ca="1"/>
        <v>Completed</v>
      </c>
      <c r="AD127" s="623">
        <f ca="1"/>
        <v>46295</v>
      </c>
      <c r="AE127" s="189">
        <f ca="1"/>
        <v>1</v>
      </c>
      <c r="AF127" s="191" t="str">
        <f ca="1"/>
        <v>Completed</v>
      </c>
      <c r="AG127" s="530">
        <f ca="1"/>
        <v>46316</v>
      </c>
      <c r="AH127" s="189">
        <f ca="1"/>
        <v>0.5</v>
      </c>
      <c r="AI127" s="191" t="str">
        <f ca="1"/>
        <v>Late</v>
      </c>
      <c r="AJ127" cm="1">
        <f t="array" aca="1" ref="AJ127" ca="1">_xlfn.XLOOKUP(1,(E127='01 Summary'!$E$4:$E$250)*(('01 Summary'!$AI$4:$AI$250="Late")+('01 Summary'!$AI$4:$AI$250="On Schedule")),'01 Summary'!$AM$4:$AM$250," ")</f>
        <v>0</v>
      </c>
      <c r="AL127" s="644" t="s">
        <v>1016</v>
      </c>
      <c r="AM127" s="644" t="s">
        <v>2308</v>
      </c>
      <c r="AN127" s="644" t="s">
        <v>2310</v>
      </c>
    </row>
    <row r="128" spans="2:40" ht="30" customHeight="1" x14ac:dyDescent="0.2">
      <c r="B128" s="508">
        <f ca="1"/>
        <v>124</v>
      </c>
      <c r="C128" s="508" t="str">
        <f ca="1"/>
        <v>PSY-39011</v>
      </c>
      <c r="D128" s="508" t="str">
        <f ca="1"/>
        <v>Lot01</v>
      </c>
      <c r="E128" s="508" t="str">
        <f ca="1"/>
        <v>PSY3</v>
      </c>
      <c r="F128" s="508" t="str">
        <f ca="1"/>
        <v>PSY</v>
      </c>
      <c r="G128" s="542" t="str">
        <f ca="1"/>
        <v>Steel Grating Raised Floor for EE Panel</v>
      </c>
      <c r="H128" s="508" t="str">
        <f ca="1"/>
        <v>สหชาติ</v>
      </c>
      <c r="I128" s="509">
        <f ca="1"/>
        <v>0</v>
      </c>
      <c r="J128" s="508">
        <f ca="1"/>
        <v>0</v>
      </c>
      <c r="K128" s="510">
        <f ca="1"/>
        <v>46105</v>
      </c>
      <c r="L128" s="173">
        <f ca="1"/>
        <v>45565</v>
      </c>
      <c r="M128" s="187">
        <f ca="1"/>
        <v>1</v>
      </c>
      <c r="N128" s="191" t="str">
        <f ca="1"/>
        <v>Completed</v>
      </c>
      <c r="O128" s="597">
        <f ca="1"/>
        <v>45595</v>
      </c>
      <c r="P128" s="187">
        <f ca="1"/>
        <v>0.75</v>
      </c>
      <c r="Q128" s="191" t="str">
        <f ca="1"/>
        <v>Late</v>
      </c>
      <c r="R128" s="194">
        <f ca="1"/>
        <v>0</v>
      </c>
      <c r="S128" s="195">
        <f ca="1"/>
        <v>0</v>
      </c>
      <c r="T128" s="203">
        <f ca="1"/>
        <v>0</v>
      </c>
      <c r="U128" s="173">
        <f ca="1"/>
        <v>45852</v>
      </c>
      <c r="V128" s="187">
        <f ca="1"/>
        <v>1</v>
      </c>
      <c r="W128" s="191" t="str">
        <f ca="1"/>
        <v>Completed</v>
      </c>
      <c r="X128" s="194">
        <f ca="1"/>
        <v>0</v>
      </c>
      <c r="Y128" s="195">
        <f ca="1"/>
        <v>0</v>
      </c>
      <c r="Z128" s="203">
        <f ca="1"/>
        <v>0</v>
      </c>
      <c r="AA128" s="173">
        <f ca="1"/>
        <v>46187</v>
      </c>
      <c r="AB128" s="189">
        <f ca="1"/>
        <v>1</v>
      </c>
      <c r="AC128" s="191" t="str">
        <f ca="1"/>
        <v>Completed</v>
      </c>
      <c r="AD128" s="583">
        <f ca="1"/>
        <v>46295</v>
      </c>
      <c r="AE128" s="187">
        <f ca="1"/>
        <v>0</v>
      </c>
      <c r="AF128" s="191" t="str">
        <f ca="1"/>
        <v>Late</v>
      </c>
      <c r="AG128" s="173">
        <f ca="1"/>
        <v>46316</v>
      </c>
      <c r="AH128" s="187">
        <f ca="1"/>
        <v>0</v>
      </c>
      <c r="AI128" s="191" t="str">
        <f ca="1"/>
        <v>Late</v>
      </c>
      <c r="AJ128" cm="1">
        <f t="array" aca="1" ref="AJ128" ca="1">_xlfn.XLOOKUP(1,(E128='01 Summary'!$E$4:$E$250)*(('01 Summary'!$AI$4:$AI$250="Late")+('01 Summary'!$AI$4:$AI$250="On Schedule")),'01 Summary'!$AM$4:$AM$250," ")</f>
        <v>0</v>
      </c>
      <c r="AL128" s="644" t="s">
        <v>530</v>
      </c>
      <c r="AM128" s="644" t="s">
        <v>2338</v>
      </c>
      <c r="AN128" s="644" t="s">
        <v>2340</v>
      </c>
    </row>
    <row r="129" spans="2:40" ht="30" hidden="1" customHeight="1" x14ac:dyDescent="0.2">
      <c r="B129" s="508">
        <f ca="1"/>
        <v>125</v>
      </c>
      <c r="C129" s="512" t="str">
        <f ca="1"/>
        <v>-</v>
      </c>
      <c r="D129" s="512" t="str">
        <f ca="1"/>
        <v>Lot01</v>
      </c>
      <c r="E129" s="512" t="str">
        <f ca="1"/>
        <v>PSY4</v>
      </c>
      <c r="F129" s="512" t="str">
        <f ca="1"/>
        <v>PSY</v>
      </c>
      <c r="G129" s="543" t="str">
        <f ca="1"/>
        <v>Trapping Box between PSY Service Sub Station (SSS) and Low Volt (LV) System</v>
      </c>
      <c r="H129" s="512" t="str">
        <f ca="1"/>
        <v>-</v>
      </c>
      <c r="I129" s="513">
        <f ca="1"/>
        <v>0</v>
      </c>
      <c r="J129" s="512">
        <f ca="1"/>
        <v>0</v>
      </c>
      <c r="K129" s="514">
        <f ca="1"/>
        <v>46255</v>
      </c>
      <c r="L129" s="174">
        <f ca="1"/>
        <v>0</v>
      </c>
      <c r="M129" s="188">
        <f ca="1"/>
        <v>0</v>
      </c>
      <c r="N129" s="175">
        <f ca="1"/>
        <v>0</v>
      </c>
      <c r="O129" s="174">
        <f ca="1"/>
        <v>0</v>
      </c>
      <c r="P129" s="188">
        <f ca="1"/>
        <v>0</v>
      </c>
      <c r="Q129" s="175">
        <f ca="1"/>
        <v>0</v>
      </c>
      <c r="R129" s="174">
        <f ca="1"/>
        <v>0</v>
      </c>
      <c r="S129" s="188">
        <f ca="1"/>
        <v>0</v>
      </c>
      <c r="T129" s="175">
        <f ca="1"/>
        <v>0</v>
      </c>
      <c r="U129" s="174">
        <f ca="1"/>
        <v>0</v>
      </c>
      <c r="V129" s="188">
        <f ca="1"/>
        <v>0</v>
      </c>
      <c r="W129" s="175">
        <f ca="1"/>
        <v>0</v>
      </c>
      <c r="X129" s="174">
        <f ca="1"/>
        <v>0</v>
      </c>
      <c r="Y129" s="188">
        <f ca="1"/>
        <v>0</v>
      </c>
      <c r="Z129" s="175">
        <f ca="1"/>
        <v>0</v>
      </c>
      <c r="AA129" s="174">
        <f ca="1"/>
        <v>0</v>
      </c>
      <c r="AB129" s="188">
        <f ca="1"/>
        <v>0</v>
      </c>
      <c r="AC129" s="175">
        <f ca="1"/>
        <v>0</v>
      </c>
      <c r="AD129" s="174">
        <f ca="1"/>
        <v>0</v>
      </c>
      <c r="AE129" s="188">
        <f ca="1"/>
        <v>0</v>
      </c>
      <c r="AF129" s="175">
        <f ca="1"/>
        <v>0</v>
      </c>
      <c r="AG129" s="730">
        <f ca="1"/>
        <v>0</v>
      </c>
      <c r="AH129" s="731">
        <f ca="1"/>
        <v>0</v>
      </c>
      <c r="AI129" s="732">
        <f ca="1"/>
        <v>0</v>
      </c>
      <c r="AJ129" t="str" cm="1">
        <f t="array" aca="1" ref="AJ129" ca="1">_xlfn.XLOOKUP(1,(E129='01 Summary'!$E$4:$E$250)*(('01 Summary'!$AI$4:$AI$250="Late")+('01 Summary'!$AI$4:$AI$250="On Schedule")),'01 Summary'!$AM$4:$AM$250," ")</f>
        <v xml:space="preserve"> </v>
      </c>
      <c r="AL129"/>
      <c r="AM129">
        <v>0</v>
      </c>
      <c r="AN129">
        <v>0</v>
      </c>
    </row>
    <row r="130" spans="2:40" ht="30" hidden="1" customHeight="1" x14ac:dyDescent="0.2">
      <c r="B130" s="508">
        <f ca="1"/>
        <v>126</v>
      </c>
      <c r="C130" s="682" t="str">
        <f ca="1"/>
        <v>SCA-39200</v>
      </c>
      <c r="D130" s="682" t="str">
        <f ca="1"/>
        <v>Lot01</v>
      </c>
      <c r="E130" s="682" t="str">
        <f ca="1"/>
        <v>SCA1</v>
      </c>
      <c r="F130" s="682" t="str">
        <f ca="1"/>
        <v>SCA</v>
      </c>
      <c r="G130" s="690" t="str">
        <f ca="1"/>
        <v>Modification of BEMS to receive PSD Signal on East Section</v>
      </c>
      <c r="H130" s="682" t="str">
        <f ca="1"/>
        <v>ธารทิพย์</v>
      </c>
      <c r="I130" s="683">
        <f ca="1"/>
        <v>0</v>
      </c>
      <c r="J130" s="682">
        <f ca="1"/>
        <v>0</v>
      </c>
      <c r="K130" s="684">
        <f ca="1"/>
        <v>46255</v>
      </c>
      <c r="L130" s="209">
        <f ca="1"/>
        <v>0</v>
      </c>
      <c r="M130" s="195">
        <f ca="1"/>
        <v>0</v>
      </c>
      <c r="N130" s="196">
        <f ca="1"/>
        <v>0</v>
      </c>
      <c r="O130" s="489">
        <f ca="1"/>
        <v>0</v>
      </c>
      <c r="P130" s="591">
        <f ca="1"/>
        <v>0</v>
      </c>
      <c r="Q130" s="592">
        <f ca="1"/>
        <v>0</v>
      </c>
      <c r="R130" s="209">
        <f ca="1"/>
        <v>0</v>
      </c>
      <c r="S130" s="195">
        <f ca="1"/>
        <v>0</v>
      </c>
      <c r="T130" s="196">
        <f ca="1"/>
        <v>0</v>
      </c>
      <c r="U130" s="197">
        <f ca="1"/>
        <v>0</v>
      </c>
      <c r="V130" s="195">
        <f ca="1"/>
        <v>0</v>
      </c>
      <c r="W130" s="196">
        <f ca="1"/>
        <v>0</v>
      </c>
      <c r="X130" s="197">
        <f ca="1"/>
        <v>0</v>
      </c>
      <c r="Y130" s="195">
        <f ca="1"/>
        <v>0</v>
      </c>
      <c r="Z130" s="196">
        <f ca="1"/>
        <v>0</v>
      </c>
      <c r="AA130" s="209">
        <f ca="1"/>
        <v>0</v>
      </c>
      <c r="AB130" s="195">
        <f ca="1"/>
        <v>0</v>
      </c>
      <c r="AC130" s="196">
        <f ca="1"/>
        <v>0</v>
      </c>
      <c r="AD130" s="209">
        <f ca="1"/>
        <v>0</v>
      </c>
      <c r="AE130" s="195">
        <f ca="1"/>
        <v>0</v>
      </c>
      <c r="AF130" s="196">
        <f ca="1"/>
        <v>0</v>
      </c>
      <c r="AG130" s="737">
        <f ca="1"/>
        <v>0</v>
      </c>
      <c r="AH130" s="728">
        <f ca="1"/>
        <v>0</v>
      </c>
      <c r="AI130" s="738">
        <f ca="1"/>
        <v>0</v>
      </c>
      <c r="AJ130" t="str" cm="1">
        <f t="array" aca="1" ref="AJ130" ca="1">_xlfn.XLOOKUP(1,(E130='01 Summary'!$E$4:$E$250)*(('01 Summary'!$AI$4:$AI$250="Late")+('01 Summary'!$AI$4:$AI$250="On Schedule")),'01 Summary'!$AM$4:$AM$250," ")</f>
        <v xml:space="preserve"> </v>
      </c>
      <c r="AL130" t="s">
        <v>494</v>
      </c>
      <c r="AM130" t="s">
        <v>2641</v>
      </c>
      <c r="AN130" t="s">
        <v>2643</v>
      </c>
    </row>
    <row r="131" spans="2:40" ht="30" hidden="1" customHeight="1" x14ac:dyDescent="0.2">
      <c r="B131" s="508">
        <f ca="1"/>
        <v>127</v>
      </c>
      <c r="C131" s="512" t="str">
        <f ca="1"/>
        <v>-</v>
      </c>
      <c r="D131" s="512" t="str">
        <f ca="1"/>
        <v>Lot01</v>
      </c>
      <c r="E131" s="512" t="str">
        <f ca="1"/>
        <v>SCA2</v>
      </c>
      <c r="F131" s="512" t="str">
        <f ca="1"/>
        <v>SCA</v>
      </c>
      <c r="G131" s="543" t="str">
        <f ca="1"/>
        <v>Modification of Escalator Interface Point with CCTV and SCADA, East Section</v>
      </c>
      <c r="H131" s="512" t="str">
        <f ca="1"/>
        <v>-</v>
      </c>
      <c r="I131" s="513">
        <f ca="1"/>
        <v>0</v>
      </c>
      <c r="J131" s="512">
        <f ca="1"/>
        <v>0</v>
      </c>
      <c r="K131" s="514">
        <f ca="1"/>
        <v>46255</v>
      </c>
      <c r="L131" s="174">
        <f ca="1"/>
        <v>0</v>
      </c>
      <c r="M131" s="188">
        <f ca="1"/>
        <v>0</v>
      </c>
      <c r="N131" s="175">
        <f ca="1"/>
        <v>0</v>
      </c>
      <c r="O131" s="174">
        <f ca="1"/>
        <v>0</v>
      </c>
      <c r="P131" s="188">
        <f ca="1"/>
        <v>0</v>
      </c>
      <c r="Q131" s="175">
        <f ca="1"/>
        <v>0</v>
      </c>
      <c r="R131" s="174">
        <f ca="1"/>
        <v>0</v>
      </c>
      <c r="S131" s="188">
        <f ca="1"/>
        <v>0</v>
      </c>
      <c r="T131" s="175">
        <f ca="1"/>
        <v>0</v>
      </c>
      <c r="U131" s="174">
        <f ca="1"/>
        <v>0</v>
      </c>
      <c r="V131" s="188">
        <f ca="1"/>
        <v>0</v>
      </c>
      <c r="W131" s="175">
        <f ca="1"/>
        <v>0</v>
      </c>
      <c r="X131" s="174">
        <f ca="1"/>
        <v>0</v>
      </c>
      <c r="Y131" s="188">
        <f ca="1"/>
        <v>0</v>
      </c>
      <c r="Z131" s="175">
        <f ca="1"/>
        <v>0</v>
      </c>
      <c r="AA131" s="174">
        <f ca="1"/>
        <v>0</v>
      </c>
      <c r="AB131" s="188">
        <f ca="1"/>
        <v>0</v>
      </c>
      <c r="AC131" s="175">
        <f ca="1"/>
        <v>0</v>
      </c>
      <c r="AD131" s="174">
        <f ca="1"/>
        <v>0</v>
      </c>
      <c r="AE131" s="188">
        <f ca="1"/>
        <v>0</v>
      </c>
      <c r="AF131" s="175">
        <f ca="1"/>
        <v>0</v>
      </c>
      <c r="AG131" s="730">
        <f ca="1"/>
        <v>0</v>
      </c>
      <c r="AH131" s="731">
        <f ca="1"/>
        <v>0</v>
      </c>
      <c r="AI131" s="732">
        <f ca="1"/>
        <v>0</v>
      </c>
      <c r="AJ131" t="str" cm="1">
        <f t="array" aca="1" ref="AJ131" ca="1">_xlfn.XLOOKUP(1,(E131='01 Summary'!$E$4:$E$250)*(('01 Summary'!$AI$4:$AI$250="Late")+('01 Summary'!$AI$4:$AI$250="On Schedule")),'01 Summary'!$AM$4:$AM$250," ")</f>
        <v xml:space="preserve"> </v>
      </c>
      <c r="AL131"/>
      <c r="AM131">
        <v>0</v>
      </c>
      <c r="AN131">
        <v>0</v>
      </c>
    </row>
    <row r="132" spans="2:40" ht="30" hidden="1" customHeight="1" x14ac:dyDescent="0.2">
      <c r="B132" s="508">
        <f ca="1"/>
        <v>128</v>
      </c>
      <c r="C132" s="512" t="str">
        <f ca="1"/>
        <v>-</v>
      </c>
      <c r="D132" s="512" t="str">
        <f ca="1"/>
        <v>Lot01</v>
      </c>
      <c r="E132" s="512" t="str">
        <f ca="1"/>
        <v>SCA3</v>
      </c>
      <c r="F132" s="512" t="str">
        <f ca="1"/>
        <v>SCA</v>
      </c>
      <c r="G132" s="543" t="str">
        <f ca="1"/>
        <v>Magnetic of Fire Alarm System Interface Point with CCTV and SCADA</v>
      </c>
      <c r="H132" s="512" t="str">
        <f ca="1"/>
        <v>-</v>
      </c>
      <c r="I132" s="512">
        <f ca="1"/>
        <v>0</v>
      </c>
      <c r="J132" s="512">
        <f ca="1"/>
        <v>0</v>
      </c>
      <c r="K132" s="514">
        <f ca="1"/>
        <v>46255</v>
      </c>
      <c r="L132" s="174">
        <f ca="1"/>
        <v>0</v>
      </c>
      <c r="M132" s="188">
        <f ca="1"/>
        <v>0</v>
      </c>
      <c r="N132" s="175">
        <f ca="1"/>
        <v>0</v>
      </c>
      <c r="O132" s="174">
        <f ca="1"/>
        <v>0</v>
      </c>
      <c r="P132" s="188">
        <f ca="1"/>
        <v>0</v>
      </c>
      <c r="Q132" s="175">
        <f ca="1"/>
        <v>0</v>
      </c>
      <c r="R132" s="174">
        <f ca="1"/>
        <v>0</v>
      </c>
      <c r="S132" s="188">
        <f ca="1"/>
        <v>0</v>
      </c>
      <c r="T132" s="175">
        <f ca="1"/>
        <v>0</v>
      </c>
      <c r="U132" s="174">
        <f ca="1"/>
        <v>0</v>
      </c>
      <c r="V132" s="188">
        <f ca="1"/>
        <v>0</v>
      </c>
      <c r="W132" s="175">
        <f ca="1"/>
        <v>0</v>
      </c>
      <c r="X132" s="174">
        <f ca="1"/>
        <v>0</v>
      </c>
      <c r="Y132" s="188">
        <f ca="1"/>
        <v>0</v>
      </c>
      <c r="Z132" s="175">
        <f ca="1"/>
        <v>0</v>
      </c>
      <c r="AA132" s="174">
        <f ca="1"/>
        <v>0</v>
      </c>
      <c r="AB132" s="188">
        <f ca="1"/>
        <v>0</v>
      </c>
      <c r="AC132" s="175">
        <f ca="1"/>
        <v>0</v>
      </c>
      <c r="AD132" s="174">
        <f ca="1"/>
        <v>0</v>
      </c>
      <c r="AE132" s="188">
        <f ca="1"/>
        <v>0</v>
      </c>
      <c r="AF132" s="175">
        <f ca="1"/>
        <v>0</v>
      </c>
      <c r="AG132" s="730">
        <f ca="1"/>
        <v>0</v>
      </c>
      <c r="AH132" s="731">
        <f ca="1"/>
        <v>0</v>
      </c>
      <c r="AI132" s="732">
        <f ca="1"/>
        <v>0</v>
      </c>
      <c r="AJ132" s="571" t="str" cm="1">
        <f t="array" aca="1" ref="AJ132" ca="1">_xlfn.XLOOKUP(1,(E132='01 Summary'!$E$4:$E$250)*(('01 Summary'!$AI$4:$AI$250="Late")+('01 Summary'!$AI$4:$AI$250="On Schedule")),'01 Summary'!$AM$4:$AM$250," ")</f>
        <v xml:space="preserve"> </v>
      </c>
      <c r="AK132" s="571"/>
      <c r="AL132" s="571"/>
      <c r="AM132" s="571">
        <v>0</v>
      </c>
      <c r="AN132" s="571">
        <v>0</v>
      </c>
    </row>
    <row r="133" spans="2:40" ht="30" hidden="1" customHeight="1" x14ac:dyDescent="0.2">
      <c r="B133" s="508">
        <f ca="1"/>
        <v>129</v>
      </c>
      <c r="C133" s="636" t="str">
        <f ca="1"/>
        <v>SCA-39203</v>
      </c>
      <c r="D133" s="636" t="str">
        <f ca="1"/>
        <v>Lot01</v>
      </c>
      <c r="E133" s="636" t="str">
        <f ca="1"/>
        <v>SCA4</v>
      </c>
      <c r="F133" s="636" t="str">
        <f ca="1"/>
        <v>SCA</v>
      </c>
      <c r="G133" s="642" t="str">
        <f ca="1"/>
        <v>Add/Modify Civil Scada Hardwire for all  Station</v>
      </c>
      <c r="H133" s="636" t="str">
        <f ca="1"/>
        <v>ประธาน/ธารทิพย์</v>
      </c>
      <c r="I133" s="636">
        <f ca="1"/>
        <v>0</v>
      </c>
      <c r="J133" s="636">
        <f ca="1"/>
        <v>0</v>
      </c>
      <c r="K133" s="638">
        <f ca="1"/>
        <v>46255</v>
      </c>
      <c r="L133" s="194">
        <f ca="1"/>
        <v>0</v>
      </c>
      <c r="M133" s="195">
        <f ca="1"/>
        <v>0</v>
      </c>
      <c r="N133" s="196">
        <f ca="1"/>
        <v>0</v>
      </c>
      <c r="O133" s="177">
        <f ca="1"/>
        <v>0</v>
      </c>
      <c r="P133" s="591">
        <f ca="1"/>
        <v>0</v>
      </c>
      <c r="Q133" s="592">
        <f ca="1"/>
        <v>0</v>
      </c>
      <c r="R133" s="194">
        <f ca="1"/>
        <v>0</v>
      </c>
      <c r="S133" s="195">
        <f ca="1"/>
        <v>0</v>
      </c>
      <c r="T133" s="196">
        <f ca="1"/>
        <v>0</v>
      </c>
      <c r="U133" s="194">
        <f ca="1"/>
        <v>0</v>
      </c>
      <c r="V133" s="195">
        <f ca="1"/>
        <v>0</v>
      </c>
      <c r="W133" s="196">
        <f ca="1"/>
        <v>0</v>
      </c>
      <c r="X133" s="194">
        <f ca="1"/>
        <v>0</v>
      </c>
      <c r="Y133" s="195">
        <f ca="1"/>
        <v>0</v>
      </c>
      <c r="Z133" s="196">
        <f ca="1"/>
        <v>0</v>
      </c>
      <c r="AA133" s="194">
        <f ca="1"/>
        <v>0</v>
      </c>
      <c r="AB133" s="195">
        <f ca="1"/>
        <v>0</v>
      </c>
      <c r="AC133" s="196">
        <f ca="1"/>
        <v>0</v>
      </c>
      <c r="AD133" s="194">
        <f ca="1"/>
        <v>0</v>
      </c>
      <c r="AE133" s="195">
        <f ca="1"/>
        <v>0</v>
      </c>
      <c r="AF133" s="196">
        <f ca="1"/>
        <v>0</v>
      </c>
      <c r="AG133" s="727">
        <f ca="1"/>
        <v>0</v>
      </c>
      <c r="AH133" s="728">
        <f ca="1"/>
        <v>0</v>
      </c>
      <c r="AI133" s="738">
        <f ca="1"/>
        <v>0</v>
      </c>
      <c r="AJ133" t="str" cm="1">
        <f t="array" aca="1" ref="AJ133" ca="1">_xlfn.XLOOKUP(1,(E133='01 Summary'!$E$4:$E$250)*(('01 Summary'!$AI$4:$AI$250="Late")+('01 Summary'!$AI$4:$AI$250="On Schedule")),'01 Summary'!$AM$4:$AM$250," ")</f>
        <v xml:space="preserve"> </v>
      </c>
      <c r="AL133" t="s">
        <v>495</v>
      </c>
      <c r="AM133" t="s">
        <v>2653</v>
      </c>
      <c r="AN133" t="s">
        <v>2655</v>
      </c>
    </row>
    <row r="134" spans="2:40" ht="30" customHeight="1" x14ac:dyDescent="0.2">
      <c r="B134" s="508">
        <f ca="1"/>
        <v>130</v>
      </c>
      <c r="C134" s="674" t="str">
        <f ca="1"/>
        <v>COM-39200</v>
      </c>
      <c r="D134" s="674" t="str">
        <f ca="1"/>
        <v>Lot01</v>
      </c>
      <c r="E134" s="674" t="str">
        <f ca="1"/>
        <v>COM1</v>
      </c>
      <c r="F134" s="674" t="str">
        <f ca="1"/>
        <v>COM</v>
      </c>
      <c r="G134" s="676" t="str">
        <f ca="1"/>
        <v>Magnetic Door Lock</v>
      </c>
      <c r="H134" s="674" t="str">
        <f ca="1"/>
        <v>มนตรี</v>
      </c>
      <c r="I134" s="674">
        <f ca="1"/>
        <v>0</v>
      </c>
      <c r="J134" s="674">
        <f ca="1"/>
        <v>0</v>
      </c>
      <c r="K134" s="677">
        <f ca="1"/>
        <v>46255</v>
      </c>
      <c r="L134" s="193">
        <f ca="1"/>
        <v>45838</v>
      </c>
      <c r="M134" s="615">
        <f ca="1"/>
        <v>1</v>
      </c>
      <c r="N134" s="601" t="str">
        <f ca="1"/>
        <v>Completed</v>
      </c>
      <c r="O134" s="597">
        <f ca="1"/>
        <v>46157</v>
      </c>
      <c r="P134" s="615">
        <f ca="1"/>
        <v>1</v>
      </c>
      <c r="Q134" s="601" t="str">
        <f ca="1"/>
        <v>Completed</v>
      </c>
      <c r="R134" s="602">
        <f ca="1"/>
        <v>0</v>
      </c>
      <c r="S134" s="603">
        <f ca="1"/>
        <v>0</v>
      </c>
      <c r="T134" s="604">
        <f ca="1"/>
        <v>0</v>
      </c>
      <c r="U134" s="193">
        <f ca="1"/>
        <v>46387</v>
      </c>
      <c r="V134" s="615">
        <f ca="1"/>
        <v>0.27250000000000002</v>
      </c>
      <c r="W134" s="601" t="str">
        <f ca="1"/>
        <v>On Schedule</v>
      </c>
      <c r="X134" s="602">
        <f ca="1"/>
        <v>0</v>
      </c>
      <c r="Y134" s="603">
        <f ca="1"/>
        <v>0</v>
      </c>
      <c r="Z134" s="604">
        <f ca="1"/>
        <v>0</v>
      </c>
      <c r="AA134" s="193">
        <f ca="1"/>
        <v>46356</v>
      </c>
      <c r="AB134" s="615">
        <f ca="1"/>
        <v>0</v>
      </c>
      <c r="AC134" s="601" t="str">
        <f ca="1"/>
        <v>On Schedule</v>
      </c>
      <c r="AD134" s="193">
        <f ca="1"/>
        <v>46394</v>
      </c>
      <c r="AE134" s="615">
        <f ca="1"/>
        <v>0</v>
      </c>
      <c r="AF134" s="601" t="str">
        <f ca="1"/>
        <v>On Schedule</v>
      </c>
      <c r="AG134" s="193">
        <f ca="1"/>
        <v>46415</v>
      </c>
      <c r="AH134" s="615">
        <f ca="1"/>
        <v>0</v>
      </c>
      <c r="AI134" s="601" t="str">
        <f ca="1"/>
        <v>On Schedule</v>
      </c>
      <c r="AJ134" t="str" cm="1">
        <f t="array" aca="1" ref="AJ134" ca="1">_xlfn.XLOOKUP(1,(E134='01 Summary'!$E$4:$E$250)*(('01 Summary'!$AI$4:$AI$250="Late")+('01 Summary'!$AI$4:$AI$250="On Schedule")),'01 Summary'!$AM$4:$AM$250," ")</f>
        <v>กำลังดำเนินการ Progress by CIP</v>
      </c>
      <c r="AL134" s="644" t="s">
        <v>521</v>
      </c>
      <c r="AM134" s="644" t="s">
        <v>2408</v>
      </c>
      <c r="AN134" s="644" t="s">
        <v>2410</v>
      </c>
    </row>
    <row r="135" spans="2:40" ht="30" customHeight="1" x14ac:dyDescent="0.2">
      <c r="B135" s="508">
        <f ca="1"/>
        <v>131</v>
      </c>
      <c r="C135" s="544" t="str">
        <f ca="1"/>
        <v>MDW-39283</v>
      </c>
      <c r="D135" s="544" t="str">
        <f ca="1"/>
        <v>Lot01</v>
      </c>
      <c r="E135" s="544" t="str">
        <f ca="1"/>
        <v>COM2</v>
      </c>
      <c r="F135" s="544" t="str">
        <f ca="1"/>
        <v>COM</v>
      </c>
      <c r="G135" s="689" t="str">
        <f ca="1"/>
        <v>Intercom System in Cash Handling Room (if require)</v>
      </c>
      <c r="H135" s="544" t="str">
        <f ca="1"/>
        <v>บัณฑิต</v>
      </c>
      <c r="I135" s="545">
        <f ca="1"/>
        <v>0</v>
      </c>
      <c r="J135" s="544">
        <f ca="1"/>
        <v>0</v>
      </c>
      <c r="K135" s="546">
        <f ca="1"/>
        <v>46375</v>
      </c>
      <c r="L135" s="530">
        <f ca="1"/>
        <v>45930</v>
      </c>
      <c r="M135" s="187">
        <f ca="1"/>
        <v>1</v>
      </c>
      <c r="N135" s="191" t="str">
        <f ca="1"/>
        <v>Completed</v>
      </c>
      <c r="O135" s="597">
        <f ca="1"/>
        <v>46203</v>
      </c>
      <c r="P135" s="187">
        <f ca="1"/>
        <v>0.5</v>
      </c>
      <c r="Q135" s="191" t="str">
        <f ca="1"/>
        <v>Late</v>
      </c>
      <c r="R135" s="209">
        <f ca="1"/>
        <v>0</v>
      </c>
      <c r="S135" s="195">
        <f ca="1"/>
        <v>0</v>
      </c>
      <c r="T135" s="203">
        <f ca="1"/>
        <v>0</v>
      </c>
      <c r="U135" s="530">
        <f ca="1"/>
        <v>46326</v>
      </c>
      <c r="V135" s="187">
        <f ca="1"/>
        <v>0</v>
      </c>
      <c r="W135" s="191" t="str">
        <f ca="1"/>
        <v>On Schedule</v>
      </c>
      <c r="X135" s="530">
        <f ca="1"/>
        <v>46386</v>
      </c>
      <c r="Y135" s="187">
        <f ca="1"/>
        <v>0</v>
      </c>
      <c r="Z135" s="191" t="str">
        <f ca="1"/>
        <v>On Schedule</v>
      </c>
      <c r="AA135" s="530">
        <f ca="1"/>
        <v>46295</v>
      </c>
      <c r="AB135" s="187">
        <f ca="1"/>
        <v>0</v>
      </c>
      <c r="AC135" s="191" t="str">
        <f ca="1"/>
        <v>Late</v>
      </c>
      <c r="AD135" s="530">
        <f ca="1"/>
        <v>46333</v>
      </c>
      <c r="AE135" s="187">
        <f ca="1"/>
        <v>0</v>
      </c>
      <c r="AF135" s="191" t="str">
        <f ca="1"/>
        <v>On Schedule</v>
      </c>
      <c r="AG135" s="530">
        <f ca="1"/>
        <v>46354</v>
      </c>
      <c r="AH135" s="187">
        <f ca="1"/>
        <v>0</v>
      </c>
      <c r="AI135" s="191" t="str">
        <f ca="1"/>
        <v>On Schedule</v>
      </c>
      <c r="AJ135" t="str" cm="1">
        <f t="array" aca="1" ref="AJ135" ca="1">_xlfn.XLOOKUP(1,(E135='01 Summary'!$E$4:$E$250)*(('01 Summary'!$AI$4:$AI$250="Late")+('01 Summary'!$AI$4:$AI$250="On Schedule")),'01 Summary'!$AM$4:$AM$250," ")</f>
        <v>รอพื้นที่เข้าติดตั้ง</v>
      </c>
      <c r="AL135" s="644" t="s">
        <v>526</v>
      </c>
      <c r="AM135" s="644" t="s">
        <v>3572</v>
      </c>
      <c r="AN135" s="644" t="s">
        <v>3842</v>
      </c>
    </row>
    <row r="136" spans="2:40" ht="30" customHeight="1" x14ac:dyDescent="0.2">
      <c r="B136" s="508">
        <f ca="1"/>
        <v>132</v>
      </c>
      <c r="C136" s="508" t="str">
        <f ca="1"/>
        <v>COM-39001</v>
      </c>
      <c r="D136" s="508" t="str">
        <f ca="1"/>
        <v>Lot01</v>
      </c>
      <c r="E136" s="508" t="str">
        <f ca="1"/>
        <v>COM3</v>
      </c>
      <c r="F136" s="508" t="str">
        <f ca="1"/>
        <v>COM</v>
      </c>
      <c r="G136" s="542" t="str">
        <f ca="1"/>
        <v>Walk-Through Metal Detector System (WTMD), 1 per entrance</v>
      </c>
      <c r="H136" s="508" t="str">
        <f ca="1"/>
        <v>มนตรี</v>
      </c>
      <c r="I136" s="508">
        <f ca="1"/>
        <v>0</v>
      </c>
      <c r="J136" s="508">
        <f ca="1"/>
        <v>0</v>
      </c>
      <c r="K136" s="510">
        <f ca="1"/>
        <v>46345</v>
      </c>
      <c r="L136" s="173">
        <f ca="1"/>
        <v>45900</v>
      </c>
      <c r="M136" s="187">
        <f ca="1"/>
        <v>0</v>
      </c>
      <c r="N136" s="191" t="str">
        <f ca="1"/>
        <v>Late</v>
      </c>
      <c r="O136" s="597">
        <f ca="1"/>
        <v>46203</v>
      </c>
      <c r="P136" s="187">
        <f ca="1"/>
        <v>0</v>
      </c>
      <c r="Q136" s="191" t="str">
        <f ca="1"/>
        <v>Late</v>
      </c>
      <c r="R136" s="194">
        <f ca="1"/>
        <v>0</v>
      </c>
      <c r="S136" s="195">
        <f ca="1"/>
        <v>0</v>
      </c>
      <c r="T136" s="203">
        <f ca="1"/>
        <v>0</v>
      </c>
      <c r="U136" s="173">
        <f ca="1"/>
        <v>46446</v>
      </c>
      <c r="V136" s="187">
        <f ca="1"/>
        <v>0</v>
      </c>
      <c r="W136" s="191" t="str">
        <f ca="1"/>
        <v>On Schedule</v>
      </c>
      <c r="X136" s="194">
        <f ca="1"/>
        <v>0</v>
      </c>
      <c r="Y136" s="195">
        <f ca="1"/>
        <v>0</v>
      </c>
      <c r="Z136" s="203">
        <f ca="1"/>
        <v>0</v>
      </c>
      <c r="AA136" s="173">
        <f ca="1"/>
        <v>46416</v>
      </c>
      <c r="AB136" s="187">
        <f ca="1"/>
        <v>0</v>
      </c>
      <c r="AC136" s="191" t="str">
        <f ca="1"/>
        <v>On Schedule</v>
      </c>
      <c r="AD136" s="173">
        <f ca="1"/>
        <v>46453</v>
      </c>
      <c r="AE136" s="187">
        <f ca="1"/>
        <v>0</v>
      </c>
      <c r="AF136" s="191" t="str">
        <f ca="1"/>
        <v>On Schedule</v>
      </c>
      <c r="AG136" s="173">
        <f ca="1"/>
        <v>46474</v>
      </c>
      <c r="AH136" s="187">
        <f ca="1"/>
        <v>0</v>
      </c>
      <c r="AI136" s="191" t="str">
        <f ca="1"/>
        <v>On Schedule</v>
      </c>
      <c r="AJ136" s="571" t="str" cm="1">
        <f t="array" aca="1" ref="AJ136" ca="1">_xlfn.XLOOKUP(1,(E136='01 Summary'!$E$4:$E$250)*(('01 Summary'!$AI$4:$AI$250="Late")+('01 Summary'!$AI$4:$AI$250="On Schedule")),'01 Summary'!$AM$4:$AM$250," ")</f>
        <v>รอออก PPR อยู่ระหว่างการตรวจสอบสินค้า</v>
      </c>
      <c r="AK136" s="571"/>
      <c r="AL136" s="709" t="s">
        <v>522</v>
      </c>
      <c r="AM136" s="709" t="s">
        <v>2392</v>
      </c>
      <c r="AN136" s="709" t="s">
        <v>2394</v>
      </c>
    </row>
    <row r="137" spans="2:40" ht="30" hidden="1" customHeight="1" x14ac:dyDescent="0.2">
      <c r="B137" s="508">
        <f ca="1"/>
        <v>133</v>
      </c>
      <c r="C137" s="512" t="str">
        <f ca="1"/>
        <v>MDW-39284</v>
      </c>
      <c r="D137" s="512" t="str">
        <f ca="1"/>
        <v>Lot01</v>
      </c>
      <c r="E137" s="512" t="str">
        <f ca="1"/>
        <v>COM4</v>
      </c>
      <c r="F137" s="512" t="str">
        <f ca="1"/>
        <v>COM</v>
      </c>
      <c r="G137" s="543" t="str">
        <f ca="1"/>
        <v>Traveling Cable in all Lifts</v>
      </c>
      <c r="H137" s="512" t="str">
        <f ca="1"/>
        <v>มนตรี</v>
      </c>
      <c r="I137" s="512">
        <f ca="1"/>
        <v>0</v>
      </c>
      <c r="J137" s="512">
        <f ca="1"/>
        <v>0</v>
      </c>
      <c r="K137" s="514" t="str">
        <f ca="1"/>
        <v>-</v>
      </c>
      <c r="L137" s="174">
        <f ca="1"/>
        <v>0</v>
      </c>
      <c r="M137" s="188">
        <f ca="1"/>
        <v>0</v>
      </c>
      <c r="N137" s="175">
        <f ca="1"/>
        <v>0</v>
      </c>
      <c r="O137" s="174">
        <f ca="1"/>
        <v>0</v>
      </c>
      <c r="P137" s="188">
        <f ca="1"/>
        <v>0</v>
      </c>
      <c r="Q137" s="175">
        <f ca="1"/>
        <v>0</v>
      </c>
      <c r="R137" s="174">
        <f ca="1"/>
        <v>0</v>
      </c>
      <c r="S137" s="188">
        <f ca="1"/>
        <v>0</v>
      </c>
      <c r="T137" s="175">
        <f ca="1"/>
        <v>0</v>
      </c>
      <c r="U137" s="174">
        <f ca="1"/>
        <v>0</v>
      </c>
      <c r="V137" s="188">
        <f ca="1"/>
        <v>0</v>
      </c>
      <c r="W137" s="175">
        <f ca="1"/>
        <v>0</v>
      </c>
      <c r="X137" s="174">
        <f ca="1"/>
        <v>0</v>
      </c>
      <c r="Y137" s="188">
        <f ca="1"/>
        <v>0</v>
      </c>
      <c r="Z137" s="175">
        <f ca="1"/>
        <v>0</v>
      </c>
      <c r="AA137" s="174">
        <f ca="1"/>
        <v>0</v>
      </c>
      <c r="AB137" s="188">
        <f ca="1"/>
        <v>0</v>
      </c>
      <c r="AC137" s="175">
        <f ca="1"/>
        <v>0</v>
      </c>
      <c r="AD137" s="174">
        <f ca="1"/>
        <v>0</v>
      </c>
      <c r="AE137" s="188">
        <f ca="1"/>
        <v>0</v>
      </c>
      <c r="AF137" s="175">
        <f ca="1"/>
        <v>0</v>
      </c>
      <c r="AG137" s="730">
        <f ca="1"/>
        <v>0</v>
      </c>
      <c r="AH137" s="731">
        <f ca="1"/>
        <v>0</v>
      </c>
      <c r="AI137" s="732">
        <f ca="1"/>
        <v>0</v>
      </c>
      <c r="AJ137" t="str" cm="1">
        <f t="array" aca="1" ref="AJ137" ca="1">_xlfn.XLOOKUP(1,(E137='01 Summary'!$E$4:$E$250)*(('01 Summary'!$AI$4:$AI$250="Late")+('01 Summary'!$AI$4:$AI$250="On Schedule")),'01 Summary'!$AM$4:$AM$250," ")</f>
        <v xml:space="preserve"> </v>
      </c>
      <c r="AL137" t="s">
        <v>525</v>
      </c>
      <c r="AM137" t="s">
        <v>3574</v>
      </c>
      <c r="AN137" t="s">
        <v>3844</v>
      </c>
    </row>
    <row r="138" spans="2:40" ht="30" customHeight="1" x14ac:dyDescent="0.2">
      <c r="B138" s="508">
        <f ca="1"/>
        <v>134</v>
      </c>
      <c r="C138" s="508" t="str">
        <f ca="1"/>
        <v>MDW-39304</v>
      </c>
      <c r="D138" s="508" t="str">
        <f ca="1"/>
        <v>Lot01</v>
      </c>
      <c r="E138" s="508" t="str">
        <f ca="1"/>
        <v>COM5</v>
      </c>
      <c r="F138" s="508" t="str">
        <f ca="1"/>
        <v>COM</v>
      </c>
      <c r="G138" s="542" t="str">
        <f ca="1"/>
        <v>MEA Radio</v>
      </c>
      <c r="H138" s="508" t="str">
        <f ca="1"/>
        <v>ประธาน</v>
      </c>
      <c r="I138" s="508">
        <f ca="1"/>
        <v>0</v>
      </c>
      <c r="J138" s="508">
        <f ca="1"/>
        <v>0</v>
      </c>
      <c r="K138" s="510">
        <f ca="1"/>
        <v>46285</v>
      </c>
      <c r="L138" s="173">
        <f ca="1"/>
        <v>46052</v>
      </c>
      <c r="M138" s="187">
        <f ca="1"/>
        <v>1</v>
      </c>
      <c r="N138" s="191" t="str">
        <f ca="1"/>
        <v>Completed</v>
      </c>
      <c r="O138" s="173">
        <f ca="1"/>
        <v>46142</v>
      </c>
      <c r="P138" s="187">
        <f ca="1"/>
        <v>1</v>
      </c>
      <c r="Q138" s="191" t="str">
        <f ca="1"/>
        <v>Completed</v>
      </c>
      <c r="R138" s="194">
        <f ca="1"/>
        <v>0</v>
      </c>
      <c r="S138" s="195">
        <f ca="1"/>
        <v>0</v>
      </c>
      <c r="T138" s="203">
        <f ca="1"/>
        <v>0</v>
      </c>
      <c r="U138" s="173">
        <f ca="1"/>
        <v>46203</v>
      </c>
      <c r="V138" s="187">
        <f ca="1"/>
        <v>0.95</v>
      </c>
      <c r="W138" s="191" t="str">
        <f ca="1"/>
        <v>Late</v>
      </c>
      <c r="X138" s="173">
        <f ca="1"/>
        <v>46295</v>
      </c>
      <c r="Y138" s="187">
        <f ca="1"/>
        <v>0</v>
      </c>
      <c r="Z138" s="191" t="str">
        <f ca="1"/>
        <v>Late</v>
      </c>
      <c r="AA138" s="173">
        <f ca="1"/>
        <v>46288</v>
      </c>
      <c r="AB138" s="187">
        <f ca="1"/>
        <v>0</v>
      </c>
      <c r="AC138" s="191" t="str">
        <f ca="1"/>
        <v>Late</v>
      </c>
      <c r="AD138" s="173">
        <f ca="1"/>
        <v>46302</v>
      </c>
      <c r="AE138" s="187">
        <f ca="1"/>
        <v>0</v>
      </c>
      <c r="AF138" s="191" t="str">
        <f ca="1"/>
        <v>Late</v>
      </c>
      <c r="AG138" s="173">
        <f ca="1"/>
        <v>46325</v>
      </c>
      <c r="AH138" s="187">
        <f ca="1"/>
        <v>0</v>
      </c>
      <c r="AI138" s="191" t="str">
        <f ca="1"/>
        <v>On Schedule</v>
      </c>
      <c r="AJ138" t="str" cm="1">
        <f t="array" aca="1" ref="AJ138" ca="1">_xlfn.XLOOKUP(1,(E138='01 Summary'!$E$4:$E$250)*(('01 Summary'!$AI$4:$AI$250="Late")+('01 Summary'!$AI$4:$AI$250="On Schedule")),'01 Summary'!$AM$4:$AM$250," ")</f>
        <v>รอเฟอร์นิเจอร์ Fore cast Dec-26</v>
      </c>
      <c r="AL138" s="644" t="s">
        <v>523</v>
      </c>
      <c r="AM138" s="644" t="s">
        <v>2412</v>
      </c>
      <c r="AN138" s="644" t="s">
        <v>2414</v>
      </c>
    </row>
    <row r="139" spans="2:40" ht="30" hidden="1" customHeight="1" x14ac:dyDescent="0.2">
      <c r="B139" s="508">
        <f ca="1"/>
        <v>135</v>
      </c>
      <c r="C139" s="508" t="str">
        <f ca="1"/>
        <v>COM-39004</v>
      </c>
      <c r="D139" s="508" t="str">
        <f ca="1"/>
        <v>Lot01</v>
      </c>
      <c r="E139" s="508" t="str">
        <f ca="1"/>
        <v>COM6</v>
      </c>
      <c r="F139" s="508" t="str">
        <f ca="1"/>
        <v>COM</v>
      </c>
      <c r="G139" s="542" t="str">
        <f ca="1"/>
        <v>Main Cable Containment for M&amp;E Dedicated communication link to MRTA Head Quarter</v>
      </c>
      <c r="H139" s="508" t="str">
        <f ca="1"/>
        <v>มนตรี</v>
      </c>
      <c r="I139" s="508">
        <f ca="1"/>
        <v>0</v>
      </c>
      <c r="J139" s="508">
        <f ca="1"/>
        <v>0</v>
      </c>
      <c r="K139" s="510">
        <f ca="1"/>
        <v>46285</v>
      </c>
      <c r="L139" s="173">
        <f ca="1"/>
        <v>46053</v>
      </c>
      <c r="M139" s="187">
        <f ca="1"/>
        <v>1</v>
      </c>
      <c r="N139" s="191" t="str">
        <f ca="1"/>
        <v>Completed</v>
      </c>
      <c r="O139" s="173">
        <f ca="1"/>
        <v>46081</v>
      </c>
      <c r="P139" s="187">
        <f ca="1"/>
        <v>1</v>
      </c>
      <c r="Q139" s="191" t="str">
        <f ca="1"/>
        <v>Completed</v>
      </c>
      <c r="R139" s="194">
        <f ca="1"/>
        <v>0</v>
      </c>
      <c r="S139" s="195">
        <f ca="1"/>
        <v>0</v>
      </c>
      <c r="T139" s="203">
        <f ca="1"/>
        <v>0</v>
      </c>
      <c r="U139" s="173">
        <f ca="1"/>
        <v>46265</v>
      </c>
      <c r="V139" s="187">
        <f ca="1"/>
        <v>0.75</v>
      </c>
      <c r="W139" s="191" t="str">
        <f ca="1"/>
        <v>Late</v>
      </c>
      <c r="X139" s="194">
        <f ca="1"/>
        <v>0</v>
      </c>
      <c r="Y139" s="195">
        <f ca="1"/>
        <v>0</v>
      </c>
      <c r="Z139" s="203">
        <f ca="1"/>
        <v>0</v>
      </c>
      <c r="AA139" s="194">
        <f ca="1"/>
        <v>0</v>
      </c>
      <c r="AB139" s="195">
        <f ca="1"/>
        <v>0</v>
      </c>
      <c r="AC139" s="203">
        <f ca="1"/>
        <v>0</v>
      </c>
      <c r="AD139" s="194">
        <f ca="1"/>
        <v>0</v>
      </c>
      <c r="AE139" s="195">
        <f ca="1"/>
        <v>0</v>
      </c>
      <c r="AF139" s="203">
        <f ca="1"/>
        <v>0</v>
      </c>
      <c r="AG139" s="739">
        <f ca="1"/>
        <v>0</v>
      </c>
      <c r="AH139" s="739">
        <f ca="1"/>
        <v>0</v>
      </c>
      <c r="AI139" s="729">
        <f ca="1"/>
        <v>0</v>
      </c>
      <c r="AJ139" t="str" cm="1">
        <f t="array" aca="1" ref="AJ139" ca="1">_xlfn.XLOOKUP(1,(E139='01 Summary'!$E$4:$E$250)*(('01 Summary'!$AI$4:$AI$250="Late")+('01 Summary'!$AI$4:$AI$250="On Schedule")),'01 Summary'!$AM$4:$AM$250," ")</f>
        <v xml:space="preserve"> </v>
      </c>
      <c r="AL139" t="s">
        <v>498</v>
      </c>
      <c r="AM139" t="s">
        <v>2400</v>
      </c>
      <c r="AN139" t="s">
        <v>2402</v>
      </c>
    </row>
    <row r="140" spans="2:40" ht="30" customHeight="1" x14ac:dyDescent="0.2">
      <c r="B140" s="508">
        <f ca="1"/>
        <v>136</v>
      </c>
      <c r="C140" s="508" t="str">
        <f ca="1"/>
        <v>AFC-39001</v>
      </c>
      <c r="D140" s="508" t="str">
        <f ca="1"/>
        <v>Lot01</v>
      </c>
      <c r="E140" s="508" t="str">
        <f ca="1"/>
        <v>COM7</v>
      </c>
      <c r="F140" s="508" t="str">
        <f ca="1"/>
        <v>COM</v>
      </c>
      <c r="G140" s="542" t="str">
        <f ca="1"/>
        <v>Mini Paging in Ticket Office</v>
      </c>
      <c r="H140" s="508" t="str">
        <f ca="1"/>
        <v>บัณฑิต</v>
      </c>
      <c r="I140" s="508">
        <f ca="1"/>
        <v>0</v>
      </c>
      <c r="J140" s="508">
        <f ca="1"/>
        <v>0</v>
      </c>
      <c r="K140" s="510">
        <f ca="1"/>
        <v>46375</v>
      </c>
      <c r="L140" s="173">
        <f ca="1"/>
        <v>45910</v>
      </c>
      <c r="M140" s="187">
        <f ca="1"/>
        <v>1</v>
      </c>
      <c r="N140" s="191" t="str">
        <f ca="1"/>
        <v>Completed</v>
      </c>
      <c r="O140" s="173">
        <f ca="1"/>
        <v>46203</v>
      </c>
      <c r="P140" s="187">
        <f ca="1"/>
        <v>1</v>
      </c>
      <c r="Q140" s="191" t="str">
        <f ca="1"/>
        <v>Completed</v>
      </c>
      <c r="R140" s="194">
        <f ca="1"/>
        <v>0</v>
      </c>
      <c r="S140" s="195">
        <f ca="1"/>
        <v>0</v>
      </c>
      <c r="T140" s="203">
        <f ca="1"/>
        <v>0</v>
      </c>
      <c r="U140" s="173">
        <f ca="1"/>
        <v>46295</v>
      </c>
      <c r="V140" s="187">
        <f ca="1"/>
        <v>0</v>
      </c>
      <c r="W140" s="191" t="str">
        <f ca="1"/>
        <v>Late</v>
      </c>
      <c r="X140" s="173">
        <f ca="1"/>
        <v>46356</v>
      </c>
      <c r="Y140" s="187">
        <f ca="1"/>
        <v>0</v>
      </c>
      <c r="Z140" s="191" t="str">
        <f ca="1"/>
        <v>On Schedule</v>
      </c>
      <c r="AA140" s="173">
        <f ca="1"/>
        <v>46326</v>
      </c>
      <c r="AB140" s="187">
        <f ca="1"/>
        <v>0</v>
      </c>
      <c r="AC140" s="191" t="str">
        <f ca="1"/>
        <v>On Schedule</v>
      </c>
      <c r="AD140" s="173">
        <f ca="1"/>
        <v>46363</v>
      </c>
      <c r="AE140" s="187">
        <f ca="1"/>
        <v>0</v>
      </c>
      <c r="AF140" s="191" t="str">
        <f ca="1"/>
        <v>On Schedule</v>
      </c>
      <c r="AG140" s="173">
        <f ca="1"/>
        <v>46384</v>
      </c>
      <c r="AH140" s="187">
        <f ca="1"/>
        <v>0</v>
      </c>
      <c r="AI140" s="191" t="str">
        <f ca="1"/>
        <v>On Schedule</v>
      </c>
      <c r="AJ140" s="571" t="str" cm="1">
        <f t="array" aca="1" ref="AJ140" ca="1">_xlfn.XLOOKUP(1,(E140='01 Summary'!$E$4:$E$250)*(('01 Summary'!$AI$4:$AI$250="Late")+('01 Summary'!$AI$4:$AI$250="On Schedule")),'01 Summary'!$AM$4:$AM$250," ")</f>
        <v>ของมาแล้ว รอพื้นที่เข้าติดตั้ง</v>
      </c>
      <c r="AK140" s="571"/>
      <c r="AL140" s="709" t="s">
        <v>775</v>
      </c>
      <c r="AM140" s="709" t="s">
        <v>2719</v>
      </c>
      <c r="AN140" s="709" t="s">
        <v>2390</v>
      </c>
    </row>
    <row r="141" spans="2:40" ht="30" hidden="1" customHeight="1" x14ac:dyDescent="0.2">
      <c r="B141" s="508">
        <f ca="1"/>
        <v>137</v>
      </c>
      <c r="C141" s="512" t="str">
        <f ca="1"/>
        <v>MDW-39285</v>
      </c>
      <c r="D141" s="512" t="str">
        <f ca="1"/>
        <v>Lot01</v>
      </c>
      <c r="E141" s="512" t="str">
        <f ca="1"/>
        <v>COM8</v>
      </c>
      <c r="F141" s="512" t="str">
        <f ca="1"/>
        <v>COM</v>
      </c>
      <c r="G141" s="543" t="str">
        <f ca="1"/>
        <v>Provision of Cable Containment between OCC ORL and OCC BL</v>
      </c>
      <c r="H141" s="512" t="str">
        <f ca="1"/>
        <v>มนตรี</v>
      </c>
      <c r="I141" s="512">
        <f ca="1"/>
        <v>0</v>
      </c>
      <c r="J141" s="512">
        <f ca="1"/>
        <v>0</v>
      </c>
      <c r="K141" s="514">
        <f ca="1"/>
        <v>46225</v>
      </c>
      <c r="L141" s="205">
        <f ca="1"/>
        <v>0</v>
      </c>
      <c r="M141" s="206">
        <f ca="1"/>
        <v>0</v>
      </c>
      <c r="N141" s="463">
        <f ca="1"/>
        <v>0</v>
      </c>
      <c r="O141" s="645">
        <f ca="1"/>
        <v>0</v>
      </c>
      <c r="P141" s="646">
        <f ca="1"/>
        <v>0</v>
      </c>
      <c r="Q141" s="463">
        <f ca="1"/>
        <v>0</v>
      </c>
      <c r="R141" s="205">
        <f ca="1"/>
        <v>0</v>
      </c>
      <c r="S141" s="206">
        <f ca="1"/>
        <v>0</v>
      </c>
      <c r="T141" s="463">
        <f ca="1"/>
        <v>0</v>
      </c>
      <c r="U141" s="540">
        <f ca="1"/>
        <v>0</v>
      </c>
      <c r="V141" s="206">
        <f ca="1"/>
        <v>0</v>
      </c>
      <c r="W141" s="463">
        <f ca="1"/>
        <v>0</v>
      </c>
      <c r="X141" s="205">
        <f ca="1"/>
        <v>0</v>
      </c>
      <c r="Y141" s="206">
        <f ca="1"/>
        <v>0</v>
      </c>
      <c r="Z141" s="463">
        <f ca="1"/>
        <v>0</v>
      </c>
      <c r="AA141" s="205">
        <f ca="1"/>
        <v>0</v>
      </c>
      <c r="AB141" s="206">
        <f ca="1"/>
        <v>0</v>
      </c>
      <c r="AC141" s="463">
        <f ca="1"/>
        <v>0</v>
      </c>
      <c r="AD141" s="205">
        <f ca="1"/>
        <v>0</v>
      </c>
      <c r="AE141" s="206">
        <f ca="1"/>
        <v>0</v>
      </c>
      <c r="AF141" s="463">
        <f ca="1"/>
        <v>0</v>
      </c>
      <c r="AG141" s="734">
        <f ca="1"/>
        <v>0</v>
      </c>
      <c r="AH141" s="735">
        <f ca="1"/>
        <v>0</v>
      </c>
      <c r="AI141" s="740">
        <f ca="1"/>
        <v>0</v>
      </c>
      <c r="AJ141" t="str" cm="1">
        <f t="array" aca="1" ref="AJ141" ca="1">_xlfn.XLOOKUP(1,(E141='01 Summary'!$E$4:$E$250)*(('01 Summary'!$AI$4:$AI$250="Late")+('01 Summary'!$AI$4:$AI$250="On Schedule")),'01 Summary'!$AM$4:$AM$250," ")</f>
        <v xml:space="preserve"> </v>
      </c>
      <c r="AL141" t="s">
        <v>1377</v>
      </c>
      <c r="AM141" t="s">
        <v>380</v>
      </c>
      <c r="AN141" t="s">
        <v>380</v>
      </c>
    </row>
    <row r="142" spans="2:40" ht="30" hidden="1" customHeight="1" x14ac:dyDescent="0.2">
      <c r="B142" s="508">
        <f ca="1"/>
        <v>138</v>
      </c>
      <c r="C142" s="544" t="str">
        <f ca="1"/>
        <v>COM-39005</v>
      </c>
      <c r="D142" s="544" t="str">
        <f ca="1"/>
        <v>Lot01</v>
      </c>
      <c r="E142" s="544" t="str">
        <f ca="1"/>
        <v>COM9</v>
      </c>
      <c r="F142" s="544" t="str">
        <f ca="1"/>
        <v>COM</v>
      </c>
      <c r="G142" s="689" t="str">
        <f ca="1"/>
        <v>Power Distribution for M&amp;E Systems at MRTA Head Quarter</v>
      </c>
      <c r="H142" s="544" t="str">
        <f ca="1"/>
        <v>มนตรี</v>
      </c>
      <c r="I142" s="545">
        <f ca="1"/>
        <v>0</v>
      </c>
      <c r="J142" s="674">
        <f ca="1"/>
        <v>0</v>
      </c>
      <c r="K142" s="546">
        <f ca="1"/>
        <v>46285</v>
      </c>
      <c r="L142" s="530">
        <f ca="1"/>
        <v>46112</v>
      </c>
      <c r="M142" s="187">
        <f ca="1"/>
        <v>1</v>
      </c>
      <c r="N142" s="191" t="str">
        <f ca="1"/>
        <v>Completed</v>
      </c>
      <c r="O142" s="530">
        <f ca="1"/>
        <v>46203</v>
      </c>
      <c r="P142" s="187">
        <f ca="1"/>
        <v>1</v>
      </c>
      <c r="Q142" s="191" t="str">
        <f ca="1"/>
        <v>Completed</v>
      </c>
      <c r="R142" s="209">
        <f ca="1"/>
        <v>0</v>
      </c>
      <c r="S142" s="195">
        <f ca="1"/>
        <v>0</v>
      </c>
      <c r="T142" s="203">
        <f ca="1"/>
        <v>0</v>
      </c>
      <c r="U142" s="530">
        <f ca="1"/>
        <v>46265</v>
      </c>
      <c r="V142" s="187">
        <f ca="1"/>
        <v>1</v>
      </c>
      <c r="W142" s="191" t="str">
        <f ca="1"/>
        <v>Completed</v>
      </c>
      <c r="X142" s="209">
        <f ca="1"/>
        <v>0</v>
      </c>
      <c r="Y142" s="195">
        <f ca="1"/>
        <v>0</v>
      </c>
      <c r="Z142" s="203">
        <f ca="1"/>
        <v>0</v>
      </c>
      <c r="AA142" s="209">
        <f ca="1"/>
        <v>0</v>
      </c>
      <c r="AB142" s="195">
        <f ca="1"/>
        <v>0</v>
      </c>
      <c r="AC142" s="203">
        <f ca="1"/>
        <v>0</v>
      </c>
      <c r="AD142" s="209">
        <f ca="1"/>
        <v>0</v>
      </c>
      <c r="AE142" s="195">
        <f ca="1"/>
        <v>0</v>
      </c>
      <c r="AF142" s="203">
        <f ca="1"/>
        <v>0</v>
      </c>
      <c r="AG142" s="737">
        <f ca="1"/>
        <v>0</v>
      </c>
      <c r="AH142" s="728">
        <f ca="1"/>
        <v>0</v>
      </c>
      <c r="AI142" s="729">
        <f ca="1"/>
        <v>0</v>
      </c>
      <c r="AJ142" s="571" t="str" cm="1">
        <f t="array" aca="1" ref="AJ142" ca="1">_xlfn.XLOOKUP(1,(E142='01 Summary'!$E$4:$E$250)*(('01 Summary'!$AI$4:$AI$250="Late")+('01 Summary'!$AI$4:$AI$250="On Schedule")),'01 Summary'!$AM$4:$AM$250," ")</f>
        <v xml:space="preserve"> </v>
      </c>
      <c r="AK142" s="571"/>
      <c r="AL142" s="571" t="s">
        <v>500</v>
      </c>
      <c r="AM142" s="571" t="s">
        <v>2404</v>
      </c>
      <c r="AN142" s="571" t="s">
        <v>2406</v>
      </c>
    </row>
    <row r="143" spans="2:40" ht="30" hidden="1" customHeight="1" x14ac:dyDescent="0.2">
      <c r="B143" s="508">
        <f ca="1"/>
        <v>139</v>
      </c>
      <c r="C143" s="508" t="str">
        <f ca="1"/>
        <v>COM-39205</v>
      </c>
      <c r="D143" s="508" t="str">
        <f ca="1"/>
        <v>Lot01</v>
      </c>
      <c r="E143" s="508" t="str">
        <f ca="1"/>
        <v>COM10</v>
      </c>
      <c r="F143" s="508" t="str">
        <f ca="1"/>
        <v>COM</v>
      </c>
      <c r="G143" s="542" t="str">
        <f ca="1"/>
        <v>Underground Cable Containment at Public Areas (if require)</v>
      </c>
      <c r="H143" s="508" t="str">
        <f ca="1"/>
        <v>มนตรี</v>
      </c>
      <c r="I143" s="508">
        <f ca="1"/>
        <v>0</v>
      </c>
      <c r="J143" s="508">
        <f ca="1"/>
        <v>0</v>
      </c>
      <c r="K143" s="510">
        <f ca="1"/>
        <v>46255</v>
      </c>
      <c r="L143" s="173">
        <f ca="1"/>
        <v>46142</v>
      </c>
      <c r="M143" s="187">
        <f ca="1"/>
        <v>1</v>
      </c>
      <c r="N143" s="191" t="str">
        <f ca="1"/>
        <v>Completed</v>
      </c>
      <c r="O143" s="173">
        <f ca="1"/>
        <v>46234</v>
      </c>
      <c r="P143" s="187">
        <f ca="1"/>
        <v>1</v>
      </c>
      <c r="Q143" s="191" t="str">
        <f ca="1"/>
        <v>Completed</v>
      </c>
      <c r="R143" s="194">
        <f ca="1"/>
        <v>0</v>
      </c>
      <c r="S143" s="195">
        <f ca="1"/>
        <v>0</v>
      </c>
      <c r="T143" s="203">
        <f ca="1"/>
        <v>0</v>
      </c>
      <c r="U143" s="173">
        <f ca="1"/>
        <v>46387</v>
      </c>
      <c r="V143" s="189">
        <f ca="1"/>
        <v>1</v>
      </c>
      <c r="W143" s="191" t="str">
        <f ca="1"/>
        <v>Completed</v>
      </c>
      <c r="X143" s="194">
        <f ca="1"/>
        <v>0</v>
      </c>
      <c r="Y143" s="195">
        <f ca="1"/>
        <v>0</v>
      </c>
      <c r="Z143" s="203">
        <f ca="1"/>
        <v>0</v>
      </c>
      <c r="AA143" s="194">
        <f ca="1"/>
        <v>0</v>
      </c>
      <c r="AB143" s="195">
        <f ca="1"/>
        <v>0</v>
      </c>
      <c r="AC143" s="203">
        <f ca="1"/>
        <v>0</v>
      </c>
      <c r="AD143" s="194">
        <f ca="1"/>
        <v>0</v>
      </c>
      <c r="AE143" s="195">
        <f ca="1"/>
        <v>0</v>
      </c>
      <c r="AF143" s="203">
        <f ca="1"/>
        <v>0</v>
      </c>
      <c r="AG143" s="727">
        <f ca="1"/>
        <v>0</v>
      </c>
      <c r="AH143" s="728">
        <f ca="1"/>
        <v>0</v>
      </c>
      <c r="AI143" s="729">
        <f ca="1"/>
        <v>0</v>
      </c>
      <c r="AJ143" s="571" t="str" cm="1">
        <f t="array" aca="1" ref="AJ143" ca="1">_xlfn.XLOOKUP(1,(E143='01 Summary'!$E$4:$E$250)*(('01 Summary'!$AI$4:$AI$250="Late")+('01 Summary'!$AI$4:$AI$250="On Schedule")),'01 Summary'!$AM$4:$AM$250," ")</f>
        <v xml:space="preserve"> </v>
      </c>
      <c r="AK143" s="571"/>
      <c r="AL143" s="571" t="s">
        <v>1159</v>
      </c>
      <c r="AM143" s="571" t="s">
        <v>3507</v>
      </c>
      <c r="AN143" s="571" t="s">
        <v>3735</v>
      </c>
    </row>
    <row r="144" spans="2:40" ht="30" hidden="1" customHeight="1" x14ac:dyDescent="0.2">
      <c r="B144" s="508">
        <f ca="1"/>
        <v>140</v>
      </c>
      <c r="C144" s="512" t="str">
        <f ca="1"/>
        <v>-</v>
      </c>
      <c r="D144" s="512" t="str">
        <f ca="1"/>
        <v>Lot01</v>
      </c>
      <c r="E144" s="512" t="str">
        <f ca="1"/>
        <v>COM11</v>
      </c>
      <c r="F144" s="512" t="str">
        <f ca="1"/>
        <v>COM</v>
      </c>
      <c r="G144" s="543" t="str">
        <f ca="1"/>
        <v>Intercom at Ticket Issuing Machine</v>
      </c>
      <c r="H144" s="512" t="str">
        <f ca="1"/>
        <v>บัณฑิต</v>
      </c>
      <c r="I144" s="513">
        <f ca="1"/>
        <v>0</v>
      </c>
      <c r="J144" s="512" t="str">
        <f ca="1"/>
        <v>Depot</v>
      </c>
      <c r="K144" s="514" t="str">
        <f ca="1"/>
        <v>-</v>
      </c>
      <c r="L144" s="174">
        <f ca="1"/>
        <v>0</v>
      </c>
      <c r="M144" s="188">
        <f ca="1"/>
        <v>0</v>
      </c>
      <c r="N144" s="175">
        <f ca="1"/>
        <v>0</v>
      </c>
      <c r="O144" s="174">
        <f ca="1"/>
        <v>0</v>
      </c>
      <c r="P144" s="188">
        <f ca="1"/>
        <v>0</v>
      </c>
      <c r="Q144" s="175">
        <f ca="1"/>
        <v>0</v>
      </c>
      <c r="R144" s="174">
        <f ca="1"/>
        <v>0</v>
      </c>
      <c r="S144" s="188">
        <f ca="1"/>
        <v>0</v>
      </c>
      <c r="T144" s="175">
        <f ca="1"/>
        <v>0</v>
      </c>
      <c r="U144" s="174">
        <f ca="1"/>
        <v>0</v>
      </c>
      <c r="V144" s="188">
        <f ca="1"/>
        <v>0</v>
      </c>
      <c r="W144" s="175">
        <f ca="1"/>
        <v>0</v>
      </c>
      <c r="X144" s="174">
        <f ca="1"/>
        <v>0</v>
      </c>
      <c r="Y144" s="188">
        <f ca="1"/>
        <v>0</v>
      </c>
      <c r="Z144" s="175">
        <f ca="1"/>
        <v>0</v>
      </c>
      <c r="AA144" s="174">
        <f ca="1"/>
        <v>0</v>
      </c>
      <c r="AB144" s="188">
        <f ca="1"/>
        <v>0</v>
      </c>
      <c r="AC144" s="175">
        <f ca="1"/>
        <v>0</v>
      </c>
      <c r="AD144" s="174">
        <f ca="1"/>
        <v>0</v>
      </c>
      <c r="AE144" s="188">
        <f ca="1"/>
        <v>0</v>
      </c>
      <c r="AF144" s="175">
        <f ca="1"/>
        <v>0</v>
      </c>
      <c r="AG144" s="730">
        <f ca="1"/>
        <v>0</v>
      </c>
      <c r="AH144" s="731">
        <f ca="1"/>
        <v>0</v>
      </c>
      <c r="AI144" s="732">
        <f ca="1"/>
        <v>0</v>
      </c>
      <c r="AJ144" t="str" cm="1">
        <f t="array" aca="1" ref="AJ144" ca="1">_xlfn.XLOOKUP(1,(E144='01 Summary'!$E$4:$E$250)*(('01 Summary'!$AI$4:$AI$250="Late")+('01 Summary'!$AI$4:$AI$250="On Schedule")),'01 Summary'!$AM$4:$AM$250," ")</f>
        <v xml:space="preserve"> </v>
      </c>
      <c r="AL144"/>
      <c r="AM144">
        <v>0</v>
      </c>
      <c r="AN144">
        <v>0</v>
      </c>
    </row>
    <row r="145" spans="2:40" ht="30" hidden="1" customHeight="1" x14ac:dyDescent="0.2">
      <c r="B145" s="508">
        <f ca="1"/>
        <v>141</v>
      </c>
      <c r="C145" s="508" t="str">
        <f ca="1"/>
        <v>RST-39004,8</v>
      </c>
      <c r="D145" s="508" t="str">
        <f ca="1"/>
        <v>Lot01</v>
      </c>
      <c r="E145" s="508" t="str">
        <f ca="1"/>
        <v>RST1</v>
      </c>
      <c r="F145" s="508" t="str">
        <f ca="1"/>
        <v>RST</v>
      </c>
      <c r="G145" s="542" t="str">
        <f ca="1"/>
        <v>Driver Training Simulator</v>
      </c>
      <c r="H145" s="508" t="str">
        <f ca="1"/>
        <v>ธัญวิทย์</v>
      </c>
      <c r="I145" s="508">
        <f ca="1"/>
        <v>0</v>
      </c>
      <c r="J145" s="508" t="str">
        <f ca="1"/>
        <v>Depot</v>
      </c>
      <c r="K145" s="510">
        <f ca="1"/>
        <v>46285</v>
      </c>
      <c r="L145" s="173">
        <f ca="1"/>
        <v>45807</v>
      </c>
      <c r="M145" s="187">
        <f ca="1"/>
        <v>1</v>
      </c>
      <c r="N145" s="191" t="str">
        <f ca="1"/>
        <v>Completed</v>
      </c>
      <c r="O145" s="173">
        <f ca="1"/>
        <v>45838</v>
      </c>
      <c r="P145" s="187">
        <f ca="1"/>
        <v>1</v>
      </c>
      <c r="Q145" s="191" t="str">
        <f ca="1"/>
        <v>Completed</v>
      </c>
      <c r="R145" s="194">
        <f ca="1"/>
        <v>0</v>
      </c>
      <c r="S145" s="195">
        <f ca="1"/>
        <v>0</v>
      </c>
      <c r="T145" s="203">
        <f ca="1"/>
        <v>0</v>
      </c>
      <c r="U145" s="173">
        <f ca="1"/>
        <v>46387</v>
      </c>
      <c r="V145" s="187">
        <f ca="1"/>
        <v>0.81</v>
      </c>
      <c r="W145" s="191" t="str">
        <f ca="1"/>
        <v>On Schedule</v>
      </c>
      <c r="X145" s="194">
        <f ca="1"/>
        <v>0</v>
      </c>
      <c r="Y145" s="195">
        <f ca="1"/>
        <v>0</v>
      </c>
      <c r="Z145" s="203">
        <f ca="1"/>
        <v>0</v>
      </c>
      <c r="AA145" s="668">
        <f ca="1"/>
        <v>0</v>
      </c>
      <c r="AB145" s="669">
        <f ca="1"/>
        <v>0</v>
      </c>
      <c r="AC145" s="639">
        <f ca="1"/>
        <v>0</v>
      </c>
      <c r="AD145" s="668">
        <f ca="1"/>
        <v>0</v>
      </c>
      <c r="AE145" s="669">
        <f ca="1"/>
        <v>0</v>
      </c>
      <c r="AF145" s="639">
        <f ca="1"/>
        <v>0</v>
      </c>
      <c r="AG145" s="724">
        <f ca="1"/>
        <v>0</v>
      </c>
      <c r="AH145" s="725">
        <f ca="1"/>
        <v>0</v>
      </c>
      <c r="AI145" s="726">
        <f ca="1"/>
        <v>0</v>
      </c>
      <c r="AJ145" t="str" cm="1">
        <f t="array" aca="1" ref="AJ145" ca="1">_xlfn.XLOOKUP(1,(E145='01 Summary'!$E$4:$E$250)*(('01 Summary'!$AI$4:$AI$250="Late")+('01 Summary'!$AI$4:$AI$250="On Schedule")),'01 Summary'!$AM$4:$AM$250," ")</f>
        <v xml:space="preserve"> </v>
      </c>
      <c r="AL145" t="s">
        <v>540</v>
      </c>
      <c r="AM145" t="s">
        <v>4800</v>
      </c>
      <c r="AN145" t="s">
        <v>4800</v>
      </c>
    </row>
    <row r="146" spans="2:40" ht="30" customHeight="1" x14ac:dyDescent="0.2">
      <c r="B146" s="491">
        <f ca="1"/>
        <v>142</v>
      </c>
      <c r="C146" s="685" t="str">
        <f ca="1"/>
        <v>MDW-39500</v>
      </c>
      <c r="D146" s="685" t="str">
        <f ca="1"/>
        <v>Lot02</v>
      </c>
      <c r="E146" s="685" t="str">
        <f ca="1"/>
        <v>MO-CK1.1</v>
      </c>
      <c r="F146" s="685" t="str">
        <f ca="1"/>
        <v>MO-CK</v>
      </c>
      <c r="G146" s="687" t="str">
        <f ca="1"/>
        <v>Store Modification Works at Main Workshop - Civil&amp;AR</v>
      </c>
      <c r="H146" s="685" t="str">
        <f ca="1"/>
        <v>สหชาติ</v>
      </c>
      <c r="I146" s="685">
        <f ca="1"/>
        <v>0</v>
      </c>
      <c r="J146" s="685" t="str">
        <f ca="1"/>
        <v>Depot</v>
      </c>
      <c r="K146" s="688">
        <f ca="1"/>
        <v>46176</v>
      </c>
      <c r="L146" s="193">
        <f ca="1"/>
        <v>46080</v>
      </c>
      <c r="M146" s="531">
        <f ca="1"/>
        <v>1</v>
      </c>
      <c r="N146" s="601" t="str">
        <f ca="1"/>
        <v>Completed</v>
      </c>
      <c r="O146" s="193">
        <f ca="1"/>
        <v>46111</v>
      </c>
      <c r="P146" s="531">
        <f ca="1"/>
        <v>1</v>
      </c>
      <c r="Q146" s="601" t="str">
        <f ca="1"/>
        <v>Completed</v>
      </c>
      <c r="R146" s="602">
        <f ca="1"/>
        <v>0</v>
      </c>
      <c r="S146" s="603">
        <f ca="1"/>
        <v>0</v>
      </c>
      <c r="T146" s="604">
        <f ca="1"/>
        <v>0</v>
      </c>
      <c r="U146" s="193">
        <f ca="1"/>
        <v>46173</v>
      </c>
      <c r="V146" s="531">
        <f ca="1"/>
        <v>1</v>
      </c>
      <c r="W146" s="601" t="str">
        <f ca="1"/>
        <v>Completed</v>
      </c>
      <c r="X146" s="602">
        <f ca="1"/>
        <v>0</v>
      </c>
      <c r="Y146" s="603">
        <f ca="1"/>
        <v>0</v>
      </c>
      <c r="Z146" s="604">
        <f ca="1"/>
        <v>0</v>
      </c>
      <c r="AA146" s="193">
        <f ca="1"/>
        <v>46295</v>
      </c>
      <c r="AB146" s="531">
        <f ca="1"/>
        <v>0.5</v>
      </c>
      <c r="AC146" s="601" t="str">
        <f ca="1"/>
        <v>Late</v>
      </c>
      <c r="AD146" s="193">
        <f ca="1"/>
        <v>46302</v>
      </c>
      <c r="AE146" s="531">
        <f ca="1"/>
        <v>1</v>
      </c>
      <c r="AF146" s="601" t="str">
        <f ca="1"/>
        <v>Completed</v>
      </c>
      <c r="AG146" s="193">
        <f ca="1"/>
        <v>46325</v>
      </c>
      <c r="AH146" s="531">
        <f ca="1"/>
        <v>0</v>
      </c>
      <c r="AI146" s="601" t="str">
        <f ca="1"/>
        <v>On Schedule</v>
      </c>
      <c r="AJ146" cm="1">
        <f t="array" aca="1" ref="AJ146" ca="1">_xlfn.XLOOKUP(1,(E146='01 Summary'!$E$4:$E$250)*(('01 Summary'!$AI$4:$AI$250="Late")+('01 Summary'!$AI$4:$AI$250="On Schedule")),'01 Summary'!$AM$4:$AM$250," ")</f>
        <v>0</v>
      </c>
      <c r="AL146" s="644" t="s">
        <v>383</v>
      </c>
      <c r="AM146" s="644" t="s">
        <v>2167</v>
      </c>
      <c r="AN146" s="644" t="s">
        <v>2169</v>
      </c>
    </row>
    <row r="147" spans="2:40" ht="30" customHeight="1" x14ac:dyDescent="0.2">
      <c r="B147" s="491">
        <f ca="1"/>
        <v>143</v>
      </c>
      <c r="C147" s="491" t="str">
        <f ca="1"/>
        <v>MDW-39501</v>
      </c>
      <c r="D147" s="491" t="str">
        <f ca="1"/>
        <v>Lot02</v>
      </c>
      <c r="E147" s="491" t="str">
        <f ca="1"/>
        <v>MO-CK1.2</v>
      </c>
      <c r="F147" s="491" t="str">
        <f ca="1"/>
        <v>MO-CK</v>
      </c>
      <c r="G147" s="493" t="str">
        <f ca="1"/>
        <v>Store Modification Works at Main Workshop - Building Services</v>
      </c>
      <c r="H147" s="491" t="str">
        <f ca="1"/>
        <v>ประธาน</v>
      </c>
      <c r="I147" s="491">
        <f ca="1"/>
        <v>0</v>
      </c>
      <c r="J147" s="491" t="str">
        <f ca="1"/>
        <v>Depot</v>
      </c>
      <c r="K147" s="495">
        <f ca="1"/>
        <v>46177</v>
      </c>
      <c r="L147" s="173">
        <f ca="1"/>
        <v>46065</v>
      </c>
      <c r="M147" s="189">
        <f ca="1"/>
        <v>1</v>
      </c>
      <c r="N147" s="191" t="str">
        <f ca="1"/>
        <v>Completed</v>
      </c>
      <c r="O147" s="173">
        <f ca="1"/>
        <v>46111</v>
      </c>
      <c r="P147" s="189">
        <f ca="1"/>
        <v>1</v>
      </c>
      <c r="Q147" s="191" t="str">
        <f ca="1"/>
        <v>Completed</v>
      </c>
      <c r="R147" s="194">
        <f ca="1"/>
        <v>0</v>
      </c>
      <c r="S147" s="195">
        <f ca="1"/>
        <v>0</v>
      </c>
      <c r="T147" s="203">
        <f ca="1"/>
        <v>0</v>
      </c>
      <c r="U147" s="173">
        <f ca="1"/>
        <v>46170</v>
      </c>
      <c r="V147" s="189">
        <f ca="1"/>
        <v>1</v>
      </c>
      <c r="W147" s="191" t="str">
        <f ca="1"/>
        <v>Completed</v>
      </c>
      <c r="X147" s="194">
        <f ca="1"/>
        <v>0</v>
      </c>
      <c r="Y147" s="195">
        <f ca="1"/>
        <v>0</v>
      </c>
      <c r="Z147" s="203">
        <f ca="1"/>
        <v>0</v>
      </c>
      <c r="AA147" s="173">
        <f ca="1"/>
        <v>46295</v>
      </c>
      <c r="AB147" s="189">
        <f ca="1"/>
        <v>0</v>
      </c>
      <c r="AC147" s="191" t="str">
        <f ca="1"/>
        <v>Late</v>
      </c>
      <c r="AD147" s="173">
        <f ca="1"/>
        <v>46302</v>
      </c>
      <c r="AE147" s="189">
        <f ca="1"/>
        <v>1</v>
      </c>
      <c r="AF147" s="191" t="str">
        <f ca="1"/>
        <v>Completed</v>
      </c>
      <c r="AG147" s="173">
        <f ca="1"/>
        <v>46325</v>
      </c>
      <c r="AH147" s="189">
        <f ca="1"/>
        <v>0</v>
      </c>
      <c r="AI147" s="191" t="str">
        <f ca="1"/>
        <v>On Schedule</v>
      </c>
      <c r="AJ147" t="str" cm="1">
        <f t="array" aca="1" ref="AJ147" ca="1">_xlfn.XLOOKUP(1,(E147='01 Summary'!$E$4:$E$250)*(('01 Summary'!$AI$4:$AI$250="Late")+('01 Summary'!$AI$4:$AI$250="On Schedule")),'01 Summary'!$AM$4:$AM$250," ")</f>
        <v>รอสรุปตำแหน่ง Power Plug ชาร์จโฟลคลิฟท์ Oct-26</v>
      </c>
      <c r="AL147" s="644" t="s">
        <v>381</v>
      </c>
      <c r="AM147" s="644" t="s">
        <v>3638</v>
      </c>
      <c r="AN147" s="644" t="s">
        <v>3892</v>
      </c>
    </row>
    <row r="148" spans="2:40" ht="30" customHeight="1" x14ac:dyDescent="0.2">
      <c r="B148" s="491">
        <f ca="1"/>
        <v>144</v>
      </c>
      <c r="C148" s="491" t="str">
        <f ca="1"/>
        <v>MDW-39503</v>
      </c>
      <c r="D148" s="491" t="str">
        <f ca="1"/>
        <v>Lot02</v>
      </c>
      <c r="E148" s="491" t="str">
        <f ca="1"/>
        <v>MO-CK2</v>
      </c>
      <c r="F148" s="491" t="str">
        <f ca="1"/>
        <v>MO-CK</v>
      </c>
      <c r="G148" s="493" t="str">
        <f ca="1"/>
        <v>New MMC at Admin Building - Civil&amp;AR</v>
      </c>
      <c r="H148" s="491" t="str">
        <f ca="1"/>
        <v>สหชาติ</v>
      </c>
      <c r="I148" s="491">
        <f ca="1"/>
        <v>0</v>
      </c>
      <c r="J148" s="491" t="str">
        <f ca="1"/>
        <v>Depot</v>
      </c>
      <c r="K148" s="495">
        <f ca="1"/>
        <v>46237</v>
      </c>
      <c r="L148" s="173">
        <f ca="1"/>
        <v>46126</v>
      </c>
      <c r="M148" s="189">
        <f ca="1"/>
        <v>1</v>
      </c>
      <c r="N148" s="191" t="str">
        <f ca="1"/>
        <v>Completed</v>
      </c>
      <c r="O148" s="173">
        <f ca="1"/>
        <v>46157</v>
      </c>
      <c r="P148" s="189">
        <f ca="1"/>
        <v>1</v>
      </c>
      <c r="Q148" s="191" t="str">
        <f ca="1"/>
        <v>Completed</v>
      </c>
      <c r="R148" s="194">
        <f ca="1"/>
        <v>0</v>
      </c>
      <c r="S148" s="195">
        <f ca="1"/>
        <v>0</v>
      </c>
      <c r="T148" s="203">
        <f ca="1"/>
        <v>0</v>
      </c>
      <c r="U148" s="173">
        <f ca="1"/>
        <v>46234</v>
      </c>
      <c r="V148" s="189">
        <f ca="1"/>
        <v>1</v>
      </c>
      <c r="W148" s="191" t="str">
        <f ca="1"/>
        <v>Completed</v>
      </c>
      <c r="X148" s="194">
        <f ca="1"/>
        <v>0</v>
      </c>
      <c r="Y148" s="195">
        <f ca="1"/>
        <v>0</v>
      </c>
      <c r="Z148" s="203">
        <f ca="1"/>
        <v>0</v>
      </c>
      <c r="AA148" s="173">
        <f ca="1"/>
        <v>46295</v>
      </c>
      <c r="AB148" s="189">
        <f ca="1"/>
        <v>0.5</v>
      </c>
      <c r="AC148" s="191" t="str">
        <f ca="1"/>
        <v>Late</v>
      </c>
      <c r="AD148" s="173">
        <f ca="1"/>
        <v>46295</v>
      </c>
      <c r="AE148" s="189">
        <f ca="1"/>
        <v>0</v>
      </c>
      <c r="AF148" s="191" t="str">
        <f ca="1"/>
        <v>Late</v>
      </c>
      <c r="AG148" s="173">
        <f ca="1"/>
        <v>46325</v>
      </c>
      <c r="AH148" s="189">
        <f ca="1"/>
        <v>0</v>
      </c>
      <c r="AI148" s="191" t="str">
        <f ca="1"/>
        <v>On Schedule</v>
      </c>
      <c r="AJ148" t="str" cm="1">
        <f t="array" aca="1" ref="AJ148" ca="1">_xlfn.XLOOKUP(1,(E148='01 Summary'!$E$4:$E$250)*(('01 Summary'!$AI$4:$AI$250="Late")+('01 Summary'!$AI$4:$AI$250="On Schedule")),'01 Summary'!$AM$4:$AM$250," ")</f>
        <v>กำลังทำเอกสาร Test Report</v>
      </c>
      <c r="AL148" s="644" t="s">
        <v>386</v>
      </c>
      <c r="AM148" s="644" t="s">
        <v>2171</v>
      </c>
      <c r="AN148" s="644" t="s">
        <v>2173</v>
      </c>
    </row>
    <row r="149" spans="2:40" ht="30" customHeight="1" x14ac:dyDescent="0.2">
      <c r="B149" s="491">
        <f ca="1"/>
        <v>145</v>
      </c>
      <c r="C149" s="491" t="str">
        <f ca="1"/>
        <v>MDW-39504</v>
      </c>
      <c r="D149" s="491" t="str">
        <f ca="1"/>
        <v>Lot02</v>
      </c>
      <c r="E149" s="491" t="str">
        <f ca="1"/>
        <v>MO-CK3</v>
      </c>
      <c r="F149" s="491" t="str">
        <f ca="1"/>
        <v>MO-CK</v>
      </c>
      <c r="G149" s="493" t="str">
        <f ca="1"/>
        <v>Move or link Workstation and control panel to MMC room at admin C 2nd floor</v>
      </c>
      <c r="H149" s="491" t="str">
        <f ca="1"/>
        <v>ประธาน</v>
      </c>
      <c r="I149" s="491">
        <f ca="1"/>
        <v>0</v>
      </c>
      <c r="J149" s="491" t="str">
        <f ca="1"/>
        <v>Depot</v>
      </c>
      <c r="K149" s="495">
        <f ca="1"/>
        <v>46236</v>
      </c>
      <c r="L149" s="173">
        <f ca="1"/>
        <v>46081</v>
      </c>
      <c r="M149" s="189">
        <f ca="1"/>
        <v>1</v>
      </c>
      <c r="N149" s="191" t="str">
        <f ca="1"/>
        <v>Completed</v>
      </c>
      <c r="O149" s="173">
        <f ca="1"/>
        <v>46127</v>
      </c>
      <c r="P149" s="189">
        <f ca="1"/>
        <v>1</v>
      </c>
      <c r="Q149" s="191" t="str">
        <f ca="1"/>
        <v>Completed</v>
      </c>
      <c r="R149" s="194">
        <f ca="1"/>
        <v>0</v>
      </c>
      <c r="S149" s="195">
        <f ca="1"/>
        <v>0</v>
      </c>
      <c r="T149" s="203">
        <f ca="1"/>
        <v>0</v>
      </c>
      <c r="U149" s="173">
        <f ca="1"/>
        <v>46265</v>
      </c>
      <c r="V149" s="189">
        <f ca="1"/>
        <v>0.9</v>
      </c>
      <c r="W149" s="191" t="str">
        <f ca="1"/>
        <v>Late</v>
      </c>
      <c r="X149" s="194">
        <f ca="1"/>
        <v>0</v>
      </c>
      <c r="Y149" s="195">
        <f ca="1"/>
        <v>0</v>
      </c>
      <c r="Z149" s="203">
        <f ca="1"/>
        <v>0</v>
      </c>
      <c r="AA149" s="173">
        <f ca="1"/>
        <v>46295</v>
      </c>
      <c r="AB149" s="189">
        <f ca="1"/>
        <v>0</v>
      </c>
      <c r="AC149" s="191" t="str">
        <f ca="1"/>
        <v>Late</v>
      </c>
      <c r="AD149" s="583">
        <f ca="1"/>
        <v>46295</v>
      </c>
      <c r="AE149" s="189">
        <f ca="1"/>
        <v>0</v>
      </c>
      <c r="AF149" s="191" t="str">
        <f ca="1"/>
        <v>Late</v>
      </c>
      <c r="AG149" s="173">
        <f ca="1"/>
        <v>46325</v>
      </c>
      <c r="AH149" s="189">
        <f ca="1"/>
        <v>0</v>
      </c>
      <c r="AI149" s="191" t="str">
        <f ca="1"/>
        <v>On Schedule</v>
      </c>
      <c r="AJ149" t="str" cm="1">
        <f t="array" aca="1" ref="AJ149" ca="1">_xlfn.XLOOKUP(1,(E149='01 Summary'!$E$4:$E$250)*(('01 Summary'!$AI$4:$AI$250="Late")+('01 Summary'!$AI$4:$AI$250="On Schedule")),'01 Summary'!$AM$4:$AM$250," ")</f>
        <v>Fore cast Oct-26</v>
      </c>
      <c r="AL149" s="644" t="s">
        <v>385</v>
      </c>
      <c r="AM149" s="644" t="s">
        <v>3644</v>
      </c>
      <c r="AN149" s="644" t="s">
        <v>3896</v>
      </c>
    </row>
    <row r="150" spans="2:40" ht="30" customHeight="1" x14ac:dyDescent="0.2">
      <c r="B150" s="491">
        <f ca="1"/>
        <v>146</v>
      </c>
      <c r="C150" s="491" t="str">
        <f ca="1"/>
        <v>MDW-39543</v>
      </c>
      <c r="D150" s="491" t="str">
        <f ca="1"/>
        <v>Lot02</v>
      </c>
      <c r="E150" s="491" t="str">
        <f ca="1"/>
        <v>MO-CK4</v>
      </c>
      <c r="F150" s="491" t="str">
        <f ca="1"/>
        <v>MO-CK</v>
      </c>
      <c r="G150" s="493" t="str">
        <f ca="1"/>
        <v>Bird &amp; Rain Protection for Open space Admin C</v>
      </c>
      <c r="H150" s="491" t="str">
        <f ca="1"/>
        <v>สหชาติ</v>
      </c>
      <c r="I150" s="491">
        <f ca="1"/>
        <v>0</v>
      </c>
      <c r="J150" s="491" t="str">
        <f ca="1"/>
        <v>Depot</v>
      </c>
      <c r="K150" s="495">
        <f ca="1"/>
        <v>46235</v>
      </c>
      <c r="L150" s="173">
        <f ca="1"/>
        <v>46141</v>
      </c>
      <c r="M150" s="189">
        <f ca="1"/>
        <v>1</v>
      </c>
      <c r="N150" s="191" t="str">
        <f ca="1"/>
        <v>Completed</v>
      </c>
      <c r="O150" s="173">
        <f ca="1"/>
        <v>46172</v>
      </c>
      <c r="P150" s="189">
        <f ca="1"/>
        <v>1</v>
      </c>
      <c r="Q150" s="191" t="str">
        <f ca="1"/>
        <v>Completed</v>
      </c>
      <c r="R150" s="194">
        <f ca="1"/>
        <v>0</v>
      </c>
      <c r="S150" s="195">
        <f ca="1"/>
        <v>0</v>
      </c>
      <c r="T150" s="203">
        <f ca="1"/>
        <v>0</v>
      </c>
      <c r="U150" s="173">
        <f ca="1"/>
        <v>46234</v>
      </c>
      <c r="V150" s="189">
        <f ca="1"/>
        <v>1</v>
      </c>
      <c r="W150" s="191" t="str">
        <f ca="1"/>
        <v>Completed</v>
      </c>
      <c r="X150" s="194">
        <f ca="1"/>
        <v>0</v>
      </c>
      <c r="Y150" s="195">
        <f ca="1"/>
        <v>0</v>
      </c>
      <c r="Z150" s="203">
        <f ca="1"/>
        <v>0</v>
      </c>
      <c r="AA150" s="173">
        <f ca="1"/>
        <v>46295</v>
      </c>
      <c r="AB150" s="189">
        <f ca="1"/>
        <v>0.5</v>
      </c>
      <c r="AC150" s="191" t="str">
        <f ca="1"/>
        <v>Late</v>
      </c>
      <c r="AD150" s="583">
        <f ca="1"/>
        <v>46295</v>
      </c>
      <c r="AE150" s="189">
        <f ca="1"/>
        <v>0</v>
      </c>
      <c r="AF150" s="191" t="str">
        <f ca="1"/>
        <v>Late</v>
      </c>
      <c r="AG150" s="173">
        <f ca="1"/>
        <v>46325</v>
      </c>
      <c r="AH150" s="189">
        <f ca="1"/>
        <v>0</v>
      </c>
      <c r="AI150" s="191" t="str">
        <f ca="1"/>
        <v>On Schedule</v>
      </c>
      <c r="AJ150" s="571" cm="1">
        <f t="array" aca="1" ref="AJ150" ca="1">_xlfn.XLOOKUP(1,(E150='01 Summary'!$E$4:$E$250)*(('01 Summary'!$AI$4:$AI$250="Late")+('01 Summary'!$AI$4:$AI$250="On Schedule")),'01 Summary'!$AM$4:$AM$250," ")</f>
        <v>0</v>
      </c>
      <c r="AK150" s="571"/>
      <c r="AL150" s="709" t="s">
        <v>387</v>
      </c>
      <c r="AM150" s="709" t="s">
        <v>2268</v>
      </c>
      <c r="AN150" s="709" t="s">
        <v>2270</v>
      </c>
    </row>
    <row r="151" spans="2:40" ht="30" customHeight="1" x14ac:dyDescent="0.2">
      <c r="B151" s="491">
        <f ca="1"/>
        <v>147</v>
      </c>
      <c r="C151" s="491" t="str">
        <f ca="1"/>
        <v>MDW-39547</v>
      </c>
      <c r="D151" s="491" t="str">
        <f ca="1"/>
        <v>Lot02</v>
      </c>
      <c r="E151" s="491" t="str">
        <f ca="1"/>
        <v>MO-CK5</v>
      </c>
      <c r="F151" s="491" t="str">
        <f ca="1"/>
        <v>MO-CK</v>
      </c>
      <c r="G151" s="493" t="str">
        <f ca="1"/>
        <v>Relocate door in front of toilet and build partition wall to conceal the view in side of toilet</v>
      </c>
      <c r="H151" s="491" t="str">
        <f ca="1"/>
        <v>สหชาติ</v>
      </c>
      <c r="I151" s="491">
        <f ca="1"/>
        <v>0</v>
      </c>
      <c r="J151" s="491" t="str">
        <f ca="1"/>
        <v>Depot</v>
      </c>
      <c r="K151" s="495">
        <f ca="1"/>
        <v>46236</v>
      </c>
      <c r="L151" s="173">
        <f ca="1"/>
        <v>46156</v>
      </c>
      <c r="M151" s="189">
        <f ca="1"/>
        <v>1</v>
      </c>
      <c r="N151" s="191" t="str">
        <f ca="1"/>
        <v>Completed</v>
      </c>
      <c r="O151" s="173">
        <f ca="1"/>
        <v>46187</v>
      </c>
      <c r="P151" s="189">
        <f ca="1"/>
        <v>1</v>
      </c>
      <c r="Q151" s="191" t="str">
        <f ca="1"/>
        <v>Completed</v>
      </c>
      <c r="R151" s="194">
        <f ca="1"/>
        <v>0</v>
      </c>
      <c r="S151" s="195">
        <f ca="1"/>
        <v>0</v>
      </c>
      <c r="T151" s="203">
        <f ca="1"/>
        <v>0</v>
      </c>
      <c r="U151" s="173">
        <f ca="1"/>
        <v>46234</v>
      </c>
      <c r="V151" s="189">
        <f ca="1"/>
        <v>1</v>
      </c>
      <c r="W151" s="191" t="str">
        <f ca="1"/>
        <v>Completed</v>
      </c>
      <c r="X151" s="194">
        <f ca="1"/>
        <v>0</v>
      </c>
      <c r="Y151" s="195">
        <f ca="1"/>
        <v>0</v>
      </c>
      <c r="Z151" s="203">
        <f ca="1"/>
        <v>0</v>
      </c>
      <c r="AA151" s="173">
        <f ca="1"/>
        <v>46218</v>
      </c>
      <c r="AB151" s="189">
        <f ca="1"/>
        <v>1</v>
      </c>
      <c r="AC151" s="191" t="str">
        <f ca="1"/>
        <v>Completed</v>
      </c>
      <c r="AD151" s="583">
        <f ca="1"/>
        <v>46302</v>
      </c>
      <c r="AE151" s="189">
        <f ca="1"/>
        <v>0</v>
      </c>
      <c r="AF151" s="191" t="str">
        <f ca="1"/>
        <v>Late</v>
      </c>
      <c r="AG151" s="173">
        <f ca="1"/>
        <v>46325</v>
      </c>
      <c r="AH151" s="189">
        <f ca="1"/>
        <v>0</v>
      </c>
      <c r="AI151" s="191" t="str">
        <f ca="1"/>
        <v>On Schedule</v>
      </c>
      <c r="AJ151" s="571" cm="1">
        <f t="array" aca="1" ref="AJ151" ca="1">_xlfn.XLOOKUP(1,(E151='01 Summary'!$E$4:$E$250)*(('01 Summary'!$AI$4:$AI$250="Late")+('01 Summary'!$AI$4:$AI$250="On Schedule")),'01 Summary'!$AM$4:$AM$250," ")</f>
        <v>0</v>
      </c>
      <c r="AK151" s="571"/>
      <c r="AL151" s="709" t="s">
        <v>388</v>
      </c>
      <c r="AM151" s="709" t="s">
        <v>2284</v>
      </c>
      <c r="AN151" s="709" t="s">
        <v>2286</v>
      </c>
    </row>
    <row r="152" spans="2:40" ht="30" customHeight="1" x14ac:dyDescent="0.2">
      <c r="B152" s="491">
        <f ca="1"/>
        <v>148</v>
      </c>
      <c r="C152" s="491" t="str">
        <f ca="1"/>
        <v>MDW-39547</v>
      </c>
      <c r="D152" s="491" t="str">
        <f ca="1"/>
        <v>Lot02</v>
      </c>
      <c r="E152" s="491" t="str">
        <f ca="1"/>
        <v>MO-CK6</v>
      </c>
      <c r="F152" s="491" t="str">
        <f ca="1"/>
        <v>MO-CK</v>
      </c>
      <c r="G152" s="493" t="str">
        <f ca="1"/>
        <v>Modify Lockset the emergency door to be used for passage between the 2nd and 3rd floors inside the building.</v>
      </c>
      <c r="H152" s="491" t="str">
        <f ca="1"/>
        <v>สหชาติ</v>
      </c>
      <c r="I152" s="491">
        <f ca="1"/>
        <v>0</v>
      </c>
      <c r="J152" s="491" t="str">
        <f ca="1"/>
        <v>Depot</v>
      </c>
      <c r="K152" s="495">
        <f ca="1"/>
        <v>46237</v>
      </c>
      <c r="L152" s="173">
        <f ca="1"/>
        <v>46141</v>
      </c>
      <c r="M152" s="189">
        <f ca="1"/>
        <v>1</v>
      </c>
      <c r="N152" s="191" t="str">
        <f ca="1"/>
        <v>Completed</v>
      </c>
      <c r="O152" s="173">
        <f ca="1"/>
        <v>46187</v>
      </c>
      <c r="P152" s="189">
        <f ca="1"/>
        <v>1</v>
      </c>
      <c r="Q152" s="191" t="str">
        <f ca="1"/>
        <v>Completed</v>
      </c>
      <c r="R152" s="194">
        <f ca="1"/>
        <v>0</v>
      </c>
      <c r="S152" s="195">
        <f ca="1"/>
        <v>0</v>
      </c>
      <c r="T152" s="203">
        <f ca="1"/>
        <v>0</v>
      </c>
      <c r="U152" s="173">
        <f ca="1"/>
        <v>46234</v>
      </c>
      <c r="V152" s="189">
        <f ca="1"/>
        <v>1</v>
      </c>
      <c r="W152" s="191" t="str">
        <f ca="1"/>
        <v>Completed</v>
      </c>
      <c r="X152" s="194">
        <f ca="1"/>
        <v>0</v>
      </c>
      <c r="Y152" s="195">
        <f ca="1"/>
        <v>0</v>
      </c>
      <c r="Z152" s="203">
        <f ca="1"/>
        <v>0</v>
      </c>
      <c r="AA152" s="173">
        <f ca="1"/>
        <v>46204</v>
      </c>
      <c r="AB152" s="189">
        <f ca="1"/>
        <v>1</v>
      </c>
      <c r="AC152" s="191" t="str">
        <f ca="1"/>
        <v>Completed</v>
      </c>
      <c r="AD152" s="583">
        <f ca="1"/>
        <v>46295</v>
      </c>
      <c r="AE152" s="189">
        <f ca="1"/>
        <v>0</v>
      </c>
      <c r="AF152" s="191" t="str">
        <f ca="1"/>
        <v>Late</v>
      </c>
      <c r="AG152" s="173">
        <f ca="1"/>
        <v>46316</v>
      </c>
      <c r="AH152" s="189">
        <f ca="1"/>
        <v>0</v>
      </c>
      <c r="AI152" s="191" t="str">
        <f ca="1"/>
        <v>Late</v>
      </c>
      <c r="AJ152" s="571" cm="1">
        <f t="array" aca="1" ref="AJ152" ca="1">_xlfn.XLOOKUP(1,(E152='01 Summary'!$E$4:$E$250)*(('01 Summary'!$AI$4:$AI$250="Late")+('01 Summary'!$AI$4:$AI$250="On Schedule")),'01 Summary'!$AM$4:$AM$250," ")</f>
        <v>0</v>
      </c>
      <c r="AK152" s="571"/>
      <c r="AL152" s="709" t="s">
        <v>388</v>
      </c>
      <c r="AM152" s="709" t="s">
        <v>2284</v>
      </c>
      <c r="AN152" s="709" t="s">
        <v>2286</v>
      </c>
    </row>
    <row r="153" spans="2:40" ht="30" customHeight="1" x14ac:dyDescent="0.2">
      <c r="B153" s="491">
        <f ca="1"/>
        <v>149</v>
      </c>
      <c r="C153" s="491" t="str">
        <f ca="1"/>
        <v>MDW-39556</v>
      </c>
      <c r="D153" s="491" t="str">
        <f ca="1"/>
        <v>Lot02</v>
      </c>
      <c r="E153" s="491" t="str">
        <f ca="1"/>
        <v>MO-CK7</v>
      </c>
      <c r="F153" s="491" t="str">
        <f ca="1"/>
        <v>MO-CK</v>
      </c>
      <c r="G153" s="493" t="str">
        <f ca="1"/>
        <v>Addition small power for lounge and pantry room at 2nd floor and Hall and observation room at 3nd floor</v>
      </c>
      <c r="H153" s="491" t="str">
        <f ca="1"/>
        <v>ประธาน</v>
      </c>
      <c r="I153" s="491">
        <f ca="1"/>
        <v>0</v>
      </c>
      <c r="J153" s="491" t="str">
        <f ca="1"/>
        <v>Depot</v>
      </c>
      <c r="K153" s="495">
        <f ca="1"/>
        <v>46238</v>
      </c>
      <c r="L153" s="173">
        <f ca="1"/>
        <v>46156</v>
      </c>
      <c r="M153" s="189">
        <f ca="1"/>
        <v>1</v>
      </c>
      <c r="N153" s="191" t="str">
        <f ca="1"/>
        <v>Completed</v>
      </c>
      <c r="O153" s="173">
        <f ca="1"/>
        <v>46187</v>
      </c>
      <c r="P153" s="189">
        <f ca="1"/>
        <v>1</v>
      </c>
      <c r="Q153" s="191" t="str">
        <f ca="1"/>
        <v>Completed</v>
      </c>
      <c r="R153" s="194">
        <f ca="1"/>
        <v>0</v>
      </c>
      <c r="S153" s="195">
        <f ca="1"/>
        <v>0</v>
      </c>
      <c r="T153" s="203">
        <f ca="1"/>
        <v>0</v>
      </c>
      <c r="U153" s="173">
        <f ca="1"/>
        <v>46234</v>
      </c>
      <c r="V153" s="189">
        <f ca="1"/>
        <v>1</v>
      </c>
      <c r="W153" s="191" t="str">
        <f ca="1"/>
        <v>Completed</v>
      </c>
      <c r="X153" s="194">
        <f ca="1"/>
        <v>0</v>
      </c>
      <c r="Y153" s="195">
        <f ca="1"/>
        <v>0</v>
      </c>
      <c r="Z153" s="203">
        <f ca="1"/>
        <v>0</v>
      </c>
      <c r="AA153" s="173">
        <f ca="1"/>
        <v>46147</v>
      </c>
      <c r="AB153" s="189">
        <f ca="1"/>
        <v>1</v>
      </c>
      <c r="AC153" s="191" t="str">
        <f ca="1"/>
        <v>Completed</v>
      </c>
      <c r="AD153" s="583">
        <f ca="1"/>
        <v>46295</v>
      </c>
      <c r="AE153" s="189">
        <f ca="1"/>
        <v>1</v>
      </c>
      <c r="AF153" s="191" t="str">
        <f ca="1"/>
        <v>Completed</v>
      </c>
      <c r="AG153" s="173">
        <f ca="1"/>
        <v>46316</v>
      </c>
      <c r="AH153" s="189">
        <f ca="1"/>
        <v>1</v>
      </c>
      <c r="AI153" s="191" t="str">
        <f ca="1"/>
        <v>Completed</v>
      </c>
      <c r="AJ153" t="str" cm="1">
        <f t="array" aca="1" ref="AJ153" ca="1">_xlfn.XLOOKUP(1,(E153='01 Summary'!$E$4:$E$250)*(('01 Summary'!$AI$4:$AI$250="Late")+('01 Summary'!$AI$4:$AI$250="On Schedule")),'01 Summary'!$AM$4:$AM$250," ")</f>
        <v xml:space="preserve"> </v>
      </c>
      <c r="AL153" s="644" t="s">
        <v>389</v>
      </c>
      <c r="AM153" s="644" t="s">
        <v>3721</v>
      </c>
      <c r="AN153" s="644" t="s">
        <v>3939</v>
      </c>
    </row>
    <row r="154" spans="2:40" ht="30" customHeight="1" x14ac:dyDescent="0.2">
      <c r="B154" s="491">
        <f ca="1"/>
        <v>150</v>
      </c>
      <c r="C154" s="491" t="str">
        <f ca="1"/>
        <v>MDW-39548</v>
      </c>
      <c r="D154" s="491" t="str">
        <f ca="1"/>
        <v>Lot02</v>
      </c>
      <c r="E154" s="491" t="str">
        <f ca="1"/>
        <v>MO-CK8</v>
      </c>
      <c r="F154" s="491" t="str">
        <f ca="1"/>
        <v>MO-CK</v>
      </c>
      <c r="G154" s="493" t="str">
        <f ca="1"/>
        <v>Air Condition for using store room to be pantry room. 2nd floor</v>
      </c>
      <c r="H154" s="491" t="str">
        <f ca="1"/>
        <v>ประธาน</v>
      </c>
      <c r="I154" s="491">
        <f ca="1"/>
        <v>0</v>
      </c>
      <c r="J154" s="491" t="str">
        <f ca="1"/>
        <v>Depot</v>
      </c>
      <c r="K154" s="495">
        <f ca="1"/>
        <v>46239</v>
      </c>
      <c r="L154" s="173">
        <f ca="1"/>
        <v>46141</v>
      </c>
      <c r="M154" s="189">
        <f ca="1"/>
        <v>1</v>
      </c>
      <c r="N154" s="192" t="str">
        <f ca="1"/>
        <v>Completed</v>
      </c>
      <c r="O154" s="173">
        <f ca="1"/>
        <v>46187</v>
      </c>
      <c r="P154" s="189">
        <f ca="1"/>
        <v>1</v>
      </c>
      <c r="Q154" s="192" t="str">
        <f ca="1"/>
        <v>Completed</v>
      </c>
      <c r="R154" s="194">
        <f ca="1"/>
        <v>0</v>
      </c>
      <c r="S154" s="195">
        <f ca="1"/>
        <v>0</v>
      </c>
      <c r="T154" s="203">
        <f ca="1"/>
        <v>0</v>
      </c>
      <c r="U154" s="173">
        <f ca="1"/>
        <v>46234</v>
      </c>
      <c r="V154" s="189">
        <f ca="1"/>
        <v>1</v>
      </c>
      <c r="W154" s="191" t="str">
        <f ca="1"/>
        <v>Completed</v>
      </c>
      <c r="X154" s="194">
        <f ca="1"/>
        <v>0</v>
      </c>
      <c r="Y154" s="195">
        <f ca="1"/>
        <v>0</v>
      </c>
      <c r="Z154" s="203">
        <f ca="1"/>
        <v>0</v>
      </c>
      <c r="AA154" s="173">
        <f ca="1"/>
        <v>46105</v>
      </c>
      <c r="AB154" s="189">
        <f ca="1"/>
        <v>1</v>
      </c>
      <c r="AC154" s="191" t="str">
        <f ca="1"/>
        <v>Completed</v>
      </c>
      <c r="AD154" s="173">
        <f ca="1"/>
        <v>46295</v>
      </c>
      <c r="AE154" s="189">
        <f ca="1"/>
        <v>1</v>
      </c>
      <c r="AF154" s="191" t="str">
        <f ca="1"/>
        <v>Completed</v>
      </c>
      <c r="AG154" s="173">
        <f ca="1"/>
        <v>46213</v>
      </c>
      <c r="AH154" s="189">
        <f ca="1"/>
        <v>1</v>
      </c>
      <c r="AI154" s="191" t="str">
        <f ca="1"/>
        <v>Completed</v>
      </c>
      <c r="AJ154" s="571" t="str" cm="1">
        <f t="array" aca="1" ref="AJ154" ca="1">_xlfn.XLOOKUP(1,(E154='01 Summary'!$E$4:$E$250)*(('01 Summary'!$AI$4:$AI$250="Late")+('01 Summary'!$AI$4:$AI$250="On Schedule")),'01 Summary'!$AM$4:$AM$250," ")</f>
        <v xml:space="preserve"> </v>
      </c>
      <c r="AK154" s="571"/>
      <c r="AL154" s="709" t="s">
        <v>390</v>
      </c>
      <c r="AM154" s="709" t="s">
        <v>3707</v>
      </c>
      <c r="AN154" s="709" t="s">
        <v>3927</v>
      </c>
    </row>
    <row r="155" spans="2:40" ht="30" customHeight="1" x14ac:dyDescent="0.2">
      <c r="B155" s="491">
        <f ca="1"/>
        <v>151</v>
      </c>
      <c r="C155" s="685" t="str">
        <f ca="1"/>
        <v>MDW-39552</v>
      </c>
      <c r="D155" s="685" t="str">
        <f ca="1"/>
        <v>Lot02</v>
      </c>
      <c r="E155" s="685" t="str">
        <f ca="1"/>
        <v>MO-CK9</v>
      </c>
      <c r="F155" s="685" t="str">
        <f ca="1"/>
        <v>MO-CK</v>
      </c>
      <c r="G155" s="687" t="str">
        <f ca="1"/>
        <v>Walk Way Hand rail high 90 cm 1 side (144 m. x 7 route)</v>
      </c>
      <c r="H155" s="685" t="str">
        <f ca="1"/>
        <v>สหชาติ</v>
      </c>
      <c r="I155" s="685">
        <f ca="1"/>
        <v>0</v>
      </c>
      <c r="J155" s="685" t="str">
        <f ca="1"/>
        <v>Depot</v>
      </c>
      <c r="K155" s="688">
        <f ca="1"/>
        <v>46296</v>
      </c>
      <c r="L155" s="193">
        <f ca="1"/>
        <v>46172</v>
      </c>
      <c r="M155" s="531">
        <f ca="1"/>
        <v>1</v>
      </c>
      <c r="N155" s="601" t="str">
        <f ca="1"/>
        <v>Completed</v>
      </c>
      <c r="O155" s="193">
        <f ca="1"/>
        <v>46203</v>
      </c>
      <c r="P155" s="531">
        <f ca="1"/>
        <v>1</v>
      </c>
      <c r="Q155" s="601" t="str">
        <f ca="1"/>
        <v>Completed</v>
      </c>
      <c r="R155" s="602">
        <f ca="1"/>
        <v>0</v>
      </c>
      <c r="S155" s="603">
        <f ca="1"/>
        <v>0</v>
      </c>
      <c r="T155" s="604">
        <f ca="1"/>
        <v>0</v>
      </c>
      <c r="U155" s="193">
        <f ca="1"/>
        <v>46295</v>
      </c>
      <c r="V155" s="531">
        <f ca="1"/>
        <v>0.98770000000000002</v>
      </c>
      <c r="W155" s="601" t="str">
        <f ca="1"/>
        <v>Late</v>
      </c>
      <c r="X155" s="602">
        <f ca="1"/>
        <v>0</v>
      </c>
      <c r="Y155" s="603">
        <f ca="1"/>
        <v>0</v>
      </c>
      <c r="Z155" s="604">
        <f ca="1"/>
        <v>0</v>
      </c>
      <c r="AA155" s="193">
        <f ca="1"/>
        <v>46295</v>
      </c>
      <c r="AB155" s="531">
        <f ca="1"/>
        <v>0.5</v>
      </c>
      <c r="AC155" s="601" t="str">
        <f ca="1"/>
        <v>Late</v>
      </c>
      <c r="AD155" s="193">
        <f ca="1"/>
        <v>46302</v>
      </c>
      <c r="AE155" s="531">
        <f ca="1"/>
        <v>0</v>
      </c>
      <c r="AF155" s="601" t="str">
        <f ca="1"/>
        <v>Late</v>
      </c>
      <c r="AG155" s="193">
        <f ca="1"/>
        <v>46325</v>
      </c>
      <c r="AH155" s="531">
        <f ca="1"/>
        <v>0</v>
      </c>
      <c r="AI155" s="601" t="str">
        <f ca="1"/>
        <v>On Schedule</v>
      </c>
      <c r="AJ155" s="571" t="str" cm="1">
        <f t="array" aca="1" ref="AJ155" ca="1">_xlfn.XLOOKUP(1,(E155='01 Summary'!$E$4:$E$250)*(('01 Summary'!$AI$4:$AI$250="Late")+('01 Summary'!$AI$4:$AI$250="On Schedule")),'01 Summary'!$AM$4:$AM$250," ")</f>
        <v>คงเหลืองานคอนกรีตทางเดินข้ามราง</v>
      </c>
      <c r="AK155" s="571"/>
      <c r="AL155" s="709" t="s">
        <v>391</v>
      </c>
      <c r="AM155" s="709" t="s">
        <v>2292</v>
      </c>
      <c r="AN155" s="709" t="s">
        <v>2294</v>
      </c>
    </row>
    <row r="156" spans="2:40" ht="30" hidden="1" customHeight="1" x14ac:dyDescent="0.2">
      <c r="B156" s="491">
        <f ca="1"/>
        <v>152</v>
      </c>
      <c r="C156" s="496" t="str">
        <f ca="1"/>
        <v>MDW-39544</v>
      </c>
      <c r="D156" s="496" t="str">
        <f ca="1"/>
        <v>Lot02</v>
      </c>
      <c r="E156" s="496" t="str">
        <f ca="1"/>
        <v>MO-CK10</v>
      </c>
      <c r="F156" s="496" t="str">
        <f ca="1"/>
        <v>MO-CK</v>
      </c>
      <c r="G156" s="498" t="str">
        <f ca="1"/>
        <v>Barbed wire fence Viaduct CE CW</v>
      </c>
      <c r="H156" s="496" t="str">
        <f ca="1"/>
        <v>บัณฑิต/สหชาติ</v>
      </c>
      <c r="I156" s="496" t="str">
        <f ca="1"/>
        <v>พี่ต่อ</v>
      </c>
      <c r="J156" s="496" t="str">
        <f ca="1"/>
        <v>Depot</v>
      </c>
      <c r="K156" s="500">
        <f ca="1"/>
        <v>46388</v>
      </c>
      <c r="L156" s="174">
        <f ca="1"/>
        <v>0</v>
      </c>
      <c r="M156" s="188">
        <f ca="1"/>
        <v>0</v>
      </c>
      <c r="N156" s="175">
        <f ca="1"/>
        <v>0</v>
      </c>
      <c r="O156" s="174">
        <f ca="1"/>
        <v>0</v>
      </c>
      <c r="P156" s="188">
        <f ca="1"/>
        <v>0</v>
      </c>
      <c r="Q156" s="175">
        <f ca="1"/>
        <v>0</v>
      </c>
      <c r="R156" s="174">
        <f ca="1"/>
        <v>0</v>
      </c>
      <c r="S156" s="188">
        <f ca="1"/>
        <v>0</v>
      </c>
      <c r="T156" s="175">
        <f ca="1"/>
        <v>0</v>
      </c>
      <c r="U156" s="174">
        <f ca="1"/>
        <v>0</v>
      </c>
      <c r="V156" s="188">
        <f ca="1"/>
        <v>0</v>
      </c>
      <c r="W156" s="175">
        <f ca="1"/>
        <v>0</v>
      </c>
      <c r="X156" s="174">
        <f ca="1"/>
        <v>0</v>
      </c>
      <c r="Y156" s="188">
        <f ca="1"/>
        <v>0</v>
      </c>
      <c r="Z156" s="175">
        <f ca="1"/>
        <v>0</v>
      </c>
      <c r="AA156" s="174">
        <f ca="1"/>
        <v>0</v>
      </c>
      <c r="AB156" s="188">
        <f ca="1"/>
        <v>0</v>
      </c>
      <c r="AC156" s="175">
        <f ca="1"/>
        <v>0</v>
      </c>
      <c r="AD156" s="174">
        <f ca="1"/>
        <v>0</v>
      </c>
      <c r="AE156" s="188">
        <f ca="1"/>
        <v>0</v>
      </c>
      <c r="AF156" s="175">
        <f ca="1"/>
        <v>0</v>
      </c>
      <c r="AG156" s="730">
        <f ca="1"/>
        <v>0</v>
      </c>
      <c r="AH156" s="731">
        <f ca="1"/>
        <v>0</v>
      </c>
      <c r="AI156" s="732">
        <f ca="1"/>
        <v>0</v>
      </c>
      <c r="AJ156" s="571" t="str" cm="1">
        <f t="array" aca="1" ref="AJ156" ca="1">_xlfn.XLOOKUP(1,(E156='01 Summary'!$E$4:$E$250)*(('01 Summary'!$AI$4:$AI$250="Late")+('01 Summary'!$AI$4:$AI$250="On Schedule")),'01 Summary'!$AM$4:$AM$250," ")</f>
        <v xml:space="preserve"> </v>
      </c>
      <c r="AK156" s="571"/>
      <c r="AL156" s="571" t="s">
        <v>392</v>
      </c>
      <c r="AM156" s="571" t="s">
        <v>2272</v>
      </c>
      <c r="AN156" s="571" t="s">
        <v>2274</v>
      </c>
    </row>
    <row r="157" spans="2:40" ht="30" customHeight="1" x14ac:dyDescent="0.2">
      <c r="B157" s="491">
        <f ca="1"/>
        <v>153</v>
      </c>
      <c r="C157" s="491" t="str">
        <f ca="1"/>
        <v>MDW-39545</v>
      </c>
      <c r="D157" s="491" t="str">
        <f ca="1"/>
        <v>Lot02</v>
      </c>
      <c r="E157" s="491" t="str">
        <f ca="1"/>
        <v>MO-CK11</v>
      </c>
      <c r="F157" s="491" t="str">
        <f ca="1"/>
        <v>MO-CK</v>
      </c>
      <c r="G157" s="493" t="str">
        <f ca="1"/>
        <v>Chain Link at Cut &amp; Cover 600m.</v>
      </c>
      <c r="H157" s="491" t="str">
        <f ca="1"/>
        <v>สหชาติ</v>
      </c>
      <c r="I157" s="491" t="str">
        <f ca="1"/>
        <v>พรพรหม</v>
      </c>
      <c r="J157" s="491" t="str">
        <f ca="1"/>
        <v>Depot</v>
      </c>
      <c r="K157" s="495">
        <f ca="1"/>
        <v>46174</v>
      </c>
      <c r="L157" s="173">
        <f ca="1"/>
        <v>46080</v>
      </c>
      <c r="M157" s="189">
        <f ca="1"/>
        <v>1</v>
      </c>
      <c r="N157" s="191" t="str">
        <f ca="1"/>
        <v>Completed</v>
      </c>
      <c r="O157" s="173">
        <f ca="1"/>
        <v>46142</v>
      </c>
      <c r="P157" s="189">
        <f ca="1"/>
        <v>1</v>
      </c>
      <c r="Q157" s="191" t="str">
        <f ca="1"/>
        <v>Completed</v>
      </c>
      <c r="R157" s="194">
        <f ca="1"/>
        <v>0</v>
      </c>
      <c r="S157" s="195">
        <f ca="1"/>
        <v>0</v>
      </c>
      <c r="T157" s="203">
        <f ca="1"/>
        <v>0</v>
      </c>
      <c r="U157" s="173">
        <f ca="1"/>
        <v>46265</v>
      </c>
      <c r="V157" s="189">
        <f ca="1"/>
        <v>1</v>
      </c>
      <c r="W157" s="191" t="str">
        <f ca="1"/>
        <v>Completed</v>
      </c>
      <c r="X157" s="194">
        <f ca="1"/>
        <v>0</v>
      </c>
      <c r="Y157" s="195">
        <f ca="1"/>
        <v>0</v>
      </c>
      <c r="Z157" s="203">
        <f ca="1"/>
        <v>0</v>
      </c>
      <c r="AA157" s="173">
        <f ca="1"/>
        <v>46235</v>
      </c>
      <c r="AB157" s="189">
        <f ca="1"/>
        <v>1</v>
      </c>
      <c r="AC157" s="191" t="str">
        <f ca="1"/>
        <v>Completed</v>
      </c>
      <c r="AD157" s="173">
        <f ca="1"/>
        <v>46295</v>
      </c>
      <c r="AE157" s="189">
        <f ca="1"/>
        <v>0</v>
      </c>
      <c r="AF157" s="191" t="str">
        <f ca="1"/>
        <v>Late</v>
      </c>
      <c r="AG157" s="173">
        <f ca="1"/>
        <v>46316</v>
      </c>
      <c r="AH157" s="189">
        <f ca="1"/>
        <v>0</v>
      </c>
      <c r="AI157" s="191" t="str">
        <f ca="1"/>
        <v>Late</v>
      </c>
      <c r="AJ157" s="571" t="str" cm="1">
        <f t="array" aca="1" ref="AJ157" ca="1">_xlfn.XLOOKUP(1,(E157='01 Summary'!$E$4:$E$250)*(('01 Summary'!$AI$4:$AI$250="Late")+('01 Summary'!$AI$4:$AI$250="On Schedule")),'01 Summary'!$AM$4:$AM$250," ")</f>
        <v xml:space="preserve">มีงานเพิ่มอีก 18 แผง </v>
      </c>
      <c r="AK157" s="571"/>
      <c r="AL157" s="709" t="s">
        <v>394</v>
      </c>
      <c r="AM157" s="709" t="s">
        <v>2276</v>
      </c>
      <c r="AN157" s="709" t="s">
        <v>2278</v>
      </c>
    </row>
    <row r="158" spans="2:40" ht="30" customHeight="1" x14ac:dyDescent="0.2">
      <c r="B158" s="491">
        <f ca="1"/>
        <v>154</v>
      </c>
      <c r="C158" s="685" t="str">
        <f ca="1"/>
        <v>MDW-39546</v>
      </c>
      <c r="D158" s="685" t="str">
        <f ca="1"/>
        <v>Lot02</v>
      </c>
      <c r="E158" s="685" t="str">
        <f ca="1"/>
        <v>MO-CK12</v>
      </c>
      <c r="F158" s="685" t="str">
        <f ca="1"/>
        <v>MO-CK</v>
      </c>
      <c r="G158" s="687" t="str">
        <f ca="1"/>
        <v>Chain Link under slab high 1.70 m</v>
      </c>
      <c r="H158" s="685" t="str">
        <f ca="1"/>
        <v>สหชาติ</v>
      </c>
      <c r="I158" s="685">
        <f ca="1"/>
        <v>0</v>
      </c>
      <c r="J158" s="685">
        <f ca="1"/>
        <v>0</v>
      </c>
      <c r="K158" s="688">
        <f ca="1"/>
        <v>46388</v>
      </c>
      <c r="L158" s="193">
        <f ca="1"/>
        <v>46203</v>
      </c>
      <c r="M158" s="531">
        <f ca="1"/>
        <v>1</v>
      </c>
      <c r="N158" s="601" t="str">
        <f ca="1"/>
        <v>Completed</v>
      </c>
      <c r="O158" s="597">
        <f ca="1"/>
        <v>46234</v>
      </c>
      <c r="P158" s="531">
        <f ca="1"/>
        <v>1</v>
      </c>
      <c r="Q158" s="601" t="str">
        <f ca="1"/>
        <v>Completed</v>
      </c>
      <c r="R158" s="602">
        <f ca="1"/>
        <v>0</v>
      </c>
      <c r="S158" s="603">
        <f ca="1"/>
        <v>0</v>
      </c>
      <c r="T158" s="604">
        <f ca="1"/>
        <v>0</v>
      </c>
      <c r="U158" s="193">
        <f ca="1"/>
        <v>46387</v>
      </c>
      <c r="V158" s="531">
        <f ca="1"/>
        <v>0.67269999999999996</v>
      </c>
      <c r="W158" s="601" t="str">
        <f ca="1"/>
        <v>On Schedule</v>
      </c>
      <c r="X158" s="602">
        <f ca="1"/>
        <v>0</v>
      </c>
      <c r="Y158" s="603">
        <f ca="1"/>
        <v>0</v>
      </c>
      <c r="Z158" s="604">
        <f ca="1"/>
        <v>0</v>
      </c>
      <c r="AA158" s="193">
        <f ca="1"/>
        <v>46357</v>
      </c>
      <c r="AB158" s="531">
        <f ca="1"/>
        <v>0.5</v>
      </c>
      <c r="AC158" s="601" t="str">
        <f ca="1"/>
        <v>On Schedule</v>
      </c>
      <c r="AD158" s="193">
        <f ca="1"/>
        <v>46394</v>
      </c>
      <c r="AE158" s="531">
        <f ca="1"/>
        <v>0</v>
      </c>
      <c r="AF158" s="601" t="str">
        <f ca="1"/>
        <v>On Schedule</v>
      </c>
      <c r="AG158" s="193">
        <f ca="1"/>
        <v>46415</v>
      </c>
      <c r="AH158" s="531">
        <f ca="1"/>
        <v>0</v>
      </c>
      <c r="AI158" s="601" t="str">
        <f ca="1"/>
        <v>On Schedule</v>
      </c>
      <c r="AJ158" s="571" t="str" cm="1">
        <f t="array" aca="1" ref="AJ158" ca="1">_xlfn.XLOOKUP(1,(E158='01 Summary'!$E$4:$E$250)*(('01 Summary'!$AI$4:$AI$250="Late")+('01 Summary'!$AI$4:$AI$250="On Schedule")),'01 Summary'!$AM$4:$AM$250," ")</f>
        <v>เริ่มติดตั้ง Chainlink แล้ว</v>
      </c>
      <c r="AK158" s="571"/>
      <c r="AL158" s="709" t="s">
        <v>395</v>
      </c>
      <c r="AM158" s="709" t="s">
        <v>2280</v>
      </c>
      <c r="AN158" s="709" t="s">
        <v>2282</v>
      </c>
    </row>
    <row r="159" spans="2:40" ht="30" customHeight="1" x14ac:dyDescent="0.2">
      <c r="B159" s="491">
        <f ca="1"/>
        <v>155</v>
      </c>
      <c r="C159" s="491" t="str">
        <f ca="1"/>
        <v>MDW-39550</v>
      </c>
      <c r="D159" s="491" t="str">
        <f ca="1"/>
        <v>Lot02</v>
      </c>
      <c r="E159" s="491" t="str">
        <f ca="1"/>
        <v>MO-CK13.1</v>
      </c>
      <c r="F159" s="491" t="str">
        <f ca="1"/>
        <v>MO-CK</v>
      </c>
      <c r="G159" s="493" t="str">
        <f ca="1"/>
        <v>Satellite Store at OR21 - Civil &amp; AR</v>
      </c>
      <c r="H159" s="491" t="str">
        <f ca="1"/>
        <v>สหชาติ</v>
      </c>
      <c r="I159" s="491">
        <f ca="1"/>
        <v>0</v>
      </c>
      <c r="J159" s="491">
        <f ca="1"/>
        <v>0</v>
      </c>
      <c r="K159" s="495">
        <f ca="1"/>
        <v>46389</v>
      </c>
      <c r="L159" s="583">
        <f ca="1"/>
        <v>46264</v>
      </c>
      <c r="M159" s="189">
        <f ca="1"/>
        <v>1</v>
      </c>
      <c r="N159" s="192" t="str">
        <f ca="1"/>
        <v>Completed</v>
      </c>
      <c r="O159" s="583">
        <f ca="1"/>
        <v>46310</v>
      </c>
      <c r="P159" s="189">
        <f ca="1"/>
        <v>0</v>
      </c>
      <c r="Q159" s="192" t="str">
        <f ca="1"/>
        <v>Late</v>
      </c>
      <c r="R159" s="668">
        <f ca="1"/>
        <v>0</v>
      </c>
      <c r="S159" s="669">
        <f ca="1"/>
        <v>0</v>
      </c>
      <c r="T159" s="639">
        <f ca="1"/>
        <v>0</v>
      </c>
      <c r="U159" s="583">
        <f ca="1"/>
        <v>46387</v>
      </c>
      <c r="V159" s="189">
        <f ca="1"/>
        <v>0</v>
      </c>
      <c r="W159" s="192" t="str">
        <f ca="1"/>
        <v>On Schedule</v>
      </c>
      <c r="X159" s="668">
        <f ca="1"/>
        <v>0</v>
      </c>
      <c r="Y159" s="669">
        <f ca="1"/>
        <v>0</v>
      </c>
      <c r="Z159" s="639">
        <f ca="1"/>
        <v>0</v>
      </c>
      <c r="AA159" s="583">
        <f ca="1"/>
        <v>46357</v>
      </c>
      <c r="AB159" s="189">
        <f ca="1"/>
        <v>1</v>
      </c>
      <c r="AC159" s="192" t="str">
        <f ca="1"/>
        <v>Completed</v>
      </c>
      <c r="AD159" s="583">
        <f ca="1"/>
        <v>46394</v>
      </c>
      <c r="AE159" s="189">
        <f ca="1"/>
        <v>0</v>
      </c>
      <c r="AF159" s="192" t="str">
        <f ca="1"/>
        <v>On Schedule</v>
      </c>
      <c r="AG159" s="583">
        <f ca="1"/>
        <v>46415</v>
      </c>
      <c r="AH159" s="189">
        <f ca="1"/>
        <v>0</v>
      </c>
      <c r="AI159" s="192" t="str">
        <f ca="1"/>
        <v>On Schedule</v>
      </c>
      <c r="AJ159" cm="1">
        <f t="array" aca="1" ref="AJ159" ca="1">_xlfn.XLOOKUP(1,(E159='01 Summary'!$E$4:$E$250)*(('01 Summary'!$AI$4:$AI$250="Late")+('01 Summary'!$AI$4:$AI$250="On Schedule")),'01 Summary'!$AM$4:$AM$250," ")</f>
        <v>0</v>
      </c>
      <c r="AL159" s="644" t="s">
        <v>397</v>
      </c>
      <c r="AM159" s="644" t="s">
        <v>2288</v>
      </c>
      <c r="AN159" s="644" t="s">
        <v>3932</v>
      </c>
    </row>
    <row r="160" spans="2:40" ht="30" customHeight="1" x14ac:dyDescent="0.2">
      <c r="B160" s="491">
        <f ca="1"/>
        <v>156</v>
      </c>
      <c r="C160" s="491" t="str">
        <f ca="1"/>
        <v>MDW-39549</v>
      </c>
      <c r="D160" s="491" t="str">
        <f ca="1"/>
        <v>Lot02</v>
      </c>
      <c r="E160" s="491" t="str">
        <f ca="1"/>
        <v>MO-CK13.2</v>
      </c>
      <c r="F160" s="491" t="str">
        <f ca="1"/>
        <v>MO-CK</v>
      </c>
      <c r="G160" s="493" t="str">
        <f ca="1"/>
        <v>Maintenance Room and Satellite Store at Stations - Building Services</v>
      </c>
      <c r="H160" s="491" t="str">
        <f ca="1"/>
        <v>ประธาน</v>
      </c>
      <c r="I160" s="491">
        <f ca="1"/>
        <v>0</v>
      </c>
      <c r="J160" s="491">
        <f ca="1"/>
        <v>0</v>
      </c>
      <c r="K160" s="495">
        <f ca="1"/>
        <v>46390</v>
      </c>
      <c r="L160" s="173">
        <f ca="1"/>
        <v>46264</v>
      </c>
      <c r="M160" s="189">
        <f ca="1"/>
        <v>1</v>
      </c>
      <c r="N160" s="191" t="str">
        <f ca="1"/>
        <v>Completed</v>
      </c>
      <c r="O160" s="173">
        <f ca="1"/>
        <v>46310</v>
      </c>
      <c r="P160" s="189">
        <f ca="1"/>
        <v>1</v>
      </c>
      <c r="Q160" s="191" t="str">
        <f ca="1"/>
        <v>Completed</v>
      </c>
      <c r="R160" s="194">
        <f ca="1"/>
        <v>0</v>
      </c>
      <c r="S160" s="195">
        <f ca="1"/>
        <v>0</v>
      </c>
      <c r="T160" s="203">
        <f ca="1"/>
        <v>0</v>
      </c>
      <c r="U160" s="173">
        <f ca="1"/>
        <v>46387</v>
      </c>
      <c r="V160" s="189">
        <f ca="1"/>
        <v>0.8</v>
      </c>
      <c r="W160" s="191" t="str">
        <f ca="1"/>
        <v>On Schedule</v>
      </c>
      <c r="X160" s="194">
        <f ca="1"/>
        <v>0</v>
      </c>
      <c r="Y160" s="195">
        <f ca="1"/>
        <v>0</v>
      </c>
      <c r="Z160" s="203">
        <f ca="1"/>
        <v>0</v>
      </c>
      <c r="AA160" s="173">
        <f ca="1"/>
        <v>46356</v>
      </c>
      <c r="AB160" s="189">
        <f ca="1"/>
        <v>1</v>
      </c>
      <c r="AC160" s="191" t="str">
        <f ca="1"/>
        <v>Completed</v>
      </c>
      <c r="AD160" s="173">
        <f ca="1"/>
        <v>46394</v>
      </c>
      <c r="AE160" s="189">
        <f ca="1"/>
        <v>0</v>
      </c>
      <c r="AF160" s="191" t="str">
        <f ca="1"/>
        <v>On Schedule</v>
      </c>
      <c r="AG160" s="173">
        <f ca="1"/>
        <v>46415</v>
      </c>
      <c r="AH160" s="189">
        <f ca="1"/>
        <v>0</v>
      </c>
      <c r="AI160" s="191" t="str">
        <f ca="1"/>
        <v>On Schedule</v>
      </c>
      <c r="AJ160" s="571" cm="1">
        <f t="array" aca="1" ref="AJ160" ca="1">_xlfn.XLOOKUP(1,(E160='01 Summary'!$E$4:$E$250)*(('01 Summary'!$AI$4:$AI$250="Late")+('01 Summary'!$AI$4:$AI$250="On Schedule")),'01 Summary'!$AM$4:$AM$250," ")</f>
        <v>0</v>
      </c>
      <c r="AK160" s="571"/>
      <c r="AL160" s="709" t="s">
        <v>396</v>
      </c>
      <c r="AM160" s="709" t="s">
        <v>3710</v>
      </c>
      <c r="AN160" s="709" t="s">
        <v>3930</v>
      </c>
    </row>
    <row r="161" spans="2:40" ht="30" customHeight="1" x14ac:dyDescent="0.2">
      <c r="B161" s="491">
        <f ca="1"/>
        <v>157</v>
      </c>
      <c r="C161" s="491" t="str">
        <f ca="1"/>
        <v>MDW-39551</v>
      </c>
      <c r="D161" s="491" t="str">
        <f ca="1"/>
        <v>Lot02</v>
      </c>
      <c r="E161" s="491" t="str">
        <f ca="1"/>
        <v>MO-CK14</v>
      </c>
      <c r="F161" s="491" t="str">
        <f ca="1"/>
        <v>MO-CK</v>
      </c>
      <c r="G161" s="493" t="str">
        <f ca="1"/>
        <v>Modify Cleaner room at OR29 to be Train crew Standby office with facility system</v>
      </c>
      <c r="H161" s="491" t="str">
        <f ca="1"/>
        <v>ประธาน</v>
      </c>
      <c r="I161" s="491">
        <f ca="1"/>
        <v>0</v>
      </c>
      <c r="J161" s="491" t="str">
        <f ca="1"/>
        <v>Depot</v>
      </c>
      <c r="K161" s="495">
        <f ca="1"/>
        <v>46204</v>
      </c>
      <c r="L161" s="173">
        <f ca="1"/>
        <v>46095</v>
      </c>
      <c r="M161" s="189">
        <f ca="1"/>
        <v>1</v>
      </c>
      <c r="N161" s="191" t="str">
        <f ca="1"/>
        <v>Completed</v>
      </c>
      <c r="O161" s="173">
        <f ca="1"/>
        <v>46141</v>
      </c>
      <c r="P161" s="189">
        <f ca="1"/>
        <v>1</v>
      </c>
      <c r="Q161" s="191" t="str">
        <f ca="1"/>
        <v>Completed</v>
      </c>
      <c r="R161" s="194">
        <f ca="1"/>
        <v>0</v>
      </c>
      <c r="S161" s="195">
        <f ca="1"/>
        <v>0</v>
      </c>
      <c r="T161" s="203">
        <f ca="1"/>
        <v>0</v>
      </c>
      <c r="U161" s="173">
        <f ca="1"/>
        <v>46203</v>
      </c>
      <c r="V161" s="189">
        <f ca="1"/>
        <v>0.95</v>
      </c>
      <c r="W161" s="191" t="str">
        <f ca="1"/>
        <v>Late</v>
      </c>
      <c r="X161" s="194">
        <f ca="1"/>
        <v>0</v>
      </c>
      <c r="Y161" s="195">
        <f ca="1"/>
        <v>0</v>
      </c>
      <c r="Z161" s="203">
        <f ca="1"/>
        <v>0</v>
      </c>
      <c r="AA161" s="173">
        <f ca="1"/>
        <v>46295</v>
      </c>
      <c r="AB161" s="189">
        <f ca="1"/>
        <v>1</v>
      </c>
      <c r="AC161" s="191" t="str">
        <f ca="1"/>
        <v>Completed</v>
      </c>
      <c r="AD161" s="173">
        <f ca="1"/>
        <v>46302</v>
      </c>
      <c r="AE161" s="189">
        <f ca="1"/>
        <v>0</v>
      </c>
      <c r="AF161" s="191" t="str">
        <f ca="1"/>
        <v>Late</v>
      </c>
      <c r="AG161" s="173">
        <f ca="1"/>
        <v>46325</v>
      </c>
      <c r="AH161" s="189">
        <f ca="1"/>
        <v>0</v>
      </c>
      <c r="AI161" s="191" t="str">
        <f ca="1"/>
        <v>On Schedule</v>
      </c>
      <c r="AJ161" cm="1">
        <f t="array" aca="1" ref="AJ161" ca="1">_xlfn.XLOOKUP(1,(E161='01 Summary'!$E$4:$E$250)*(('01 Summary'!$AI$4:$AI$250="Late")+('01 Summary'!$AI$4:$AI$250="On Schedule")),'01 Summary'!$AM$4:$AM$250," ")</f>
        <v>0</v>
      </c>
      <c r="AL161" s="644" t="s">
        <v>398</v>
      </c>
      <c r="AM161" s="644" t="s">
        <v>3714</v>
      </c>
      <c r="AN161" s="644" t="s">
        <v>3934</v>
      </c>
    </row>
    <row r="162" spans="2:40" ht="30" customHeight="1" x14ac:dyDescent="0.2">
      <c r="B162" s="491">
        <f ca="1"/>
        <v>158</v>
      </c>
      <c r="C162" s="685" t="str">
        <f ca="1"/>
        <v>MDW-39295</v>
      </c>
      <c r="D162" s="685" t="str">
        <f ca="1"/>
        <v>Lot02</v>
      </c>
      <c r="E162" s="685" t="str">
        <f ca="1"/>
        <v>MO-CK15.1</v>
      </c>
      <c r="F162" s="685" t="str">
        <f ca="1"/>
        <v>MO-CK</v>
      </c>
      <c r="G162" s="687" t="str">
        <f ca="1"/>
        <v>Epoxy Floor Installation and Curb Installation at the Entrance - Civil &amp; AR</v>
      </c>
      <c r="H162" s="685" t="str">
        <f ca="1"/>
        <v>สหชาติ</v>
      </c>
      <c r="I162" s="685">
        <f ca="1"/>
        <v>0</v>
      </c>
      <c r="J162" s="685" t="str">
        <f ca="1"/>
        <v>Depot</v>
      </c>
      <c r="K162" s="688">
        <f ca="1"/>
        <v>46143</v>
      </c>
      <c r="L162" s="193">
        <f ca="1"/>
        <v>46049</v>
      </c>
      <c r="M162" s="531">
        <f ca="1"/>
        <v>1</v>
      </c>
      <c r="N162" s="601" t="str">
        <f ca="1"/>
        <v>Completed</v>
      </c>
      <c r="O162" s="193">
        <f ca="1"/>
        <v>46080</v>
      </c>
      <c r="P162" s="531">
        <f ca="1"/>
        <v>1</v>
      </c>
      <c r="Q162" s="601" t="str">
        <f ca="1"/>
        <v>Completed</v>
      </c>
      <c r="R162" s="602">
        <f ca="1"/>
        <v>0</v>
      </c>
      <c r="S162" s="603">
        <f ca="1"/>
        <v>0</v>
      </c>
      <c r="T162" s="604">
        <f ca="1"/>
        <v>0</v>
      </c>
      <c r="U162" s="193">
        <f ca="1"/>
        <v>46142</v>
      </c>
      <c r="V162" s="531">
        <f ca="1"/>
        <v>1</v>
      </c>
      <c r="W162" s="601" t="str">
        <f ca="1"/>
        <v>Completed</v>
      </c>
      <c r="X162" s="602">
        <f ca="1"/>
        <v>0</v>
      </c>
      <c r="Y162" s="603">
        <f ca="1"/>
        <v>0</v>
      </c>
      <c r="Z162" s="604">
        <f ca="1"/>
        <v>0</v>
      </c>
      <c r="AA162" s="193">
        <f ca="1"/>
        <v>46295</v>
      </c>
      <c r="AB162" s="531">
        <f ca="1"/>
        <v>0.5</v>
      </c>
      <c r="AC162" s="601" t="str">
        <f ca="1"/>
        <v>Late</v>
      </c>
      <c r="AD162" s="193">
        <f ca="1"/>
        <v>46302</v>
      </c>
      <c r="AE162" s="531">
        <f ca="1"/>
        <v>1</v>
      </c>
      <c r="AF162" s="601" t="str">
        <f ca="1"/>
        <v>Completed</v>
      </c>
      <c r="AG162" s="193">
        <f ca="1"/>
        <v>46325</v>
      </c>
      <c r="AH162" s="531">
        <f ca="1"/>
        <v>0</v>
      </c>
      <c r="AI162" s="601" t="str">
        <f ca="1"/>
        <v>On Schedule</v>
      </c>
      <c r="AJ162" s="571" cm="1">
        <f t="array" aca="1" ref="AJ162" ca="1">_xlfn.XLOOKUP(1,(E162='01 Summary'!$E$4:$E$250)*(('01 Summary'!$AI$4:$AI$250="Late")+('01 Summary'!$AI$4:$AI$250="On Schedule")),'01 Summary'!$AM$4:$AM$250," ")</f>
        <v>0</v>
      </c>
      <c r="AK162" s="571"/>
      <c r="AL162" s="709" t="s">
        <v>400</v>
      </c>
      <c r="AM162" s="709" t="s">
        <v>2149</v>
      </c>
      <c r="AN162" s="709" t="s">
        <v>2151</v>
      </c>
    </row>
    <row r="163" spans="2:40" ht="30" customHeight="1" x14ac:dyDescent="0.2">
      <c r="B163" s="491">
        <f ca="1"/>
        <v>159</v>
      </c>
      <c r="C163" s="491" t="str">
        <f ca="1"/>
        <v>MDW-39296</v>
      </c>
      <c r="D163" s="491" t="str">
        <f ca="1"/>
        <v>Lot02</v>
      </c>
      <c r="E163" s="491" t="str">
        <f ca="1"/>
        <v>MO-CK15.2</v>
      </c>
      <c r="F163" s="491" t="str">
        <f ca="1"/>
        <v>MO-CK</v>
      </c>
      <c r="G163" s="493" t="str">
        <f ca="1"/>
        <v>Change Electrical Equipment to be Explosion-proof type - Building Services</v>
      </c>
      <c r="H163" s="491" t="str">
        <f ca="1"/>
        <v>ประธาน</v>
      </c>
      <c r="I163" s="491">
        <f ca="1"/>
        <v>0</v>
      </c>
      <c r="J163" s="491" t="str">
        <f ca="1"/>
        <v>Depot</v>
      </c>
      <c r="K163" s="495">
        <f ca="1"/>
        <v>46143</v>
      </c>
      <c r="L163" s="173">
        <f ca="1"/>
        <v>46004</v>
      </c>
      <c r="M163" s="189">
        <f ca="1"/>
        <v>1</v>
      </c>
      <c r="N163" s="191" t="str">
        <f ca="1"/>
        <v>Completed</v>
      </c>
      <c r="O163" s="173">
        <f ca="1"/>
        <v>46050</v>
      </c>
      <c r="P163" s="189">
        <f ca="1"/>
        <v>1</v>
      </c>
      <c r="Q163" s="191" t="str">
        <f ca="1"/>
        <v>Completed</v>
      </c>
      <c r="R163" s="194">
        <f ca="1"/>
        <v>0</v>
      </c>
      <c r="S163" s="195">
        <f ca="1"/>
        <v>0</v>
      </c>
      <c r="T163" s="203">
        <f ca="1"/>
        <v>0</v>
      </c>
      <c r="U163" s="173">
        <f ca="1"/>
        <v>46142</v>
      </c>
      <c r="V163" s="189">
        <f ca="1"/>
        <v>0.9</v>
      </c>
      <c r="W163" s="191" t="str">
        <f ca="1"/>
        <v>Late</v>
      </c>
      <c r="X163" s="194">
        <f ca="1"/>
        <v>0</v>
      </c>
      <c r="Y163" s="195">
        <f ca="1"/>
        <v>0</v>
      </c>
      <c r="Z163" s="203">
        <f ca="1"/>
        <v>0</v>
      </c>
      <c r="AA163" s="173">
        <f ca="1"/>
        <v>46295</v>
      </c>
      <c r="AB163" s="189">
        <f ca="1"/>
        <v>0</v>
      </c>
      <c r="AC163" s="191" t="str">
        <f ca="1"/>
        <v>Late</v>
      </c>
      <c r="AD163" s="173">
        <f ca="1"/>
        <v>46302</v>
      </c>
      <c r="AE163" s="189">
        <f ca="1"/>
        <v>0</v>
      </c>
      <c r="AF163" s="191" t="str">
        <f ca="1"/>
        <v>Late</v>
      </c>
      <c r="AG163" s="173">
        <f ca="1"/>
        <v>46325</v>
      </c>
      <c r="AH163" s="189">
        <f ca="1"/>
        <v>0</v>
      </c>
      <c r="AI163" s="191" t="str">
        <f ca="1"/>
        <v>On Schedule</v>
      </c>
      <c r="AJ163" t="str" cm="1">
        <f t="array" aca="1" ref="AJ163" ca="1">_xlfn.XLOOKUP(1,(E163='01 Summary'!$E$4:$E$250)*(('01 Summary'!$AI$4:$AI$250="Late")+('01 Summary'!$AI$4:$AI$250="On Schedule")),'01 Summary'!$AM$4:$AM$250," ")</f>
        <v>Fore cast Nov-26</v>
      </c>
      <c r="AL163" s="644" t="s">
        <v>399</v>
      </c>
      <c r="AM163" s="644" t="s">
        <v>3591</v>
      </c>
      <c r="AN163" s="644" t="s">
        <v>3856</v>
      </c>
    </row>
    <row r="164" spans="2:40" ht="30" customHeight="1" x14ac:dyDescent="0.2">
      <c r="B164" s="491">
        <f ca="1"/>
        <v>160</v>
      </c>
      <c r="C164" s="491" t="str">
        <f ca="1"/>
        <v>DWE-39024</v>
      </c>
      <c r="D164" s="491" t="str">
        <f ca="1"/>
        <v>Lot02</v>
      </c>
      <c r="E164" s="491" t="str">
        <f ca="1"/>
        <v>MO-CK16</v>
      </c>
      <c r="F164" s="491" t="str">
        <f ca="1"/>
        <v>MO-CK</v>
      </c>
      <c r="G164" s="493" t="str">
        <f ca="1"/>
        <v>Dangerous waste Storage 30 x 5 m. =10 room</v>
      </c>
      <c r="H164" s="491" t="str">
        <f ca="1"/>
        <v>สหชาติ</v>
      </c>
      <c r="I164" s="491">
        <f ca="1"/>
        <v>0</v>
      </c>
      <c r="J164" s="491" t="str">
        <f ca="1"/>
        <v>Depot</v>
      </c>
      <c r="K164" s="495">
        <f ca="1"/>
        <v>46143</v>
      </c>
      <c r="L164" s="173">
        <f ca="1"/>
        <v>45930</v>
      </c>
      <c r="M164" s="189">
        <f ca="1"/>
        <v>1</v>
      </c>
      <c r="N164" s="191" t="str">
        <f ca="1"/>
        <v>Completed</v>
      </c>
      <c r="O164" s="173">
        <f ca="1"/>
        <v>46096</v>
      </c>
      <c r="P164" s="189">
        <f ca="1"/>
        <v>1</v>
      </c>
      <c r="Q164" s="191" t="str">
        <f ca="1"/>
        <v>Completed</v>
      </c>
      <c r="R164" s="194">
        <f ca="1"/>
        <v>0</v>
      </c>
      <c r="S164" s="195">
        <f ca="1"/>
        <v>0</v>
      </c>
      <c r="T164" s="203">
        <f ca="1"/>
        <v>0</v>
      </c>
      <c r="U164" s="173">
        <f ca="1"/>
        <v>46142</v>
      </c>
      <c r="V164" s="189">
        <f ca="1"/>
        <v>1</v>
      </c>
      <c r="W164" s="191" t="str">
        <f ca="1"/>
        <v>Completed</v>
      </c>
      <c r="X164" s="194">
        <f ca="1"/>
        <v>0</v>
      </c>
      <c r="Y164" s="195">
        <f ca="1"/>
        <v>0</v>
      </c>
      <c r="Z164" s="203">
        <f ca="1"/>
        <v>0</v>
      </c>
      <c r="AA164" s="173">
        <f ca="1"/>
        <v>46218</v>
      </c>
      <c r="AB164" s="189">
        <f ca="1"/>
        <v>1</v>
      </c>
      <c r="AC164" s="191" t="str">
        <f ca="1"/>
        <v>Completed</v>
      </c>
      <c r="AD164" s="173">
        <f ca="1"/>
        <v>46181</v>
      </c>
      <c r="AE164" s="189">
        <f ca="1"/>
        <v>1</v>
      </c>
      <c r="AF164" s="191" t="str">
        <f ca="1"/>
        <v>Completed</v>
      </c>
      <c r="AG164" s="173">
        <f ca="1"/>
        <v>46295</v>
      </c>
      <c r="AH164" s="189">
        <f ca="1"/>
        <v>0</v>
      </c>
      <c r="AI164" s="191" t="str">
        <f ca="1"/>
        <v>Late</v>
      </c>
      <c r="AJ164" cm="1">
        <f t="array" aca="1" ref="AJ164" ca="1">_xlfn.XLOOKUP(1,(E164='01 Summary'!$E$4:$E$250)*(('01 Summary'!$AI$4:$AI$250="Late")+('01 Summary'!$AI$4:$AI$250="On Schedule")),'01 Summary'!$AM$4:$AM$250," ")</f>
        <v>0</v>
      </c>
      <c r="AL164" s="644" t="s">
        <v>489</v>
      </c>
      <c r="AM164" s="644" t="s">
        <v>2056</v>
      </c>
      <c r="AN164" s="644" t="s">
        <v>2058</v>
      </c>
    </row>
    <row r="165" spans="2:40" ht="30" customHeight="1" x14ac:dyDescent="0.2">
      <c r="B165" s="491">
        <f ca="1"/>
        <v>161</v>
      </c>
      <c r="C165" s="742">
        <f ca="1"/>
        <v>0</v>
      </c>
      <c r="D165" s="491" t="str">
        <f ca="1"/>
        <v>Lot02</v>
      </c>
      <c r="E165" s="491" t="str">
        <f ca="1"/>
        <v>MO-CK17</v>
      </c>
      <c r="F165" s="491" t="str">
        <f ca="1"/>
        <v>MO-CK</v>
      </c>
      <c r="G165" s="493" t="str">
        <f ca="1"/>
        <v>Safety Sign all Depot Area building</v>
      </c>
      <c r="H165" s="491" t="str">
        <f ca="1"/>
        <v>สหชาติ</v>
      </c>
      <c r="I165" s="491">
        <f ca="1"/>
        <v>0</v>
      </c>
      <c r="J165" s="491" t="str">
        <f ca="1"/>
        <v>Depot</v>
      </c>
      <c r="K165" s="495">
        <f ca="1"/>
        <v>46143</v>
      </c>
      <c r="L165" s="173">
        <f ca="1"/>
        <v>45989</v>
      </c>
      <c r="M165" s="189">
        <f ca="1"/>
        <v>1</v>
      </c>
      <c r="N165" s="191" t="str">
        <f ca="1"/>
        <v>Completed</v>
      </c>
      <c r="O165" s="173">
        <f ca="1"/>
        <v>46188</v>
      </c>
      <c r="P165" s="189">
        <f ca="1"/>
        <v>1</v>
      </c>
      <c r="Q165" s="192" t="str">
        <f ca="1"/>
        <v>Completed</v>
      </c>
      <c r="R165" s="173">
        <f ca="1"/>
        <v>46285</v>
      </c>
      <c r="S165" s="189">
        <f ca="1"/>
        <v>0.27</v>
      </c>
      <c r="T165" s="191" t="str">
        <f ca="1"/>
        <v>Late</v>
      </c>
      <c r="U165" s="173">
        <f ca="1"/>
        <v>46310</v>
      </c>
      <c r="V165" s="189">
        <f ca="1"/>
        <v>0</v>
      </c>
      <c r="W165" s="191" t="str">
        <f ca="1"/>
        <v>Late</v>
      </c>
      <c r="X165" s="194">
        <f ca="1"/>
        <v>0</v>
      </c>
      <c r="Y165" s="195">
        <f ca="1"/>
        <v>0</v>
      </c>
      <c r="Z165" s="203">
        <f ca="1"/>
        <v>0</v>
      </c>
      <c r="AA165" s="177">
        <f ca="1"/>
        <v>0</v>
      </c>
      <c r="AB165" s="189">
        <f ca="1"/>
        <v>0</v>
      </c>
      <c r="AC165" s="191" t="str">
        <f ca="1"/>
        <v>Late</v>
      </c>
      <c r="AD165" s="177">
        <f ca="1"/>
        <v>0</v>
      </c>
      <c r="AE165" s="189">
        <f ca="1"/>
        <v>0</v>
      </c>
      <c r="AF165" s="191" t="str">
        <f ca="1"/>
        <v>Late</v>
      </c>
      <c r="AG165" s="741">
        <f ca="1"/>
        <v>0</v>
      </c>
      <c r="AH165" s="189">
        <f ca="1"/>
        <v>0</v>
      </c>
      <c r="AI165" s="191" t="str">
        <f ca="1"/>
        <v>Late</v>
      </c>
      <c r="AJ165" t="str" cm="1">
        <f t="array" aca="1" ref="AJ165" ca="1">_xlfn.XLOOKUP(1,(E165='01 Summary'!$E$4:$E$250)*(('01 Summary'!$AI$4:$AI$250="Late")+('01 Summary'!$AI$4:$AI$250="On Schedule")),'01 Summary'!$AM$4:$AM$250," ")</f>
        <v>GRS</v>
      </c>
      <c r="AM165" s="644">
        <v>0</v>
      </c>
      <c r="AN165" s="644">
        <v>0</v>
      </c>
    </row>
    <row r="166" spans="2:40" ht="30" customHeight="1" x14ac:dyDescent="0.2">
      <c r="B166" s="491">
        <f ca="1"/>
        <v>162</v>
      </c>
      <c r="C166" s="742">
        <f ca="1"/>
        <v>0</v>
      </c>
      <c r="D166" s="491" t="str">
        <f ca="1"/>
        <v>Lot02</v>
      </c>
      <c r="E166" s="491" t="str">
        <f ca="1"/>
        <v>MO-CK18</v>
      </c>
      <c r="F166" s="491" t="str">
        <f ca="1"/>
        <v>MO-CK</v>
      </c>
      <c r="G166" s="493" t="str">
        <f ca="1"/>
        <v>Emergency escape route map</v>
      </c>
      <c r="H166" s="491" t="str">
        <f ca="1"/>
        <v>สหชาติ</v>
      </c>
      <c r="I166" s="491">
        <f ca="1"/>
        <v>0</v>
      </c>
      <c r="J166" s="491" t="str">
        <f ca="1"/>
        <v>Depot</v>
      </c>
      <c r="K166" s="495">
        <f ca="1"/>
        <v>46388</v>
      </c>
      <c r="L166" s="173">
        <f ca="1"/>
        <v>46295</v>
      </c>
      <c r="M166" s="189">
        <f ca="1"/>
        <v>0</v>
      </c>
      <c r="N166" s="191" t="str">
        <f ca="1"/>
        <v>Late</v>
      </c>
      <c r="O166" s="173">
        <f ca="1"/>
        <v>46325</v>
      </c>
      <c r="P166" s="189">
        <f ca="1"/>
        <v>0.5</v>
      </c>
      <c r="Q166" s="191" t="str">
        <f ca="1"/>
        <v>On Schedule</v>
      </c>
      <c r="R166" s="173">
        <f ca="1"/>
        <v>46387</v>
      </c>
      <c r="S166" s="189">
        <f ca="1"/>
        <v>0</v>
      </c>
      <c r="T166" s="191" t="str">
        <f ca="1"/>
        <v>On Schedule</v>
      </c>
      <c r="U166" s="173">
        <f ca="1"/>
        <v>46387</v>
      </c>
      <c r="V166" s="189">
        <f ca="1"/>
        <v>0</v>
      </c>
      <c r="W166" s="191" t="str">
        <f ca="1"/>
        <v>On Schedule</v>
      </c>
      <c r="X166" s="194">
        <f ca="1"/>
        <v>0</v>
      </c>
      <c r="Y166" s="195">
        <f ca="1"/>
        <v>0</v>
      </c>
      <c r="Z166" s="203">
        <f ca="1"/>
        <v>0</v>
      </c>
      <c r="AA166" s="173">
        <f ca="1"/>
        <v>46356</v>
      </c>
      <c r="AB166" s="189">
        <f ca="1"/>
        <v>0</v>
      </c>
      <c r="AC166" s="191" t="str">
        <f ca="1"/>
        <v>On Schedule</v>
      </c>
      <c r="AD166" s="173">
        <f ca="1"/>
        <v>46394</v>
      </c>
      <c r="AE166" s="189">
        <f ca="1"/>
        <v>0</v>
      </c>
      <c r="AF166" s="191" t="str">
        <f ca="1"/>
        <v>On Schedule</v>
      </c>
      <c r="AG166" s="173">
        <f ca="1"/>
        <v>46415</v>
      </c>
      <c r="AH166" s="189">
        <f ca="1"/>
        <v>0</v>
      </c>
      <c r="AI166" s="191" t="str">
        <f ca="1"/>
        <v>On Schedule</v>
      </c>
      <c r="AJ166" t="str" cm="1">
        <f t="array" aca="1" ref="AJ166" ca="1">_xlfn.XLOOKUP(1,(E166='01 Summary'!$E$4:$E$250)*(('01 Summary'!$AI$4:$AI$250="Late")+('01 Summary'!$AI$4:$AI$250="On Schedule")),'01 Summary'!$AM$4:$AM$250," ")</f>
        <v>GRS</v>
      </c>
      <c r="AM166" s="644">
        <v>0</v>
      </c>
      <c r="AN166" s="644">
        <v>0</v>
      </c>
    </row>
    <row r="167" spans="2:40" ht="30" customHeight="1" x14ac:dyDescent="0.2">
      <c r="B167" s="491">
        <f ca="1"/>
        <v>163</v>
      </c>
      <c r="C167" s="742">
        <f ca="1"/>
        <v>0</v>
      </c>
      <c r="D167" s="491" t="str">
        <f ca="1"/>
        <v>Lot02</v>
      </c>
      <c r="E167" s="491" t="str">
        <f ca="1"/>
        <v>MO-CK19</v>
      </c>
      <c r="F167" s="491" t="str">
        <f ca="1"/>
        <v>MO-CK</v>
      </c>
      <c r="G167" s="493" t="str">
        <f ca="1"/>
        <v>Traffic Line Marking (Thermoplastic Paint)</v>
      </c>
      <c r="H167" s="491" t="str">
        <f ca="1"/>
        <v>สหชาติ</v>
      </c>
      <c r="I167" s="491">
        <f ca="1"/>
        <v>0</v>
      </c>
      <c r="J167" s="491" t="str">
        <f ca="1"/>
        <v>Depot</v>
      </c>
      <c r="K167" s="495">
        <f ca="1"/>
        <v>46143</v>
      </c>
      <c r="L167" s="173">
        <f ca="1"/>
        <v>46142</v>
      </c>
      <c r="M167" s="189">
        <f ca="1"/>
        <v>1</v>
      </c>
      <c r="N167" s="191" t="str">
        <f ca="1"/>
        <v>Completed</v>
      </c>
      <c r="O167" s="173">
        <f ca="1"/>
        <v>46188</v>
      </c>
      <c r="P167" s="189">
        <f ca="1"/>
        <v>1</v>
      </c>
      <c r="Q167" s="191" t="str">
        <f ca="1"/>
        <v>Completed</v>
      </c>
      <c r="R167" s="173">
        <f ca="1"/>
        <v>46310</v>
      </c>
      <c r="S167" s="189">
        <f ca="1"/>
        <v>1</v>
      </c>
      <c r="T167" s="191" t="str">
        <f ca="1"/>
        <v>Completed</v>
      </c>
      <c r="U167" s="173">
        <f ca="1"/>
        <v>46310</v>
      </c>
      <c r="V167" s="189">
        <f ca="1"/>
        <v>0.25</v>
      </c>
      <c r="W167" s="191" t="str">
        <f ca="1"/>
        <v>Late</v>
      </c>
      <c r="X167" s="194">
        <f ca="1"/>
        <v>0</v>
      </c>
      <c r="Y167" s="195">
        <f ca="1"/>
        <v>0</v>
      </c>
      <c r="Z167" s="203">
        <f ca="1"/>
        <v>0</v>
      </c>
      <c r="AA167" s="177">
        <f ca="1"/>
        <v>0</v>
      </c>
      <c r="AB167" s="189">
        <f ca="1"/>
        <v>0</v>
      </c>
      <c r="AC167" s="191" t="str">
        <f ca="1"/>
        <v>Late</v>
      </c>
      <c r="AD167" s="177">
        <f ca="1"/>
        <v>0</v>
      </c>
      <c r="AE167" s="189">
        <f ca="1"/>
        <v>0</v>
      </c>
      <c r="AF167" s="191" t="str">
        <f ca="1"/>
        <v>Late</v>
      </c>
      <c r="AG167" s="741">
        <f ca="1"/>
        <v>0</v>
      </c>
      <c r="AH167" s="189">
        <f ca="1"/>
        <v>0</v>
      </c>
      <c r="AI167" s="191" t="str">
        <f ca="1"/>
        <v>Late</v>
      </c>
      <c r="AJ167" s="571" t="str" cm="1">
        <f t="array" aca="1" ref="AJ167" ca="1">_xlfn.XLOOKUP(1,(E167='01 Summary'!$E$4:$E$250)*(('01 Summary'!$AI$4:$AI$250="Late")+('01 Summary'!$AI$4:$AI$250="On Schedule")),'01 Summary'!$AM$4:$AM$250," ")</f>
        <v>GRS</v>
      </c>
      <c r="AK167" s="571"/>
      <c r="AL167" s="709"/>
      <c r="AM167" s="709">
        <v>0</v>
      </c>
      <c r="AN167" s="709">
        <v>0</v>
      </c>
    </row>
    <row r="168" spans="2:40" ht="30" customHeight="1" x14ac:dyDescent="0.2">
      <c r="B168" s="491">
        <f ca="1"/>
        <v>164</v>
      </c>
      <c r="C168" s="742">
        <f ca="1"/>
        <v>0</v>
      </c>
      <c r="D168" s="491" t="str">
        <f ca="1"/>
        <v>Lot02</v>
      </c>
      <c r="E168" s="491" t="str">
        <f ca="1"/>
        <v>MO-CK20</v>
      </c>
      <c r="F168" s="491" t="str">
        <f ca="1"/>
        <v>MO-CK</v>
      </c>
      <c r="G168" s="493" t="str">
        <f ca="1"/>
        <v>Emergency Car Parking location Painting in front of MWS</v>
      </c>
      <c r="H168" s="491" t="str">
        <f ca="1"/>
        <v>สหชาติ</v>
      </c>
      <c r="I168" s="491">
        <f ca="1"/>
        <v>0</v>
      </c>
      <c r="J168" s="491" t="str">
        <f ca="1"/>
        <v>Depot</v>
      </c>
      <c r="K168" s="495">
        <f ca="1"/>
        <v>46143</v>
      </c>
      <c r="L168" s="173">
        <f ca="1"/>
        <v>46142</v>
      </c>
      <c r="M168" s="189">
        <f ca="1"/>
        <v>1</v>
      </c>
      <c r="N168" s="191" t="str">
        <f ca="1"/>
        <v>Completed</v>
      </c>
      <c r="O168" s="173">
        <f ca="1"/>
        <v>46188</v>
      </c>
      <c r="P168" s="189">
        <f ca="1"/>
        <v>1</v>
      </c>
      <c r="Q168" s="191" t="str">
        <f ca="1"/>
        <v>Completed</v>
      </c>
      <c r="R168" s="173">
        <f ca="1"/>
        <v>46310</v>
      </c>
      <c r="S168" s="189">
        <f ca="1"/>
        <v>0</v>
      </c>
      <c r="T168" s="191" t="str">
        <f ca="1"/>
        <v>Late</v>
      </c>
      <c r="U168" s="173">
        <f ca="1"/>
        <v>46310</v>
      </c>
      <c r="V168" s="189">
        <f ca="1"/>
        <v>0</v>
      </c>
      <c r="W168" s="191" t="str">
        <f ca="1"/>
        <v>Late</v>
      </c>
      <c r="X168" s="194">
        <f ca="1"/>
        <v>0</v>
      </c>
      <c r="Y168" s="195">
        <f ca="1"/>
        <v>0</v>
      </c>
      <c r="Z168" s="203">
        <f ca="1"/>
        <v>0</v>
      </c>
      <c r="AA168" s="177">
        <f ca="1"/>
        <v>0</v>
      </c>
      <c r="AB168" s="189">
        <f ca="1"/>
        <v>0</v>
      </c>
      <c r="AC168" s="191" t="str">
        <f ca="1"/>
        <v>Late</v>
      </c>
      <c r="AD168" s="177">
        <f ca="1"/>
        <v>0</v>
      </c>
      <c r="AE168" s="189">
        <f ca="1"/>
        <v>0</v>
      </c>
      <c r="AF168" s="191" t="str">
        <f ca="1"/>
        <v>Late</v>
      </c>
      <c r="AG168" s="741">
        <f ca="1"/>
        <v>0</v>
      </c>
      <c r="AH168" s="189">
        <f ca="1"/>
        <v>0</v>
      </c>
      <c r="AI168" s="191" t="str">
        <f ca="1"/>
        <v>Late</v>
      </c>
      <c r="AJ168" t="str" cm="1">
        <f t="array" aca="1" ref="AJ168" ca="1">_xlfn.XLOOKUP(1,(E168='01 Summary'!$E$4:$E$250)*(('01 Summary'!$AI$4:$AI$250="Late")+('01 Summary'!$AI$4:$AI$250="On Schedule")),'01 Summary'!$AM$4:$AM$250," ")</f>
        <v>GRS</v>
      </c>
      <c r="AM168" s="644">
        <v>0</v>
      </c>
      <c r="AN168" s="644">
        <v>0</v>
      </c>
    </row>
    <row r="169" spans="2:40" ht="30" customHeight="1" x14ac:dyDescent="0.2">
      <c r="B169" s="491">
        <f ca="1"/>
        <v>165</v>
      </c>
      <c r="C169" s="491" t="str">
        <f ca="1"/>
        <v>GRS-39022</v>
      </c>
      <c r="D169" s="491" t="str">
        <f ca="1"/>
        <v>Lot02</v>
      </c>
      <c r="E169" s="491" t="str">
        <f ca="1"/>
        <v>MO-CK21</v>
      </c>
      <c r="F169" s="491" t="str">
        <f ca="1"/>
        <v>MO-CK</v>
      </c>
      <c r="G169" s="493" t="str">
        <f ca="1"/>
        <v>Safety Line painting in MWS, Stabling Area, P-way, Track</v>
      </c>
      <c r="H169" s="491" t="str">
        <f ca="1"/>
        <v>สหชาติ</v>
      </c>
      <c r="I169" s="491">
        <f ca="1"/>
        <v>0</v>
      </c>
      <c r="J169" s="491" t="str">
        <f ca="1"/>
        <v>Depot</v>
      </c>
      <c r="K169" s="495">
        <f ca="1"/>
        <v>46388</v>
      </c>
      <c r="L169" s="173">
        <f ca="1"/>
        <v>46174</v>
      </c>
      <c r="M169" s="189">
        <f ca="1"/>
        <v>1</v>
      </c>
      <c r="N169" s="191" t="str">
        <f ca="1"/>
        <v>Completed</v>
      </c>
      <c r="O169" s="173">
        <f ca="1"/>
        <v>46235</v>
      </c>
      <c r="P169" s="189">
        <f ca="1"/>
        <v>1</v>
      </c>
      <c r="Q169" s="191" t="str">
        <f ca="1"/>
        <v>Completed</v>
      </c>
      <c r="R169" s="194">
        <f ca="1"/>
        <v>46310</v>
      </c>
      <c r="S169" s="195">
        <f ca="1"/>
        <v>1</v>
      </c>
      <c r="T169" s="203" t="str">
        <f ca="1"/>
        <v>Completed</v>
      </c>
      <c r="U169" s="173">
        <f ca="1"/>
        <v>46387</v>
      </c>
      <c r="V169" s="189">
        <f ca="1"/>
        <v>0.81</v>
      </c>
      <c r="W169" s="191" t="str">
        <f ca="1"/>
        <v>On Schedule</v>
      </c>
      <c r="X169" s="194">
        <f ca="1"/>
        <v>0</v>
      </c>
      <c r="Y169" s="195">
        <f ca="1"/>
        <v>0</v>
      </c>
      <c r="Z169" s="203">
        <f ca="1"/>
        <v>0</v>
      </c>
      <c r="AA169" s="173">
        <f ca="1"/>
        <v>46356</v>
      </c>
      <c r="AB169" s="189">
        <f ca="1"/>
        <v>0</v>
      </c>
      <c r="AC169" s="191" t="str">
        <f ca="1"/>
        <v>On Schedule</v>
      </c>
      <c r="AD169" s="173">
        <f ca="1"/>
        <v>46394</v>
      </c>
      <c r="AE169" s="189">
        <f ca="1"/>
        <v>0</v>
      </c>
      <c r="AF169" s="191" t="str">
        <f ca="1"/>
        <v>On Schedule</v>
      </c>
      <c r="AG169" s="173">
        <f ca="1"/>
        <v>46415</v>
      </c>
      <c r="AH169" s="189">
        <f ca="1"/>
        <v>0</v>
      </c>
      <c r="AI169" s="191" t="str">
        <f ca="1"/>
        <v>On Schedule</v>
      </c>
      <c r="AJ169" t="str" cm="1">
        <f t="array" aca="1" ref="AJ169" ca="1">_xlfn.XLOOKUP(1,(E169='01 Summary'!$E$4:$E$250)*(('01 Summary'!$AI$4:$AI$250="Late")+('01 Summary'!$AI$4:$AI$250="On Schedule")),'01 Summary'!$AM$4:$AM$250," ")</f>
        <v>GRS</v>
      </c>
      <c r="AL169" s="644" t="s">
        <v>978</v>
      </c>
      <c r="AM169" s="644" t="s">
        <v>2540</v>
      </c>
      <c r="AN169" s="644" t="s">
        <v>2584</v>
      </c>
    </row>
    <row r="170" spans="2:40" ht="30" customHeight="1" x14ac:dyDescent="0.2">
      <c r="B170" s="491">
        <f ca="1"/>
        <v>166</v>
      </c>
      <c r="C170" s="742">
        <f ca="1"/>
        <v>0</v>
      </c>
      <c r="D170" s="491" t="str">
        <f ca="1"/>
        <v>Lot02</v>
      </c>
      <c r="E170" s="491" t="str">
        <f ca="1"/>
        <v>MO-CK22</v>
      </c>
      <c r="F170" s="491" t="str">
        <f ca="1"/>
        <v>MO-CK</v>
      </c>
      <c r="G170" s="493" t="str">
        <f ca="1"/>
        <v>Fire escape stairs level signs in the Depot, VS and IVS areas</v>
      </c>
      <c r="H170" s="491" t="str">
        <f ca="1"/>
        <v>สหชาติ</v>
      </c>
      <c r="I170" s="491">
        <f ca="1"/>
        <v>0</v>
      </c>
      <c r="J170" s="491" t="str">
        <f ca="1"/>
        <v>Depot</v>
      </c>
      <c r="K170" s="495">
        <f ca="1"/>
        <v>46388</v>
      </c>
      <c r="L170" s="193">
        <f ca="1"/>
        <v>46295</v>
      </c>
      <c r="M170" s="189">
        <f ca="1"/>
        <v>0.5</v>
      </c>
      <c r="N170" s="191" t="str">
        <f ca="1"/>
        <v>Late</v>
      </c>
      <c r="O170" s="193">
        <f ca="1"/>
        <v>46326</v>
      </c>
      <c r="P170" s="189">
        <f ca="1"/>
        <v>0</v>
      </c>
      <c r="Q170" s="191" t="str">
        <f ca="1"/>
        <v>On Schedule</v>
      </c>
      <c r="R170" s="173">
        <f ca="1"/>
        <v>46315</v>
      </c>
      <c r="S170" s="189">
        <f ca="1"/>
        <v>0</v>
      </c>
      <c r="T170" s="191" t="str">
        <f ca="1"/>
        <v>Late</v>
      </c>
      <c r="U170" s="173">
        <f ca="1"/>
        <v>46387</v>
      </c>
      <c r="V170" s="189">
        <f ca="1"/>
        <v>0</v>
      </c>
      <c r="W170" s="191" t="str">
        <f ca="1"/>
        <v>On Schedule</v>
      </c>
      <c r="X170" s="194">
        <f ca="1"/>
        <v>0</v>
      </c>
      <c r="Y170" s="195">
        <f ca="1"/>
        <v>0</v>
      </c>
      <c r="Z170" s="203">
        <f ca="1"/>
        <v>0</v>
      </c>
      <c r="AA170" s="173">
        <f ca="1"/>
        <v>46356</v>
      </c>
      <c r="AB170" s="189">
        <f ca="1"/>
        <v>0</v>
      </c>
      <c r="AC170" s="191" t="str">
        <f ca="1"/>
        <v>On Schedule</v>
      </c>
      <c r="AD170" s="173">
        <f ca="1"/>
        <v>46394</v>
      </c>
      <c r="AE170" s="189">
        <f ca="1"/>
        <v>0</v>
      </c>
      <c r="AF170" s="191" t="str">
        <f ca="1"/>
        <v>On Schedule</v>
      </c>
      <c r="AG170" s="173">
        <f ca="1"/>
        <v>46415</v>
      </c>
      <c r="AH170" s="189">
        <f ca="1"/>
        <v>0</v>
      </c>
      <c r="AI170" s="191" t="str">
        <f ca="1"/>
        <v>On Schedule</v>
      </c>
      <c r="AJ170" t="str" cm="1">
        <f t="array" aca="1" ref="AJ170" ca="1">_xlfn.XLOOKUP(1,(E170='01 Summary'!$E$4:$E$250)*(('01 Summary'!$AI$4:$AI$250="Late")+('01 Summary'!$AI$4:$AI$250="On Schedule")),'01 Summary'!$AM$4:$AM$250," ")</f>
        <v>GRS</v>
      </c>
      <c r="AM170" s="644">
        <v>0</v>
      </c>
      <c r="AN170" s="644">
        <v>0</v>
      </c>
    </row>
    <row r="171" spans="2:40" ht="30" customHeight="1" x14ac:dyDescent="0.2">
      <c r="B171" s="491">
        <f ca="1"/>
        <v>167</v>
      </c>
      <c r="C171" s="491" t="str">
        <f ca="1"/>
        <v>DWE-39026</v>
      </c>
      <c r="D171" s="491" t="str">
        <f ca="1"/>
        <v>Lot02</v>
      </c>
      <c r="E171" s="491" t="str">
        <f ca="1"/>
        <v>MO-CK23</v>
      </c>
      <c r="F171" s="491" t="str">
        <f ca="1"/>
        <v>MO-CK</v>
      </c>
      <c r="G171" s="493" t="str">
        <f ca="1"/>
        <v>General waste Storage 22 x 5 m</v>
      </c>
      <c r="H171" s="491" t="str">
        <f ca="1"/>
        <v>สหชาติ</v>
      </c>
      <c r="I171" s="491">
        <f ca="1"/>
        <v>0</v>
      </c>
      <c r="J171" s="491" t="str">
        <f ca="1"/>
        <v>Depot</v>
      </c>
      <c r="K171" s="495">
        <f ca="1"/>
        <v>46143</v>
      </c>
      <c r="L171" s="173">
        <f ca="1"/>
        <v>45930</v>
      </c>
      <c r="M171" s="189">
        <f ca="1"/>
        <v>1</v>
      </c>
      <c r="N171" s="191" t="str">
        <f ca="1"/>
        <v>Completed</v>
      </c>
      <c r="O171" s="583">
        <f ca="1"/>
        <v>46096</v>
      </c>
      <c r="P171" s="189">
        <f ca="1"/>
        <v>1</v>
      </c>
      <c r="Q171" s="435" t="str">
        <f ca="1"/>
        <v>Completed</v>
      </c>
      <c r="R171" s="194">
        <f ca="1"/>
        <v>0</v>
      </c>
      <c r="S171" s="195">
        <f ca="1"/>
        <v>0</v>
      </c>
      <c r="T171" s="203">
        <f ca="1"/>
        <v>0</v>
      </c>
      <c r="U171" s="173">
        <f ca="1"/>
        <v>46142</v>
      </c>
      <c r="V171" s="189">
        <f ca="1"/>
        <v>1</v>
      </c>
      <c r="W171" s="191" t="str">
        <f ca="1"/>
        <v>Completed</v>
      </c>
      <c r="X171" s="194">
        <f ca="1"/>
        <v>0</v>
      </c>
      <c r="Y171" s="195">
        <f ca="1"/>
        <v>0</v>
      </c>
      <c r="Z171" s="203">
        <f ca="1"/>
        <v>0</v>
      </c>
      <c r="AA171" s="173">
        <f ca="1"/>
        <v>46218</v>
      </c>
      <c r="AB171" s="189">
        <f ca="1"/>
        <v>1</v>
      </c>
      <c r="AC171" s="191" t="str">
        <f ca="1"/>
        <v>Completed</v>
      </c>
      <c r="AD171" s="173">
        <f ca="1"/>
        <v>46181</v>
      </c>
      <c r="AE171" s="189">
        <f ca="1"/>
        <v>1</v>
      </c>
      <c r="AF171" s="191" t="str">
        <f ca="1"/>
        <v>Completed</v>
      </c>
      <c r="AG171" s="173">
        <f ca="1"/>
        <v>46295</v>
      </c>
      <c r="AH171" s="189">
        <f ca="1"/>
        <v>0</v>
      </c>
      <c r="AI171" s="191" t="str">
        <f ca="1"/>
        <v>Late</v>
      </c>
      <c r="AJ171" cm="1">
        <f t="array" aca="1" ref="AJ171" ca="1">_xlfn.XLOOKUP(1,(E171='01 Summary'!$E$4:$E$250)*(('01 Summary'!$AI$4:$AI$250="Late")+('01 Summary'!$AI$4:$AI$250="On Schedule")),'01 Summary'!$AM$4:$AM$250," ")</f>
        <v>0</v>
      </c>
      <c r="AL171" s="644" t="s">
        <v>491</v>
      </c>
      <c r="AM171" s="644" t="s">
        <v>2064</v>
      </c>
      <c r="AN171" s="644" t="s">
        <v>2066</v>
      </c>
    </row>
    <row r="172" spans="2:40" ht="30" customHeight="1" x14ac:dyDescent="0.2">
      <c r="B172" s="491">
        <f ca="1"/>
        <v>168</v>
      </c>
      <c r="C172" s="742">
        <f ca="1"/>
        <v>0</v>
      </c>
      <c r="D172" s="491" t="str">
        <f ca="1"/>
        <v>Lot02</v>
      </c>
      <c r="E172" s="491" t="str">
        <f ca="1"/>
        <v>MO-CK24</v>
      </c>
      <c r="F172" s="491" t="str">
        <f ca="1"/>
        <v>MO-CK</v>
      </c>
      <c r="G172" s="493" t="str">
        <f ca="1"/>
        <v>Modify Traffic paint and traffic sign</v>
      </c>
      <c r="H172" s="491" t="str">
        <f ca="1"/>
        <v>สหชาติ</v>
      </c>
      <c r="I172" s="491">
        <f ca="1"/>
        <v>0</v>
      </c>
      <c r="J172" s="491">
        <f ca="1"/>
        <v>0</v>
      </c>
      <c r="K172" s="495">
        <f ca="1"/>
        <v>46143</v>
      </c>
      <c r="L172" s="173">
        <f ca="1"/>
        <v>46142</v>
      </c>
      <c r="M172" s="189">
        <f ca="1"/>
        <v>1</v>
      </c>
      <c r="N172" s="191" t="str">
        <f ca="1"/>
        <v>Completed</v>
      </c>
      <c r="O172" s="173">
        <f ca="1"/>
        <v>46188</v>
      </c>
      <c r="P172" s="189">
        <f ca="1"/>
        <v>1</v>
      </c>
      <c r="Q172" s="191" t="str">
        <f ca="1"/>
        <v>Completed</v>
      </c>
      <c r="R172" s="173">
        <f ca="1"/>
        <v>46310</v>
      </c>
      <c r="S172" s="189">
        <f ca="1"/>
        <v>0.64</v>
      </c>
      <c r="T172" s="191" t="str">
        <f ca="1"/>
        <v>Late</v>
      </c>
      <c r="U172" s="173">
        <f ca="1"/>
        <v>46310</v>
      </c>
      <c r="V172" s="189">
        <f ca="1"/>
        <v>0.13</v>
      </c>
      <c r="W172" s="191" t="str">
        <f ca="1"/>
        <v>Late</v>
      </c>
      <c r="X172" s="194">
        <f ca="1"/>
        <v>0</v>
      </c>
      <c r="Y172" s="195">
        <f ca="1"/>
        <v>0</v>
      </c>
      <c r="Z172" s="203">
        <f ca="1"/>
        <v>0</v>
      </c>
      <c r="AA172" s="177">
        <f ca="1"/>
        <v>0</v>
      </c>
      <c r="AB172" s="189">
        <f ca="1"/>
        <v>0</v>
      </c>
      <c r="AC172" s="191" t="str">
        <f ca="1"/>
        <v>Late</v>
      </c>
      <c r="AD172" s="177">
        <f ca="1"/>
        <v>0</v>
      </c>
      <c r="AE172" s="189">
        <f ca="1"/>
        <v>0</v>
      </c>
      <c r="AF172" s="191" t="str">
        <f ca="1"/>
        <v>Late</v>
      </c>
      <c r="AG172" s="741">
        <f ca="1"/>
        <v>0</v>
      </c>
      <c r="AH172" s="189">
        <f ca="1"/>
        <v>0</v>
      </c>
      <c r="AI172" s="191" t="str">
        <f ca="1"/>
        <v>Late</v>
      </c>
      <c r="AJ172" t="str" cm="1">
        <f t="array" aca="1" ref="AJ172" ca="1">_xlfn.XLOOKUP(1,(E172='01 Summary'!$E$4:$E$250)*(('01 Summary'!$AI$4:$AI$250="Late")+('01 Summary'!$AI$4:$AI$250="On Schedule")),'01 Summary'!$AM$4:$AM$250," ")</f>
        <v>GRS</v>
      </c>
      <c r="AM172" s="644">
        <v>0</v>
      </c>
      <c r="AN172" s="644">
        <v>0</v>
      </c>
    </row>
    <row r="173" spans="2:40" ht="30" customHeight="1" x14ac:dyDescent="0.2">
      <c r="B173" s="491">
        <f ca="1"/>
        <v>169</v>
      </c>
      <c r="C173" s="742">
        <f ca="1"/>
        <v>0</v>
      </c>
      <c r="D173" s="491" t="str">
        <f ca="1"/>
        <v>Lot02</v>
      </c>
      <c r="E173" s="491" t="str">
        <f ca="1"/>
        <v>MO-CK25</v>
      </c>
      <c r="F173" s="491" t="str">
        <f ca="1"/>
        <v>MO-CK</v>
      </c>
      <c r="G173" s="493" t="str">
        <f ca="1"/>
        <v>Station Area sign 28 stations</v>
      </c>
      <c r="H173" s="491" t="str">
        <f ca="1"/>
        <v>สหชาติ</v>
      </c>
      <c r="I173" s="491">
        <f ca="1"/>
        <v>0</v>
      </c>
      <c r="J173" s="491">
        <f ca="1"/>
        <v>0</v>
      </c>
      <c r="K173" s="495">
        <f ca="1"/>
        <v>46143</v>
      </c>
      <c r="L173" s="173">
        <f ca="1"/>
        <v>46188</v>
      </c>
      <c r="M173" s="189">
        <f ca="1"/>
        <v>0.8</v>
      </c>
      <c r="N173" s="191" t="str">
        <f ca="1"/>
        <v>Late</v>
      </c>
      <c r="O173" s="583">
        <f ca="1"/>
        <v>46203</v>
      </c>
      <c r="P173" s="189">
        <f ca="1"/>
        <v>1</v>
      </c>
      <c r="Q173" s="191" t="str">
        <f ca="1"/>
        <v>Completed</v>
      </c>
      <c r="R173" s="173">
        <f ca="1"/>
        <v>46295</v>
      </c>
      <c r="S173" s="189">
        <f ca="1"/>
        <v>0</v>
      </c>
      <c r="T173" s="191" t="str">
        <f ca="1"/>
        <v>Late</v>
      </c>
      <c r="U173" s="173">
        <f ca="1"/>
        <v>46376</v>
      </c>
      <c r="V173" s="189">
        <f ca="1"/>
        <v>0</v>
      </c>
      <c r="W173" s="191" t="str">
        <f ca="1"/>
        <v>On Schedule</v>
      </c>
      <c r="X173" s="194">
        <f ca="1"/>
        <v>0</v>
      </c>
      <c r="Y173" s="195">
        <f ca="1"/>
        <v>0</v>
      </c>
      <c r="Z173" s="203">
        <f ca="1"/>
        <v>0</v>
      </c>
      <c r="AA173" s="177">
        <f ca="1"/>
        <v>0</v>
      </c>
      <c r="AB173" s="189">
        <f ca="1"/>
        <v>0</v>
      </c>
      <c r="AC173" s="191" t="str">
        <f ca="1"/>
        <v>Late</v>
      </c>
      <c r="AD173" s="173">
        <f ca="1"/>
        <v>46302</v>
      </c>
      <c r="AE173" s="189">
        <f ca="1"/>
        <v>0</v>
      </c>
      <c r="AF173" s="191" t="str">
        <f ca="1"/>
        <v>Late</v>
      </c>
      <c r="AG173" s="741">
        <f ca="1"/>
        <v>0</v>
      </c>
      <c r="AH173" s="189">
        <f ca="1"/>
        <v>0</v>
      </c>
      <c r="AI173" s="191" t="str">
        <f ca="1"/>
        <v>Late</v>
      </c>
      <c r="AJ173" t="str" cm="1">
        <f t="array" aca="1" ref="AJ173" ca="1">_xlfn.XLOOKUP(1,(E173='01 Summary'!$E$4:$E$250)*(('01 Summary'!$AI$4:$AI$250="Late")+('01 Summary'!$AI$4:$AI$250="On Schedule")),'01 Summary'!$AM$4:$AM$250," ")</f>
        <v>GRS</v>
      </c>
      <c r="AM173" s="644">
        <v>0</v>
      </c>
      <c r="AN173" s="644">
        <v>0</v>
      </c>
    </row>
    <row r="174" spans="2:40" ht="30" customHeight="1" x14ac:dyDescent="0.2">
      <c r="B174" s="491">
        <f ca="1"/>
        <v>170</v>
      </c>
      <c r="C174" s="491" t="str">
        <f ca="1"/>
        <v/>
      </c>
      <c r="D174" s="491" t="str">
        <f ca="1"/>
        <v>Lot02</v>
      </c>
      <c r="E174" s="491" t="str">
        <f ca="1"/>
        <v>MO-CK26</v>
      </c>
      <c r="F174" s="491" t="str">
        <f ca="1"/>
        <v>MO-CK</v>
      </c>
      <c r="G174" s="493" t="str">
        <f ca="1"/>
        <v>Safety and warning signage for lift and escalator at all station</v>
      </c>
      <c r="H174" s="491" t="str">
        <f ca="1"/>
        <v>สหชาติ</v>
      </c>
      <c r="I174" s="491">
        <f ca="1"/>
        <v>0</v>
      </c>
      <c r="J174" s="491" t="str">
        <f ca="1"/>
        <v>Depot</v>
      </c>
      <c r="K174" s="495">
        <f ca="1"/>
        <v>46388</v>
      </c>
      <c r="L174" s="173">
        <f ca="1"/>
        <v>46189</v>
      </c>
      <c r="M174" s="189">
        <f ca="1"/>
        <v>1</v>
      </c>
      <c r="N174" s="191" t="str">
        <f ca="1"/>
        <v>Completed</v>
      </c>
      <c r="O174" s="173">
        <f ca="1"/>
        <v>46220</v>
      </c>
      <c r="P174" s="189">
        <f ca="1"/>
        <v>1</v>
      </c>
      <c r="Q174" s="191" t="str">
        <f ca="1"/>
        <v>Completed</v>
      </c>
      <c r="R174" s="173">
        <f ca="1"/>
        <v>46418</v>
      </c>
      <c r="S174" s="189">
        <f ca="1"/>
        <v>0.76</v>
      </c>
      <c r="T174" s="191" t="str">
        <f ca="1"/>
        <v>On Schedule</v>
      </c>
      <c r="U174" s="173">
        <f ca="1"/>
        <v>46446</v>
      </c>
      <c r="V174" s="189">
        <f ca="1"/>
        <v>0.26</v>
      </c>
      <c r="W174" s="191" t="str">
        <f ca="1"/>
        <v>On Schedule</v>
      </c>
      <c r="X174" s="194">
        <f ca="1"/>
        <v>0</v>
      </c>
      <c r="Y174" s="195">
        <f ca="1"/>
        <v>0</v>
      </c>
      <c r="Z174" s="203">
        <f ca="1"/>
        <v>0</v>
      </c>
      <c r="AA174" s="173">
        <f ca="1"/>
        <v>46356</v>
      </c>
      <c r="AB174" s="189">
        <f ca="1"/>
        <v>0</v>
      </c>
      <c r="AC174" s="191" t="str">
        <f ca="1"/>
        <v>On Schedule</v>
      </c>
      <c r="AD174" s="177">
        <f ca="1"/>
        <v>0</v>
      </c>
      <c r="AE174" s="189">
        <f ca="1"/>
        <v>0</v>
      </c>
      <c r="AF174" s="191" t="str">
        <f ca="1"/>
        <v>Late</v>
      </c>
      <c r="AG174" s="741">
        <f ca="1"/>
        <v>0</v>
      </c>
      <c r="AH174" s="189">
        <f ca="1"/>
        <v>0</v>
      </c>
      <c r="AI174" s="191" t="str">
        <f ca="1"/>
        <v>Late</v>
      </c>
      <c r="AJ174" s="571" t="str" cm="1">
        <f t="array" aca="1" ref="AJ174" ca="1">_xlfn.XLOOKUP(1,(E174='01 Summary'!$E$4:$E$250)*(('01 Summary'!$AI$4:$AI$250="Late")+('01 Summary'!$AI$4:$AI$250="On Schedule")),'01 Summary'!$AM$4:$AM$250," ")</f>
        <v>GRS</v>
      </c>
      <c r="AK174" s="571"/>
      <c r="AL174" s="709" t="s">
        <v>380</v>
      </c>
      <c r="AM174" s="709" t="s">
        <v>4800</v>
      </c>
      <c r="AN174" s="709" t="s">
        <v>4800</v>
      </c>
    </row>
    <row r="175" spans="2:40" ht="30" customHeight="1" x14ac:dyDescent="0.2">
      <c r="B175" s="491">
        <f ca="1"/>
        <v>171</v>
      </c>
      <c r="C175" s="491" t="str">
        <f ca="1"/>
        <v>MDW-39532</v>
      </c>
      <c r="D175" s="491" t="str">
        <f ca="1"/>
        <v>Lot02</v>
      </c>
      <c r="E175" s="491" t="str">
        <f ca="1"/>
        <v>MO-CK27</v>
      </c>
      <c r="F175" s="491" t="str">
        <f ca="1"/>
        <v>MO-CK</v>
      </c>
      <c r="G175" s="493" t="str">
        <f ca="1"/>
        <v>Spike fence for Depot slab</v>
      </c>
      <c r="H175" s="491" t="str">
        <f ca="1"/>
        <v>สหชาติ</v>
      </c>
      <c r="I175" s="492">
        <f ca="1"/>
        <v>0</v>
      </c>
      <c r="J175" s="491" t="str">
        <f ca="1"/>
        <v>Depot</v>
      </c>
      <c r="K175" s="495">
        <f ca="1"/>
        <v>46388</v>
      </c>
      <c r="L175" s="173">
        <f ca="1"/>
        <v>46234</v>
      </c>
      <c r="M175" s="189">
        <f ca="1"/>
        <v>0.7</v>
      </c>
      <c r="N175" s="191" t="str">
        <f ca="1"/>
        <v>Late</v>
      </c>
      <c r="O175" s="173">
        <f ca="1"/>
        <v>46265</v>
      </c>
      <c r="P175" s="189">
        <f ca="1"/>
        <v>0</v>
      </c>
      <c r="Q175" s="191" t="str">
        <f ca="1"/>
        <v>Late</v>
      </c>
      <c r="R175" s="194">
        <f ca="1"/>
        <v>0</v>
      </c>
      <c r="S175" s="195">
        <f ca="1"/>
        <v>0</v>
      </c>
      <c r="T175" s="203">
        <f ca="1"/>
        <v>0</v>
      </c>
      <c r="U175" s="173">
        <f ca="1"/>
        <v>46387</v>
      </c>
      <c r="V175" s="189">
        <f ca="1"/>
        <v>0</v>
      </c>
      <c r="W175" s="191" t="str">
        <f ca="1"/>
        <v>On Schedule</v>
      </c>
      <c r="X175" s="194">
        <f ca="1"/>
        <v>0</v>
      </c>
      <c r="Y175" s="195">
        <f ca="1"/>
        <v>0</v>
      </c>
      <c r="Z175" s="203">
        <f ca="1"/>
        <v>0</v>
      </c>
      <c r="AA175" s="173">
        <f ca="1"/>
        <v>46357</v>
      </c>
      <c r="AB175" s="189">
        <f ca="1"/>
        <v>0</v>
      </c>
      <c r="AC175" s="191" t="str">
        <f ca="1"/>
        <v>On Schedule</v>
      </c>
      <c r="AD175" s="173">
        <f ca="1"/>
        <v>46394</v>
      </c>
      <c r="AE175" s="189">
        <f ca="1"/>
        <v>0</v>
      </c>
      <c r="AF175" s="191" t="str">
        <f ca="1"/>
        <v>On Schedule</v>
      </c>
      <c r="AG175" s="173">
        <f ca="1"/>
        <v>46415</v>
      </c>
      <c r="AH175" s="189">
        <f ca="1"/>
        <v>0</v>
      </c>
      <c r="AI175" s="191" t="str">
        <f ca="1"/>
        <v>On Schedule</v>
      </c>
      <c r="AJ175" s="571" t="str" cm="1">
        <f t="array" aca="1" ref="AJ175" ca="1">_xlfn.XLOOKUP(1,(E175='01 Summary'!$E$4:$E$250)*(('01 Summary'!$AI$4:$AI$250="Late")+('01 Summary'!$AI$4:$AI$250="On Schedule")),'01 Summary'!$AM$4:$AM$250," ")</f>
        <v>อยู่ระหว่างส่งขออนุมัติแบบรอ Approve</v>
      </c>
      <c r="AK175" s="571"/>
      <c r="AL175" s="709" t="s">
        <v>401</v>
      </c>
      <c r="AM175" s="709" t="s">
        <v>2228</v>
      </c>
      <c r="AN175" s="709" t="s">
        <v>2230</v>
      </c>
    </row>
    <row r="176" spans="2:40" ht="30" hidden="1" customHeight="1" x14ac:dyDescent="0.2">
      <c r="B176" s="491">
        <f ca="1"/>
        <v>172</v>
      </c>
      <c r="C176" s="743">
        <f ca="1"/>
        <v>0</v>
      </c>
      <c r="D176" s="496" t="str">
        <f ca="1"/>
        <v>Lot02</v>
      </c>
      <c r="E176" s="496" t="str">
        <f ca="1"/>
        <v>MO-CK28</v>
      </c>
      <c r="F176" s="496" t="str">
        <f ca="1"/>
        <v>MO-CK</v>
      </c>
      <c r="G176" s="498" t="str">
        <f ca="1"/>
        <v>Bird net and Flashing at MWS and Skywalk to Stabling yard</v>
      </c>
      <c r="H176" s="496" t="str">
        <f ca="1"/>
        <v>สหชาติ</v>
      </c>
      <c r="I176" s="497">
        <f ca="1"/>
        <v>0</v>
      </c>
      <c r="J176" s="496">
        <f ca="1"/>
        <v>0</v>
      </c>
      <c r="K176" s="500">
        <f ca="1"/>
        <v>46143</v>
      </c>
      <c r="L176" s="205" t="str">
        <f ca="1"/>
        <v/>
      </c>
      <c r="M176" s="206" t="str">
        <f ca="1"/>
        <v/>
      </c>
      <c r="N176" s="463">
        <f ca="1"/>
        <v>0</v>
      </c>
      <c r="O176" s="205" t="str">
        <f ca="1"/>
        <v/>
      </c>
      <c r="P176" s="206" t="str">
        <f ca="1"/>
        <v/>
      </c>
      <c r="Q176" s="203">
        <f ca="1"/>
        <v>0</v>
      </c>
      <c r="R176" s="205">
        <f ca="1"/>
        <v>0</v>
      </c>
      <c r="S176" s="206">
        <f ca="1"/>
        <v>0</v>
      </c>
      <c r="T176" s="463">
        <f ca="1"/>
        <v>0</v>
      </c>
      <c r="U176" s="205" t="str">
        <f ca="1"/>
        <v/>
      </c>
      <c r="V176" s="206" t="str">
        <f ca="1"/>
        <v/>
      </c>
      <c r="W176" s="463">
        <f ca="1"/>
        <v>0</v>
      </c>
      <c r="X176" s="205">
        <f ca="1"/>
        <v>0</v>
      </c>
      <c r="Y176" s="206">
        <f ca="1"/>
        <v>0</v>
      </c>
      <c r="Z176" s="463">
        <f ca="1"/>
        <v>0</v>
      </c>
      <c r="AA176" s="205">
        <f ca="1"/>
        <v>0</v>
      </c>
      <c r="AB176" s="206">
        <f ca="1"/>
        <v>0</v>
      </c>
      <c r="AC176" s="463">
        <f ca="1"/>
        <v>0</v>
      </c>
      <c r="AD176" s="205">
        <f ca="1"/>
        <v>0</v>
      </c>
      <c r="AE176" s="206">
        <f ca="1"/>
        <v>0</v>
      </c>
      <c r="AF176" s="463">
        <f ca="1"/>
        <v>0</v>
      </c>
      <c r="AG176" s="734">
        <f ca="1"/>
        <v>0</v>
      </c>
      <c r="AH176" s="735">
        <f ca="1"/>
        <v>0</v>
      </c>
      <c r="AI176" s="740">
        <f ca="1"/>
        <v>0</v>
      </c>
      <c r="AJ176" s="571" t="str" cm="1">
        <f t="array" aca="1" ref="AJ176" ca="1">_xlfn.XLOOKUP(1,(E176='01 Summary'!$E$4:$E$250)*(('01 Summary'!$AI$4:$AI$250="Late")+('01 Summary'!$AI$4:$AI$250="On Schedule")),'01 Summary'!$AM$4:$AM$250," ")</f>
        <v xml:space="preserve"> </v>
      </c>
      <c r="AK176" s="571"/>
      <c r="AL176" s="571"/>
      <c r="AM176" s="571">
        <v>0</v>
      </c>
      <c r="AN176" s="571">
        <v>0</v>
      </c>
    </row>
    <row r="177" spans="2:40" ht="30" hidden="1" customHeight="1" x14ac:dyDescent="0.2">
      <c r="B177" s="491">
        <f ca="1"/>
        <v>173</v>
      </c>
      <c r="C177" s="491" t="str">
        <f ca="1"/>
        <v>MDW-39541</v>
      </c>
      <c r="D177" s="491" t="str">
        <f ca="1"/>
        <v>Lot02</v>
      </c>
      <c r="E177" s="491" t="str">
        <f ca="1"/>
        <v>MO-CK29</v>
      </c>
      <c r="F177" s="491" t="str">
        <f ca="1"/>
        <v>MO-CK</v>
      </c>
      <c r="G177" s="493" t="str">
        <f ca="1"/>
        <v>Fire Alarm Manual Call Point signage at all elevated station</v>
      </c>
      <c r="H177" s="491" t="str">
        <f ca="1"/>
        <v>สหชาติ</v>
      </c>
      <c r="I177" s="491">
        <f ca="1"/>
        <v>0</v>
      </c>
      <c r="J177" s="491">
        <f ca="1"/>
        <v>0</v>
      </c>
      <c r="K177" s="495">
        <f ca="1"/>
        <v>46388</v>
      </c>
      <c r="L177" s="668" t="str">
        <f ca="1"/>
        <v/>
      </c>
      <c r="M177" s="669" t="str">
        <f ca="1"/>
        <v/>
      </c>
      <c r="N177" s="639">
        <f ca="1"/>
        <v>0</v>
      </c>
      <c r="O177" s="173">
        <f ca="1"/>
        <v>46233</v>
      </c>
      <c r="P177" s="189">
        <f ca="1"/>
        <v>1</v>
      </c>
      <c r="Q177" s="191" t="str">
        <f ca="1"/>
        <v>Completed</v>
      </c>
      <c r="R177" s="194">
        <f ca="1"/>
        <v>0</v>
      </c>
      <c r="S177" s="195">
        <f ca="1"/>
        <v>0</v>
      </c>
      <c r="T177" s="203">
        <f ca="1"/>
        <v>0</v>
      </c>
      <c r="U177" s="668" t="str">
        <f ca="1"/>
        <v/>
      </c>
      <c r="V177" s="669" t="str">
        <f ca="1"/>
        <v/>
      </c>
      <c r="W177" s="639">
        <f ca="1"/>
        <v>0</v>
      </c>
      <c r="X177" s="194">
        <f ca="1"/>
        <v>0</v>
      </c>
      <c r="Y177" s="195">
        <f ca="1"/>
        <v>0</v>
      </c>
      <c r="Z177" s="203">
        <f ca="1"/>
        <v>0</v>
      </c>
      <c r="AA177" s="668">
        <f ca="1"/>
        <v>0</v>
      </c>
      <c r="AB177" s="669">
        <f ca="1"/>
        <v>0</v>
      </c>
      <c r="AC177" s="639">
        <f ca="1"/>
        <v>0</v>
      </c>
      <c r="AD177" s="668">
        <f ca="1"/>
        <v>0</v>
      </c>
      <c r="AE177" s="669">
        <f ca="1"/>
        <v>0</v>
      </c>
      <c r="AF177" s="639">
        <f ca="1"/>
        <v>0</v>
      </c>
      <c r="AG177" s="724">
        <f ca="1"/>
        <v>0</v>
      </c>
      <c r="AH177" s="725">
        <f ca="1"/>
        <v>0</v>
      </c>
      <c r="AI177" s="726">
        <f ca="1"/>
        <v>0</v>
      </c>
      <c r="AJ177" s="571" t="str" cm="1">
        <f t="array" aca="1" ref="AJ177" ca="1">_xlfn.XLOOKUP(1,(E177='01 Summary'!$E$4:$E$250)*(('01 Summary'!$AI$4:$AI$250="Late")+('01 Summary'!$AI$4:$AI$250="On Schedule")),'01 Summary'!$AM$4:$AM$250," ")</f>
        <v xml:space="preserve"> </v>
      </c>
      <c r="AK177" s="571"/>
      <c r="AL177" s="571" t="s">
        <v>402</v>
      </c>
      <c r="AM177" s="571" t="s">
        <v>2260</v>
      </c>
      <c r="AN177" s="571" t="s">
        <v>2262</v>
      </c>
    </row>
    <row r="178" spans="2:40" ht="30" customHeight="1" x14ac:dyDescent="0.2">
      <c r="B178" s="491">
        <f ca="1"/>
        <v>174</v>
      </c>
      <c r="C178" s="742">
        <f ca="1"/>
        <v>0</v>
      </c>
      <c r="D178" s="491" t="str">
        <f ca="1"/>
        <v>Lot02</v>
      </c>
      <c r="E178" s="491" t="str">
        <f ca="1"/>
        <v>MO-CK30</v>
      </c>
      <c r="F178" s="491" t="str">
        <f ca="1"/>
        <v>MO-CK</v>
      </c>
      <c r="G178" s="493" t="str">
        <f ca="1"/>
        <v>Lighting for sealed space under stairs and behind lift shaft at underground station</v>
      </c>
      <c r="H178" s="491" t="str">
        <f ca="1"/>
        <v>ประธาน</v>
      </c>
      <c r="I178" s="491">
        <f ca="1"/>
        <v>0</v>
      </c>
      <c r="J178" s="491">
        <f ca="1"/>
        <v>0</v>
      </c>
      <c r="K178" s="495">
        <f ca="1"/>
        <v>46388</v>
      </c>
      <c r="L178" s="173">
        <f ca="1"/>
        <v>46309</v>
      </c>
      <c r="M178" s="189">
        <f ca="1"/>
        <v>0</v>
      </c>
      <c r="N178" s="191" t="str">
        <f ca="1"/>
        <v>Late</v>
      </c>
      <c r="O178" s="173">
        <f ca="1"/>
        <v>46340</v>
      </c>
      <c r="P178" s="189">
        <f ca="1"/>
        <v>0</v>
      </c>
      <c r="Q178" s="191" t="str">
        <f ca="1"/>
        <v>On Schedule</v>
      </c>
      <c r="R178" s="194">
        <f ca="1"/>
        <v>0</v>
      </c>
      <c r="S178" s="195">
        <f ca="1"/>
        <v>0</v>
      </c>
      <c r="T178" s="203">
        <f ca="1"/>
        <v>0</v>
      </c>
      <c r="U178" s="173">
        <f ca="1"/>
        <v>46387</v>
      </c>
      <c r="V178" s="189">
        <f ca="1"/>
        <v>0</v>
      </c>
      <c r="W178" s="191" t="str">
        <f ca="1"/>
        <v>On Schedule</v>
      </c>
      <c r="X178" s="194">
        <f ca="1"/>
        <v>0</v>
      </c>
      <c r="Y178" s="195">
        <f ca="1"/>
        <v>0</v>
      </c>
      <c r="Z178" s="203">
        <f ca="1"/>
        <v>0</v>
      </c>
      <c r="AA178" s="173">
        <f ca="1"/>
        <v>46356</v>
      </c>
      <c r="AB178" s="189">
        <f ca="1"/>
        <v>0</v>
      </c>
      <c r="AC178" s="191" t="str">
        <f ca="1"/>
        <v>On Schedule</v>
      </c>
      <c r="AD178" s="173">
        <f ca="1"/>
        <v>46394</v>
      </c>
      <c r="AE178" s="189">
        <f ca="1"/>
        <v>0</v>
      </c>
      <c r="AF178" s="191" t="str">
        <f ca="1"/>
        <v>On Schedule</v>
      </c>
      <c r="AG178" s="173">
        <f ca="1"/>
        <v>46415</v>
      </c>
      <c r="AH178" s="189">
        <f ca="1"/>
        <v>0</v>
      </c>
      <c r="AI178" s="191" t="str">
        <f ca="1"/>
        <v>On Schedule</v>
      </c>
      <c r="AJ178" s="571" t="str" cm="1">
        <f t="array" aca="1" ref="AJ178" ca="1">_xlfn.XLOOKUP(1,(E178='01 Summary'!$E$4:$E$250)*(('01 Summary'!$AI$4:$AI$250="Late")+('01 Summary'!$AI$4:$AI$250="On Schedule")),'01 Summary'!$AM$4:$AM$250," ")</f>
        <v>ไฟส่องสว่างสำหรับพื้นที่ปิดใต้บันไดและด้านหลังช่องลิฟต์ที่สถานีรถไฟใต้ดิน</v>
      </c>
      <c r="AK178" s="571"/>
      <c r="AL178" s="709"/>
      <c r="AM178" s="709">
        <v>0</v>
      </c>
      <c r="AN178" s="709">
        <v>0</v>
      </c>
    </row>
    <row r="179" spans="2:40" ht="30" customHeight="1" x14ac:dyDescent="0.2">
      <c r="B179" s="491">
        <f ca="1"/>
        <v>175</v>
      </c>
      <c r="C179" s="742">
        <f ca="1"/>
        <v>0</v>
      </c>
      <c r="D179" s="491" t="str">
        <f ca="1"/>
        <v>Lot02</v>
      </c>
      <c r="E179" s="491" t="str">
        <f ca="1"/>
        <v>MO-CK31</v>
      </c>
      <c r="F179" s="491" t="str">
        <f ca="1"/>
        <v>MO-CK</v>
      </c>
      <c r="G179" s="493" t="str">
        <f ca="1"/>
        <v>Modify the access door of sealed space (under-stairs room) with a Sump Pump or ESPS cabinet</v>
      </c>
      <c r="H179" s="491" t="str">
        <f ca="1"/>
        <v>สหชาติ</v>
      </c>
      <c r="I179" s="491">
        <f ca="1"/>
        <v>0</v>
      </c>
      <c r="J179" s="491">
        <f ca="1"/>
        <v>0</v>
      </c>
      <c r="K179" s="495">
        <f ca="1"/>
        <v>46388</v>
      </c>
      <c r="L179" s="173">
        <f ca="1"/>
        <v>46219</v>
      </c>
      <c r="M179" s="189">
        <f ca="1"/>
        <v>0</v>
      </c>
      <c r="N179" s="191" t="str">
        <f ca="1"/>
        <v>Late</v>
      </c>
      <c r="O179" s="173">
        <f ca="1"/>
        <v>46250</v>
      </c>
      <c r="P179" s="189">
        <f ca="1"/>
        <v>0</v>
      </c>
      <c r="Q179" s="191" t="str">
        <f ca="1"/>
        <v>Late</v>
      </c>
      <c r="R179" s="194">
        <f ca="1"/>
        <v>0</v>
      </c>
      <c r="S179" s="195">
        <f ca="1"/>
        <v>0</v>
      </c>
      <c r="T179" s="203">
        <f ca="1"/>
        <v>0</v>
      </c>
      <c r="U179" s="173">
        <f ca="1"/>
        <v>46387</v>
      </c>
      <c r="V179" s="189">
        <f ca="1"/>
        <v>0</v>
      </c>
      <c r="W179" s="191" t="str">
        <f ca="1"/>
        <v>On Schedule</v>
      </c>
      <c r="X179" s="194">
        <f ca="1"/>
        <v>0</v>
      </c>
      <c r="Y179" s="195">
        <f ca="1"/>
        <v>0</v>
      </c>
      <c r="Z179" s="203">
        <f ca="1"/>
        <v>0</v>
      </c>
      <c r="AA179" s="173">
        <f ca="1"/>
        <v>46356</v>
      </c>
      <c r="AB179" s="189">
        <f ca="1"/>
        <v>0</v>
      </c>
      <c r="AC179" s="191" t="str">
        <f ca="1"/>
        <v>On Schedule</v>
      </c>
      <c r="AD179" s="173">
        <f ca="1"/>
        <v>46394</v>
      </c>
      <c r="AE179" s="189">
        <f ca="1"/>
        <v>0</v>
      </c>
      <c r="AF179" s="191" t="str">
        <f ca="1"/>
        <v>On Schedule</v>
      </c>
      <c r="AG179" s="173">
        <f ca="1"/>
        <v>46415</v>
      </c>
      <c r="AH179" s="189">
        <f ca="1"/>
        <v>0</v>
      </c>
      <c r="AI179" s="191" t="str">
        <f ca="1"/>
        <v>On Schedule</v>
      </c>
      <c r="AJ179" s="571" cm="1">
        <f t="array" aca="1" ref="AJ179" ca="1">_xlfn.XLOOKUP(1,(E179='01 Summary'!$E$4:$E$250)*(('01 Summary'!$AI$4:$AI$250="Late")+('01 Summary'!$AI$4:$AI$250="On Schedule")),'01 Summary'!$AM$4:$AM$250," ")</f>
        <v>0</v>
      </c>
      <c r="AK179" s="571"/>
      <c r="AL179" s="709"/>
      <c r="AM179" s="709">
        <v>0</v>
      </c>
      <c r="AN179" s="709">
        <v>0</v>
      </c>
    </row>
    <row r="180" spans="2:40" ht="30" customHeight="1" x14ac:dyDescent="0.2">
      <c r="B180" s="491">
        <f ca="1"/>
        <v>176</v>
      </c>
      <c r="C180" s="742">
        <f ca="1"/>
        <v>0</v>
      </c>
      <c r="D180" s="491" t="str">
        <f ca="1"/>
        <v>Lot02</v>
      </c>
      <c r="E180" s="491" t="str">
        <f ca="1"/>
        <v>MO-CK32</v>
      </c>
      <c r="F180" s="491" t="str">
        <f ca="1"/>
        <v>MO-CK</v>
      </c>
      <c r="G180" s="493" t="str">
        <f ca="1"/>
        <v>Lighting to the sealed space (under-stairs room) with a Sump Pump or ESPS cabinet</v>
      </c>
      <c r="H180" s="491" t="str">
        <f ca="1"/>
        <v>ประธาน</v>
      </c>
      <c r="I180" s="491">
        <f ca="1"/>
        <v>0</v>
      </c>
      <c r="J180" s="491" t="str">
        <f ca="1"/>
        <v>Depot</v>
      </c>
      <c r="K180" s="495">
        <f ca="1"/>
        <v>46388</v>
      </c>
      <c r="L180" s="173">
        <f ca="1"/>
        <v>46329</v>
      </c>
      <c r="M180" s="189">
        <f ca="1"/>
        <v>0</v>
      </c>
      <c r="N180" s="191" t="str">
        <f ca="1"/>
        <v>On Schedule</v>
      </c>
      <c r="O180" s="173">
        <f ca="1"/>
        <v>46360</v>
      </c>
      <c r="P180" s="189">
        <f ca="1"/>
        <v>0</v>
      </c>
      <c r="Q180" s="191" t="str">
        <f ca="1"/>
        <v>On Schedule</v>
      </c>
      <c r="R180" s="194">
        <f ca="1"/>
        <v>0</v>
      </c>
      <c r="S180" s="195">
        <f ca="1"/>
        <v>0</v>
      </c>
      <c r="T180" s="203">
        <f ca="1"/>
        <v>0</v>
      </c>
      <c r="U180" s="173">
        <f ca="1"/>
        <v>46387</v>
      </c>
      <c r="V180" s="189">
        <f ca="1"/>
        <v>0</v>
      </c>
      <c r="W180" s="191" t="str">
        <f ca="1"/>
        <v>On Schedule</v>
      </c>
      <c r="X180" s="194">
        <f ca="1"/>
        <v>0</v>
      </c>
      <c r="Y180" s="195">
        <f ca="1"/>
        <v>0</v>
      </c>
      <c r="Z180" s="203">
        <f ca="1"/>
        <v>0</v>
      </c>
      <c r="AA180" s="173">
        <f ca="1"/>
        <v>46356</v>
      </c>
      <c r="AB180" s="189">
        <f ca="1"/>
        <v>0</v>
      </c>
      <c r="AC180" s="191" t="str">
        <f ca="1"/>
        <v>On Schedule</v>
      </c>
      <c r="AD180" s="173">
        <f ca="1"/>
        <v>46394</v>
      </c>
      <c r="AE180" s="189">
        <f ca="1"/>
        <v>0</v>
      </c>
      <c r="AF180" s="191" t="str">
        <f ca="1"/>
        <v>On Schedule</v>
      </c>
      <c r="AG180" s="173">
        <f ca="1"/>
        <v>46415</v>
      </c>
      <c r="AH180" s="189">
        <f ca="1"/>
        <v>0</v>
      </c>
      <c r="AI180" s="191" t="str">
        <f ca="1"/>
        <v>On Schedule</v>
      </c>
      <c r="AJ180" t="str" cm="1">
        <f t="array" aca="1" ref="AJ180" ca="1">_xlfn.XLOOKUP(1,(E180='01 Summary'!$E$4:$E$250)*(('01 Summary'!$AI$4:$AI$250="Late")+('01 Summary'!$AI$4:$AI$250="On Schedule")),'01 Summary'!$AM$4:$AM$250," ")</f>
        <v>ซื้อสปอร์ตไลท์+แบต จำนวน 4 ชุด แทนการลากสายไฟ</v>
      </c>
      <c r="AM180" s="644">
        <v>0</v>
      </c>
      <c r="AN180" s="644">
        <v>0</v>
      </c>
    </row>
    <row r="181" spans="2:40" ht="30" customHeight="1" x14ac:dyDescent="0.2">
      <c r="B181" s="491">
        <f ca="1"/>
        <v>177</v>
      </c>
      <c r="C181" s="742">
        <f ca="1"/>
        <v>0</v>
      </c>
      <c r="D181" s="491" t="str">
        <f ca="1"/>
        <v>Lot02</v>
      </c>
      <c r="E181" s="491" t="str">
        <f ca="1"/>
        <v>MO-CK33</v>
      </c>
      <c r="F181" s="491" t="str">
        <f ca="1"/>
        <v>MO-CK</v>
      </c>
      <c r="G181" s="493" t="str">
        <f ca="1"/>
        <v>Additional lighting in areas where the lux level does not meet occupational health standards</v>
      </c>
      <c r="H181" s="491" t="str">
        <f ca="1"/>
        <v>ประธาน</v>
      </c>
      <c r="I181" s="491">
        <f ca="1"/>
        <v>0</v>
      </c>
      <c r="J181" s="491" t="str">
        <f ca="1"/>
        <v>Depot</v>
      </c>
      <c r="K181" s="495">
        <f ca="1"/>
        <v>46388</v>
      </c>
      <c r="L181" s="173">
        <f ca="1"/>
        <v>46279</v>
      </c>
      <c r="M181" s="189">
        <f ca="1"/>
        <v>1</v>
      </c>
      <c r="N181" s="191" t="str">
        <f ca="1"/>
        <v>Completed</v>
      </c>
      <c r="O181" s="173">
        <f ca="1"/>
        <v>46310</v>
      </c>
      <c r="P181" s="189">
        <f ca="1"/>
        <v>1</v>
      </c>
      <c r="Q181" s="191" t="str">
        <f ca="1"/>
        <v>Completed</v>
      </c>
      <c r="R181" s="194">
        <f ca="1"/>
        <v>0</v>
      </c>
      <c r="S181" s="195">
        <f ca="1"/>
        <v>0</v>
      </c>
      <c r="T181" s="203">
        <f ca="1"/>
        <v>0</v>
      </c>
      <c r="U181" s="173">
        <f ca="1"/>
        <v>46387</v>
      </c>
      <c r="V181" s="189">
        <f ca="1"/>
        <v>0.95</v>
      </c>
      <c r="W181" s="191" t="str">
        <f ca="1"/>
        <v>On Schedule</v>
      </c>
      <c r="X181" s="194">
        <f ca="1"/>
        <v>0</v>
      </c>
      <c r="Y181" s="195">
        <f ca="1"/>
        <v>0</v>
      </c>
      <c r="Z181" s="203">
        <f ca="1"/>
        <v>0</v>
      </c>
      <c r="AA181" s="173">
        <f ca="1"/>
        <v>46356</v>
      </c>
      <c r="AB181" s="189">
        <f ca="1"/>
        <v>0</v>
      </c>
      <c r="AC181" s="191" t="str">
        <f ca="1"/>
        <v>On Schedule</v>
      </c>
      <c r="AD181" s="173">
        <f ca="1"/>
        <v>46394</v>
      </c>
      <c r="AE181" s="189">
        <f ca="1"/>
        <v>0</v>
      </c>
      <c r="AF181" s="191" t="str">
        <f ca="1"/>
        <v>On Schedule</v>
      </c>
      <c r="AG181" s="173">
        <f ca="1"/>
        <v>46415</v>
      </c>
      <c r="AH181" s="189">
        <f ca="1"/>
        <v>0</v>
      </c>
      <c r="AI181" s="191" t="str">
        <f ca="1"/>
        <v>On Schedule</v>
      </c>
      <c r="AJ181" cm="1">
        <f t="array" aca="1" ref="AJ181" ca="1">_xlfn.XLOOKUP(1,(E181='01 Summary'!$E$4:$E$250)*(('01 Summary'!$AI$4:$AI$250="Late")+('01 Summary'!$AI$4:$AI$250="On Schedule")),'01 Summary'!$AM$4:$AM$250," ")</f>
        <v>0</v>
      </c>
      <c r="AM181" s="644">
        <v>0</v>
      </c>
      <c r="AN181" s="644">
        <v>0</v>
      </c>
    </row>
    <row r="182" spans="2:40" ht="30" customHeight="1" x14ac:dyDescent="0.2">
      <c r="B182" s="491">
        <f ca="1"/>
        <v>178</v>
      </c>
      <c r="C182" s="745">
        <f ca="1"/>
        <v>0</v>
      </c>
      <c r="D182" s="502" t="str">
        <f ca="1"/>
        <v>Lot02</v>
      </c>
      <c r="E182" s="502" t="str">
        <f ca="1"/>
        <v>MO-CK34</v>
      </c>
      <c r="F182" s="502" t="str">
        <f ca="1"/>
        <v>MO-CK</v>
      </c>
      <c r="G182" s="504" t="str">
        <f ca="1"/>
        <v>Provide and install confined space signage for Station and Depot</v>
      </c>
      <c r="H182" s="502" t="str">
        <f ca="1"/>
        <v>สหชาติ</v>
      </c>
      <c r="I182" s="503">
        <f ca="1"/>
        <v>0</v>
      </c>
      <c r="J182" s="502">
        <f ca="1"/>
        <v>0</v>
      </c>
      <c r="K182" s="506">
        <f ca="1"/>
        <v>46388</v>
      </c>
      <c r="L182" s="530">
        <f ca="1"/>
        <v>46249</v>
      </c>
      <c r="M182" s="189">
        <f ca="1"/>
        <v>1</v>
      </c>
      <c r="N182" s="191" t="str">
        <f ca="1"/>
        <v>Completed</v>
      </c>
      <c r="O182" s="530">
        <f ca="1"/>
        <v>46280</v>
      </c>
      <c r="P182" s="189">
        <f ca="1"/>
        <v>1</v>
      </c>
      <c r="Q182" s="191" t="str">
        <f ca="1"/>
        <v>Completed</v>
      </c>
      <c r="R182" s="530">
        <f ca="1"/>
        <v>46418</v>
      </c>
      <c r="S182" s="189">
        <f ca="1"/>
        <v>0.76</v>
      </c>
      <c r="T182" s="191" t="str">
        <f ca="1"/>
        <v>On Schedule</v>
      </c>
      <c r="U182" s="530">
        <f ca="1"/>
        <v>46446</v>
      </c>
      <c r="V182" s="189">
        <f ca="1"/>
        <v>0.26</v>
      </c>
      <c r="W182" s="191" t="str">
        <f ca="1"/>
        <v>On Schedule</v>
      </c>
      <c r="X182" s="209">
        <f ca="1"/>
        <v>0</v>
      </c>
      <c r="Y182" s="195">
        <f ca="1"/>
        <v>0</v>
      </c>
      <c r="Z182" s="203">
        <f ca="1"/>
        <v>0</v>
      </c>
      <c r="AA182" s="530">
        <f ca="1"/>
        <v>46356</v>
      </c>
      <c r="AB182" s="189">
        <f ca="1"/>
        <v>0</v>
      </c>
      <c r="AC182" s="191" t="str">
        <f ca="1"/>
        <v>On Schedule</v>
      </c>
      <c r="AD182" s="490">
        <f ca="1"/>
        <v>0</v>
      </c>
      <c r="AE182" s="189">
        <f ca="1"/>
        <v>0</v>
      </c>
      <c r="AF182" s="191" t="str">
        <f ca="1"/>
        <v>Late</v>
      </c>
      <c r="AG182" s="744">
        <f ca="1"/>
        <v>0</v>
      </c>
      <c r="AH182" s="189">
        <f ca="1"/>
        <v>0</v>
      </c>
      <c r="AI182" s="191" t="str">
        <f ca="1"/>
        <v>Late</v>
      </c>
      <c r="AJ182" t="str" cm="1">
        <f t="array" aca="1" ref="AJ182" ca="1">_xlfn.XLOOKUP(1,(E182='01 Summary'!$E$4:$E$250)*(('01 Summary'!$AI$4:$AI$250="Late")+('01 Summary'!$AI$4:$AI$250="On Schedule")),'01 Summary'!$AM$4:$AM$250," ")</f>
        <v>GRS</v>
      </c>
      <c r="AM182" s="644">
        <v>0</v>
      </c>
      <c r="AN182" s="644">
        <v>0</v>
      </c>
    </row>
    <row r="183" spans="2:40" ht="30" hidden="1" customHeight="1" x14ac:dyDescent="0.2">
      <c r="B183" s="491">
        <f ca="1"/>
        <v>179</v>
      </c>
      <c r="C183" s="496" t="str">
        <f ca="1"/>
        <v/>
      </c>
      <c r="D183" s="496" t="str">
        <f ca="1"/>
        <v>Lot02</v>
      </c>
      <c r="E183" s="496" t="str">
        <f ca="1"/>
        <v>MO-CK35</v>
      </c>
      <c r="F183" s="496" t="str">
        <f ca="1"/>
        <v>MO-CK</v>
      </c>
      <c r="G183" s="498" t="str">
        <f ca="1"/>
        <v>Build room for Train crew main office at OR18 with office area, resting area, meeting room, pantry, toilet and locker room</v>
      </c>
      <c r="H183" s="496" t="str">
        <f ca="1"/>
        <v>สหชาติ/บัณฑิต/ประธาน</v>
      </c>
      <c r="I183" s="497">
        <f ca="1"/>
        <v>0</v>
      </c>
      <c r="J183" s="496" t="str">
        <f ca="1"/>
        <v>Depot</v>
      </c>
      <c r="K183" s="500" t="str">
        <f ca="1"/>
        <v>-</v>
      </c>
      <c r="L183" s="205" t="str">
        <f ca="1"/>
        <v/>
      </c>
      <c r="M183" s="206" t="str">
        <f ca="1"/>
        <v/>
      </c>
      <c r="N183" s="207">
        <f ca="1"/>
        <v>0</v>
      </c>
      <c r="O183" s="205" t="str">
        <f ca="1"/>
        <v/>
      </c>
      <c r="P183" s="206" t="str">
        <f ca="1"/>
        <v/>
      </c>
      <c r="Q183" s="207">
        <f ca="1"/>
        <v>0</v>
      </c>
      <c r="R183" s="205">
        <f ca="1"/>
        <v>0</v>
      </c>
      <c r="S183" s="206">
        <f ca="1"/>
        <v>0</v>
      </c>
      <c r="T183" s="207">
        <f ca="1"/>
        <v>0</v>
      </c>
      <c r="U183" s="205" t="str">
        <f ca="1"/>
        <v/>
      </c>
      <c r="V183" s="206" t="str">
        <f ca="1"/>
        <v/>
      </c>
      <c r="W183" s="207">
        <f ca="1"/>
        <v>0</v>
      </c>
      <c r="X183" s="205">
        <f ca="1"/>
        <v>0</v>
      </c>
      <c r="Y183" s="206">
        <f ca="1"/>
        <v>0</v>
      </c>
      <c r="Z183" s="207">
        <f ca="1"/>
        <v>0</v>
      </c>
      <c r="AA183" s="174">
        <f ca="1"/>
        <v>0</v>
      </c>
      <c r="AB183" s="188">
        <f ca="1"/>
        <v>0</v>
      </c>
      <c r="AC183" s="175">
        <f ca="1"/>
        <v>0</v>
      </c>
      <c r="AD183" s="174">
        <f ca="1"/>
        <v>0</v>
      </c>
      <c r="AE183" s="188">
        <f ca="1"/>
        <v>0</v>
      </c>
      <c r="AF183" s="175">
        <f ca="1"/>
        <v>0</v>
      </c>
      <c r="AG183" s="730">
        <f ca="1"/>
        <v>0</v>
      </c>
      <c r="AH183" s="731">
        <f ca="1"/>
        <v>0</v>
      </c>
      <c r="AI183" s="732">
        <f ca="1"/>
        <v>0</v>
      </c>
      <c r="AJ183" s="571" t="str" cm="1">
        <f t="array" aca="1" ref="AJ183" ca="1">_xlfn.XLOOKUP(1,(E183='01 Summary'!$E$4:$E$250)*(('01 Summary'!$AI$4:$AI$250="Late")+('01 Summary'!$AI$4:$AI$250="On Schedule")),'01 Summary'!$AM$4:$AM$250," ")</f>
        <v xml:space="preserve"> </v>
      </c>
      <c r="AK183" s="571"/>
      <c r="AL183" s="571" t="s">
        <v>380</v>
      </c>
      <c r="AM183" s="571" t="s">
        <v>4800</v>
      </c>
      <c r="AN183" s="571" t="s">
        <v>4800</v>
      </c>
    </row>
    <row r="184" spans="2:40" ht="30" hidden="1" customHeight="1" x14ac:dyDescent="0.2">
      <c r="B184" s="491">
        <f ca="1"/>
        <v>180</v>
      </c>
      <c r="C184" s="496" t="str">
        <f ca="1"/>
        <v/>
      </c>
      <c r="D184" s="496" t="str">
        <f ca="1"/>
        <v>Lot02</v>
      </c>
      <c r="E184" s="496" t="str">
        <f ca="1"/>
        <v>MO-CK36</v>
      </c>
      <c r="F184" s="496" t="str">
        <f ca="1"/>
        <v>MO-CK</v>
      </c>
      <c r="G184" s="498" t="str">
        <f ca="1"/>
        <v>Dormitory Cable Containments (if any)</v>
      </c>
      <c r="H184" s="496" t="str">
        <f ca="1"/>
        <v>มนตรี</v>
      </c>
      <c r="I184" s="497">
        <f ca="1"/>
        <v>0</v>
      </c>
      <c r="J184" s="496" t="str">
        <f ca="1"/>
        <v>Depot</v>
      </c>
      <c r="K184" s="500" t="str">
        <f ca="1"/>
        <v>-</v>
      </c>
      <c r="L184" s="205" t="str">
        <f ca="1"/>
        <v/>
      </c>
      <c r="M184" s="206" t="str">
        <f ca="1"/>
        <v/>
      </c>
      <c r="N184" s="207">
        <f ca="1"/>
        <v>0</v>
      </c>
      <c r="O184" s="205" t="str">
        <f ca="1"/>
        <v/>
      </c>
      <c r="P184" s="206" t="str">
        <f ca="1"/>
        <v/>
      </c>
      <c r="Q184" s="207">
        <f ca="1"/>
        <v>0</v>
      </c>
      <c r="R184" s="205">
        <f ca="1"/>
        <v>0</v>
      </c>
      <c r="S184" s="206">
        <f ca="1"/>
        <v>0</v>
      </c>
      <c r="T184" s="207">
        <f ca="1"/>
        <v>0</v>
      </c>
      <c r="U184" s="205" t="str">
        <f ca="1"/>
        <v/>
      </c>
      <c r="V184" s="206" t="str">
        <f ca="1"/>
        <v/>
      </c>
      <c r="W184" s="207">
        <f ca="1"/>
        <v>0</v>
      </c>
      <c r="X184" s="205">
        <f ca="1"/>
        <v>0</v>
      </c>
      <c r="Y184" s="206">
        <f ca="1"/>
        <v>0</v>
      </c>
      <c r="Z184" s="207">
        <f ca="1"/>
        <v>0</v>
      </c>
      <c r="AA184" s="174">
        <f ca="1"/>
        <v>0</v>
      </c>
      <c r="AB184" s="188">
        <f ca="1"/>
        <v>0</v>
      </c>
      <c r="AC184" s="175">
        <f ca="1"/>
        <v>0</v>
      </c>
      <c r="AD184" s="174">
        <f ca="1"/>
        <v>0</v>
      </c>
      <c r="AE184" s="188">
        <f ca="1"/>
        <v>0</v>
      </c>
      <c r="AF184" s="175">
        <f ca="1"/>
        <v>0</v>
      </c>
      <c r="AG184" s="730">
        <f ca="1"/>
        <v>0</v>
      </c>
      <c r="AH184" s="731">
        <f ca="1"/>
        <v>0</v>
      </c>
      <c r="AI184" s="732">
        <f ca="1"/>
        <v>0</v>
      </c>
      <c r="AJ184" s="571" t="str" cm="1">
        <f t="array" aca="1" ref="AJ184" ca="1">_xlfn.XLOOKUP(1,(E184='01 Summary'!$E$4:$E$250)*(('01 Summary'!$AI$4:$AI$250="Late")+('01 Summary'!$AI$4:$AI$250="On Schedule")),'01 Summary'!$AM$4:$AM$250," ")</f>
        <v xml:space="preserve"> </v>
      </c>
      <c r="AK184" s="571"/>
      <c r="AL184" s="571" t="s">
        <v>380</v>
      </c>
      <c r="AM184" s="571" t="s">
        <v>4800</v>
      </c>
      <c r="AN184" s="571" t="s">
        <v>4800</v>
      </c>
    </row>
    <row r="185" spans="2:40" ht="30" hidden="1" customHeight="1" x14ac:dyDescent="0.2">
      <c r="B185" s="491">
        <f ca="1"/>
        <v>181</v>
      </c>
      <c r="C185" s="746">
        <f ca="1"/>
        <v>0</v>
      </c>
      <c r="D185" s="636" t="str">
        <f ca="1"/>
        <v>Lot02</v>
      </c>
      <c r="E185" s="636" t="str">
        <f ca="1"/>
        <v>MO-CK37</v>
      </c>
      <c r="F185" s="636" t="str">
        <f ca="1"/>
        <v>MO-CK</v>
      </c>
      <c r="G185" s="642" t="str">
        <f ca="1"/>
        <v>Provide Raise floor and building Service in Training &amp;Simulator (OCC Admin)</v>
      </c>
      <c r="H185" s="636" t="str">
        <f ca="1"/>
        <v>สหชาติ</v>
      </c>
      <c r="I185" s="637">
        <f ca="1"/>
        <v>0</v>
      </c>
      <c r="J185" s="636" t="str">
        <f ca="1"/>
        <v>Depot</v>
      </c>
      <c r="K185" s="638" t="str">
        <f ca="1"/>
        <v>-</v>
      </c>
      <c r="L185" s="647">
        <f ca="1"/>
        <v>0</v>
      </c>
      <c r="M185" s="647">
        <f ca="1"/>
        <v>0</v>
      </c>
      <c r="N185" s="639">
        <f ca="1"/>
        <v>0</v>
      </c>
      <c r="O185" s="177" t="str">
        <f ca="1"/>
        <v/>
      </c>
      <c r="P185" s="591" t="str">
        <f ca="1"/>
        <v/>
      </c>
      <c r="Q185" s="591" t="str">
        <f ca="1"/>
        <v/>
      </c>
      <c r="R185" s="194">
        <f ca="1"/>
        <v>0</v>
      </c>
      <c r="S185" s="195">
        <f ca="1"/>
        <v>0</v>
      </c>
      <c r="T185" s="639">
        <f ca="1"/>
        <v>0</v>
      </c>
      <c r="U185" s="668" t="str">
        <f ca="1"/>
        <v/>
      </c>
      <c r="V185" s="669" t="str">
        <f ca="1"/>
        <v/>
      </c>
      <c r="W185" s="639">
        <f ca="1"/>
        <v>0</v>
      </c>
      <c r="X185" s="194">
        <f ca="1"/>
        <v>0</v>
      </c>
      <c r="Y185" s="195">
        <f ca="1"/>
        <v>0</v>
      </c>
      <c r="Z185" s="639">
        <f ca="1"/>
        <v>0</v>
      </c>
      <c r="AA185" s="668">
        <f ca="1"/>
        <v>0</v>
      </c>
      <c r="AB185" s="669">
        <f ca="1"/>
        <v>0</v>
      </c>
      <c r="AC185" s="639">
        <f ca="1"/>
        <v>0</v>
      </c>
      <c r="AD185" s="668">
        <f ca="1"/>
        <v>0</v>
      </c>
      <c r="AE185" s="669">
        <f ca="1"/>
        <v>0</v>
      </c>
      <c r="AF185" s="639">
        <f ca="1"/>
        <v>0</v>
      </c>
      <c r="AG185" s="724">
        <f ca="1"/>
        <v>0</v>
      </c>
      <c r="AH185" s="725">
        <f ca="1"/>
        <v>0</v>
      </c>
      <c r="AI185" s="726">
        <f ca="1"/>
        <v>0</v>
      </c>
      <c r="AJ185" s="571" t="str" cm="1">
        <f t="array" aca="1" ref="AJ185" ca="1">_xlfn.XLOOKUP(1,(E185='01 Summary'!$E$4:$E$250)*(('01 Summary'!$AI$4:$AI$250="Late")+('01 Summary'!$AI$4:$AI$250="On Schedule")),'01 Summary'!$AM$4:$AM$250," ")</f>
        <v xml:space="preserve"> </v>
      </c>
      <c r="AK185" s="571"/>
      <c r="AL185" s="571"/>
      <c r="AM185" s="571">
        <v>0</v>
      </c>
      <c r="AN185" s="571">
        <v>0</v>
      </c>
    </row>
    <row r="186" spans="2:40" ht="30" hidden="1" customHeight="1" x14ac:dyDescent="0.2">
      <c r="B186" s="491">
        <f ca="1"/>
        <v>182</v>
      </c>
      <c r="C186" s="636" t="str">
        <f ca="1"/>
        <v/>
      </c>
      <c r="D186" s="636" t="str">
        <f ca="1"/>
        <v>Lot02</v>
      </c>
      <c r="E186" s="636" t="str">
        <f ca="1"/>
        <v>MO-CK38</v>
      </c>
      <c r="F186" s="636" t="str">
        <f ca="1"/>
        <v>MO-CK</v>
      </c>
      <c r="G186" s="642" t="str">
        <f ca="1"/>
        <v>Add N2 in Playback and Training Room and Backup Control Room</v>
      </c>
      <c r="H186" s="636" t="str">
        <f ca="1"/>
        <v>บุญประเสริฐ</v>
      </c>
      <c r="I186" s="636">
        <f ca="1"/>
        <v>0</v>
      </c>
      <c r="J186" s="636" t="str">
        <f ca="1"/>
        <v>Depot</v>
      </c>
      <c r="K186" s="638" t="str">
        <f ca="1"/>
        <v>-</v>
      </c>
      <c r="L186" s="668" t="str">
        <f ca="1"/>
        <v/>
      </c>
      <c r="M186" s="669" t="str">
        <f ca="1"/>
        <v/>
      </c>
      <c r="N186" s="639">
        <f ca="1"/>
        <v>0</v>
      </c>
      <c r="O186" s="177" t="str">
        <f ca="1"/>
        <v/>
      </c>
      <c r="P186" s="591" t="str">
        <f ca="1"/>
        <v/>
      </c>
      <c r="Q186" s="435">
        <f ca="1"/>
        <v>0</v>
      </c>
      <c r="R186" s="194">
        <f ca="1"/>
        <v>0</v>
      </c>
      <c r="S186" s="195">
        <f ca="1"/>
        <v>0</v>
      </c>
      <c r="T186" s="203">
        <f ca="1"/>
        <v>0</v>
      </c>
      <c r="U186" s="668" t="str">
        <f ca="1"/>
        <v/>
      </c>
      <c r="V186" s="669" t="str">
        <f ca="1"/>
        <v/>
      </c>
      <c r="W186" s="639">
        <f ca="1"/>
        <v>0</v>
      </c>
      <c r="X186" s="194">
        <f ca="1"/>
        <v>0</v>
      </c>
      <c r="Y186" s="195">
        <f ca="1"/>
        <v>0</v>
      </c>
      <c r="Z186" s="203">
        <f ca="1"/>
        <v>0</v>
      </c>
      <c r="AA186" s="668">
        <f ca="1"/>
        <v>0</v>
      </c>
      <c r="AB186" s="669">
        <f ca="1"/>
        <v>0</v>
      </c>
      <c r="AC186" s="639">
        <f ca="1"/>
        <v>0</v>
      </c>
      <c r="AD186" s="668">
        <f ca="1"/>
        <v>0</v>
      </c>
      <c r="AE186" s="669">
        <f ca="1"/>
        <v>0</v>
      </c>
      <c r="AF186" s="639">
        <f ca="1"/>
        <v>0</v>
      </c>
      <c r="AG186" s="724">
        <f ca="1"/>
        <v>0</v>
      </c>
      <c r="AH186" s="725">
        <f ca="1"/>
        <v>0</v>
      </c>
      <c r="AI186" s="726">
        <f ca="1"/>
        <v>0</v>
      </c>
      <c r="AJ186" s="571" t="str" cm="1">
        <f t="array" aca="1" ref="AJ186" ca="1">_xlfn.XLOOKUP(1,(E186='01 Summary'!$E$4:$E$250)*(('01 Summary'!$AI$4:$AI$250="Late")+('01 Summary'!$AI$4:$AI$250="On Schedule")),'01 Summary'!$AM$4:$AM$250," ")</f>
        <v xml:space="preserve"> </v>
      </c>
      <c r="AK186" s="571"/>
      <c r="AL186" s="571" t="s">
        <v>380</v>
      </c>
      <c r="AM186" s="571" t="s">
        <v>4800</v>
      </c>
      <c r="AN186" s="571" t="s">
        <v>4800</v>
      </c>
    </row>
    <row r="187" spans="2:40" ht="30" customHeight="1" x14ac:dyDescent="0.2">
      <c r="B187" s="491">
        <f ca="1"/>
        <v>183</v>
      </c>
      <c r="C187" s="491" t="str">
        <f ca="1"/>
        <v>MDW-39505</v>
      </c>
      <c r="D187" s="491" t="str">
        <f ca="1"/>
        <v>Lot02</v>
      </c>
      <c r="E187" s="491" t="str">
        <f ca="1"/>
        <v>MO-BEM1.1</v>
      </c>
      <c r="F187" s="491" t="str">
        <f ca="1"/>
        <v>MO-BEM</v>
      </c>
      <c r="G187" s="493" t="str">
        <f ca="1"/>
        <v>Walkway from Main Work Shop to Stabling Area  - Civil &amp; AR</v>
      </c>
      <c r="H187" s="491" t="str">
        <f ca="1"/>
        <v>สหชาติ</v>
      </c>
      <c r="I187" s="491">
        <f ca="1"/>
        <v>0</v>
      </c>
      <c r="J187" s="491" t="str">
        <f ca="1"/>
        <v>Depot</v>
      </c>
      <c r="K187" s="495">
        <f ca="1"/>
        <v>46236</v>
      </c>
      <c r="L187" s="173">
        <f ca="1"/>
        <v>46140</v>
      </c>
      <c r="M187" s="189">
        <f ca="1"/>
        <v>1</v>
      </c>
      <c r="N187" s="191" t="str">
        <f ca="1"/>
        <v>Completed</v>
      </c>
      <c r="O187" s="597">
        <f ca="1"/>
        <v>46171</v>
      </c>
      <c r="P187" s="189">
        <f ca="1"/>
        <v>0.92</v>
      </c>
      <c r="Q187" s="191" t="str">
        <f ca="1"/>
        <v>Late</v>
      </c>
      <c r="R187" s="194">
        <f ca="1"/>
        <v>0</v>
      </c>
      <c r="S187" s="195">
        <f ca="1"/>
        <v>0</v>
      </c>
      <c r="T187" s="203">
        <f ca="1"/>
        <v>0</v>
      </c>
      <c r="U187" s="173">
        <f ca="1"/>
        <v>46295</v>
      </c>
      <c r="V187" s="189">
        <f ca="1"/>
        <v>0.93</v>
      </c>
      <c r="W187" s="191" t="str">
        <f ca="1"/>
        <v>Late</v>
      </c>
      <c r="X187" s="194">
        <f ca="1"/>
        <v>0</v>
      </c>
      <c r="Y187" s="195">
        <f ca="1"/>
        <v>0</v>
      </c>
      <c r="Z187" s="203">
        <f ca="1"/>
        <v>0</v>
      </c>
      <c r="AA187" s="173">
        <f ca="1"/>
        <v>46265</v>
      </c>
      <c r="AB187" s="189">
        <f ca="1"/>
        <v>1</v>
      </c>
      <c r="AC187" s="191" t="str">
        <f ca="1"/>
        <v>Completed</v>
      </c>
      <c r="AD187" s="173">
        <f ca="1"/>
        <v>46295</v>
      </c>
      <c r="AE187" s="189">
        <f ca="1"/>
        <v>0</v>
      </c>
      <c r="AF187" s="191" t="str">
        <f ca="1"/>
        <v>Late</v>
      </c>
      <c r="AG187" s="173">
        <f ca="1"/>
        <v>46316</v>
      </c>
      <c r="AH187" s="189">
        <f ca="1"/>
        <v>0</v>
      </c>
      <c r="AI187" s="191" t="str">
        <f ca="1"/>
        <v>Late</v>
      </c>
      <c r="AJ187" s="571" t="str" cm="1">
        <f t="array" aca="1" ref="AJ187" ca="1">_xlfn.XLOOKUP(1,(E187='01 Summary'!$E$4:$E$250)*(('01 Summary'!$AI$4:$AI$250="Late")+('01 Summary'!$AI$4:$AI$250="On Schedule")),'01 Summary'!$AM$4:$AM$250," ")</f>
        <v>คงเหลืองานมุงหลังคา Metal sheet</v>
      </c>
      <c r="AK187" s="571"/>
      <c r="AL187" s="709" t="s">
        <v>404</v>
      </c>
      <c r="AM187" s="709" t="s">
        <v>2175</v>
      </c>
      <c r="AN187" s="709" t="s">
        <v>2177</v>
      </c>
    </row>
    <row r="188" spans="2:40" ht="30" customHeight="1" x14ac:dyDescent="0.2">
      <c r="B188" s="491">
        <f ca="1"/>
        <v>184</v>
      </c>
      <c r="C188" s="491" t="str">
        <f ca="1"/>
        <v>MDW-39506</v>
      </c>
      <c r="D188" s="491" t="str">
        <f ca="1"/>
        <v>Lot02</v>
      </c>
      <c r="E188" s="491" t="str">
        <f ca="1"/>
        <v>MO-BEM1.2</v>
      </c>
      <c r="F188" s="491" t="str">
        <f ca="1"/>
        <v>MO-BEM</v>
      </c>
      <c r="G188" s="493" t="str">
        <f ca="1"/>
        <v>Walkway from Main Work Shop to Stabling Area - Building Services</v>
      </c>
      <c r="H188" s="491" t="str">
        <f ca="1"/>
        <v>ประธาน</v>
      </c>
      <c r="I188" s="491">
        <f ca="1"/>
        <v>0</v>
      </c>
      <c r="J188" s="491" t="str">
        <f ca="1"/>
        <v>Depot</v>
      </c>
      <c r="K188" s="495">
        <f ca="1"/>
        <v>46236</v>
      </c>
      <c r="L188" s="173">
        <f ca="1"/>
        <v>46140</v>
      </c>
      <c r="M188" s="189">
        <f ca="1"/>
        <v>1</v>
      </c>
      <c r="N188" s="191" t="str">
        <f ca="1"/>
        <v>Completed</v>
      </c>
      <c r="O188" s="173">
        <f ca="1"/>
        <v>46171</v>
      </c>
      <c r="P188" s="189">
        <f ca="1"/>
        <v>1</v>
      </c>
      <c r="Q188" s="191" t="str">
        <f ca="1"/>
        <v>Completed</v>
      </c>
      <c r="R188" s="194">
        <f ca="1"/>
        <v>0</v>
      </c>
      <c r="S188" s="195">
        <f ca="1"/>
        <v>0</v>
      </c>
      <c r="T188" s="203">
        <f ca="1"/>
        <v>0</v>
      </c>
      <c r="U188" s="173">
        <f ca="1"/>
        <v>46295</v>
      </c>
      <c r="V188" s="189">
        <f ca="1"/>
        <v>0</v>
      </c>
      <c r="W188" s="191" t="str">
        <f ca="1"/>
        <v>Late</v>
      </c>
      <c r="X188" s="194">
        <f ca="1"/>
        <v>0</v>
      </c>
      <c r="Y188" s="195">
        <f ca="1"/>
        <v>0</v>
      </c>
      <c r="Z188" s="203">
        <f ca="1"/>
        <v>0</v>
      </c>
      <c r="AA188" s="173">
        <f ca="1"/>
        <v>46288</v>
      </c>
      <c r="AB188" s="189">
        <f ca="1"/>
        <v>1</v>
      </c>
      <c r="AC188" s="191" t="str">
        <f ca="1"/>
        <v>Completed</v>
      </c>
      <c r="AD188" s="583">
        <f ca="1"/>
        <v>46295</v>
      </c>
      <c r="AE188" s="189">
        <f ca="1"/>
        <v>0</v>
      </c>
      <c r="AF188" s="191" t="str">
        <f ca="1"/>
        <v>Late</v>
      </c>
      <c r="AG188" s="173">
        <f ca="1"/>
        <v>46316</v>
      </c>
      <c r="AH188" s="189">
        <f ca="1"/>
        <v>0</v>
      </c>
      <c r="AI188" s="191" t="str">
        <f ca="1"/>
        <v>Late</v>
      </c>
      <c r="AJ188" t="str" cm="1">
        <f t="array" aca="1" ref="AJ188" ca="1">_xlfn.XLOOKUP(1,(E188='01 Summary'!$E$4:$E$250)*(('01 Summary'!$AI$4:$AI$250="Late")+('01 Summary'!$AI$4:$AI$250="On Schedule")),'01 Summary'!$AM$4:$AM$250," ")</f>
        <v>รองานหลังคา CIV Oct-26</v>
      </c>
      <c r="AL188" s="644" t="s">
        <v>403</v>
      </c>
      <c r="AM188" s="644" t="s">
        <v>3648</v>
      </c>
      <c r="AN188" s="644" t="s">
        <v>3898</v>
      </c>
    </row>
    <row r="189" spans="2:40" ht="30" customHeight="1" x14ac:dyDescent="0.2">
      <c r="B189" s="491">
        <f ca="1"/>
        <v>185</v>
      </c>
      <c r="C189" s="491" t="str">
        <f ca="1"/>
        <v>MDW-39507</v>
      </c>
      <c r="D189" s="491" t="str">
        <f ca="1"/>
        <v>Lot02</v>
      </c>
      <c r="E189" s="491" t="str">
        <f ca="1"/>
        <v>MO-BEM2</v>
      </c>
      <c r="F189" s="491" t="str">
        <f ca="1"/>
        <v>MO-BEM</v>
      </c>
      <c r="G189" s="493" t="str">
        <f ca="1"/>
        <v>High Roof at Main Work Shop Entrance and Store</v>
      </c>
      <c r="H189" s="491" t="str">
        <f ca="1"/>
        <v>สหชาติ</v>
      </c>
      <c r="I189" s="491">
        <f ca="1"/>
        <v>0</v>
      </c>
      <c r="J189" s="491" t="str">
        <f ca="1"/>
        <v>Depot</v>
      </c>
      <c r="K189" s="495">
        <f ca="1"/>
        <v>46235</v>
      </c>
      <c r="L189" s="173">
        <f ca="1"/>
        <v>46066</v>
      </c>
      <c r="M189" s="189">
        <f ca="1"/>
        <v>1</v>
      </c>
      <c r="N189" s="191" t="str">
        <f ca="1"/>
        <v>Completed</v>
      </c>
      <c r="O189" s="173">
        <f ca="1"/>
        <v>46112</v>
      </c>
      <c r="P189" s="189">
        <f ca="1"/>
        <v>1</v>
      </c>
      <c r="Q189" s="191" t="str">
        <f ca="1"/>
        <v>Completed</v>
      </c>
      <c r="R189" s="194">
        <f ca="1"/>
        <v>0</v>
      </c>
      <c r="S189" s="195">
        <f ca="1"/>
        <v>0</v>
      </c>
      <c r="T189" s="203">
        <f ca="1"/>
        <v>0</v>
      </c>
      <c r="U189" s="173">
        <f ca="1"/>
        <v>46234</v>
      </c>
      <c r="V189" s="189">
        <f ca="1"/>
        <v>1</v>
      </c>
      <c r="W189" s="191" t="str">
        <f ca="1"/>
        <v>Completed</v>
      </c>
      <c r="X189" s="194">
        <f ca="1"/>
        <v>0</v>
      </c>
      <c r="Y189" s="195">
        <f ca="1"/>
        <v>0</v>
      </c>
      <c r="Z189" s="203">
        <f ca="1"/>
        <v>0</v>
      </c>
      <c r="AA189" s="173">
        <f ca="1"/>
        <v>46204</v>
      </c>
      <c r="AB189" s="189">
        <f ca="1"/>
        <v>1</v>
      </c>
      <c r="AC189" s="191" t="str">
        <f ca="1"/>
        <v>Completed</v>
      </c>
      <c r="AD189" s="583">
        <f ca="1"/>
        <v>46295</v>
      </c>
      <c r="AE189" s="189">
        <f ca="1"/>
        <v>0</v>
      </c>
      <c r="AF189" s="191" t="str">
        <f ca="1"/>
        <v>Late</v>
      </c>
      <c r="AG189" s="173">
        <f ca="1"/>
        <v>46316</v>
      </c>
      <c r="AH189" s="189">
        <f ca="1"/>
        <v>0</v>
      </c>
      <c r="AI189" s="191" t="str">
        <f ca="1"/>
        <v>Late</v>
      </c>
      <c r="AJ189" t="str" cm="1">
        <f t="array" aca="1" ref="AJ189" ca="1">_xlfn.XLOOKUP(1,(E189='01 Summary'!$E$4:$E$250)*(('01 Summary'!$AI$4:$AI$250="Late")+('01 Summary'!$AI$4:$AI$250="On Schedule")),'01 Summary'!$AM$4:$AM$250," ")</f>
        <v>กำลังทำเอกสาร Test Report</v>
      </c>
      <c r="AL189" s="644" t="s">
        <v>405</v>
      </c>
      <c r="AM189" s="644" t="s">
        <v>2179</v>
      </c>
      <c r="AN189" s="644" t="s">
        <v>2181</v>
      </c>
    </row>
    <row r="190" spans="2:40" ht="30" customHeight="1" x14ac:dyDescent="0.2">
      <c r="B190" s="491">
        <f ca="1"/>
        <v>186</v>
      </c>
      <c r="C190" s="491" t="str">
        <f ca="1"/>
        <v>MDW-39509</v>
      </c>
      <c r="D190" s="491" t="str">
        <f ca="1"/>
        <v>Lot02</v>
      </c>
      <c r="E190" s="491" t="str">
        <f ca="1"/>
        <v>MO-BEM3</v>
      </c>
      <c r="F190" s="491" t="str">
        <f ca="1"/>
        <v>MO-BEM</v>
      </c>
      <c r="G190" s="493" t="str">
        <f ca="1"/>
        <v>High Roof at the entrance and exit of the under floor wheel lathe</v>
      </c>
      <c r="H190" s="491" t="str">
        <f ca="1"/>
        <v>สหชาติ</v>
      </c>
      <c r="I190" s="491">
        <f ca="1"/>
        <v>0</v>
      </c>
      <c r="J190" s="491" t="str">
        <f ca="1"/>
        <v>Depot</v>
      </c>
      <c r="K190" s="495">
        <f ca="1"/>
        <v>46238</v>
      </c>
      <c r="L190" s="173">
        <f ca="1"/>
        <v>46066</v>
      </c>
      <c r="M190" s="189">
        <f ca="1"/>
        <v>1</v>
      </c>
      <c r="N190" s="191" t="str">
        <f ca="1"/>
        <v>Completed</v>
      </c>
      <c r="O190" s="173">
        <f ca="1"/>
        <v>46112</v>
      </c>
      <c r="P190" s="189">
        <f ca="1"/>
        <v>1</v>
      </c>
      <c r="Q190" s="191" t="str">
        <f ca="1"/>
        <v>Completed</v>
      </c>
      <c r="R190" s="194">
        <f ca="1"/>
        <v>0</v>
      </c>
      <c r="S190" s="195">
        <f ca="1"/>
        <v>0</v>
      </c>
      <c r="T190" s="203">
        <f ca="1"/>
        <v>0</v>
      </c>
      <c r="U190" s="173">
        <f ca="1"/>
        <v>46234</v>
      </c>
      <c r="V190" s="189">
        <f ca="1"/>
        <v>1</v>
      </c>
      <c r="W190" s="191" t="str">
        <f ca="1"/>
        <v>Completed</v>
      </c>
      <c r="X190" s="194">
        <f ca="1"/>
        <v>0</v>
      </c>
      <c r="Y190" s="195">
        <f ca="1"/>
        <v>0</v>
      </c>
      <c r="Z190" s="203">
        <f ca="1"/>
        <v>0</v>
      </c>
      <c r="AA190" s="173">
        <f ca="1"/>
        <v>46204</v>
      </c>
      <c r="AB190" s="189">
        <f ca="1"/>
        <v>1</v>
      </c>
      <c r="AC190" s="191" t="str">
        <f ca="1"/>
        <v>Completed</v>
      </c>
      <c r="AD190" s="583">
        <f ca="1"/>
        <v>46295</v>
      </c>
      <c r="AE190" s="189">
        <f ca="1"/>
        <v>0</v>
      </c>
      <c r="AF190" s="191" t="str">
        <f ca="1"/>
        <v>Late</v>
      </c>
      <c r="AG190" s="173">
        <f ca="1"/>
        <v>46316</v>
      </c>
      <c r="AH190" s="189">
        <f ca="1"/>
        <v>0</v>
      </c>
      <c r="AI190" s="191" t="str">
        <f ca="1"/>
        <v>Late</v>
      </c>
      <c r="AJ190" t="str" cm="1">
        <f t="array" aca="1" ref="AJ190" ca="1">_xlfn.XLOOKUP(1,(E190='01 Summary'!$E$4:$E$250)*(('01 Summary'!$AI$4:$AI$250="Late")+('01 Summary'!$AI$4:$AI$250="On Schedule")),'01 Summary'!$AM$4:$AM$250," ")</f>
        <v>กำลังทำเอกสาร Test Report</v>
      </c>
      <c r="AL190" s="644" t="s">
        <v>406</v>
      </c>
      <c r="AM190" s="644" t="s">
        <v>2183</v>
      </c>
      <c r="AN190" s="644" t="s">
        <v>380</v>
      </c>
    </row>
    <row r="191" spans="2:40" ht="30" customHeight="1" x14ac:dyDescent="0.2">
      <c r="B191" s="491">
        <f ca="1"/>
        <v>187</v>
      </c>
      <c r="C191" s="685" t="str">
        <f ca="1"/>
        <v>MDW-39511</v>
      </c>
      <c r="D191" s="685" t="str">
        <f ca="1"/>
        <v>Lot02</v>
      </c>
      <c r="E191" s="685" t="str">
        <f ca="1"/>
        <v>MO-BEM4.1</v>
      </c>
      <c r="F191" s="685" t="str">
        <f ca="1"/>
        <v>MO-BEM</v>
      </c>
      <c r="G191" s="687" t="str">
        <f ca="1"/>
        <v>Maintenance Office Rooms at Main Workshop - Civil &amp; AR</v>
      </c>
      <c r="H191" s="685" t="str">
        <f ca="1"/>
        <v>สหชาติ</v>
      </c>
      <c r="I191" s="685">
        <f ca="1"/>
        <v>0</v>
      </c>
      <c r="J191" s="685" t="str">
        <f ca="1"/>
        <v>Depot</v>
      </c>
      <c r="K191" s="688">
        <f ca="1"/>
        <v>46206</v>
      </c>
      <c r="L191" s="193">
        <f ca="1"/>
        <v>46125</v>
      </c>
      <c r="M191" s="531">
        <f ca="1"/>
        <v>1</v>
      </c>
      <c r="N191" s="601" t="str">
        <f ca="1"/>
        <v>Completed</v>
      </c>
      <c r="O191" s="193">
        <f ca="1"/>
        <v>46156</v>
      </c>
      <c r="P191" s="531">
        <f ca="1"/>
        <v>1</v>
      </c>
      <c r="Q191" s="601" t="str">
        <f ca="1"/>
        <v>Completed</v>
      </c>
      <c r="R191" s="602">
        <f ca="1"/>
        <v>0</v>
      </c>
      <c r="S191" s="603">
        <f ca="1"/>
        <v>0</v>
      </c>
      <c r="T191" s="604">
        <f ca="1"/>
        <v>0</v>
      </c>
      <c r="U191" s="193">
        <f ca="1"/>
        <v>46203</v>
      </c>
      <c r="V191" s="531">
        <f ca="1"/>
        <v>1</v>
      </c>
      <c r="W191" s="601" t="str">
        <f ca="1"/>
        <v>Completed</v>
      </c>
      <c r="X191" s="602">
        <f ca="1"/>
        <v>0</v>
      </c>
      <c r="Y191" s="603">
        <f ca="1"/>
        <v>0</v>
      </c>
      <c r="Z191" s="604">
        <f ca="1"/>
        <v>0</v>
      </c>
      <c r="AA191" s="193">
        <f ca="1"/>
        <v>46173</v>
      </c>
      <c r="AB191" s="531">
        <f ca="1"/>
        <v>1</v>
      </c>
      <c r="AC191" s="601" t="str">
        <f ca="1"/>
        <v>Completed</v>
      </c>
      <c r="AD191" s="193">
        <f ca="1"/>
        <v>46295</v>
      </c>
      <c r="AE191" s="531">
        <f ca="1"/>
        <v>1</v>
      </c>
      <c r="AF191" s="601" t="str">
        <f ca="1"/>
        <v>Completed</v>
      </c>
      <c r="AG191" s="193">
        <f ca="1"/>
        <v>46316</v>
      </c>
      <c r="AH191" s="531">
        <f ca="1"/>
        <v>0</v>
      </c>
      <c r="AI191" s="601" t="str">
        <f ca="1"/>
        <v>Late</v>
      </c>
      <c r="AJ191" s="571" cm="1">
        <f t="array" aca="1" ref="AJ191" ca="1">_xlfn.XLOOKUP(1,(E191='01 Summary'!$E$4:$E$250)*(('01 Summary'!$AI$4:$AI$250="Late")+('01 Summary'!$AI$4:$AI$250="On Schedule")),'01 Summary'!$AM$4:$AM$250," ")</f>
        <v>0</v>
      </c>
      <c r="AK191" s="571"/>
      <c r="AL191" s="709" t="s">
        <v>408</v>
      </c>
      <c r="AM191" s="709" t="s">
        <v>2187</v>
      </c>
      <c r="AN191" s="709" t="s">
        <v>2189</v>
      </c>
    </row>
    <row r="192" spans="2:40" ht="30" customHeight="1" x14ac:dyDescent="0.2">
      <c r="B192" s="491">
        <f ca="1"/>
        <v>188</v>
      </c>
      <c r="C192" s="491" t="str">
        <f ca="1"/>
        <v>MDW-39512</v>
      </c>
      <c r="D192" s="491" t="str">
        <f ca="1"/>
        <v>Lot02</v>
      </c>
      <c r="E192" s="491" t="str">
        <f ca="1"/>
        <v>MO-BEM4.2</v>
      </c>
      <c r="F192" s="491" t="str">
        <f ca="1"/>
        <v>MO-BEM</v>
      </c>
      <c r="G192" s="493" t="str">
        <f ca="1"/>
        <v>Maintenance Office Rooms at Main Workshop - Building Services</v>
      </c>
      <c r="H192" s="491" t="str">
        <f ca="1"/>
        <v>ประธาน</v>
      </c>
      <c r="I192" s="491">
        <f ca="1"/>
        <v>0</v>
      </c>
      <c r="J192" s="491" t="str">
        <f ca="1"/>
        <v>Depot</v>
      </c>
      <c r="K192" s="495">
        <f ca="1"/>
        <v>46207</v>
      </c>
      <c r="L192" s="173">
        <f ca="1"/>
        <v>46125</v>
      </c>
      <c r="M192" s="189">
        <f ca="1"/>
        <v>1</v>
      </c>
      <c r="N192" s="191" t="str">
        <f ca="1"/>
        <v>Completed</v>
      </c>
      <c r="O192" s="173">
        <f ca="1"/>
        <v>46156</v>
      </c>
      <c r="P192" s="189">
        <f ca="1"/>
        <v>1</v>
      </c>
      <c r="Q192" s="191" t="str">
        <f ca="1"/>
        <v>Completed</v>
      </c>
      <c r="R192" s="194">
        <f ca="1"/>
        <v>0</v>
      </c>
      <c r="S192" s="195">
        <f ca="1"/>
        <v>0</v>
      </c>
      <c r="T192" s="203">
        <f ca="1"/>
        <v>0</v>
      </c>
      <c r="U192" s="173">
        <f ca="1"/>
        <v>46203</v>
      </c>
      <c r="V192" s="189">
        <f ca="1"/>
        <v>1</v>
      </c>
      <c r="W192" s="191" t="str">
        <f ca="1"/>
        <v>Completed</v>
      </c>
      <c r="X192" s="194">
        <f ca="1"/>
        <v>0</v>
      </c>
      <c r="Y192" s="195">
        <f ca="1"/>
        <v>0</v>
      </c>
      <c r="Z192" s="203">
        <f ca="1"/>
        <v>0</v>
      </c>
      <c r="AA192" s="173">
        <f ca="1"/>
        <v>46288</v>
      </c>
      <c r="AB192" s="189">
        <f ca="1"/>
        <v>1</v>
      </c>
      <c r="AC192" s="191" t="str">
        <f ca="1"/>
        <v>Completed</v>
      </c>
      <c r="AD192" s="173">
        <f ca="1"/>
        <v>46295</v>
      </c>
      <c r="AE192" s="189">
        <f ca="1"/>
        <v>0</v>
      </c>
      <c r="AF192" s="191" t="str">
        <f ca="1"/>
        <v>Late</v>
      </c>
      <c r="AG192" s="173">
        <f ca="1"/>
        <v>46316</v>
      </c>
      <c r="AH192" s="189">
        <f ca="1"/>
        <v>0</v>
      </c>
      <c r="AI192" s="191" t="str">
        <f ca="1"/>
        <v>Late</v>
      </c>
      <c r="AJ192" t="str" cm="1">
        <f t="array" aca="1" ref="AJ192" ca="1">_xlfn.XLOOKUP(1,(E192='01 Summary'!$E$4:$E$250)*(('01 Summary'!$AI$4:$AI$250="Late")+('01 Summary'!$AI$4:$AI$250="On Schedule")),'01 Summary'!$AM$4:$AM$250," ")</f>
        <v>รอส่งงานกับ BEM</v>
      </c>
      <c r="AL192" s="644" t="s">
        <v>407</v>
      </c>
      <c r="AM192" s="644" t="s">
        <v>3658</v>
      </c>
      <c r="AN192" s="644" t="s">
        <v>3900</v>
      </c>
    </row>
    <row r="193" spans="2:40" ht="30" customHeight="1" x14ac:dyDescent="0.2">
      <c r="B193" s="491">
        <f ca="1"/>
        <v>189</v>
      </c>
      <c r="C193" s="685" t="str">
        <f ca="1"/>
        <v>MDW-39513</v>
      </c>
      <c r="D193" s="685" t="str">
        <f ca="1"/>
        <v>Lot02</v>
      </c>
      <c r="E193" s="685" t="str">
        <f ca="1"/>
        <v>MO-BEM5</v>
      </c>
      <c r="F193" s="685" t="str">
        <f ca="1"/>
        <v>MO-BEM</v>
      </c>
      <c r="G193" s="687" t="str">
        <f ca="1"/>
        <v>Install Concrete car barrier along the walkway in front of  MWS building</v>
      </c>
      <c r="H193" s="685" t="str">
        <f ca="1"/>
        <v>สหชาติ</v>
      </c>
      <c r="I193" s="685">
        <f ca="1"/>
        <v>0</v>
      </c>
      <c r="J193" s="685" t="str">
        <f ca="1"/>
        <v>Depot</v>
      </c>
      <c r="K193" s="688">
        <f ca="1"/>
        <v>46388</v>
      </c>
      <c r="L193" s="193">
        <f ca="1"/>
        <v>46309</v>
      </c>
      <c r="M193" s="531">
        <f ca="1"/>
        <v>1</v>
      </c>
      <c r="N193" s="601" t="str">
        <f ca="1"/>
        <v>Completed</v>
      </c>
      <c r="O193" s="193">
        <f ca="1"/>
        <v>46340</v>
      </c>
      <c r="P193" s="531">
        <f ca="1"/>
        <v>1</v>
      </c>
      <c r="Q193" s="601" t="str">
        <f ca="1"/>
        <v>Completed</v>
      </c>
      <c r="R193" s="602">
        <f ca="1"/>
        <v>0</v>
      </c>
      <c r="S193" s="603">
        <f ca="1"/>
        <v>0</v>
      </c>
      <c r="T193" s="604">
        <f ca="1"/>
        <v>0</v>
      </c>
      <c r="U193" s="193">
        <f ca="1"/>
        <v>46387</v>
      </c>
      <c r="V193" s="531">
        <f ca="1"/>
        <v>1</v>
      </c>
      <c r="W193" s="601" t="str">
        <f ca="1"/>
        <v>Completed</v>
      </c>
      <c r="X193" s="602">
        <f ca="1"/>
        <v>0</v>
      </c>
      <c r="Y193" s="603">
        <f ca="1"/>
        <v>0</v>
      </c>
      <c r="Z193" s="604">
        <f ca="1"/>
        <v>0</v>
      </c>
      <c r="AA193" s="193">
        <f ca="1"/>
        <v>46357</v>
      </c>
      <c r="AB193" s="531">
        <f ca="1"/>
        <v>0.5</v>
      </c>
      <c r="AC193" s="601" t="str">
        <f ca="1"/>
        <v>On Schedule</v>
      </c>
      <c r="AD193" s="193">
        <f ca="1"/>
        <v>46394</v>
      </c>
      <c r="AE193" s="531">
        <f ca="1"/>
        <v>1</v>
      </c>
      <c r="AF193" s="601" t="str">
        <f ca="1"/>
        <v>Completed</v>
      </c>
      <c r="AG193" s="193">
        <f ca="1"/>
        <v>46415</v>
      </c>
      <c r="AH193" s="531">
        <f ca="1"/>
        <v>0</v>
      </c>
      <c r="AI193" s="601" t="str">
        <f ca="1"/>
        <v>On Schedule</v>
      </c>
      <c r="AJ193" cm="1">
        <f t="array" aca="1" ref="AJ193" ca="1">_xlfn.XLOOKUP(1,(E193='01 Summary'!$E$4:$E$250)*(('01 Summary'!$AI$4:$AI$250="Late")+('01 Summary'!$AI$4:$AI$250="On Schedule")),'01 Summary'!$AM$4:$AM$250," ")</f>
        <v>0</v>
      </c>
      <c r="AL193" s="644" t="s">
        <v>409</v>
      </c>
      <c r="AM193" s="644" t="s">
        <v>2191</v>
      </c>
      <c r="AN193" s="644" t="s">
        <v>2193</v>
      </c>
    </row>
    <row r="194" spans="2:40" ht="30" customHeight="1" x14ac:dyDescent="0.2">
      <c r="B194" s="491">
        <f ca="1"/>
        <v>190</v>
      </c>
      <c r="C194" s="742">
        <f ca="1"/>
        <v>0</v>
      </c>
      <c r="D194" s="491" t="str">
        <f ca="1"/>
        <v>Lot02</v>
      </c>
      <c r="E194" s="491" t="str">
        <f ca="1"/>
        <v>MO-BEM6</v>
      </c>
      <c r="F194" s="491" t="str">
        <f ca="1"/>
        <v>MO-BEM</v>
      </c>
      <c r="G194" s="493" t="str">
        <f ca="1"/>
        <v>Handrail on top of the water tank on the rooftop of the Admin Building</v>
      </c>
      <c r="H194" s="491" t="str">
        <f ca="1"/>
        <v>สหชาติ</v>
      </c>
      <c r="I194" s="491">
        <f ca="1"/>
        <v>0</v>
      </c>
      <c r="J194" s="491" t="str">
        <f ca="1"/>
        <v>Depot</v>
      </c>
      <c r="K194" s="495">
        <f ca="1"/>
        <v>46388</v>
      </c>
      <c r="L194" s="173">
        <f ca="1"/>
        <v>46314</v>
      </c>
      <c r="M194" s="189">
        <f ca="1"/>
        <v>1</v>
      </c>
      <c r="N194" s="191" t="str">
        <f ca="1"/>
        <v>Completed</v>
      </c>
      <c r="O194" s="173">
        <f ca="1"/>
        <v>46345</v>
      </c>
      <c r="P194" s="189">
        <f ca="1"/>
        <v>1</v>
      </c>
      <c r="Q194" s="191" t="str">
        <f ca="1"/>
        <v>Completed</v>
      </c>
      <c r="R194" s="194">
        <f ca="1"/>
        <v>0</v>
      </c>
      <c r="S194" s="195">
        <f ca="1"/>
        <v>0</v>
      </c>
      <c r="T194" s="203">
        <f ca="1"/>
        <v>0</v>
      </c>
      <c r="U194" s="173">
        <f ca="1"/>
        <v>46387</v>
      </c>
      <c r="V194" s="189">
        <f ca="1"/>
        <v>0</v>
      </c>
      <c r="W194" s="191" t="str">
        <f ca="1"/>
        <v>On Schedule</v>
      </c>
      <c r="X194" s="194">
        <f ca="1"/>
        <v>0</v>
      </c>
      <c r="Y194" s="195">
        <f ca="1"/>
        <v>0</v>
      </c>
      <c r="Z194" s="203">
        <f ca="1"/>
        <v>0</v>
      </c>
      <c r="AA194" s="173">
        <f ca="1"/>
        <v>46356</v>
      </c>
      <c r="AB194" s="189">
        <f ca="1"/>
        <v>0</v>
      </c>
      <c r="AC194" s="191" t="str">
        <f ca="1"/>
        <v>On Schedule</v>
      </c>
      <c r="AD194" s="173">
        <f ca="1"/>
        <v>46394</v>
      </c>
      <c r="AE194" s="189">
        <f ca="1"/>
        <v>0</v>
      </c>
      <c r="AF194" s="191" t="str">
        <f ca="1"/>
        <v>On Schedule</v>
      </c>
      <c r="AG194" s="173">
        <f ca="1"/>
        <v>46415</v>
      </c>
      <c r="AH194" s="189">
        <f ca="1"/>
        <v>0</v>
      </c>
      <c r="AI194" s="191" t="str">
        <f ca="1"/>
        <v>On Schedule</v>
      </c>
      <c r="AJ194" cm="1">
        <f t="array" aca="1" ref="AJ194" ca="1">_xlfn.XLOOKUP(1,(E194='01 Summary'!$E$4:$E$250)*(('01 Summary'!$AI$4:$AI$250="Late")+('01 Summary'!$AI$4:$AI$250="On Schedule")),'01 Summary'!$AM$4:$AM$250," ")</f>
        <v>0</v>
      </c>
      <c r="AM194" s="644">
        <v>0</v>
      </c>
      <c r="AN194" s="644">
        <v>0</v>
      </c>
    </row>
    <row r="195" spans="2:40" ht="30" customHeight="1" x14ac:dyDescent="0.2">
      <c r="B195" s="491">
        <f ca="1"/>
        <v>191</v>
      </c>
      <c r="C195" s="742">
        <f ca="1"/>
        <v>0</v>
      </c>
      <c r="D195" s="491" t="str">
        <f ca="1"/>
        <v>Lot02</v>
      </c>
      <c r="E195" s="491" t="str">
        <f ca="1"/>
        <v>MO-BEM7</v>
      </c>
      <c r="F195" s="491" t="str">
        <f ca="1"/>
        <v>MO-BEM</v>
      </c>
      <c r="G195" s="493" t="str">
        <f ca="1"/>
        <v>Modify maintenance service door to the roof building to easier access while maintaining safe operational standards</v>
      </c>
      <c r="H195" s="491" t="str">
        <f ca="1"/>
        <v>สหชาติ</v>
      </c>
      <c r="I195" s="491">
        <f ca="1"/>
        <v>0</v>
      </c>
      <c r="J195" s="491" t="str">
        <f ca="1"/>
        <v>Depot</v>
      </c>
      <c r="K195" s="495">
        <f ca="1"/>
        <v>46388</v>
      </c>
      <c r="L195" s="173">
        <f ca="1"/>
        <v>46314</v>
      </c>
      <c r="M195" s="189">
        <f ca="1"/>
        <v>0.5</v>
      </c>
      <c r="N195" s="191" t="str">
        <f ca="1"/>
        <v>Late</v>
      </c>
      <c r="O195" s="173">
        <f ca="1"/>
        <v>46345</v>
      </c>
      <c r="P195" s="189">
        <f ca="1"/>
        <v>0</v>
      </c>
      <c r="Q195" s="191" t="str">
        <f ca="1"/>
        <v>On Schedule</v>
      </c>
      <c r="R195" s="194">
        <f ca="1"/>
        <v>0</v>
      </c>
      <c r="S195" s="195">
        <f ca="1"/>
        <v>0</v>
      </c>
      <c r="T195" s="203">
        <f ca="1"/>
        <v>0</v>
      </c>
      <c r="U195" s="173">
        <f ca="1"/>
        <v>46387</v>
      </c>
      <c r="V195" s="189">
        <f ca="1"/>
        <v>0</v>
      </c>
      <c r="W195" s="191" t="str">
        <f ca="1"/>
        <v>On Schedule</v>
      </c>
      <c r="X195" s="194">
        <f ca="1"/>
        <v>0</v>
      </c>
      <c r="Y195" s="195">
        <f ca="1"/>
        <v>0</v>
      </c>
      <c r="Z195" s="203">
        <f ca="1"/>
        <v>0</v>
      </c>
      <c r="AA195" s="173">
        <f ca="1"/>
        <v>46356</v>
      </c>
      <c r="AB195" s="189">
        <f ca="1"/>
        <v>0</v>
      </c>
      <c r="AC195" s="191" t="str">
        <f ca="1"/>
        <v>On Schedule</v>
      </c>
      <c r="AD195" s="173">
        <f ca="1"/>
        <v>46394</v>
      </c>
      <c r="AE195" s="189">
        <f ca="1"/>
        <v>0</v>
      </c>
      <c r="AF195" s="191" t="str">
        <f ca="1"/>
        <v>On Schedule</v>
      </c>
      <c r="AG195" s="173">
        <f ca="1"/>
        <v>46415</v>
      </c>
      <c r="AH195" s="189">
        <f ca="1"/>
        <v>0</v>
      </c>
      <c r="AI195" s="191" t="str">
        <f ca="1"/>
        <v>On Schedule</v>
      </c>
      <c r="AJ195" cm="1">
        <f t="array" aca="1" ref="AJ195" ca="1">_xlfn.XLOOKUP(1,(E195='01 Summary'!$E$4:$E$250)*(('01 Summary'!$AI$4:$AI$250="Late")+('01 Summary'!$AI$4:$AI$250="On Schedule")),'01 Summary'!$AM$4:$AM$250," ")</f>
        <v>0</v>
      </c>
      <c r="AM195" s="644">
        <v>0</v>
      </c>
      <c r="AN195" s="644">
        <v>0</v>
      </c>
    </row>
    <row r="196" spans="2:40" ht="30" customHeight="1" x14ac:dyDescent="0.2">
      <c r="B196" s="491">
        <f ca="1"/>
        <v>192</v>
      </c>
      <c r="C196" s="491" t="str">
        <f ca="1"/>
        <v>MDW-39536</v>
      </c>
      <c r="D196" s="491" t="str">
        <f ca="1"/>
        <v>Lot02</v>
      </c>
      <c r="E196" s="491" t="str">
        <f ca="1"/>
        <v>MO-BEM8</v>
      </c>
      <c r="F196" s="491" t="str">
        <f ca="1"/>
        <v>MO-BEM</v>
      </c>
      <c r="G196" s="493" t="str">
        <f ca="1"/>
        <v>Company logo and Central Control Room sign in CCR room.</v>
      </c>
      <c r="H196" s="491" t="str">
        <f ca="1"/>
        <v>สหชาติ</v>
      </c>
      <c r="I196" s="491">
        <f ca="1"/>
        <v>0</v>
      </c>
      <c r="J196" s="491" t="str">
        <f ca="1"/>
        <v>Depot</v>
      </c>
      <c r="K196" s="495">
        <f ca="1"/>
        <v>46143</v>
      </c>
      <c r="L196" s="173">
        <f ca="1"/>
        <v>46049</v>
      </c>
      <c r="M196" s="189">
        <f ca="1"/>
        <v>1</v>
      </c>
      <c r="N196" s="191" t="str">
        <f ca="1"/>
        <v>Completed</v>
      </c>
      <c r="O196" s="173">
        <f ca="1"/>
        <v>46095</v>
      </c>
      <c r="P196" s="189">
        <f ca="1"/>
        <v>1</v>
      </c>
      <c r="Q196" s="191" t="str">
        <f ca="1"/>
        <v>Completed</v>
      </c>
      <c r="R196" s="194">
        <f ca="1"/>
        <v>0</v>
      </c>
      <c r="S196" s="195">
        <f ca="1"/>
        <v>0</v>
      </c>
      <c r="T196" s="203">
        <f ca="1"/>
        <v>0</v>
      </c>
      <c r="U196" s="173">
        <f ca="1"/>
        <v>46142</v>
      </c>
      <c r="V196" s="189">
        <f ca="1"/>
        <v>1</v>
      </c>
      <c r="W196" s="191" t="str">
        <f ca="1"/>
        <v>Completed</v>
      </c>
      <c r="X196" s="194">
        <f ca="1"/>
        <v>0</v>
      </c>
      <c r="Y196" s="195">
        <f ca="1"/>
        <v>0</v>
      </c>
      <c r="Z196" s="203">
        <f ca="1"/>
        <v>0</v>
      </c>
      <c r="AA196" s="173">
        <f ca="1"/>
        <v>46295</v>
      </c>
      <c r="AB196" s="189">
        <f ca="1"/>
        <v>0.5</v>
      </c>
      <c r="AC196" s="191" t="str">
        <f ca="1"/>
        <v>Late</v>
      </c>
      <c r="AD196" s="583">
        <f ca="1"/>
        <v>46302</v>
      </c>
      <c r="AE196" s="189">
        <f ca="1"/>
        <v>0</v>
      </c>
      <c r="AF196" s="191" t="str">
        <f ca="1"/>
        <v>Late</v>
      </c>
      <c r="AG196" s="173">
        <f ca="1"/>
        <v>46325</v>
      </c>
      <c r="AH196" s="189">
        <f ca="1"/>
        <v>0</v>
      </c>
      <c r="AI196" s="191" t="str">
        <f ca="1"/>
        <v>On Schedule</v>
      </c>
      <c r="AJ196" cm="1">
        <f t="array" aca="1" ref="AJ196" ca="1">_xlfn.XLOOKUP(1,(E196='01 Summary'!$E$4:$E$250)*(('01 Summary'!$AI$4:$AI$250="Late")+('01 Summary'!$AI$4:$AI$250="On Schedule")),'01 Summary'!$AM$4:$AM$250," ")</f>
        <v>0</v>
      </c>
      <c r="AL196" s="644" t="s">
        <v>410</v>
      </c>
      <c r="AM196" s="644" t="s">
        <v>2240</v>
      </c>
      <c r="AN196" s="644" t="s">
        <v>2242</v>
      </c>
    </row>
    <row r="197" spans="2:40" ht="30" customHeight="1" x14ac:dyDescent="0.2">
      <c r="B197" s="491">
        <f ca="1"/>
        <v>193</v>
      </c>
      <c r="C197" s="491" t="str">
        <f ca="1"/>
        <v>MDW-39536</v>
      </c>
      <c r="D197" s="491" t="str">
        <f ca="1"/>
        <v>Lot02</v>
      </c>
      <c r="E197" s="491" t="str">
        <f ca="1"/>
        <v>MO-BEM9</v>
      </c>
      <c r="F197" s="491" t="str">
        <f ca="1"/>
        <v>MO-BEM</v>
      </c>
      <c r="G197" s="493" t="str">
        <f ca="1"/>
        <v>Soundproof insulation on the wall and structure and equipment in the CCR room.</v>
      </c>
      <c r="H197" s="491" t="str">
        <f ca="1"/>
        <v>สหชาติ</v>
      </c>
      <c r="I197" s="491">
        <f ca="1"/>
        <v>0</v>
      </c>
      <c r="J197" s="491" t="str">
        <f ca="1"/>
        <v>Depot</v>
      </c>
      <c r="K197" s="495">
        <f ca="1"/>
        <v>46143</v>
      </c>
      <c r="L197" s="173">
        <f ca="1"/>
        <v>46034</v>
      </c>
      <c r="M197" s="189">
        <f ca="1"/>
        <v>1</v>
      </c>
      <c r="N197" s="191" t="str">
        <f ca="1"/>
        <v>Completed</v>
      </c>
      <c r="O197" s="173">
        <f ca="1"/>
        <v>46080</v>
      </c>
      <c r="P197" s="189">
        <f ca="1"/>
        <v>1</v>
      </c>
      <c r="Q197" s="191" t="str">
        <f ca="1"/>
        <v>Completed</v>
      </c>
      <c r="R197" s="194">
        <f ca="1"/>
        <v>0</v>
      </c>
      <c r="S197" s="195">
        <f ca="1"/>
        <v>0</v>
      </c>
      <c r="T197" s="203">
        <f ca="1"/>
        <v>0</v>
      </c>
      <c r="U197" s="173">
        <f ca="1"/>
        <v>46142</v>
      </c>
      <c r="V197" s="189">
        <f ca="1"/>
        <v>1</v>
      </c>
      <c r="W197" s="191" t="str">
        <f ca="1"/>
        <v>Completed</v>
      </c>
      <c r="X197" s="194">
        <f ca="1"/>
        <v>0</v>
      </c>
      <c r="Y197" s="195">
        <f ca="1"/>
        <v>0</v>
      </c>
      <c r="Z197" s="203">
        <f ca="1"/>
        <v>0</v>
      </c>
      <c r="AA197" s="173">
        <f ca="1"/>
        <v>46295</v>
      </c>
      <c r="AB197" s="189">
        <f ca="1"/>
        <v>0.5</v>
      </c>
      <c r="AC197" s="191" t="str">
        <f ca="1"/>
        <v>Late</v>
      </c>
      <c r="AD197" s="583">
        <f ca="1"/>
        <v>46302</v>
      </c>
      <c r="AE197" s="189">
        <f ca="1"/>
        <v>0</v>
      </c>
      <c r="AF197" s="191" t="str">
        <f ca="1"/>
        <v>Late</v>
      </c>
      <c r="AG197" s="173">
        <f ca="1"/>
        <v>46325</v>
      </c>
      <c r="AH197" s="189">
        <f ca="1"/>
        <v>0</v>
      </c>
      <c r="AI197" s="191" t="str">
        <f ca="1"/>
        <v>On Schedule</v>
      </c>
      <c r="AJ197" cm="1">
        <f t="array" aca="1" ref="AJ197" ca="1">_xlfn.XLOOKUP(1,(E197='01 Summary'!$E$4:$E$250)*(('01 Summary'!$AI$4:$AI$250="Late")+('01 Summary'!$AI$4:$AI$250="On Schedule")),'01 Summary'!$AM$4:$AM$250," ")</f>
        <v>0</v>
      </c>
      <c r="AL197" s="644" t="s">
        <v>410</v>
      </c>
      <c r="AM197" s="644" t="s">
        <v>2240</v>
      </c>
      <c r="AN197" s="644" t="s">
        <v>2242</v>
      </c>
    </row>
    <row r="198" spans="2:40" ht="30" customHeight="1" x14ac:dyDescent="0.2">
      <c r="B198" s="491">
        <f ca="1"/>
        <v>194</v>
      </c>
      <c r="C198" s="491" t="str">
        <f ca="1"/>
        <v>MDW-39526</v>
      </c>
      <c r="D198" s="491" t="str">
        <f ca="1"/>
        <v>Lot02</v>
      </c>
      <c r="E198" s="491" t="str">
        <f ca="1"/>
        <v>MO-BEM10</v>
      </c>
      <c r="F198" s="491" t="str">
        <f ca="1"/>
        <v>MO-BEM</v>
      </c>
      <c r="G198" s="493" t="str">
        <f ca="1"/>
        <v>Relocate Fire Hose Cabinet to be outside of the clearance gauge zone 17 set</v>
      </c>
      <c r="H198" s="491" t="str">
        <f ca="1"/>
        <v>ประธาน</v>
      </c>
      <c r="I198" s="491">
        <f ca="1"/>
        <v>0</v>
      </c>
      <c r="J198" s="491" t="str">
        <f ca="1"/>
        <v>Depot</v>
      </c>
      <c r="K198" s="495">
        <f ca="1"/>
        <v>46143</v>
      </c>
      <c r="L198" s="173">
        <f ca="1"/>
        <v>46034</v>
      </c>
      <c r="M198" s="189">
        <f ca="1"/>
        <v>1</v>
      </c>
      <c r="N198" s="192" t="str">
        <f ca="1"/>
        <v>Completed</v>
      </c>
      <c r="O198" s="173">
        <f ca="1"/>
        <v>46080</v>
      </c>
      <c r="P198" s="189">
        <f ca="1"/>
        <v>1</v>
      </c>
      <c r="Q198" s="192" t="str">
        <f ca="1"/>
        <v>Completed</v>
      </c>
      <c r="R198" s="194">
        <f ca="1"/>
        <v>0</v>
      </c>
      <c r="S198" s="195">
        <f ca="1"/>
        <v>0</v>
      </c>
      <c r="T198" s="203">
        <f ca="1"/>
        <v>0</v>
      </c>
      <c r="U198" s="173">
        <f ca="1"/>
        <v>46142</v>
      </c>
      <c r="V198" s="189">
        <f ca="1"/>
        <v>1</v>
      </c>
      <c r="W198" s="191" t="str">
        <f ca="1"/>
        <v>Completed</v>
      </c>
      <c r="X198" s="194">
        <f ca="1"/>
        <v>0</v>
      </c>
      <c r="Y198" s="195">
        <f ca="1"/>
        <v>0</v>
      </c>
      <c r="Z198" s="203">
        <f ca="1"/>
        <v>0</v>
      </c>
      <c r="AA198" s="173">
        <f ca="1"/>
        <v>46099</v>
      </c>
      <c r="AB198" s="189">
        <f ca="1"/>
        <v>1</v>
      </c>
      <c r="AC198" s="191" t="str">
        <f ca="1"/>
        <v>Completed</v>
      </c>
      <c r="AD198" s="583">
        <f ca="1"/>
        <v>46295</v>
      </c>
      <c r="AE198" s="189">
        <f ca="1"/>
        <v>1</v>
      </c>
      <c r="AF198" s="191" t="str">
        <f ca="1"/>
        <v>Completed</v>
      </c>
      <c r="AG198" s="173">
        <f ca="1"/>
        <v>46157</v>
      </c>
      <c r="AH198" s="189">
        <f ca="1"/>
        <v>1</v>
      </c>
      <c r="AI198" s="191" t="str">
        <f ca="1"/>
        <v>Completed</v>
      </c>
      <c r="AJ198" t="str" cm="1">
        <f t="array" aca="1" ref="AJ198" ca="1">_xlfn.XLOOKUP(1,(E198='01 Summary'!$E$4:$E$250)*(('01 Summary'!$AI$4:$AI$250="Late")+('01 Summary'!$AI$4:$AI$250="On Schedule")),'01 Summary'!$AM$4:$AM$250," ")</f>
        <v xml:space="preserve"> </v>
      </c>
      <c r="AL198" s="644" t="s">
        <v>411</v>
      </c>
      <c r="AM198" s="644" t="s">
        <v>3684</v>
      </c>
      <c r="AN198" s="644" t="s">
        <v>3915</v>
      </c>
    </row>
    <row r="199" spans="2:40" ht="30" customHeight="1" x14ac:dyDescent="0.2">
      <c r="B199" s="491">
        <f ca="1"/>
        <v>195</v>
      </c>
      <c r="C199" s="491" t="str">
        <f ca="1"/>
        <v>MDW-39528</v>
      </c>
      <c r="D199" s="491" t="str">
        <f ca="1"/>
        <v>Lot02</v>
      </c>
      <c r="E199" s="491" t="str">
        <f ca="1"/>
        <v>MO-BEM11.1</v>
      </c>
      <c r="F199" s="491" t="str">
        <f ca="1"/>
        <v>MO-BEM</v>
      </c>
      <c r="G199" s="493" t="str">
        <f ca="1"/>
        <v>Washing Area in Cleaning Staff Room at Stabling Yard - Civil &amp; AR</v>
      </c>
      <c r="H199" s="491" t="str">
        <f ca="1"/>
        <v>สหชาติ</v>
      </c>
      <c r="I199" s="491">
        <f ca="1"/>
        <v>0</v>
      </c>
      <c r="J199" s="491" t="str">
        <f ca="1"/>
        <v>Depot</v>
      </c>
      <c r="K199" s="495">
        <f ca="1"/>
        <v>46237</v>
      </c>
      <c r="L199" s="173">
        <f ca="1"/>
        <v>46176</v>
      </c>
      <c r="M199" s="189">
        <f ca="1"/>
        <v>1</v>
      </c>
      <c r="N199" s="191" t="str">
        <f ca="1"/>
        <v>Completed</v>
      </c>
      <c r="O199" s="173">
        <f ca="1"/>
        <v>46207</v>
      </c>
      <c r="P199" s="189">
        <f ca="1"/>
        <v>1</v>
      </c>
      <c r="Q199" s="191" t="str">
        <f ca="1"/>
        <v>Completed</v>
      </c>
      <c r="R199" s="194">
        <f ca="1"/>
        <v>0</v>
      </c>
      <c r="S199" s="195">
        <f ca="1"/>
        <v>0</v>
      </c>
      <c r="T199" s="203">
        <f ca="1"/>
        <v>0</v>
      </c>
      <c r="U199" s="173">
        <f ca="1"/>
        <v>46234</v>
      </c>
      <c r="V199" s="189">
        <f ca="1"/>
        <v>1</v>
      </c>
      <c r="W199" s="191" t="str">
        <f ca="1"/>
        <v>Completed</v>
      </c>
      <c r="X199" s="194">
        <f ca="1"/>
        <v>0</v>
      </c>
      <c r="Y199" s="195">
        <f ca="1"/>
        <v>0</v>
      </c>
      <c r="Z199" s="203">
        <f ca="1"/>
        <v>0</v>
      </c>
      <c r="AA199" s="173">
        <f ca="1"/>
        <v>46204</v>
      </c>
      <c r="AB199" s="189">
        <f ca="1"/>
        <v>1</v>
      </c>
      <c r="AC199" s="191" t="str">
        <f ca="1"/>
        <v>Completed</v>
      </c>
      <c r="AD199" s="583">
        <f ca="1"/>
        <v>46295</v>
      </c>
      <c r="AE199" s="189">
        <f ca="1"/>
        <v>0.5</v>
      </c>
      <c r="AF199" s="191" t="str">
        <f ca="1"/>
        <v>Late</v>
      </c>
      <c r="AG199" s="173">
        <f ca="1"/>
        <v>46310</v>
      </c>
      <c r="AH199" s="189">
        <f ca="1"/>
        <v>0</v>
      </c>
      <c r="AI199" s="191" t="str">
        <f ca="1"/>
        <v>Late</v>
      </c>
      <c r="AJ199" cm="1">
        <f t="array" aca="1" ref="AJ199" ca="1">_xlfn.XLOOKUP(1,(E199='01 Summary'!$E$4:$E$250)*(('01 Summary'!$AI$4:$AI$250="Late")+('01 Summary'!$AI$4:$AI$250="On Schedule")),'01 Summary'!$AM$4:$AM$250," ")</f>
        <v>0</v>
      </c>
      <c r="AL199" s="644" t="s">
        <v>413</v>
      </c>
      <c r="AM199" s="644" t="s">
        <v>2220</v>
      </c>
      <c r="AN199" s="644" t="s">
        <v>2222</v>
      </c>
    </row>
    <row r="200" spans="2:40" ht="30" customHeight="1" x14ac:dyDescent="0.2">
      <c r="B200" s="491">
        <f ca="1"/>
        <v>196</v>
      </c>
      <c r="C200" s="491" t="str">
        <f ca="1"/>
        <v>MDW-39529</v>
      </c>
      <c r="D200" s="491" t="str">
        <f ca="1"/>
        <v>Lot02</v>
      </c>
      <c r="E200" s="491" t="str">
        <f ca="1"/>
        <v>MO-BEM11.2</v>
      </c>
      <c r="F200" s="491" t="str">
        <f ca="1"/>
        <v>MO-BEM</v>
      </c>
      <c r="G200" s="493" t="str">
        <f ca="1"/>
        <v>Washing Area in Cleaning Staff Room at Stabling Yard - Building Services</v>
      </c>
      <c r="H200" s="491" t="str">
        <f ca="1"/>
        <v>ประธาน</v>
      </c>
      <c r="I200" s="491">
        <f ca="1"/>
        <v>0</v>
      </c>
      <c r="J200" s="491" t="str">
        <f ca="1"/>
        <v>Depot</v>
      </c>
      <c r="K200" s="495">
        <f ca="1"/>
        <v>46238</v>
      </c>
      <c r="L200" s="173">
        <f ca="1"/>
        <v>46126</v>
      </c>
      <c r="M200" s="189">
        <f ca="1"/>
        <v>1</v>
      </c>
      <c r="N200" s="192" t="str">
        <f ca="1"/>
        <v>Completed</v>
      </c>
      <c r="O200" s="173">
        <f ca="1"/>
        <v>46172</v>
      </c>
      <c r="P200" s="189">
        <f ca="1"/>
        <v>1</v>
      </c>
      <c r="Q200" s="192" t="str">
        <f ca="1"/>
        <v>Completed</v>
      </c>
      <c r="R200" s="194">
        <f ca="1"/>
        <v>0</v>
      </c>
      <c r="S200" s="195">
        <f ca="1"/>
        <v>0</v>
      </c>
      <c r="T200" s="203">
        <f ca="1"/>
        <v>0</v>
      </c>
      <c r="U200" s="173">
        <f ca="1"/>
        <v>46234</v>
      </c>
      <c r="V200" s="189">
        <f ca="1"/>
        <v>1</v>
      </c>
      <c r="W200" s="191" t="str">
        <f ca="1"/>
        <v>Completed</v>
      </c>
      <c r="X200" s="194">
        <f ca="1"/>
        <v>0</v>
      </c>
      <c r="Y200" s="195">
        <f ca="1"/>
        <v>0</v>
      </c>
      <c r="Z200" s="203">
        <f ca="1"/>
        <v>0</v>
      </c>
      <c r="AA200" s="173">
        <f ca="1"/>
        <v>46112</v>
      </c>
      <c r="AB200" s="189">
        <f ca="1"/>
        <v>1</v>
      </c>
      <c r="AC200" s="191" t="str">
        <f ca="1"/>
        <v>Completed</v>
      </c>
      <c r="AD200" s="583">
        <f ca="1"/>
        <v>46204</v>
      </c>
      <c r="AE200" s="189">
        <f ca="1"/>
        <v>1</v>
      </c>
      <c r="AF200" s="191" t="str">
        <f ca="1"/>
        <v>Completed</v>
      </c>
      <c r="AG200" s="173">
        <f ca="1"/>
        <v>46213</v>
      </c>
      <c r="AH200" s="189">
        <f ca="1"/>
        <v>1</v>
      </c>
      <c r="AI200" s="191" t="str">
        <f ca="1"/>
        <v>Completed</v>
      </c>
      <c r="AJ200" t="str" cm="1">
        <f t="array" aca="1" ref="AJ200" ca="1">_xlfn.XLOOKUP(1,(E200='01 Summary'!$E$4:$E$250)*(('01 Summary'!$AI$4:$AI$250="Late")+('01 Summary'!$AI$4:$AI$250="On Schedule")),'01 Summary'!$AM$4:$AM$250," ")</f>
        <v xml:space="preserve"> </v>
      </c>
      <c r="AL200" s="644" t="s">
        <v>412</v>
      </c>
      <c r="AM200" s="644" t="s">
        <v>3691</v>
      </c>
      <c r="AN200" s="644" t="s">
        <v>3920</v>
      </c>
    </row>
    <row r="201" spans="2:40" ht="30" customHeight="1" x14ac:dyDescent="0.2">
      <c r="B201" s="491">
        <f ca="1"/>
        <v>197</v>
      </c>
      <c r="C201" s="491" t="str">
        <f ca="1"/>
        <v>MDW-39522</v>
      </c>
      <c r="D201" s="491" t="str">
        <f ca="1"/>
        <v>Lot02</v>
      </c>
      <c r="E201" s="491" t="str">
        <f ca="1"/>
        <v>MO-BEM12</v>
      </c>
      <c r="F201" s="491" t="str">
        <f ca="1"/>
        <v>MO-BEM</v>
      </c>
      <c r="G201" s="493" t="str">
        <f ca="1"/>
        <v>Rain protection for Water treatment Building</v>
      </c>
      <c r="H201" s="491" t="str">
        <f ca="1"/>
        <v>สหชาติ</v>
      </c>
      <c r="I201" s="492">
        <f ca="1"/>
        <v>0</v>
      </c>
      <c r="J201" s="491" t="str">
        <f ca="1"/>
        <v>Depot</v>
      </c>
      <c r="K201" s="495">
        <f ca="1"/>
        <v>46239</v>
      </c>
      <c r="L201" s="173">
        <f ca="1"/>
        <v>46141</v>
      </c>
      <c r="M201" s="189">
        <f ca="1"/>
        <v>1</v>
      </c>
      <c r="N201" s="191" t="str">
        <f ca="1"/>
        <v>Completed</v>
      </c>
      <c r="O201" s="173">
        <f ca="1"/>
        <v>46172</v>
      </c>
      <c r="P201" s="189">
        <f ca="1"/>
        <v>1</v>
      </c>
      <c r="Q201" s="191" t="str">
        <f ca="1"/>
        <v>Completed</v>
      </c>
      <c r="R201" s="194">
        <f ca="1"/>
        <v>0</v>
      </c>
      <c r="S201" s="195">
        <f ca="1"/>
        <v>0</v>
      </c>
      <c r="T201" s="203">
        <f ca="1"/>
        <v>0</v>
      </c>
      <c r="U201" s="173">
        <f ca="1"/>
        <v>46234</v>
      </c>
      <c r="V201" s="189">
        <f ca="1"/>
        <v>1</v>
      </c>
      <c r="W201" s="191" t="str">
        <f ca="1"/>
        <v>Completed</v>
      </c>
      <c r="X201" s="194">
        <f ca="1"/>
        <v>0</v>
      </c>
      <c r="Y201" s="195">
        <f ca="1"/>
        <v>0</v>
      </c>
      <c r="Z201" s="203">
        <f ca="1"/>
        <v>0</v>
      </c>
      <c r="AA201" s="173">
        <f ca="1"/>
        <v>46204</v>
      </c>
      <c r="AB201" s="189">
        <f ca="1"/>
        <v>1</v>
      </c>
      <c r="AC201" s="191" t="str">
        <f ca="1"/>
        <v>Completed</v>
      </c>
      <c r="AD201" s="583">
        <f ca="1"/>
        <v>46295</v>
      </c>
      <c r="AE201" s="189">
        <f ca="1"/>
        <v>0</v>
      </c>
      <c r="AF201" s="191" t="str">
        <f ca="1"/>
        <v>Late</v>
      </c>
      <c r="AG201" s="173">
        <f ca="1"/>
        <v>46316</v>
      </c>
      <c r="AH201" s="189">
        <f ca="1"/>
        <v>0</v>
      </c>
      <c r="AI201" s="191" t="str">
        <f ca="1"/>
        <v>Late</v>
      </c>
      <c r="AJ201" s="571" cm="1">
        <f t="array" aca="1" ref="AJ201" ca="1">_xlfn.XLOOKUP(1,(E201='01 Summary'!$E$4:$E$250)*(('01 Summary'!$AI$4:$AI$250="Late")+('01 Summary'!$AI$4:$AI$250="On Schedule")),'01 Summary'!$AM$4:$AM$250," ")</f>
        <v>0</v>
      </c>
      <c r="AK201" s="571"/>
      <c r="AL201" s="709" t="s">
        <v>1512</v>
      </c>
      <c r="AM201" s="709" t="s">
        <v>2212</v>
      </c>
      <c r="AN201" s="709" t="s">
        <v>2214</v>
      </c>
    </row>
    <row r="202" spans="2:40" ht="30" hidden="1" customHeight="1" x14ac:dyDescent="0.2">
      <c r="B202" s="491">
        <f ca="1"/>
        <v>198</v>
      </c>
      <c r="C202" s="491" t="str">
        <f ca="1"/>
        <v>MDW-39522</v>
      </c>
      <c r="D202" s="491" t="str">
        <f ca="1"/>
        <v>Lot02</v>
      </c>
      <c r="E202" s="491" t="str">
        <f ca="1"/>
        <v>MO-BEM13.1</v>
      </c>
      <c r="F202" s="491" t="str">
        <f ca="1"/>
        <v>MO-BEM</v>
      </c>
      <c r="G202" s="493" t="str">
        <f ca="1"/>
        <v>Zero Discharge Water treatment in Depot - Civil &amp; AR</v>
      </c>
      <c r="H202" s="491" t="str">
        <f ca="1"/>
        <v>สหชาติ</v>
      </c>
      <c r="I202" s="492">
        <f ca="1"/>
        <v>0</v>
      </c>
      <c r="J202" s="491" t="str">
        <f ca="1"/>
        <v>Depot</v>
      </c>
      <c r="K202" s="495">
        <f ca="1"/>
        <v>46388</v>
      </c>
      <c r="L202" s="173">
        <f ca="1"/>
        <v>46249</v>
      </c>
      <c r="M202" s="189">
        <f ca="1"/>
        <v>1</v>
      </c>
      <c r="N202" s="192" t="str">
        <f ca="1"/>
        <v>Completed</v>
      </c>
      <c r="O202" s="597">
        <f ca="1"/>
        <v>46295</v>
      </c>
      <c r="P202" s="189">
        <f ca="1"/>
        <v>0.75</v>
      </c>
      <c r="Q202" s="191" t="str">
        <f ca="1"/>
        <v>Late</v>
      </c>
      <c r="R202" s="194">
        <f ca="1"/>
        <v>0</v>
      </c>
      <c r="S202" s="195">
        <f ca="1"/>
        <v>0</v>
      </c>
      <c r="T202" s="203">
        <f ca="1"/>
        <v>0</v>
      </c>
      <c r="U202" s="597">
        <f ca="1"/>
        <v>46387</v>
      </c>
      <c r="V202" s="189">
        <f ca="1"/>
        <v>0.63</v>
      </c>
      <c r="W202" s="191" t="str">
        <f ca="1"/>
        <v>On Schedule</v>
      </c>
      <c r="X202" s="194">
        <f ca="1"/>
        <v>0</v>
      </c>
      <c r="Y202" s="195">
        <f ca="1"/>
        <v>0</v>
      </c>
      <c r="Z202" s="203">
        <f ca="1"/>
        <v>0</v>
      </c>
      <c r="AA202" s="668">
        <f ca="1"/>
        <v>0</v>
      </c>
      <c r="AB202" s="669">
        <f ca="1"/>
        <v>0</v>
      </c>
      <c r="AC202" s="639">
        <f ca="1"/>
        <v>0</v>
      </c>
      <c r="AD202" s="583">
        <f ca="1"/>
        <v>46394</v>
      </c>
      <c r="AE202" s="189">
        <f ca="1"/>
        <v>0</v>
      </c>
      <c r="AF202" s="191" t="str">
        <f ca="1"/>
        <v>On Schedule</v>
      </c>
      <c r="AG202" s="724">
        <f ca="1"/>
        <v>0</v>
      </c>
      <c r="AH202" s="725">
        <f ca="1"/>
        <v>0</v>
      </c>
      <c r="AI202" s="726">
        <f ca="1"/>
        <v>0</v>
      </c>
      <c r="AJ202" t="str" cm="1">
        <f t="array" aca="1" ref="AJ202" ca="1">_xlfn.XLOOKUP(1,(E202='01 Summary'!$E$4:$E$250)*(('01 Summary'!$AI$4:$AI$250="Late")+('01 Summary'!$AI$4:$AI$250="On Schedule")),'01 Summary'!$AM$4:$AM$250," ")</f>
        <v xml:space="preserve"> </v>
      </c>
      <c r="AL202" t="s">
        <v>1512</v>
      </c>
      <c r="AM202" t="s">
        <v>2212</v>
      </c>
      <c r="AN202" t="s">
        <v>2214</v>
      </c>
    </row>
    <row r="203" spans="2:40" ht="30" hidden="1" customHeight="1" x14ac:dyDescent="0.2">
      <c r="B203" s="491">
        <f ca="1"/>
        <v>199</v>
      </c>
      <c r="C203" s="491" t="str">
        <f ca="1"/>
        <v>MDW-39530</v>
      </c>
      <c r="D203" s="491" t="str">
        <f ca="1"/>
        <v>Lot02</v>
      </c>
      <c r="E203" s="491" t="str">
        <f ca="1"/>
        <v>MO-BEM13.2</v>
      </c>
      <c r="F203" s="491" t="str">
        <f ca="1"/>
        <v>MO-BEM</v>
      </c>
      <c r="G203" s="493" t="str">
        <f ca="1"/>
        <v>Zero Discharge Water treatment in Depot - Building Services</v>
      </c>
      <c r="H203" s="491" t="str">
        <f ca="1"/>
        <v>ประธาน</v>
      </c>
      <c r="I203" s="491">
        <f ca="1"/>
        <v>0</v>
      </c>
      <c r="J203" s="491" t="str">
        <f ca="1"/>
        <v>Depot</v>
      </c>
      <c r="K203" s="495">
        <f ca="1"/>
        <v>46388</v>
      </c>
      <c r="L203" s="173">
        <f ca="1"/>
        <v>46249</v>
      </c>
      <c r="M203" s="189">
        <f ca="1"/>
        <v>1</v>
      </c>
      <c r="N203" s="192" t="str">
        <f ca="1"/>
        <v>Completed</v>
      </c>
      <c r="O203" s="173">
        <f ca="1"/>
        <v>46295</v>
      </c>
      <c r="P203" s="189">
        <f ca="1"/>
        <v>1</v>
      </c>
      <c r="Q203" s="191" t="str">
        <f ca="1"/>
        <v>Completed</v>
      </c>
      <c r="R203" s="194">
        <f ca="1"/>
        <v>0</v>
      </c>
      <c r="S203" s="195">
        <f ca="1"/>
        <v>0</v>
      </c>
      <c r="T203" s="203">
        <f ca="1"/>
        <v>0</v>
      </c>
      <c r="U203" s="173">
        <f ca="1"/>
        <v>46387</v>
      </c>
      <c r="V203" s="189">
        <f ca="1"/>
        <v>0.5</v>
      </c>
      <c r="W203" s="191" t="str">
        <f ca="1"/>
        <v>On Schedule</v>
      </c>
      <c r="X203" s="194">
        <f ca="1"/>
        <v>0</v>
      </c>
      <c r="Y203" s="195">
        <f ca="1"/>
        <v>0</v>
      </c>
      <c r="Z203" s="203">
        <f ca="1"/>
        <v>0</v>
      </c>
      <c r="AA203" s="668">
        <f ca="1"/>
        <v>46325</v>
      </c>
      <c r="AB203" s="669">
        <f ca="1"/>
        <v>1</v>
      </c>
      <c r="AC203" s="639" t="str">
        <f ca="1"/>
        <v>Completed</v>
      </c>
      <c r="AD203" s="583">
        <f ca="1"/>
        <v>46394</v>
      </c>
      <c r="AE203" s="189">
        <f ca="1"/>
        <v>0</v>
      </c>
      <c r="AF203" s="191" t="str">
        <f ca="1"/>
        <v>On Schedule</v>
      </c>
      <c r="AG203" s="724">
        <f ca="1"/>
        <v>46415</v>
      </c>
      <c r="AH203" s="725">
        <f ca="1"/>
        <v>0</v>
      </c>
      <c r="AI203" s="726" t="str">
        <f ca="1"/>
        <v>On Schedule</v>
      </c>
      <c r="AJ203" s="571" cm="1">
        <f t="array" aca="1" ref="AJ203" ca="1">_xlfn.XLOOKUP(1,(E203='01 Summary'!$E$4:$E$250)*(('01 Summary'!$AI$4:$AI$250="Late")+('01 Summary'!$AI$4:$AI$250="On Schedule")),'01 Summary'!$AM$4:$AM$250," ")</f>
        <v>0</v>
      </c>
      <c r="AK203" s="571"/>
      <c r="AL203" s="571" t="s">
        <v>414</v>
      </c>
      <c r="AM203" s="571" t="s">
        <v>3694</v>
      </c>
      <c r="AN203" s="571" t="s">
        <v>3923</v>
      </c>
    </row>
    <row r="204" spans="2:40" ht="30" customHeight="1" x14ac:dyDescent="0.2">
      <c r="B204" s="491">
        <f ca="1"/>
        <v>200</v>
      </c>
      <c r="C204" s="685" t="str">
        <f ca="1"/>
        <v>MDW-39516</v>
      </c>
      <c r="D204" s="685" t="str">
        <f ca="1"/>
        <v>Lot02</v>
      </c>
      <c r="E204" s="685" t="str">
        <f ca="1"/>
        <v>MO-BEM14.1</v>
      </c>
      <c r="F204" s="685" t="str">
        <f ca="1"/>
        <v>MO-BEM</v>
      </c>
      <c r="G204" s="687" t="str">
        <f ca="1"/>
        <v>Modification Works : Walkway Bridge between BL Depot and ORL Depot - Civil &amp; AR</v>
      </c>
      <c r="H204" s="685" t="str">
        <f ca="1"/>
        <v>สหชาติ</v>
      </c>
      <c r="I204" s="685">
        <f ca="1"/>
        <v>0</v>
      </c>
      <c r="J204" s="685" t="str">
        <f ca="1"/>
        <v>Depot</v>
      </c>
      <c r="K204" s="688">
        <f ca="1"/>
        <v>46236</v>
      </c>
      <c r="L204" s="193">
        <f ca="1"/>
        <v>46081</v>
      </c>
      <c r="M204" s="531">
        <f ca="1"/>
        <v>1</v>
      </c>
      <c r="N204" s="601" t="str">
        <f ca="1"/>
        <v>Completed</v>
      </c>
      <c r="O204" s="193">
        <f ca="1"/>
        <v>46188</v>
      </c>
      <c r="P204" s="531">
        <f ca="1"/>
        <v>1</v>
      </c>
      <c r="Q204" s="601" t="str">
        <f ca="1"/>
        <v>Completed</v>
      </c>
      <c r="R204" s="602">
        <f ca="1"/>
        <v>0</v>
      </c>
      <c r="S204" s="603">
        <f ca="1"/>
        <v>0</v>
      </c>
      <c r="T204" s="604">
        <f ca="1"/>
        <v>0</v>
      </c>
      <c r="U204" s="193">
        <f ca="1"/>
        <v>46295</v>
      </c>
      <c r="V204" s="531">
        <f ca="1"/>
        <v>0.95</v>
      </c>
      <c r="W204" s="601" t="str">
        <f ca="1"/>
        <v>Late</v>
      </c>
      <c r="X204" s="602">
        <f ca="1"/>
        <v>0</v>
      </c>
      <c r="Y204" s="603">
        <f ca="1"/>
        <v>0</v>
      </c>
      <c r="Z204" s="604">
        <f ca="1"/>
        <v>0</v>
      </c>
      <c r="AA204" s="193">
        <f ca="1"/>
        <v>46265</v>
      </c>
      <c r="AB204" s="531">
        <f ca="1"/>
        <v>1</v>
      </c>
      <c r="AC204" s="601" t="str">
        <f ca="1"/>
        <v>Completed</v>
      </c>
      <c r="AD204" s="619">
        <f ca="1"/>
        <v>46302</v>
      </c>
      <c r="AE204" s="531">
        <f ca="1"/>
        <v>0</v>
      </c>
      <c r="AF204" s="601" t="str">
        <f ca="1"/>
        <v>Late</v>
      </c>
      <c r="AG204" s="193">
        <f ca="1"/>
        <v>46316</v>
      </c>
      <c r="AH204" s="531">
        <f ca="1"/>
        <v>0</v>
      </c>
      <c r="AI204" s="601" t="str">
        <f ca="1"/>
        <v>Late</v>
      </c>
      <c r="AJ204" s="571" t="str" cm="1">
        <f t="array" aca="1" ref="AJ204" ca="1">_xlfn.XLOOKUP(1,(E204='01 Summary'!$E$4:$E$250)*(('01 Summary'!$AI$4:$AI$250="Late")+('01 Summary'!$AI$4:$AI$250="On Schedule")),'01 Summary'!$AM$4:$AM$250," ")</f>
        <v>คงเหลืองานติดตั้งสะพานและปรับพื้นที่ถนน</v>
      </c>
      <c r="AK204" s="571"/>
      <c r="AL204" s="709" t="s">
        <v>416</v>
      </c>
      <c r="AM204" s="709" t="s">
        <v>2199</v>
      </c>
      <c r="AN204" s="709" t="s">
        <v>2201</v>
      </c>
    </row>
    <row r="205" spans="2:40" ht="30" customHeight="1" x14ac:dyDescent="0.2">
      <c r="B205" s="491">
        <f ca="1"/>
        <v>201</v>
      </c>
      <c r="C205" s="491" t="str">
        <f ca="1"/>
        <v>MDW-39517</v>
      </c>
      <c r="D205" s="491" t="str">
        <f ca="1"/>
        <v>Lot02</v>
      </c>
      <c r="E205" s="491" t="str">
        <f ca="1"/>
        <v>MO-BEM14.2</v>
      </c>
      <c r="F205" s="491" t="str">
        <f ca="1"/>
        <v>MO-BEM</v>
      </c>
      <c r="G205" s="493" t="str">
        <f ca="1"/>
        <v>Modification Works : Walkway Bridge between BL Depot and ORL Depot - Building Services</v>
      </c>
      <c r="H205" s="491" t="str">
        <f ca="1"/>
        <v>ประธาน</v>
      </c>
      <c r="I205" s="491">
        <f ca="1"/>
        <v>0</v>
      </c>
      <c r="J205" s="491" t="str">
        <f ca="1"/>
        <v>Depot</v>
      </c>
      <c r="K205" s="495">
        <f ca="1"/>
        <v>46237</v>
      </c>
      <c r="L205" s="173">
        <f ca="1"/>
        <v>46036</v>
      </c>
      <c r="M205" s="189">
        <f ca="1"/>
        <v>1</v>
      </c>
      <c r="N205" s="191" t="str">
        <f ca="1"/>
        <v>Completed</v>
      </c>
      <c r="O205" s="173">
        <f ca="1"/>
        <v>46082</v>
      </c>
      <c r="P205" s="189">
        <f ca="1"/>
        <v>1</v>
      </c>
      <c r="Q205" s="191" t="str">
        <f ca="1"/>
        <v>Completed</v>
      </c>
      <c r="R205" s="194">
        <f ca="1"/>
        <v>0</v>
      </c>
      <c r="S205" s="195">
        <f ca="1"/>
        <v>0</v>
      </c>
      <c r="T205" s="203">
        <f ca="1"/>
        <v>0</v>
      </c>
      <c r="U205" s="173">
        <f ca="1"/>
        <v>46295</v>
      </c>
      <c r="V205" s="189">
        <f ca="1"/>
        <v>0.1</v>
      </c>
      <c r="W205" s="191" t="str">
        <f ca="1"/>
        <v>Late</v>
      </c>
      <c r="X205" s="194">
        <f ca="1"/>
        <v>0</v>
      </c>
      <c r="Y205" s="195">
        <f ca="1"/>
        <v>0</v>
      </c>
      <c r="Z205" s="203">
        <f ca="1"/>
        <v>0</v>
      </c>
      <c r="AA205" s="173">
        <f ca="1"/>
        <v>46265</v>
      </c>
      <c r="AB205" s="189">
        <f ca="1"/>
        <v>1</v>
      </c>
      <c r="AC205" s="191" t="str">
        <f ca="1"/>
        <v>Completed</v>
      </c>
      <c r="AD205" s="583">
        <f ca="1"/>
        <v>46302</v>
      </c>
      <c r="AE205" s="189">
        <f ca="1"/>
        <v>0</v>
      </c>
      <c r="AF205" s="191" t="str">
        <f ca="1"/>
        <v>Late</v>
      </c>
      <c r="AG205" s="173">
        <f ca="1"/>
        <v>46316</v>
      </c>
      <c r="AH205" s="189">
        <f ca="1"/>
        <v>0</v>
      </c>
      <c r="AI205" s="191" t="str">
        <f ca="1"/>
        <v>Late</v>
      </c>
      <c r="AJ205" t="str" cm="1">
        <f t="array" aca="1" ref="AJ205" ca="1">_xlfn.XLOOKUP(1,(E205='01 Summary'!$E$4:$E$250)*(('01 Summary'!$AI$4:$AI$250="Late")+('01 Summary'!$AI$4:$AI$250="On Schedule")),'01 Summary'!$AM$4:$AM$250," ")</f>
        <v>รองานหลังคา CIV Oct-26</v>
      </c>
      <c r="AL205" s="644" t="s">
        <v>415</v>
      </c>
      <c r="AM205" s="644" t="s">
        <v>3666</v>
      </c>
      <c r="AN205" s="644" t="s">
        <v>3904</v>
      </c>
    </row>
    <row r="206" spans="2:40" ht="30" customHeight="1" x14ac:dyDescent="0.2">
      <c r="B206" s="491">
        <f ca="1"/>
        <v>202</v>
      </c>
      <c r="C206" s="491" t="str">
        <f ca="1"/>
        <v>MDW-39514</v>
      </c>
      <c r="D206" s="491" t="str">
        <f ca="1"/>
        <v>Lot02</v>
      </c>
      <c r="E206" s="491" t="str">
        <f ca="1"/>
        <v>MO-BEM15.1</v>
      </c>
      <c r="F206" s="491" t="str">
        <f ca="1"/>
        <v>MO-BEM</v>
      </c>
      <c r="G206" s="493" t="str">
        <f ca="1"/>
        <v>Roof for cars parking lots area (184 car)t - Civil &amp; AR</v>
      </c>
      <c r="H206" s="491" t="str">
        <f ca="1"/>
        <v>สหชาติ</v>
      </c>
      <c r="I206" s="491">
        <f ca="1"/>
        <v>0</v>
      </c>
      <c r="J206" s="491" t="str">
        <f ca="1"/>
        <v>Depot</v>
      </c>
      <c r="K206" s="495">
        <f ca="1"/>
        <v>46237</v>
      </c>
      <c r="L206" s="173">
        <f ca="1"/>
        <v>46081</v>
      </c>
      <c r="M206" s="189">
        <f ca="1"/>
        <v>1</v>
      </c>
      <c r="N206" s="191" t="str">
        <f ca="1"/>
        <v>Completed</v>
      </c>
      <c r="O206" s="173">
        <f ca="1"/>
        <v>46112</v>
      </c>
      <c r="P206" s="189">
        <f ca="1"/>
        <v>1</v>
      </c>
      <c r="Q206" s="191" t="str">
        <f ca="1"/>
        <v>Completed</v>
      </c>
      <c r="R206" s="194">
        <f ca="1"/>
        <v>0</v>
      </c>
      <c r="S206" s="195">
        <f ca="1"/>
        <v>0</v>
      </c>
      <c r="T206" s="203">
        <f ca="1"/>
        <v>0</v>
      </c>
      <c r="U206" s="173">
        <f ca="1"/>
        <v>46234</v>
      </c>
      <c r="V206" s="189">
        <f ca="1"/>
        <v>1</v>
      </c>
      <c r="W206" s="191" t="str">
        <f ca="1"/>
        <v>Completed</v>
      </c>
      <c r="X206" s="194">
        <f ca="1"/>
        <v>0</v>
      </c>
      <c r="Y206" s="195">
        <f ca="1"/>
        <v>0</v>
      </c>
      <c r="Z206" s="203">
        <f ca="1"/>
        <v>0</v>
      </c>
      <c r="AA206" s="173">
        <f ca="1"/>
        <v>46227</v>
      </c>
      <c r="AB206" s="189">
        <f ca="1"/>
        <v>1</v>
      </c>
      <c r="AC206" s="191" t="str">
        <f ca="1"/>
        <v>Completed</v>
      </c>
      <c r="AD206" s="583">
        <f ca="1"/>
        <v>46295</v>
      </c>
      <c r="AE206" s="189">
        <f ca="1"/>
        <v>0</v>
      </c>
      <c r="AF206" s="191" t="str">
        <f ca="1"/>
        <v>Late</v>
      </c>
      <c r="AG206" s="173">
        <f ca="1"/>
        <v>46316</v>
      </c>
      <c r="AH206" s="189">
        <f ca="1"/>
        <v>0</v>
      </c>
      <c r="AI206" s="191" t="str">
        <f ca="1"/>
        <v>Late</v>
      </c>
      <c r="AJ206" s="571" t="str" cm="1">
        <f t="array" aca="1" ref="AJ206" ca="1">_xlfn.XLOOKUP(1,(E206='01 Summary'!$E$4:$E$250)*(('01 Summary'!$AI$4:$AI$250="Late")+('01 Summary'!$AI$4:$AI$250="On Schedule")),'01 Summary'!$AM$4:$AM$250," ")</f>
        <v>กำลังทำเอกสาร Test Report</v>
      </c>
      <c r="AK206" s="571"/>
      <c r="AL206" s="709" t="s">
        <v>418</v>
      </c>
      <c r="AM206" s="709" t="s">
        <v>2195</v>
      </c>
      <c r="AN206" s="709" t="s">
        <v>2197</v>
      </c>
    </row>
    <row r="207" spans="2:40" ht="30" customHeight="1" x14ac:dyDescent="0.2">
      <c r="B207" s="491">
        <f ca="1"/>
        <v>203</v>
      </c>
      <c r="C207" s="502" t="str">
        <f ca="1"/>
        <v>MDW-39515</v>
      </c>
      <c r="D207" s="491" t="str">
        <f ca="1"/>
        <v>Lot02</v>
      </c>
      <c r="E207" s="491" t="str">
        <f ca="1"/>
        <v>MO-BEM15.2</v>
      </c>
      <c r="F207" s="491" t="str">
        <f ca="1"/>
        <v>MO-BEM</v>
      </c>
      <c r="G207" s="504" t="str">
        <f ca="1"/>
        <v>Roof for cars parking lots area (184 car) - Building Services</v>
      </c>
      <c r="H207" s="502" t="str">
        <f ca="1"/>
        <v>ประธาน</v>
      </c>
      <c r="I207" s="502">
        <f ca="1"/>
        <v>0</v>
      </c>
      <c r="J207" s="502" t="str">
        <f ca="1"/>
        <v>Depot</v>
      </c>
      <c r="K207" s="506">
        <f ca="1"/>
        <v>46237</v>
      </c>
      <c r="L207" s="173">
        <f ca="1"/>
        <v>46081</v>
      </c>
      <c r="M207" s="189">
        <f ca="1"/>
        <v>1</v>
      </c>
      <c r="N207" s="191" t="str">
        <f ca="1"/>
        <v>Completed</v>
      </c>
      <c r="O207" s="583">
        <f ca="1"/>
        <v>46112</v>
      </c>
      <c r="P207" s="189">
        <f ca="1"/>
        <v>1</v>
      </c>
      <c r="Q207" s="435" t="str">
        <f ca="1"/>
        <v>Completed</v>
      </c>
      <c r="R207" s="194">
        <f ca="1"/>
        <v>0</v>
      </c>
      <c r="S207" s="195">
        <f ca="1"/>
        <v>0</v>
      </c>
      <c r="T207" s="203">
        <f ca="1"/>
        <v>0</v>
      </c>
      <c r="U207" s="173">
        <f ca="1"/>
        <v>46234</v>
      </c>
      <c r="V207" s="189">
        <f ca="1"/>
        <v>1</v>
      </c>
      <c r="W207" s="191" t="str">
        <f ca="1"/>
        <v>Completed</v>
      </c>
      <c r="X207" s="194">
        <f ca="1"/>
        <v>0</v>
      </c>
      <c r="Y207" s="195">
        <f ca="1"/>
        <v>0</v>
      </c>
      <c r="Z207" s="203">
        <f ca="1"/>
        <v>0</v>
      </c>
      <c r="AA207" s="173">
        <f ca="1"/>
        <v>46288</v>
      </c>
      <c r="AB207" s="189">
        <f ca="1"/>
        <v>0</v>
      </c>
      <c r="AC207" s="191" t="str">
        <f ca="1"/>
        <v>Late</v>
      </c>
      <c r="AD207" s="583">
        <f ca="1"/>
        <v>46295</v>
      </c>
      <c r="AE207" s="189">
        <f ca="1"/>
        <v>0</v>
      </c>
      <c r="AF207" s="191" t="str">
        <f ca="1"/>
        <v>Late</v>
      </c>
      <c r="AG207" s="173">
        <f ca="1"/>
        <v>46316</v>
      </c>
      <c r="AH207" s="189">
        <f ca="1"/>
        <v>0</v>
      </c>
      <c r="AI207" s="191" t="str">
        <f ca="1"/>
        <v>Late</v>
      </c>
      <c r="AJ207" t="str" cm="1">
        <f t="array" aca="1" ref="AJ207" ca="1">_xlfn.XLOOKUP(1,(E207='01 Summary'!$E$4:$E$250)*(('01 Summary'!$AI$4:$AI$250="Late")+('01 Summary'!$AI$4:$AI$250="On Schedule")),'01 Summary'!$AM$4:$AM$250," ")</f>
        <v>รอส่งงานกับ BEM</v>
      </c>
      <c r="AL207" s="644" t="s">
        <v>417</v>
      </c>
      <c r="AM207" s="644" t="s">
        <v>3662</v>
      </c>
      <c r="AN207" s="644" t="s">
        <v>3902</v>
      </c>
    </row>
    <row r="208" spans="2:40" ht="30" customHeight="1" x14ac:dyDescent="0.2">
      <c r="B208" s="491">
        <f ca="1"/>
        <v>204</v>
      </c>
      <c r="C208" s="685" t="str">
        <f ca="1"/>
        <v>MDW-39519</v>
      </c>
      <c r="D208" s="685" t="str">
        <f ca="1"/>
        <v>Lot02</v>
      </c>
      <c r="E208" s="685" t="str">
        <f ca="1"/>
        <v>MO-BEM16</v>
      </c>
      <c r="F208" s="685" t="str">
        <f ca="1"/>
        <v>MO-BEM</v>
      </c>
      <c r="G208" s="687" t="str">
        <f ca="1"/>
        <v>Walkway roof and High roof across the road from Admin ORL to Depot slap</v>
      </c>
      <c r="H208" s="685" t="str">
        <f ca="1"/>
        <v>สหชาติ</v>
      </c>
      <c r="I208" s="685">
        <f ca="1"/>
        <v>0</v>
      </c>
      <c r="J208" s="685" t="str">
        <f ca="1"/>
        <v>Depot</v>
      </c>
      <c r="K208" s="688">
        <f ca="1"/>
        <v>46235</v>
      </c>
      <c r="L208" s="193">
        <f ca="1"/>
        <v>46188</v>
      </c>
      <c r="M208" s="531">
        <f ca="1"/>
        <v>1</v>
      </c>
      <c r="N208" s="601" t="str">
        <f ca="1"/>
        <v>Completed</v>
      </c>
      <c r="O208" s="193">
        <f ca="1"/>
        <v>46203</v>
      </c>
      <c r="P208" s="531">
        <f ca="1"/>
        <v>1</v>
      </c>
      <c r="Q208" s="601" t="str">
        <f ca="1"/>
        <v>Completed</v>
      </c>
      <c r="R208" s="602">
        <f ca="1"/>
        <v>0</v>
      </c>
      <c r="S208" s="603">
        <f ca="1"/>
        <v>0</v>
      </c>
      <c r="T208" s="604">
        <f ca="1"/>
        <v>0</v>
      </c>
      <c r="U208" s="193">
        <f ca="1"/>
        <v>46326</v>
      </c>
      <c r="V208" s="531">
        <f ca="1"/>
        <v>0.56999999999999995</v>
      </c>
      <c r="W208" s="601" t="str">
        <f ca="1"/>
        <v>On Schedule</v>
      </c>
      <c r="X208" s="602">
        <f ca="1"/>
        <v>0</v>
      </c>
      <c r="Y208" s="603">
        <f ca="1"/>
        <v>0</v>
      </c>
      <c r="Z208" s="604">
        <f ca="1"/>
        <v>0</v>
      </c>
      <c r="AA208" s="193">
        <f ca="1"/>
        <v>46265</v>
      </c>
      <c r="AB208" s="531">
        <f ca="1"/>
        <v>1</v>
      </c>
      <c r="AC208" s="601" t="str">
        <f ca="1"/>
        <v>Completed</v>
      </c>
      <c r="AD208" s="193">
        <f ca="1"/>
        <v>46333</v>
      </c>
      <c r="AE208" s="531">
        <f ca="1"/>
        <v>0</v>
      </c>
      <c r="AF208" s="601" t="str">
        <f ca="1"/>
        <v>On Schedule</v>
      </c>
      <c r="AG208" s="193">
        <f ca="1"/>
        <v>46354</v>
      </c>
      <c r="AH208" s="531">
        <f ca="1"/>
        <v>0</v>
      </c>
      <c r="AI208" s="601" t="str">
        <f ca="1"/>
        <v>On Schedule</v>
      </c>
      <c r="AJ208" s="571" t="str" cm="1">
        <f t="array" aca="1" ref="AJ208" ca="1">_xlfn.XLOOKUP(1,(E208='01 Summary'!$E$4:$E$250)*(('01 Summary'!$AI$4:$AI$250="Late")+('01 Summary'!$AI$4:$AI$250="On Schedule")),'01 Summary'!$AM$4:$AM$250," ")</f>
        <v>คงเหลืองานโครงเหล็ก หลังคา และ  Composite</v>
      </c>
      <c r="AK208" s="571"/>
      <c r="AL208" s="709" t="s">
        <v>423</v>
      </c>
      <c r="AM208" s="709" t="s">
        <v>2203</v>
      </c>
      <c r="AN208" s="709" t="s">
        <v>2206</v>
      </c>
    </row>
    <row r="209" spans="2:40" ht="30" customHeight="1" x14ac:dyDescent="0.2">
      <c r="B209" s="491">
        <f ca="1"/>
        <v>205</v>
      </c>
      <c r="C209" s="491" t="str">
        <f ca="1"/>
        <v>MDW-39519</v>
      </c>
      <c r="D209" s="491" t="str">
        <f ca="1"/>
        <v>Lot02</v>
      </c>
      <c r="E209" s="491" t="str">
        <f ca="1"/>
        <v>MO-BEM17</v>
      </c>
      <c r="F209" s="491" t="str">
        <f ca="1"/>
        <v>MO-BEM</v>
      </c>
      <c r="G209" s="504" t="str">
        <f ca="1"/>
        <v>Walkway roof to car park in front of admin ORL(3x5m.)</v>
      </c>
      <c r="H209" s="502" t="str">
        <f ca="1"/>
        <v>สหชาติ</v>
      </c>
      <c r="I209" s="502">
        <f ca="1"/>
        <v>0</v>
      </c>
      <c r="J209" s="502" t="str">
        <f ca="1"/>
        <v>Depot</v>
      </c>
      <c r="K209" s="506">
        <f ca="1"/>
        <v>46235</v>
      </c>
      <c r="L209" s="173">
        <f ca="1"/>
        <v>46188</v>
      </c>
      <c r="M209" s="189">
        <f ca="1"/>
        <v>1</v>
      </c>
      <c r="N209" s="191" t="str">
        <f ca="1"/>
        <v>Completed</v>
      </c>
      <c r="O209" s="583">
        <f ca="1"/>
        <v>46203</v>
      </c>
      <c r="P209" s="189">
        <f ca="1"/>
        <v>1</v>
      </c>
      <c r="Q209" s="191" t="str">
        <f ca="1"/>
        <v>Completed</v>
      </c>
      <c r="R209" s="194">
        <f ca="1"/>
        <v>0</v>
      </c>
      <c r="S209" s="195">
        <f ca="1"/>
        <v>0</v>
      </c>
      <c r="T209" s="203">
        <f ca="1"/>
        <v>0</v>
      </c>
      <c r="U209" s="173">
        <f ca="1"/>
        <v>46326</v>
      </c>
      <c r="V209" s="189">
        <f ca="1"/>
        <v>0.7</v>
      </c>
      <c r="W209" s="191" t="str">
        <f ca="1"/>
        <v>On Schedule</v>
      </c>
      <c r="X209" s="194">
        <f ca="1"/>
        <v>0</v>
      </c>
      <c r="Y209" s="195">
        <f ca="1"/>
        <v>0</v>
      </c>
      <c r="Z209" s="203">
        <f ca="1"/>
        <v>0</v>
      </c>
      <c r="AA209" s="173">
        <f ca="1"/>
        <v>46265</v>
      </c>
      <c r="AB209" s="189">
        <f ca="1"/>
        <v>1</v>
      </c>
      <c r="AC209" s="191" t="str">
        <f ca="1"/>
        <v>Completed</v>
      </c>
      <c r="AD209" s="173">
        <f ca="1"/>
        <v>46333</v>
      </c>
      <c r="AE209" s="189">
        <f ca="1"/>
        <v>0</v>
      </c>
      <c r="AF209" s="191" t="str">
        <f ca="1"/>
        <v>On Schedule</v>
      </c>
      <c r="AG209" s="173">
        <f ca="1"/>
        <v>46354</v>
      </c>
      <c r="AH209" s="189">
        <f ca="1"/>
        <v>0</v>
      </c>
      <c r="AI209" s="191" t="str">
        <f ca="1"/>
        <v>On Schedule</v>
      </c>
      <c r="AJ209" s="571" t="str" cm="1">
        <f t="array" aca="1" ref="AJ209" ca="1">_xlfn.XLOOKUP(1,(E209='01 Summary'!$E$4:$E$250)*(('01 Summary'!$AI$4:$AI$250="Late")+('01 Summary'!$AI$4:$AI$250="On Schedule")),'01 Summary'!$AM$4:$AM$250," ")</f>
        <v>คงเหลืองานโครงหลังคาและมุงหลังคา</v>
      </c>
      <c r="AK209" s="571"/>
      <c r="AL209" s="709" t="s">
        <v>423</v>
      </c>
      <c r="AM209" s="709" t="s">
        <v>2203</v>
      </c>
      <c r="AN209" s="709" t="s">
        <v>2206</v>
      </c>
    </row>
    <row r="210" spans="2:40" ht="30" customHeight="1" x14ac:dyDescent="0.2">
      <c r="B210" s="491">
        <f ca="1"/>
        <v>206</v>
      </c>
      <c r="C210" s="491" t="str">
        <f ca="1"/>
        <v>MDW-39519</v>
      </c>
      <c r="D210" s="491" t="str">
        <f ca="1"/>
        <v>Lot02</v>
      </c>
      <c r="E210" s="491" t="str">
        <f ca="1"/>
        <v>MO-BEM18</v>
      </c>
      <c r="F210" s="491" t="str">
        <f ca="1"/>
        <v>MO-BEM</v>
      </c>
      <c r="G210" s="493" t="str">
        <f ca="1"/>
        <v>Walkway roof over the footpath near depot slab (1.50 m. x 290 m.) and stair up to depot slap.</v>
      </c>
      <c r="H210" s="491" t="str">
        <f ca="1"/>
        <v>สหชาติ</v>
      </c>
      <c r="I210" s="491">
        <f ca="1"/>
        <v>0</v>
      </c>
      <c r="J210" s="491" t="str">
        <f ca="1"/>
        <v>Depot</v>
      </c>
      <c r="K210" s="495">
        <f ca="1"/>
        <v>46235</v>
      </c>
      <c r="L210" s="173">
        <f ca="1"/>
        <v>46188</v>
      </c>
      <c r="M210" s="189">
        <f ca="1"/>
        <v>1</v>
      </c>
      <c r="N210" s="191" t="str">
        <f ca="1"/>
        <v>Completed</v>
      </c>
      <c r="O210" s="583">
        <f ca="1"/>
        <v>46203</v>
      </c>
      <c r="P210" s="189">
        <f ca="1"/>
        <v>1</v>
      </c>
      <c r="Q210" s="191" t="str">
        <f ca="1"/>
        <v>Completed</v>
      </c>
      <c r="R210" s="194">
        <f ca="1"/>
        <v>0</v>
      </c>
      <c r="S210" s="195">
        <f ca="1"/>
        <v>0</v>
      </c>
      <c r="T210" s="203">
        <f ca="1"/>
        <v>0</v>
      </c>
      <c r="U210" s="173">
        <f ca="1"/>
        <v>46326</v>
      </c>
      <c r="V210" s="189">
        <f ca="1"/>
        <v>0</v>
      </c>
      <c r="W210" s="191" t="str">
        <f ca="1"/>
        <v>On Schedule</v>
      </c>
      <c r="X210" s="194">
        <f ca="1"/>
        <v>0</v>
      </c>
      <c r="Y210" s="195">
        <f ca="1"/>
        <v>0</v>
      </c>
      <c r="Z210" s="203">
        <f ca="1"/>
        <v>0</v>
      </c>
      <c r="AA210" s="173">
        <f ca="1"/>
        <v>46265</v>
      </c>
      <c r="AB210" s="189">
        <f ca="1"/>
        <v>1</v>
      </c>
      <c r="AC210" s="191" t="str">
        <f ca="1"/>
        <v>Completed</v>
      </c>
      <c r="AD210" s="173">
        <f ca="1"/>
        <v>46333</v>
      </c>
      <c r="AE210" s="189">
        <f ca="1"/>
        <v>0</v>
      </c>
      <c r="AF210" s="191" t="str">
        <f ca="1"/>
        <v>On Schedule</v>
      </c>
      <c r="AG210" s="173">
        <f ca="1"/>
        <v>46354</v>
      </c>
      <c r="AH210" s="189">
        <f ca="1"/>
        <v>0</v>
      </c>
      <c r="AI210" s="191" t="str">
        <f ca="1"/>
        <v>On Schedule</v>
      </c>
      <c r="AJ210" s="571" t="str" cm="1">
        <f t="array" aca="1" ref="AJ210" ca="1">_xlfn.XLOOKUP(1,(E210='01 Summary'!$E$4:$E$250)*(('01 Summary'!$AI$4:$AI$250="Late")+('01 Summary'!$AI$4:$AI$250="On Schedule")),'01 Summary'!$AM$4:$AM$250," ")</f>
        <v>รอ BEM สรุปว่ายกเลิกหรือทำ</v>
      </c>
      <c r="AK210" s="571"/>
      <c r="AL210" s="709" t="s">
        <v>423</v>
      </c>
      <c r="AM210" s="709" t="s">
        <v>2203</v>
      </c>
      <c r="AN210" s="709" t="s">
        <v>2206</v>
      </c>
    </row>
    <row r="211" spans="2:40" ht="30" customHeight="1" x14ac:dyDescent="0.2">
      <c r="B211" s="491">
        <f ca="1"/>
        <v>207</v>
      </c>
      <c r="C211" s="491" t="str">
        <f ca="1"/>
        <v>MDW-39557</v>
      </c>
      <c r="D211" s="491" t="str">
        <f ca="1"/>
        <v>Lot02</v>
      </c>
      <c r="E211" s="491" t="str">
        <f ca="1"/>
        <v>MO-BEM19</v>
      </c>
      <c r="F211" s="491" t="str">
        <f ca="1"/>
        <v>MO-BEM</v>
      </c>
      <c r="G211" s="493" t="str">
        <f ca="1"/>
        <v>Install Chain Link fence to enclose parking area</v>
      </c>
      <c r="H211" s="491" t="str">
        <f ca="1"/>
        <v>สหชาติ</v>
      </c>
      <c r="I211" s="491">
        <f ca="1"/>
        <v>0</v>
      </c>
      <c r="J211" s="491" t="str">
        <f ca="1"/>
        <v>Depot</v>
      </c>
      <c r="K211" s="495">
        <f ca="1"/>
        <v>46296</v>
      </c>
      <c r="L211" s="173">
        <f ca="1"/>
        <v>46202</v>
      </c>
      <c r="M211" s="189">
        <f ca="1"/>
        <v>1</v>
      </c>
      <c r="N211" s="191" t="str">
        <f ca="1"/>
        <v>Completed</v>
      </c>
      <c r="O211" s="173">
        <f ca="1"/>
        <v>46233</v>
      </c>
      <c r="P211" s="189">
        <f ca="1"/>
        <v>1</v>
      </c>
      <c r="Q211" s="191" t="str">
        <f ca="1"/>
        <v>Completed</v>
      </c>
      <c r="R211" s="194">
        <f ca="1"/>
        <v>0</v>
      </c>
      <c r="S211" s="195">
        <f ca="1"/>
        <v>0</v>
      </c>
      <c r="T211" s="203">
        <f ca="1"/>
        <v>0</v>
      </c>
      <c r="U211" s="173">
        <f ca="1"/>
        <v>46295</v>
      </c>
      <c r="V211" s="189">
        <f ca="1"/>
        <v>0</v>
      </c>
      <c r="W211" s="191" t="str">
        <f ca="1"/>
        <v>Late</v>
      </c>
      <c r="X211" s="194">
        <f ca="1"/>
        <v>0</v>
      </c>
      <c r="Y211" s="195">
        <f ca="1"/>
        <v>0</v>
      </c>
      <c r="Z211" s="203">
        <f ca="1"/>
        <v>0</v>
      </c>
      <c r="AA211" s="173">
        <f ca="1"/>
        <v>46295</v>
      </c>
      <c r="AB211" s="189">
        <f ca="1"/>
        <v>0.9</v>
      </c>
      <c r="AC211" s="191" t="str">
        <f ca="1"/>
        <v>Late</v>
      </c>
      <c r="AD211" s="173">
        <f ca="1"/>
        <v>46302</v>
      </c>
      <c r="AE211" s="189">
        <f ca="1"/>
        <v>0</v>
      </c>
      <c r="AF211" s="191" t="str">
        <f ca="1"/>
        <v>Late</v>
      </c>
      <c r="AG211" s="173">
        <f ca="1"/>
        <v>46323</v>
      </c>
      <c r="AH211" s="189">
        <f ca="1"/>
        <v>0</v>
      </c>
      <c r="AI211" s="191" t="str">
        <f ca="1"/>
        <v>Late</v>
      </c>
      <c r="AJ211" s="571" cm="1">
        <f t="array" aca="1" ref="AJ211" ca="1">_xlfn.XLOOKUP(1,(E211='01 Summary'!$E$4:$E$250)*(('01 Summary'!$AI$4:$AI$250="Late")+('01 Summary'!$AI$4:$AI$250="On Schedule")),'01 Summary'!$AM$4:$AM$250," ")</f>
        <v>0</v>
      </c>
      <c r="AK211" s="571"/>
      <c r="AL211" s="709" t="s">
        <v>1581</v>
      </c>
      <c r="AM211" s="709" t="s">
        <v>2304</v>
      </c>
      <c r="AN211" s="709" t="s">
        <v>2306</v>
      </c>
    </row>
    <row r="212" spans="2:40" ht="30" customHeight="1" x14ac:dyDescent="0.2">
      <c r="B212" s="491">
        <f ca="1"/>
        <v>208</v>
      </c>
      <c r="C212" s="491" t="str">
        <f ca="1"/>
        <v>MDW-39523</v>
      </c>
      <c r="D212" s="491" t="str">
        <f ca="1"/>
        <v>Lot02</v>
      </c>
      <c r="E212" s="491" t="str">
        <f ca="1"/>
        <v>MO-BEM20</v>
      </c>
      <c r="F212" s="491" t="str">
        <f ca="1"/>
        <v>MO-BEM</v>
      </c>
      <c r="G212" s="493" t="str">
        <f ca="1"/>
        <v>Hose bib 1/2" 4 sets for Tree around Admin area</v>
      </c>
      <c r="H212" s="491" t="str">
        <f ca="1"/>
        <v>ประธาน</v>
      </c>
      <c r="I212" s="491">
        <f ca="1"/>
        <v>0</v>
      </c>
      <c r="J212" s="491" t="str">
        <f ca="1"/>
        <v>Depot</v>
      </c>
      <c r="K212" s="495">
        <f ca="1"/>
        <v>46174</v>
      </c>
      <c r="L212" s="173">
        <f ca="1"/>
        <v>46135</v>
      </c>
      <c r="M212" s="189">
        <f ca="1"/>
        <v>1</v>
      </c>
      <c r="N212" s="192" t="str">
        <f ca="1"/>
        <v>Completed</v>
      </c>
      <c r="O212" s="173">
        <f ca="1"/>
        <v>46181</v>
      </c>
      <c r="P212" s="189">
        <f ca="1"/>
        <v>1</v>
      </c>
      <c r="Q212" s="192" t="str">
        <f ca="1"/>
        <v>Completed</v>
      </c>
      <c r="R212" s="194">
        <f ca="1"/>
        <v>0</v>
      </c>
      <c r="S212" s="195">
        <f ca="1"/>
        <v>0</v>
      </c>
      <c r="T212" s="203">
        <f ca="1"/>
        <v>0</v>
      </c>
      <c r="U212" s="173">
        <f ca="1"/>
        <v>46234</v>
      </c>
      <c r="V212" s="189">
        <f ca="1"/>
        <v>1</v>
      </c>
      <c r="W212" s="191" t="str">
        <f ca="1"/>
        <v>Completed</v>
      </c>
      <c r="X212" s="194">
        <f ca="1"/>
        <v>0</v>
      </c>
      <c r="Y212" s="195">
        <f ca="1"/>
        <v>0</v>
      </c>
      <c r="Z212" s="203">
        <f ca="1"/>
        <v>0</v>
      </c>
      <c r="AA212" s="173">
        <f ca="1"/>
        <v>46112</v>
      </c>
      <c r="AB212" s="189">
        <f ca="1"/>
        <v>1</v>
      </c>
      <c r="AC212" s="191" t="str">
        <f ca="1"/>
        <v>Completed</v>
      </c>
      <c r="AD212" s="173">
        <f ca="1"/>
        <v>46295</v>
      </c>
      <c r="AE212" s="189">
        <f ca="1"/>
        <v>1</v>
      </c>
      <c r="AF212" s="191" t="str">
        <f ca="1"/>
        <v>Completed</v>
      </c>
      <c r="AG212" s="173">
        <f ca="1"/>
        <v>46213</v>
      </c>
      <c r="AH212" s="189">
        <f ca="1"/>
        <v>1</v>
      </c>
      <c r="AI212" s="191" t="str">
        <f ca="1"/>
        <v>Completed</v>
      </c>
      <c r="AJ212" t="str" cm="1">
        <f t="array" aca="1" ref="AJ212" ca="1">_xlfn.XLOOKUP(1,(E212='01 Summary'!$E$4:$E$250)*(('01 Summary'!$AI$4:$AI$250="Late")+('01 Summary'!$AI$4:$AI$250="On Schedule")),'01 Summary'!$AM$4:$AM$250," ")</f>
        <v xml:space="preserve"> </v>
      </c>
      <c r="AL212" s="644" t="s">
        <v>419</v>
      </c>
      <c r="AM212" s="644" t="s">
        <v>3678</v>
      </c>
      <c r="AN212" s="644" t="s">
        <v>3910</v>
      </c>
    </row>
    <row r="213" spans="2:40" ht="30" customHeight="1" x14ac:dyDescent="0.2">
      <c r="B213" s="491">
        <f ca="1"/>
        <v>209</v>
      </c>
      <c r="C213" s="491" t="str">
        <f ca="1"/>
        <v>-</v>
      </c>
      <c r="D213" s="491" t="str">
        <f ca="1"/>
        <v>Lot02</v>
      </c>
      <c r="E213" s="491" t="str">
        <f ca="1"/>
        <v>MO-BEM21</v>
      </c>
      <c r="F213" s="491" t="str">
        <f ca="1"/>
        <v>MO-BEM</v>
      </c>
      <c r="G213" s="493" t="str">
        <f ca="1"/>
        <v>Relocate Security Guard Box at Front Gate and Install Roof 3x5m.</v>
      </c>
      <c r="H213" s="491" t="str">
        <f ca="1"/>
        <v>สหชาติ</v>
      </c>
      <c r="I213" s="492">
        <f ca="1"/>
        <v>0</v>
      </c>
      <c r="J213" s="491" t="str">
        <f ca="1"/>
        <v>Depot</v>
      </c>
      <c r="K213" s="495">
        <f ca="1"/>
        <v>46390</v>
      </c>
      <c r="L213" s="173">
        <f ca="1"/>
        <v>46234</v>
      </c>
      <c r="M213" s="189">
        <f ca="1"/>
        <v>1</v>
      </c>
      <c r="N213" s="191" t="str">
        <f ca="1"/>
        <v>Completed</v>
      </c>
      <c r="O213" s="597">
        <f ca="1"/>
        <v>46295</v>
      </c>
      <c r="P213" s="189">
        <f ca="1"/>
        <v>0.75</v>
      </c>
      <c r="Q213" s="191" t="str">
        <f ca="1"/>
        <v>Late</v>
      </c>
      <c r="R213" s="194">
        <f ca="1"/>
        <v>0</v>
      </c>
      <c r="S213" s="195">
        <f ca="1"/>
        <v>0</v>
      </c>
      <c r="T213" s="203">
        <f ca="1"/>
        <v>0</v>
      </c>
      <c r="U213" s="173">
        <f ca="1"/>
        <v>46387</v>
      </c>
      <c r="V213" s="189">
        <f ca="1"/>
        <v>0</v>
      </c>
      <c r="W213" s="191" t="str">
        <f ca="1"/>
        <v>On Schedule</v>
      </c>
      <c r="X213" s="194">
        <f ca="1"/>
        <v>0</v>
      </c>
      <c r="Y213" s="195">
        <f ca="1"/>
        <v>0</v>
      </c>
      <c r="Z213" s="203">
        <f ca="1"/>
        <v>0</v>
      </c>
      <c r="AA213" s="173">
        <f ca="1"/>
        <v>46357</v>
      </c>
      <c r="AB213" s="189">
        <f ca="1"/>
        <v>0</v>
      </c>
      <c r="AC213" s="191" t="str">
        <f ca="1"/>
        <v>On Schedule</v>
      </c>
      <c r="AD213" s="173">
        <f ca="1"/>
        <v>46394</v>
      </c>
      <c r="AE213" s="189">
        <f ca="1"/>
        <v>0</v>
      </c>
      <c r="AF213" s="191" t="str">
        <f ca="1"/>
        <v>On Schedule</v>
      </c>
      <c r="AG213" s="173">
        <f ca="1"/>
        <v>46415</v>
      </c>
      <c r="AH213" s="189">
        <f ca="1"/>
        <v>0</v>
      </c>
      <c r="AI213" s="191" t="str">
        <f ca="1"/>
        <v>On Schedule</v>
      </c>
      <c r="AM213" s="644">
        <v>0</v>
      </c>
      <c r="AN213" s="644">
        <v>0</v>
      </c>
    </row>
    <row r="214" spans="2:40" ht="30" customHeight="1" x14ac:dyDescent="0.2">
      <c r="B214" s="491">
        <f ca="1"/>
        <v>210</v>
      </c>
      <c r="C214" s="685" t="str">
        <f ca="1"/>
        <v>MDW-39534</v>
      </c>
      <c r="D214" s="685" t="str">
        <f ca="1"/>
        <v>Lot02</v>
      </c>
      <c r="E214" s="685" t="str">
        <f ca="1"/>
        <v>MO-BEM21.1</v>
      </c>
      <c r="F214" s="685" t="str">
        <f ca="1"/>
        <v>MO-BEM</v>
      </c>
      <c r="G214" s="687" t="str">
        <f ca="1"/>
        <v>Modification Works : Security Guard Box at ORL Depot Entrance - Civil &amp; AR</v>
      </c>
      <c r="H214" s="685" t="str">
        <f ca="1"/>
        <v>สหชาติ</v>
      </c>
      <c r="I214" s="686">
        <f ca="1"/>
        <v>0</v>
      </c>
      <c r="J214" s="685" t="str">
        <f ca="1"/>
        <v>Depot</v>
      </c>
      <c r="K214" s="688">
        <f ca="1"/>
        <v>46389</v>
      </c>
      <c r="L214" s="193">
        <f ca="1"/>
        <v>46234</v>
      </c>
      <c r="M214" s="531">
        <f ca="1"/>
        <v>1</v>
      </c>
      <c r="N214" s="601" t="str">
        <f ca="1"/>
        <v>Completed</v>
      </c>
      <c r="O214" s="597">
        <f ca="1"/>
        <v>46295</v>
      </c>
      <c r="P214" s="531">
        <f ca="1"/>
        <v>0.67</v>
      </c>
      <c r="Q214" s="601" t="str">
        <f ca="1"/>
        <v>Late</v>
      </c>
      <c r="R214" s="602">
        <f ca="1"/>
        <v>0</v>
      </c>
      <c r="S214" s="603">
        <f ca="1"/>
        <v>0</v>
      </c>
      <c r="T214" s="604">
        <f ca="1"/>
        <v>0</v>
      </c>
      <c r="U214" s="193">
        <f ca="1"/>
        <v>46387</v>
      </c>
      <c r="V214" s="531">
        <f ca="1"/>
        <v>1</v>
      </c>
      <c r="W214" s="601" t="str">
        <f ca="1"/>
        <v>Completed</v>
      </c>
      <c r="X214" s="602">
        <f ca="1"/>
        <v>0</v>
      </c>
      <c r="Y214" s="603">
        <f ca="1"/>
        <v>0</v>
      </c>
      <c r="Z214" s="604">
        <f ca="1"/>
        <v>0</v>
      </c>
      <c r="AA214" s="193">
        <f ca="1"/>
        <v>46357</v>
      </c>
      <c r="AB214" s="531">
        <f ca="1"/>
        <v>0.5</v>
      </c>
      <c r="AC214" s="601" t="str">
        <f ca="1"/>
        <v>On Schedule</v>
      </c>
      <c r="AD214" s="193">
        <f ca="1"/>
        <v>46394</v>
      </c>
      <c r="AE214" s="531">
        <f ca="1"/>
        <v>0</v>
      </c>
      <c r="AF214" s="601" t="str">
        <f ca="1"/>
        <v>On Schedule</v>
      </c>
      <c r="AG214" s="193">
        <f ca="1"/>
        <v>46415</v>
      </c>
      <c r="AH214" s="531">
        <f ca="1"/>
        <v>0</v>
      </c>
      <c r="AI214" s="601" t="str">
        <f ca="1"/>
        <v>On Schedule</v>
      </c>
      <c r="AL214" s="644" t="s">
        <v>438</v>
      </c>
      <c r="AM214" s="644" t="s">
        <v>2236</v>
      </c>
      <c r="AN214" s="644" t="s">
        <v>2238</v>
      </c>
    </row>
    <row r="215" spans="2:40" ht="30" customHeight="1" x14ac:dyDescent="0.2">
      <c r="B215" s="491">
        <f ca="1"/>
        <v>211</v>
      </c>
      <c r="C215" s="491" t="str">
        <f ca="1"/>
        <v>MDW-39535</v>
      </c>
      <c r="D215" s="491" t="str">
        <f ca="1"/>
        <v>Lot02</v>
      </c>
      <c r="E215" s="491" t="str">
        <f ca="1"/>
        <v>MO-BEM21.2</v>
      </c>
      <c r="F215" s="491" t="str">
        <f ca="1"/>
        <v>MO-BEM</v>
      </c>
      <c r="G215" s="493" t="str">
        <f ca="1"/>
        <v>Modification Works : Security Guard Box at ORL Depot Entrance - Building Services</v>
      </c>
      <c r="H215" s="491" t="str">
        <f ca="1"/>
        <v>ประธาน</v>
      </c>
      <c r="I215" s="491">
        <f ca="1"/>
        <v>0</v>
      </c>
      <c r="J215" s="491" t="str">
        <f ca="1"/>
        <v>Depot</v>
      </c>
      <c r="K215" s="495">
        <f ca="1"/>
        <v>46390</v>
      </c>
      <c r="L215" s="173">
        <f ca="1"/>
        <v>46234</v>
      </c>
      <c r="M215" s="189">
        <f ca="1"/>
        <v>1</v>
      </c>
      <c r="N215" s="191" t="str">
        <f ca="1"/>
        <v>Completed</v>
      </c>
      <c r="O215" s="173">
        <f ca="1"/>
        <v>46295</v>
      </c>
      <c r="P215" s="189">
        <f ca="1"/>
        <v>1</v>
      </c>
      <c r="Q215" s="191" t="str">
        <f ca="1"/>
        <v>Completed</v>
      </c>
      <c r="R215" s="194">
        <f ca="1"/>
        <v>0</v>
      </c>
      <c r="S215" s="195">
        <f ca="1"/>
        <v>0</v>
      </c>
      <c r="T215" s="203">
        <f ca="1"/>
        <v>0</v>
      </c>
      <c r="U215" s="173">
        <f ca="1"/>
        <v>46387</v>
      </c>
      <c r="V215" s="189">
        <f ca="1"/>
        <v>0.5</v>
      </c>
      <c r="W215" s="191" t="str">
        <f ca="1"/>
        <v>On Schedule</v>
      </c>
      <c r="X215" s="194">
        <f ca="1"/>
        <v>0</v>
      </c>
      <c r="Y215" s="195">
        <f ca="1"/>
        <v>0</v>
      </c>
      <c r="Z215" s="203">
        <f ca="1"/>
        <v>0</v>
      </c>
      <c r="AA215" s="173">
        <f ca="1"/>
        <v>46357</v>
      </c>
      <c r="AB215" s="189">
        <f ca="1"/>
        <v>0</v>
      </c>
      <c r="AC215" s="191" t="str">
        <f ca="1"/>
        <v>On Schedule</v>
      </c>
      <c r="AD215" s="173">
        <f ca="1"/>
        <v>46394</v>
      </c>
      <c r="AE215" s="189">
        <f ca="1"/>
        <v>0</v>
      </c>
      <c r="AF215" s="191" t="str">
        <f ca="1"/>
        <v>On Schedule</v>
      </c>
      <c r="AG215" s="173">
        <f ca="1"/>
        <v>46415</v>
      </c>
      <c r="AH215" s="189">
        <f ca="1"/>
        <v>0</v>
      </c>
      <c r="AI215" s="191" t="str">
        <f ca="1"/>
        <v>On Schedule</v>
      </c>
      <c r="AL215" s="644" t="s">
        <v>1541</v>
      </c>
      <c r="AM215" s="644" t="s">
        <v>3702</v>
      </c>
      <c r="AN215" s="644" t="s">
        <v>3925</v>
      </c>
    </row>
    <row r="216" spans="2:40" ht="30" customHeight="1" x14ac:dyDescent="0.2">
      <c r="B216" s="491">
        <f ca="1"/>
        <v>212</v>
      </c>
      <c r="C216" s="491" t="str">
        <f ca="1"/>
        <v>MDW-39532</v>
      </c>
      <c r="D216" s="491" t="str">
        <f ca="1"/>
        <v>Lot02</v>
      </c>
      <c r="E216" s="491" t="str">
        <f ca="1"/>
        <v>MO-BEM22</v>
      </c>
      <c r="F216" s="491" t="str">
        <f ca="1"/>
        <v>MO-BEM</v>
      </c>
      <c r="G216" s="493" t="str">
        <f ca="1"/>
        <v>Addition Spike fence for MRTA fence and Chain link at Klong Chourdyai 400m.</v>
      </c>
      <c r="H216" s="491" t="str">
        <f ca="1"/>
        <v>สหชาติ</v>
      </c>
      <c r="I216" s="491">
        <f ca="1"/>
        <v>0</v>
      </c>
      <c r="J216" s="491" t="str">
        <f ca="1"/>
        <v>Depot</v>
      </c>
      <c r="K216" s="495">
        <f ca="1"/>
        <v>46388</v>
      </c>
      <c r="L216" s="173">
        <f ca="1"/>
        <v>46264</v>
      </c>
      <c r="M216" s="189">
        <f ca="1"/>
        <v>0.7</v>
      </c>
      <c r="N216" s="191" t="str">
        <f ca="1"/>
        <v>Late</v>
      </c>
      <c r="O216" s="173">
        <f ca="1"/>
        <v>46295</v>
      </c>
      <c r="P216" s="189">
        <f ca="1"/>
        <v>0</v>
      </c>
      <c r="Q216" s="191" t="str">
        <f ca="1"/>
        <v>Late</v>
      </c>
      <c r="R216" s="194">
        <f ca="1"/>
        <v>0</v>
      </c>
      <c r="S216" s="195">
        <f ca="1"/>
        <v>0</v>
      </c>
      <c r="T216" s="203">
        <f ca="1"/>
        <v>0</v>
      </c>
      <c r="U216" s="173">
        <f ca="1"/>
        <v>46387</v>
      </c>
      <c r="V216" s="189">
        <f ca="1"/>
        <v>0</v>
      </c>
      <c r="W216" s="191" t="str">
        <f ca="1"/>
        <v>On Schedule</v>
      </c>
      <c r="X216" s="194">
        <f ca="1"/>
        <v>0</v>
      </c>
      <c r="Y216" s="195">
        <f ca="1"/>
        <v>0</v>
      </c>
      <c r="Z216" s="203">
        <f ca="1"/>
        <v>0</v>
      </c>
      <c r="AA216" s="173">
        <f ca="1"/>
        <v>46357</v>
      </c>
      <c r="AB216" s="189">
        <f ca="1"/>
        <v>0</v>
      </c>
      <c r="AC216" s="191" t="str">
        <f ca="1"/>
        <v>On Schedule</v>
      </c>
      <c r="AD216" s="173">
        <f ca="1"/>
        <v>46394</v>
      </c>
      <c r="AE216" s="189">
        <f ca="1"/>
        <v>0</v>
      </c>
      <c r="AF216" s="191" t="str">
        <f ca="1"/>
        <v>On Schedule</v>
      </c>
      <c r="AG216" s="173">
        <f ca="1"/>
        <v>46415</v>
      </c>
      <c r="AH216" s="189">
        <f ca="1"/>
        <v>0</v>
      </c>
      <c r="AI216" s="191" t="str">
        <f ca="1"/>
        <v>On Schedule</v>
      </c>
      <c r="AL216" s="644" t="s">
        <v>401</v>
      </c>
      <c r="AM216" s="644" t="s">
        <v>2228</v>
      </c>
      <c r="AN216" s="644" t="s">
        <v>2230</v>
      </c>
    </row>
    <row r="217" spans="2:40" ht="30" customHeight="1" x14ac:dyDescent="0.2">
      <c r="B217" s="491">
        <f ca="1"/>
        <v>213</v>
      </c>
      <c r="C217" s="491" t="str">
        <f ca="1"/>
        <v>MDW-39527</v>
      </c>
      <c r="D217" s="491" t="str">
        <f ca="1"/>
        <v>Lot02</v>
      </c>
      <c r="E217" s="491" t="str">
        <f ca="1"/>
        <v>MO-BEM23</v>
      </c>
      <c r="F217" s="491" t="str">
        <f ca="1"/>
        <v>MO-BEM</v>
      </c>
      <c r="G217" s="493" t="str">
        <f ca="1"/>
        <v>Hand sink with eye wash station</v>
      </c>
      <c r="H217" s="491" t="str">
        <f ca="1"/>
        <v>ประธาน</v>
      </c>
      <c r="I217" s="491" t="str">
        <f ca="1"/>
        <v>พี่ต่อ</v>
      </c>
      <c r="J217" s="491" t="str">
        <f ca="1"/>
        <v>Depot</v>
      </c>
      <c r="K217" s="495">
        <f ca="1"/>
        <v>46388</v>
      </c>
      <c r="L217" s="173">
        <f ca="1"/>
        <v>46264</v>
      </c>
      <c r="M217" s="189">
        <f ca="1"/>
        <v>1</v>
      </c>
      <c r="N217" s="191" t="str">
        <f ca="1"/>
        <v>Completed</v>
      </c>
      <c r="O217" s="173">
        <f ca="1"/>
        <v>46310</v>
      </c>
      <c r="P217" s="189">
        <f ca="1"/>
        <v>1</v>
      </c>
      <c r="Q217" s="191" t="str">
        <f ca="1"/>
        <v>Completed</v>
      </c>
      <c r="R217" s="194">
        <f ca="1"/>
        <v>0</v>
      </c>
      <c r="S217" s="195">
        <f ca="1"/>
        <v>0</v>
      </c>
      <c r="T217" s="203">
        <f ca="1"/>
        <v>0</v>
      </c>
      <c r="U217" s="173">
        <f ca="1"/>
        <v>46387</v>
      </c>
      <c r="V217" s="189">
        <f ca="1"/>
        <v>1</v>
      </c>
      <c r="W217" s="191" t="str">
        <f ca="1"/>
        <v>Completed</v>
      </c>
      <c r="X217" s="194">
        <f ca="1"/>
        <v>0</v>
      </c>
      <c r="Y217" s="195">
        <f ca="1"/>
        <v>0</v>
      </c>
      <c r="Z217" s="203">
        <f ca="1"/>
        <v>0</v>
      </c>
      <c r="AA217" s="173">
        <f ca="1"/>
        <v>46357</v>
      </c>
      <c r="AB217" s="189">
        <f ca="1"/>
        <v>1</v>
      </c>
      <c r="AC217" s="191" t="str">
        <f ca="1"/>
        <v>Completed</v>
      </c>
      <c r="AD217" s="173">
        <f ca="1"/>
        <v>46394</v>
      </c>
      <c r="AE217" s="189">
        <f ca="1"/>
        <v>0</v>
      </c>
      <c r="AF217" s="191" t="str">
        <f ca="1"/>
        <v>On Schedule</v>
      </c>
      <c r="AG217" s="173">
        <f ca="1"/>
        <v>46415</v>
      </c>
      <c r="AH217" s="189">
        <f ca="1"/>
        <v>0</v>
      </c>
      <c r="AI217" s="191" t="str">
        <f ca="1"/>
        <v>On Schedule</v>
      </c>
      <c r="AL217" s="644" t="s">
        <v>420</v>
      </c>
      <c r="AM217" s="644" t="s">
        <v>3687</v>
      </c>
      <c r="AN217" s="644" t="s">
        <v>3918</v>
      </c>
    </row>
    <row r="218" spans="2:40" ht="30" customHeight="1" x14ac:dyDescent="0.2">
      <c r="B218" s="491">
        <f ca="1"/>
        <v>214</v>
      </c>
      <c r="C218" s="685" t="str">
        <f ca="1"/>
        <v>MDW-39531</v>
      </c>
      <c r="D218" s="685" t="str">
        <f ca="1"/>
        <v>Lot02</v>
      </c>
      <c r="E218" s="685" t="str">
        <f ca="1"/>
        <v>MO-BEM24</v>
      </c>
      <c r="F218" s="685" t="str">
        <f ca="1"/>
        <v>MO-BEM</v>
      </c>
      <c r="G218" s="687" t="str">
        <f ca="1"/>
        <v>Guard rail protection for Fire Hose Cabinet 8 set</v>
      </c>
      <c r="H218" s="685" t="str">
        <f ca="1"/>
        <v>สหชาติ</v>
      </c>
      <c r="I218" s="685">
        <f ca="1"/>
        <v>0</v>
      </c>
      <c r="J218" s="685" t="str">
        <f ca="1"/>
        <v>Depot</v>
      </c>
      <c r="K218" s="688">
        <f ca="1"/>
        <v>46174</v>
      </c>
      <c r="L218" s="193">
        <f ca="1"/>
        <v>46095</v>
      </c>
      <c r="M218" s="531">
        <f ca="1"/>
        <v>1</v>
      </c>
      <c r="N218" s="601" t="str">
        <f ca="1"/>
        <v>Completed</v>
      </c>
      <c r="O218" s="193">
        <f ca="1"/>
        <v>46126</v>
      </c>
      <c r="P218" s="531">
        <f ca="1"/>
        <v>1</v>
      </c>
      <c r="Q218" s="601" t="str">
        <f ca="1"/>
        <v>Completed</v>
      </c>
      <c r="R218" s="602">
        <f ca="1"/>
        <v>0</v>
      </c>
      <c r="S218" s="603">
        <f ca="1"/>
        <v>0</v>
      </c>
      <c r="T218" s="604">
        <f ca="1"/>
        <v>0</v>
      </c>
      <c r="U218" s="193">
        <f ca="1"/>
        <v>46249</v>
      </c>
      <c r="V218" s="531">
        <f ca="1"/>
        <v>1</v>
      </c>
      <c r="W218" s="601" t="str">
        <f ca="1"/>
        <v>Completed</v>
      </c>
      <c r="X218" s="602">
        <f ca="1"/>
        <v>0</v>
      </c>
      <c r="Y218" s="603">
        <f ca="1"/>
        <v>0</v>
      </c>
      <c r="Z218" s="604">
        <f ca="1"/>
        <v>0</v>
      </c>
      <c r="AA218" s="193">
        <f ca="1"/>
        <v>46219</v>
      </c>
      <c r="AB218" s="531">
        <f ca="1"/>
        <v>1</v>
      </c>
      <c r="AC218" s="601" t="str">
        <f ca="1"/>
        <v>Completed</v>
      </c>
      <c r="AD218" s="193">
        <f ca="1"/>
        <v>46295</v>
      </c>
      <c r="AE218" s="531">
        <f ca="1"/>
        <v>1</v>
      </c>
      <c r="AF218" s="601" t="str">
        <f ca="1"/>
        <v>Completed</v>
      </c>
      <c r="AG218" s="193">
        <f ca="1"/>
        <v>46316</v>
      </c>
      <c r="AH218" s="531">
        <f ca="1"/>
        <v>0</v>
      </c>
      <c r="AI218" s="601" t="str">
        <f ca="1"/>
        <v>Late</v>
      </c>
      <c r="AL218" s="644" t="s">
        <v>421</v>
      </c>
      <c r="AM218" s="644" t="s">
        <v>2224</v>
      </c>
      <c r="AN218" s="644" t="s">
        <v>2226</v>
      </c>
    </row>
    <row r="219" spans="2:40" ht="30" customHeight="1" x14ac:dyDescent="0.2">
      <c r="B219" s="491">
        <f ca="1"/>
        <v>215</v>
      </c>
      <c r="C219" s="491" t="str">
        <f ca="1"/>
        <v>MDW-39557</v>
      </c>
      <c r="D219" s="491" t="str">
        <f ca="1"/>
        <v>Lot02</v>
      </c>
      <c r="E219" s="491" t="str">
        <f ca="1"/>
        <v>MO-BEM25.1</v>
      </c>
      <c r="F219" s="491" t="str">
        <f ca="1"/>
        <v>MO-BEM</v>
      </c>
      <c r="G219" s="493" t="str">
        <f ca="1"/>
        <v>Chain Link Fence to divide controlled areas on Depot slab 3 m.x 485 m. - Civil &amp; AR</v>
      </c>
      <c r="H219" s="491" t="str">
        <f ca="1"/>
        <v>สหชาติ</v>
      </c>
      <c r="I219" s="491">
        <f ca="1"/>
        <v>0</v>
      </c>
      <c r="J219" s="491" t="str">
        <f ca="1"/>
        <v>Depot</v>
      </c>
      <c r="K219" s="495">
        <f ca="1"/>
        <v>46296</v>
      </c>
      <c r="L219" s="173">
        <f ca="1"/>
        <v>46187</v>
      </c>
      <c r="M219" s="189">
        <f ca="1"/>
        <v>1</v>
      </c>
      <c r="N219" s="191" t="str">
        <f ca="1"/>
        <v>Completed</v>
      </c>
      <c r="O219" s="173">
        <f ca="1"/>
        <v>46233</v>
      </c>
      <c r="P219" s="189">
        <f ca="1"/>
        <v>1</v>
      </c>
      <c r="Q219" s="191" t="str">
        <f ca="1"/>
        <v>Completed</v>
      </c>
      <c r="R219" s="194">
        <f ca="1"/>
        <v>0</v>
      </c>
      <c r="S219" s="195">
        <f ca="1"/>
        <v>0</v>
      </c>
      <c r="T219" s="203">
        <f ca="1"/>
        <v>0</v>
      </c>
      <c r="U219" s="173">
        <f ca="1"/>
        <v>46295</v>
      </c>
      <c r="V219" s="189">
        <f ca="1"/>
        <v>0</v>
      </c>
      <c r="W219" s="191" t="str">
        <f ca="1"/>
        <v>Late</v>
      </c>
      <c r="X219" s="194">
        <f ca="1"/>
        <v>0</v>
      </c>
      <c r="Y219" s="195">
        <f ca="1"/>
        <v>0</v>
      </c>
      <c r="Z219" s="203">
        <f ca="1"/>
        <v>0</v>
      </c>
      <c r="AA219" s="173">
        <f ca="1"/>
        <v>46295</v>
      </c>
      <c r="AB219" s="189">
        <f ca="1"/>
        <v>0.5</v>
      </c>
      <c r="AC219" s="191" t="str">
        <f ca="1"/>
        <v>Late</v>
      </c>
      <c r="AD219" s="173">
        <f ca="1"/>
        <v>46302</v>
      </c>
      <c r="AE219" s="189">
        <f ca="1"/>
        <v>0</v>
      </c>
      <c r="AF219" s="191" t="str">
        <f ca="1"/>
        <v>Late</v>
      </c>
      <c r="AG219" s="173">
        <f ca="1"/>
        <v>46323</v>
      </c>
      <c r="AH219" s="189">
        <f ca="1"/>
        <v>0</v>
      </c>
      <c r="AI219" s="191" t="str">
        <f ca="1"/>
        <v>Late</v>
      </c>
      <c r="AL219" s="644" t="s">
        <v>1581</v>
      </c>
      <c r="AM219" s="644" t="s">
        <v>2304</v>
      </c>
      <c r="AN219" s="644" t="s">
        <v>2306</v>
      </c>
    </row>
    <row r="220" spans="2:40" ht="30" customHeight="1" x14ac:dyDescent="0.2">
      <c r="B220" s="491">
        <f ca="1"/>
        <v>216</v>
      </c>
      <c r="C220" s="491" t="str">
        <f ca="1"/>
        <v>MDW-39520</v>
      </c>
      <c r="D220" s="491" t="str">
        <f ca="1"/>
        <v>Lot02</v>
      </c>
      <c r="E220" s="491" t="str">
        <f ca="1"/>
        <v>MO-BEM25.2</v>
      </c>
      <c r="F220" s="491" t="str">
        <f ca="1"/>
        <v>MO-BEM</v>
      </c>
      <c r="G220" s="493" t="str">
        <f ca="1"/>
        <v>Chain Link Fence to divide controlled areas on Depot slab 3 m.x 485 m.- Building Services</v>
      </c>
      <c r="H220" s="491" t="str">
        <f ca="1"/>
        <v>ประธาน</v>
      </c>
      <c r="I220" s="491">
        <f ca="1"/>
        <v>0</v>
      </c>
      <c r="J220" s="491" t="str">
        <f ca="1"/>
        <v>Depot</v>
      </c>
      <c r="K220" s="495">
        <f ca="1"/>
        <v>46296</v>
      </c>
      <c r="L220" s="173">
        <f ca="1"/>
        <v>46187</v>
      </c>
      <c r="M220" s="189">
        <f ca="1"/>
        <v>1</v>
      </c>
      <c r="N220" s="191" t="str">
        <f ca="1"/>
        <v>Completed</v>
      </c>
      <c r="O220" s="173">
        <f ca="1"/>
        <v>46233</v>
      </c>
      <c r="P220" s="189">
        <f ca="1"/>
        <v>1</v>
      </c>
      <c r="Q220" s="191" t="str">
        <f ca="1"/>
        <v>Completed</v>
      </c>
      <c r="R220" s="194">
        <f ca="1"/>
        <v>0</v>
      </c>
      <c r="S220" s="195">
        <f ca="1"/>
        <v>0</v>
      </c>
      <c r="T220" s="203">
        <f ca="1"/>
        <v>0</v>
      </c>
      <c r="U220" s="173">
        <f ca="1"/>
        <v>46295</v>
      </c>
      <c r="V220" s="189">
        <f ca="1"/>
        <v>0</v>
      </c>
      <c r="W220" s="191" t="str">
        <f ca="1"/>
        <v>Late</v>
      </c>
      <c r="X220" s="194">
        <f ca="1"/>
        <v>0</v>
      </c>
      <c r="Y220" s="195">
        <f ca="1"/>
        <v>0</v>
      </c>
      <c r="Z220" s="203">
        <f ca="1"/>
        <v>0</v>
      </c>
      <c r="AA220" s="173">
        <f ca="1"/>
        <v>46295</v>
      </c>
      <c r="AB220" s="189">
        <f ca="1"/>
        <v>0</v>
      </c>
      <c r="AC220" s="191" t="str">
        <f ca="1"/>
        <v>Late</v>
      </c>
      <c r="AD220" s="173">
        <f ca="1"/>
        <v>46302</v>
      </c>
      <c r="AE220" s="189">
        <f ca="1"/>
        <v>0</v>
      </c>
      <c r="AF220" s="191" t="str">
        <f ca="1"/>
        <v>Late</v>
      </c>
      <c r="AG220" s="173">
        <f ca="1"/>
        <v>46323</v>
      </c>
      <c r="AH220" s="189">
        <f ca="1"/>
        <v>0</v>
      </c>
      <c r="AI220" s="191" t="str">
        <f ca="1"/>
        <v>Late</v>
      </c>
      <c r="AL220" s="644" t="s">
        <v>422</v>
      </c>
      <c r="AM220" s="644" t="s">
        <v>3673</v>
      </c>
      <c r="AN220" s="644" t="s">
        <v>3908</v>
      </c>
    </row>
    <row r="221" spans="2:40" ht="30" customHeight="1" x14ac:dyDescent="0.2">
      <c r="B221" s="491">
        <f ca="1"/>
        <v>217</v>
      </c>
      <c r="C221" s="491" t="str">
        <f ca="1"/>
        <v>MDW-39518</v>
      </c>
      <c r="D221" s="491" t="str">
        <f ca="1"/>
        <v>Lot02</v>
      </c>
      <c r="E221" s="491" t="str">
        <f ca="1"/>
        <v>MO-BEM26</v>
      </c>
      <c r="F221" s="491" t="str">
        <f ca="1"/>
        <v>MO-BEM</v>
      </c>
      <c r="G221" s="493" t="str">
        <f ca="1"/>
        <v>Street Lighting system area between MRTA Fence and Depot slab</v>
      </c>
      <c r="H221" s="491" t="str">
        <f ca="1"/>
        <v>ประธาน</v>
      </c>
      <c r="I221" s="491">
        <f ca="1"/>
        <v>0</v>
      </c>
      <c r="J221" s="491" t="str">
        <f ca="1"/>
        <v>Depot</v>
      </c>
      <c r="K221" s="495">
        <f ca="1"/>
        <v>46235</v>
      </c>
      <c r="L221" s="173">
        <f ca="1"/>
        <v>46126</v>
      </c>
      <c r="M221" s="189">
        <f ca="1"/>
        <v>0.5</v>
      </c>
      <c r="N221" s="191" t="str">
        <f ca="1"/>
        <v>Late</v>
      </c>
      <c r="O221" s="173">
        <f ca="1"/>
        <v>46157</v>
      </c>
      <c r="P221" s="189">
        <f ca="1"/>
        <v>0</v>
      </c>
      <c r="Q221" s="191" t="str">
        <f ca="1"/>
        <v>Late</v>
      </c>
      <c r="R221" s="194">
        <f ca="1"/>
        <v>0</v>
      </c>
      <c r="S221" s="195">
        <f ca="1"/>
        <v>0</v>
      </c>
      <c r="T221" s="203">
        <f ca="1"/>
        <v>0</v>
      </c>
      <c r="U221" s="173">
        <f ca="1"/>
        <v>46234</v>
      </c>
      <c r="V221" s="189">
        <f ca="1"/>
        <v>0</v>
      </c>
      <c r="W221" s="191" t="str">
        <f ca="1"/>
        <v>Late</v>
      </c>
      <c r="X221" s="194">
        <f ca="1"/>
        <v>0</v>
      </c>
      <c r="Y221" s="195">
        <f ca="1"/>
        <v>0</v>
      </c>
      <c r="Z221" s="203">
        <f ca="1"/>
        <v>0</v>
      </c>
      <c r="AA221" s="173">
        <f ca="1"/>
        <v>46295</v>
      </c>
      <c r="AB221" s="189">
        <f ca="1"/>
        <v>0</v>
      </c>
      <c r="AC221" s="191" t="str">
        <f ca="1"/>
        <v>Late</v>
      </c>
      <c r="AD221" s="173">
        <f ca="1"/>
        <v>46302</v>
      </c>
      <c r="AE221" s="189">
        <f ca="1"/>
        <v>0</v>
      </c>
      <c r="AF221" s="191" t="str">
        <f ca="1"/>
        <v>Late</v>
      </c>
      <c r="AG221" s="173">
        <f ca="1"/>
        <v>46323</v>
      </c>
      <c r="AH221" s="189">
        <f ca="1"/>
        <v>0</v>
      </c>
      <c r="AI221" s="191" t="str">
        <f ca="1"/>
        <v>Late</v>
      </c>
      <c r="AL221" s="644" t="s">
        <v>424</v>
      </c>
      <c r="AM221" s="644" t="s">
        <v>3669</v>
      </c>
      <c r="AN221" s="644" t="s">
        <v>3906</v>
      </c>
    </row>
    <row r="222" spans="2:40" ht="30" customHeight="1" x14ac:dyDescent="0.2">
      <c r="B222" s="491">
        <f ca="1"/>
        <v>218</v>
      </c>
      <c r="C222" s="491" t="str">
        <f ca="1"/>
        <v>-</v>
      </c>
      <c r="D222" s="491" t="str">
        <f ca="1"/>
        <v>Lot02</v>
      </c>
      <c r="E222" s="491" t="str">
        <f ca="1"/>
        <v>MO-BEM27</v>
      </c>
      <c r="F222" s="491" t="str">
        <f ca="1"/>
        <v>MO-BEM</v>
      </c>
      <c r="G222" s="493" t="str">
        <f ca="1"/>
        <v>Compacted gravel walkway along the Test Track OR-BL 1.2 m.</v>
      </c>
      <c r="H222" s="491" t="str">
        <f ca="1"/>
        <v>สหชาติ</v>
      </c>
      <c r="I222" s="491" t="str">
        <f ca="1"/>
        <v>พรพรหม</v>
      </c>
      <c r="J222" s="491" t="str">
        <f ca="1"/>
        <v>Depot</v>
      </c>
      <c r="K222" s="495">
        <f ca="1"/>
        <v>46388</v>
      </c>
      <c r="L222" s="173">
        <f ca="1"/>
        <v>46264</v>
      </c>
      <c r="M222" s="189">
        <f ca="1"/>
        <v>1</v>
      </c>
      <c r="N222" s="191" t="str">
        <f ca="1"/>
        <v>Completed</v>
      </c>
      <c r="O222" s="597">
        <f ca="1"/>
        <v>46295</v>
      </c>
      <c r="P222" s="189">
        <f ca="1"/>
        <v>0</v>
      </c>
      <c r="Q222" s="191" t="str">
        <f ca="1"/>
        <v>Late</v>
      </c>
      <c r="R222" s="194">
        <f ca="1"/>
        <v>0</v>
      </c>
      <c r="S222" s="195">
        <f ca="1"/>
        <v>0</v>
      </c>
      <c r="T222" s="203">
        <f ca="1"/>
        <v>0</v>
      </c>
      <c r="U222" s="173">
        <f ca="1"/>
        <v>46387</v>
      </c>
      <c r="V222" s="189">
        <f ca="1"/>
        <v>0</v>
      </c>
      <c r="W222" s="191" t="str">
        <f ca="1"/>
        <v>On Schedule</v>
      </c>
      <c r="X222" s="194">
        <f ca="1"/>
        <v>0</v>
      </c>
      <c r="Y222" s="195">
        <f ca="1"/>
        <v>0</v>
      </c>
      <c r="Z222" s="203">
        <f ca="1"/>
        <v>0</v>
      </c>
      <c r="AA222" s="173">
        <f ca="1"/>
        <v>46357</v>
      </c>
      <c r="AB222" s="189">
        <f ca="1"/>
        <v>0</v>
      </c>
      <c r="AC222" s="191" t="str">
        <f ca="1"/>
        <v>On Schedule</v>
      </c>
      <c r="AD222" s="173">
        <f ca="1"/>
        <v>46394</v>
      </c>
      <c r="AE222" s="189">
        <f ca="1"/>
        <v>0</v>
      </c>
      <c r="AF222" s="191" t="str">
        <f ca="1"/>
        <v>On Schedule</v>
      </c>
      <c r="AG222" s="173">
        <f ca="1"/>
        <v>46415</v>
      </c>
      <c r="AH222" s="189">
        <f ca="1"/>
        <v>0</v>
      </c>
      <c r="AI222" s="191" t="str">
        <f ca="1"/>
        <v>On Schedule</v>
      </c>
      <c r="AM222" s="644">
        <v>0</v>
      </c>
      <c r="AN222" s="644">
        <v>0</v>
      </c>
    </row>
    <row r="223" spans="2:40" ht="30" customHeight="1" x14ac:dyDescent="0.2">
      <c r="B223" s="491">
        <f ca="1"/>
        <v>219</v>
      </c>
      <c r="C223" s="685" t="str">
        <f ca="1"/>
        <v>MDW-39524</v>
      </c>
      <c r="D223" s="685" t="str">
        <f ca="1"/>
        <v>Lot02</v>
      </c>
      <c r="E223" s="685" t="str">
        <f ca="1"/>
        <v>MO-BEM28.1</v>
      </c>
      <c r="F223" s="685" t="str">
        <f ca="1"/>
        <v>MO-BEM</v>
      </c>
      <c r="G223" s="687" t="str">
        <f ca="1"/>
        <v>Walkway under Depot Slab for Maintenance Service - Civil &amp; AR</v>
      </c>
      <c r="H223" s="685" t="str">
        <f ca="1"/>
        <v>สหชาติ</v>
      </c>
      <c r="I223" s="685">
        <f ca="1"/>
        <v>0</v>
      </c>
      <c r="J223" s="685" t="str">
        <f ca="1"/>
        <v>Depot</v>
      </c>
      <c r="K223" s="688">
        <f ca="1"/>
        <v>46389</v>
      </c>
      <c r="L223" s="193">
        <f ca="1"/>
        <v>46279</v>
      </c>
      <c r="M223" s="531">
        <f ca="1"/>
        <v>1</v>
      </c>
      <c r="N223" s="601" t="str">
        <f ca="1"/>
        <v>Completed</v>
      </c>
      <c r="O223" s="193">
        <f ca="1"/>
        <v>46325</v>
      </c>
      <c r="P223" s="531">
        <f ca="1"/>
        <v>1</v>
      </c>
      <c r="Q223" s="601" t="str">
        <f ca="1"/>
        <v>Completed</v>
      </c>
      <c r="R223" s="602">
        <f ca="1"/>
        <v>0</v>
      </c>
      <c r="S223" s="603">
        <f ca="1"/>
        <v>0</v>
      </c>
      <c r="T223" s="604">
        <f ca="1"/>
        <v>0</v>
      </c>
      <c r="U223" s="619">
        <f ca="1"/>
        <v>46387</v>
      </c>
      <c r="V223" s="531">
        <f ca="1"/>
        <v>1</v>
      </c>
      <c r="W223" s="601" t="str">
        <f ca="1"/>
        <v>Completed</v>
      </c>
      <c r="X223" s="602">
        <f ca="1"/>
        <v>0</v>
      </c>
      <c r="Y223" s="603">
        <f ca="1"/>
        <v>0</v>
      </c>
      <c r="Z223" s="604">
        <f ca="1"/>
        <v>0</v>
      </c>
      <c r="AA223" s="193">
        <f ca="1"/>
        <v>46357</v>
      </c>
      <c r="AB223" s="531">
        <f ca="1"/>
        <v>0.5</v>
      </c>
      <c r="AC223" s="601" t="str">
        <f ca="1"/>
        <v>On Schedule</v>
      </c>
      <c r="AD223" s="193">
        <f ca="1"/>
        <v>46394</v>
      </c>
      <c r="AE223" s="531">
        <f ca="1"/>
        <v>0</v>
      </c>
      <c r="AF223" s="601" t="str">
        <f ca="1"/>
        <v>On Schedule</v>
      </c>
      <c r="AG223" s="193">
        <f ca="1"/>
        <v>46415</v>
      </c>
      <c r="AH223" s="531">
        <f ca="1"/>
        <v>0</v>
      </c>
      <c r="AI223" s="601" t="str">
        <f ca="1"/>
        <v>On Schedule</v>
      </c>
      <c r="AL223" s="644" t="s">
        <v>426</v>
      </c>
      <c r="AM223" s="644" t="s">
        <v>2216</v>
      </c>
      <c r="AN223" s="644" t="s">
        <v>2218</v>
      </c>
    </row>
    <row r="224" spans="2:40" ht="30" customHeight="1" x14ac:dyDescent="0.2">
      <c r="B224" s="491">
        <f ca="1"/>
        <v>220</v>
      </c>
      <c r="C224" s="502" t="str">
        <f ca="1"/>
        <v>MDW-39525</v>
      </c>
      <c r="D224" s="491" t="str">
        <f ca="1"/>
        <v>Lot02</v>
      </c>
      <c r="E224" s="491" t="str">
        <f ca="1"/>
        <v>MO-BEM28.2</v>
      </c>
      <c r="F224" s="491" t="str">
        <f ca="1"/>
        <v>MO-BEM</v>
      </c>
      <c r="G224" s="504" t="str">
        <f ca="1"/>
        <v>Walkway under Depot Slab for Maintenance Service - Building Services</v>
      </c>
      <c r="H224" s="502" t="str">
        <f ca="1"/>
        <v>ประธาน</v>
      </c>
      <c r="I224" s="502">
        <f ca="1"/>
        <v>0</v>
      </c>
      <c r="J224" s="502" t="str">
        <f ca="1"/>
        <v>Depot</v>
      </c>
      <c r="K224" s="506">
        <f ca="1"/>
        <v>46390</v>
      </c>
      <c r="L224" s="173">
        <f ca="1"/>
        <v>46279</v>
      </c>
      <c r="M224" s="189">
        <f ca="1"/>
        <v>1</v>
      </c>
      <c r="N224" s="191" t="str">
        <f ca="1"/>
        <v>Completed</v>
      </c>
      <c r="O224" s="173">
        <f ca="1"/>
        <v>46325</v>
      </c>
      <c r="P224" s="189">
        <f ca="1"/>
        <v>1</v>
      </c>
      <c r="Q224" s="191" t="str">
        <f ca="1"/>
        <v>Completed</v>
      </c>
      <c r="R224" s="194">
        <f ca="1"/>
        <v>0</v>
      </c>
      <c r="S224" s="195">
        <f ca="1"/>
        <v>0</v>
      </c>
      <c r="T224" s="203">
        <f ca="1"/>
        <v>0</v>
      </c>
      <c r="U224" s="173">
        <f ca="1"/>
        <v>46387</v>
      </c>
      <c r="V224" s="189">
        <f ca="1"/>
        <v>0.5</v>
      </c>
      <c r="W224" s="191" t="str">
        <f ca="1"/>
        <v>On Schedule</v>
      </c>
      <c r="X224" s="194">
        <f ca="1"/>
        <v>0</v>
      </c>
      <c r="Y224" s="195">
        <f ca="1"/>
        <v>0</v>
      </c>
      <c r="Z224" s="203">
        <f ca="1"/>
        <v>0</v>
      </c>
      <c r="AA224" s="173">
        <f ca="1"/>
        <v>46357</v>
      </c>
      <c r="AB224" s="189">
        <f ca="1"/>
        <v>0</v>
      </c>
      <c r="AC224" s="191" t="str">
        <f ca="1"/>
        <v>On Schedule</v>
      </c>
      <c r="AD224" s="173">
        <f ca="1"/>
        <v>46394</v>
      </c>
      <c r="AE224" s="189">
        <f ca="1"/>
        <v>0</v>
      </c>
      <c r="AF224" s="191" t="str">
        <f ca="1"/>
        <v>On Schedule</v>
      </c>
      <c r="AG224" s="173">
        <f ca="1"/>
        <v>46415</v>
      </c>
      <c r="AH224" s="189">
        <f ca="1"/>
        <v>0</v>
      </c>
      <c r="AI224" s="191" t="str">
        <f ca="1"/>
        <v>On Schedule</v>
      </c>
      <c r="AL224" s="644" t="s">
        <v>425</v>
      </c>
      <c r="AM224" s="644" t="s">
        <v>3681</v>
      </c>
      <c r="AN224" s="644" t="s">
        <v>3913</v>
      </c>
    </row>
    <row r="225" spans="2:40" ht="30" customHeight="1" x14ac:dyDescent="0.2">
      <c r="B225" s="491">
        <f ca="1"/>
        <v>221</v>
      </c>
      <c r="C225" s="685" t="str">
        <f ca="1"/>
        <v>MDW-39521</v>
      </c>
      <c r="D225" s="685" t="str">
        <f ca="1"/>
        <v>Lot02</v>
      </c>
      <c r="E225" s="685" t="str">
        <f ca="1"/>
        <v>MO-BEM29</v>
      </c>
      <c r="F225" s="685" t="str">
        <f ca="1"/>
        <v>MO-BEM</v>
      </c>
      <c r="G225" s="687" t="str">
        <f ca="1"/>
        <v>Walkway Bridge across the canal for Depot area inspection patrols 3 location</v>
      </c>
      <c r="H225" s="685" t="str">
        <f ca="1"/>
        <v>สหชาติ</v>
      </c>
      <c r="I225" s="685">
        <f ca="1"/>
        <v>0</v>
      </c>
      <c r="J225" s="685" t="str">
        <f ca="1"/>
        <v>Depot</v>
      </c>
      <c r="K225" s="688">
        <f ca="1"/>
        <v>46388</v>
      </c>
      <c r="L225" s="193">
        <f ca="1"/>
        <v>46249</v>
      </c>
      <c r="M225" s="531">
        <f ca="1"/>
        <v>1</v>
      </c>
      <c r="N225" s="601" t="str">
        <f ca="1"/>
        <v>Completed</v>
      </c>
      <c r="O225" s="597">
        <f ca="1"/>
        <v>46295</v>
      </c>
      <c r="P225" s="531">
        <f ca="1"/>
        <v>0.67</v>
      </c>
      <c r="Q225" s="601" t="str">
        <f ca="1"/>
        <v>Late</v>
      </c>
      <c r="R225" s="602">
        <f ca="1"/>
        <v>0</v>
      </c>
      <c r="S225" s="603">
        <f ca="1"/>
        <v>0</v>
      </c>
      <c r="T225" s="604">
        <f ca="1"/>
        <v>0</v>
      </c>
      <c r="U225" s="193">
        <f ca="1"/>
        <v>46387</v>
      </c>
      <c r="V225" s="531">
        <f ca="1"/>
        <v>0.95</v>
      </c>
      <c r="W225" s="601" t="str">
        <f ca="1"/>
        <v>On Schedule</v>
      </c>
      <c r="X225" s="602">
        <f ca="1"/>
        <v>0</v>
      </c>
      <c r="Y225" s="603">
        <f ca="1"/>
        <v>0</v>
      </c>
      <c r="Z225" s="604">
        <f ca="1"/>
        <v>0</v>
      </c>
      <c r="AA225" s="193">
        <f ca="1"/>
        <v>46357</v>
      </c>
      <c r="AB225" s="531">
        <f ca="1"/>
        <v>1</v>
      </c>
      <c r="AC225" s="601" t="str">
        <f ca="1"/>
        <v>Completed</v>
      </c>
      <c r="AD225" s="193">
        <f ca="1"/>
        <v>46394</v>
      </c>
      <c r="AE225" s="531">
        <f ca="1"/>
        <v>0</v>
      </c>
      <c r="AF225" s="601" t="str">
        <f ca="1"/>
        <v>On Schedule</v>
      </c>
      <c r="AG225" s="193">
        <f ca="1"/>
        <v>46415</v>
      </c>
      <c r="AH225" s="531">
        <f ca="1"/>
        <v>0</v>
      </c>
      <c r="AI225" s="601" t="str">
        <f ca="1"/>
        <v>On Schedule</v>
      </c>
      <c r="AL225" s="644" t="s">
        <v>427</v>
      </c>
      <c r="AM225" s="644" t="s">
        <v>2208</v>
      </c>
      <c r="AN225" s="644" t="s">
        <v>2210</v>
      </c>
    </row>
    <row r="226" spans="2:40" ht="30" customHeight="1" x14ac:dyDescent="0.2">
      <c r="B226" s="491">
        <f ca="1"/>
        <v>222</v>
      </c>
      <c r="C226" s="491" t="str">
        <f ca="1"/>
        <v>-</v>
      </c>
      <c r="D226" s="491" t="str">
        <f ca="1"/>
        <v>Lot02</v>
      </c>
      <c r="E226" s="491" t="str">
        <f ca="1"/>
        <v>MO-BEM30</v>
      </c>
      <c r="F226" s="491" t="str">
        <f ca="1"/>
        <v>MO-BEM</v>
      </c>
      <c r="G226" s="493" t="str">
        <f ca="1"/>
        <v>Cut down trees between Depot BL+ORL and MRTA Fence</v>
      </c>
      <c r="H226" s="491" t="str">
        <f ca="1"/>
        <v>สหชาติ</v>
      </c>
      <c r="I226" s="491">
        <f ca="1"/>
        <v>0</v>
      </c>
      <c r="J226" s="491" t="str">
        <f ca="1"/>
        <v>Depot</v>
      </c>
      <c r="K226" s="495">
        <f ca="1"/>
        <v>46388</v>
      </c>
      <c r="L226" s="173">
        <f ca="1"/>
        <v>46324</v>
      </c>
      <c r="M226" s="189">
        <f ca="1"/>
        <v>0</v>
      </c>
      <c r="N226" s="191" t="str">
        <f ca="1"/>
        <v>Late</v>
      </c>
      <c r="O226" s="173">
        <f ca="1"/>
        <v>46355</v>
      </c>
      <c r="P226" s="189">
        <f ca="1"/>
        <v>0</v>
      </c>
      <c r="Q226" s="191" t="str">
        <f ca="1"/>
        <v>On Schedule</v>
      </c>
      <c r="R226" s="194">
        <f ca="1"/>
        <v>0</v>
      </c>
      <c r="S226" s="195">
        <f ca="1"/>
        <v>0</v>
      </c>
      <c r="T226" s="203">
        <f ca="1"/>
        <v>0</v>
      </c>
      <c r="U226" s="173">
        <f ca="1"/>
        <v>46387</v>
      </c>
      <c r="V226" s="189">
        <f ca="1"/>
        <v>0</v>
      </c>
      <c r="W226" s="191" t="str">
        <f ca="1"/>
        <v>On Schedule</v>
      </c>
      <c r="X226" s="194">
        <f ca="1"/>
        <v>0</v>
      </c>
      <c r="Y226" s="195">
        <f ca="1"/>
        <v>0</v>
      </c>
      <c r="Z226" s="203">
        <f ca="1"/>
        <v>0</v>
      </c>
      <c r="AA226" s="173">
        <f ca="1"/>
        <v>46357</v>
      </c>
      <c r="AB226" s="189">
        <f ca="1"/>
        <v>0</v>
      </c>
      <c r="AC226" s="191" t="str">
        <f ca="1"/>
        <v>On Schedule</v>
      </c>
      <c r="AD226" s="173">
        <f ca="1"/>
        <v>46394</v>
      </c>
      <c r="AE226" s="189">
        <f ca="1"/>
        <v>0</v>
      </c>
      <c r="AF226" s="191" t="str">
        <f ca="1"/>
        <v>On Schedule</v>
      </c>
      <c r="AG226" s="173">
        <f ca="1"/>
        <v>46415</v>
      </c>
      <c r="AH226" s="189">
        <f ca="1"/>
        <v>0</v>
      </c>
      <c r="AI226" s="191" t="str">
        <f ca="1"/>
        <v>On Schedule</v>
      </c>
      <c r="AM226" s="644">
        <v>0</v>
      </c>
      <c r="AN226" s="644">
        <v>0</v>
      </c>
    </row>
    <row r="227" spans="2:40" ht="30" hidden="1" customHeight="1" x14ac:dyDescent="0.2">
      <c r="B227" s="491">
        <f ca="1"/>
        <v>223</v>
      </c>
      <c r="C227" s="743">
        <f ca="1"/>
        <v>0</v>
      </c>
      <c r="D227" s="496" t="str">
        <f ca="1"/>
        <v>Lot02</v>
      </c>
      <c r="E227" s="496" t="str">
        <f ca="1"/>
        <v>MO-BEM31</v>
      </c>
      <c r="F227" s="496" t="str">
        <f ca="1"/>
        <v>MO-BEM</v>
      </c>
      <c r="G227" s="498" t="str">
        <f ca="1"/>
        <v>Provide facility system and interface to MMC room (Fire Alarm / CCTV / VMS / TEL / CASS / Radio / PA)</v>
      </c>
      <c r="H227" s="496" t="str">
        <f ca="1"/>
        <v>บัณฑิต</v>
      </c>
      <c r="I227" s="497">
        <f ca="1"/>
        <v>0</v>
      </c>
      <c r="J227" s="496" t="str">
        <f ca="1"/>
        <v>Depot</v>
      </c>
      <c r="K227" s="500">
        <f ca="1"/>
        <v>46296</v>
      </c>
      <c r="L227" s="205">
        <f ca="1"/>
        <v>0</v>
      </c>
      <c r="M227" s="206">
        <f ca="1"/>
        <v>0</v>
      </c>
      <c r="N227" s="463">
        <f ca="1"/>
        <v>0</v>
      </c>
      <c r="O227" s="205">
        <f ca="1"/>
        <v>0</v>
      </c>
      <c r="P227" s="206">
        <f ca="1"/>
        <v>0</v>
      </c>
      <c r="Q227" s="463">
        <f ca="1"/>
        <v>0</v>
      </c>
      <c r="R227" s="205">
        <f ca="1"/>
        <v>0</v>
      </c>
      <c r="S227" s="206">
        <f ca="1"/>
        <v>0</v>
      </c>
      <c r="T227" s="463">
        <f ca="1"/>
        <v>0</v>
      </c>
      <c r="U227" s="205">
        <f ca="1"/>
        <v>0</v>
      </c>
      <c r="V227" s="206">
        <f ca="1"/>
        <v>0</v>
      </c>
      <c r="W227" s="463">
        <f ca="1"/>
        <v>0</v>
      </c>
      <c r="X227" s="205">
        <f ca="1"/>
        <v>0</v>
      </c>
      <c r="Y227" s="206">
        <f ca="1"/>
        <v>0</v>
      </c>
      <c r="Z227" s="463">
        <f ca="1"/>
        <v>0</v>
      </c>
      <c r="AA227" s="205">
        <f ca="1"/>
        <v>0</v>
      </c>
      <c r="AB227" s="206">
        <f ca="1"/>
        <v>0</v>
      </c>
      <c r="AC227" s="463">
        <f ca="1"/>
        <v>0</v>
      </c>
      <c r="AD227" s="205">
        <f ca="1"/>
        <v>0</v>
      </c>
      <c r="AE227" s="206">
        <f ca="1"/>
        <v>0</v>
      </c>
      <c r="AF227" s="463">
        <f ca="1"/>
        <v>0</v>
      </c>
      <c r="AG227" s="734">
        <f ca="1"/>
        <v>0</v>
      </c>
      <c r="AH227" s="735">
        <f ca="1"/>
        <v>0</v>
      </c>
      <c r="AI227" s="740">
        <f ca="1"/>
        <v>0</v>
      </c>
      <c r="AL227"/>
      <c r="AM227">
        <v>0</v>
      </c>
      <c r="AN227">
        <v>0</v>
      </c>
    </row>
    <row r="228" spans="2:40" ht="30" hidden="1" customHeight="1" x14ac:dyDescent="0.2">
      <c r="B228" s="491">
        <f ca="1"/>
        <v>224</v>
      </c>
      <c r="C228" s="496" t="str">
        <f ca="1"/>
        <v>-</v>
      </c>
      <c r="D228" s="496" t="str">
        <f ca="1"/>
        <v>Lot02</v>
      </c>
      <c r="E228" s="496" t="str">
        <f ca="1"/>
        <v>MO-BEM32</v>
      </c>
      <c r="F228" s="496" t="str">
        <f ca="1"/>
        <v>MO-BEM</v>
      </c>
      <c r="G228" s="498" t="str">
        <f ca="1"/>
        <v>Stainless Guard rail balustrade for waiting area</v>
      </c>
      <c r="H228" s="496" t="str">
        <f ca="1"/>
        <v>สหชาติ</v>
      </c>
      <c r="I228" s="497">
        <f ca="1"/>
        <v>0</v>
      </c>
      <c r="J228" s="496" t="str">
        <f ca="1"/>
        <v>Depot</v>
      </c>
      <c r="K228" s="500">
        <f ca="1"/>
        <v>46143</v>
      </c>
      <c r="L228" s="205" t="str">
        <f ca="1"/>
        <v/>
      </c>
      <c r="M228" s="206" t="str">
        <f ca="1"/>
        <v/>
      </c>
      <c r="N228" s="207">
        <f ca="1"/>
        <v>0</v>
      </c>
      <c r="O228" s="205" t="str">
        <f ca="1"/>
        <v/>
      </c>
      <c r="P228" s="206" t="str">
        <f ca="1"/>
        <v/>
      </c>
      <c r="Q228" s="207">
        <f ca="1"/>
        <v>0</v>
      </c>
      <c r="R228" s="205">
        <f ca="1"/>
        <v>0</v>
      </c>
      <c r="S228" s="206">
        <f ca="1"/>
        <v>0</v>
      </c>
      <c r="T228" s="207">
        <f ca="1"/>
        <v>0</v>
      </c>
      <c r="U228" s="205" t="str">
        <f ca="1"/>
        <v/>
      </c>
      <c r="V228" s="206" t="str">
        <f ca="1"/>
        <v/>
      </c>
      <c r="W228" s="207">
        <f ca="1"/>
        <v>0</v>
      </c>
      <c r="X228" s="205">
        <f ca="1"/>
        <v>0</v>
      </c>
      <c r="Y228" s="206">
        <f ca="1"/>
        <v>0</v>
      </c>
      <c r="Z228" s="207">
        <f ca="1"/>
        <v>0</v>
      </c>
      <c r="AA228" s="205">
        <f ca="1"/>
        <v>0</v>
      </c>
      <c r="AB228" s="206">
        <f ca="1"/>
        <v>0</v>
      </c>
      <c r="AC228" s="207">
        <f ca="1"/>
        <v>0</v>
      </c>
      <c r="AD228" s="205">
        <f ca="1"/>
        <v>0</v>
      </c>
      <c r="AE228" s="206">
        <f ca="1"/>
        <v>0</v>
      </c>
      <c r="AF228" s="207">
        <f ca="1"/>
        <v>0</v>
      </c>
      <c r="AG228" s="734">
        <f ca="1"/>
        <v>0</v>
      </c>
      <c r="AH228" s="735">
        <f ca="1"/>
        <v>0</v>
      </c>
      <c r="AI228" s="736">
        <f ca="1"/>
        <v>0</v>
      </c>
      <c r="AL228"/>
      <c r="AM228">
        <v>0</v>
      </c>
      <c r="AN228">
        <v>0</v>
      </c>
    </row>
    <row r="229" spans="2:40" ht="30" hidden="1" customHeight="1" x14ac:dyDescent="0.2">
      <c r="B229" s="491">
        <f ca="1"/>
        <v>225</v>
      </c>
      <c r="C229" s="496" t="str">
        <f ca="1"/>
        <v>-</v>
      </c>
      <c r="D229" s="496" t="str">
        <f ca="1"/>
        <v>Lot02</v>
      </c>
      <c r="E229" s="496" t="str">
        <f ca="1"/>
        <v>MO-BEM33</v>
      </c>
      <c r="F229" s="496" t="str">
        <f ca="1"/>
        <v>MO-BEM</v>
      </c>
      <c r="G229" s="498" t="str">
        <f ca="1"/>
        <v>Concrete walkway 2 x 80 m. For fire escape route</v>
      </c>
      <c r="H229" s="496" t="str">
        <f ca="1"/>
        <v>สหชาติ</v>
      </c>
      <c r="I229" s="496">
        <f ca="1"/>
        <v>0</v>
      </c>
      <c r="J229" s="496" t="str">
        <f ca="1"/>
        <v>Depot</v>
      </c>
      <c r="K229" s="500">
        <f ca="1"/>
        <v>46143</v>
      </c>
      <c r="L229" s="205" t="str">
        <f ca="1"/>
        <v/>
      </c>
      <c r="M229" s="206" t="str">
        <f ca="1"/>
        <v/>
      </c>
      <c r="N229" s="207">
        <f ca="1"/>
        <v>0</v>
      </c>
      <c r="O229" s="205" t="str">
        <f ca="1"/>
        <v/>
      </c>
      <c r="P229" s="206" t="str">
        <f ca="1"/>
        <v/>
      </c>
      <c r="Q229" s="207">
        <f ca="1"/>
        <v>0</v>
      </c>
      <c r="R229" s="205">
        <f ca="1"/>
        <v>0</v>
      </c>
      <c r="S229" s="206">
        <f ca="1"/>
        <v>0</v>
      </c>
      <c r="T229" s="207">
        <f ca="1"/>
        <v>0</v>
      </c>
      <c r="U229" s="205" t="str">
        <f ca="1"/>
        <v/>
      </c>
      <c r="V229" s="206" t="str">
        <f ca="1"/>
        <v/>
      </c>
      <c r="W229" s="207">
        <f ca="1"/>
        <v>0</v>
      </c>
      <c r="X229" s="205">
        <f ca="1"/>
        <v>0</v>
      </c>
      <c r="Y229" s="206">
        <f ca="1"/>
        <v>0</v>
      </c>
      <c r="Z229" s="207">
        <f ca="1"/>
        <v>0</v>
      </c>
      <c r="AA229" s="205">
        <f ca="1"/>
        <v>0</v>
      </c>
      <c r="AB229" s="206">
        <f ca="1"/>
        <v>0</v>
      </c>
      <c r="AC229" s="207">
        <f ca="1"/>
        <v>0</v>
      </c>
      <c r="AD229" s="205">
        <f ca="1"/>
        <v>0</v>
      </c>
      <c r="AE229" s="206">
        <f ca="1"/>
        <v>0</v>
      </c>
      <c r="AF229" s="207">
        <f ca="1"/>
        <v>0</v>
      </c>
      <c r="AG229" s="734">
        <f ca="1"/>
        <v>0</v>
      </c>
      <c r="AH229" s="735">
        <f ca="1"/>
        <v>0</v>
      </c>
      <c r="AI229" s="736">
        <f ca="1"/>
        <v>0</v>
      </c>
      <c r="AL229"/>
      <c r="AM229">
        <v>0</v>
      </c>
      <c r="AN229">
        <v>0</v>
      </c>
    </row>
    <row r="230" spans="2:40" ht="30" customHeight="1" x14ac:dyDescent="0.2">
      <c r="B230" s="491">
        <f ca="1"/>
        <v>226</v>
      </c>
      <c r="C230" s="491" t="str">
        <f ca="1"/>
        <v>-</v>
      </c>
      <c r="D230" s="491" t="str">
        <f ca="1"/>
        <v>Lot02</v>
      </c>
      <c r="E230" s="491" t="str">
        <f ca="1"/>
        <v>MO-BEM34</v>
      </c>
      <c r="F230" s="491" t="str">
        <f ca="1"/>
        <v>MO-BEM</v>
      </c>
      <c r="G230" s="493" t="str">
        <f ca="1"/>
        <v>Access Gate (Full Height Turnstile) at 1st floor admin ORL</v>
      </c>
      <c r="H230" s="491" t="str">
        <f ca="1"/>
        <v>บัณฑิต</v>
      </c>
      <c r="I230" s="491">
        <f ca="1"/>
        <v>0</v>
      </c>
      <c r="J230" s="491" t="str">
        <f ca="1"/>
        <v>Depot</v>
      </c>
      <c r="K230" s="495">
        <f ca="1"/>
        <v>46388</v>
      </c>
      <c r="L230" s="173">
        <f ca="1"/>
        <v>46354</v>
      </c>
      <c r="M230" s="189">
        <f ca="1"/>
        <v>1</v>
      </c>
      <c r="N230" s="191" t="str">
        <f ca="1"/>
        <v>Completed</v>
      </c>
      <c r="O230" s="173">
        <f ca="1"/>
        <v>46355</v>
      </c>
      <c r="P230" s="189">
        <f ca="1"/>
        <v>1</v>
      </c>
      <c r="Q230" s="191" t="str">
        <f ca="1"/>
        <v>Completed</v>
      </c>
      <c r="R230" s="194">
        <f ca="1"/>
        <v>0</v>
      </c>
      <c r="S230" s="195">
        <f ca="1"/>
        <v>0</v>
      </c>
      <c r="T230" s="203">
        <f ca="1"/>
        <v>0</v>
      </c>
      <c r="U230" s="173">
        <f ca="1"/>
        <v>46387</v>
      </c>
      <c r="V230" s="189">
        <f ca="1"/>
        <v>0</v>
      </c>
      <c r="W230" s="191" t="str">
        <f ca="1"/>
        <v>On Schedule</v>
      </c>
      <c r="X230" s="194">
        <f ca="1"/>
        <v>0</v>
      </c>
      <c r="Y230" s="195">
        <f ca="1"/>
        <v>0</v>
      </c>
      <c r="Z230" s="203">
        <f ca="1"/>
        <v>0</v>
      </c>
      <c r="AA230" s="173">
        <f ca="1"/>
        <v>46356</v>
      </c>
      <c r="AB230" s="189">
        <f ca="1"/>
        <v>0</v>
      </c>
      <c r="AC230" s="191" t="str">
        <f ca="1"/>
        <v>On Schedule</v>
      </c>
      <c r="AD230" s="173">
        <f ca="1"/>
        <v>46394</v>
      </c>
      <c r="AE230" s="189">
        <f ca="1"/>
        <v>0</v>
      </c>
      <c r="AF230" s="191" t="str">
        <f ca="1"/>
        <v>On Schedule</v>
      </c>
      <c r="AG230" s="173">
        <f ca="1"/>
        <v>46415</v>
      </c>
      <c r="AH230" s="189">
        <f ca="1"/>
        <v>0</v>
      </c>
      <c r="AI230" s="191" t="str">
        <f ca="1"/>
        <v>On Schedule</v>
      </c>
      <c r="AM230" s="644">
        <v>0</v>
      </c>
      <c r="AN230" s="644">
        <v>0</v>
      </c>
    </row>
    <row r="231" spans="2:40" ht="30" customHeight="1" x14ac:dyDescent="0.2">
      <c r="B231" s="491">
        <f ca="1"/>
        <v>227</v>
      </c>
      <c r="C231" s="491" t="str">
        <f ca="1"/>
        <v>-</v>
      </c>
      <c r="D231" s="491" t="str">
        <f ca="1"/>
        <v>Lot02</v>
      </c>
      <c r="E231" s="491" t="str">
        <f ca="1"/>
        <v>MO-BEM35</v>
      </c>
      <c r="F231" s="491" t="str">
        <f ca="1"/>
        <v>MO-BEM</v>
      </c>
      <c r="G231" s="493" t="str">
        <f ca="1"/>
        <v>Access Gate (Tripod with Swing Gate) at MWS Entrance</v>
      </c>
      <c r="H231" s="491" t="str">
        <f ca="1"/>
        <v>บัณฑิต</v>
      </c>
      <c r="I231" s="491">
        <f ca="1"/>
        <v>0</v>
      </c>
      <c r="J231" s="491" t="str">
        <f ca="1"/>
        <v>Depot</v>
      </c>
      <c r="K231" s="495">
        <f ca="1"/>
        <v>46388</v>
      </c>
      <c r="L231" s="173">
        <f ca="1"/>
        <v>46354</v>
      </c>
      <c r="M231" s="189">
        <f ca="1"/>
        <v>1</v>
      </c>
      <c r="N231" s="191" t="str">
        <f ca="1"/>
        <v>Completed</v>
      </c>
      <c r="O231" s="173">
        <f ca="1"/>
        <v>46355</v>
      </c>
      <c r="P231" s="189">
        <f ca="1"/>
        <v>1</v>
      </c>
      <c r="Q231" s="191" t="str">
        <f ca="1"/>
        <v>Completed</v>
      </c>
      <c r="R231" s="194">
        <f ca="1"/>
        <v>0</v>
      </c>
      <c r="S231" s="195">
        <f ca="1"/>
        <v>0</v>
      </c>
      <c r="T231" s="203">
        <f ca="1"/>
        <v>0</v>
      </c>
      <c r="U231" s="173">
        <f ca="1"/>
        <v>46387</v>
      </c>
      <c r="V231" s="189">
        <f ca="1"/>
        <v>0</v>
      </c>
      <c r="W231" s="191" t="str">
        <f ca="1"/>
        <v>On Schedule</v>
      </c>
      <c r="X231" s="194">
        <f ca="1"/>
        <v>0</v>
      </c>
      <c r="Y231" s="195">
        <f ca="1"/>
        <v>0</v>
      </c>
      <c r="Z231" s="203">
        <f ca="1"/>
        <v>0</v>
      </c>
      <c r="AA231" s="173">
        <f ca="1"/>
        <v>46356</v>
      </c>
      <c r="AB231" s="189">
        <f ca="1"/>
        <v>0</v>
      </c>
      <c r="AC231" s="191" t="str">
        <f ca="1"/>
        <v>On Schedule</v>
      </c>
      <c r="AD231" s="173">
        <f ca="1"/>
        <v>46394</v>
      </c>
      <c r="AE231" s="189">
        <f ca="1"/>
        <v>0</v>
      </c>
      <c r="AF231" s="191" t="str">
        <f ca="1"/>
        <v>On Schedule</v>
      </c>
      <c r="AG231" s="173">
        <f ca="1"/>
        <v>46415</v>
      </c>
      <c r="AH231" s="189">
        <f ca="1"/>
        <v>0</v>
      </c>
      <c r="AI231" s="191" t="str">
        <f ca="1"/>
        <v>On Schedule</v>
      </c>
      <c r="AM231" s="644">
        <v>0</v>
      </c>
      <c r="AN231" s="644">
        <v>0</v>
      </c>
    </row>
    <row r="232" spans="2:40" ht="30" customHeight="1" x14ac:dyDescent="0.2">
      <c r="B232" s="491">
        <f ca="1"/>
        <v>228</v>
      </c>
      <c r="C232" s="491" t="str">
        <f ca="1"/>
        <v>-</v>
      </c>
      <c r="D232" s="491" t="str">
        <f ca="1"/>
        <v>Lot02</v>
      </c>
      <c r="E232" s="491" t="str">
        <f ca="1"/>
        <v>MO-BEM36</v>
      </c>
      <c r="F232" s="491" t="str">
        <f ca="1"/>
        <v>MO-BEM</v>
      </c>
      <c r="G232" s="493" t="str">
        <f ca="1"/>
        <v>Access Gate (Tripod with Swing Gate) at Admin 2nd floor connect to OCC</v>
      </c>
      <c r="H232" s="491" t="str">
        <f ca="1"/>
        <v>บัณฑิต</v>
      </c>
      <c r="I232" s="491">
        <f ca="1"/>
        <v>0</v>
      </c>
      <c r="J232" s="491" t="str">
        <f ca="1"/>
        <v>Depot</v>
      </c>
      <c r="K232" s="495">
        <f ca="1"/>
        <v>46388</v>
      </c>
      <c r="L232" s="173">
        <f ca="1"/>
        <v>46354</v>
      </c>
      <c r="M232" s="189">
        <f ca="1"/>
        <v>1</v>
      </c>
      <c r="N232" s="191" t="str">
        <f ca="1"/>
        <v>Completed</v>
      </c>
      <c r="O232" s="173">
        <f ca="1"/>
        <v>46355</v>
      </c>
      <c r="P232" s="189">
        <f ca="1"/>
        <v>1</v>
      </c>
      <c r="Q232" s="191" t="str">
        <f ca="1"/>
        <v>Completed</v>
      </c>
      <c r="R232" s="194">
        <f ca="1"/>
        <v>0</v>
      </c>
      <c r="S232" s="195">
        <f ca="1"/>
        <v>0</v>
      </c>
      <c r="T232" s="203">
        <f ca="1"/>
        <v>0</v>
      </c>
      <c r="U232" s="173">
        <f ca="1"/>
        <v>46387</v>
      </c>
      <c r="V232" s="189">
        <f ca="1"/>
        <v>0</v>
      </c>
      <c r="W232" s="191" t="str">
        <f ca="1"/>
        <v>On Schedule</v>
      </c>
      <c r="X232" s="194">
        <f ca="1"/>
        <v>0</v>
      </c>
      <c r="Y232" s="195">
        <f ca="1"/>
        <v>0</v>
      </c>
      <c r="Z232" s="203">
        <f ca="1"/>
        <v>0</v>
      </c>
      <c r="AA232" s="173">
        <f ca="1"/>
        <v>46356</v>
      </c>
      <c r="AB232" s="189">
        <f ca="1"/>
        <v>0</v>
      </c>
      <c r="AC232" s="191" t="str">
        <f ca="1"/>
        <v>On Schedule</v>
      </c>
      <c r="AD232" s="173">
        <f ca="1"/>
        <v>46394</v>
      </c>
      <c r="AE232" s="189">
        <f ca="1"/>
        <v>0</v>
      </c>
      <c r="AF232" s="191" t="str">
        <f ca="1"/>
        <v>On Schedule</v>
      </c>
      <c r="AG232" s="173">
        <f ca="1"/>
        <v>46415</v>
      </c>
      <c r="AH232" s="189">
        <f ca="1"/>
        <v>0</v>
      </c>
      <c r="AI232" s="191" t="str">
        <f ca="1"/>
        <v>On Schedule</v>
      </c>
      <c r="AM232" s="644">
        <v>0</v>
      </c>
      <c r="AN232" s="644">
        <v>0</v>
      </c>
    </row>
    <row r="233" spans="2:40" ht="30" customHeight="1" x14ac:dyDescent="0.2">
      <c r="B233" s="491">
        <f ca="1"/>
        <v>229</v>
      </c>
      <c r="C233" s="491" t="str">
        <f ca="1"/>
        <v>-</v>
      </c>
      <c r="D233" s="491" t="str">
        <f ca="1"/>
        <v>Lot02</v>
      </c>
      <c r="E233" s="491" t="str">
        <f ca="1"/>
        <v>MO-BEM37</v>
      </c>
      <c r="F233" s="491" t="str">
        <f ca="1"/>
        <v>MO-BEM</v>
      </c>
      <c r="G233" s="493" t="str">
        <f ca="1"/>
        <v>Access Gate (Tripod with Swing Gate) on Klong Chourdyai bridge</v>
      </c>
      <c r="H233" s="491" t="str">
        <f ca="1"/>
        <v>บัณฑิต</v>
      </c>
      <c r="I233" s="491">
        <f ca="1"/>
        <v>0</v>
      </c>
      <c r="J233" s="491" t="str">
        <f ca="1"/>
        <v>Depot</v>
      </c>
      <c r="K233" s="495">
        <f ca="1"/>
        <v>46388</v>
      </c>
      <c r="L233" s="173">
        <f ca="1"/>
        <v>46354</v>
      </c>
      <c r="M233" s="189">
        <f ca="1"/>
        <v>1</v>
      </c>
      <c r="N233" s="191" t="str">
        <f ca="1"/>
        <v>Completed</v>
      </c>
      <c r="O233" s="173">
        <f ca="1"/>
        <v>46355</v>
      </c>
      <c r="P233" s="189">
        <f ca="1"/>
        <v>1</v>
      </c>
      <c r="Q233" s="191" t="str">
        <f ca="1"/>
        <v>Completed</v>
      </c>
      <c r="R233" s="194">
        <f ca="1"/>
        <v>0</v>
      </c>
      <c r="S233" s="195">
        <f ca="1"/>
        <v>0</v>
      </c>
      <c r="T233" s="203">
        <f ca="1"/>
        <v>0</v>
      </c>
      <c r="U233" s="173">
        <f ca="1"/>
        <v>46387</v>
      </c>
      <c r="V233" s="189">
        <f ca="1"/>
        <v>0</v>
      </c>
      <c r="W233" s="191" t="str">
        <f ca="1"/>
        <v>On Schedule</v>
      </c>
      <c r="X233" s="194">
        <f ca="1"/>
        <v>0</v>
      </c>
      <c r="Y233" s="195">
        <f ca="1"/>
        <v>0</v>
      </c>
      <c r="Z233" s="203">
        <f ca="1"/>
        <v>0</v>
      </c>
      <c r="AA233" s="173">
        <f ca="1"/>
        <v>46356</v>
      </c>
      <c r="AB233" s="189">
        <f ca="1"/>
        <v>0</v>
      </c>
      <c r="AC233" s="191" t="str">
        <f ca="1"/>
        <v>On Schedule</v>
      </c>
      <c r="AD233" s="173">
        <f ca="1"/>
        <v>46394</v>
      </c>
      <c r="AE233" s="189">
        <f ca="1"/>
        <v>0</v>
      </c>
      <c r="AF233" s="191" t="str">
        <f ca="1"/>
        <v>On Schedule</v>
      </c>
      <c r="AG233" s="173">
        <f ca="1"/>
        <v>46415</v>
      </c>
      <c r="AH233" s="189">
        <f ca="1"/>
        <v>0</v>
      </c>
      <c r="AI233" s="191" t="str">
        <f ca="1"/>
        <v>On Schedule</v>
      </c>
      <c r="AM233" s="644">
        <v>0</v>
      </c>
      <c r="AN233" s="644">
        <v>0</v>
      </c>
    </row>
    <row r="234" spans="2:40" ht="30" customHeight="1" x14ac:dyDescent="0.2">
      <c r="B234" s="491">
        <f ca="1"/>
        <v>230</v>
      </c>
      <c r="C234" s="502" t="str">
        <f ca="1"/>
        <v>-</v>
      </c>
      <c r="D234" s="491" t="str">
        <f ca="1"/>
        <v>Lot02</v>
      </c>
      <c r="E234" s="491" t="str">
        <f ca="1"/>
        <v>MO-BEM38</v>
      </c>
      <c r="F234" s="491" t="str">
        <f ca="1"/>
        <v>MO-BEM</v>
      </c>
      <c r="G234" s="504" t="str">
        <f ca="1"/>
        <v>Access Gate (Tripod with roof covering) at parking lot OCC</v>
      </c>
      <c r="H234" s="502" t="str">
        <f ca="1"/>
        <v>บัณฑิต</v>
      </c>
      <c r="I234" s="502">
        <f ca="1"/>
        <v>0</v>
      </c>
      <c r="J234" s="502" t="str">
        <f ca="1"/>
        <v>Depot</v>
      </c>
      <c r="K234" s="506">
        <f ca="1"/>
        <v>46388</v>
      </c>
      <c r="L234" s="173">
        <f ca="1"/>
        <v>46354</v>
      </c>
      <c r="M234" s="189">
        <f ca="1"/>
        <v>1</v>
      </c>
      <c r="N234" s="191" t="str">
        <f ca="1"/>
        <v>Completed</v>
      </c>
      <c r="O234" s="173">
        <f ca="1"/>
        <v>46355</v>
      </c>
      <c r="P234" s="189">
        <f ca="1"/>
        <v>1</v>
      </c>
      <c r="Q234" s="191" t="str">
        <f ca="1"/>
        <v>Completed</v>
      </c>
      <c r="R234" s="194">
        <f ca="1"/>
        <v>0</v>
      </c>
      <c r="S234" s="195">
        <f ca="1"/>
        <v>0</v>
      </c>
      <c r="T234" s="203">
        <f ca="1"/>
        <v>0</v>
      </c>
      <c r="U234" s="173">
        <f ca="1"/>
        <v>46387</v>
      </c>
      <c r="V234" s="189">
        <f ca="1"/>
        <v>0</v>
      </c>
      <c r="W234" s="191" t="str">
        <f ca="1"/>
        <v>On Schedule</v>
      </c>
      <c r="X234" s="194">
        <f ca="1"/>
        <v>0</v>
      </c>
      <c r="Y234" s="195">
        <f ca="1"/>
        <v>0</v>
      </c>
      <c r="Z234" s="203">
        <f ca="1"/>
        <v>0</v>
      </c>
      <c r="AA234" s="173">
        <f ca="1"/>
        <v>46356</v>
      </c>
      <c r="AB234" s="189">
        <f ca="1"/>
        <v>0</v>
      </c>
      <c r="AC234" s="191" t="str">
        <f ca="1"/>
        <v>On Schedule</v>
      </c>
      <c r="AD234" s="173">
        <f ca="1"/>
        <v>46394</v>
      </c>
      <c r="AE234" s="189">
        <f ca="1"/>
        <v>0</v>
      </c>
      <c r="AF234" s="191" t="str">
        <f ca="1"/>
        <v>On Schedule</v>
      </c>
      <c r="AG234" s="173">
        <f ca="1"/>
        <v>46415</v>
      </c>
      <c r="AH234" s="189">
        <f ca="1"/>
        <v>0</v>
      </c>
      <c r="AI234" s="191" t="str">
        <f ca="1"/>
        <v>On Schedule</v>
      </c>
      <c r="AM234" s="644">
        <v>0</v>
      </c>
      <c r="AN234" s="644">
        <v>0</v>
      </c>
    </row>
    <row r="235" spans="2:40" ht="30" customHeight="1" x14ac:dyDescent="0.2">
      <c r="B235" s="491">
        <f ca="1"/>
        <v>231</v>
      </c>
      <c r="C235" s="491" t="str">
        <f ca="1"/>
        <v>-</v>
      </c>
      <c r="D235" s="491" t="str">
        <f ca="1"/>
        <v>Lot02</v>
      </c>
      <c r="E235" s="491" t="str">
        <f ca="1"/>
        <v>MO-BEM39</v>
      </c>
      <c r="F235" s="491" t="str">
        <f ca="1"/>
        <v>MO-BEM</v>
      </c>
      <c r="G235" s="493" t="str">
        <f ca="1"/>
        <v>Access Gate (Tripod with roof covering) at Stair up to  Depot slab</v>
      </c>
      <c r="H235" s="491" t="str">
        <f ca="1"/>
        <v>บัณฑิต</v>
      </c>
      <c r="I235" s="491">
        <f ca="1"/>
        <v>0</v>
      </c>
      <c r="J235" s="491" t="str">
        <f ca="1"/>
        <v>Depot</v>
      </c>
      <c r="K235" s="495">
        <f ca="1"/>
        <v>46388</v>
      </c>
      <c r="L235" s="173">
        <f ca="1"/>
        <v>46354</v>
      </c>
      <c r="M235" s="189">
        <f ca="1"/>
        <v>1</v>
      </c>
      <c r="N235" s="191" t="str">
        <f ca="1"/>
        <v>Completed</v>
      </c>
      <c r="O235" s="173">
        <f ca="1"/>
        <v>46355</v>
      </c>
      <c r="P235" s="189">
        <f ca="1"/>
        <v>1</v>
      </c>
      <c r="Q235" s="191" t="str">
        <f ca="1"/>
        <v>Completed</v>
      </c>
      <c r="R235" s="194">
        <f ca="1"/>
        <v>0</v>
      </c>
      <c r="S235" s="195">
        <f ca="1"/>
        <v>0</v>
      </c>
      <c r="T235" s="203">
        <f ca="1"/>
        <v>0</v>
      </c>
      <c r="U235" s="173">
        <f ca="1"/>
        <v>46387</v>
      </c>
      <c r="V235" s="189">
        <f ca="1"/>
        <v>0</v>
      </c>
      <c r="W235" s="191" t="str">
        <f ca="1"/>
        <v>On Schedule</v>
      </c>
      <c r="X235" s="194">
        <f ca="1"/>
        <v>0</v>
      </c>
      <c r="Y235" s="195">
        <f ca="1"/>
        <v>0</v>
      </c>
      <c r="Z235" s="203">
        <f ca="1"/>
        <v>0</v>
      </c>
      <c r="AA235" s="173">
        <f ca="1"/>
        <v>46356</v>
      </c>
      <c r="AB235" s="189">
        <f ca="1"/>
        <v>0</v>
      </c>
      <c r="AC235" s="191" t="str">
        <f ca="1"/>
        <v>On Schedule</v>
      </c>
      <c r="AD235" s="173">
        <f ca="1"/>
        <v>46394</v>
      </c>
      <c r="AE235" s="189">
        <f ca="1"/>
        <v>0</v>
      </c>
      <c r="AF235" s="191" t="str">
        <f ca="1"/>
        <v>On Schedule</v>
      </c>
      <c r="AG235" s="173">
        <f ca="1"/>
        <v>46415</v>
      </c>
      <c r="AH235" s="189">
        <f ca="1"/>
        <v>0</v>
      </c>
      <c r="AI235" s="191" t="str">
        <f ca="1"/>
        <v>On Schedule</v>
      </c>
      <c r="AM235" s="644">
        <v>0</v>
      </c>
      <c r="AN235" s="644">
        <v>0</v>
      </c>
    </row>
    <row r="236" spans="2:40" ht="30" customHeight="1" x14ac:dyDescent="0.2">
      <c r="B236" s="491">
        <f ca="1"/>
        <v>232</v>
      </c>
      <c r="C236" s="491" t="str">
        <f ca="1"/>
        <v>-</v>
      </c>
      <c r="D236" s="491" t="str">
        <f ca="1"/>
        <v>Lot02</v>
      </c>
      <c r="E236" s="491" t="str">
        <f ca="1"/>
        <v>MO-BEM40</v>
      </c>
      <c r="F236" s="491" t="str">
        <f ca="1"/>
        <v>MO-BEM</v>
      </c>
      <c r="G236" s="493" t="str">
        <f ca="1"/>
        <v>Access Control (2 Factors, Card + Finger Print) at High Security rooms - CCR/PTR/Store</v>
      </c>
      <c r="H236" s="491" t="str">
        <f ca="1"/>
        <v>บัณฑิต</v>
      </c>
      <c r="I236" s="491">
        <f ca="1"/>
        <v>0</v>
      </c>
      <c r="J236" s="491" t="str">
        <f ca="1"/>
        <v>Depot</v>
      </c>
      <c r="K236" s="495">
        <f ca="1"/>
        <v>46388</v>
      </c>
      <c r="L236" s="173">
        <f ca="1"/>
        <v>46354</v>
      </c>
      <c r="M236" s="189">
        <f ca="1"/>
        <v>1</v>
      </c>
      <c r="N236" s="191" t="str">
        <f ca="1"/>
        <v>Completed</v>
      </c>
      <c r="O236" s="173">
        <f ca="1"/>
        <v>46355</v>
      </c>
      <c r="P236" s="189">
        <f ca="1"/>
        <v>1</v>
      </c>
      <c r="Q236" s="191" t="str">
        <f ca="1"/>
        <v>Completed</v>
      </c>
      <c r="R236" s="194">
        <f ca="1"/>
        <v>0</v>
      </c>
      <c r="S236" s="195">
        <f ca="1"/>
        <v>0</v>
      </c>
      <c r="T236" s="203">
        <f ca="1"/>
        <v>0</v>
      </c>
      <c r="U236" s="173">
        <f ca="1"/>
        <v>46387</v>
      </c>
      <c r="V236" s="189">
        <f ca="1"/>
        <v>0</v>
      </c>
      <c r="W236" s="191" t="str">
        <f ca="1"/>
        <v>On Schedule</v>
      </c>
      <c r="X236" s="194">
        <f ca="1"/>
        <v>0</v>
      </c>
      <c r="Y236" s="195">
        <f ca="1"/>
        <v>0</v>
      </c>
      <c r="Z236" s="203">
        <f ca="1"/>
        <v>0</v>
      </c>
      <c r="AA236" s="173">
        <f ca="1"/>
        <v>46356</v>
      </c>
      <c r="AB236" s="189">
        <f ca="1"/>
        <v>0</v>
      </c>
      <c r="AC236" s="191" t="str">
        <f ca="1"/>
        <v>On Schedule</v>
      </c>
      <c r="AD236" s="173">
        <f ca="1"/>
        <v>46394</v>
      </c>
      <c r="AE236" s="189">
        <f ca="1"/>
        <v>0</v>
      </c>
      <c r="AF236" s="191" t="str">
        <f ca="1"/>
        <v>On Schedule</v>
      </c>
      <c r="AG236" s="173">
        <f ca="1"/>
        <v>46415</v>
      </c>
      <c r="AH236" s="189">
        <f ca="1"/>
        <v>0</v>
      </c>
      <c r="AI236" s="191" t="str">
        <f ca="1"/>
        <v>On Schedule</v>
      </c>
      <c r="AM236" s="644">
        <v>0</v>
      </c>
      <c r="AN236" s="644">
        <v>0</v>
      </c>
    </row>
    <row r="237" spans="2:40" ht="30" customHeight="1" x14ac:dyDescent="0.2">
      <c r="B237" s="491">
        <f ca="1"/>
        <v>233</v>
      </c>
      <c r="C237" s="502" t="str">
        <f ca="1"/>
        <v>-</v>
      </c>
      <c r="D237" s="502" t="str">
        <f ca="1"/>
        <v>Lot02</v>
      </c>
      <c r="E237" s="502" t="str">
        <f ca="1"/>
        <v>MO-BEM41</v>
      </c>
      <c r="F237" s="502" t="str">
        <f ca="1"/>
        <v>MO-BEM</v>
      </c>
      <c r="G237" s="504" t="str">
        <f ca="1"/>
        <v>Link CCTV Landscape of all depot ORL area for MMC BL monitoring.</v>
      </c>
      <c r="H237" s="502" t="str">
        <f ca="1"/>
        <v>บัณฑิต</v>
      </c>
      <c r="I237" s="503">
        <f ca="1"/>
        <v>0</v>
      </c>
      <c r="J237" s="502">
        <f ca="1"/>
        <v>0</v>
      </c>
      <c r="K237" s="506">
        <f ca="1"/>
        <v>46388</v>
      </c>
      <c r="L237" s="530">
        <f ca="1"/>
        <v>46354</v>
      </c>
      <c r="M237" s="189">
        <f ca="1"/>
        <v>0</v>
      </c>
      <c r="N237" s="191" t="str">
        <f ca="1"/>
        <v>On Schedule</v>
      </c>
      <c r="O237" s="530">
        <f ca="1"/>
        <v>46355</v>
      </c>
      <c r="P237" s="189">
        <f ca="1"/>
        <v>0</v>
      </c>
      <c r="Q237" s="191" t="str">
        <f ca="1"/>
        <v>On Schedule</v>
      </c>
      <c r="R237" s="209">
        <f ca="1"/>
        <v>0</v>
      </c>
      <c r="S237" s="195">
        <f ca="1"/>
        <v>0</v>
      </c>
      <c r="T237" s="203">
        <f ca="1"/>
        <v>0</v>
      </c>
      <c r="U237" s="530">
        <f ca="1"/>
        <v>46387</v>
      </c>
      <c r="V237" s="189">
        <f ca="1"/>
        <v>0</v>
      </c>
      <c r="W237" s="191" t="str">
        <f ca="1"/>
        <v>On Schedule</v>
      </c>
      <c r="X237" s="209">
        <f ca="1"/>
        <v>0</v>
      </c>
      <c r="Y237" s="195">
        <f ca="1"/>
        <v>0</v>
      </c>
      <c r="Z237" s="203">
        <f ca="1"/>
        <v>0</v>
      </c>
      <c r="AA237" s="530">
        <f ca="1"/>
        <v>46356</v>
      </c>
      <c r="AB237" s="189">
        <f ca="1"/>
        <v>0</v>
      </c>
      <c r="AC237" s="191" t="str">
        <f ca="1"/>
        <v>On Schedule</v>
      </c>
      <c r="AD237" s="530">
        <f ca="1"/>
        <v>46394</v>
      </c>
      <c r="AE237" s="189">
        <f ca="1"/>
        <v>0</v>
      </c>
      <c r="AF237" s="191" t="str">
        <f ca="1"/>
        <v>On Schedule</v>
      </c>
      <c r="AG237" s="530">
        <f ca="1"/>
        <v>46415</v>
      </c>
      <c r="AH237" s="189">
        <f ca="1"/>
        <v>0</v>
      </c>
      <c r="AI237" s="191" t="str">
        <f ca="1"/>
        <v>On Schedule</v>
      </c>
      <c r="AM237" s="644">
        <v>0</v>
      </c>
      <c r="AN237" s="644">
        <v>0</v>
      </c>
    </row>
    <row r="238" spans="2:40" ht="30" hidden="1" customHeight="1" x14ac:dyDescent="0.2">
      <c r="B238" s="491">
        <f ca="1"/>
        <v>234</v>
      </c>
      <c r="C238" s="496" t="str">
        <f ca="1"/>
        <v>-</v>
      </c>
      <c r="D238" s="496" t="str">
        <f ca="1"/>
        <v>Lot02</v>
      </c>
      <c r="E238" s="496" t="str">
        <f ca="1"/>
        <v>MO-BEM42</v>
      </c>
      <c r="F238" s="496" t="str">
        <f ca="1"/>
        <v>MO-BEM</v>
      </c>
      <c r="G238" s="498" t="str">
        <f ca="1"/>
        <v>Fire Suppression Control Panel Cover which located in tunnel</v>
      </c>
      <c r="H238" s="496" t="str">
        <f ca="1"/>
        <v>สู่โชค</v>
      </c>
      <c r="I238" s="496">
        <f ca="1"/>
        <v>0</v>
      </c>
      <c r="J238" s="496">
        <f ca="1"/>
        <v>0</v>
      </c>
      <c r="K238" s="500">
        <f ca="1"/>
        <v>46388</v>
      </c>
      <c r="L238" s="205" t="str">
        <f ca="1"/>
        <v/>
      </c>
      <c r="M238" s="206" t="str">
        <f ca="1"/>
        <v/>
      </c>
      <c r="N238" s="207">
        <f ca="1"/>
        <v>0</v>
      </c>
      <c r="O238" s="205" t="str">
        <f ca="1"/>
        <v/>
      </c>
      <c r="P238" s="206" t="str">
        <f ca="1"/>
        <v/>
      </c>
      <c r="Q238" s="207">
        <f ca="1"/>
        <v>0</v>
      </c>
      <c r="R238" s="205">
        <f ca="1"/>
        <v>0</v>
      </c>
      <c r="S238" s="206">
        <f ca="1"/>
        <v>0</v>
      </c>
      <c r="T238" s="207">
        <f ca="1"/>
        <v>0</v>
      </c>
      <c r="U238" s="205" t="str">
        <f ca="1"/>
        <v/>
      </c>
      <c r="V238" s="206" t="str">
        <f ca="1"/>
        <v/>
      </c>
      <c r="W238" s="207">
        <f ca="1"/>
        <v>0</v>
      </c>
      <c r="X238" s="205">
        <f ca="1"/>
        <v>0</v>
      </c>
      <c r="Y238" s="206">
        <f ca="1"/>
        <v>0</v>
      </c>
      <c r="Z238" s="207">
        <f ca="1"/>
        <v>0</v>
      </c>
      <c r="AA238" s="205">
        <f ca="1"/>
        <v>0</v>
      </c>
      <c r="AB238" s="206">
        <f ca="1"/>
        <v>0</v>
      </c>
      <c r="AC238" s="207">
        <f ca="1"/>
        <v>0</v>
      </c>
      <c r="AD238" s="205">
        <f ca="1"/>
        <v>0</v>
      </c>
      <c r="AE238" s="206">
        <f ca="1"/>
        <v>0</v>
      </c>
      <c r="AF238" s="207">
        <f ca="1"/>
        <v>0</v>
      </c>
      <c r="AG238" s="734">
        <f ca="1"/>
        <v>0</v>
      </c>
      <c r="AH238" s="735">
        <f ca="1"/>
        <v>0</v>
      </c>
      <c r="AI238" s="736">
        <f ca="1"/>
        <v>0</v>
      </c>
      <c r="AL238"/>
      <c r="AM238">
        <v>0</v>
      </c>
      <c r="AN238">
        <v>0</v>
      </c>
    </row>
    <row r="239" spans="2:40" ht="30" customHeight="1" x14ac:dyDescent="0.2">
      <c r="B239" s="491">
        <f ca="1"/>
        <v>235</v>
      </c>
      <c r="C239" s="491" t="str">
        <f ca="1"/>
        <v>MDW-39537</v>
      </c>
      <c r="D239" s="491" t="str">
        <f ca="1"/>
        <v>Lot02</v>
      </c>
      <c r="E239" s="491" t="str">
        <f ca="1"/>
        <v>MO-BEM43</v>
      </c>
      <c r="F239" s="491" t="str">
        <f ca="1"/>
        <v>MO-BEM</v>
      </c>
      <c r="G239" s="493" t="str">
        <f ca="1"/>
        <v>Handrails for ladder at IVS and Vent buildings</v>
      </c>
      <c r="H239" s="491" t="str">
        <f ca="1"/>
        <v>สหชาติ</v>
      </c>
      <c r="I239" s="491">
        <f ca="1"/>
        <v>0</v>
      </c>
      <c r="J239" s="491">
        <f ca="1"/>
        <v>0</v>
      </c>
      <c r="K239" s="495">
        <f ca="1"/>
        <v>46266</v>
      </c>
      <c r="L239" s="173">
        <f ca="1"/>
        <v>46112</v>
      </c>
      <c r="M239" s="189">
        <f ca="1"/>
        <v>0.7</v>
      </c>
      <c r="N239" s="191" t="str">
        <f ca="1"/>
        <v>Late</v>
      </c>
      <c r="O239" s="173">
        <f ca="1"/>
        <v>46143</v>
      </c>
      <c r="P239" s="189">
        <f ca="1"/>
        <v>0</v>
      </c>
      <c r="Q239" s="191" t="str">
        <f ca="1"/>
        <v>Late</v>
      </c>
      <c r="R239" s="194">
        <f ca="1"/>
        <v>0</v>
      </c>
      <c r="S239" s="195">
        <f ca="1"/>
        <v>0</v>
      </c>
      <c r="T239" s="203">
        <f ca="1"/>
        <v>0</v>
      </c>
      <c r="U239" s="173">
        <f ca="1"/>
        <v>46265</v>
      </c>
      <c r="V239" s="189">
        <f ca="1"/>
        <v>0</v>
      </c>
      <c r="W239" s="191" t="str">
        <f ca="1"/>
        <v>Late</v>
      </c>
      <c r="X239" s="194">
        <f ca="1"/>
        <v>0</v>
      </c>
      <c r="Y239" s="195">
        <f ca="1"/>
        <v>0</v>
      </c>
      <c r="Z239" s="203">
        <f ca="1"/>
        <v>0</v>
      </c>
      <c r="AA239" s="173">
        <f ca="1"/>
        <v>46326</v>
      </c>
      <c r="AB239" s="189">
        <f ca="1"/>
        <v>0</v>
      </c>
      <c r="AC239" s="191" t="str">
        <f ca="1"/>
        <v>On Schedule</v>
      </c>
      <c r="AD239" s="173">
        <f ca="1"/>
        <v>46341</v>
      </c>
      <c r="AE239" s="189">
        <f ca="1"/>
        <v>0</v>
      </c>
      <c r="AF239" s="191" t="str">
        <f ca="1"/>
        <v>On Schedule</v>
      </c>
      <c r="AG239" s="173">
        <f ca="1"/>
        <v>46356</v>
      </c>
      <c r="AH239" s="189">
        <f ca="1"/>
        <v>0</v>
      </c>
      <c r="AI239" s="191" t="str">
        <f ca="1"/>
        <v>On Schedule</v>
      </c>
      <c r="AL239" s="644" t="s">
        <v>429</v>
      </c>
      <c r="AM239" s="644" t="s">
        <v>2244</v>
      </c>
      <c r="AN239" s="644" t="s">
        <v>2246</v>
      </c>
    </row>
    <row r="240" spans="2:40" ht="30" customHeight="1" x14ac:dyDescent="0.2">
      <c r="B240" s="491">
        <f ca="1"/>
        <v>236</v>
      </c>
      <c r="C240" s="491" t="str">
        <f ca="1"/>
        <v>MDW-39538</v>
      </c>
      <c r="D240" s="491" t="str">
        <f ca="1"/>
        <v>Lot02</v>
      </c>
      <c r="E240" s="491" t="str">
        <f ca="1"/>
        <v>MO-BEM44</v>
      </c>
      <c r="F240" s="491" t="str">
        <f ca="1"/>
        <v>MO-BEM</v>
      </c>
      <c r="G240" s="493" t="str">
        <f ca="1"/>
        <v>Escalator Anti-Slide device for all station.</v>
      </c>
      <c r="H240" s="491" t="str">
        <f ca="1"/>
        <v>สหชาติ</v>
      </c>
      <c r="I240" s="491">
        <f ca="1"/>
        <v>0</v>
      </c>
      <c r="J240" s="491">
        <f ca="1"/>
        <v>0</v>
      </c>
      <c r="K240" s="495">
        <f ca="1"/>
        <v>46266</v>
      </c>
      <c r="L240" s="583">
        <f ca="1"/>
        <v>46172</v>
      </c>
      <c r="M240" s="189">
        <f ca="1"/>
        <v>1</v>
      </c>
      <c r="N240" s="191" t="str">
        <f ca="1"/>
        <v>Completed</v>
      </c>
      <c r="O240" s="173">
        <f ca="1"/>
        <v>46203</v>
      </c>
      <c r="P240" s="189">
        <f ca="1"/>
        <v>1</v>
      </c>
      <c r="Q240" s="191" t="str">
        <f ca="1"/>
        <v>Completed</v>
      </c>
      <c r="R240" s="173">
        <f ca="1"/>
        <v>46418</v>
      </c>
      <c r="S240" s="189">
        <f ca="1"/>
        <v>1</v>
      </c>
      <c r="T240" s="191" t="str">
        <f ca="1"/>
        <v>Completed</v>
      </c>
      <c r="U240" s="173">
        <f ca="1"/>
        <v>46446</v>
      </c>
      <c r="V240" s="189">
        <f ca="1"/>
        <v>0.7</v>
      </c>
      <c r="W240" s="191" t="str">
        <f ca="1"/>
        <v>On Schedule</v>
      </c>
      <c r="X240" s="194">
        <f ca="1"/>
        <v>0</v>
      </c>
      <c r="Y240" s="195">
        <f ca="1"/>
        <v>0</v>
      </c>
      <c r="Z240" s="203">
        <f ca="1"/>
        <v>0</v>
      </c>
      <c r="AA240" s="173">
        <f ca="1"/>
        <v>46416</v>
      </c>
      <c r="AB240" s="189">
        <f ca="1"/>
        <v>0</v>
      </c>
      <c r="AC240" s="191" t="str">
        <f ca="1"/>
        <v>On Schedule</v>
      </c>
      <c r="AD240" s="173">
        <f ca="1"/>
        <v>46446</v>
      </c>
      <c r="AE240" s="189">
        <f ca="1"/>
        <v>0</v>
      </c>
      <c r="AF240" s="191" t="str">
        <f ca="1"/>
        <v>On Schedule</v>
      </c>
      <c r="AG240" s="173">
        <f ca="1"/>
        <v>46461</v>
      </c>
      <c r="AH240" s="189">
        <f ca="1"/>
        <v>0</v>
      </c>
      <c r="AI240" s="191" t="str">
        <f ca="1"/>
        <v>On Schedule</v>
      </c>
      <c r="AL240" s="644" t="s">
        <v>430</v>
      </c>
      <c r="AM240" s="644" t="s">
        <v>2248</v>
      </c>
      <c r="AN240" s="644" t="s">
        <v>2250</v>
      </c>
    </row>
    <row r="241" spans="2:45" ht="30" customHeight="1" x14ac:dyDescent="0.2">
      <c r="B241" s="491">
        <f ca="1"/>
        <v>237</v>
      </c>
      <c r="C241" s="491" t="str">
        <f ca="1"/>
        <v>MDW-39539</v>
      </c>
      <c r="D241" s="491" t="str">
        <f ca="1"/>
        <v>Lot02</v>
      </c>
      <c r="E241" s="491" t="str">
        <f ca="1"/>
        <v>MO-BEM45</v>
      </c>
      <c r="F241" s="491" t="str">
        <f ca="1"/>
        <v>MO-BEM</v>
      </c>
      <c r="G241" s="493" t="str">
        <f ca="1"/>
        <v>Roof for control panel on vent building</v>
      </c>
      <c r="H241" s="491" t="str">
        <f ca="1"/>
        <v>สหชาติ</v>
      </c>
      <c r="I241" s="491">
        <f ca="1"/>
        <v>0</v>
      </c>
      <c r="J241" s="491">
        <f ca="1"/>
        <v>0</v>
      </c>
      <c r="K241" s="495">
        <f ca="1"/>
        <v>46388</v>
      </c>
      <c r="L241" s="173">
        <f ca="1"/>
        <v>46279</v>
      </c>
      <c r="M241" s="189">
        <f ca="1"/>
        <v>0.7</v>
      </c>
      <c r="N241" s="191" t="str">
        <f ca="1"/>
        <v>Late</v>
      </c>
      <c r="O241" s="173">
        <f ca="1"/>
        <v>46325</v>
      </c>
      <c r="P241" s="189">
        <f ca="1"/>
        <v>0</v>
      </c>
      <c r="Q241" s="191" t="str">
        <f ca="1"/>
        <v>On Schedule</v>
      </c>
      <c r="R241" s="194">
        <f ca="1"/>
        <v>0</v>
      </c>
      <c r="S241" s="195">
        <f ca="1"/>
        <v>0</v>
      </c>
      <c r="T241" s="203">
        <f ca="1"/>
        <v>0</v>
      </c>
      <c r="U241" s="173">
        <f ca="1"/>
        <v>46387</v>
      </c>
      <c r="V241" s="189">
        <f ca="1"/>
        <v>0</v>
      </c>
      <c r="W241" s="191" t="str">
        <f ca="1"/>
        <v>On Schedule</v>
      </c>
      <c r="X241" s="194">
        <f ca="1"/>
        <v>0</v>
      </c>
      <c r="Y241" s="195">
        <f ca="1"/>
        <v>0</v>
      </c>
      <c r="Z241" s="203">
        <f ca="1"/>
        <v>0</v>
      </c>
      <c r="AA241" s="173">
        <f ca="1"/>
        <v>46357</v>
      </c>
      <c r="AB241" s="189">
        <f ca="1"/>
        <v>0</v>
      </c>
      <c r="AC241" s="191" t="str">
        <f ca="1"/>
        <v>On Schedule</v>
      </c>
      <c r="AD241" s="173">
        <f ca="1"/>
        <v>46394</v>
      </c>
      <c r="AE241" s="189">
        <f ca="1"/>
        <v>0</v>
      </c>
      <c r="AF241" s="191" t="str">
        <f ca="1"/>
        <v>On Schedule</v>
      </c>
      <c r="AG241" s="173">
        <f ca="1"/>
        <v>46415</v>
      </c>
      <c r="AH241" s="189">
        <f ca="1"/>
        <v>0</v>
      </c>
      <c r="AI241" s="191" t="str">
        <f ca="1"/>
        <v>On Schedule</v>
      </c>
      <c r="AL241" s="644" t="s">
        <v>434</v>
      </c>
      <c r="AM241" s="644" t="s">
        <v>2252</v>
      </c>
      <c r="AN241" s="644" t="s">
        <v>2254</v>
      </c>
    </row>
    <row r="242" spans="2:45" ht="30" customHeight="1" x14ac:dyDescent="0.2">
      <c r="B242" s="491">
        <f ca="1"/>
        <v>238</v>
      </c>
      <c r="C242" s="502" t="str">
        <f ca="1"/>
        <v>MDW-39553</v>
      </c>
      <c r="D242" s="491" t="str">
        <f ca="1"/>
        <v>Lot02</v>
      </c>
      <c r="E242" s="491" t="str">
        <f ca="1"/>
        <v>MO-BEM46</v>
      </c>
      <c r="F242" s="491" t="str">
        <f ca="1"/>
        <v>MO-BEM</v>
      </c>
      <c r="G242" s="504" t="str">
        <f ca="1"/>
        <v>Provide Standing plate or ladder to access the Fire Valve in at Omega points for all underground stations.</v>
      </c>
      <c r="H242" s="502" t="str">
        <f ca="1"/>
        <v>สหชาติ</v>
      </c>
      <c r="I242" s="502">
        <f ca="1"/>
        <v>0</v>
      </c>
      <c r="J242" s="502" t="str">
        <f ca="1"/>
        <v>Depot</v>
      </c>
      <c r="K242" s="506">
        <f ca="1"/>
        <v>46388</v>
      </c>
      <c r="L242" s="173">
        <f ca="1"/>
        <v>46279</v>
      </c>
      <c r="M242" s="189">
        <f ca="1"/>
        <v>0</v>
      </c>
      <c r="N242" s="191" t="str">
        <f ca="1"/>
        <v>Late</v>
      </c>
      <c r="O242" s="173">
        <f ca="1"/>
        <v>46325</v>
      </c>
      <c r="P242" s="189">
        <f ca="1"/>
        <v>0</v>
      </c>
      <c r="Q242" s="191" t="str">
        <f ca="1"/>
        <v>On Schedule</v>
      </c>
      <c r="R242" s="194">
        <f ca="1"/>
        <v>0</v>
      </c>
      <c r="S242" s="195">
        <f ca="1"/>
        <v>0</v>
      </c>
      <c r="T242" s="203">
        <f ca="1"/>
        <v>0</v>
      </c>
      <c r="U242" s="173">
        <f ca="1"/>
        <v>46387</v>
      </c>
      <c r="V242" s="189">
        <f ca="1"/>
        <v>0</v>
      </c>
      <c r="W242" s="191" t="str">
        <f ca="1"/>
        <v>On Schedule</v>
      </c>
      <c r="X242" s="194">
        <f ca="1"/>
        <v>0</v>
      </c>
      <c r="Y242" s="195">
        <f ca="1"/>
        <v>0</v>
      </c>
      <c r="Z242" s="203">
        <f ca="1"/>
        <v>0</v>
      </c>
      <c r="AA242" s="173">
        <f ca="1"/>
        <v>46357</v>
      </c>
      <c r="AB242" s="189">
        <f ca="1"/>
        <v>0</v>
      </c>
      <c r="AC242" s="191" t="str">
        <f ca="1"/>
        <v>On Schedule</v>
      </c>
      <c r="AD242" s="173">
        <f ca="1"/>
        <v>46394</v>
      </c>
      <c r="AE242" s="189">
        <f ca="1"/>
        <v>0</v>
      </c>
      <c r="AF242" s="191" t="str">
        <f ca="1"/>
        <v>On Schedule</v>
      </c>
      <c r="AG242" s="173">
        <f ca="1"/>
        <v>46415</v>
      </c>
      <c r="AH242" s="189">
        <f ca="1"/>
        <v>0</v>
      </c>
      <c r="AI242" s="191" t="str">
        <f ca="1"/>
        <v>On Schedule</v>
      </c>
      <c r="AL242" s="644" t="s">
        <v>431</v>
      </c>
      <c r="AM242" s="644" t="s">
        <v>2296</v>
      </c>
      <c r="AN242" s="644" t="s">
        <v>2298</v>
      </c>
    </row>
    <row r="243" spans="2:45" ht="30" customHeight="1" x14ac:dyDescent="0.2">
      <c r="B243" s="491">
        <f ca="1"/>
        <v>239</v>
      </c>
      <c r="C243" s="491" t="str">
        <f ca="1"/>
        <v>MDW-39540</v>
      </c>
      <c r="D243" s="491" t="str">
        <f ca="1"/>
        <v>Lot02</v>
      </c>
      <c r="E243" s="491" t="str">
        <f ca="1"/>
        <v>MO-BEM47</v>
      </c>
      <c r="F243" s="491" t="str">
        <f ca="1"/>
        <v>MO-BEM</v>
      </c>
      <c r="G243" s="493" t="str">
        <f ca="1"/>
        <v>Water drop protection above UPS cabinet at station and Depot</v>
      </c>
      <c r="H243" s="491" t="str">
        <f ca="1"/>
        <v>สหชาติ</v>
      </c>
      <c r="I243" s="491">
        <f ca="1"/>
        <v>0</v>
      </c>
      <c r="J243" s="491">
        <f ca="1"/>
        <v>0</v>
      </c>
      <c r="K243" s="495">
        <f ca="1"/>
        <v>46388</v>
      </c>
      <c r="L243" s="173">
        <f ca="1"/>
        <v>46279</v>
      </c>
      <c r="M243" s="189">
        <f ca="1"/>
        <v>0</v>
      </c>
      <c r="N243" s="191" t="str">
        <f ca="1"/>
        <v>Late</v>
      </c>
      <c r="O243" s="173">
        <f ca="1"/>
        <v>46325</v>
      </c>
      <c r="P243" s="189">
        <f ca="1"/>
        <v>0</v>
      </c>
      <c r="Q243" s="191" t="str">
        <f ca="1"/>
        <v>On Schedule</v>
      </c>
      <c r="R243" s="194">
        <f ca="1"/>
        <v>0</v>
      </c>
      <c r="S243" s="195">
        <f ca="1"/>
        <v>0</v>
      </c>
      <c r="T243" s="203">
        <f ca="1"/>
        <v>0</v>
      </c>
      <c r="U243" s="173">
        <f ca="1"/>
        <v>46387</v>
      </c>
      <c r="V243" s="189">
        <f ca="1"/>
        <v>0</v>
      </c>
      <c r="W243" s="191" t="str">
        <f ca="1"/>
        <v>On Schedule</v>
      </c>
      <c r="X243" s="194">
        <f ca="1"/>
        <v>0</v>
      </c>
      <c r="Y243" s="195">
        <f ca="1"/>
        <v>0</v>
      </c>
      <c r="Z243" s="203">
        <f ca="1"/>
        <v>0</v>
      </c>
      <c r="AA243" s="173">
        <f ca="1"/>
        <v>46357</v>
      </c>
      <c r="AB243" s="189">
        <f ca="1"/>
        <v>0</v>
      </c>
      <c r="AC243" s="191" t="str">
        <f ca="1"/>
        <v>On Schedule</v>
      </c>
      <c r="AD243" s="173">
        <f ca="1"/>
        <v>46394</v>
      </c>
      <c r="AE243" s="189">
        <f ca="1"/>
        <v>0</v>
      </c>
      <c r="AF243" s="191" t="str">
        <f ca="1"/>
        <v>On Schedule</v>
      </c>
      <c r="AG243" s="173">
        <f ca="1"/>
        <v>46415</v>
      </c>
      <c r="AH243" s="189">
        <f ca="1"/>
        <v>0</v>
      </c>
      <c r="AI243" s="191" t="str">
        <f ca="1"/>
        <v>On Schedule</v>
      </c>
      <c r="AL243" s="644" t="s">
        <v>432</v>
      </c>
      <c r="AM243" s="644" t="s">
        <v>2256</v>
      </c>
      <c r="AN243" s="644" t="s">
        <v>2258</v>
      </c>
    </row>
    <row r="244" spans="2:45" ht="30" customHeight="1" x14ac:dyDescent="0.2">
      <c r="B244" s="491">
        <f ca="1"/>
        <v>240</v>
      </c>
      <c r="C244" s="491" t="str">
        <f ca="1"/>
        <v>MDW-39541</v>
      </c>
      <c r="D244" s="491" t="str">
        <f ca="1"/>
        <v>Lot02</v>
      </c>
      <c r="E244" s="491" t="str">
        <f ca="1"/>
        <v>MO-BEM48</v>
      </c>
      <c r="F244" s="491" t="str">
        <f ca="1"/>
        <v>MO-BEM</v>
      </c>
      <c r="G244" s="493" t="str">
        <f ca="1"/>
        <v>Fire alarm manual call point cover in public area at all station</v>
      </c>
      <c r="H244" s="491" t="str">
        <f ca="1"/>
        <v>ประธาน</v>
      </c>
      <c r="I244" s="491">
        <f ca="1"/>
        <v>0</v>
      </c>
      <c r="J244" s="491">
        <f ca="1"/>
        <v>0</v>
      </c>
      <c r="K244" s="495">
        <f ca="1"/>
        <v>46388</v>
      </c>
      <c r="L244" s="173">
        <f ca="1"/>
        <v>46279</v>
      </c>
      <c r="M244" s="189">
        <f ca="1"/>
        <v>0.5</v>
      </c>
      <c r="N244" s="191" t="str">
        <f ca="1"/>
        <v>Late</v>
      </c>
      <c r="O244" s="173">
        <f ca="1"/>
        <v>46325</v>
      </c>
      <c r="P244" s="189">
        <f ca="1"/>
        <v>0</v>
      </c>
      <c r="Q244" s="191" t="str">
        <f ca="1"/>
        <v>On Schedule</v>
      </c>
      <c r="R244" s="194">
        <f ca="1"/>
        <v>0</v>
      </c>
      <c r="S244" s="195">
        <f ca="1"/>
        <v>0</v>
      </c>
      <c r="T244" s="203">
        <f ca="1"/>
        <v>0</v>
      </c>
      <c r="U244" s="173">
        <f ca="1"/>
        <v>46387</v>
      </c>
      <c r="V244" s="189">
        <f ca="1"/>
        <v>0</v>
      </c>
      <c r="W244" s="191" t="str">
        <f ca="1"/>
        <v>On Schedule</v>
      </c>
      <c r="X244" s="194">
        <f ca="1"/>
        <v>0</v>
      </c>
      <c r="Y244" s="195">
        <f ca="1"/>
        <v>0</v>
      </c>
      <c r="Z244" s="203">
        <f ca="1"/>
        <v>0</v>
      </c>
      <c r="AA244" s="173">
        <f ca="1"/>
        <v>46357</v>
      </c>
      <c r="AB244" s="189">
        <f ca="1"/>
        <v>0</v>
      </c>
      <c r="AC244" s="191" t="str">
        <f ca="1"/>
        <v>On Schedule</v>
      </c>
      <c r="AD244" s="173">
        <f ca="1"/>
        <v>46394</v>
      </c>
      <c r="AE244" s="189">
        <f ca="1"/>
        <v>0</v>
      </c>
      <c r="AF244" s="191" t="str">
        <f ca="1"/>
        <v>On Schedule</v>
      </c>
      <c r="AG244" s="173">
        <f ca="1"/>
        <v>46415</v>
      </c>
      <c r="AH244" s="189">
        <f ca="1"/>
        <v>0</v>
      </c>
      <c r="AI244" s="191" t="str">
        <f ca="1"/>
        <v>On Schedule</v>
      </c>
      <c r="AL244" s="644" t="s">
        <v>402</v>
      </c>
      <c r="AM244" s="644" t="s">
        <v>2260</v>
      </c>
      <c r="AN244" s="644" t="s">
        <v>2262</v>
      </c>
    </row>
    <row r="245" spans="2:45" ht="30" customHeight="1" x14ac:dyDescent="0.2">
      <c r="B245" s="491">
        <f ca="1"/>
        <v>241</v>
      </c>
      <c r="C245" s="502" t="str">
        <f ca="1"/>
        <v>MDW-39542</v>
      </c>
      <c r="D245" s="491" t="str">
        <f ca="1"/>
        <v>Lot02</v>
      </c>
      <c r="E245" s="491" t="str">
        <f ca="1"/>
        <v>MO-BEM49</v>
      </c>
      <c r="F245" s="491" t="str">
        <f ca="1"/>
        <v>MO-BEM</v>
      </c>
      <c r="G245" s="504" t="str">
        <f ca="1"/>
        <v>Emergency stop button cover for escalator at all station.</v>
      </c>
      <c r="H245" s="502" t="str">
        <f ca="1"/>
        <v>สหชาติ</v>
      </c>
      <c r="I245" s="502">
        <f ca="1"/>
        <v>0</v>
      </c>
      <c r="J245" s="502">
        <f ca="1"/>
        <v>0</v>
      </c>
      <c r="K245" s="506">
        <f ca="1"/>
        <v>46388</v>
      </c>
      <c r="L245" s="173">
        <f ca="1"/>
        <v>46279</v>
      </c>
      <c r="M245" s="189">
        <f ca="1"/>
        <v>0</v>
      </c>
      <c r="N245" s="191" t="str">
        <f ca="1"/>
        <v>Late</v>
      </c>
      <c r="O245" s="173">
        <f ca="1"/>
        <v>46325</v>
      </c>
      <c r="P245" s="189">
        <f ca="1"/>
        <v>0</v>
      </c>
      <c r="Q245" s="191" t="str">
        <f ca="1"/>
        <v>On Schedule</v>
      </c>
      <c r="R245" s="194">
        <f ca="1"/>
        <v>0</v>
      </c>
      <c r="S245" s="195">
        <f ca="1"/>
        <v>0</v>
      </c>
      <c r="T245" s="203">
        <f ca="1"/>
        <v>0</v>
      </c>
      <c r="U245" s="173">
        <f ca="1"/>
        <v>46387</v>
      </c>
      <c r="V245" s="189">
        <f ca="1"/>
        <v>0</v>
      </c>
      <c r="W245" s="191" t="str">
        <f ca="1"/>
        <v>On Schedule</v>
      </c>
      <c r="X245" s="194">
        <f ca="1"/>
        <v>0</v>
      </c>
      <c r="Y245" s="195">
        <f ca="1"/>
        <v>0</v>
      </c>
      <c r="Z245" s="203">
        <f ca="1"/>
        <v>0</v>
      </c>
      <c r="AA245" s="173">
        <f ca="1"/>
        <v>46357</v>
      </c>
      <c r="AB245" s="189">
        <f ca="1"/>
        <v>0</v>
      </c>
      <c r="AC245" s="191" t="str">
        <f ca="1"/>
        <v>On Schedule</v>
      </c>
      <c r="AD245" s="173">
        <f ca="1"/>
        <v>46394</v>
      </c>
      <c r="AE245" s="189">
        <f ca="1"/>
        <v>0</v>
      </c>
      <c r="AF245" s="191" t="str">
        <f ca="1"/>
        <v>On Schedule</v>
      </c>
      <c r="AG245" s="173">
        <f ca="1"/>
        <v>46415</v>
      </c>
      <c r="AH245" s="189">
        <f ca="1"/>
        <v>0</v>
      </c>
      <c r="AI245" s="191" t="str">
        <f ca="1"/>
        <v>On Schedule</v>
      </c>
      <c r="AL245" s="644" t="s">
        <v>433</v>
      </c>
      <c r="AM245" s="644" t="s">
        <v>2264</v>
      </c>
      <c r="AN245" s="644" t="s">
        <v>2266</v>
      </c>
    </row>
    <row r="246" spans="2:45" ht="30" customHeight="1" x14ac:dyDescent="0.2">
      <c r="B246" s="491">
        <f ca="1"/>
        <v>242</v>
      </c>
      <c r="C246" s="742">
        <f ca="1"/>
        <v>0</v>
      </c>
      <c r="D246" s="491" t="str">
        <f ca="1"/>
        <v>Lot02</v>
      </c>
      <c r="E246" s="491" t="str">
        <f ca="1"/>
        <v>MO-BEM50</v>
      </c>
      <c r="F246" s="491" t="str">
        <f ca="1"/>
        <v>MO-BEM</v>
      </c>
      <c r="G246" s="493" t="str">
        <f ca="1"/>
        <v>Modify maintenance service door to the roof of OR13 vent building to easier access while maintaining safe operational standards</v>
      </c>
      <c r="H246" s="491" t="str">
        <f ca="1"/>
        <v>สู่โชค</v>
      </c>
      <c r="I246" s="491">
        <f ca="1"/>
        <v>0</v>
      </c>
      <c r="J246" s="491" t="str">
        <f ca="1"/>
        <v>Depot</v>
      </c>
      <c r="K246" s="495">
        <f ca="1"/>
        <v>46388</v>
      </c>
      <c r="L246" s="173">
        <f ca="1"/>
        <v>46324</v>
      </c>
      <c r="M246" s="189">
        <f ca="1"/>
        <v>0</v>
      </c>
      <c r="N246" s="191" t="str">
        <f ca="1"/>
        <v>Late</v>
      </c>
      <c r="O246" s="173">
        <f ca="1"/>
        <v>46325</v>
      </c>
      <c r="P246" s="189">
        <f ca="1"/>
        <v>1</v>
      </c>
      <c r="Q246" s="191" t="str">
        <f ca="1"/>
        <v>Completed</v>
      </c>
      <c r="R246" s="194">
        <f ca="1"/>
        <v>0</v>
      </c>
      <c r="S246" s="195">
        <f ca="1"/>
        <v>0</v>
      </c>
      <c r="T246" s="203">
        <f ca="1"/>
        <v>0</v>
      </c>
      <c r="U246" s="173">
        <f ca="1"/>
        <v>46387</v>
      </c>
      <c r="V246" s="189">
        <f ca="1"/>
        <v>0</v>
      </c>
      <c r="W246" s="191" t="str">
        <f ca="1"/>
        <v>On Schedule</v>
      </c>
      <c r="X246" s="194">
        <f ca="1"/>
        <v>0</v>
      </c>
      <c r="Y246" s="195">
        <f ca="1"/>
        <v>0</v>
      </c>
      <c r="Z246" s="203">
        <f ca="1"/>
        <v>0</v>
      </c>
      <c r="AA246" s="173">
        <f ca="1"/>
        <v>46357</v>
      </c>
      <c r="AB246" s="189">
        <f ca="1"/>
        <v>0</v>
      </c>
      <c r="AC246" s="191" t="str">
        <f ca="1"/>
        <v>On Schedule</v>
      </c>
      <c r="AD246" s="173">
        <f ca="1"/>
        <v>46394</v>
      </c>
      <c r="AE246" s="189">
        <f ca="1"/>
        <v>0</v>
      </c>
      <c r="AF246" s="191" t="str">
        <f ca="1"/>
        <v>On Schedule</v>
      </c>
      <c r="AG246" s="173">
        <f ca="1"/>
        <v>46415</v>
      </c>
      <c r="AH246" s="189">
        <f ca="1"/>
        <v>0</v>
      </c>
      <c r="AI246" s="191" t="str">
        <f ca="1"/>
        <v>On Schedule</v>
      </c>
      <c r="AM246" s="644">
        <v>0</v>
      </c>
      <c r="AN246" s="644">
        <v>0</v>
      </c>
    </row>
    <row r="247" spans="2:45" ht="30" customHeight="1" x14ac:dyDescent="0.2">
      <c r="B247" s="491">
        <f ca="1"/>
        <v>243</v>
      </c>
      <c r="C247" s="491" t="str">
        <f ca="1"/>
        <v>MDW-39514</v>
      </c>
      <c r="D247" s="491" t="str">
        <f ca="1"/>
        <v>Lot02</v>
      </c>
      <c r="E247" s="491" t="str">
        <f ca="1"/>
        <v>MO-BEM51</v>
      </c>
      <c r="F247" s="491" t="str">
        <f ca="1"/>
        <v>MO-BEM</v>
      </c>
      <c r="G247" s="493" t="str">
        <f ca="1"/>
        <v>Modify existing car park to be 220 motorcycle parking lots including floor painting and parking roof</v>
      </c>
      <c r="H247" s="491" t="str">
        <f ca="1"/>
        <v>สหชาติ</v>
      </c>
      <c r="I247" s="492">
        <f ca="1"/>
        <v>0</v>
      </c>
      <c r="J247" s="491" t="str">
        <f ca="1"/>
        <v>Depot</v>
      </c>
      <c r="K247" s="495">
        <f ca="1"/>
        <v>46235</v>
      </c>
      <c r="L247" s="173">
        <f ca="1"/>
        <v>46051</v>
      </c>
      <c r="M247" s="189">
        <f ca="1"/>
        <v>1</v>
      </c>
      <c r="N247" s="191" t="str">
        <f ca="1"/>
        <v>Completed</v>
      </c>
      <c r="O247" s="173">
        <f ca="1"/>
        <v>46097</v>
      </c>
      <c r="P247" s="189">
        <f ca="1"/>
        <v>1</v>
      </c>
      <c r="Q247" s="191" t="str">
        <f ca="1"/>
        <v>Completed</v>
      </c>
      <c r="R247" s="194">
        <f ca="1"/>
        <v>0</v>
      </c>
      <c r="S247" s="195">
        <f ca="1"/>
        <v>0</v>
      </c>
      <c r="T247" s="203">
        <f ca="1"/>
        <v>0</v>
      </c>
      <c r="U247" s="173">
        <f ca="1"/>
        <v>46234</v>
      </c>
      <c r="V247" s="189">
        <f ca="1"/>
        <v>1</v>
      </c>
      <c r="W247" s="191" t="str">
        <f ca="1"/>
        <v>Completed</v>
      </c>
      <c r="X247" s="194">
        <f ca="1"/>
        <v>0</v>
      </c>
      <c r="Y247" s="195">
        <f ca="1"/>
        <v>0</v>
      </c>
      <c r="Z247" s="203">
        <f ca="1"/>
        <v>0</v>
      </c>
      <c r="AA247" s="173">
        <f ca="1"/>
        <v>46204</v>
      </c>
      <c r="AB247" s="189">
        <f ca="1"/>
        <v>1</v>
      </c>
      <c r="AC247" s="191" t="str">
        <f ca="1"/>
        <v>Completed</v>
      </c>
      <c r="AD247" s="583">
        <f ca="1"/>
        <v>46295</v>
      </c>
      <c r="AE247" s="189">
        <f ca="1"/>
        <v>0</v>
      </c>
      <c r="AF247" s="191" t="str">
        <f ca="1"/>
        <v>Late</v>
      </c>
      <c r="AG247" s="173">
        <f ca="1"/>
        <v>46316</v>
      </c>
      <c r="AH247" s="189">
        <f ca="1"/>
        <v>0</v>
      </c>
      <c r="AI247" s="191" t="str">
        <f ca="1"/>
        <v>Late</v>
      </c>
      <c r="AL247" s="644" t="s">
        <v>418</v>
      </c>
      <c r="AM247" s="644" t="s">
        <v>2195</v>
      </c>
      <c r="AN247" s="644" t="s">
        <v>2197</v>
      </c>
    </row>
    <row r="248" spans="2:45" ht="30" customHeight="1" x14ac:dyDescent="0.2">
      <c r="B248" s="491">
        <f ca="1"/>
        <v>244</v>
      </c>
      <c r="C248" s="502" t="str">
        <f ca="1"/>
        <v>MDW-39534</v>
      </c>
      <c r="D248" s="491" t="str">
        <f ca="1"/>
        <v>Lot02</v>
      </c>
      <c r="E248" s="491" t="str">
        <f ca="1"/>
        <v>MO-BEM52</v>
      </c>
      <c r="F248" s="491" t="str">
        <f ca="1"/>
        <v>MO-BEM</v>
      </c>
      <c r="G248" s="504" t="str">
        <f ca="1"/>
        <v>Modify the sidewalk for temporary parking at entrance</v>
      </c>
      <c r="H248" s="502" t="str">
        <f ca="1"/>
        <v>สหชาติ</v>
      </c>
      <c r="I248" s="503">
        <f ca="1"/>
        <v>0</v>
      </c>
      <c r="J248" s="502" t="str">
        <f ca="1"/>
        <v>Depot</v>
      </c>
      <c r="K248" s="506">
        <f ca="1"/>
        <v>46388</v>
      </c>
      <c r="L248" s="173">
        <f ca="1"/>
        <v>46234</v>
      </c>
      <c r="M248" s="189">
        <f ca="1"/>
        <v>1</v>
      </c>
      <c r="N248" s="191" t="str">
        <f ca="1"/>
        <v>Completed</v>
      </c>
      <c r="O248" s="597">
        <f ca="1"/>
        <v>46295</v>
      </c>
      <c r="P248" s="189">
        <f ca="1"/>
        <v>1</v>
      </c>
      <c r="Q248" s="191" t="str">
        <f ca="1"/>
        <v>Completed</v>
      </c>
      <c r="R248" s="194">
        <f ca="1"/>
        <v>0</v>
      </c>
      <c r="S248" s="195">
        <f ca="1"/>
        <v>0</v>
      </c>
      <c r="T248" s="203">
        <f ca="1"/>
        <v>0</v>
      </c>
      <c r="U248" s="173">
        <f ca="1"/>
        <v>46387</v>
      </c>
      <c r="V248" s="189">
        <f ca="1"/>
        <v>1</v>
      </c>
      <c r="W248" s="191" t="str">
        <f ca="1"/>
        <v>Completed</v>
      </c>
      <c r="X248" s="194">
        <f ca="1"/>
        <v>0</v>
      </c>
      <c r="Y248" s="195">
        <f ca="1"/>
        <v>0</v>
      </c>
      <c r="Z248" s="203">
        <f ca="1"/>
        <v>0</v>
      </c>
      <c r="AA248" s="173">
        <f ca="1"/>
        <v>46357</v>
      </c>
      <c r="AB248" s="189">
        <f ca="1"/>
        <v>0.5</v>
      </c>
      <c r="AC248" s="191" t="str">
        <f ca="1"/>
        <v>On Schedule</v>
      </c>
      <c r="AD248" s="173">
        <f ca="1"/>
        <v>46394</v>
      </c>
      <c r="AE248" s="189">
        <f ca="1"/>
        <v>0</v>
      </c>
      <c r="AF248" s="191" t="str">
        <f ca="1"/>
        <v>On Schedule</v>
      </c>
      <c r="AG248" s="173">
        <f ca="1"/>
        <v>46415</v>
      </c>
      <c r="AH248" s="189">
        <f ca="1"/>
        <v>0</v>
      </c>
      <c r="AI248" s="191" t="str">
        <f ca="1"/>
        <v>On Schedule</v>
      </c>
      <c r="AL248" s="644" t="s">
        <v>438</v>
      </c>
      <c r="AM248" s="644" t="s">
        <v>2236</v>
      </c>
      <c r="AN248" s="644" t="s">
        <v>2238</v>
      </c>
    </row>
    <row r="249" spans="2:45" ht="30" customHeight="1" x14ac:dyDescent="0.2">
      <c r="B249" s="491">
        <f ca="1"/>
        <v>245</v>
      </c>
      <c r="C249" s="491" t="str">
        <f ca="1"/>
        <v>MDW-39554</v>
      </c>
      <c r="D249" s="491" t="str">
        <f ca="1"/>
        <v>Lot02</v>
      </c>
      <c r="E249" s="491" t="str">
        <f ca="1"/>
        <v>MO-BEM53.1</v>
      </c>
      <c r="F249" s="491" t="str">
        <f ca="1"/>
        <v>MO-BEM</v>
      </c>
      <c r="G249" s="493" t="str">
        <f ca="1"/>
        <v xml:space="preserve">Modification Works : Security Guard Box at OCC Parking Area - Civil &amp; AR </v>
      </c>
      <c r="H249" s="491" t="str">
        <f ca="1"/>
        <v>สหชาติ</v>
      </c>
      <c r="I249" s="492">
        <f ca="1"/>
        <v>0</v>
      </c>
      <c r="J249" s="491" t="str">
        <f ca="1"/>
        <v>Depot</v>
      </c>
      <c r="K249" s="495">
        <f ca="1"/>
        <v>46389</v>
      </c>
      <c r="L249" s="173">
        <f ca="1"/>
        <v>46279</v>
      </c>
      <c r="M249" s="189">
        <f ca="1"/>
        <v>1</v>
      </c>
      <c r="N249" s="191" t="str">
        <f ca="1"/>
        <v>Completed</v>
      </c>
      <c r="O249" s="583">
        <f ca="1"/>
        <v>46326</v>
      </c>
      <c r="P249" s="189">
        <f ca="1"/>
        <v>1</v>
      </c>
      <c r="Q249" s="191" t="str">
        <f ca="1"/>
        <v>Completed</v>
      </c>
      <c r="R249" s="194">
        <f ca="1"/>
        <v>0</v>
      </c>
      <c r="S249" s="195">
        <f ca="1"/>
        <v>0</v>
      </c>
      <c r="T249" s="203">
        <f ca="1"/>
        <v>0</v>
      </c>
      <c r="U249" s="173">
        <f ca="1"/>
        <v>46387</v>
      </c>
      <c r="V249" s="189">
        <f ca="1"/>
        <v>0</v>
      </c>
      <c r="W249" s="191" t="str">
        <f ca="1"/>
        <v>On Schedule</v>
      </c>
      <c r="X249" s="194">
        <f ca="1"/>
        <v>0</v>
      </c>
      <c r="Y249" s="195">
        <f ca="1"/>
        <v>0</v>
      </c>
      <c r="Z249" s="203">
        <f ca="1"/>
        <v>0</v>
      </c>
      <c r="AA249" s="173">
        <f ca="1"/>
        <v>46357</v>
      </c>
      <c r="AB249" s="189">
        <f ca="1"/>
        <v>0.5</v>
      </c>
      <c r="AC249" s="191" t="str">
        <f ca="1"/>
        <v>On Schedule</v>
      </c>
      <c r="AD249" s="173">
        <f ca="1"/>
        <v>46394</v>
      </c>
      <c r="AE249" s="189">
        <f ca="1"/>
        <v>0</v>
      </c>
      <c r="AF249" s="191" t="str">
        <f ca="1"/>
        <v>On Schedule</v>
      </c>
      <c r="AG249" s="173">
        <f ca="1"/>
        <v>46415</v>
      </c>
      <c r="AH249" s="189">
        <f ca="1"/>
        <v>0</v>
      </c>
      <c r="AI249" s="191" t="str">
        <f ca="1"/>
        <v>On Schedule</v>
      </c>
      <c r="AL249" s="644" t="s">
        <v>437</v>
      </c>
      <c r="AM249" s="644" t="s">
        <v>2300</v>
      </c>
      <c r="AN249" s="644" t="s">
        <v>2302</v>
      </c>
    </row>
    <row r="250" spans="2:45" ht="30" customHeight="1" x14ac:dyDescent="0.2">
      <c r="B250" s="491">
        <f ca="1"/>
        <v>246</v>
      </c>
      <c r="C250" s="502" t="str">
        <f ca="1"/>
        <v>MDW-39555</v>
      </c>
      <c r="D250" s="491" t="str">
        <f ca="1"/>
        <v>Lot02</v>
      </c>
      <c r="E250" s="502" t="str">
        <f ca="1"/>
        <v>MO-BEM53.2</v>
      </c>
      <c r="F250" s="502" t="str">
        <f ca="1"/>
        <v>MO-BEM</v>
      </c>
      <c r="G250" s="504" t="str">
        <f ca="1"/>
        <v>Modification Works : Security Guard Box at OCC Parking Area - Building Services</v>
      </c>
      <c r="H250" s="502" t="str">
        <f ca="1"/>
        <v>ประธาน</v>
      </c>
      <c r="I250" s="502">
        <f ca="1"/>
        <v>0</v>
      </c>
      <c r="J250" s="502">
        <f ca="1"/>
        <v>0</v>
      </c>
      <c r="K250" s="506">
        <f ca="1"/>
        <v>46389</v>
      </c>
      <c r="L250" s="173">
        <f ca="1"/>
        <v>46279</v>
      </c>
      <c r="M250" s="189">
        <f ca="1"/>
        <v>1</v>
      </c>
      <c r="N250" s="191" t="str">
        <f ca="1"/>
        <v>Completed</v>
      </c>
      <c r="O250" s="173">
        <f ca="1"/>
        <v>46326</v>
      </c>
      <c r="P250" s="189">
        <f ca="1"/>
        <v>1</v>
      </c>
      <c r="Q250" s="191" t="str">
        <f ca="1"/>
        <v>Completed</v>
      </c>
      <c r="R250" s="194">
        <f ca="1"/>
        <v>0</v>
      </c>
      <c r="S250" s="195">
        <f ca="1"/>
        <v>0</v>
      </c>
      <c r="T250" s="203">
        <f ca="1"/>
        <v>0</v>
      </c>
      <c r="U250" s="173">
        <f ca="1"/>
        <v>46387</v>
      </c>
      <c r="V250" s="189">
        <f ca="1"/>
        <v>0.5</v>
      </c>
      <c r="W250" s="191" t="str">
        <f ca="1"/>
        <v>On Schedule</v>
      </c>
      <c r="X250" s="194">
        <f ca="1"/>
        <v>0</v>
      </c>
      <c r="Y250" s="195">
        <f ca="1"/>
        <v>0</v>
      </c>
      <c r="Z250" s="203">
        <f ca="1"/>
        <v>0</v>
      </c>
      <c r="AA250" s="173">
        <f ca="1"/>
        <v>46357</v>
      </c>
      <c r="AB250" s="189">
        <f ca="1"/>
        <v>0</v>
      </c>
      <c r="AC250" s="191" t="str">
        <f ca="1"/>
        <v>On Schedule</v>
      </c>
      <c r="AD250" s="173">
        <f ca="1"/>
        <v>46394</v>
      </c>
      <c r="AE250" s="189">
        <f ca="1"/>
        <v>0</v>
      </c>
      <c r="AF250" s="191" t="str">
        <f ca="1"/>
        <v>On Schedule</v>
      </c>
      <c r="AG250" s="173">
        <f ca="1"/>
        <v>46415</v>
      </c>
      <c r="AH250" s="189">
        <f ca="1"/>
        <v>0</v>
      </c>
      <c r="AI250" s="191" t="str">
        <f ca="1"/>
        <v>On Schedule</v>
      </c>
      <c r="AL250" s="644" t="s">
        <v>436</v>
      </c>
      <c r="AM250" s="644" t="s">
        <v>3719</v>
      </c>
      <c r="AN250" s="644" t="s">
        <v>3937</v>
      </c>
    </row>
    <row r="251" spans="2:45" ht="30" customHeight="1" x14ac:dyDescent="0.2">
      <c r="B251" s="491">
        <f ca="1"/>
        <v>247</v>
      </c>
      <c r="C251" s="502" t="str">
        <f ca="1"/>
        <v>NoDrawing</v>
      </c>
      <c r="D251" s="502" t="str">
        <f ca="1"/>
        <v>Lot02</v>
      </c>
      <c r="E251" s="502" t="str">
        <f ca="1"/>
        <v>MO-BEM54</v>
      </c>
      <c r="F251" s="502" t="str">
        <f ca="1"/>
        <v>MO-BEM</v>
      </c>
      <c r="G251" s="504" t="str">
        <f ca="1"/>
        <v>Strengthen the Maintenance Walkway of the TEF fan</v>
      </c>
      <c r="H251" s="502" t="str">
        <f ca="1"/>
        <v>สหชาติ</v>
      </c>
      <c r="I251" s="502">
        <f ca="1"/>
        <v>0</v>
      </c>
      <c r="J251" s="502">
        <f ca="1"/>
        <v>0</v>
      </c>
      <c r="K251" s="506">
        <f ca="1"/>
        <v>46388</v>
      </c>
      <c r="L251" s="530">
        <f ca="1"/>
        <v>46219</v>
      </c>
      <c r="M251" s="189">
        <f ca="1"/>
        <v>1</v>
      </c>
      <c r="N251" s="191" t="str">
        <f ca="1"/>
        <v>Completed</v>
      </c>
      <c r="O251" s="623">
        <f ca="1"/>
        <v>46250</v>
      </c>
      <c r="P251" s="189">
        <f ca="1"/>
        <v>1</v>
      </c>
      <c r="Q251" s="191" t="str">
        <f ca="1"/>
        <v>Completed</v>
      </c>
      <c r="R251" s="209">
        <f ca="1"/>
        <v>0</v>
      </c>
      <c r="S251" s="195">
        <f ca="1"/>
        <v>0</v>
      </c>
      <c r="T251" s="203">
        <f ca="1"/>
        <v>0</v>
      </c>
      <c r="U251" s="530">
        <f ca="1"/>
        <v>46387</v>
      </c>
      <c r="V251" s="189">
        <f ca="1"/>
        <v>0</v>
      </c>
      <c r="W251" s="191" t="str">
        <f ca="1"/>
        <v>On Schedule</v>
      </c>
      <c r="X251" s="209">
        <f ca="1"/>
        <v>0</v>
      </c>
      <c r="Y251" s="195">
        <f ca="1"/>
        <v>0</v>
      </c>
      <c r="Z251" s="203">
        <f ca="1"/>
        <v>0</v>
      </c>
      <c r="AA251" s="530">
        <f ca="1"/>
        <v>46357</v>
      </c>
      <c r="AB251" s="189">
        <f ca="1"/>
        <v>0</v>
      </c>
      <c r="AC251" s="191" t="str">
        <f ca="1"/>
        <v>On Schedule</v>
      </c>
      <c r="AD251" s="530">
        <f ca="1"/>
        <v>46394</v>
      </c>
      <c r="AE251" s="189">
        <f ca="1"/>
        <v>0</v>
      </c>
      <c r="AF251" s="191" t="str">
        <f ca="1"/>
        <v>On Schedule</v>
      </c>
      <c r="AG251" s="530">
        <f ca="1"/>
        <v>46415</v>
      </c>
      <c r="AH251" s="189">
        <f ca="1"/>
        <v>0</v>
      </c>
      <c r="AI251" s="191" t="str">
        <f ca="1"/>
        <v>On Schedule</v>
      </c>
      <c r="AM251" s="644">
        <v>0</v>
      </c>
      <c r="AN251" s="644">
        <v>0</v>
      </c>
    </row>
    <row r="253" spans="2:45" ht="30" customHeight="1" x14ac:dyDescent="0.2">
      <c r="AQ253" t="s">
        <v>4795</v>
      </c>
    </row>
    <row r="254" spans="2:45" ht="30" customHeight="1" x14ac:dyDescent="0.2">
      <c r="AO254" t="s">
        <v>4737</v>
      </c>
      <c r="AP254" t="s">
        <v>4395</v>
      </c>
      <c r="AQ254" t="s">
        <v>1859</v>
      </c>
      <c r="AR254" t="s">
        <v>1861</v>
      </c>
      <c r="AS254" t="s">
        <v>1860</v>
      </c>
    </row>
    <row r="255" spans="2:45" ht="30" customHeight="1" x14ac:dyDescent="0.2">
      <c r="AO255" t="s">
        <v>384</v>
      </c>
      <c r="AP255">
        <f ca="1">COUNTIFS($H$5:$H$145,$AO255,$AI$5:$AI$145,"?*")</f>
        <v>26</v>
      </c>
      <c r="AQ255">
        <f ca="1">COUNTIFS($H$5:$H$145,$AO255,$AI$5:$AI$145,"Completed")</f>
        <v>0</v>
      </c>
      <c r="AR255">
        <f ca="1">COUNTIFS($H$5:$H$145,$AO255,$AI$5:$AI$145,"Late")</f>
        <v>12</v>
      </c>
      <c r="AS255">
        <f ca="1">COUNTIFS($H$5:$H$145,$AO255,$AI$5:$AI$145,"On Schedule")</f>
        <v>14</v>
      </c>
    </row>
    <row r="256" spans="2:45" ht="30" customHeight="1" x14ac:dyDescent="0.2">
      <c r="AO256" t="s">
        <v>382</v>
      </c>
      <c r="AP256">
        <f t="shared" ref="AP256:AP263" ca="1" si="0">COUNTIFS($H$5:$H$145,$AO256,$AI$5:$AI$145,"?*")</f>
        <v>37</v>
      </c>
      <c r="AQ256">
        <f t="shared" ref="AQ256:AQ263" ca="1" si="1">COUNTIFS($H$5:$H$145,$AO256,$AI$5:$AI$145,"Completed")</f>
        <v>1</v>
      </c>
      <c r="AR256">
        <f t="shared" ref="AR256:AR263" ca="1" si="2">COUNTIFS($H$5:$H$145,$AO256,$AI$5:$AI$145,"Late")</f>
        <v>6</v>
      </c>
      <c r="AS256">
        <f t="shared" ref="AS256:AS263" ca="1" si="3">COUNTIFS($H$5:$H$145,$AO256,$AI$5:$AI$145,"On Schedule")</f>
        <v>30</v>
      </c>
    </row>
    <row r="257" spans="41:45" ht="30" customHeight="1" x14ac:dyDescent="0.2">
      <c r="AO257" t="s">
        <v>463</v>
      </c>
      <c r="AP257">
        <f t="shared" ca="1" si="0"/>
        <v>13</v>
      </c>
      <c r="AQ257">
        <f t="shared" ca="1" si="1"/>
        <v>0</v>
      </c>
      <c r="AR257">
        <f t="shared" ca="1" si="2"/>
        <v>10</v>
      </c>
      <c r="AS257">
        <f t="shared" ca="1" si="3"/>
        <v>3</v>
      </c>
    </row>
    <row r="258" spans="41:45" ht="30" customHeight="1" x14ac:dyDescent="0.2">
      <c r="AO258" t="s">
        <v>471</v>
      </c>
      <c r="AP258">
        <f t="shared" ca="1" si="0"/>
        <v>9</v>
      </c>
      <c r="AQ258">
        <f t="shared" ca="1" si="1"/>
        <v>0</v>
      </c>
      <c r="AR258">
        <f t="shared" ca="1" si="2"/>
        <v>3</v>
      </c>
      <c r="AS258">
        <f t="shared" ca="1" si="3"/>
        <v>6</v>
      </c>
    </row>
    <row r="259" spans="41:45" ht="30" customHeight="1" x14ac:dyDescent="0.2">
      <c r="AO259" t="s">
        <v>428</v>
      </c>
      <c r="AP259">
        <f t="shared" ca="1" si="0"/>
        <v>4</v>
      </c>
      <c r="AQ259">
        <f t="shared" ca="1" si="1"/>
        <v>0</v>
      </c>
      <c r="AR259">
        <f t="shared" ca="1" si="2"/>
        <v>1</v>
      </c>
      <c r="AS259">
        <f t="shared" ca="1" si="3"/>
        <v>3</v>
      </c>
    </row>
    <row r="260" spans="41:45" ht="30" customHeight="1" x14ac:dyDescent="0.2">
      <c r="AO260" t="s">
        <v>435</v>
      </c>
      <c r="AP260">
        <f t="shared" ca="1" si="0"/>
        <v>1</v>
      </c>
      <c r="AQ260">
        <f t="shared" ca="1" si="1"/>
        <v>0</v>
      </c>
      <c r="AR260">
        <f t="shared" ca="1" si="2"/>
        <v>0</v>
      </c>
      <c r="AS260">
        <f t="shared" ca="1" si="3"/>
        <v>1</v>
      </c>
    </row>
    <row r="261" spans="41:45" ht="30" customHeight="1" x14ac:dyDescent="0.2">
      <c r="AO261" t="s">
        <v>468</v>
      </c>
      <c r="AP261">
        <f t="shared" ca="1" si="0"/>
        <v>3</v>
      </c>
      <c r="AQ261">
        <f t="shared" ca="1" si="1"/>
        <v>0</v>
      </c>
      <c r="AR261">
        <f t="shared" ca="1" si="2"/>
        <v>0</v>
      </c>
      <c r="AS261">
        <f t="shared" ca="1" si="3"/>
        <v>3</v>
      </c>
    </row>
    <row r="262" spans="41:45" ht="30" customHeight="1" x14ac:dyDescent="0.2">
      <c r="AO262" t="s">
        <v>467</v>
      </c>
      <c r="AP262">
        <f t="shared" ca="1" si="0"/>
        <v>1</v>
      </c>
      <c r="AQ262">
        <f t="shared" ca="1" si="1"/>
        <v>0</v>
      </c>
      <c r="AR262">
        <f t="shared" ca="1" si="2"/>
        <v>0</v>
      </c>
      <c r="AS262">
        <f t="shared" ca="1" si="3"/>
        <v>1</v>
      </c>
    </row>
    <row r="263" spans="41:45" ht="30" customHeight="1" x14ac:dyDescent="0.2">
      <c r="AO263" t="s">
        <v>533</v>
      </c>
      <c r="AP263">
        <f t="shared" ca="1" si="0"/>
        <v>2</v>
      </c>
      <c r="AQ263">
        <f t="shared" ca="1" si="1"/>
        <v>0</v>
      </c>
      <c r="AR263">
        <f t="shared" ca="1" si="2"/>
        <v>1</v>
      </c>
      <c r="AS263">
        <f t="shared" ca="1" si="3"/>
        <v>1</v>
      </c>
    </row>
    <row r="266" spans="41:45" ht="30" customHeight="1" x14ac:dyDescent="0.2">
      <c r="AQ266" t="s">
        <v>4796</v>
      </c>
    </row>
    <row r="267" spans="41:45" ht="30" customHeight="1" x14ac:dyDescent="0.2">
      <c r="AO267" t="s">
        <v>4737</v>
      </c>
      <c r="AP267" t="s">
        <v>4395</v>
      </c>
      <c r="AQ267" t="s">
        <v>1859</v>
      </c>
      <c r="AR267" t="s">
        <v>1861</v>
      </c>
      <c r="AS267" t="s">
        <v>1860</v>
      </c>
    </row>
    <row r="268" spans="41:45" ht="30" customHeight="1" x14ac:dyDescent="0.2">
      <c r="AO268" t="s">
        <v>384</v>
      </c>
      <c r="AP268">
        <f ca="1">COUNTIFS($H$146:$H$251,$AO268,$AI$146:$AI$251,"?*")</f>
        <v>60</v>
      </c>
      <c r="AQ268">
        <f ca="1">COUNTIFS($H$146:$H$251,$AO268,$AI$146:$AI$251,"Completed")</f>
        <v>0</v>
      </c>
      <c r="AR268">
        <f ca="1">COUNTIFS($H$146:$H$251,$AO268,$AI$146:$AI$251,"Late")</f>
        <v>23</v>
      </c>
      <c r="AS268">
        <f ca="1">COUNTIFS($H$146:$H$251,$AO268,$AI$146:$AI$251,"On Schedule")</f>
        <v>37</v>
      </c>
    </row>
    <row r="269" spans="41:45" ht="30" customHeight="1" x14ac:dyDescent="0.2">
      <c r="AO269" t="s">
        <v>382</v>
      </c>
      <c r="AP269">
        <f ca="1">COUNTIFS($H$146:$H$251,$AO269,$AI$146:$AI$251,"?*")</f>
        <v>25</v>
      </c>
      <c r="AQ269">
        <f ca="1">COUNTIFS($H$146:$H$251,$AO269,$AI$146:$AI$251,"Completed")</f>
        <v>5</v>
      </c>
      <c r="AR269">
        <f ca="1">COUNTIFS($H$146:$H$251,$AO269,$AI$146:$AI$251,"Late")</f>
        <v>6</v>
      </c>
      <c r="AS269">
        <f ca="1">COUNTIFS($H$146:$H$251,$AO269,$AI$146:$AI$251,"On Schedule")</f>
        <v>14</v>
      </c>
    </row>
    <row r="270" spans="41:45" ht="30" customHeight="1" x14ac:dyDescent="0.2">
      <c r="AO270" t="s">
        <v>428</v>
      </c>
      <c r="AP270">
        <f ca="1">COUNTIFS($H$146:$H$251,$AO270,$AI$146:$AI$251,"?*")</f>
        <v>8</v>
      </c>
      <c r="AQ270">
        <f ca="1">COUNTIFS($H$146:$H$251,$AO270,$AI$146:$AI$251,"Completed")</f>
        <v>0</v>
      </c>
      <c r="AR270">
        <f ca="1">COUNTIFS($H$146:$H$251,$AO270,$AI$146:$AI$251,"Late")</f>
        <v>0</v>
      </c>
      <c r="AS270">
        <f ca="1">COUNTIFS($H$146:$H$251,$AO270,$AI$146:$AI$251,"On Schedule")</f>
        <v>8</v>
      </c>
    </row>
    <row r="271" spans="41:45" ht="30" customHeight="1" x14ac:dyDescent="0.2">
      <c r="AO271" t="s">
        <v>435</v>
      </c>
      <c r="AP271">
        <f ca="1">COUNTIFS($H$146:$H$251,$AO271,$AI$146:$AI$251,"?*")</f>
        <v>1</v>
      </c>
      <c r="AQ271">
        <f ca="1">COUNTIFS($H$146:$H$251,$AO271,$AI$146:$AI$251,"Completed")</f>
        <v>0</v>
      </c>
      <c r="AR271">
        <f ca="1">COUNTIFS($H$146:$H$251,$AO271,$AI$146:$AI$251,"Late")</f>
        <v>0</v>
      </c>
      <c r="AS271">
        <f ca="1">COUNTIFS($H$146:$H$251,$AO271,$AI$146:$AI$251,"On Schedule")</f>
        <v>1</v>
      </c>
    </row>
  </sheetData>
  <autoFilter ref="B4:AI251" xr:uid="{F6838785-D5CB-42C2-B1E0-373128421F04}">
    <filterColumn colId="33">
      <customFilters>
        <customFilter operator="notEqual" val=" "/>
      </customFilters>
    </filterColumn>
  </autoFilter>
  <mergeCells count="1">
    <mergeCell ref="B2:AI2"/>
  </mergeCells>
  <conditionalFormatting sqref="M6:M2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{B1492C1F-75AA-47A6-9A35-EE75326087DD}</x14:id>
        </ext>
      </extLst>
    </cfRule>
  </conditionalFormatting>
  <conditionalFormatting sqref="M26:M42 M4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{18446492-E561-4713-AA10-D7EE25540A5D}</x14:id>
        </ext>
      </extLst>
    </cfRule>
  </conditionalFormatting>
  <conditionalFormatting sqref="M43:M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{D5BF58EC-F530-41FF-BE84-E2B1D49BAE9D}</x14:id>
        </ext>
      </extLst>
    </cfRule>
  </conditionalFormatting>
  <conditionalFormatting sqref="M8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{A71555B9-9C79-4191-88D8-BCFF4B19BB8D}</x14:id>
        </ext>
      </extLst>
    </cfRule>
  </conditionalFormatting>
  <conditionalFormatting sqref="M84:M184 M5 M25 M46:M82 M186:M251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{F5C764C6-D987-401C-BCCC-44B28A913148}</x14:id>
        </ext>
      </extLst>
    </cfRule>
  </conditionalFormatting>
  <conditionalFormatting sqref="P24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{EBFA645F-A542-45F7-9A7B-D0E086FE7618}</x14:id>
        </ext>
      </extLst>
    </cfRule>
  </conditionalFormatting>
  <conditionalFormatting sqref="P249:P251 P5 P25 P46:P140 P142:P247 Q185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{A1401BE9-FE9B-4EA5-9073-C8A675E13F2F}</x14:id>
        </ext>
      </extLst>
    </cfRule>
  </conditionalFormatting>
  <conditionalFormatting sqref="Q5:Q140 N5:N251 O141:Q141 Q142:Q184 L185:M185 Q186:Q251">
    <cfRule type="expression" dxfId="56" priority="42">
      <formula>L5="On Schedule"</formula>
    </cfRule>
    <cfRule type="expression" dxfId="55" priority="43">
      <formula>L5="Completed"</formula>
    </cfRule>
    <cfRule type="expression" dxfId="54" priority="41">
      <formula>L5="Late"</formula>
    </cfRule>
  </conditionalFormatting>
  <conditionalFormatting sqref="S6:S22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{D9DA102F-FB6D-4494-98B8-B5966528B0A9}</x14:id>
        </ext>
      </extLst>
    </cfRule>
  </conditionalFormatting>
  <conditionalFormatting sqref="S23:S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{7C15BDD9-EE81-42EC-98CA-CCC160D902F4}</x14:id>
        </ext>
      </extLst>
    </cfRule>
  </conditionalFormatting>
  <conditionalFormatting sqref="S25 S5 S46:S251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{F4B8BE00-AE8B-473C-B5FD-838F09477F72}</x14:id>
        </ext>
      </extLst>
    </cfRule>
  </conditionalFormatting>
  <conditionalFormatting sqref="S26:S4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{F9C673C0-43D0-4354-8A6E-75949A160473}</x14:id>
        </ext>
      </extLst>
    </cfRule>
  </conditionalFormatting>
  <conditionalFormatting sqref="T5:T24">
    <cfRule type="expression" dxfId="53" priority="16">
      <formula>T5="Late"</formula>
    </cfRule>
    <cfRule type="expression" dxfId="52" priority="17">
      <formula>T5="On Schedule"</formula>
    </cfRule>
    <cfRule type="expression" dxfId="51" priority="18">
      <formula>T5="Completed"</formula>
    </cfRule>
  </conditionalFormatting>
  <conditionalFormatting sqref="T23:T25 Z23:Z25">
    <cfRule type="expression" dxfId="50" priority="21">
      <formula>T23="On Schedule"</formula>
    </cfRule>
    <cfRule type="expression" dxfId="49" priority="22">
      <formula>T23="Completed"</formula>
    </cfRule>
    <cfRule type="expression" dxfId="48" priority="20">
      <formula>T23="Late"</formula>
    </cfRule>
  </conditionalFormatting>
  <conditionalFormatting sqref="V6:V24 P6:P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{66386B8D-D450-4CE4-8B79-214C074DE971}</x14:id>
        </ext>
      </extLst>
    </cfRule>
  </conditionalFormatting>
  <conditionalFormatting sqref="V25 V5 V46:V251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{65AB88CC-D603-4D42-8118-494BDF0FE6B2}</x14:id>
        </ext>
      </extLst>
    </cfRule>
  </conditionalFormatting>
  <conditionalFormatting sqref="V26:V42 P26:P45 V4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{9163272F-5F93-4448-AD7A-449DD7B782EA}</x14:id>
        </ext>
      </extLst>
    </cfRule>
  </conditionalFormatting>
  <conditionalFormatting sqref="V43:V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{73CF5235-4FE8-4DDE-8CD8-338AAE999B21}</x14:id>
        </ext>
      </extLst>
    </cfRule>
  </conditionalFormatting>
  <conditionalFormatting sqref="W5:W251">
    <cfRule type="expression" dxfId="47" priority="36">
      <formula>W5="Late"</formula>
    </cfRule>
    <cfRule type="expression" dxfId="46" priority="38">
      <formula>W5="Completed"</formula>
    </cfRule>
    <cfRule type="expression" dxfId="45" priority="37">
      <formula>W5="On Schedule"</formula>
    </cfRule>
  </conditionalFormatting>
  <conditionalFormatting sqref="Y6:Y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{91A5ED1B-1603-4F3A-9894-C4F91534F26C}</x14:id>
        </ext>
      </extLst>
    </cfRule>
  </conditionalFormatting>
  <conditionalFormatting sqref="Y25 Y5 Y46:Y66 Y68:Y25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{313F3328-B12A-479D-BB87-DF0859E21D8E}</x14:id>
        </ext>
      </extLst>
    </cfRule>
  </conditionalFormatting>
  <conditionalFormatting sqref="Y26:Y4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{1A99928A-587B-4F15-8951-C07EB4A53CEB}</x14:id>
        </ext>
      </extLst>
    </cfRule>
  </conditionalFormatting>
  <conditionalFormatting sqref="Z5:Z24">
    <cfRule type="expression" dxfId="44" priority="13">
      <formula>Z5="Completed"</formula>
    </cfRule>
    <cfRule type="expression" dxfId="43" priority="12">
      <formula>Z5="On Schedule"</formula>
    </cfRule>
    <cfRule type="expression" dxfId="42" priority="11">
      <formula>Z5="Late"</formula>
    </cfRule>
  </conditionalFormatting>
  <conditionalFormatting sqref="AB6:AB24 AE6:AE24 AH6:AH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{ACB9B655-2545-47A5-B44A-0801432D11A7}</x14:id>
        </ext>
      </extLst>
    </cfRule>
  </conditionalFormatting>
  <conditionalFormatting sqref="AB25 AB5 AB46:AB251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{FE3F165E-55AD-4F99-8A4F-19B6C1B78997}</x14:id>
        </ext>
      </extLst>
    </cfRule>
  </conditionalFormatting>
  <conditionalFormatting sqref="AB26:AB45 AE26:AE45 AH26:AH4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{C947E09D-0484-4466-BBCC-64264FEE200D}</x14:id>
        </ext>
      </extLst>
    </cfRule>
  </conditionalFormatting>
  <conditionalFormatting sqref="AC5:AC251">
    <cfRule type="expression" dxfId="41" priority="32">
      <formula>AC5="Late"</formula>
    </cfRule>
    <cfRule type="expression" dxfId="40" priority="33">
      <formula>AC5="On Schedule"</formula>
    </cfRule>
    <cfRule type="expression" dxfId="39" priority="34">
      <formula>AC5="Completed"</formula>
    </cfRule>
  </conditionalFormatting>
  <conditionalFormatting sqref="AE5 AE25 AE46:AE25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{F0D2B3B4-55B6-4587-AC60-A7F9964477AE}</x14:id>
        </ext>
      </extLst>
    </cfRule>
  </conditionalFormatting>
  <conditionalFormatting sqref="AF5:AF251 T26:T251 Z26:Z251 X67:Y67 AG139:AI139">
    <cfRule type="expression" dxfId="38" priority="5">
      <formula>T5="Late"</formula>
    </cfRule>
    <cfRule type="expression" dxfId="37" priority="6">
      <formula>T5="On Schedule"</formula>
    </cfRule>
    <cfRule type="expression" dxfId="36" priority="7">
      <formula>T5="Completed"</formula>
    </cfRule>
  </conditionalFormatting>
  <conditionalFormatting sqref="AH25 AH5 AH46:AH138 AH140:AH25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{A9D541CB-9E6C-487C-BC8B-7A1D2C4F7EB9}</x14:id>
        </ext>
      </extLst>
    </cfRule>
  </conditionalFormatting>
  <conditionalFormatting sqref="AI5:AI138 AI140:AI251">
    <cfRule type="expression" dxfId="35" priority="26">
      <formula>AI5="Late"</formula>
    </cfRule>
    <cfRule type="expression" dxfId="34" priority="27">
      <formula>AI5="On Schedule"</formula>
    </cfRule>
    <cfRule type="expression" dxfId="33" priority="28">
      <formula>AI5="Completed"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492C1F-75AA-47A6-9A35-EE7532608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M6:M24</xm:sqref>
        </x14:conditionalFormatting>
        <x14:conditionalFormatting xmlns:xm="http://schemas.microsoft.com/office/excel/2006/main">
          <x14:cfRule type="dataBar" id="{18446492-E561-4713-AA10-D7EE25540A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M26:M42 M45</xm:sqref>
        </x14:conditionalFormatting>
        <x14:conditionalFormatting xmlns:xm="http://schemas.microsoft.com/office/excel/2006/main">
          <x14:cfRule type="dataBar" id="{D5BF58EC-F530-41FF-BE84-E2B1D49BAE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M43:M44</xm:sqref>
        </x14:conditionalFormatting>
        <x14:conditionalFormatting xmlns:xm="http://schemas.microsoft.com/office/excel/2006/main">
          <x14:cfRule type="dataBar" id="{A71555B9-9C79-4191-88D8-BCFF4B19BB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M83</xm:sqref>
        </x14:conditionalFormatting>
        <x14:conditionalFormatting xmlns:xm="http://schemas.microsoft.com/office/excel/2006/main">
          <x14:cfRule type="dataBar" id="{F5C764C6-D987-401C-BCCC-44B28A9131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M84:M184 M5 M25 M46:M82 M186:M251</xm:sqref>
        </x14:conditionalFormatting>
        <x14:conditionalFormatting xmlns:xm="http://schemas.microsoft.com/office/excel/2006/main">
          <x14:cfRule type="dataBar" id="{EBFA645F-A542-45F7-9A7B-D0E086FE76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P248</xm:sqref>
        </x14:conditionalFormatting>
        <x14:conditionalFormatting xmlns:xm="http://schemas.microsoft.com/office/excel/2006/main">
          <x14:cfRule type="dataBar" id="{A1401BE9-FE9B-4EA5-9073-C8A675E13F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P249:P251 P5 P25 P46:P140 P142:P247 Q185</xm:sqref>
        </x14:conditionalFormatting>
        <x14:conditionalFormatting xmlns:xm="http://schemas.microsoft.com/office/excel/2006/main">
          <x14:cfRule type="dataBar" id="{D9DA102F-FB6D-4494-98B8-B5966528B0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S6:S22</xm:sqref>
        </x14:conditionalFormatting>
        <x14:conditionalFormatting xmlns:xm="http://schemas.microsoft.com/office/excel/2006/main">
          <x14:cfRule type="dataBar" id="{7C15BDD9-EE81-42EC-98CA-CCC160D902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S23:S24</xm:sqref>
        </x14:conditionalFormatting>
        <x14:conditionalFormatting xmlns:xm="http://schemas.microsoft.com/office/excel/2006/main">
          <x14:cfRule type="dataBar" id="{F4B8BE00-AE8B-473C-B5FD-838F09477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S25 S5 S46:S251</xm:sqref>
        </x14:conditionalFormatting>
        <x14:conditionalFormatting xmlns:xm="http://schemas.microsoft.com/office/excel/2006/main">
          <x14:cfRule type="dataBar" id="{F9C673C0-43D0-4354-8A6E-75949A160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S26:S45</xm:sqref>
        </x14:conditionalFormatting>
        <x14:conditionalFormatting xmlns:xm="http://schemas.microsoft.com/office/excel/2006/main">
          <x14:cfRule type="dataBar" id="{66386B8D-D450-4CE4-8B79-214C074DE9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V6:V24 P6:P24</xm:sqref>
        </x14:conditionalFormatting>
        <x14:conditionalFormatting xmlns:xm="http://schemas.microsoft.com/office/excel/2006/main">
          <x14:cfRule type="dataBar" id="{65AB88CC-D603-4D42-8118-494BDF0FE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V25 V5 V46:V251</xm:sqref>
        </x14:conditionalFormatting>
        <x14:conditionalFormatting xmlns:xm="http://schemas.microsoft.com/office/excel/2006/main">
          <x14:cfRule type="dataBar" id="{9163272F-5F93-4448-AD7A-449DD7B78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V26:V42 P26:P45 V45</xm:sqref>
        </x14:conditionalFormatting>
        <x14:conditionalFormatting xmlns:xm="http://schemas.microsoft.com/office/excel/2006/main">
          <x14:cfRule type="dataBar" id="{73CF5235-4FE8-4DDE-8CD8-338AAE999B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V43:V44</xm:sqref>
        </x14:conditionalFormatting>
        <x14:conditionalFormatting xmlns:xm="http://schemas.microsoft.com/office/excel/2006/main">
          <x14:cfRule type="dataBar" id="{91A5ED1B-1603-4F3A-9894-C4F91534F2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Y6:Y24</xm:sqref>
        </x14:conditionalFormatting>
        <x14:conditionalFormatting xmlns:xm="http://schemas.microsoft.com/office/excel/2006/main">
          <x14:cfRule type="dataBar" id="{313F3328-B12A-479D-BB87-DF0859E21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Y25 Y5 Y46:Y66 Y68:Y251</xm:sqref>
        </x14:conditionalFormatting>
        <x14:conditionalFormatting xmlns:xm="http://schemas.microsoft.com/office/excel/2006/main">
          <x14:cfRule type="dataBar" id="{1A99928A-587B-4F15-8951-C07EB4A53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Y26:Y45</xm:sqref>
        </x14:conditionalFormatting>
        <x14:conditionalFormatting xmlns:xm="http://schemas.microsoft.com/office/excel/2006/main">
          <x14:cfRule type="dataBar" id="{ACB9B655-2545-47A5-B44A-0801432D11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AB6:AB24 AE6:AE24 AH6:AH24</xm:sqref>
        </x14:conditionalFormatting>
        <x14:conditionalFormatting xmlns:xm="http://schemas.microsoft.com/office/excel/2006/main">
          <x14:cfRule type="dataBar" id="{FE3F165E-55AD-4F99-8A4F-19B6C1B78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AB25 AB5 AB46:AB251</xm:sqref>
        </x14:conditionalFormatting>
        <x14:conditionalFormatting xmlns:xm="http://schemas.microsoft.com/office/excel/2006/main">
          <x14:cfRule type="dataBar" id="{C947E09D-0484-4466-BBCC-64264FEE20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AB26:AB45 AE26:AE45 AH26:AH45</xm:sqref>
        </x14:conditionalFormatting>
        <x14:conditionalFormatting xmlns:xm="http://schemas.microsoft.com/office/excel/2006/main">
          <x14:cfRule type="dataBar" id="{F0D2B3B4-55B6-4587-AC60-A7F9964477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AE5 AE25 AE46:AE251</xm:sqref>
        </x14:conditionalFormatting>
        <x14:conditionalFormatting xmlns:xm="http://schemas.microsoft.com/office/excel/2006/main">
          <x14:cfRule type="dataBar" id="{A9D541CB-9E6C-487C-BC8B-7A1D2C4F7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AH25 AH5 AH46:AH138 AH140:AH251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5486-0AC5-4AF1-BE5F-C8FA851C04B4}">
  <sheetPr codeName="Sheet15">
    <tabColor theme="8"/>
  </sheetPr>
  <dimension ref="C4:H30"/>
  <sheetViews>
    <sheetView showGridLines="0" topLeftCell="A8" zoomScale="80" zoomScaleNormal="80" workbookViewId="0">
      <selection activeCell="F10" sqref="F10"/>
    </sheetView>
  </sheetViews>
  <sheetFormatPr defaultRowHeight="14.25" x14ac:dyDescent="0.2"/>
  <cols>
    <col min="4" max="4" width="38.75" bestFit="1" customWidth="1"/>
    <col min="5" max="7" width="15.625" customWidth="1"/>
  </cols>
  <sheetData>
    <row r="4" spans="3:8" ht="15" thickBot="1" x14ac:dyDescent="0.25"/>
    <row r="5" spans="3:8" x14ac:dyDescent="0.2">
      <c r="C5" s="464"/>
      <c r="D5" s="465"/>
      <c r="E5" s="466"/>
      <c r="F5" s="466"/>
      <c r="G5" s="466"/>
      <c r="H5" s="467"/>
    </row>
    <row r="6" spans="3:8" ht="25.5" x14ac:dyDescent="0.35">
      <c r="C6" s="468"/>
      <c r="D6" s="904" t="s">
        <v>4729</v>
      </c>
      <c r="E6" s="904"/>
      <c r="F6" s="904"/>
      <c r="G6" s="904"/>
      <c r="H6" s="469"/>
    </row>
    <row r="7" spans="3:8" x14ac:dyDescent="0.2">
      <c r="C7" s="470"/>
      <c r="D7" s="480"/>
      <c r="E7" s="481"/>
      <c r="F7" s="481"/>
      <c r="G7" s="481"/>
      <c r="H7" s="469"/>
    </row>
    <row r="8" spans="3:8" ht="36" customHeight="1" x14ac:dyDescent="0.2">
      <c r="C8" s="470"/>
      <c r="D8" s="905" t="s">
        <v>4730</v>
      </c>
      <c r="E8" s="905"/>
      <c r="F8" s="905"/>
      <c r="G8" s="905"/>
      <c r="H8" s="471"/>
    </row>
    <row r="9" spans="3:8" ht="36" customHeight="1" x14ac:dyDescent="0.2">
      <c r="C9" s="470"/>
      <c r="D9" s="484" t="s">
        <v>4731</v>
      </c>
      <c r="E9" s="484" t="s">
        <v>4395</v>
      </c>
      <c r="F9" s="484" t="s">
        <v>1859</v>
      </c>
      <c r="G9" s="484" t="s">
        <v>4396</v>
      </c>
      <c r="H9" s="906"/>
    </row>
    <row r="10" spans="3:8" ht="25.5" customHeight="1" x14ac:dyDescent="0.2">
      <c r="C10" s="470"/>
      <c r="D10" s="472" t="s">
        <v>0</v>
      </c>
      <c r="E10" s="473">
        <f ca="1">COUNTA('01 Summary'!$N$4:$N$144)</f>
        <v>114</v>
      </c>
      <c r="F10" s="573">
        <f ca="1">COUNTIF('01 Summary'!$N$4:$N$144,"Completed")</f>
        <v>102</v>
      </c>
      <c r="G10" s="573">
        <f ca="1">E10-F10</f>
        <v>12</v>
      </c>
      <c r="H10" s="907"/>
    </row>
    <row r="11" spans="3:8" ht="25.5" customHeight="1" x14ac:dyDescent="0.2">
      <c r="C11" s="470"/>
      <c r="D11" s="472" t="s">
        <v>1</v>
      </c>
      <c r="E11" s="473">
        <f ca="1">COUNTA('01 Summary'!$Q$4:$Q$144)</f>
        <v>115</v>
      </c>
      <c r="F11" s="573">
        <f ca="1">COUNTIF('01 Summary'!$Q$4:$Q$144,"Completed")</f>
        <v>99</v>
      </c>
      <c r="G11" s="474">
        <f t="shared" ref="G11:G17" ca="1" si="0">E11-F11</f>
        <v>16</v>
      </c>
      <c r="H11" s="907"/>
    </row>
    <row r="12" spans="3:8" ht="25.5" customHeight="1" x14ac:dyDescent="0.2">
      <c r="C12" s="470"/>
      <c r="D12" s="472" t="s">
        <v>4732</v>
      </c>
      <c r="E12" s="473">
        <f ca="1">COUNTA('01 Summary'!$T$4:$T$144)</f>
        <v>33</v>
      </c>
      <c r="F12" s="573">
        <f ca="1">COUNTIF('01 Summary'!$T$4:$T$144,"Completed")</f>
        <v>20</v>
      </c>
      <c r="G12" s="474">
        <f t="shared" ca="1" si="0"/>
        <v>13</v>
      </c>
      <c r="H12" s="907"/>
    </row>
    <row r="13" spans="3:8" ht="25.5" customHeight="1" x14ac:dyDescent="0.2">
      <c r="C13" s="470"/>
      <c r="D13" s="472" t="s">
        <v>2</v>
      </c>
      <c r="E13" s="473">
        <f ca="1">COUNTA('01 Summary'!$W$4:$W$144)</f>
        <v>103</v>
      </c>
      <c r="F13" s="573">
        <f ca="1">COUNTIF('01 Summary'!$W$4:$W$144,"Completed")</f>
        <v>65</v>
      </c>
      <c r="G13" s="474">
        <f t="shared" ca="1" si="0"/>
        <v>38</v>
      </c>
      <c r="H13" s="907"/>
    </row>
    <row r="14" spans="3:8" ht="25.5" customHeight="1" x14ac:dyDescent="0.2">
      <c r="C14" s="470"/>
      <c r="D14" s="472" t="s">
        <v>542</v>
      </c>
      <c r="E14" s="473">
        <f ca="1">COUNTA('01 Summary'!$Z$4:$Z$144)</f>
        <v>29</v>
      </c>
      <c r="F14" s="573">
        <f ca="1">COUNTIF('01 Summary'!$Z$4:$Z$144,"Completed")</f>
        <v>3</v>
      </c>
      <c r="G14" s="474">
        <f t="shared" ca="1" si="0"/>
        <v>26</v>
      </c>
      <c r="H14" s="907"/>
    </row>
    <row r="15" spans="3:8" ht="25.5" customHeight="1" x14ac:dyDescent="0.2">
      <c r="C15" s="470"/>
      <c r="D15" s="472" t="s">
        <v>1919</v>
      </c>
      <c r="E15" s="473">
        <f ca="1">COUNTA('01 Summary'!$AC$4:$AC$144)</f>
        <v>96</v>
      </c>
      <c r="F15" s="573">
        <f ca="1">COUNTIF('01 Summary'!$AC$4:$AC$144,"Completed")</f>
        <v>56</v>
      </c>
      <c r="G15" s="474">
        <f t="shared" ca="1" si="0"/>
        <v>40</v>
      </c>
      <c r="H15" s="907"/>
    </row>
    <row r="16" spans="3:8" ht="25.5" customHeight="1" x14ac:dyDescent="0.2">
      <c r="C16" s="470"/>
      <c r="D16" s="472" t="s">
        <v>3</v>
      </c>
      <c r="E16" s="473">
        <f ca="1">COUNTA('01 Summary'!$AF$4:$AF$144)</f>
        <v>84</v>
      </c>
      <c r="F16" s="573">
        <f ca="1">COUNTIF('01 Summary'!$AF$4:$AF$144,"Completed")</f>
        <v>20</v>
      </c>
      <c r="G16" s="474">
        <f t="shared" ca="1" si="0"/>
        <v>64</v>
      </c>
      <c r="H16" s="907"/>
    </row>
    <row r="17" spans="3:8" ht="25.5" customHeight="1" x14ac:dyDescent="0.2">
      <c r="C17" s="470"/>
      <c r="D17" s="472" t="s">
        <v>1918</v>
      </c>
      <c r="E17" s="473">
        <f ca="1">COUNTA('01 Summary'!$AI$4:$AI$144)</f>
        <v>96</v>
      </c>
      <c r="F17" s="573">
        <f ca="1">COUNTIF('01 Summary'!$AI$4:$AI$144,"Completed")</f>
        <v>1</v>
      </c>
      <c r="G17" s="474">
        <f t="shared" ca="1" si="0"/>
        <v>95</v>
      </c>
      <c r="H17" s="908"/>
    </row>
    <row r="18" spans="3:8" ht="19.5" x14ac:dyDescent="0.25">
      <c r="C18" s="470"/>
      <c r="D18" s="482"/>
      <c r="E18" s="483"/>
      <c r="F18" s="483"/>
      <c r="G18" s="483"/>
      <c r="H18" s="469"/>
    </row>
    <row r="19" spans="3:8" ht="36" customHeight="1" x14ac:dyDescent="0.2">
      <c r="C19" s="470"/>
      <c r="D19" s="909" t="s">
        <v>4733</v>
      </c>
      <c r="E19" s="909"/>
      <c r="F19" s="909"/>
      <c r="G19" s="909"/>
      <c r="H19" s="906"/>
    </row>
    <row r="20" spans="3:8" ht="36" customHeight="1" x14ac:dyDescent="0.2">
      <c r="C20" s="470"/>
      <c r="D20" s="484" t="s">
        <v>4731</v>
      </c>
      <c r="E20" s="484" t="s">
        <v>4395</v>
      </c>
      <c r="F20" s="484" t="s">
        <v>1859</v>
      </c>
      <c r="G20" s="484" t="s">
        <v>4396</v>
      </c>
      <c r="H20" s="907"/>
    </row>
    <row r="21" spans="3:8" ht="25.5" customHeight="1" x14ac:dyDescent="0.2">
      <c r="C21" s="470"/>
      <c r="D21" s="472" t="s">
        <v>0</v>
      </c>
      <c r="E21" s="473">
        <f ca="1">COUNTA('01 Summary'!$N$145:$N$250)</f>
        <v>95</v>
      </c>
      <c r="F21" s="479">
        <f ca="1">COUNTIF('01 Summary'!$N$145:$N$250,"Completed")</f>
        <v>76</v>
      </c>
      <c r="G21" s="474">
        <f ca="1">E21-F21</f>
        <v>19</v>
      </c>
      <c r="H21" s="907"/>
    </row>
    <row r="22" spans="3:8" ht="25.5" customHeight="1" x14ac:dyDescent="0.2">
      <c r="C22" s="470"/>
      <c r="D22" s="472" t="s">
        <v>1</v>
      </c>
      <c r="E22" s="473">
        <f ca="1">COUNTA('01 Summary'!$Q$145:$Q$250)</f>
        <v>97</v>
      </c>
      <c r="F22" s="479">
        <f ca="1">COUNTIF('01 Summary'!$Q$145:$Q$250,"Completed")</f>
        <v>72</v>
      </c>
      <c r="G22" s="474">
        <f t="shared" ref="G22:G28" ca="1" si="1">E22-F22</f>
        <v>25</v>
      </c>
      <c r="H22" s="907"/>
    </row>
    <row r="23" spans="3:8" ht="25.5" customHeight="1" x14ac:dyDescent="0.2">
      <c r="C23" s="470"/>
      <c r="D23" s="472" t="s">
        <v>4732</v>
      </c>
      <c r="E23" s="473">
        <f ca="1">COUNTA('01 Summary'!$T$145:$T$250)</f>
        <v>11</v>
      </c>
      <c r="F23" s="479">
        <f ca="1">COUNTIF('01 Summary'!$T$145:$T$250,"Completed")</f>
        <v>3</v>
      </c>
      <c r="G23" s="474">
        <f t="shared" ca="1" si="1"/>
        <v>8</v>
      </c>
      <c r="H23" s="907"/>
    </row>
    <row r="24" spans="3:8" ht="25.5" customHeight="1" x14ac:dyDescent="0.2">
      <c r="C24" s="470"/>
      <c r="D24" s="472" t="s">
        <v>2</v>
      </c>
      <c r="E24" s="473">
        <f ca="1">COUNTA('01 Summary'!$W$145:$W$250)</f>
        <v>95</v>
      </c>
      <c r="F24" s="479">
        <f ca="1">COUNTIF('01 Summary'!$W$145:$W$250,"Completed")</f>
        <v>32</v>
      </c>
      <c r="G24" s="474">
        <f t="shared" ca="1" si="1"/>
        <v>63</v>
      </c>
      <c r="H24" s="907"/>
    </row>
    <row r="25" spans="3:8" ht="25.5" hidden="1" customHeight="1" x14ac:dyDescent="0.2">
      <c r="C25" s="470"/>
      <c r="D25" s="472" t="s">
        <v>542</v>
      </c>
      <c r="E25" s="473">
        <f>COUNTA('01 Summary'!$Z$62:$Z$63,'01 Summary'!$Z$145:$Z$250)</f>
        <v>0</v>
      </c>
      <c r="F25" s="479">
        <f>COUNTIF('01 Summary'!$Z$62:$Z$63,"Completed")+COUNTIF('01 Summary'!$Z$145:$Z$250,"Completed")</f>
        <v>0</v>
      </c>
      <c r="G25" s="474">
        <f t="shared" si="1"/>
        <v>0</v>
      </c>
      <c r="H25" s="907"/>
    </row>
    <row r="26" spans="3:8" ht="25.5" customHeight="1" x14ac:dyDescent="0.2">
      <c r="C26" s="470"/>
      <c r="D26" s="472" t="s">
        <v>1919</v>
      </c>
      <c r="E26" s="473">
        <f ca="1">COUNTA('01 Summary'!$AC$145:$AC$250)</f>
        <v>94</v>
      </c>
      <c r="F26" s="479">
        <f ca="1">COUNTIF('01 Summary'!$AC$145:$AC$250,"Completed")</f>
        <v>32</v>
      </c>
      <c r="G26" s="474">
        <f t="shared" ca="1" si="1"/>
        <v>62</v>
      </c>
      <c r="H26" s="907"/>
    </row>
    <row r="27" spans="3:8" ht="25.5" customHeight="1" x14ac:dyDescent="0.2">
      <c r="C27" s="470"/>
      <c r="D27" s="472" t="s">
        <v>3</v>
      </c>
      <c r="E27" s="473">
        <f ca="1">COUNTA('01 Summary'!$AF$145:$AF$250)</f>
        <v>95</v>
      </c>
      <c r="F27" s="479">
        <f ca="1">COUNTIF('01 Summary'!$AF$145:$AF$250,"Completed")</f>
        <v>13</v>
      </c>
      <c r="G27" s="474">
        <f t="shared" ca="1" si="1"/>
        <v>82</v>
      </c>
      <c r="H27" s="908"/>
    </row>
    <row r="28" spans="3:8" ht="25.5" customHeight="1" x14ac:dyDescent="0.2">
      <c r="C28" s="470"/>
      <c r="D28" s="472" t="s">
        <v>1918</v>
      </c>
      <c r="E28" s="473">
        <f ca="1">COUNTA('01 Summary'!$AI$145:$AI$250)</f>
        <v>94</v>
      </c>
      <c r="F28" s="479">
        <f ca="1">COUNTIF('01 Summary'!$AI$145:$AI$250,"Completed")</f>
        <v>5</v>
      </c>
      <c r="G28" s="474">
        <f t="shared" ca="1" si="1"/>
        <v>89</v>
      </c>
      <c r="H28" s="469"/>
    </row>
    <row r="29" spans="3:8" x14ac:dyDescent="0.2">
      <c r="C29" s="470"/>
      <c r="D29" s="480"/>
      <c r="E29" s="481"/>
      <c r="F29" s="481"/>
      <c r="G29" s="481"/>
      <c r="H29" s="469"/>
    </row>
    <row r="30" spans="3:8" ht="15" thickBot="1" x14ac:dyDescent="0.25">
      <c r="C30" s="475"/>
      <c r="D30" s="476"/>
      <c r="E30" s="477"/>
      <c r="F30" s="477"/>
      <c r="G30" s="477"/>
      <c r="H30" s="478"/>
    </row>
  </sheetData>
  <mergeCells count="5">
    <mergeCell ref="D6:G6"/>
    <mergeCell ref="D8:G8"/>
    <mergeCell ref="H9:H17"/>
    <mergeCell ref="D19:G19"/>
    <mergeCell ref="H19:H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E83F-DD8E-4FD2-A15A-779B7166B3F6}">
  <sheetPr codeName="Sheet6"/>
  <dimension ref="A4:AG366"/>
  <sheetViews>
    <sheetView topLeftCell="A11" zoomScale="55" zoomScaleNormal="55" workbookViewId="0">
      <selection activeCell="F26" sqref="F26"/>
    </sheetView>
  </sheetViews>
  <sheetFormatPr defaultRowHeight="30" customHeight="1" outlineLevelCol="1" x14ac:dyDescent="0.2"/>
  <cols>
    <col min="1" max="1" width="39.25" customWidth="1"/>
    <col min="2" max="2" width="20.625" style="109" hidden="1" customWidth="1"/>
    <col min="3" max="5" width="27.625" customWidth="1" outlineLevel="1"/>
    <col min="6" max="6" width="23.125" bestFit="1" customWidth="1"/>
    <col min="7" max="7" width="46.75" hidden="1" customWidth="1" outlineLevel="1"/>
    <col min="8" max="8" width="19.25" hidden="1" customWidth="1" outlineLevel="1"/>
    <col min="9" max="9" width="7.625" hidden="1" customWidth="1" outlineLevel="1"/>
    <col min="10" max="10" width="31" style="2" hidden="1" customWidth="1" outlineLevel="1"/>
    <col min="11" max="11" width="157.75" bestFit="1" customWidth="1" collapsed="1"/>
    <col min="12" max="12" width="14.5" hidden="1" customWidth="1" outlineLevel="1"/>
    <col min="13" max="13" width="11.625" hidden="1" customWidth="1" outlineLevel="1"/>
    <col min="14" max="14" width="14.25" hidden="1" customWidth="1" outlineLevel="1"/>
    <col min="15" max="15" width="12.875" hidden="1" customWidth="1" outlineLevel="1"/>
    <col min="16" max="16" width="16.375" hidden="1" customWidth="1" outlineLevel="1"/>
    <col min="17" max="17" width="11.75" hidden="1" customWidth="1" outlineLevel="1"/>
    <col min="18" max="19" width="18.125" hidden="1" customWidth="1" outlineLevel="1"/>
    <col min="20" max="20" width="21.25" hidden="1" customWidth="1" outlineLevel="1"/>
    <col min="21" max="21" width="14.375" hidden="1" customWidth="1" outlineLevel="1"/>
    <col min="22" max="22" width="14.625" hidden="1" customWidth="1" outlineLevel="1"/>
    <col min="23" max="23" width="18.125" hidden="1" customWidth="1" collapsed="1"/>
    <col min="24" max="24" width="15.625" customWidth="1"/>
    <col min="25" max="25" width="20.625" style="104" hidden="1" customWidth="1"/>
    <col min="26" max="26" width="20.625" style="109" customWidth="1"/>
    <col min="27" max="27" width="20.625" style="109" hidden="1" customWidth="1"/>
    <col min="28" max="28" width="20.625" style="104" hidden="1" customWidth="1"/>
    <col min="29" max="29" width="20.625" hidden="1" customWidth="1"/>
    <col min="30" max="30" width="157.75" hidden="1" customWidth="1" collapsed="1"/>
    <col min="31" max="32" width="27.625" customWidth="1" outlineLevel="1"/>
    <col min="33" max="38" width="20.625" customWidth="1"/>
  </cols>
  <sheetData>
    <row r="4" spans="1:32" ht="150" customHeight="1" x14ac:dyDescent="0.2">
      <c r="A4" s="6" t="s">
        <v>1608</v>
      </c>
      <c r="B4" s="108"/>
      <c r="C4" s="6"/>
      <c r="D4" s="6" t="s">
        <v>16</v>
      </c>
      <c r="E4" s="6" t="s">
        <v>750</v>
      </c>
      <c r="F4" s="7" t="s">
        <v>439</v>
      </c>
      <c r="G4" s="7" t="s">
        <v>751</v>
      </c>
      <c r="H4" s="7" t="s">
        <v>752</v>
      </c>
      <c r="I4" s="7" t="s">
        <v>753</v>
      </c>
      <c r="J4" s="7" t="s">
        <v>754</v>
      </c>
      <c r="K4" s="7" t="s">
        <v>755</v>
      </c>
      <c r="L4" s="7" t="s">
        <v>756</v>
      </c>
      <c r="M4" s="7" t="s">
        <v>16</v>
      </c>
      <c r="N4" s="7" t="s">
        <v>757</v>
      </c>
      <c r="O4" s="7" t="s">
        <v>758</v>
      </c>
      <c r="P4" s="7" t="s">
        <v>759</v>
      </c>
      <c r="Q4" s="7" t="s">
        <v>760</v>
      </c>
      <c r="R4" s="7" t="s">
        <v>761</v>
      </c>
      <c r="S4" s="7" t="s">
        <v>762</v>
      </c>
      <c r="T4" s="7" t="s">
        <v>763</v>
      </c>
      <c r="U4" s="7" t="s">
        <v>764</v>
      </c>
      <c r="V4" s="7" t="s">
        <v>765</v>
      </c>
      <c r="W4" s="7" t="s">
        <v>766</v>
      </c>
      <c r="X4" s="7" t="s">
        <v>20</v>
      </c>
      <c r="Y4" s="7"/>
      <c r="Z4" s="108"/>
      <c r="AA4" s="108"/>
      <c r="AB4" s="7"/>
      <c r="AD4" s="7" t="s">
        <v>755</v>
      </c>
      <c r="AE4" s="6" t="s">
        <v>1919</v>
      </c>
      <c r="AF4" s="6" t="s">
        <v>1918</v>
      </c>
    </row>
    <row r="5" spans="1:32" ht="30" customHeight="1" x14ac:dyDescent="0.2">
      <c r="A5" s="14">
        <v>1</v>
      </c>
      <c r="B5" s="105"/>
      <c r="C5" s="14" t="s">
        <v>640</v>
      </c>
      <c r="D5" s="14" t="s">
        <v>86</v>
      </c>
      <c r="E5" s="14" t="str">
        <f t="shared" ref="E5:E68" si="0">MID(F5,5,1)</f>
        <v>3</v>
      </c>
      <c r="F5" s="14" t="s">
        <v>524</v>
      </c>
      <c r="G5" s="14"/>
      <c r="H5" s="15"/>
      <c r="I5" s="14"/>
      <c r="J5" s="15"/>
      <c r="K5" s="16" t="s">
        <v>771</v>
      </c>
      <c r="L5" s="14">
        <v>5.0999999999999996</v>
      </c>
      <c r="M5" s="14" t="s">
        <v>86</v>
      </c>
      <c r="N5" s="14" t="s">
        <v>782</v>
      </c>
      <c r="O5" s="14" t="s">
        <v>783</v>
      </c>
      <c r="P5" s="14" t="s">
        <v>783</v>
      </c>
      <c r="Q5" s="14" t="s">
        <v>784</v>
      </c>
      <c r="R5" s="14"/>
      <c r="S5" s="14"/>
      <c r="T5" s="14"/>
      <c r="U5" s="14"/>
      <c r="V5" s="14"/>
      <c r="W5" s="14"/>
      <c r="X5" s="18" t="s">
        <v>527</v>
      </c>
      <c r="Y5" s="14"/>
      <c r="Z5" s="105" t="str">
        <f>_xlfn.XLOOKUP($C5,'00 MASTER WORK REGISTER'!B:B,'00 MASTER WORK REGISTER'!I:I,"")</f>
        <v>บัณฑิต</v>
      </c>
      <c r="AA5" s="105" t="s">
        <v>786</v>
      </c>
      <c r="AB5" s="105" t="s">
        <v>1902</v>
      </c>
      <c r="AD5" s="16" t="s">
        <v>82</v>
      </c>
      <c r="AE5" s="14" t="str" cm="1">
        <f t="array" ref="AE5">_xlfn.XLOOKUP(1,($AD5='04 Test Procedure&amp;Report'!$N$4:$N$484)*($AE$4='04 Test Procedure&amp;Report'!$O$4:$O$484),'04 Test Procedure&amp;Report'!$D$4:$D$484,"")</f>
        <v/>
      </c>
      <c r="AF5" s="14" t="str" cm="1">
        <f t="array" ref="AF5">_xlfn.XLOOKUP(1,($AD5='04 Test Procedure&amp;Report'!$N$4:$N$484)*($AF$4='04 Test Procedure&amp;Report'!$O$4:$O$484),'04 Test Procedure&amp;Report'!$D$4:$D$484,"")</f>
        <v/>
      </c>
    </row>
    <row r="6" spans="1:32" ht="30" customHeight="1" x14ac:dyDescent="0.2">
      <c r="A6" s="9">
        <v>2</v>
      </c>
      <c r="B6" s="106"/>
      <c r="C6" s="9" t="s">
        <v>640</v>
      </c>
      <c r="D6" s="9" t="s">
        <v>86</v>
      </c>
      <c r="E6" s="9" t="str">
        <f t="shared" si="0"/>
        <v>3</v>
      </c>
      <c r="F6" s="9" t="s">
        <v>524</v>
      </c>
      <c r="G6" s="9" t="s">
        <v>772</v>
      </c>
      <c r="H6" s="8">
        <v>45908</v>
      </c>
      <c r="I6" s="9" t="s">
        <v>767</v>
      </c>
      <c r="J6" s="8" t="s">
        <v>773</v>
      </c>
      <c r="K6" s="10" t="s">
        <v>774</v>
      </c>
      <c r="L6" s="9">
        <v>10.7</v>
      </c>
      <c r="M6" s="9" t="s">
        <v>178</v>
      </c>
      <c r="N6" s="9" t="s">
        <v>785</v>
      </c>
      <c r="O6" s="9" t="s">
        <v>786</v>
      </c>
      <c r="P6" s="9" t="s">
        <v>787</v>
      </c>
      <c r="Q6" s="9" t="s">
        <v>788</v>
      </c>
      <c r="R6" s="9" t="s">
        <v>789</v>
      </c>
      <c r="S6" s="9" t="s">
        <v>786</v>
      </c>
      <c r="T6" s="9" t="s">
        <v>790</v>
      </c>
      <c r="U6" s="9" t="s">
        <v>791</v>
      </c>
      <c r="V6" s="9"/>
      <c r="W6" s="101">
        <f>_xlfn.XLOOKUP($C6,'01 Summary'!E:E,'01 Summary'!L:L,"")</f>
        <v>45910</v>
      </c>
      <c r="X6" s="12" t="s">
        <v>768</v>
      </c>
      <c r="Y6" s="101">
        <f>_xlfn.XLOOKUP($C6,'01 Summary'!E:E,'01 Summary'!K:K,"")</f>
        <v>46375</v>
      </c>
      <c r="Z6" s="106" t="str">
        <f>_xlfn.XLOOKUP($C6,'00 MASTER WORK REGISTER'!B:B,'00 MASTER WORK REGISTER'!I:I,"")</f>
        <v>บัณฑิต</v>
      </c>
      <c r="AA6" s="106" t="s">
        <v>786</v>
      </c>
      <c r="AB6" s="106" t="s">
        <v>1902</v>
      </c>
      <c r="AD6" s="10" t="s">
        <v>4407</v>
      </c>
      <c r="AE6" s="9" t="str" cm="1">
        <f t="array" ref="AE6">_xlfn.XLOOKUP(1,($AD6='04 Test Procedure&amp;Report'!$N$4:$N$484)*($AE$4='04 Test Procedure&amp;Report'!$O$4:$O$484),'04 Test Procedure&amp;Report'!$D$4:$D$484,"")</f>
        <v>AFC-69001</v>
      </c>
      <c r="AF6" s="9" t="str" cm="1">
        <f t="array" ref="AF6">_xlfn.XLOOKUP(1,($AD6='04 Test Procedure&amp;Report'!$N$4:$N$484)*($AF$4='04 Test Procedure&amp;Report'!$O$4:$O$484),'04 Test Procedure&amp;Report'!$D$4:$D$484,"")</f>
        <v>AFC-69002</v>
      </c>
    </row>
    <row r="7" spans="1:32" ht="30" customHeight="1" x14ac:dyDescent="0.2">
      <c r="A7" s="9">
        <v>3</v>
      </c>
      <c r="B7" s="106"/>
      <c r="C7" s="9" t="s">
        <v>640</v>
      </c>
      <c r="D7" s="9" t="s">
        <v>86</v>
      </c>
      <c r="E7" s="9" t="str">
        <f t="shared" si="0"/>
        <v>3</v>
      </c>
      <c r="F7" s="9" t="s">
        <v>775</v>
      </c>
      <c r="G7" s="9"/>
      <c r="H7" s="8"/>
      <c r="I7" s="9"/>
      <c r="J7" s="8"/>
      <c r="K7" s="10" t="s">
        <v>776</v>
      </c>
      <c r="L7" s="9"/>
      <c r="M7" s="9"/>
      <c r="N7" s="9" t="s">
        <v>792</v>
      </c>
      <c r="O7" s="9" t="s">
        <v>786</v>
      </c>
      <c r="P7" s="9" t="s">
        <v>787</v>
      </c>
      <c r="Q7" s="9" t="s">
        <v>788</v>
      </c>
      <c r="R7" s="9" t="s">
        <v>789</v>
      </c>
      <c r="S7" s="9" t="s">
        <v>786</v>
      </c>
      <c r="T7" s="9" t="s">
        <v>790</v>
      </c>
      <c r="U7" s="9" t="s">
        <v>791</v>
      </c>
      <c r="V7" s="9"/>
      <c r="W7" s="101"/>
      <c r="X7" s="11"/>
      <c r="Y7" s="101">
        <f>_xlfn.XLOOKUP($C7,'01 Summary'!E:E,'01 Summary'!K:K,"")</f>
        <v>46375</v>
      </c>
      <c r="Z7" s="106" t="str">
        <f>_xlfn.XLOOKUP($C7,'00 MASTER WORK REGISTER'!B:B,'00 MASTER WORK REGISTER'!I:I,"")</f>
        <v>บัณฑิต</v>
      </c>
      <c r="AA7" s="106" t="s">
        <v>786</v>
      </c>
      <c r="AB7" s="106" t="s">
        <v>1902</v>
      </c>
      <c r="AD7" s="10" t="s">
        <v>4408</v>
      </c>
      <c r="AE7" s="9" t="str" cm="1">
        <f t="array" ref="AE7">_xlfn.XLOOKUP(1,($AD7='04 Test Procedure&amp;Report'!$N$4:$N$484)*($AE$4='04 Test Procedure&amp;Report'!$O$4:$O$484),'04 Test Procedure&amp;Report'!$D$4:$D$484,"")</f>
        <v>AFC-69003</v>
      </c>
      <c r="AF7" s="9" t="str" cm="1">
        <f t="array" ref="AF7">_xlfn.XLOOKUP(1,($AD7='04 Test Procedure&amp;Report'!$N$4:$N$484)*($AF$4='04 Test Procedure&amp;Report'!$O$4:$O$484),'04 Test Procedure&amp;Report'!$D$4:$D$484,"")</f>
        <v>AFC-69004</v>
      </c>
    </row>
    <row r="8" spans="1:32" ht="30" customHeight="1" x14ac:dyDescent="0.2">
      <c r="A8" s="9">
        <v>4</v>
      </c>
      <c r="B8" s="106"/>
      <c r="C8" s="9"/>
      <c r="D8" s="9" t="s">
        <v>86</v>
      </c>
      <c r="E8" s="9" t="str">
        <f t="shared" si="0"/>
        <v>3</v>
      </c>
      <c r="F8" s="9" t="s">
        <v>777</v>
      </c>
      <c r="G8" s="9" t="s">
        <v>778</v>
      </c>
      <c r="H8" s="8">
        <v>46031</v>
      </c>
      <c r="I8" s="9" t="s">
        <v>767</v>
      </c>
      <c r="J8" s="8" t="s">
        <v>779</v>
      </c>
      <c r="K8" s="10" t="s">
        <v>780</v>
      </c>
      <c r="L8" s="9"/>
      <c r="M8" s="9"/>
      <c r="N8" s="9"/>
      <c r="O8" s="9"/>
      <c r="P8" s="9" t="s">
        <v>787</v>
      </c>
      <c r="Q8" s="9"/>
      <c r="R8" s="9" t="s">
        <v>789</v>
      </c>
      <c r="S8" s="9"/>
      <c r="T8" s="9" t="s">
        <v>790</v>
      </c>
      <c r="U8" s="9" t="s">
        <v>791</v>
      </c>
      <c r="V8" s="9"/>
      <c r="W8" s="101"/>
      <c r="X8" s="12" t="s">
        <v>768</v>
      </c>
      <c r="Y8" s="101" t="str">
        <f>_xlfn.XLOOKUP($C8,'01 Summary'!E:E,'01 Summary'!K:K,"")</f>
        <v/>
      </c>
      <c r="Z8" s="106">
        <f>_xlfn.XLOOKUP($C8,'00 MASTER WORK REGISTER'!B:B,'00 MASTER WORK REGISTER'!I:I,"")</f>
        <v>0</v>
      </c>
      <c r="AA8" s="106" t="s">
        <v>380</v>
      </c>
      <c r="AB8" s="106" t="s">
        <v>380</v>
      </c>
      <c r="AD8" s="10" t="s">
        <v>4651</v>
      </c>
      <c r="AE8" s="9" t="str" cm="1">
        <f t="array" ref="AE8">_xlfn.XLOOKUP(1,($AD8='04 Test Procedure&amp;Report'!$N$4:$N$484)*($AE$4='04 Test Procedure&amp;Report'!$O$4:$O$484),'04 Test Procedure&amp;Report'!$D$4:$D$484,"")</f>
        <v/>
      </c>
      <c r="AF8" s="9" t="str" cm="1">
        <f t="array" ref="AF8">_xlfn.XLOOKUP(1,($AD8='04 Test Procedure&amp;Report'!$N$4:$N$484)*($AF$4='04 Test Procedure&amp;Report'!$O$4:$O$484),'04 Test Procedure&amp;Report'!$D$4:$D$484,"")</f>
        <v/>
      </c>
    </row>
    <row r="9" spans="1:32" ht="30" customHeight="1" x14ac:dyDescent="0.2">
      <c r="A9" s="9">
        <v>5</v>
      </c>
      <c r="B9" s="106"/>
      <c r="C9" s="9"/>
      <c r="D9" s="9" t="s">
        <v>86</v>
      </c>
      <c r="E9" s="9" t="str">
        <f t="shared" si="0"/>
        <v>3</v>
      </c>
      <c r="F9" s="9" t="s">
        <v>777</v>
      </c>
      <c r="G9" s="9" t="s">
        <v>778</v>
      </c>
      <c r="H9" s="8">
        <v>46070</v>
      </c>
      <c r="I9" s="9" t="s">
        <v>769</v>
      </c>
      <c r="J9" s="8" t="s">
        <v>781</v>
      </c>
      <c r="K9" s="10" t="s">
        <v>780</v>
      </c>
      <c r="L9" s="9"/>
      <c r="M9" s="9"/>
      <c r="N9" s="9"/>
      <c r="O9" s="9"/>
      <c r="P9" s="9" t="s">
        <v>787</v>
      </c>
      <c r="Q9" s="9"/>
      <c r="R9" s="9" t="s">
        <v>789</v>
      </c>
      <c r="S9" s="9"/>
      <c r="T9" s="9" t="s">
        <v>790</v>
      </c>
      <c r="U9" s="9" t="s">
        <v>791</v>
      </c>
      <c r="V9" s="9"/>
      <c r="W9" s="101"/>
      <c r="X9" s="12" t="s">
        <v>768</v>
      </c>
      <c r="Y9" s="101" t="str">
        <f>_xlfn.XLOOKUP($C9,'01 Summary'!E:E,'01 Summary'!K:K,"")</f>
        <v/>
      </c>
      <c r="Z9" s="106">
        <f>_xlfn.XLOOKUP($C9,'00 MASTER WORK REGISTER'!B:B,'00 MASTER WORK REGISTER'!I:I,"")</f>
        <v>0</v>
      </c>
      <c r="AA9" s="106" t="s">
        <v>380</v>
      </c>
      <c r="AB9" s="106" t="s">
        <v>380</v>
      </c>
      <c r="AD9" s="10" t="s">
        <v>4651</v>
      </c>
      <c r="AE9" s="9" t="str" cm="1">
        <f t="array" ref="AE9">_xlfn.XLOOKUP(1,($AD9='04 Test Procedure&amp;Report'!$N$4:$N$484)*($AE$4='04 Test Procedure&amp;Report'!$O$4:$O$484),'04 Test Procedure&amp;Report'!$D$4:$D$484,"")</f>
        <v/>
      </c>
      <c r="AF9" s="9" t="str" cm="1">
        <f t="array" ref="AF9">_xlfn.XLOOKUP(1,($AD9='04 Test Procedure&amp;Report'!$N$4:$N$484)*($AF$4='04 Test Procedure&amp;Report'!$O$4:$O$484),'04 Test Procedure&amp;Report'!$D$4:$D$484,"")</f>
        <v/>
      </c>
    </row>
    <row r="10" spans="1:32" ht="30" customHeight="1" x14ac:dyDescent="0.2">
      <c r="A10" s="9">
        <v>6</v>
      </c>
      <c r="B10" s="106"/>
      <c r="C10" s="9" t="s">
        <v>636</v>
      </c>
      <c r="D10" s="9" t="s">
        <v>178</v>
      </c>
      <c r="E10" s="9" t="str">
        <f t="shared" si="0"/>
        <v>3</v>
      </c>
      <c r="F10" s="9" t="s">
        <v>522</v>
      </c>
      <c r="G10" s="11"/>
      <c r="H10" s="11"/>
      <c r="I10" s="11"/>
      <c r="J10" s="11"/>
      <c r="K10" s="10" t="s">
        <v>793</v>
      </c>
      <c r="L10" s="9">
        <v>10.3</v>
      </c>
      <c r="M10" s="9" t="s">
        <v>178</v>
      </c>
      <c r="N10" s="9" t="s">
        <v>785</v>
      </c>
      <c r="O10" s="9" t="s">
        <v>794</v>
      </c>
      <c r="P10" s="9" t="s">
        <v>787</v>
      </c>
      <c r="Q10" s="9" t="s">
        <v>788</v>
      </c>
      <c r="R10" s="9" t="s">
        <v>795</v>
      </c>
      <c r="S10" s="9" t="s">
        <v>794</v>
      </c>
      <c r="T10" s="9" t="s">
        <v>795</v>
      </c>
      <c r="U10" s="9" t="s">
        <v>791</v>
      </c>
      <c r="V10" s="9"/>
      <c r="W10" s="101"/>
      <c r="X10" s="11"/>
      <c r="Y10" s="101">
        <f>_xlfn.XLOOKUP($C10,'01 Summary'!E:E,'01 Summary'!K:K,"")</f>
        <v>46345</v>
      </c>
      <c r="Z10" s="106" t="str">
        <f>_xlfn.XLOOKUP($C10,'00 MASTER WORK REGISTER'!B:B,'00 MASTER WORK REGISTER'!I:I,"")</f>
        <v>มนตรี</v>
      </c>
      <c r="AA10" s="106" t="s">
        <v>794</v>
      </c>
      <c r="AB10" s="106" t="s">
        <v>1902</v>
      </c>
      <c r="AD10" s="10" t="s">
        <v>4652</v>
      </c>
      <c r="AE10" s="9" t="s">
        <v>2392</v>
      </c>
      <c r="AF10" s="9" t="s">
        <v>2394</v>
      </c>
    </row>
    <row r="11" spans="1:32" ht="30" customHeight="1" x14ac:dyDescent="0.2">
      <c r="A11" s="9">
        <v>7</v>
      </c>
      <c r="B11" s="106"/>
      <c r="C11" s="9" t="s">
        <v>636</v>
      </c>
      <c r="D11" s="9" t="s">
        <v>178</v>
      </c>
      <c r="E11" s="9" t="str">
        <f t="shared" si="0"/>
        <v>3</v>
      </c>
      <c r="F11" s="9" t="s">
        <v>796</v>
      </c>
      <c r="G11" s="11"/>
      <c r="H11" s="11"/>
      <c r="I11" s="11"/>
      <c r="J11" s="11"/>
      <c r="K11" s="10" t="s">
        <v>797</v>
      </c>
      <c r="L11" s="11"/>
      <c r="M11" s="11"/>
      <c r="N11" s="9" t="s">
        <v>785</v>
      </c>
      <c r="O11" s="9" t="s">
        <v>794</v>
      </c>
      <c r="P11" s="9" t="s">
        <v>787</v>
      </c>
      <c r="Q11" s="9" t="s">
        <v>788</v>
      </c>
      <c r="R11" s="9" t="s">
        <v>795</v>
      </c>
      <c r="S11" s="9" t="s">
        <v>794</v>
      </c>
      <c r="T11" s="9" t="s">
        <v>795</v>
      </c>
      <c r="U11" s="9" t="s">
        <v>791</v>
      </c>
      <c r="V11" s="9"/>
      <c r="W11" s="101"/>
      <c r="X11" s="11"/>
      <c r="Y11" s="101">
        <f>_xlfn.XLOOKUP($C11,'01 Summary'!E:E,'01 Summary'!K:K,"")</f>
        <v>46345</v>
      </c>
      <c r="Z11" s="106" t="str">
        <f>_xlfn.XLOOKUP($C11,'00 MASTER WORK REGISTER'!B:B,'00 MASTER WORK REGISTER'!I:I,"")</f>
        <v>มนตรี</v>
      </c>
      <c r="AA11" s="106" t="s">
        <v>794</v>
      </c>
      <c r="AB11" s="106" t="s">
        <v>1902</v>
      </c>
      <c r="AD11" s="10" t="s">
        <v>4653</v>
      </c>
      <c r="AE11" s="9" t="s">
        <v>2396</v>
      </c>
      <c r="AF11" s="9" t="s">
        <v>2398</v>
      </c>
    </row>
    <row r="12" spans="1:32" ht="30" customHeight="1" x14ac:dyDescent="0.2">
      <c r="A12" s="9">
        <v>8</v>
      </c>
      <c r="B12" s="106"/>
      <c r="C12" s="9" t="s">
        <v>636</v>
      </c>
      <c r="D12" s="9" t="s">
        <v>178</v>
      </c>
      <c r="E12" s="9" t="str">
        <f t="shared" si="0"/>
        <v>3</v>
      </c>
      <c r="F12" s="9" t="s">
        <v>798</v>
      </c>
      <c r="G12" s="11"/>
      <c r="H12" s="11"/>
      <c r="I12" s="11"/>
      <c r="J12" s="11"/>
      <c r="K12" s="10" t="s">
        <v>799</v>
      </c>
      <c r="L12" s="11"/>
      <c r="M12" s="11"/>
      <c r="N12" s="9" t="s">
        <v>785</v>
      </c>
      <c r="O12" s="9" t="s">
        <v>794</v>
      </c>
      <c r="P12" s="9" t="s">
        <v>787</v>
      </c>
      <c r="Q12" s="9" t="s">
        <v>788</v>
      </c>
      <c r="R12" s="9" t="s">
        <v>795</v>
      </c>
      <c r="S12" s="9" t="s">
        <v>794</v>
      </c>
      <c r="T12" s="9" t="s">
        <v>795</v>
      </c>
      <c r="U12" s="9" t="s">
        <v>791</v>
      </c>
      <c r="V12" s="9"/>
      <c r="W12" s="101"/>
      <c r="X12" s="11"/>
      <c r="Y12" s="101">
        <f>_xlfn.XLOOKUP($C12,'01 Summary'!E:E,'01 Summary'!K:K,"")</f>
        <v>46345</v>
      </c>
      <c r="Z12" s="106" t="str">
        <f>_xlfn.XLOOKUP($C12,'00 MASTER WORK REGISTER'!B:B,'00 MASTER WORK REGISTER'!I:I,"")</f>
        <v>มนตรี</v>
      </c>
      <c r="AA12" s="106" t="s">
        <v>794</v>
      </c>
      <c r="AB12" s="106" t="s">
        <v>1902</v>
      </c>
      <c r="AD12" s="10" t="s">
        <v>4654</v>
      </c>
      <c r="AE12" s="9"/>
      <c r="AF12" s="9"/>
    </row>
    <row r="13" spans="1:32" ht="30" customHeight="1" x14ac:dyDescent="0.2">
      <c r="A13" s="14">
        <v>9</v>
      </c>
      <c r="B13" s="105"/>
      <c r="C13" s="14" t="s">
        <v>639</v>
      </c>
      <c r="D13" s="14" t="s">
        <v>178</v>
      </c>
      <c r="E13" s="14" t="str">
        <f t="shared" si="0"/>
        <v>3</v>
      </c>
      <c r="F13" s="14" t="s">
        <v>498</v>
      </c>
      <c r="G13" s="17"/>
      <c r="H13" s="17"/>
      <c r="I13" s="17"/>
      <c r="J13" s="17"/>
      <c r="K13" s="16" t="s">
        <v>800</v>
      </c>
      <c r="L13" s="17"/>
      <c r="M13" s="17"/>
      <c r="N13" s="14" t="s">
        <v>785</v>
      </c>
      <c r="O13" s="14" t="s">
        <v>794</v>
      </c>
      <c r="P13" s="14" t="s">
        <v>787</v>
      </c>
      <c r="Q13" s="14" t="s">
        <v>788</v>
      </c>
      <c r="R13" s="14" t="s">
        <v>801</v>
      </c>
      <c r="S13" s="14" t="s">
        <v>794</v>
      </c>
      <c r="T13" s="14" t="s">
        <v>795</v>
      </c>
      <c r="U13" s="14" t="s">
        <v>791</v>
      </c>
      <c r="V13" s="14"/>
      <c r="W13" s="102"/>
      <c r="X13" s="18" t="s">
        <v>527</v>
      </c>
      <c r="Y13" s="102">
        <f>_xlfn.XLOOKUP($C13,'01 Summary'!E:E,'01 Summary'!K:K,"")</f>
        <v>46285</v>
      </c>
      <c r="Z13" s="105" t="str">
        <f>_xlfn.XLOOKUP($C13,'00 MASTER WORK REGISTER'!B:B,'00 MASTER WORK REGISTER'!I:I,"")</f>
        <v>มนตรี</v>
      </c>
      <c r="AA13" s="105" t="s">
        <v>794</v>
      </c>
      <c r="AB13" s="105" t="s">
        <v>1902</v>
      </c>
      <c r="AD13" s="16" t="s">
        <v>4411</v>
      </c>
      <c r="AE13" s="14" t="str" cm="1">
        <f t="array" ref="AE13">_xlfn.XLOOKUP(1,($AD13='04 Test Procedure&amp;Report'!$N$4:$N$484)*($AE$4='04 Test Procedure&amp;Report'!$O$4:$O$484),'04 Test Procedure&amp;Report'!$D$4:$D$484,"")</f>
        <v>COM-69005</v>
      </c>
      <c r="AF13" s="14" t="str" cm="1">
        <f t="array" ref="AF13">_xlfn.XLOOKUP(1,($AD13='04 Test Procedure&amp;Report'!$N$4:$N$484)*($AF$4='04 Test Procedure&amp;Report'!$O$4:$O$484),'04 Test Procedure&amp;Report'!$D$4:$D$484,"")</f>
        <v>COM-69006</v>
      </c>
    </row>
    <row r="14" spans="1:32" ht="30" customHeight="1" x14ac:dyDescent="0.2">
      <c r="A14" s="14">
        <v>10</v>
      </c>
      <c r="B14" s="105"/>
      <c r="C14" s="14" t="s">
        <v>642</v>
      </c>
      <c r="D14" s="14" t="s">
        <v>178</v>
      </c>
      <c r="E14" s="14" t="str">
        <f t="shared" si="0"/>
        <v>3</v>
      </c>
      <c r="F14" s="14" t="s">
        <v>500</v>
      </c>
      <c r="G14" s="17"/>
      <c r="H14" s="17"/>
      <c r="I14" s="17"/>
      <c r="J14" s="17"/>
      <c r="K14" s="16" t="s">
        <v>802</v>
      </c>
      <c r="L14" s="14">
        <v>10.9</v>
      </c>
      <c r="M14" s="14" t="s">
        <v>178</v>
      </c>
      <c r="N14" s="14" t="s">
        <v>785</v>
      </c>
      <c r="O14" s="14" t="s">
        <v>794</v>
      </c>
      <c r="P14" s="14" t="s">
        <v>787</v>
      </c>
      <c r="Q14" s="14" t="s">
        <v>788</v>
      </c>
      <c r="R14" s="14" t="s">
        <v>801</v>
      </c>
      <c r="S14" s="14" t="s">
        <v>794</v>
      </c>
      <c r="T14" s="14" t="s">
        <v>795</v>
      </c>
      <c r="U14" s="14" t="s">
        <v>791</v>
      </c>
      <c r="V14" s="14"/>
      <c r="W14" s="102"/>
      <c r="X14" s="18" t="s">
        <v>527</v>
      </c>
      <c r="Y14" s="102">
        <f>_xlfn.XLOOKUP($C14,'01 Summary'!E:E,'01 Summary'!K:K,"")</f>
        <v>46285</v>
      </c>
      <c r="Z14" s="105" t="str">
        <f>_xlfn.XLOOKUP($C14,'00 MASTER WORK REGISTER'!B:B,'00 MASTER WORK REGISTER'!I:I,"")</f>
        <v>มนตรี</v>
      </c>
      <c r="AA14" s="105" t="s">
        <v>794</v>
      </c>
      <c r="AB14" s="105" t="s">
        <v>1902</v>
      </c>
      <c r="AD14" s="16" t="s">
        <v>4412</v>
      </c>
      <c r="AE14" s="14" t="str" cm="1">
        <f t="array" ref="AE14">_xlfn.XLOOKUP(1,($AD14='04 Test Procedure&amp;Report'!$N$4:$N$484)*($AE$4='04 Test Procedure&amp;Report'!$O$4:$O$484),'04 Test Procedure&amp;Report'!$D$4:$D$484,"")</f>
        <v>COM-69007</v>
      </c>
      <c r="AF14" s="14" t="str" cm="1">
        <f t="array" ref="AF14">_xlfn.XLOOKUP(1,($AD14='04 Test Procedure&amp;Report'!$N$4:$N$484)*($AF$4='04 Test Procedure&amp;Report'!$O$4:$O$484),'04 Test Procedure&amp;Report'!$D$4:$D$484,"")</f>
        <v>COM-69008</v>
      </c>
    </row>
    <row r="15" spans="1:32" ht="30" customHeight="1" x14ac:dyDescent="0.2">
      <c r="A15" s="9">
        <v>11</v>
      </c>
      <c r="B15" s="106"/>
      <c r="C15" s="9" t="s">
        <v>634</v>
      </c>
      <c r="D15" s="9" t="s">
        <v>178</v>
      </c>
      <c r="E15" s="9" t="str">
        <f t="shared" si="0"/>
        <v>3</v>
      </c>
      <c r="F15" s="9" t="s">
        <v>521</v>
      </c>
      <c r="G15" s="9"/>
      <c r="H15" s="9"/>
      <c r="I15" s="9"/>
      <c r="J15" s="11"/>
      <c r="K15" s="10" t="s">
        <v>803</v>
      </c>
      <c r="L15" s="9">
        <v>10.1</v>
      </c>
      <c r="M15" s="9" t="s">
        <v>178</v>
      </c>
      <c r="N15" s="9" t="s">
        <v>785</v>
      </c>
      <c r="O15" s="9" t="s">
        <v>794</v>
      </c>
      <c r="P15" s="9" t="s">
        <v>787</v>
      </c>
      <c r="Q15" s="9" t="s">
        <v>788</v>
      </c>
      <c r="R15" s="9" t="s">
        <v>801</v>
      </c>
      <c r="S15" s="9" t="s">
        <v>794</v>
      </c>
      <c r="T15" s="9" t="s">
        <v>795</v>
      </c>
      <c r="U15" s="9" t="s">
        <v>791</v>
      </c>
      <c r="V15" s="9"/>
      <c r="W15" s="101"/>
      <c r="X15" s="11"/>
      <c r="Y15" s="101">
        <f>_xlfn.XLOOKUP($C15,'01 Summary'!E:E,'01 Summary'!K:K,"")</f>
        <v>46255</v>
      </c>
      <c r="Z15" s="106" t="str">
        <f>_xlfn.XLOOKUP($C15,'00 MASTER WORK REGISTER'!B:B,'00 MASTER WORK REGISTER'!I:I,"")</f>
        <v>มนตรี</v>
      </c>
      <c r="AA15" s="106" t="s">
        <v>794</v>
      </c>
      <c r="AB15" s="106" t="s">
        <v>1902</v>
      </c>
      <c r="AD15" s="10" t="s">
        <v>4413</v>
      </c>
      <c r="AE15" s="9" t="str" cm="1">
        <f t="array" ref="AE15">_xlfn.XLOOKUP(1,($AD15='04 Test Procedure&amp;Report'!$N$4:$N$484)*($AE$4='04 Test Procedure&amp;Report'!$O$4:$O$484),'04 Test Procedure&amp;Report'!$D$4:$D$484,"")</f>
        <v>COM-69200</v>
      </c>
      <c r="AF15" s="9" t="str" cm="1">
        <f t="array" ref="AF15">_xlfn.XLOOKUP(1,($AD15='04 Test Procedure&amp;Report'!$N$4:$N$484)*($AF$4='04 Test Procedure&amp;Report'!$O$4:$O$484),'04 Test Procedure&amp;Report'!$D$4:$D$484,"")</f>
        <v>COM-69201</v>
      </c>
    </row>
    <row r="16" spans="1:32" ht="30" customHeight="1" x14ac:dyDescent="0.2">
      <c r="A16" s="9">
        <v>12</v>
      </c>
      <c r="B16" s="106"/>
      <c r="C16" s="9" t="s">
        <v>634</v>
      </c>
      <c r="D16" s="9" t="s">
        <v>178</v>
      </c>
      <c r="E16" s="9" t="str">
        <f t="shared" si="0"/>
        <v>3</v>
      </c>
      <c r="F16" s="9" t="s">
        <v>804</v>
      </c>
      <c r="G16" s="9" t="s">
        <v>805</v>
      </c>
      <c r="H16" s="8">
        <v>45896</v>
      </c>
      <c r="I16" s="9" t="s">
        <v>767</v>
      </c>
      <c r="J16" s="11"/>
      <c r="K16" s="10" t="s">
        <v>806</v>
      </c>
      <c r="L16" s="9">
        <v>10.1</v>
      </c>
      <c r="M16" s="9" t="s">
        <v>178</v>
      </c>
      <c r="N16" s="9" t="s">
        <v>785</v>
      </c>
      <c r="O16" s="9" t="s">
        <v>794</v>
      </c>
      <c r="P16" s="9" t="s">
        <v>787</v>
      </c>
      <c r="Q16" s="9" t="s">
        <v>788</v>
      </c>
      <c r="R16" s="9" t="s">
        <v>801</v>
      </c>
      <c r="S16" s="9" t="s">
        <v>794</v>
      </c>
      <c r="T16" s="9" t="s">
        <v>795</v>
      </c>
      <c r="U16" s="9" t="s">
        <v>791</v>
      </c>
      <c r="V16" s="9"/>
      <c r="W16" s="101"/>
      <c r="X16" s="12" t="s">
        <v>768</v>
      </c>
      <c r="Y16" s="101">
        <f>_xlfn.XLOOKUP($C16,'01 Summary'!E:E,'01 Summary'!K:K,"")</f>
        <v>46255</v>
      </c>
      <c r="Z16" s="106" t="str">
        <f>_xlfn.XLOOKUP($C16,'00 MASTER WORK REGISTER'!B:B,'00 MASTER WORK REGISTER'!I:I,"")</f>
        <v>มนตรี</v>
      </c>
      <c r="AA16" s="106" t="s">
        <v>794</v>
      </c>
      <c r="AB16" s="106" t="s">
        <v>1902</v>
      </c>
      <c r="AD16" s="10" t="s">
        <v>4655</v>
      </c>
      <c r="AE16" s="9" t="str" cm="1">
        <f t="array" ref="AE16">_xlfn.XLOOKUP(1,($AD16='04 Test Procedure&amp;Report'!$N$4:$N$484)*($AE$4='04 Test Procedure&amp;Report'!$O$4:$O$484),'04 Test Procedure&amp;Report'!$D$4:$D$484,"")</f>
        <v/>
      </c>
      <c r="AF16" s="9" t="str" cm="1">
        <f t="array" ref="AF16">_xlfn.XLOOKUP(1,($AD16='04 Test Procedure&amp;Report'!$N$4:$N$484)*($AF$4='04 Test Procedure&amp;Report'!$O$4:$O$484),'04 Test Procedure&amp;Report'!$D$4:$D$484,"")</f>
        <v/>
      </c>
    </row>
    <row r="17" spans="1:32" ht="30" customHeight="1" x14ac:dyDescent="0.2">
      <c r="A17" s="9">
        <v>13</v>
      </c>
      <c r="B17" s="106"/>
      <c r="C17" s="9" t="s">
        <v>634</v>
      </c>
      <c r="D17" s="9" t="s">
        <v>178</v>
      </c>
      <c r="E17" s="9" t="str">
        <f t="shared" si="0"/>
        <v>3</v>
      </c>
      <c r="F17" s="9" t="s">
        <v>804</v>
      </c>
      <c r="G17" s="9" t="s">
        <v>805</v>
      </c>
      <c r="H17" s="8">
        <v>46041</v>
      </c>
      <c r="I17" s="9" t="s">
        <v>769</v>
      </c>
      <c r="J17" s="11"/>
      <c r="K17" s="10" t="s">
        <v>806</v>
      </c>
      <c r="L17" s="9">
        <v>10.1</v>
      </c>
      <c r="M17" s="9" t="s">
        <v>178</v>
      </c>
      <c r="N17" s="9" t="s">
        <v>785</v>
      </c>
      <c r="O17" s="9" t="s">
        <v>794</v>
      </c>
      <c r="P17" s="9" t="s">
        <v>787</v>
      </c>
      <c r="Q17" s="9" t="s">
        <v>788</v>
      </c>
      <c r="R17" s="9" t="s">
        <v>801</v>
      </c>
      <c r="S17" s="9" t="s">
        <v>794</v>
      </c>
      <c r="T17" s="9" t="s">
        <v>795</v>
      </c>
      <c r="U17" s="9" t="s">
        <v>791</v>
      </c>
      <c r="V17" s="9"/>
      <c r="W17" s="101"/>
      <c r="X17" s="12" t="s">
        <v>768</v>
      </c>
      <c r="Y17" s="101">
        <f>_xlfn.XLOOKUP($C17,'01 Summary'!E:E,'01 Summary'!K:K,"")</f>
        <v>46255</v>
      </c>
      <c r="Z17" s="106" t="str">
        <f>_xlfn.XLOOKUP($C17,'00 MASTER WORK REGISTER'!B:B,'00 MASTER WORK REGISTER'!I:I,"")</f>
        <v>มนตรี</v>
      </c>
      <c r="AA17" s="106" t="s">
        <v>794</v>
      </c>
      <c r="AB17" s="106" t="s">
        <v>1902</v>
      </c>
      <c r="AD17" s="10" t="s">
        <v>4655</v>
      </c>
      <c r="AE17" s="9" t="str" cm="1">
        <f t="array" ref="AE17">_xlfn.XLOOKUP(1,($AD17='04 Test Procedure&amp;Report'!$N$4:$N$484)*($AE$4='04 Test Procedure&amp;Report'!$O$4:$O$484),'04 Test Procedure&amp;Report'!$D$4:$D$484,"")</f>
        <v/>
      </c>
      <c r="AF17" s="9" t="str" cm="1">
        <f t="array" ref="AF17">_xlfn.XLOOKUP(1,($AD17='04 Test Procedure&amp;Report'!$N$4:$N$484)*($AF$4='04 Test Procedure&amp;Report'!$O$4:$O$484),'04 Test Procedure&amp;Report'!$D$4:$D$484,"")</f>
        <v/>
      </c>
    </row>
    <row r="18" spans="1:32" ht="30" customHeight="1" x14ac:dyDescent="0.2">
      <c r="A18" s="9">
        <v>14</v>
      </c>
      <c r="B18" s="106"/>
      <c r="C18" s="9" t="s">
        <v>634</v>
      </c>
      <c r="D18" s="9" t="s">
        <v>178</v>
      </c>
      <c r="E18" s="9" t="str">
        <f t="shared" si="0"/>
        <v>3</v>
      </c>
      <c r="F18" s="9" t="s">
        <v>807</v>
      </c>
      <c r="G18" s="9"/>
      <c r="H18" s="9"/>
      <c r="I18" s="9"/>
      <c r="J18" s="11"/>
      <c r="K18" s="10" t="s">
        <v>808</v>
      </c>
      <c r="L18" s="9">
        <v>10.1</v>
      </c>
      <c r="M18" s="9" t="s">
        <v>178</v>
      </c>
      <c r="N18" s="9" t="s">
        <v>785</v>
      </c>
      <c r="O18" s="9" t="s">
        <v>794</v>
      </c>
      <c r="P18" s="9" t="s">
        <v>787</v>
      </c>
      <c r="Q18" s="9" t="s">
        <v>788</v>
      </c>
      <c r="R18" s="9" t="s">
        <v>801</v>
      </c>
      <c r="S18" s="9" t="s">
        <v>794</v>
      </c>
      <c r="T18" s="9" t="s">
        <v>795</v>
      </c>
      <c r="U18" s="9" t="s">
        <v>791</v>
      </c>
      <c r="V18" s="9"/>
      <c r="W18" s="101"/>
      <c r="X18" s="11"/>
      <c r="Y18" s="101">
        <f>_xlfn.XLOOKUP($C18,'01 Summary'!E:E,'01 Summary'!K:K,"")</f>
        <v>46255</v>
      </c>
      <c r="Z18" s="106" t="str">
        <f>_xlfn.XLOOKUP($C18,'00 MASTER WORK REGISTER'!B:B,'00 MASTER WORK REGISTER'!I:I,"")</f>
        <v>มนตรี</v>
      </c>
      <c r="AA18" s="106" t="s">
        <v>794</v>
      </c>
      <c r="AB18" s="106" t="s">
        <v>1902</v>
      </c>
      <c r="AD18" s="10" t="s">
        <v>4414</v>
      </c>
      <c r="AE18" s="9" t="str" cm="1">
        <f t="array" ref="AE18">_xlfn.XLOOKUP(1,($AD18='04 Test Procedure&amp;Report'!$N$4:$N$484)*($AE$4='04 Test Procedure&amp;Report'!$O$4:$O$484),'04 Test Procedure&amp;Report'!$D$4:$D$484,"")</f>
        <v>COM-69204</v>
      </c>
      <c r="AF18" s="9" t="str" cm="1">
        <f t="array" ref="AF18">_xlfn.XLOOKUP(1,($AD18='04 Test Procedure&amp;Report'!$N$4:$N$484)*($AF$4='04 Test Procedure&amp;Report'!$O$4:$O$484),'04 Test Procedure&amp;Report'!$D$4:$D$484,"")</f>
        <v>COM-69205</v>
      </c>
    </row>
    <row r="19" spans="1:32" ht="30" customHeight="1" x14ac:dyDescent="0.2">
      <c r="A19" s="9">
        <v>15</v>
      </c>
      <c r="B19" s="106"/>
      <c r="C19" s="9" t="s">
        <v>616</v>
      </c>
      <c r="D19" s="9" t="s">
        <v>138</v>
      </c>
      <c r="E19" s="9" t="str">
        <f t="shared" si="0"/>
        <v>3</v>
      </c>
      <c r="F19" s="9" t="s">
        <v>511</v>
      </c>
      <c r="G19" s="9"/>
      <c r="H19" s="8"/>
      <c r="I19" s="9"/>
      <c r="J19" s="8"/>
      <c r="K19" s="10" t="s">
        <v>809</v>
      </c>
      <c r="L19" s="9"/>
      <c r="M19" s="9" t="s">
        <v>138</v>
      </c>
      <c r="N19" s="9" t="s">
        <v>792</v>
      </c>
      <c r="O19" s="9" t="s">
        <v>810</v>
      </c>
      <c r="P19" s="9" t="s">
        <v>787</v>
      </c>
      <c r="Q19" s="9" t="s">
        <v>811</v>
      </c>
      <c r="R19" s="9" t="s">
        <v>812</v>
      </c>
      <c r="S19" s="9" t="s">
        <v>810</v>
      </c>
      <c r="T19" s="9" t="s">
        <v>813</v>
      </c>
      <c r="U19" s="9" t="s">
        <v>791</v>
      </c>
      <c r="V19" s="9"/>
      <c r="W19" s="101"/>
      <c r="X19" s="11"/>
      <c r="Y19" s="101">
        <f>_xlfn.XLOOKUP($C19,'01 Summary'!E:E,'01 Summary'!K:K,"")</f>
        <v>46285</v>
      </c>
      <c r="Z19" s="106" t="str">
        <f>_xlfn.XLOOKUP($C19,'00 MASTER WORK REGISTER'!B:B,'00 MASTER WORK REGISTER'!I:I,"")</f>
        <v>สมศักดิ์</v>
      </c>
      <c r="AA19" s="106" t="s">
        <v>380</v>
      </c>
      <c r="AB19" s="106" t="s">
        <v>380</v>
      </c>
      <c r="AD19" s="10" t="s">
        <v>502</v>
      </c>
      <c r="AE19" s="9" t="str" cm="1">
        <f t="array" ref="AE19">_xlfn.XLOOKUP(1,($AD19='04 Test Procedure&amp;Report'!$N$4:$N$484)*($AE$4='04 Test Procedure&amp;Report'!$O$4:$O$484),'04 Test Procedure&amp;Report'!$D$4:$D$484,"")</f>
        <v>DWE-69001</v>
      </c>
      <c r="AF19" s="9" t="str" cm="1">
        <f t="array" ref="AF19">_xlfn.XLOOKUP(1,($AD19='04 Test Procedure&amp;Report'!$N$4:$N$484)*($AF$4='04 Test Procedure&amp;Report'!$O$4:$O$484),'04 Test Procedure&amp;Report'!$D$4:$D$484,"")</f>
        <v>DWE-69101</v>
      </c>
    </row>
    <row r="20" spans="1:32" ht="30" customHeight="1" x14ac:dyDescent="0.2">
      <c r="A20" s="9">
        <v>16</v>
      </c>
      <c r="B20" s="106"/>
      <c r="C20" s="9" t="s">
        <v>617</v>
      </c>
      <c r="D20" s="9" t="s">
        <v>138</v>
      </c>
      <c r="E20" s="9" t="str">
        <f t="shared" si="0"/>
        <v>3</v>
      </c>
      <c r="F20" s="9" t="s">
        <v>512</v>
      </c>
      <c r="G20" s="9"/>
      <c r="H20" s="8"/>
      <c r="I20" s="9"/>
      <c r="J20" s="8"/>
      <c r="K20" s="10" t="s">
        <v>814</v>
      </c>
      <c r="L20" s="9"/>
      <c r="M20" s="9" t="s">
        <v>138</v>
      </c>
      <c r="N20" s="9" t="s">
        <v>792</v>
      </c>
      <c r="O20" s="9" t="s">
        <v>810</v>
      </c>
      <c r="P20" s="9" t="s">
        <v>787</v>
      </c>
      <c r="Q20" s="9" t="s">
        <v>811</v>
      </c>
      <c r="R20" s="9" t="s">
        <v>812</v>
      </c>
      <c r="S20" s="9" t="s">
        <v>810</v>
      </c>
      <c r="T20" s="9" t="s">
        <v>813</v>
      </c>
      <c r="U20" s="9" t="s">
        <v>791</v>
      </c>
      <c r="V20" s="9"/>
      <c r="W20" s="101"/>
      <c r="X20" s="11"/>
      <c r="Y20" s="101">
        <f>_xlfn.XLOOKUP($C20,'01 Summary'!E:E,'01 Summary'!K:K,"")</f>
        <v>46285</v>
      </c>
      <c r="Z20" s="106" t="str">
        <f>_xlfn.XLOOKUP($C20,'00 MASTER WORK REGISTER'!B:B,'00 MASTER WORK REGISTER'!I:I,"")</f>
        <v>สมศักดิ์</v>
      </c>
      <c r="AA20" s="106" t="s">
        <v>380</v>
      </c>
      <c r="AB20" s="106" t="s">
        <v>380</v>
      </c>
      <c r="AD20" s="10" t="s">
        <v>503</v>
      </c>
      <c r="AE20" s="9" t="str" cm="1">
        <f t="array" ref="AE20">_xlfn.XLOOKUP(1,($AD20='04 Test Procedure&amp;Report'!$N$4:$N$484)*($AE$4='04 Test Procedure&amp;Report'!$O$4:$O$484),'04 Test Procedure&amp;Report'!$D$4:$D$484,"")</f>
        <v>DWE-69002</v>
      </c>
      <c r="AF20" s="9" t="str" cm="1">
        <f t="array" ref="AF20">_xlfn.XLOOKUP(1,($AD20='04 Test Procedure&amp;Report'!$N$4:$N$484)*($AF$4='04 Test Procedure&amp;Report'!$O$4:$O$484),'04 Test Procedure&amp;Report'!$D$4:$D$484,"")</f>
        <v>DWE-69102</v>
      </c>
    </row>
    <row r="21" spans="1:32" ht="30" customHeight="1" x14ac:dyDescent="0.2">
      <c r="A21" s="9">
        <v>17</v>
      </c>
      <c r="B21" s="106"/>
      <c r="C21" s="9" t="s">
        <v>618</v>
      </c>
      <c r="D21" s="9" t="s">
        <v>138</v>
      </c>
      <c r="E21" s="9" t="str">
        <f t="shared" si="0"/>
        <v>3</v>
      </c>
      <c r="F21" s="9" t="s">
        <v>513</v>
      </c>
      <c r="G21" s="9"/>
      <c r="H21" s="8"/>
      <c r="I21" s="9"/>
      <c r="J21" s="8"/>
      <c r="K21" s="10" t="s">
        <v>815</v>
      </c>
      <c r="L21" s="9"/>
      <c r="M21" s="9" t="s">
        <v>138</v>
      </c>
      <c r="N21" s="9" t="s">
        <v>792</v>
      </c>
      <c r="O21" s="9" t="s">
        <v>810</v>
      </c>
      <c r="P21" s="9" t="s">
        <v>787</v>
      </c>
      <c r="Q21" s="9" t="s">
        <v>811</v>
      </c>
      <c r="R21" s="9" t="s">
        <v>812</v>
      </c>
      <c r="S21" s="9" t="s">
        <v>810</v>
      </c>
      <c r="T21" s="9" t="s">
        <v>813</v>
      </c>
      <c r="U21" s="9" t="s">
        <v>791</v>
      </c>
      <c r="V21" s="9"/>
      <c r="W21" s="101"/>
      <c r="X21" s="11"/>
      <c r="Y21" s="101">
        <f>_xlfn.XLOOKUP($C21,'01 Summary'!E:E,'01 Summary'!K:K,"")</f>
        <v>46285</v>
      </c>
      <c r="Z21" s="106" t="str">
        <f>_xlfn.XLOOKUP($C21,'00 MASTER WORK REGISTER'!B:B,'00 MASTER WORK REGISTER'!I:I,"")</f>
        <v>สมศักดิ์</v>
      </c>
      <c r="AA21" s="106" t="s">
        <v>380</v>
      </c>
      <c r="AB21" s="106" t="s">
        <v>380</v>
      </c>
      <c r="AD21" s="10" t="s">
        <v>4415</v>
      </c>
      <c r="AE21" s="9" t="str" cm="1">
        <f t="array" ref="AE21">_xlfn.XLOOKUP(1,($AD21='04 Test Procedure&amp;Report'!$N$4:$N$484)*($AE$4='04 Test Procedure&amp;Report'!$O$4:$O$484),'04 Test Procedure&amp;Report'!$D$4:$D$484,"")</f>
        <v>DWE-69003</v>
      </c>
      <c r="AF21" s="9" t="str" cm="1">
        <f t="array" ref="AF21">_xlfn.XLOOKUP(1,($AD21='04 Test Procedure&amp;Report'!$N$4:$N$484)*($AF$4='04 Test Procedure&amp;Report'!$O$4:$O$484),'04 Test Procedure&amp;Report'!$D$4:$D$484,"")</f>
        <v>DWE-69103</v>
      </c>
    </row>
    <row r="22" spans="1:32" ht="30" customHeight="1" x14ac:dyDescent="0.2">
      <c r="A22" s="9">
        <v>18</v>
      </c>
      <c r="B22" s="106"/>
      <c r="C22" s="9" t="s">
        <v>619</v>
      </c>
      <c r="D22" s="9" t="s">
        <v>138</v>
      </c>
      <c r="E22" s="9" t="str">
        <f t="shared" si="0"/>
        <v>3</v>
      </c>
      <c r="F22" s="9" t="s">
        <v>514</v>
      </c>
      <c r="G22" s="9"/>
      <c r="H22" s="8"/>
      <c r="I22" s="9"/>
      <c r="J22" s="9"/>
      <c r="K22" s="10" t="s">
        <v>816</v>
      </c>
      <c r="L22" s="9"/>
      <c r="M22" s="9" t="s">
        <v>138</v>
      </c>
      <c r="N22" s="9" t="s">
        <v>792</v>
      </c>
      <c r="O22" s="9" t="s">
        <v>810</v>
      </c>
      <c r="P22" s="9" t="s">
        <v>787</v>
      </c>
      <c r="Q22" s="9" t="s">
        <v>811</v>
      </c>
      <c r="R22" s="9" t="s">
        <v>812</v>
      </c>
      <c r="S22" s="9" t="s">
        <v>810</v>
      </c>
      <c r="T22" s="9" t="s">
        <v>813</v>
      </c>
      <c r="U22" s="9" t="s">
        <v>791</v>
      </c>
      <c r="V22" s="9"/>
      <c r="W22" s="101"/>
      <c r="X22" s="11"/>
      <c r="Y22" s="101">
        <f>_xlfn.XLOOKUP($C22,'01 Summary'!E:E,'01 Summary'!K:K,"")</f>
        <v>46285</v>
      </c>
      <c r="Z22" s="106" t="str">
        <f>_xlfn.XLOOKUP($C22,'00 MASTER WORK REGISTER'!B:B,'00 MASTER WORK REGISTER'!I:I,"")</f>
        <v>สมศักดิ์</v>
      </c>
      <c r="AA22" s="106" t="s">
        <v>380</v>
      </c>
      <c r="AB22" s="106" t="s">
        <v>380</v>
      </c>
      <c r="AD22" s="10" t="s">
        <v>4416</v>
      </c>
      <c r="AE22" s="9" t="str" cm="1">
        <f t="array" ref="AE22">_xlfn.XLOOKUP(1,($AD22='04 Test Procedure&amp;Report'!$N$4:$N$484)*($AE$4='04 Test Procedure&amp;Report'!$O$4:$O$484),'04 Test Procedure&amp;Report'!$D$4:$D$484,"")</f>
        <v>DWE-69004</v>
      </c>
      <c r="AF22" s="9" t="str" cm="1">
        <f t="array" ref="AF22">_xlfn.XLOOKUP(1,($AD22='04 Test Procedure&amp;Report'!$N$4:$N$484)*($AF$4='04 Test Procedure&amp;Report'!$O$4:$O$484),'04 Test Procedure&amp;Report'!$D$4:$D$484,"")</f>
        <v>DWE-69104</v>
      </c>
    </row>
    <row r="23" spans="1:32" ht="30" customHeight="1" x14ac:dyDescent="0.2">
      <c r="A23" s="9">
        <v>19</v>
      </c>
      <c r="B23" s="106"/>
      <c r="C23" s="9" t="s">
        <v>620</v>
      </c>
      <c r="D23" s="9" t="s">
        <v>138</v>
      </c>
      <c r="E23" s="9" t="str">
        <f t="shared" si="0"/>
        <v>3</v>
      </c>
      <c r="F23" s="9" t="s">
        <v>515</v>
      </c>
      <c r="G23" s="9"/>
      <c r="H23" s="8"/>
      <c r="I23" s="9"/>
      <c r="J23" s="9"/>
      <c r="K23" s="10" t="s">
        <v>817</v>
      </c>
      <c r="L23" s="9"/>
      <c r="M23" s="9" t="s">
        <v>138</v>
      </c>
      <c r="N23" s="9" t="s">
        <v>792</v>
      </c>
      <c r="O23" s="9" t="s">
        <v>810</v>
      </c>
      <c r="P23" s="9" t="s">
        <v>787</v>
      </c>
      <c r="Q23" s="9" t="s">
        <v>811</v>
      </c>
      <c r="R23" s="9" t="s">
        <v>812</v>
      </c>
      <c r="S23" s="9" t="s">
        <v>810</v>
      </c>
      <c r="T23" s="9" t="s">
        <v>813</v>
      </c>
      <c r="U23" s="9" t="s">
        <v>791</v>
      </c>
      <c r="V23" s="9"/>
      <c r="W23" s="101"/>
      <c r="X23" s="11"/>
      <c r="Y23" s="101">
        <f>_xlfn.XLOOKUP($C23,'01 Summary'!E:E,'01 Summary'!K:K,"")</f>
        <v>46285</v>
      </c>
      <c r="Z23" s="106" t="str">
        <f>_xlfn.XLOOKUP($C23,'00 MASTER WORK REGISTER'!B:B,'00 MASTER WORK REGISTER'!I:I,"")</f>
        <v>สมศักดิ์</v>
      </c>
      <c r="AA23" s="106" t="s">
        <v>380</v>
      </c>
      <c r="AB23" s="106" t="s">
        <v>380</v>
      </c>
      <c r="AD23" s="10" t="s">
        <v>4417</v>
      </c>
      <c r="AE23" s="9" t="str" cm="1">
        <f t="array" ref="AE23">_xlfn.XLOOKUP(1,($AD23='04 Test Procedure&amp;Report'!$N$4:$N$484)*($AE$4='04 Test Procedure&amp;Report'!$O$4:$O$484),'04 Test Procedure&amp;Report'!$D$4:$D$484,"")</f>
        <v>DWE-69005</v>
      </c>
      <c r="AF23" s="9" t="str" cm="1">
        <f t="array" ref="AF23">_xlfn.XLOOKUP(1,($AD23='04 Test Procedure&amp;Report'!$N$4:$N$484)*($AF$4='04 Test Procedure&amp;Report'!$O$4:$O$484),'04 Test Procedure&amp;Report'!$D$4:$D$484,"")</f>
        <v>DWE-69105</v>
      </c>
    </row>
    <row r="24" spans="1:32" ht="30" customHeight="1" x14ac:dyDescent="0.2">
      <c r="A24" s="9">
        <v>20</v>
      </c>
      <c r="B24" s="106"/>
      <c r="C24" s="9" t="s">
        <v>621</v>
      </c>
      <c r="D24" s="9" t="s">
        <v>138</v>
      </c>
      <c r="E24" s="9" t="str">
        <f t="shared" si="0"/>
        <v>3</v>
      </c>
      <c r="F24" s="9" t="s">
        <v>516</v>
      </c>
      <c r="G24" s="9"/>
      <c r="H24" s="8"/>
      <c r="I24" s="9"/>
      <c r="J24" s="9"/>
      <c r="K24" s="10" t="s">
        <v>818</v>
      </c>
      <c r="L24" s="9"/>
      <c r="M24" s="9" t="s">
        <v>138</v>
      </c>
      <c r="N24" s="9" t="s">
        <v>792</v>
      </c>
      <c r="O24" s="9" t="s">
        <v>810</v>
      </c>
      <c r="P24" s="9" t="s">
        <v>787</v>
      </c>
      <c r="Q24" s="9" t="s">
        <v>811</v>
      </c>
      <c r="R24" s="9" t="s">
        <v>812</v>
      </c>
      <c r="S24" s="9" t="s">
        <v>810</v>
      </c>
      <c r="T24" s="9" t="s">
        <v>813</v>
      </c>
      <c r="U24" s="9" t="s">
        <v>791</v>
      </c>
      <c r="V24" s="9"/>
      <c r="W24" s="101"/>
      <c r="X24" s="11"/>
      <c r="Y24" s="101">
        <f>_xlfn.XLOOKUP($C24,'01 Summary'!E:E,'01 Summary'!K:K,"")</f>
        <v>46285</v>
      </c>
      <c r="Z24" s="106" t="str">
        <f>_xlfn.XLOOKUP($C24,'00 MASTER WORK REGISTER'!B:B,'00 MASTER WORK REGISTER'!I:I,"")</f>
        <v>สมศักดิ์</v>
      </c>
      <c r="AA24" s="106" t="s">
        <v>380</v>
      </c>
      <c r="AB24" s="106" t="s">
        <v>380</v>
      </c>
      <c r="AD24" s="10" t="s">
        <v>4418</v>
      </c>
      <c r="AE24" s="9" t="str" cm="1">
        <f t="array" ref="AE24">_xlfn.XLOOKUP(1,($AD24='04 Test Procedure&amp;Report'!$N$4:$N$484)*($AE$4='04 Test Procedure&amp;Report'!$O$4:$O$484),'04 Test Procedure&amp;Report'!$D$4:$D$484,"")</f>
        <v>DWE-69006</v>
      </c>
      <c r="AF24" s="9" t="str" cm="1">
        <f t="array" ref="AF24">_xlfn.XLOOKUP(1,($AD24='04 Test Procedure&amp;Report'!$N$4:$N$484)*($AF$4='04 Test Procedure&amp;Report'!$O$4:$O$484),'04 Test Procedure&amp;Report'!$D$4:$D$484,"")</f>
        <v>DWE-69106</v>
      </c>
    </row>
    <row r="25" spans="1:32" ht="30" customHeight="1" x14ac:dyDescent="0.2">
      <c r="A25" s="9">
        <v>21</v>
      </c>
      <c r="B25" s="106"/>
      <c r="C25" s="9" t="s">
        <v>622</v>
      </c>
      <c r="D25" s="9" t="s">
        <v>138</v>
      </c>
      <c r="E25" s="9" t="str">
        <f t="shared" si="0"/>
        <v>3</v>
      </c>
      <c r="F25" s="9" t="s">
        <v>517</v>
      </c>
      <c r="G25" s="9"/>
      <c r="H25" s="8"/>
      <c r="I25" s="9"/>
      <c r="J25" s="9"/>
      <c r="K25" s="10" t="s">
        <v>819</v>
      </c>
      <c r="L25" s="9"/>
      <c r="M25" s="9" t="s">
        <v>138</v>
      </c>
      <c r="N25" s="9" t="s">
        <v>792</v>
      </c>
      <c r="O25" s="9" t="s">
        <v>810</v>
      </c>
      <c r="P25" s="9" t="s">
        <v>787</v>
      </c>
      <c r="Q25" s="9" t="s">
        <v>811</v>
      </c>
      <c r="R25" s="9" t="s">
        <v>812</v>
      </c>
      <c r="S25" s="9" t="s">
        <v>810</v>
      </c>
      <c r="T25" s="9" t="s">
        <v>813</v>
      </c>
      <c r="U25" s="9" t="s">
        <v>791</v>
      </c>
      <c r="V25" s="9"/>
      <c r="W25" s="101"/>
      <c r="X25" s="11"/>
      <c r="Y25" s="101">
        <f>_xlfn.XLOOKUP($C25,'01 Summary'!E:E,'01 Summary'!K:K,"")</f>
        <v>46285</v>
      </c>
      <c r="Z25" s="106" t="str">
        <f>_xlfn.XLOOKUP($C25,'00 MASTER WORK REGISTER'!B:B,'00 MASTER WORK REGISTER'!I:I,"")</f>
        <v>สมศักดิ์</v>
      </c>
      <c r="AA25" s="106" t="s">
        <v>380</v>
      </c>
      <c r="AB25" s="106" t="s">
        <v>380</v>
      </c>
      <c r="AD25" s="10" t="s">
        <v>4419</v>
      </c>
      <c r="AE25" s="9" t="str" cm="1">
        <f t="array" ref="AE25">_xlfn.XLOOKUP(1,($AD25='04 Test Procedure&amp;Report'!$N$4:$N$484)*($AE$4='04 Test Procedure&amp;Report'!$O$4:$O$484),'04 Test Procedure&amp;Report'!$D$4:$D$484,"")</f>
        <v>DWE-69007</v>
      </c>
      <c r="AF25" s="9" t="str" cm="1">
        <f t="array" ref="AF25">_xlfn.XLOOKUP(1,($AD25='04 Test Procedure&amp;Report'!$N$4:$N$484)*($AF$4='04 Test Procedure&amp;Report'!$O$4:$O$484),'04 Test Procedure&amp;Report'!$D$4:$D$484,"")</f>
        <v>DWE-69107</v>
      </c>
    </row>
    <row r="26" spans="1:32" ht="30" customHeight="1" x14ac:dyDescent="0.2">
      <c r="A26" s="14">
        <v>22</v>
      </c>
      <c r="B26" s="105"/>
      <c r="C26" s="14" t="s">
        <v>623</v>
      </c>
      <c r="D26" s="14" t="s">
        <v>138</v>
      </c>
      <c r="E26" s="14" t="str">
        <f t="shared" si="0"/>
        <v>3</v>
      </c>
      <c r="F26" s="14" t="s">
        <v>518</v>
      </c>
      <c r="G26" s="14"/>
      <c r="H26" s="15"/>
      <c r="I26" s="14"/>
      <c r="J26" s="14"/>
      <c r="K26" s="16" t="s">
        <v>820</v>
      </c>
      <c r="L26" s="14"/>
      <c r="M26" s="14" t="s">
        <v>138</v>
      </c>
      <c r="N26" s="14" t="s">
        <v>792</v>
      </c>
      <c r="O26" s="14" t="s">
        <v>810</v>
      </c>
      <c r="P26" s="14" t="s">
        <v>787</v>
      </c>
      <c r="Q26" s="14">
        <v>0</v>
      </c>
      <c r="R26" s="14" t="s">
        <v>812</v>
      </c>
      <c r="S26" s="14" t="s">
        <v>810</v>
      </c>
      <c r="T26" s="14" t="s">
        <v>813</v>
      </c>
      <c r="U26" s="14" t="s">
        <v>791</v>
      </c>
      <c r="V26" s="14"/>
      <c r="W26" s="102"/>
      <c r="X26" s="18" t="s">
        <v>527</v>
      </c>
      <c r="Y26" s="102">
        <f>_xlfn.XLOOKUP($C26,'01 Summary'!E:E,'01 Summary'!K:K,"")</f>
        <v>46285</v>
      </c>
      <c r="Z26" s="105" t="str">
        <f>_xlfn.XLOOKUP($C26,'00 MASTER WORK REGISTER'!B:B,'00 MASTER WORK REGISTER'!I:I,"")</f>
        <v>สมศักดิ์</v>
      </c>
      <c r="AA26" s="105" t="s">
        <v>380</v>
      </c>
      <c r="AB26" s="105" t="s">
        <v>380</v>
      </c>
      <c r="AD26" s="16" t="s">
        <v>508</v>
      </c>
      <c r="AE26" s="14" t="str" cm="1">
        <f t="array" ref="AE26">_xlfn.XLOOKUP(1,($AD26='04 Test Procedure&amp;Report'!$N$4:$N$484)*($AE$4='04 Test Procedure&amp;Report'!$O$4:$O$484),'04 Test Procedure&amp;Report'!$D$4:$D$484,"")</f>
        <v>DWE-69008</v>
      </c>
      <c r="AF26" s="14" t="str" cm="1">
        <f t="array" ref="AF26">_xlfn.XLOOKUP(1,($AD26='04 Test Procedure&amp;Report'!$N$4:$N$484)*($AF$4='04 Test Procedure&amp;Report'!$O$4:$O$484),'04 Test Procedure&amp;Report'!$D$4:$D$484,"")</f>
        <v>DWE-69108</v>
      </c>
    </row>
    <row r="27" spans="1:32" ht="30" customHeight="1" x14ac:dyDescent="0.2">
      <c r="A27" s="9">
        <v>23</v>
      </c>
      <c r="B27" s="106"/>
      <c r="C27" s="9" t="s">
        <v>613</v>
      </c>
      <c r="D27" s="9" t="s">
        <v>138</v>
      </c>
      <c r="E27" s="9" t="str">
        <f t="shared" si="0"/>
        <v>3</v>
      </c>
      <c r="F27" s="9" t="s">
        <v>519</v>
      </c>
      <c r="G27" s="9" t="s">
        <v>821</v>
      </c>
      <c r="H27" s="8">
        <v>46107</v>
      </c>
      <c r="I27" s="9" t="s">
        <v>767</v>
      </c>
      <c r="J27" s="9" t="s">
        <v>822</v>
      </c>
      <c r="K27" s="10" t="s">
        <v>823</v>
      </c>
      <c r="L27" s="9"/>
      <c r="M27" s="9" t="s">
        <v>138</v>
      </c>
      <c r="N27" s="9" t="s">
        <v>792</v>
      </c>
      <c r="O27" s="9" t="s">
        <v>810</v>
      </c>
      <c r="P27" s="9" t="s">
        <v>787</v>
      </c>
      <c r="Q27" s="9">
        <v>0</v>
      </c>
      <c r="R27" s="9" t="s">
        <v>812</v>
      </c>
      <c r="S27" s="9" t="s">
        <v>810</v>
      </c>
      <c r="T27" s="9" t="s">
        <v>813</v>
      </c>
      <c r="U27" s="9" t="s">
        <v>791</v>
      </c>
      <c r="V27" s="9"/>
      <c r="W27" s="101"/>
      <c r="X27" s="12" t="s">
        <v>768</v>
      </c>
      <c r="Y27" s="101">
        <f>_xlfn.XLOOKUP($C27,'01 Summary'!E:E,'01 Summary'!K:K,"")</f>
        <v>46285</v>
      </c>
      <c r="Z27" s="106" t="str">
        <f>_xlfn.XLOOKUP($C27,'00 MASTER WORK REGISTER'!B:B,'00 MASTER WORK REGISTER'!I:I,"")</f>
        <v>สมศักดิ์</v>
      </c>
      <c r="AA27" s="106" t="s">
        <v>380</v>
      </c>
      <c r="AB27" s="106" t="s">
        <v>380</v>
      </c>
      <c r="AD27" s="10" t="s">
        <v>4420</v>
      </c>
      <c r="AE27" s="9" t="str" cm="1">
        <f t="array" ref="AE27">_xlfn.XLOOKUP(1,($AD27='04 Test Procedure&amp;Report'!$N$4:$N$484)*($AE$4='04 Test Procedure&amp;Report'!$O$4:$O$484),'04 Test Procedure&amp;Report'!$D$4:$D$484,"")</f>
        <v>DWE-69009</v>
      </c>
      <c r="AF27" s="9" t="str" cm="1">
        <f t="array" ref="AF27">_xlfn.XLOOKUP(1,($AD27='04 Test Procedure&amp;Report'!$N$4:$N$484)*($AF$4='04 Test Procedure&amp;Report'!$O$4:$O$484),'04 Test Procedure&amp;Report'!$D$4:$D$484,"")</f>
        <v>DWE-69109</v>
      </c>
    </row>
    <row r="28" spans="1:32" ht="30" customHeight="1" x14ac:dyDescent="0.2">
      <c r="A28" s="14">
        <v>24</v>
      </c>
      <c r="B28" s="105"/>
      <c r="C28" s="14" t="s">
        <v>624</v>
      </c>
      <c r="D28" s="14" t="s">
        <v>138</v>
      </c>
      <c r="E28" s="14" t="str">
        <f t="shared" si="0"/>
        <v>3</v>
      </c>
      <c r="F28" s="14" t="s">
        <v>520</v>
      </c>
      <c r="G28" s="14"/>
      <c r="H28" s="15"/>
      <c r="I28" s="14"/>
      <c r="J28" s="14"/>
      <c r="K28" s="16" t="s">
        <v>824</v>
      </c>
      <c r="L28" s="14"/>
      <c r="M28" s="14" t="s">
        <v>138</v>
      </c>
      <c r="N28" s="14" t="s">
        <v>792</v>
      </c>
      <c r="O28" s="14" t="s">
        <v>810</v>
      </c>
      <c r="P28" s="14" t="s">
        <v>787</v>
      </c>
      <c r="Q28" s="14">
        <v>0</v>
      </c>
      <c r="R28" s="14" t="s">
        <v>812</v>
      </c>
      <c r="S28" s="14" t="s">
        <v>810</v>
      </c>
      <c r="T28" s="14" t="s">
        <v>813</v>
      </c>
      <c r="U28" s="14" t="s">
        <v>791</v>
      </c>
      <c r="V28" s="14"/>
      <c r="W28" s="102"/>
      <c r="X28" s="18" t="s">
        <v>527</v>
      </c>
      <c r="Y28" s="102">
        <f>_xlfn.XLOOKUP($C28,'01 Summary'!E:E,'01 Summary'!K:K,"")</f>
        <v>46285</v>
      </c>
      <c r="Z28" s="105" t="str">
        <f>_xlfn.XLOOKUP($C28,'00 MASTER WORK REGISTER'!B:B,'00 MASTER WORK REGISTER'!I:I,"")</f>
        <v>สมศักดิ์</v>
      </c>
      <c r="AA28" s="105" t="s">
        <v>380</v>
      </c>
      <c r="AB28" s="105" t="s">
        <v>380</v>
      </c>
      <c r="AD28" s="16" t="s">
        <v>510</v>
      </c>
      <c r="AE28" s="14" t="str" cm="1">
        <f t="array" ref="AE28">_xlfn.XLOOKUP(1,($AD28='04 Test Procedure&amp;Report'!$N$4:$N$484)*($AE$4='04 Test Procedure&amp;Report'!$O$4:$O$484),'04 Test Procedure&amp;Report'!$D$4:$D$484,"")</f>
        <v/>
      </c>
      <c r="AF28" s="14" t="str" cm="1">
        <f t="array" ref="AF28">_xlfn.XLOOKUP(1,($AD28='04 Test Procedure&amp;Report'!$N$4:$N$484)*($AF$4='04 Test Procedure&amp;Report'!$O$4:$O$484),'04 Test Procedure&amp;Report'!$D$4:$D$484,"")</f>
        <v/>
      </c>
    </row>
    <row r="29" spans="1:32" ht="30" customHeight="1" x14ac:dyDescent="0.2">
      <c r="A29" s="9">
        <v>25</v>
      </c>
      <c r="B29" s="106"/>
      <c r="C29" s="9" t="s">
        <v>598</v>
      </c>
      <c r="D29" s="9" t="s">
        <v>138</v>
      </c>
      <c r="E29" s="9" t="str">
        <f t="shared" si="0"/>
        <v>3</v>
      </c>
      <c r="F29" s="9" t="s">
        <v>481</v>
      </c>
      <c r="G29" s="9" t="s">
        <v>825</v>
      </c>
      <c r="H29" s="8">
        <v>46157</v>
      </c>
      <c r="I29" s="9" t="s">
        <v>767</v>
      </c>
      <c r="J29" s="9" t="s">
        <v>826</v>
      </c>
      <c r="K29" s="10" t="s">
        <v>827</v>
      </c>
      <c r="L29" s="9"/>
      <c r="M29" s="9" t="s">
        <v>138</v>
      </c>
      <c r="N29" s="9" t="s">
        <v>792</v>
      </c>
      <c r="O29" s="9" t="s">
        <v>810</v>
      </c>
      <c r="P29" s="9" t="s">
        <v>787</v>
      </c>
      <c r="Q29" s="9">
        <v>0</v>
      </c>
      <c r="R29" s="9" t="s">
        <v>812</v>
      </c>
      <c r="S29" s="9" t="s">
        <v>810</v>
      </c>
      <c r="T29" s="9" t="s">
        <v>813</v>
      </c>
      <c r="U29" s="9" t="s">
        <v>791</v>
      </c>
      <c r="V29" s="9"/>
      <c r="W29" s="101"/>
      <c r="X29" s="12" t="s">
        <v>768</v>
      </c>
      <c r="Y29" s="101">
        <f>_xlfn.XLOOKUP($C29,'01 Summary'!E:E,'01 Summary'!K:K,"")</f>
        <v>46285</v>
      </c>
      <c r="Z29" s="106" t="str">
        <f>_xlfn.XLOOKUP($C29,'00 MASTER WORK REGISTER'!B:B,'00 MASTER WORK REGISTER'!I:I,"")</f>
        <v>สมศักดิ์</v>
      </c>
      <c r="AA29" s="106" t="s">
        <v>380</v>
      </c>
      <c r="AB29" s="106" t="s">
        <v>380</v>
      </c>
      <c r="AD29" s="10" t="s">
        <v>4421</v>
      </c>
      <c r="AE29" s="9" t="str" cm="1">
        <f t="array" ref="AE29">_xlfn.XLOOKUP(1,($AD29='04 Test Procedure&amp;Report'!$N$4:$N$484)*($AE$4='04 Test Procedure&amp;Report'!$O$4:$O$484),'04 Test Procedure&amp;Report'!$D$4:$D$484,"")</f>
        <v>DWE-69011</v>
      </c>
      <c r="AF29" s="9" t="str" cm="1">
        <f t="array" ref="AF29">_xlfn.XLOOKUP(1,($AD29='04 Test Procedure&amp;Report'!$N$4:$N$484)*($AF$4='04 Test Procedure&amp;Report'!$O$4:$O$484),'04 Test Procedure&amp;Report'!$D$4:$D$484,"")</f>
        <v>DWE-69111</v>
      </c>
    </row>
    <row r="30" spans="1:32" ht="30" customHeight="1" x14ac:dyDescent="0.2">
      <c r="A30" s="9">
        <v>26</v>
      </c>
      <c r="B30" s="106"/>
      <c r="C30" s="9" t="s">
        <v>599</v>
      </c>
      <c r="D30" s="9" t="s">
        <v>138</v>
      </c>
      <c r="E30" s="9" t="str">
        <f t="shared" si="0"/>
        <v>3</v>
      </c>
      <c r="F30" s="9" t="s">
        <v>482</v>
      </c>
      <c r="G30" s="9" t="s">
        <v>828</v>
      </c>
      <c r="H30" s="8">
        <v>46162</v>
      </c>
      <c r="I30" s="9" t="s">
        <v>767</v>
      </c>
      <c r="J30" s="9" t="s">
        <v>829</v>
      </c>
      <c r="K30" s="10" t="s">
        <v>830</v>
      </c>
      <c r="L30" s="9"/>
      <c r="M30" s="9" t="s">
        <v>138</v>
      </c>
      <c r="N30" s="9" t="s">
        <v>792</v>
      </c>
      <c r="O30" s="9" t="s">
        <v>810</v>
      </c>
      <c r="P30" s="9" t="s">
        <v>787</v>
      </c>
      <c r="Q30" s="9">
        <v>0</v>
      </c>
      <c r="R30" s="9" t="s">
        <v>812</v>
      </c>
      <c r="S30" s="9" t="s">
        <v>810</v>
      </c>
      <c r="T30" s="9" t="s">
        <v>813</v>
      </c>
      <c r="U30" s="9" t="s">
        <v>791</v>
      </c>
      <c r="V30" s="9"/>
      <c r="W30" s="101"/>
      <c r="X30" s="12" t="s">
        <v>768</v>
      </c>
      <c r="Y30" s="101">
        <f>_xlfn.XLOOKUP($C30,'01 Summary'!E:E,'01 Summary'!K:K,"")</f>
        <v>46285</v>
      </c>
      <c r="Z30" s="106" t="str">
        <f>_xlfn.XLOOKUP($C30,'00 MASTER WORK REGISTER'!B:B,'00 MASTER WORK REGISTER'!I:I,"")</f>
        <v>สมศักดิ์</v>
      </c>
      <c r="AA30" s="106" t="s">
        <v>380</v>
      </c>
      <c r="AB30" s="106" t="s">
        <v>380</v>
      </c>
      <c r="AD30" s="10" t="s">
        <v>4422</v>
      </c>
      <c r="AE30" s="9" t="str" cm="1">
        <f t="array" ref="AE30">_xlfn.XLOOKUP(1,($AD30='04 Test Procedure&amp;Report'!$N$4:$N$484)*($AE$4='04 Test Procedure&amp;Report'!$O$4:$O$484),'04 Test Procedure&amp;Report'!$D$4:$D$484,"")</f>
        <v>DWE-69012</v>
      </c>
      <c r="AF30" s="9" t="str" cm="1">
        <f t="array" ref="AF30">_xlfn.XLOOKUP(1,($AD30='04 Test Procedure&amp;Report'!$N$4:$N$484)*($AF$4='04 Test Procedure&amp;Report'!$O$4:$O$484),'04 Test Procedure&amp;Report'!$D$4:$D$484,"")</f>
        <v>DWE-69112</v>
      </c>
    </row>
    <row r="31" spans="1:32" ht="30" customHeight="1" x14ac:dyDescent="0.2">
      <c r="A31" s="9">
        <v>27</v>
      </c>
      <c r="B31" s="106"/>
      <c r="C31" s="9" t="s">
        <v>612</v>
      </c>
      <c r="D31" s="9" t="s">
        <v>138</v>
      </c>
      <c r="E31" s="9" t="str">
        <f t="shared" si="0"/>
        <v>3</v>
      </c>
      <c r="F31" s="9" t="s">
        <v>493</v>
      </c>
      <c r="G31" s="9" t="s">
        <v>831</v>
      </c>
      <c r="H31" s="8">
        <v>45839</v>
      </c>
      <c r="I31" s="9" t="s">
        <v>767</v>
      </c>
      <c r="J31" s="9" t="s">
        <v>832</v>
      </c>
      <c r="K31" s="10" t="s">
        <v>833</v>
      </c>
      <c r="L31" s="9">
        <v>7.16</v>
      </c>
      <c r="M31" s="9" t="s">
        <v>138</v>
      </c>
      <c r="N31" s="9" t="s">
        <v>792</v>
      </c>
      <c r="O31" s="9" t="s">
        <v>810</v>
      </c>
      <c r="P31" s="9" t="s">
        <v>787</v>
      </c>
      <c r="Q31" s="9">
        <v>0</v>
      </c>
      <c r="R31" s="9" t="s">
        <v>812</v>
      </c>
      <c r="S31" s="9" t="s">
        <v>810</v>
      </c>
      <c r="T31" s="9" t="s">
        <v>813</v>
      </c>
      <c r="U31" s="9" t="s">
        <v>791</v>
      </c>
      <c r="V31" s="9"/>
      <c r="W31" s="101"/>
      <c r="X31" s="12" t="s">
        <v>768</v>
      </c>
      <c r="Y31" s="101">
        <f>_xlfn.XLOOKUP($C31,'01 Summary'!E:E,'01 Summary'!K:K,"")</f>
        <v>46285</v>
      </c>
      <c r="Z31" s="106" t="str">
        <f>_xlfn.XLOOKUP($C31,'00 MASTER WORK REGISTER'!B:B,'00 MASTER WORK REGISTER'!I:I,"")</f>
        <v>สมศักดิ์</v>
      </c>
      <c r="AA31" s="106" t="s">
        <v>380</v>
      </c>
      <c r="AB31" s="106" t="s">
        <v>380</v>
      </c>
      <c r="AD31" s="10" t="s">
        <v>113</v>
      </c>
      <c r="AE31" s="9" t="str" cm="1">
        <f t="array" ref="AE31">_xlfn.XLOOKUP(1,($AD31='04 Test Procedure&amp;Report'!$N$4:$N$484)*($AE$4='04 Test Procedure&amp;Report'!$O$4:$O$484),'04 Test Procedure&amp;Report'!$D$4:$D$484,"")</f>
        <v>DWE-69013</v>
      </c>
      <c r="AF31" s="9" t="s">
        <v>4727</v>
      </c>
    </row>
    <row r="32" spans="1:32" ht="30" customHeight="1" x14ac:dyDescent="0.2">
      <c r="A32" s="9">
        <v>28</v>
      </c>
      <c r="B32" s="106"/>
      <c r="C32" s="9" t="s">
        <v>612</v>
      </c>
      <c r="D32" s="9" t="s">
        <v>138</v>
      </c>
      <c r="E32" s="9" t="str">
        <f t="shared" si="0"/>
        <v>3</v>
      </c>
      <c r="F32" s="9" t="s">
        <v>493</v>
      </c>
      <c r="G32" s="9" t="s">
        <v>831</v>
      </c>
      <c r="H32" s="8">
        <v>45971</v>
      </c>
      <c r="I32" s="9" t="s">
        <v>769</v>
      </c>
      <c r="J32" s="9" t="s">
        <v>834</v>
      </c>
      <c r="K32" s="10" t="s">
        <v>833</v>
      </c>
      <c r="L32" s="9">
        <v>7.16</v>
      </c>
      <c r="M32" s="9" t="s">
        <v>138</v>
      </c>
      <c r="N32" s="9" t="s">
        <v>792</v>
      </c>
      <c r="O32" s="9" t="s">
        <v>810</v>
      </c>
      <c r="P32" s="9" t="s">
        <v>787</v>
      </c>
      <c r="Q32" s="9">
        <v>0</v>
      </c>
      <c r="R32" s="9" t="s">
        <v>812</v>
      </c>
      <c r="S32" s="9" t="s">
        <v>810</v>
      </c>
      <c r="T32" s="9" t="s">
        <v>813</v>
      </c>
      <c r="U32" s="9" t="s">
        <v>791</v>
      </c>
      <c r="V32" s="9"/>
      <c r="W32" s="101"/>
      <c r="X32" s="12" t="s">
        <v>768</v>
      </c>
      <c r="Y32" s="101">
        <f>_xlfn.XLOOKUP($C32,'01 Summary'!E:E,'01 Summary'!K:K,"")</f>
        <v>46285</v>
      </c>
      <c r="Z32" s="106" t="str">
        <f>_xlfn.XLOOKUP($C32,'00 MASTER WORK REGISTER'!B:B,'00 MASTER WORK REGISTER'!I:I,"")</f>
        <v>สมศักดิ์</v>
      </c>
      <c r="AA32" s="106" t="s">
        <v>380</v>
      </c>
      <c r="AB32" s="106" t="s">
        <v>380</v>
      </c>
      <c r="AD32" s="10" t="s">
        <v>113</v>
      </c>
      <c r="AE32" s="9" t="str" cm="1">
        <f t="array" ref="AE32">_xlfn.XLOOKUP(1,($AD32='04 Test Procedure&amp;Report'!$N$4:$N$484)*($AE$4='04 Test Procedure&amp;Report'!$O$4:$O$484),'04 Test Procedure&amp;Report'!$D$4:$D$484,"")</f>
        <v>DWE-69013</v>
      </c>
      <c r="AF32" s="9" t="s">
        <v>4727</v>
      </c>
    </row>
    <row r="33" spans="1:33" ht="30" customHeight="1" x14ac:dyDescent="0.2">
      <c r="A33" s="9">
        <v>29</v>
      </c>
      <c r="B33" s="106"/>
      <c r="C33" s="9" t="s">
        <v>612</v>
      </c>
      <c r="D33" s="9" t="s">
        <v>138</v>
      </c>
      <c r="E33" s="9" t="str">
        <f t="shared" si="0"/>
        <v>3</v>
      </c>
      <c r="F33" s="9" t="s">
        <v>493</v>
      </c>
      <c r="G33" s="9" t="s">
        <v>831</v>
      </c>
      <c r="H33" s="8">
        <v>46104</v>
      </c>
      <c r="I33" s="9" t="s">
        <v>770</v>
      </c>
      <c r="J33" s="9" t="s">
        <v>835</v>
      </c>
      <c r="K33" s="10" t="s">
        <v>833</v>
      </c>
      <c r="L33" s="9">
        <v>7.16</v>
      </c>
      <c r="M33" s="9" t="s">
        <v>138</v>
      </c>
      <c r="N33" s="9" t="s">
        <v>792</v>
      </c>
      <c r="O33" s="9" t="s">
        <v>810</v>
      </c>
      <c r="P33" s="9" t="s">
        <v>787</v>
      </c>
      <c r="Q33" s="9">
        <v>0</v>
      </c>
      <c r="R33" s="9" t="s">
        <v>812</v>
      </c>
      <c r="S33" s="9" t="s">
        <v>810</v>
      </c>
      <c r="T33" s="9" t="s">
        <v>813</v>
      </c>
      <c r="U33" s="9" t="s">
        <v>791</v>
      </c>
      <c r="V33" s="9"/>
      <c r="W33" s="101"/>
      <c r="X33" s="12" t="s">
        <v>768</v>
      </c>
      <c r="Y33" s="101">
        <f>_xlfn.XLOOKUP($C33,'01 Summary'!E:E,'01 Summary'!K:K,"")</f>
        <v>46285</v>
      </c>
      <c r="Z33" s="106" t="str">
        <f>_xlfn.XLOOKUP($C33,'00 MASTER WORK REGISTER'!B:B,'00 MASTER WORK REGISTER'!I:I,"")</f>
        <v>สมศักดิ์</v>
      </c>
      <c r="AA33" s="106" t="s">
        <v>380</v>
      </c>
      <c r="AB33" s="106" t="s">
        <v>380</v>
      </c>
      <c r="AD33" s="10" t="s">
        <v>113</v>
      </c>
      <c r="AE33" s="9" t="str" cm="1">
        <f t="array" ref="AE33">_xlfn.XLOOKUP(1,($AD33='04 Test Procedure&amp;Report'!$N$4:$N$484)*($AE$4='04 Test Procedure&amp;Report'!$O$4:$O$484),'04 Test Procedure&amp;Report'!$D$4:$D$484,"")</f>
        <v>DWE-69013</v>
      </c>
      <c r="AF33" s="9" t="s">
        <v>4727</v>
      </c>
    </row>
    <row r="34" spans="1:33" ht="30" customHeight="1" x14ac:dyDescent="0.2">
      <c r="A34" s="9">
        <v>30</v>
      </c>
      <c r="B34" s="106"/>
      <c r="C34" s="9" t="s">
        <v>614</v>
      </c>
      <c r="D34" s="9" t="s">
        <v>138</v>
      </c>
      <c r="E34" s="9" t="str">
        <f t="shared" si="0"/>
        <v>3</v>
      </c>
      <c r="F34" s="9" t="s">
        <v>462</v>
      </c>
      <c r="G34" s="19" t="s">
        <v>836</v>
      </c>
      <c r="H34" s="8"/>
      <c r="I34" s="9"/>
      <c r="J34" s="9"/>
      <c r="K34" s="10" t="s">
        <v>837</v>
      </c>
      <c r="L34" s="9"/>
      <c r="M34" s="9" t="s">
        <v>138</v>
      </c>
      <c r="N34" s="9" t="s">
        <v>792</v>
      </c>
      <c r="O34" s="9" t="s">
        <v>810</v>
      </c>
      <c r="P34" s="9" t="s">
        <v>787</v>
      </c>
      <c r="Q34" s="9"/>
      <c r="R34" s="9" t="s">
        <v>812</v>
      </c>
      <c r="S34" s="9" t="s">
        <v>810</v>
      </c>
      <c r="T34" s="9"/>
      <c r="U34" s="9" t="s">
        <v>791</v>
      </c>
      <c r="V34" s="9"/>
      <c r="W34" s="101"/>
      <c r="X34" s="11"/>
      <c r="Y34" s="101">
        <f>_xlfn.XLOOKUP($C34,'01 Summary'!E:E,'01 Summary'!K:K,"")</f>
        <v>46285</v>
      </c>
      <c r="Z34" s="106" t="str">
        <f>_xlfn.XLOOKUP($C34,'00 MASTER WORK REGISTER'!B:B,'00 MASTER WORK REGISTER'!I:I,"")</f>
        <v>สมศักดิ์</v>
      </c>
      <c r="AA34" s="106" t="s">
        <v>380</v>
      </c>
      <c r="AB34" s="106" t="s">
        <v>380</v>
      </c>
      <c r="AD34" s="10" t="s">
        <v>4656</v>
      </c>
      <c r="AE34" s="9" t="s">
        <v>2476</v>
      </c>
      <c r="AF34" s="9" t="s">
        <v>2478</v>
      </c>
    </row>
    <row r="35" spans="1:33" ht="30" customHeight="1" x14ac:dyDescent="0.2">
      <c r="A35" s="9">
        <v>31</v>
      </c>
      <c r="B35" s="106" t="s">
        <v>1629</v>
      </c>
      <c r="C35" s="9" t="s">
        <v>600</v>
      </c>
      <c r="D35" s="9" t="s">
        <v>138</v>
      </c>
      <c r="E35" s="9" t="str">
        <f t="shared" si="0"/>
        <v>3</v>
      </c>
      <c r="F35" s="9" t="s">
        <v>483</v>
      </c>
      <c r="G35" s="9"/>
      <c r="H35" s="8"/>
      <c r="I35" s="9"/>
      <c r="J35" s="9"/>
      <c r="K35" s="10" t="s">
        <v>838</v>
      </c>
      <c r="L35" s="9"/>
      <c r="M35" s="9" t="s">
        <v>138</v>
      </c>
      <c r="N35" s="9" t="s">
        <v>792</v>
      </c>
      <c r="O35" s="9" t="s">
        <v>810</v>
      </c>
      <c r="P35" s="9" t="s">
        <v>787</v>
      </c>
      <c r="Q35" s="9">
        <v>0</v>
      </c>
      <c r="R35" s="9" t="s">
        <v>812</v>
      </c>
      <c r="S35" s="9" t="s">
        <v>810</v>
      </c>
      <c r="T35" s="9"/>
      <c r="U35" s="9" t="s">
        <v>791</v>
      </c>
      <c r="V35" s="9"/>
      <c r="W35" s="101"/>
      <c r="X35" s="11"/>
      <c r="Y35" s="101">
        <f>_xlfn.XLOOKUP($C35,'01 Summary'!E:E,'01 Summary'!K:K,"")</f>
        <v>46285</v>
      </c>
      <c r="Z35" s="106" t="str">
        <f>_xlfn.XLOOKUP($C35,'00 MASTER WORK REGISTER'!B:B,'00 MASTER WORK REGISTER'!I:I,"")</f>
        <v>สมศักดิ์</v>
      </c>
      <c r="AA35" s="106" t="s">
        <v>380</v>
      </c>
      <c r="AB35" s="106" t="s">
        <v>380</v>
      </c>
      <c r="AD35" s="10" t="s">
        <v>101</v>
      </c>
      <c r="AE35" s="9" t="str" cm="1">
        <f t="array" ref="AE35">_xlfn.XLOOKUP(1,($AD35='04 Test Procedure&amp;Report'!$N$4:$N$484)*($AE$4='04 Test Procedure&amp;Report'!$O$4:$O$484),'04 Test Procedure&amp;Report'!$D$4:$D$484,"")</f>
        <v>DWE-69015</v>
      </c>
      <c r="AF35" s="9" t="str" cm="1">
        <f t="array" ref="AF35">_xlfn.XLOOKUP(1,($AD35='04 Test Procedure&amp;Report'!$N$4:$N$484)*($AF$4='04 Test Procedure&amp;Report'!$O$4:$O$484),'04 Test Procedure&amp;Report'!$D$4:$D$484,"")</f>
        <v>DWE-69115</v>
      </c>
    </row>
    <row r="36" spans="1:33" ht="30" customHeight="1" x14ac:dyDescent="0.2">
      <c r="A36" s="9">
        <v>32</v>
      </c>
      <c r="B36" s="106" t="s">
        <v>1629</v>
      </c>
      <c r="C36" s="9" t="s">
        <v>597</v>
      </c>
      <c r="D36" s="9" t="s">
        <v>138</v>
      </c>
      <c r="E36" s="9" t="str">
        <f t="shared" si="0"/>
        <v>3</v>
      </c>
      <c r="F36" s="9" t="s">
        <v>839</v>
      </c>
      <c r="G36" s="9" t="s">
        <v>840</v>
      </c>
      <c r="H36" s="8">
        <v>46156</v>
      </c>
      <c r="I36" s="9" t="s">
        <v>767</v>
      </c>
      <c r="J36" s="9" t="s">
        <v>841</v>
      </c>
      <c r="K36" s="10" t="s">
        <v>842</v>
      </c>
      <c r="L36" s="9"/>
      <c r="M36" s="9" t="s">
        <v>138</v>
      </c>
      <c r="N36" s="9" t="s">
        <v>792</v>
      </c>
      <c r="O36" s="9" t="s">
        <v>810</v>
      </c>
      <c r="P36" s="9" t="s">
        <v>787</v>
      </c>
      <c r="Q36" s="9">
        <v>0</v>
      </c>
      <c r="R36" s="9" t="s">
        <v>812</v>
      </c>
      <c r="S36" s="9" t="s">
        <v>810</v>
      </c>
      <c r="T36" s="9"/>
      <c r="U36" s="9" t="s">
        <v>791</v>
      </c>
      <c r="V36" s="9"/>
      <c r="W36" s="101"/>
      <c r="X36" s="12" t="s">
        <v>768</v>
      </c>
      <c r="Y36" s="101">
        <f>_xlfn.XLOOKUP($C36,'01 Summary'!E:E,'01 Summary'!K:K,"")</f>
        <v>46285</v>
      </c>
      <c r="Z36" s="106" t="str">
        <f>_xlfn.XLOOKUP($C36,'00 MASTER WORK REGISTER'!B:B,'00 MASTER WORK REGISTER'!I:I,"")</f>
        <v>สมศักดิ์</v>
      </c>
      <c r="AA36" s="106" t="s">
        <v>810</v>
      </c>
      <c r="AB36" s="106" t="s">
        <v>1902</v>
      </c>
      <c r="AD36" s="10" t="s">
        <v>4424</v>
      </c>
      <c r="AE36" s="9" t="str" cm="1">
        <f t="array" ref="AE36">_xlfn.XLOOKUP(1,($AD36='04 Test Procedure&amp;Report'!$N$4:$N$484)*($AE$4='04 Test Procedure&amp;Report'!$O$4:$O$484),'04 Test Procedure&amp;Report'!$D$4:$D$484,"")</f>
        <v>DWE-69016</v>
      </c>
      <c r="AF36" s="9" t="str" cm="1">
        <f t="array" ref="AF36">_xlfn.XLOOKUP(1,($AD36='04 Test Procedure&amp;Report'!$N$4:$N$484)*($AF$4='04 Test Procedure&amp;Report'!$O$4:$O$484),'04 Test Procedure&amp;Report'!$D$4:$D$484,"")</f>
        <v>DWE-69116</v>
      </c>
    </row>
    <row r="37" spans="1:33" ht="30" customHeight="1" x14ac:dyDescent="0.2">
      <c r="A37" s="9">
        <v>33</v>
      </c>
      <c r="B37" s="106"/>
      <c r="C37" s="9" t="s">
        <v>602</v>
      </c>
      <c r="D37" s="9" t="s">
        <v>138</v>
      </c>
      <c r="E37" s="9" t="str">
        <f t="shared" si="0"/>
        <v>3</v>
      </c>
      <c r="F37" s="9" t="s">
        <v>480</v>
      </c>
      <c r="G37" s="9" t="s">
        <v>843</v>
      </c>
      <c r="H37" s="8">
        <v>46107</v>
      </c>
      <c r="I37" s="9" t="s">
        <v>767</v>
      </c>
      <c r="J37" s="9" t="s">
        <v>844</v>
      </c>
      <c r="K37" s="10" t="s">
        <v>845</v>
      </c>
      <c r="L37" s="9">
        <v>7.5</v>
      </c>
      <c r="M37" s="9" t="s">
        <v>138</v>
      </c>
      <c r="N37" s="9" t="s">
        <v>792</v>
      </c>
      <c r="O37" s="9" t="s">
        <v>810</v>
      </c>
      <c r="P37" s="9" t="s">
        <v>787</v>
      </c>
      <c r="Q37" s="9">
        <v>0</v>
      </c>
      <c r="R37" s="9" t="s">
        <v>812</v>
      </c>
      <c r="S37" s="9" t="s">
        <v>810</v>
      </c>
      <c r="T37" s="9"/>
      <c r="U37" s="9" t="s">
        <v>791</v>
      </c>
      <c r="V37" s="9"/>
      <c r="W37" s="101"/>
      <c r="X37" s="12" t="s">
        <v>768</v>
      </c>
      <c r="Y37" s="101">
        <f>_xlfn.XLOOKUP($C37,'01 Summary'!E:E,'01 Summary'!K:K,"")</f>
        <v>46285</v>
      </c>
      <c r="Z37" s="106" t="str">
        <f>_xlfn.XLOOKUP($C37,'00 MASTER WORK REGISTER'!B:B,'00 MASTER WORK REGISTER'!I:I,"")</f>
        <v>สมศักดิ์</v>
      </c>
      <c r="AA37" s="106" t="s">
        <v>810</v>
      </c>
      <c r="AB37" s="106" t="s">
        <v>1902</v>
      </c>
      <c r="AD37" s="10" t="s">
        <v>4657</v>
      </c>
      <c r="AE37" s="9" t="s">
        <v>2488</v>
      </c>
      <c r="AF37" s="9" t="s">
        <v>2490</v>
      </c>
    </row>
    <row r="38" spans="1:33" ht="30" customHeight="1" x14ac:dyDescent="0.2">
      <c r="A38" s="9">
        <v>34</v>
      </c>
      <c r="B38" s="106"/>
      <c r="C38" s="9" t="s">
        <v>602</v>
      </c>
      <c r="D38" s="9" t="s">
        <v>138</v>
      </c>
      <c r="E38" s="9" t="str">
        <f t="shared" si="0"/>
        <v>3</v>
      </c>
      <c r="F38" s="9" t="s">
        <v>480</v>
      </c>
      <c r="G38" s="9" t="s">
        <v>843</v>
      </c>
      <c r="H38" s="13">
        <v>46154</v>
      </c>
      <c r="I38" s="11" t="s">
        <v>769</v>
      </c>
      <c r="J38" s="11" t="s">
        <v>846</v>
      </c>
      <c r="K38" s="10" t="s">
        <v>845</v>
      </c>
      <c r="L38" s="9">
        <v>7.5</v>
      </c>
      <c r="M38" s="9" t="s">
        <v>138</v>
      </c>
      <c r="N38" s="9" t="s">
        <v>792</v>
      </c>
      <c r="O38" s="9" t="s">
        <v>810</v>
      </c>
      <c r="P38" s="9" t="s">
        <v>787</v>
      </c>
      <c r="Q38" s="9">
        <v>0</v>
      </c>
      <c r="R38" s="9" t="s">
        <v>812</v>
      </c>
      <c r="S38" s="9" t="s">
        <v>810</v>
      </c>
      <c r="T38" s="9"/>
      <c r="U38" s="9" t="s">
        <v>791</v>
      </c>
      <c r="V38" s="9"/>
      <c r="W38" s="101"/>
      <c r="X38" s="12" t="s">
        <v>768</v>
      </c>
      <c r="Y38" s="101">
        <f>_xlfn.XLOOKUP($C38,'01 Summary'!E:E,'01 Summary'!K:K,"")</f>
        <v>46285</v>
      </c>
      <c r="Z38" s="106" t="str">
        <f>_xlfn.XLOOKUP($C38,'00 MASTER WORK REGISTER'!B:B,'00 MASTER WORK REGISTER'!I:I,"")</f>
        <v>สมศักดิ์</v>
      </c>
      <c r="AA38" s="106" t="s">
        <v>810</v>
      </c>
      <c r="AB38" s="106" t="s">
        <v>1902</v>
      </c>
      <c r="AD38" s="10" t="s">
        <v>4657</v>
      </c>
      <c r="AE38" s="9" t="s">
        <v>2488</v>
      </c>
      <c r="AF38" s="9" t="s">
        <v>2490</v>
      </c>
    </row>
    <row r="39" spans="1:33" ht="30" customHeight="1" x14ac:dyDescent="0.2">
      <c r="A39" s="9">
        <v>35</v>
      </c>
      <c r="B39" s="106"/>
      <c r="C39" s="9" t="s">
        <v>602</v>
      </c>
      <c r="D39" s="9" t="s">
        <v>138</v>
      </c>
      <c r="E39" s="9" t="str">
        <f t="shared" si="0"/>
        <v>3</v>
      </c>
      <c r="F39" s="9" t="s">
        <v>480</v>
      </c>
      <c r="G39" s="9" t="s">
        <v>843</v>
      </c>
      <c r="H39" s="13">
        <v>46220</v>
      </c>
      <c r="I39" s="11" t="s">
        <v>770</v>
      </c>
      <c r="J39" s="11" t="s">
        <v>847</v>
      </c>
      <c r="K39" s="10" t="s">
        <v>845</v>
      </c>
      <c r="L39" s="9">
        <v>7.5</v>
      </c>
      <c r="M39" s="9" t="s">
        <v>138</v>
      </c>
      <c r="N39" s="9" t="s">
        <v>792</v>
      </c>
      <c r="O39" s="9" t="s">
        <v>810</v>
      </c>
      <c r="P39" s="9" t="s">
        <v>787</v>
      </c>
      <c r="Q39" s="9">
        <v>0</v>
      </c>
      <c r="R39" s="9" t="s">
        <v>812</v>
      </c>
      <c r="S39" s="9" t="s">
        <v>810</v>
      </c>
      <c r="T39" s="9"/>
      <c r="U39" s="9" t="s">
        <v>791</v>
      </c>
      <c r="V39" s="9"/>
      <c r="W39" s="101"/>
      <c r="X39" s="12" t="s">
        <v>768</v>
      </c>
      <c r="Y39" s="101">
        <f>_xlfn.XLOOKUP($C39,'01 Summary'!E:E,'01 Summary'!K:K,"")</f>
        <v>46285</v>
      </c>
      <c r="Z39" s="106" t="str">
        <f>_xlfn.XLOOKUP($C39,'00 MASTER WORK REGISTER'!B:B,'00 MASTER WORK REGISTER'!I:I,"")</f>
        <v>สมศักดิ์</v>
      </c>
      <c r="AA39" s="106" t="s">
        <v>810</v>
      </c>
      <c r="AB39" s="106" t="s">
        <v>1902</v>
      </c>
      <c r="AD39" s="10" t="s">
        <v>4657</v>
      </c>
      <c r="AE39" s="9" t="s">
        <v>2488</v>
      </c>
      <c r="AF39" s="9" t="s">
        <v>2490</v>
      </c>
    </row>
    <row r="40" spans="1:33" ht="30" customHeight="1" x14ac:dyDescent="0.2">
      <c r="A40" s="14">
        <v>36</v>
      </c>
      <c r="B40" s="105"/>
      <c r="C40" s="14" t="s">
        <v>602</v>
      </c>
      <c r="D40" s="14" t="s">
        <v>138</v>
      </c>
      <c r="E40" s="14" t="str">
        <f t="shared" si="0"/>
        <v>3</v>
      </c>
      <c r="F40" s="14" t="s">
        <v>848</v>
      </c>
      <c r="G40" s="17" t="s">
        <v>849</v>
      </c>
      <c r="H40" s="17"/>
      <c r="I40" s="17"/>
      <c r="J40" s="17"/>
      <c r="K40" s="16" t="s">
        <v>850</v>
      </c>
      <c r="L40" s="14">
        <v>7.6</v>
      </c>
      <c r="M40" s="14" t="s">
        <v>138</v>
      </c>
      <c r="N40" s="14" t="s">
        <v>792</v>
      </c>
      <c r="O40" s="14" t="s">
        <v>810</v>
      </c>
      <c r="P40" s="14" t="s">
        <v>787</v>
      </c>
      <c r="Q40" s="14" t="s">
        <v>811</v>
      </c>
      <c r="R40" s="14" t="s">
        <v>812</v>
      </c>
      <c r="S40" s="14" t="s">
        <v>810</v>
      </c>
      <c r="T40" s="14" t="s">
        <v>813</v>
      </c>
      <c r="U40" s="14" t="s">
        <v>791</v>
      </c>
      <c r="V40" s="14"/>
      <c r="W40" s="102"/>
      <c r="X40" s="18" t="s">
        <v>527</v>
      </c>
      <c r="Y40" s="102">
        <f>_xlfn.XLOOKUP($C40,'01 Summary'!E:E,'01 Summary'!K:K,"")</f>
        <v>46285</v>
      </c>
      <c r="Z40" s="105" t="str">
        <f>_xlfn.XLOOKUP($C40,'00 MASTER WORK REGISTER'!B:B,'00 MASTER WORK REGISTER'!I:I,"")</f>
        <v>สมศักดิ์</v>
      </c>
      <c r="AA40" s="105" t="s">
        <v>810</v>
      </c>
      <c r="AB40" s="105" t="s">
        <v>1902</v>
      </c>
      <c r="AD40" s="16" t="s">
        <v>4426</v>
      </c>
      <c r="AE40" s="14" t="str" cm="1">
        <f t="array" ref="AE40">_xlfn.XLOOKUP(1,($AD40='04 Test Procedure&amp;Report'!$N$4:$N$484)*($AE$4='04 Test Procedure&amp;Report'!$O$4:$O$484),'04 Test Procedure&amp;Report'!$D$4:$D$484,"")</f>
        <v>DWE-69217</v>
      </c>
      <c r="AF40" s="14" t="str" cm="1">
        <f t="array" ref="AF40">_xlfn.XLOOKUP(1,($AD40='04 Test Procedure&amp;Report'!$N$4:$N$484)*($AF$4='04 Test Procedure&amp;Report'!$O$4:$O$484),'04 Test Procedure&amp;Report'!$D$4:$D$484,"")</f>
        <v>DWE-69317</v>
      </c>
    </row>
    <row r="41" spans="1:33" ht="30" customHeight="1" x14ac:dyDescent="0.2">
      <c r="A41" s="14">
        <v>37</v>
      </c>
      <c r="B41" s="105"/>
      <c r="C41" s="14" t="s">
        <v>602</v>
      </c>
      <c r="D41" s="14" t="s">
        <v>138</v>
      </c>
      <c r="E41" s="14" t="str">
        <f t="shared" si="0"/>
        <v>3</v>
      </c>
      <c r="F41" s="14" t="s">
        <v>851</v>
      </c>
      <c r="G41" s="17" t="s">
        <v>852</v>
      </c>
      <c r="H41" s="17"/>
      <c r="I41" s="17"/>
      <c r="J41" s="17"/>
      <c r="K41" s="16" t="s">
        <v>853</v>
      </c>
      <c r="L41" s="14">
        <v>7.7</v>
      </c>
      <c r="M41" s="14" t="s">
        <v>138</v>
      </c>
      <c r="N41" s="14" t="s">
        <v>792</v>
      </c>
      <c r="O41" s="14" t="s">
        <v>810</v>
      </c>
      <c r="P41" s="14" t="s">
        <v>787</v>
      </c>
      <c r="Q41" s="14"/>
      <c r="R41" s="14" t="s">
        <v>812</v>
      </c>
      <c r="S41" s="14" t="s">
        <v>810</v>
      </c>
      <c r="T41" s="14"/>
      <c r="U41" s="14" t="s">
        <v>791</v>
      </c>
      <c r="V41" s="14"/>
      <c r="W41" s="102"/>
      <c r="X41" s="18" t="s">
        <v>527</v>
      </c>
      <c r="Y41" s="102">
        <f>_xlfn.XLOOKUP($C41,'01 Summary'!E:E,'01 Summary'!K:K,"")</f>
        <v>46285</v>
      </c>
      <c r="Z41" s="105" t="str">
        <f>_xlfn.XLOOKUP($C41,'00 MASTER WORK REGISTER'!B:B,'00 MASTER WORK REGISTER'!I:I,"")</f>
        <v>สมศักดิ์</v>
      </c>
      <c r="AA41" s="105" t="s">
        <v>810</v>
      </c>
      <c r="AB41" s="105" t="s">
        <v>1902</v>
      </c>
      <c r="AD41" s="16" t="s">
        <v>104</v>
      </c>
      <c r="AE41" s="14" t="str" cm="1">
        <f t="array" ref="AE41">_xlfn.XLOOKUP(1,($AD41='04 Test Procedure&amp;Report'!$N$4:$N$484)*($AE$4='04 Test Procedure&amp;Report'!$O$4:$O$484),'04 Test Procedure&amp;Report'!$D$4:$D$484,"")</f>
        <v>DWE-69417</v>
      </c>
      <c r="AF41" s="14" t="str" cm="1">
        <f t="array" ref="AF41">_xlfn.XLOOKUP(1,($AD41='04 Test Procedure&amp;Report'!$N$4:$N$484)*($AF$4='04 Test Procedure&amp;Report'!$O$4:$O$484),'04 Test Procedure&amp;Report'!$D$4:$D$484,"")</f>
        <v>DWE-69517</v>
      </c>
    </row>
    <row r="42" spans="1:33" ht="30" customHeight="1" x14ac:dyDescent="0.2">
      <c r="A42" s="14">
        <v>38</v>
      </c>
      <c r="B42" s="105"/>
      <c r="C42" s="14" t="s">
        <v>602</v>
      </c>
      <c r="D42" s="14" t="s">
        <v>138</v>
      </c>
      <c r="E42" s="14" t="str">
        <f t="shared" si="0"/>
        <v>3</v>
      </c>
      <c r="F42" s="14" t="s">
        <v>854</v>
      </c>
      <c r="G42" s="17" t="s">
        <v>855</v>
      </c>
      <c r="H42" s="17"/>
      <c r="I42" s="17"/>
      <c r="J42" s="17"/>
      <c r="K42" s="16" t="s">
        <v>856</v>
      </c>
      <c r="L42" s="14">
        <v>7.8</v>
      </c>
      <c r="M42" s="14" t="s">
        <v>138</v>
      </c>
      <c r="N42" s="14" t="s">
        <v>792</v>
      </c>
      <c r="O42" s="14" t="s">
        <v>810</v>
      </c>
      <c r="P42" s="14" t="s">
        <v>787</v>
      </c>
      <c r="Q42" s="14"/>
      <c r="R42" s="14" t="s">
        <v>812</v>
      </c>
      <c r="S42" s="14" t="s">
        <v>810</v>
      </c>
      <c r="T42" s="14"/>
      <c r="U42" s="14" t="s">
        <v>791</v>
      </c>
      <c r="V42" s="14"/>
      <c r="W42" s="102"/>
      <c r="X42" s="18" t="s">
        <v>527</v>
      </c>
      <c r="Y42" s="102">
        <f>_xlfn.XLOOKUP($C42,'01 Summary'!E:E,'01 Summary'!K:K,"")</f>
        <v>46285</v>
      </c>
      <c r="Z42" s="105" t="str">
        <f>_xlfn.XLOOKUP($C42,'00 MASTER WORK REGISTER'!B:B,'00 MASTER WORK REGISTER'!I:I,"")</f>
        <v>สมศักดิ์</v>
      </c>
      <c r="AA42" s="105" t="s">
        <v>810</v>
      </c>
      <c r="AB42" s="105" t="s">
        <v>1902</v>
      </c>
      <c r="AD42" s="16" t="s">
        <v>105</v>
      </c>
      <c r="AE42" s="14" t="str" cm="1">
        <f t="array" ref="AE42">_xlfn.XLOOKUP(1,($AD42='04 Test Procedure&amp;Report'!$N$4:$N$484)*($AE$4='04 Test Procedure&amp;Report'!$O$4:$O$484),'04 Test Procedure&amp;Report'!$D$4:$D$484,"")</f>
        <v>DWE-69617</v>
      </c>
      <c r="AF42" s="14" t="str" cm="1">
        <f t="array" ref="AF42">_xlfn.XLOOKUP(1,($AD42='04 Test Procedure&amp;Report'!$N$4:$N$484)*($AF$4='04 Test Procedure&amp;Report'!$O$4:$O$484),'04 Test Procedure&amp;Report'!$D$4:$D$484,"")</f>
        <v>DWE-69717</v>
      </c>
    </row>
    <row r="43" spans="1:33" ht="30" customHeight="1" x14ac:dyDescent="0.2">
      <c r="A43" s="9">
        <v>39</v>
      </c>
      <c r="B43" s="106"/>
      <c r="C43" s="9" t="s">
        <v>605</v>
      </c>
      <c r="D43" s="9" t="s">
        <v>138</v>
      </c>
      <c r="E43" s="9" t="str">
        <f t="shared" si="0"/>
        <v>3</v>
      </c>
      <c r="F43" s="9" t="s">
        <v>485</v>
      </c>
      <c r="G43" s="9"/>
      <c r="H43" s="8"/>
      <c r="I43" s="9"/>
      <c r="J43" s="9"/>
      <c r="K43" s="10" t="s">
        <v>857</v>
      </c>
      <c r="L43" s="9">
        <v>7.9</v>
      </c>
      <c r="M43" s="9" t="s">
        <v>138</v>
      </c>
      <c r="N43" s="9" t="s">
        <v>792</v>
      </c>
      <c r="O43" s="9" t="s">
        <v>810</v>
      </c>
      <c r="P43" s="9" t="s">
        <v>787</v>
      </c>
      <c r="Q43" s="9"/>
      <c r="R43" s="9" t="s">
        <v>812</v>
      </c>
      <c r="S43" s="9" t="s">
        <v>810</v>
      </c>
      <c r="T43" s="9"/>
      <c r="U43" s="9" t="s">
        <v>791</v>
      </c>
      <c r="V43" s="9"/>
      <c r="W43" s="101"/>
      <c r="X43" s="11"/>
      <c r="Y43" s="101">
        <f>_xlfn.XLOOKUP($C43,'01 Summary'!E:E,'01 Summary'!K:K,"")</f>
        <v>46285</v>
      </c>
      <c r="Z43" s="106" t="str">
        <f>_xlfn.XLOOKUP($C43,'00 MASTER WORK REGISTER'!B:B,'00 MASTER WORK REGISTER'!I:I,"")</f>
        <v>สมศักดิ์</v>
      </c>
      <c r="AA43" s="106" t="s">
        <v>380</v>
      </c>
      <c r="AB43" s="106" t="s">
        <v>380</v>
      </c>
      <c r="AD43" s="10" t="s">
        <v>106</v>
      </c>
      <c r="AE43" s="9" t="str" cm="1">
        <f t="array" ref="AE43">_xlfn.XLOOKUP(1,($AD43='04 Test Procedure&amp;Report'!$N$4:$N$484)*($AE$4='04 Test Procedure&amp;Report'!$O$4:$O$484),'04 Test Procedure&amp;Report'!$D$4:$D$484,"")</f>
        <v>DWE-69018</v>
      </c>
      <c r="AF43" s="9" t="str" cm="1">
        <f t="array" ref="AF43">_xlfn.XLOOKUP(1,($AD43='04 Test Procedure&amp;Report'!$N$4:$N$484)*($AF$4='04 Test Procedure&amp;Report'!$O$4:$O$484),'04 Test Procedure&amp;Report'!$D$4:$D$484,"")</f>
        <v>DWE-69118</v>
      </c>
    </row>
    <row r="44" spans="1:33" ht="30" customHeight="1" x14ac:dyDescent="0.2">
      <c r="A44" s="9">
        <v>40</v>
      </c>
      <c r="B44" s="106"/>
      <c r="C44" s="9" t="s">
        <v>550</v>
      </c>
      <c r="D44" s="9" t="s">
        <v>138</v>
      </c>
      <c r="E44" s="9" t="str">
        <f t="shared" si="0"/>
        <v>3</v>
      </c>
      <c r="F44" s="9" t="s">
        <v>484</v>
      </c>
      <c r="G44" s="19" t="s">
        <v>858</v>
      </c>
      <c r="H44" s="8"/>
      <c r="I44" s="9"/>
      <c r="J44" s="9"/>
      <c r="K44" s="10" t="s">
        <v>859</v>
      </c>
      <c r="L44" s="9"/>
      <c r="M44" s="9" t="s">
        <v>138</v>
      </c>
      <c r="N44" s="9" t="s">
        <v>792</v>
      </c>
      <c r="O44" s="9" t="s">
        <v>810</v>
      </c>
      <c r="P44" s="9" t="s">
        <v>787</v>
      </c>
      <c r="Q44" s="9"/>
      <c r="R44" s="9" t="s">
        <v>812</v>
      </c>
      <c r="S44" s="9" t="s">
        <v>810</v>
      </c>
      <c r="T44" s="9"/>
      <c r="U44" s="9" t="s">
        <v>791</v>
      </c>
      <c r="V44" s="9"/>
      <c r="W44" s="101"/>
      <c r="X44" s="11"/>
      <c r="Y44" s="101">
        <f>_xlfn.XLOOKUP($C44,'01 Summary'!E:E,'01 Summary'!K:K,"")</f>
        <v>46235</v>
      </c>
      <c r="Z44" s="106" t="str">
        <f>_xlfn.XLOOKUP($C44,'00 MASTER WORK REGISTER'!B:B,'00 MASTER WORK REGISTER'!I:I,"")</f>
        <v>-</v>
      </c>
      <c r="AA44" s="106" t="s">
        <v>380</v>
      </c>
      <c r="AB44" s="106" t="s">
        <v>380</v>
      </c>
      <c r="AD44" s="10" t="s">
        <v>4427</v>
      </c>
      <c r="AE44" s="9" t="str" cm="1">
        <f t="array" ref="AE44">_xlfn.XLOOKUP(1,($AD44='04 Test Procedure&amp;Report'!$N$4:$N$484)*($AE$4='04 Test Procedure&amp;Report'!$O$4:$O$484),'04 Test Procedure&amp;Report'!$D$4:$D$484,"")</f>
        <v>DWE-69019</v>
      </c>
      <c r="AF44" s="9" t="str" cm="1">
        <f t="array" ref="AF44">_xlfn.XLOOKUP(1,($AD44='04 Test Procedure&amp;Report'!$N$4:$N$484)*($AF$4='04 Test Procedure&amp;Report'!$O$4:$O$484),'04 Test Procedure&amp;Report'!$D$4:$D$484,"")</f>
        <v>DWE-69119</v>
      </c>
    </row>
    <row r="45" spans="1:33" ht="30" customHeight="1" x14ac:dyDescent="0.2">
      <c r="A45" s="9">
        <v>41</v>
      </c>
      <c r="B45" s="106"/>
      <c r="C45" s="9" t="s">
        <v>606</v>
      </c>
      <c r="D45" s="9" t="s">
        <v>138</v>
      </c>
      <c r="E45" s="9" t="str">
        <f t="shared" si="0"/>
        <v>3</v>
      </c>
      <c r="F45" s="9" t="s">
        <v>486</v>
      </c>
      <c r="G45" s="9"/>
      <c r="H45" s="8"/>
      <c r="I45" s="9"/>
      <c r="J45" s="9"/>
      <c r="K45" s="10" t="s">
        <v>860</v>
      </c>
      <c r="L45" s="9" t="s">
        <v>861</v>
      </c>
      <c r="M45" s="9" t="s">
        <v>138</v>
      </c>
      <c r="N45" s="9" t="s">
        <v>792</v>
      </c>
      <c r="O45" s="9" t="s">
        <v>810</v>
      </c>
      <c r="P45" s="9" t="s">
        <v>787</v>
      </c>
      <c r="Q45" s="9"/>
      <c r="R45" s="9" t="s">
        <v>812</v>
      </c>
      <c r="S45" s="9" t="s">
        <v>810</v>
      </c>
      <c r="T45" s="9"/>
      <c r="U45" s="9" t="s">
        <v>791</v>
      </c>
      <c r="V45" s="9"/>
      <c r="W45" s="101"/>
      <c r="X45" s="11"/>
      <c r="Y45" s="101">
        <f>_xlfn.XLOOKUP($C45,'01 Summary'!E:E,'01 Summary'!K:K,"")</f>
        <v>46285</v>
      </c>
      <c r="Z45" s="106" t="str">
        <f>_xlfn.XLOOKUP($C45,'00 MASTER WORK REGISTER'!B:B,'00 MASTER WORK REGISTER'!I:I,"")</f>
        <v>สมศักดิ์</v>
      </c>
      <c r="AA45" s="106" t="s">
        <v>380</v>
      </c>
      <c r="AB45" s="106" t="s">
        <v>380</v>
      </c>
      <c r="AD45" s="10" t="s">
        <v>4428</v>
      </c>
      <c r="AE45" s="9" t="str" cm="1">
        <f t="array" ref="AE45">_xlfn.XLOOKUP(1,($AD45='04 Test Procedure&amp;Report'!$N$4:$N$484)*($AE$4='04 Test Procedure&amp;Report'!$O$4:$O$484),'04 Test Procedure&amp;Report'!$D$4:$D$484,"")</f>
        <v>DWE-69020</v>
      </c>
      <c r="AF45" s="9" t="str" cm="1">
        <f t="array" ref="AF45">_xlfn.XLOOKUP(1,($AD45='04 Test Procedure&amp;Report'!$N$4:$N$484)*($AF$4='04 Test Procedure&amp;Report'!$O$4:$O$484),'04 Test Procedure&amp;Report'!$D$4:$D$484,"")</f>
        <v>DWE-69120</v>
      </c>
    </row>
    <row r="46" spans="1:33" ht="30" customHeight="1" x14ac:dyDescent="0.2">
      <c r="A46" s="9">
        <v>42</v>
      </c>
      <c r="B46" s="106"/>
      <c r="C46" s="9" t="s">
        <v>563</v>
      </c>
      <c r="D46" s="9" t="s">
        <v>138</v>
      </c>
      <c r="E46" s="9" t="str">
        <f t="shared" si="0"/>
        <v>3</v>
      </c>
      <c r="F46" s="9" t="s">
        <v>487</v>
      </c>
      <c r="G46" s="9" t="s">
        <v>862</v>
      </c>
      <c r="H46" s="8">
        <v>46107</v>
      </c>
      <c r="I46" s="9" t="s">
        <v>767</v>
      </c>
      <c r="J46" s="9" t="s">
        <v>863</v>
      </c>
      <c r="K46" s="10" t="s">
        <v>864</v>
      </c>
      <c r="L46" s="9">
        <v>3.6</v>
      </c>
      <c r="M46" s="9" t="s">
        <v>865</v>
      </c>
      <c r="N46" s="9" t="s">
        <v>792</v>
      </c>
      <c r="O46" s="9" t="s">
        <v>810</v>
      </c>
      <c r="P46" s="9" t="s">
        <v>787</v>
      </c>
      <c r="Q46" s="9" t="s">
        <v>811</v>
      </c>
      <c r="R46" s="9" t="s">
        <v>812</v>
      </c>
      <c r="S46" s="9" t="s">
        <v>810</v>
      </c>
      <c r="T46" s="9" t="s">
        <v>813</v>
      </c>
      <c r="U46" s="9" t="s">
        <v>791</v>
      </c>
      <c r="V46" s="9"/>
      <c r="W46" s="101"/>
      <c r="X46" s="12" t="s">
        <v>768</v>
      </c>
      <c r="Y46" s="101">
        <f>_xlfn.XLOOKUP($C46,'01 Summary'!E:E,'01 Summary'!K:K,"")</f>
        <v>46255</v>
      </c>
      <c r="Z46" s="106" t="str">
        <f>_xlfn.XLOOKUP($C46,'00 MASTER WORK REGISTER'!B:B,'00 MASTER WORK REGISTER'!I:I,"")</f>
        <v>สมศักดิ์</v>
      </c>
      <c r="AA46" s="106" t="s">
        <v>380</v>
      </c>
      <c r="AB46" s="106" t="s">
        <v>380</v>
      </c>
      <c r="AD46" s="10" t="s">
        <v>38</v>
      </c>
      <c r="AE46" s="9" t="str" cm="1">
        <f t="array" ref="AE46">_xlfn.XLOOKUP(1,($AD46='04 Test Procedure&amp;Report'!$N$4:$N$484)*($AE$4='04 Test Procedure&amp;Report'!$O$4:$O$484),'04 Test Procedure&amp;Report'!$D$4:$D$484,"")</f>
        <v>DWE-69021</v>
      </c>
      <c r="AF46" s="9" t="str" cm="1">
        <f t="array" ref="AF46">_xlfn.XLOOKUP(1,($AD46='04 Test Procedure&amp;Report'!$N$4:$N$484)*($AF$4='04 Test Procedure&amp;Report'!$O$4:$O$484),'04 Test Procedure&amp;Report'!$D$4:$D$484,"")</f>
        <v>DWE-69121</v>
      </c>
    </row>
    <row r="47" spans="1:33" ht="30" customHeight="1" x14ac:dyDescent="0.2">
      <c r="A47" s="9">
        <v>43</v>
      </c>
      <c r="B47" s="106"/>
      <c r="C47" s="9"/>
      <c r="D47" s="9" t="s">
        <v>138</v>
      </c>
      <c r="E47" s="9" t="str">
        <f t="shared" si="0"/>
        <v>3</v>
      </c>
      <c r="F47" s="9" t="s">
        <v>488</v>
      </c>
      <c r="G47" s="9"/>
      <c r="H47" s="8"/>
      <c r="I47" s="9"/>
      <c r="J47" s="9"/>
      <c r="K47" s="10" t="s">
        <v>866</v>
      </c>
      <c r="L47" s="9"/>
      <c r="M47" s="9" t="s">
        <v>138</v>
      </c>
      <c r="N47" s="9" t="s">
        <v>792</v>
      </c>
      <c r="O47" s="9" t="s">
        <v>810</v>
      </c>
      <c r="P47" s="9" t="s">
        <v>787</v>
      </c>
      <c r="Q47" s="9"/>
      <c r="R47" s="9" t="s">
        <v>812</v>
      </c>
      <c r="S47" s="9" t="s">
        <v>810</v>
      </c>
      <c r="T47" s="9" t="s">
        <v>813</v>
      </c>
      <c r="U47" s="9" t="s">
        <v>791</v>
      </c>
      <c r="V47" s="9"/>
      <c r="W47" s="101"/>
      <c r="X47" s="11"/>
      <c r="Y47" s="101" t="str">
        <f>_xlfn.XLOOKUP($C47,'01 Summary'!E:E,'01 Summary'!K:K,"")</f>
        <v/>
      </c>
      <c r="Z47" s="106">
        <f>_xlfn.XLOOKUP($C47,'00 MASTER WORK REGISTER'!B:B,'00 MASTER WORK REGISTER'!I:I,"")</f>
        <v>0</v>
      </c>
      <c r="AA47" s="106" t="s">
        <v>380</v>
      </c>
      <c r="AB47" s="106" t="s">
        <v>380</v>
      </c>
      <c r="AD47" s="10" t="s">
        <v>4658</v>
      </c>
      <c r="AE47" s="9" t="str" cm="1">
        <f t="array" ref="AE47">_xlfn.XLOOKUP(1,($AD47='04 Test Procedure&amp;Report'!$N$4:$N$484)*($AE$4='04 Test Procedure&amp;Report'!$O$4:$O$484),'04 Test Procedure&amp;Report'!$D$4:$D$484,"")</f>
        <v/>
      </c>
      <c r="AF47" s="9" t="str" cm="1">
        <f t="array" ref="AF47">_xlfn.XLOOKUP(1,($AD47='04 Test Procedure&amp;Report'!$N$4:$N$484)*($AF$4='04 Test Procedure&amp;Report'!$O$4:$O$484),'04 Test Procedure&amp;Report'!$D$4:$D$484,"")</f>
        <v/>
      </c>
      <c r="AG47" s="461"/>
    </row>
    <row r="48" spans="1:33" ht="30" customHeight="1" x14ac:dyDescent="0.2">
      <c r="A48" s="9">
        <v>44</v>
      </c>
      <c r="B48" s="106"/>
      <c r="C48" s="9"/>
      <c r="D48" s="9" t="s">
        <v>138</v>
      </c>
      <c r="E48" s="9" t="str">
        <f t="shared" si="0"/>
        <v>3</v>
      </c>
      <c r="F48" s="9" t="s">
        <v>492</v>
      </c>
      <c r="G48" s="9"/>
      <c r="H48" s="8"/>
      <c r="I48" s="9"/>
      <c r="J48" s="9"/>
      <c r="K48" s="10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1"/>
      <c r="X48" s="11"/>
      <c r="Y48" s="101" t="str">
        <f>_xlfn.XLOOKUP($C48,'01 Summary'!E:E,'01 Summary'!K:K,"")</f>
        <v/>
      </c>
      <c r="Z48" s="106">
        <f>_xlfn.XLOOKUP($C48,'00 MASTER WORK REGISTER'!B:B,'00 MASTER WORK REGISTER'!I:I,"")</f>
        <v>0</v>
      </c>
      <c r="AA48" s="106" t="s">
        <v>380</v>
      </c>
      <c r="AB48" s="106" t="s">
        <v>380</v>
      </c>
      <c r="AD48" s="10" t="e">
        <v>#VALUE!</v>
      </c>
      <c r="AE48" s="9" t="str" cm="1">
        <f t="array" ref="AE48">_xlfn.XLOOKUP(1,($AD48='04 Test Procedure&amp;Report'!$N$4:$N$484)*($AE$4='04 Test Procedure&amp;Report'!$O$4:$O$484),'04 Test Procedure&amp;Report'!$D$4:$D$484,"")</f>
        <v/>
      </c>
      <c r="AF48" s="9" t="str" cm="1">
        <f t="array" ref="AF48">_xlfn.XLOOKUP(1,($AD48='04 Test Procedure&amp;Report'!$N$4:$N$484)*($AF$4='04 Test Procedure&amp;Report'!$O$4:$O$484),'04 Test Procedure&amp;Report'!$D$4:$D$484,"")</f>
        <v/>
      </c>
    </row>
    <row r="49" spans="1:33" ht="30" customHeight="1" x14ac:dyDescent="0.2">
      <c r="A49" s="9">
        <v>45</v>
      </c>
      <c r="B49" s="106"/>
      <c r="C49" s="9"/>
      <c r="D49" s="9" t="s">
        <v>138</v>
      </c>
      <c r="E49" s="9" t="str">
        <f t="shared" si="0"/>
        <v>3</v>
      </c>
      <c r="F49" s="9" t="s">
        <v>446</v>
      </c>
      <c r="G49" s="9"/>
      <c r="H49" s="8"/>
      <c r="I49" s="9"/>
      <c r="J49" s="9"/>
      <c r="K49" s="10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1"/>
      <c r="X49" s="11"/>
      <c r="Y49" s="101" t="str">
        <f>_xlfn.XLOOKUP($C49,'01 Summary'!E:E,'01 Summary'!K:K,"")</f>
        <v/>
      </c>
      <c r="Z49" s="106">
        <f>_xlfn.XLOOKUP($C49,'00 MASTER WORK REGISTER'!B:B,'00 MASTER WORK REGISTER'!I:I,"")</f>
        <v>0</v>
      </c>
      <c r="AA49" s="106" t="s">
        <v>380</v>
      </c>
      <c r="AB49" s="106" t="s">
        <v>380</v>
      </c>
      <c r="AD49" s="10" t="e">
        <v>#VALUE!</v>
      </c>
      <c r="AE49" s="9" t="str" cm="1">
        <f t="array" ref="AE49">_xlfn.XLOOKUP(1,($AD49='04 Test Procedure&amp;Report'!$N$4:$N$484)*($AE$4='04 Test Procedure&amp;Report'!$O$4:$O$484),'04 Test Procedure&amp;Report'!$D$4:$D$484,"")</f>
        <v/>
      </c>
      <c r="AF49" s="9" t="str" cm="1">
        <f t="array" ref="AF49">_xlfn.XLOOKUP(1,($AD49='04 Test Procedure&amp;Report'!$N$4:$N$484)*($AF$4='04 Test Procedure&amp;Report'!$O$4:$O$484),'04 Test Procedure&amp;Report'!$D$4:$D$484,"")</f>
        <v/>
      </c>
    </row>
    <row r="50" spans="1:33" ht="30" customHeight="1" x14ac:dyDescent="0.2">
      <c r="A50" s="9">
        <v>46</v>
      </c>
      <c r="B50" s="106"/>
      <c r="C50" s="9"/>
      <c r="D50" s="9" t="s">
        <v>138</v>
      </c>
      <c r="E50" s="9" t="str">
        <f t="shared" si="0"/>
        <v>3</v>
      </c>
      <c r="F50" s="9" t="s">
        <v>461</v>
      </c>
      <c r="G50" s="9" t="s">
        <v>867</v>
      </c>
      <c r="H50" s="8">
        <v>45901</v>
      </c>
      <c r="I50" s="9" t="s">
        <v>767</v>
      </c>
      <c r="J50" s="9" t="s">
        <v>868</v>
      </c>
      <c r="K50" s="10" t="s">
        <v>869</v>
      </c>
      <c r="L50" s="9"/>
      <c r="M50" s="9"/>
      <c r="N50" s="9"/>
      <c r="O50" s="9"/>
      <c r="P50" s="9"/>
      <c r="Q50" s="9"/>
      <c r="R50" s="9" t="s">
        <v>812</v>
      </c>
      <c r="S50" s="9"/>
      <c r="T50" s="9"/>
      <c r="U50" s="9"/>
      <c r="V50" s="9"/>
      <c r="W50" s="101"/>
      <c r="X50" s="12" t="s">
        <v>768</v>
      </c>
      <c r="Y50" s="101" t="str">
        <f>_xlfn.XLOOKUP($C50,'01 Summary'!E:E,'01 Summary'!K:K,"")</f>
        <v/>
      </c>
      <c r="Z50" s="106">
        <f>_xlfn.XLOOKUP($C50,'00 MASTER WORK REGISTER'!B:B,'00 MASTER WORK REGISTER'!I:I,"")</f>
        <v>0</v>
      </c>
      <c r="AA50" s="106" t="s">
        <v>380</v>
      </c>
      <c r="AB50" s="106" t="s">
        <v>380</v>
      </c>
      <c r="AD50" s="10" t="s">
        <v>4659</v>
      </c>
      <c r="AE50" s="9" t="str" cm="1">
        <f t="array" ref="AE50">_xlfn.XLOOKUP(1,($AD50='04 Test Procedure&amp;Report'!$N$4:$N$484)*($AE$4='04 Test Procedure&amp;Report'!$O$4:$O$484),'04 Test Procedure&amp;Report'!$D$4:$D$484,"")</f>
        <v/>
      </c>
      <c r="AF50" s="9" t="str" cm="1">
        <f t="array" ref="AF50">_xlfn.XLOOKUP(1,($AD50='04 Test Procedure&amp;Report'!$N$4:$N$484)*($AF$4='04 Test Procedure&amp;Report'!$O$4:$O$484),'04 Test Procedure&amp;Report'!$D$4:$D$484,"")</f>
        <v/>
      </c>
    </row>
    <row r="51" spans="1:33" ht="30" customHeight="1" x14ac:dyDescent="0.2">
      <c r="A51" s="9">
        <v>47</v>
      </c>
      <c r="B51" s="106"/>
      <c r="C51" s="9" t="s">
        <v>609</v>
      </c>
      <c r="D51" s="9" t="s">
        <v>138</v>
      </c>
      <c r="E51" s="9" t="str">
        <f t="shared" si="0"/>
        <v>3</v>
      </c>
      <c r="F51" s="9" t="s">
        <v>870</v>
      </c>
      <c r="G51" s="9"/>
      <c r="H51" s="8"/>
      <c r="I51" s="9"/>
      <c r="J51" s="9"/>
      <c r="K51" s="10" t="s">
        <v>871</v>
      </c>
      <c r="L51" s="9">
        <v>7.13</v>
      </c>
      <c r="M51" s="9" t="s">
        <v>138</v>
      </c>
      <c r="N51" s="9" t="s">
        <v>872</v>
      </c>
      <c r="O51" s="9" t="s">
        <v>784</v>
      </c>
      <c r="P51" s="9" t="s">
        <v>873</v>
      </c>
      <c r="Q51" s="9" t="s">
        <v>874</v>
      </c>
      <c r="R51" s="9" t="s">
        <v>812</v>
      </c>
      <c r="S51" s="9" t="s">
        <v>784</v>
      </c>
      <c r="T51" s="9" t="s">
        <v>813</v>
      </c>
      <c r="U51" s="9" t="s">
        <v>791</v>
      </c>
      <c r="V51" s="9"/>
      <c r="W51" s="101"/>
      <c r="X51" s="11"/>
      <c r="Y51" s="101">
        <f>_xlfn.XLOOKUP($C51,'01 Summary'!E:E,'01 Summary'!K:K,"")</f>
        <v>46285</v>
      </c>
      <c r="Z51" s="106" t="str">
        <f>_xlfn.XLOOKUP($C51,'00 MASTER WORK REGISTER'!B:B,'00 MASTER WORK REGISTER'!I:I,"")</f>
        <v>สหชาติ</v>
      </c>
      <c r="AA51" s="106" t="s">
        <v>380</v>
      </c>
      <c r="AB51" s="106" t="s">
        <v>380</v>
      </c>
      <c r="AD51" s="10" t="s">
        <v>110</v>
      </c>
      <c r="AE51" s="9" t="str" cm="1">
        <f t="array" ref="AE51">_xlfn.XLOOKUP(1,($AD51='04 Test Procedure&amp;Report'!$N$4:$N$484)*($AE$4='04 Test Procedure&amp;Report'!$O$4:$O$484),'04 Test Procedure&amp;Report'!$D$4:$D$484,"")</f>
        <v>MDW-69361</v>
      </c>
      <c r="AF51" s="9" t="str" cm="1">
        <f t="array" ref="AF51">_xlfn.XLOOKUP(1,($AD51='04 Test Procedure&amp;Report'!$N$4:$N$484)*($AF$4='04 Test Procedure&amp;Report'!$O$4:$O$484),'04 Test Procedure&amp;Report'!$D$4:$D$484,"")</f>
        <v>MDW-69362</v>
      </c>
    </row>
    <row r="52" spans="1:33" ht="30" customHeight="1" x14ac:dyDescent="0.2">
      <c r="A52" s="9">
        <v>48</v>
      </c>
      <c r="B52" s="106"/>
      <c r="C52" s="9" t="s">
        <v>610</v>
      </c>
      <c r="D52" s="9" t="s">
        <v>138</v>
      </c>
      <c r="E52" s="9" t="str">
        <f t="shared" si="0"/>
        <v>3</v>
      </c>
      <c r="F52" s="9" t="s">
        <v>870</v>
      </c>
      <c r="G52" s="9"/>
      <c r="H52" s="8"/>
      <c r="I52" s="9"/>
      <c r="J52" s="9"/>
      <c r="K52" s="10" t="s">
        <v>875</v>
      </c>
      <c r="L52" s="9">
        <v>7.14</v>
      </c>
      <c r="M52" s="9" t="s">
        <v>138</v>
      </c>
      <c r="N52" s="9" t="s">
        <v>792</v>
      </c>
      <c r="O52" s="9" t="s">
        <v>810</v>
      </c>
      <c r="P52" s="9" t="s">
        <v>787</v>
      </c>
      <c r="Q52" s="9"/>
      <c r="R52" s="9" t="s">
        <v>812</v>
      </c>
      <c r="S52" s="9" t="s">
        <v>810</v>
      </c>
      <c r="T52" s="9" t="s">
        <v>813</v>
      </c>
      <c r="U52" s="9" t="s">
        <v>791</v>
      </c>
      <c r="V52" s="9"/>
      <c r="W52" s="101"/>
      <c r="X52" s="11"/>
      <c r="Y52" s="101">
        <f>_xlfn.XLOOKUP($C52,'01 Summary'!E:E,'01 Summary'!K:K,"")</f>
        <v>46285</v>
      </c>
      <c r="Z52" s="106" t="str">
        <f>_xlfn.XLOOKUP($C52,'00 MASTER WORK REGISTER'!B:B,'00 MASTER WORK REGISTER'!I:I,"")</f>
        <v>สมศักดิ์</v>
      </c>
      <c r="AA52" s="106" t="s">
        <v>380</v>
      </c>
      <c r="AB52" s="106" t="s">
        <v>380</v>
      </c>
      <c r="AD52" s="10" t="s">
        <v>111</v>
      </c>
      <c r="AE52" s="9" t="str" cm="1">
        <f t="array" ref="AE52">_xlfn.XLOOKUP(1,($AD52='04 Test Procedure&amp;Report'!$N$4:$N$484)*($AE$4='04 Test Procedure&amp;Report'!$O$4:$O$484),'04 Test Procedure&amp;Report'!$D$4:$D$484,"")</f>
        <v/>
      </c>
      <c r="AF52" s="9" t="str" cm="1">
        <f t="array" ref="AF52">_xlfn.XLOOKUP(1,($AD52='04 Test Procedure&amp;Report'!$N$4:$N$484)*($AF$4='04 Test Procedure&amp;Report'!$O$4:$O$484),'04 Test Procedure&amp;Report'!$D$4:$D$484,"")</f>
        <v/>
      </c>
      <c r="AG52" s="461"/>
    </row>
    <row r="53" spans="1:33" ht="30" customHeight="1" x14ac:dyDescent="0.2">
      <c r="A53" s="9">
        <v>49</v>
      </c>
      <c r="B53" s="106"/>
      <c r="C53" s="9" t="s">
        <v>611</v>
      </c>
      <c r="D53" s="9" t="s">
        <v>138</v>
      </c>
      <c r="E53" s="9" t="str">
        <f t="shared" si="0"/>
        <v>3</v>
      </c>
      <c r="F53" s="9" t="s">
        <v>876</v>
      </c>
      <c r="G53" s="9" t="s">
        <v>877</v>
      </c>
      <c r="H53" s="8">
        <v>45686</v>
      </c>
      <c r="I53" s="9" t="s">
        <v>767</v>
      </c>
      <c r="J53" s="9" t="s">
        <v>878</v>
      </c>
      <c r="K53" s="10" t="s">
        <v>879</v>
      </c>
      <c r="L53" s="9">
        <v>7.15</v>
      </c>
      <c r="M53" s="9" t="s">
        <v>138</v>
      </c>
      <c r="N53" s="9" t="s">
        <v>872</v>
      </c>
      <c r="O53" s="9" t="s">
        <v>784</v>
      </c>
      <c r="P53" s="9" t="s">
        <v>880</v>
      </c>
      <c r="Q53" s="9" t="s">
        <v>874</v>
      </c>
      <c r="R53" s="9" t="s">
        <v>812</v>
      </c>
      <c r="S53" s="9" t="s">
        <v>784</v>
      </c>
      <c r="T53" s="9" t="s">
        <v>813</v>
      </c>
      <c r="U53" s="9" t="s">
        <v>791</v>
      </c>
      <c r="V53" s="9"/>
      <c r="W53" s="101"/>
      <c r="X53" s="12" t="s">
        <v>768</v>
      </c>
      <c r="Y53" s="101">
        <f>_xlfn.XLOOKUP($C53,'01 Summary'!E:E,'01 Summary'!K:K,"")</f>
        <v>46235</v>
      </c>
      <c r="Z53" s="106" t="str">
        <f>_xlfn.XLOOKUP($C53,'00 MASTER WORK REGISTER'!B:B,'00 MASTER WORK REGISTER'!I:I,"")</f>
        <v>สหชาติ</v>
      </c>
      <c r="AA53" s="106" t="s">
        <v>784</v>
      </c>
      <c r="AB53" s="106" t="s">
        <v>1902</v>
      </c>
      <c r="AD53" s="10" t="s">
        <v>4430</v>
      </c>
      <c r="AE53" s="9" t="str" cm="1">
        <f t="array" ref="AE53">_xlfn.XLOOKUP(1,($AD53='04 Test Procedure&amp;Report'!$N$4:$N$484)*($AE$4='04 Test Procedure&amp;Report'!$O$4:$O$484),'04 Test Procedure&amp;Report'!$D$4:$D$484,"")</f>
        <v>DWE-69023</v>
      </c>
      <c r="AF53" s="9" t="str" cm="1">
        <f t="array" ref="AF53">_xlfn.XLOOKUP(1,($AD53='04 Test Procedure&amp;Report'!$N$4:$N$484)*($AF$4='04 Test Procedure&amp;Report'!$O$4:$O$484),'04 Test Procedure&amp;Report'!$D$4:$D$484,"")</f>
        <v>DWE-69123</v>
      </c>
    </row>
    <row r="54" spans="1:33" ht="30" customHeight="1" x14ac:dyDescent="0.2">
      <c r="A54" s="9">
        <v>50</v>
      </c>
      <c r="B54" s="106" t="s">
        <v>1629</v>
      </c>
      <c r="C54" s="9" t="s">
        <v>558</v>
      </c>
      <c r="D54" s="9" t="s">
        <v>138</v>
      </c>
      <c r="E54" s="9" t="str">
        <f t="shared" si="0"/>
        <v>3</v>
      </c>
      <c r="F54" s="9" t="s">
        <v>489</v>
      </c>
      <c r="G54" s="9" t="s">
        <v>881</v>
      </c>
      <c r="H54" s="8">
        <v>45938</v>
      </c>
      <c r="I54" s="9" t="s">
        <v>767</v>
      </c>
      <c r="J54" s="9" t="s">
        <v>878</v>
      </c>
      <c r="K54" s="10" t="s">
        <v>882</v>
      </c>
      <c r="L54" s="9">
        <v>3.5</v>
      </c>
      <c r="M54" s="9" t="s">
        <v>883</v>
      </c>
      <c r="N54" s="9" t="s">
        <v>872</v>
      </c>
      <c r="O54" s="9" t="s">
        <v>784</v>
      </c>
      <c r="P54" s="9" t="s">
        <v>880</v>
      </c>
      <c r="Q54" s="9" t="s">
        <v>874</v>
      </c>
      <c r="R54" s="9" t="s">
        <v>812</v>
      </c>
      <c r="S54" s="9" t="s">
        <v>784</v>
      </c>
      <c r="T54" s="9" t="s">
        <v>813</v>
      </c>
      <c r="U54" s="9" t="s">
        <v>791</v>
      </c>
      <c r="V54" s="9"/>
      <c r="W54" s="101"/>
      <c r="X54" s="12" t="s">
        <v>768</v>
      </c>
      <c r="Y54" s="101">
        <f>_xlfn.XLOOKUP($C54,'01 Summary'!E:E,'01 Summary'!K:K,"")</f>
        <v>46285</v>
      </c>
      <c r="Z54" s="106" t="str">
        <f>_xlfn.XLOOKUP($C54,'00 MASTER WORK REGISTER'!B:B,'00 MASTER WORK REGISTER'!I:I,"")</f>
        <v>สหชาติ</v>
      </c>
      <c r="AA54" s="106" t="s">
        <v>784</v>
      </c>
      <c r="AB54" s="106" t="s">
        <v>1902</v>
      </c>
      <c r="AD54" s="10" t="s">
        <v>444</v>
      </c>
      <c r="AE54" s="9" t="str" cm="1">
        <f t="array" ref="AE54">_xlfn.XLOOKUP(1,($AD54='04 Test Procedure&amp;Report'!$N$4:$N$484)*($AE$4='04 Test Procedure&amp;Report'!$O$4:$O$484),'04 Test Procedure&amp;Report'!$D$4:$D$484,"")</f>
        <v>DWE-69024</v>
      </c>
      <c r="AF54" s="9" t="str" cm="1">
        <f t="array" ref="AF54">_xlfn.XLOOKUP(1,($AD54='04 Test Procedure&amp;Report'!$N$4:$N$484)*($AF$4='04 Test Procedure&amp;Report'!$O$4:$O$484),'04 Test Procedure&amp;Report'!$D$4:$D$484,"")</f>
        <v>DWE-69124</v>
      </c>
    </row>
    <row r="55" spans="1:33" ht="30" customHeight="1" x14ac:dyDescent="0.2">
      <c r="A55" s="9">
        <v>51</v>
      </c>
      <c r="B55" s="106" t="s">
        <v>1629</v>
      </c>
      <c r="C55" s="9" t="s">
        <v>559</v>
      </c>
      <c r="D55" s="9" t="s">
        <v>138</v>
      </c>
      <c r="E55" s="9" t="str">
        <f t="shared" si="0"/>
        <v>3</v>
      </c>
      <c r="F55" s="9" t="s">
        <v>490</v>
      </c>
      <c r="G55" s="9" t="s">
        <v>884</v>
      </c>
      <c r="H55" s="8">
        <v>46037</v>
      </c>
      <c r="I55" s="9" t="s">
        <v>767</v>
      </c>
      <c r="J55" s="9" t="s">
        <v>878</v>
      </c>
      <c r="K55" s="10" t="s">
        <v>885</v>
      </c>
      <c r="L55" s="9">
        <v>3.5</v>
      </c>
      <c r="M55" s="9" t="s">
        <v>865</v>
      </c>
      <c r="N55" s="9" t="s">
        <v>792</v>
      </c>
      <c r="O55" s="9" t="s">
        <v>886</v>
      </c>
      <c r="P55" s="9" t="s">
        <v>787</v>
      </c>
      <c r="Q55" s="9" t="s">
        <v>788</v>
      </c>
      <c r="R55" s="9" t="s">
        <v>812</v>
      </c>
      <c r="S55" s="9" t="s">
        <v>886</v>
      </c>
      <c r="T55" s="9" t="s">
        <v>813</v>
      </c>
      <c r="U55" s="9" t="s">
        <v>791</v>
      </c>
      <c r="V55" s="9"/>
      <c r="W55" s="101"/>
      <c r="X55" s="12" t="s">
        <v>768</v>
      </c>
      <c r="Y55" s="101">
        <f>_xlfn.XLOOKUP($C55,'01 Summary'!E:E,'01 Summary'!K:K,"")</f>
        <v>46285</v>
      </c>
      <c r="Z55" s="106" t="str">
        <f>_xlfn.XLOOKUP($C55,'00 MASTER WORK REGISTER'!B:B,'00 MASTER WORK REGISTER'!I:I,"")</f>
        <v>ประธาน</v>
      </c>
      <c r="AA55" s="106" t="s">
        <v>886</v>
      </c>
      <c r="AB55" s="106" t="s">
        <v>1902</v>
      </c>
      <c r="AD55" s="10" t="s">
        <v>4431</v>
      </c>
      <c r="AE55" s="9" t="str" cm="1">
        <f t="array" ref="AE55">_xlfn.XLOOKUP(1,($AD55='04 Test Procedure&amp;Report'!$N$4:$N$484)*($AE$4='04 Test Procedure&amp;Report'!$O$4:$O$484),'04 Test Procedure&amp;Report'!$D$4:$D$484,"")</f>
        <v>DWE-69025</v>
      </c>
      <c r="AF55" s="9" t="str" cm="1">
        <f t="array" ref="AF55">_xlfn.XLOOKUP(1,($AD55='04 Test Procedure&amp;Report'!$N$4:$N$484)*($AF$4='04 Test Procedure&amp;Report'!$O$4:$O$484),'04 Test Procedure&amp;Report'!$D$4:$D$484,"")</f>
        <v>DWE-69125</v>
      </c>
    </row>
    <row r="56" spans="1:33" ht="30" customHeight="1" x14ac:dyDescent="0.2">
      <c r="A56" s="9">
        <v>52</v>
      </c>
      <c r="B56" s="106" t="s">
        <v>1629</v>
      </c>
      <c r="C56" s="9" t="s">
        <v>561</v>
      </c>
      <c r="D56" s="9" t="s">
        <v>138</v>
      </c>
      <c r="E56" s="9" t="str">
        <f t="shared" si="0"/>
        <v>3</v>
      </c>
      <c r="F56" s="9" t="s">
        <v>491</v>
      </c>
      <c r="G56" s="9" t="s">
        <v>887</v>
      </c>
      <c r="H56" s="8">
        <v>45938</v>
      </c>
      <c r="I56" s="9" t="s">
        <v>767</v>
      </c>
      <c r="J56" s="9" t="s">
        <v>878</v>
      </c>
      <c r="K56" s="10" t="s">
        <v>888</v>
      </c>
      <c r="L56" s="9">
        <v>3.6</v>
      </c>
      <c r="M56" s="9" t="s">
        <v>883</v>
      </c>
      <c r="N56" s="9" t="s">
        <v>872</v>
      </c>
      <c r="O56" s="9" t="s">
        <v>784</v>
      </c>
      <c r="P56" s="9" t="s">
        <v>880</v>
      </c>
      <c r="Q56" s="9" t="s">
        <v>874</v>
      </c>
      <c r="R56" s="9" t="s">
        <v>812</v>
      </c>
      <c r="S56" s="9" t="s">
        <v>784</v>
      </c>
      <c r="T56" s="9" t="s">
        <v>813</v>
      </c>
      <c r="U56" s="9" t="s">
        <v>791</v>
      </c>
      <c r="V56" s="9"/>
      <c r="W56" s="101"/>
      <c r="X56" s="12" t="s">
        <v>768</v>
      </c>
      <c r="Y56" s="101">
        <f>_xlfn.XLOOKUP($C56,'01 Summary'!E:E,'01 Summary'!K:K,"")</f>
        <v>46285</v>
      </c>
      <c r="Z56" s="106" t="str">
        <f>_xlfn.XLOOKUP($C56,'00 MASTER WORK REGISTER'!B:B,'00 MASTER WORK REGISTER'!I:I,"")</f>
        <v>สหชาติ</v>
      </c>
      <c r="AA56" s="106" t="s">
        <v>784</v>
      </c>
      <c r="AB56" s="106" t="s">
        <v>1902</v>
      </c>
      <c r="AD56" s="10" t="s">
        <v>459</v>
      </c>
      <c r="AE56" s="9" t="str" cm="1">
        <f t="array" ref="AE56">_xlfn.XLOOKUP(1,($AD56='04 Test Procedure&amp;Report'!$N$4:$N$484)*($AE$4='04 Test Procedure&amp;Report'!$O$4:$O$484),'04 Test Procedure&amp;Report'!$D$4:$D$484,"")</f>
        <v>DWE-69026</v>
      </c>
      <c r="AF56" s="9" t="str" cm="1">
        <f t="array" ref="AF56">_xlfn.XLOOKUP(1,($AD56='04 Test Procedure&amp;Report'!$N$4:$N$484)*($AF$4='04 Test Procedure&amp;Report'!$O$4:$O$484),'04 Test Procedure&amp;Report'!$D$4:$D$484,"")</f>
        <v>DWE-69126</v>
      </c>
    </row>
    <row r="57" spans="1:33" ht="30" customHeight="1" x14ac:dyDescent="0.2">
      <c r="A57" s="14">
        <v>53</v>
      </c>
      <c r="B57" s="105" t="s">
        <v>1629</v>
      </c>
      <c r="C57" s="14" t="s">
        <v>562</v>
      </c>
      <c r="D57" s="14" t="s">
        <v>138</v>
      </c>
      <c r="E57" s="14" t="str">
        <f t="shared" si="0"/>
        <v>3</v>
      </c>
      <c r="F57" s="14" t="s">
        <v>889</v>
      </c>
      <c r="G57" s="14"/>
      <c r="H57" s="15"/>
      <c r="I57" s="14"/>
      <c r="J57" s="14" t="s">
        <v>878</v>
      </c>
      <c r="K57" s="16" t="s">
        <v>890</v>
      </c>
      <c r="L57" s="14">
        <v>3.5</v>
      </c>
      <c r="M57" s="14" t="s">
        <v>865</v>
      </c>
      <c r="N57" s="14" t="s">
        <v>792</v>
      </c>
      <c r="O57" s="14" t="s">
        <v>886</v>
      </c>
      <c r="P57" s="14" t="s">
        <v>787</v>
      </c>
      <c r="Q57" s="14" t="s">
        <v>788</v>
      </c>
      <c r="R57" s="14" t="s">
        <v>812</v>
      </c>
      <c r="S57" s="14" t="s">
        <v>886</v>
      </c>
      <c r="T57" s="14" t="s">
        <v>813</v>
      </c>
      <c r="U57" s="14" t="s">
        <v>791</v>
      </c>
      <c r="V57" s="14"/>
      <c r="W57" s="102"/>
      <c r="X57" s="18" t="s">
        <v>527</v>
      </c>
      <c r="Y57" s="102">
        <f>_xlfn.XLOOKUP($C57,'01 Summary'!E:E,'01 Summary'!K:K,"")</f>
        <v>46285</v>
      </c>
      <c r="Z57" s="105" t="str">
        <f>_xlfn.XLOOKUP($C57,'00 MASTER WORK REGISTER'!B:B,'00 MASTER WORK REGISTER'!I:I,"")</f>
        <v>ประธาน</v>
      </c>
      <c r="AA57" s="105" t="s">
        <v>380</v>
      </c>
      <c r="AB57" s="105" t="s">
        <v>380</v>
      </c>
      <c r="AD57" s="16" t="s">
        <v>4432</v>
      </c>
      <c r="AE57" s="14" t="str" cm="1">
        <f t="array" ref="AE57">_xlfn.XLOOKUP(1,($AD57='04 Test Procedure&amp;Report'!$N$4:$N$484)*($AE$4='04 Test Procedure&amp;Report'!$O$4:$O$484),'04 Test Procedure&amp;Report'!$D$4:$D$484,"")</f>
        <v>DWE-69027</v>
      </c>
      <c r="AF57" s="14" t="str" cm="1">
        <f t="array" ref="AF57">_xlfn.XLOOKUP(1,($AD57='04 Test Procedure&amp;Report'!$N$4:$N$484)*($AF$4='04 Test Procedure&amp;Report'!$O$4:$O$484),'04 Test Procedure&amp;Report'!$D$4:$D$484,"")</f>
        <v>DWE-69127</v>
      </c>
    </row>
    <row r="58" spans="1:33" ht="30" customHeight="1" x14ac:dyDescent="0.2">
      <c r="A58" s="9">
        <v>54</v>
      </c>
      <c r="B58" s="106"/>
      <c r="C58" s="9" t="s">
        <v>626</v>
      </c>
      <c r="D58" s="9" t="s">
        <v>1610</v>
      </c>
      <c r="E58" s="9" t="str">
        <f t="shared" si="0"/>
        <v>3</v>
      </c>
      <c r="F58" s="9" t="s">
        <v>531</v>
      </c>
      <c r="G58" s="9" t="s">
        <v>891</v>
      </c>
      <c r="H58" s="8">
        <v>46160</v>
      </c>
      <c r="I58" s="9" t="s">
        <v>767</v>
      </c>
      <c r="J58" s="9" t="s">
        <v>892</v>
      </c>
      <c r="K58" s="10" t="s">
        <v>893</v>
      </c>
      <c r="L58" s="9"/>
      <c r="M58" s="9" t="s">
        <v>894</v>
      </c>
      <c r="N58" s="9" t="s">
        <v>872</v>
      </c>
      <c r="O58" s="9" t="s">
        <v>784</v>
      </c>
      <c r="P58" s="9" t="s">
        <v>880</v>
      </c>
      <c r="Q58" s="9" t="s">
        <v>874</v>
      </c>
      <c r="R58" s="9" t="s">
        <v>895</v>
      </c>
      <c r="S58" s="9" t="s">
        <v>784</v>
      </c>
      <c r="T58" s="9" t="s">
        <v>896</v>
      </c>
      <c r="U58" s="9" t="s">
        <v>791</v>
      </c>
      <c r="V58" s="9"/>
      <c r="W58" s="101"/>
      <c r="X58" s="12" t="s">
        <v>768</v>
      </c>
      <c r="Y58" s="101">
        <f>_xlfn.XLOOKUP($C58,'01 Summary'!E:E,'01 Summary'!K:K,"")</f>
        <v>46105</v>
      </c>
      <c r="Z58" s="106" t="str">
        <f>_xlfn.XLOOKUP($C58,'00 MASTER WORK REGISTER'!B:B,'00 MASTER WORK REGISTER'!I:I,"")</f>
        <v>สมศักดิ์</v>
      </c>
      <c r="AA58" s="106" t="s">
        <v>784</v>
      </c>
      <c r="AB58" s="106" t="s">
        <v>1902</v>
      </c>
      <c r="AD58" s="10" t="s">
        <v>139</v>
      </c>
      <c r="AE58" s="9" t="str" cm="1">
        <f t="array" ref="AE58">_xlfn.XLOOKUP(1,($AD58='04 Test Procedure&amp;Report'!$N$4:$N$484)*($AE$4='04 Test Procedure&amp;Report'!$O$4:$O$484),'04 Test Procedure&amp;Report'!$D$4:$D$484,"")</f>
        <v>EPS-69001</v>
      </c>
      <c r="AF58" s="9" t="str" cm="1">
        <f t="array" ref="AF58">_xlfn.XLOOKUP(1,($AD58='04 Test Procedure&amp;Report'!$N$4:$N$484)*($AF$4='04 Test Procedure&amp;Report'!$O$4:$O$484),'04 Test Procedure&amp;Report'!$D$4:$D$484,"")</f>
        <v>EPS-69002</v>
      </c>
    </row>
    <row r="59" spans="1:33" ht="30" customHeight="1" x14ac:dyDescent="0.2">
      <c r="A59" s="14">
        <v>55</v>
      </c>
      <c r="B59" s="105"/>
      <c r="C59" s="14" t="s">
        <v>626</v>
      </c>
      <c r="D59" s="14" t="s">
        <v>1610</v>
      </c>
      <c r="E59" s="14" t="str">
        <f t="shared" si="0"/>
        <v>3</v>
      </c>
      <c r="F59" s="14" t="s">
        <v>897</v>
      </c>
      <c r="G59" s="14" t="s">
        <v>898</v>
      </c>
      <c r="H59" s="15"/>
      <c r="I59" s="14"/>
      <c r="J59" s="14"/>
      <c r="K59" s="16" t="s">
        <v>899</v>
      </c>
      <c r="L59" s="14"/>
      <c r="M59" s="14" t="s">
        <v>865</v>
      </c>
      <c r="N59" s="14" t="s">
        <v>792</v>
      </c>
      <c r="O59" s="14" t="s">
        <v>900</v>
      </c>
      <c r="P59" s="14" t="s">
        <v>787</v>
      </c>
      <c r="Q59" s="14" t="s">
        <v>788</v>
      </c>
      <c r="R59" s="14" t="s">
        <v>895</v>
      </c>
      <c r="S59" s="14" t="s">
        <v>900</v>
      </c>
      <c r="T59" s="14" t="s">
        <v>896</v>
      </c>
      <c r="U59" s="14" t="s">
        <v>791</v>
      </c>
      <c r="V59" s="14"/>
      <c r="W59" s="102"/>
      <c r="X59" s="18" t="s">
        <v>527</v>
      </c>
      <c r="Y59" s="102">
        <f>_xlfn.XLOOKUP($C59,'01 Summary'!E:E,'01 Summary'!K:K,"")</f>
        <v>46105</v>
      </c>
      <c r="Z59" s="105" t="str">
        <f>_xlfn.XLOOKUP($C59,'00 MASTER WORK REGISTER'!B:B,'00 MASTER WORK REGISTER'!I:I,"")</f>
        <v>สมศักดิ์</v>
      </c>
      <c r="AA59" s="105" t="s">
        <v>380</v>
      </c>
      <c r="AB59" s="105" t="s">
        <v>380</v>
      </c>
      <c r="AD59" s="16" t="s">
        <v>4438</v>
      </c>
      <c r="AE59" s="14" t="str" cm="1">
        <f t="array" ref="AE59">_xlfn.XLOOKUP(1,($AD59='04 Test Procedure&amp;Report'!$N$4:$N$484)*($AE$4='04 Test Procedure&amp;Report'!$O$4:$O$484),'04 Test Procedure&amp;Report'!$D$4:$D$484,"")</f>
        <v>EPS-69003</v>
      </c>
      <c r="AF59" s="14" t="str" cm="1">
        <f t="array" ref="AF59">_xlfn.XLOOKUP(1,($AD59='04 Test Procedure&amp;Report'!$N$4:$N$484)*($AF$4='04 Test Procedure&amp;Report'!$O$4:$O$484),'04 Test Procedure&amp;Report'!$D$4:$D$484,"")</f>
        <v>EPS-69004</v>
      </c>
    </row>
    <row r="60" spans="1:33" ht="30" customHeight="1" x14ac:dyDescent="0.2">
      <c r="A60" s="14">
        <v>56</v>
      </c>
      <c r="B60" s="105"/>
      <c r="C60" s="14" t="s">
        <v>626</v>
      </c>
      <c r="D60" s="14" t="s">
        <v>1610</v>
      </c>
      <c r="E60" s="14" t="str">
        <f t="shared" si="0"/>
        <v>3</v>
      </c>
      <c r="F60" s="14" t="s">
        <v>901</v>
      </c>
      <c r="G60" s="14" t="s">
        <v>898</v>
      </c>
      <c r="H60" s="15"/>
      <c r="I60" s="14"/>
      <c r="J60" s="14"/>
      <c r="K60" s="16" t="s">
        <v>902</v>
      </c>
      <c r="L60" s="14"/>
      <c r="M60" s="14"/>
      <c r="N60" s="14" t="s">
        <v>792</v>
      </c>
      <c r="O60" s="14" t="s">
        <v>810</v>
      </c>
      <c r="P60" s="14" t="s">
        <v>787</v>
      </c>
      <c r="Q60" s="14" t="s">
        <v>788</v>
      </c>
      <c r="R60" s="14" t="s">
        <v>895</v>
      </c>
      <c r="S60" s="14" t="s">
        <v>810</v>
      </c>
      <c r="T60" s="14" t="s">
        <v>896</v>
      </c>
      <c r="U60" s="14" t="s">
        <v>791</v>
      </c>
      <c r="V60" s="14"/>
      <c r="W60" s="102"/>
      <c r="X60" s="18" t="s">
        <v>527</v>
      </c>
      <c r="Y60" s="102">
        <f>_xlfn.XLOOKUP($C60,'01 Summary'!E:E,'01 Summary'!K:K,"")</f>
        <v>46105</v>
      </c>
      <c r="Z60" s="105" t="str">
        <f>_xlfn.XLOOKUP($C60,'00 MASTER WORK REGISTER'!B:B,'00 MASTER WORK REGISTER'!I:I,"")</f>
        <v>สมศักดิ์</v>
      </c>
      <c r="AA60" s="105" t="s">
        <v>380</v>
      </c>
      <c r="AB60" s="105" t="s">
        <v>380</v>
      </c>
      <c r="AD60" s="16" t="s">
        <v>4660</v>
      </c>
      <c r="AE60" s="14" t="str" cm="1">
        <f t="array" ref="AE60">_xlfn.XLOOKUP(1,($AD60='04 Test Procedure&amp;Report'!$N$4:$N$484)*($AE$4='04 Test Procedure&amp;Report'!$O$4:$O$484),'04 Test Procedure&amp;Report'!$D$4:$D$484,"")</f>
        <v/>
      </c>
      <c r="AF60" s="14" t="str" cm="1">
        <f t="array" ref="AF60">_xlfn.XLOOKUP(1,($AD60='04 Test Procedure&amp;Report'!$N$4:$N$484)*($AF$4='04 Test Procedure&amp;Report'!$O$4:$O$484),'04 Test Procedure&amp;Report'!$D$4:$D$484,"")</f>
        <v/>
      </c>
    </row>
    <row r="61" spans="1:33" ht="30" customHeight="1" x14ac:dyDescent="0.2">
      <c r="A61" s="14">
        <v>57</v>
      </c>
      <c r="B61" s="105"/>
      <c r="C61" s="14" t="s">
        <v>626</v>
      </c>
      <c r="D61" s="14" t="s">
        <v>1610</v>
      </c>
      <c r="E61" s="14" t="str">
        <f t="shared" si="0"/>
        <v>3</v>
      </c>
      <c r="F61" s="14" t="s">
        <v>903</v>
      </c>
      <c r="G61" s="14" t="s">
        <v>898</v>
      </c>
      <c r="H61" s="15"/>
      <c r="I61" s="14"/>
      <c r="J61" s="14"/>
      <c r="K61" s="16" t="s">
        <v>904</v>
      </c>
      <c r="L61" s="14"/>
      <c r="M61" s="14"/>
      <c r="N61" s="14" t="s">
        <v>792</v>
      </c>
      <c r="O61" s="14" t="s">
        <v>810</v>
      </c>
      <c r="P61" s="14" t="s">
        <v>787</v>
      </c>
      <c r="Q61" s="14" t="s">
        <v>788</v>
      </c>
      <c r="R61" s="14" t="s">
        <v>895</v>
      </c>
      <c r="S61" s="14" t="s">
        <v>810</v>
      </c>
      <c r="T61" s="14" t="s">
        <v>896</v>
      </c>
      <c r="U61" s="14" t="s">
        <v>791</v>
      </c>
      <c r="V61" s="14"/>
      <c r="W61" s="102"/>
      <c r="X61" s="18" t="s">
        <v>527</v>
      </c>
      <c r="Y61" s="102">
        <f>_xlfn.XLOOKUP($C61,'01 Summary'!E:E,'01 Summary'!K:K,"")</f>
        <v>46105</v>
      </c>
      <c r="Z61" s="105" t="str">
        <f>_xlfn.XLOOKUP($C61,'00 MASTER WORK REGISTER'!B:B,'00 MASTER WORK REGISTER'!I:I,"")</f>
        <v>สมศักดิ์</v>
      </c>
      <c r="AA61" s="105" t="s">
        <v>380</v>
      </c>
      <c r="AB61" s="105" t="s">
        <v>380</v>
      </c>
      <c r="AD61" s="16" t="s">
        <v>4661</v>
      </c>
      <c r="AE61" s="14" t="str" cm="1">
        <f t="array" ref="AE61">_xlfn.XLOOKUP(1,($AD61='04 Test Procedure&amp;Report'!$N$4:$N$484)*($AE$4='04 Test Procedure&amp;Report'!$O$4:$O$484),'04 Test Procedure&amp;Report'!$D$4:$D$484,"")</f>
        <v/>
      </c>
      <c r="AF61" s="14" t="str" cm="1">
        <f t="array" ref="AF61">_xlfn.XLOOKUP(1,($AD61='04 Test Procedure&amp;Report'!$N$4:$N$484)*($AF$4='04 Test Procedure&amp;Report'!$O$4:$O$484),'04 Test Procedure&amp;Report'!$D$4:$D$484,"")</f>
        <v/>
      </c>
    </row>
    <row r="62" spans="1:33" ht="30" customHeight="1" x14ac:dyDescent="0.2">
      <c r="A62" s="9">
        <v>58</v>
      </c>
      <c r="B62" s="106"/>
      <c r="C62" s="9" t="s">
        <v>564</v>
      </c>
      <c r="D62" s="9" t="s">
        <v>1611</v>
      </c>
      <c r="E62" s="9" t="str">
        <f t="shared" si="0"/>
        <v>3</v>
      </c>
      <c r="F62" s="9" t="s">
        <v>905</v>
      </c>
      <c r="G62" s="9" t="s">
        <v>906</v>
      </c>
      <c r="H62" s="8">
        <v>45985</v>
      </c>
      <c r="I62" s="9" t="s">
        <v>767</v>
      </c>
      <c r="J62" s="8" t="s">
        <v>907</v>
      </c>
      <c r="K62" s="10" t="s">
        <v>908</v>
      </c>
      <c r="L62" s="9">
        <v>3.8</v>
      </c>
      <c r="M62" s="9" t="s">
        <v>909</v>
      </c>
      <c r="N62" s="9" t="s">
        <v>872</v>
      </c>
      <c r="O62" s="9" t="s">
        <v>784</v>
      </c>
      <c r="P62" s="9" t="s">
        <v>880</v>
      </c>
      <c r="Q62" s="9" t="s">
        <v>874</v>
      </c>
      <c r="R62" s="9" t="s">
        <v>910</v>
      </c>
      <c r="S62" s="9" t="s">
        <v>784</v>
      </c>
      <c r="T62" s="9" t="s">
        <v>911</v>
      </c>
      <c r="U62" s="9" t="s">
        <v>791</v>
      </c>
      <c r="V62" s="9"/>
      <c r="W62" s="101"/>
      <c r="X62" s="12" t="s">
        <v>768</v>
      </c>
      <c r="Y62" s="101" t="str">
        <f>_xlfn.XLOOKUP($C62,'01 Summary'!E:E,'01 Summary'!K:K,"")</f>
        <v/>
      </c>
      <c r="Z62" s="106" t="str">
        <f>_xlfn.XLOOKUP($C62,'00 MASTER WORK REGISTER'!B:B,'00 MASTER WORK REGISTER'!I:I,"")</f>
        <v/>
      </c>
      <c r="AA62" s="106" t="s">
        <v>380</v>
      </c>
      <c r="AB62" s="106" t="s">
        <v>380</v>
      </c>
      <c r="AD62" s="10" t="s">
        <v>4439</v>
      </c>
      <c r="AE62" s="9" t="s">
        <v>2540</v>
      </c>
      <c r="AF62" s="9" t="str" cm="1">
        <f t="array" ref="AF62">_xlfn.XLOOKUP(1,($AD62='04 Test Procedure&amp;Report'!$N$4:$N$484)*($AF$4='04 Test Procedure&amp;Report'!$O$4:$O$484),'04 Test Procedure&amp;Report'!$D$4:$D$484,"")</f>
        <v>GRS-69002</v>
      </c>
    </row>
    <row r="63" spans="1:33" ht="30" customHeight="1" x14ac:dyDescent="0.2">
      <c r="A63" s="9">
        <v>59</v>
      </c>
      <c r="B63" s="106"/>
      <c r="C63" s="9" t="s">
        <v>564</v>
      </c>
      <c r="D63" s="9" t="s">
        <v>1611</v>
      </c>
      <c r="E63" s="9" t="str">
        <f t="shared" si="0"/>
        <v>3</v>
      </c>
      <c r="F63" s="9" t="s">
        <v>905</v>
      </c>
      <c r="G63" s="9" t="s">
        <v>906</v>
      </c>
      <c r="H63" s="8">
        <v>46086</v>
      </c>
      <c r="I63" s="9" t="s">
        <v>769</v>
      </c>
      <c r="J63" s="8" t="s">
        <v>912</v>
      </c>
      <c r="K63" s="10" t="s">
        <v>908</v>
      </c>
      <c r="L63" s="9">
        <v>3.8</v>
      </c>
      <c r="M63" s="9" t="s">
        <v>909</v>
      </c>
      <c r="N63" s="9" t="s">
        <v>872</v>
      </c>
      <c r="O63" s="9" t="s">
        <v>784</v>
      </c>
      <c r="P63" s="9" t="s">
        <v>880</v>
      </c>
      <c r="Q63" s="9" t="s">
        <v>874</v>
      </c>
      <c r="R63" s="9" t="s">
        <v>910</v>
      </c>
      <c r="S63" s="9" t="s">
        <v>784</v>
      </c>
      <c r="T63" s="9" t="s">
        <v>911</v>
      </c>
      <c r="U63" s="9" t="s">
        <v>791</v>
      </c>
      <c r="V63" s="9"/>
      <c r="W63" s="101"/>
      <c r="X63" s="12" t="s">
        <v>768</v>
      </c>
      <c r="Y63" s="101" t="str">
        <f>_xlfn.XLOOKUP($C63,'01 Summary'!E:E,'01 Summary'!K:K,"")</f>
        <v/>
      </c>
      <c r="Z63" s="106" t="str">
        <f>_xlfn.XLOOKUP($C63,'00 MASTER WORK REGISTER'!B:B,'00 MASTER WORK REGISTER'!I:I,"")</f>
        <v/>
      </c>
      <c r="AA63" s="106" t="s">
        <v>380</v>
      </c>
      <c r="AB63" s="106" t="s">
        <v>380</v>
      </c>
      <c r="AD63" s="10" t="s">
        <v>4439</v>
      </c>
      <c r="AE63" s="9" t="s">
        <v>2540</v>
      </c>
      <c r="AF63" s="9" t="str" cm="1">
        <f t="array" ref="AF63">_xlfn.XLOOKUP(1,($AD63='04 Test Procedure&amp;Report'!$N$4:$N$484)*($AF$4='04 Test Procedure&amp;Report'!$O$4:$O$484),'04 Test Procedure&amp;Report'!$D$4:$D$484,"")</f>
        <v>GRS-69002</v>
      </c>
    </row>
    <row r="64" spans="1:33" ht="30" customHeight="1" x14ac:dyDescent="0.2">
      <c r="A64" s="9">
        <v>60</v>
      </c>
      <c r="B64" s="106"/>
      <c r="C64" s="9" t="s">
        <v>564</v>
      </c>
      <c r="D64" s="9" t="s">
        <v>1611</v>
      </c>
      <c r="E64" s="9" t="str">
        <f t="shared" si="0"/>
        <v>3</v>
      </c>
      <c r="F64" s="9" t="s">
        <v>913</v>
      </c>
      <c r="G64" s="9" t="s">
        <v>914</v>
      </c>
      <c r="H64" s="8">
        <v>46135</v>
      </c>
      <c r="I64" s="9" t="s">
        <v>767</v>
      </c>
      <c r="J64" s="8" t="s">
        <v>915</v>
      </c>
      <c r="K64" s="10" t="s">
        <v>916</v>
      </c>
      <c r="L64" s="9">
        <v>3.8</v>
      </c>
      <c r="M64" s="9" t="s">
        <v>909</v>
      </c>
      <c r="N64" s="9" t="s">
        <v>872</v>
      </c>
      <c r="O64" s="9" t="s">
        <v>784</v>
      </c>
      <c r="P64" s="9" t="s">
        <v>880</v>
      </c>
      <c r="Q64" s="9" t="s">
        <v>874</v>
      </c>
      <c r="R64" s="9" t="s">
        <v>910</v>
      </c>
      <c r="S64" s="9" t="s">
        <v>784</v>
      </c>
      <c r="T64" s="9" t="s">
        <v>911</v>
      </c>
      <c r="U64" s="9" t="s">
        <v>791</v>
      </c>
      <c r="V64" s="9"/>
      <c r="W64" s="101"/>
      <c r="X64" s="12" t="s">
        <v>768</v>
      </c>
      <c r="Y64" s="101" t="str">
        <f>_xlfn.XLOOKUP($C64,'01 Summary'!E:E,'01 Summary'!K:K,"")</f>
        <v/>
      </c>
      <c r="Z64" s="106" t="str">
        <f>_xlfn.XLOOKUP($C64,'00 MASTER WORK REGISTER'!B:B,'00 MASTER WORK REGISTER'!I:I,"")</f>
        <v/>
      </c>
      <c r="AA64" s="106" t="s">
        <v>380</v>
      </c>
      <c r="AB64" s="106" t="s">
        <v>380</v>
      </c>
      <c r="AD64" s="10" t="s">
        <v>4440</v>
      </c>
      <c r="AE64" s="9" t="s">
        <v>2540</v>
      </c>
      <c r="AF64" s="9" t="str" cm="1">
        <f t="array" ref="AF64">_xlfn.XLOOKUP(1,($AD64='04 Test Procedure&amp;Report'!$N$4:$N$484)*($AF$4='04 Test Procedure&amp;Report'!$O$4:$O$484),'04 Test Procedure&amp;Report'!$D$4:$D$484,"")</f>
        <v>GRS-69003</v>
      </c>
    </row>
    <row r="65" spans="1:32" ht="30" customHeight="1" x14ac:dyDescent="0.2">
      <c r="A65" s="9">
        <v>61</v>
      </c>
      <c r="B65" s="106"/>
      <c r="C65" s="9" t="s">
        <v>564</v>
      </c>
      <c r="D65" s="9" t="s">
        <v>1611</v>
      </c>
      <c r="E65" s="9" t="str">
        <f t="shared" si="0"/>
        <v>3</v>
      </c>
      <c r="F65" s="9" t="s">
        <v>917</v>
      </c>
      <c r="G65" s="9" t="s">
        <v>918</v>
      </c>
      <c r="H65" s="8">
        <v>46148</v>
      </c>
      <c r="I65" s="9" t="s">
        <v>767</v>
      </c>
      <c r="J65" s="9" t="s">
        <v>919</v>
      </c>
      <c r="K65" s="10" t="s">
        <v>920</v>
      </c>
      <c r="L65" s="9">
        <v>3.8</v>
      </c>
      <c r="M65" s="9" t="s">
        <v>909</v>
      </c>
      <c r="N65" s="9" t="s">
        <v>872</v>
      </c>
      <c r="O65" s="9" t="s">
        <v>784</v>
      </c>
      <c r="P65" s="9" t="s">
        <v>880</v>
      </c>
      <c r="Q65" s="9" t="s">
        <v>874</v>
      </c>
      <c r="R65" s="9" t="s">
        <v>910</v>
      </c>
      <c r="S65" s="9" t="s">
        <v>784</v>
      </c>
      <c r="T65" s="9" t="s">
        <v>911</v>
      </c>
      <c r="U65" s="9" t="s">
        <v>791</v>
      </c>
      <c r="V65" s="9"/>
      <c r="W65" s="101"/>
      <c r="X65" s="12" t="s">
        <v>768</v>
      </c>
      <c r="Y65" s="101" t="str">
        <f>_xlfn.XLOOKUP($C65,'01 Summary'!E:E,'01 Summary'!K:K,"")</f>
        <v/>
      </c>
      <c r="Z65" s="106" t="str">
        <f>_xlfn.XLOOKUP($C65,'00 MASTER WORK REGISTER'!B:B,'00 MASTER WORK REGISTER'!I:I,"")</f>
        <v/>
      </c>
      <c r="AA65" s="106" t="s">
        <v>380</v>
      </c>
      <c r="AB65" s="106" t="s">
        <v>380</v>
      </c>
      <c r="AD65" s="10" t="s">
        <v>4441</v>
      </c>
      <c r="AE65" s="9" t="s">
        <v>2540</v>
      </c>
      <c r="AF65" s="9" t="str" cm="1">
        <f t="array" ref="AF65">_xlfn.XLOOKUP(1,($AD65='04 Test Procedure&amp;Report'!$N$4:$N$484)*($AF$4='04 Test Procedure&amp;Report'!$O$4:$O$484),'04 Test Procedure&amp;Report'!$D$4:$D$484,"")</f>
        <v>GRS-69004</v>
      </c>
    </row>
    <row r="66" spans="1:32" ht="30" customHeight="1" x14ac:dyDescent="0.2">
      <c r="A66" s="9">
        <v>62</v>
      </c>
      <c r="B66" s="106"/>
      <c r="C66" s="9" t="s">
        <v>564</v>
      </c>
      <c r="D66" s="9" t="s">
        <v>1611</v>
      </c>
      <c r="E66" s="9" t="str">
        <f t="shared" si="0"/>
        <v>3</v>
      </c>
      <c r="F66" s="9" t="s">
        <v>921</v>
      </c>
      <c r="G66" s="9" t="s">
        <v>922</v>
      </c>
      <c r="H66" s="8">
        <v>46154</v>
      </c>
      <c r="I66" s="9" t="s">
        <v>767</v>
      </c>
      <c r="J66" s="9" t="s">
        <v>923</v>
      </c>
      <c r="K66" s="10" t="s">
        <v>924</v>
      </c>
      <c r="L66" s="9">
        <v>3.8</v>
      </c>
      <c r="M66" s="9" t="s">
        <v>909</v>
      </c>
      <c r="N66" s="9" t="s">
        <v>872</v>
      </c>
      <c r="O66" s="9" t="s">
        <v>784</v>
      </c>
      <c r="P66" s="9" t="s">
        <v>880</v>
      </c>
      <c r="Q66" s="9" t="s">
        <v>874</v>
      </c>
      <c r="R66" s="9" t="s">
        <v>910</v>
      </c>
      <c r="S66" s="9" t="s">
        <v>784</v>
      </c>
      <c r="T66" s="9" t="s">
        <v>911</v>
      </c>
      <c r="U66" s="9" t="s">
        <v>791</v>
      </c>
      <c r="V66" s="9"/>
      <c r="W66" s="101"/>
      <c r="X66" s="12" t="s">
        <v>768</v>
      </c>
      <c r="Y66" s="101" t="str">
        <f>_xlfn.XLOOKUP($C66,'01 Summary'!E:E,'01 Summary'!K:K,"")</f>
        <v/>
      </c>
      <c r="Z66" s="106" t="str">
        <f>_xlfn.XLOOKUP($C66,'00 MASTER WORK REGISTER'!B:B,'00 MASTER WORK REGISTER'!I:I,"")</f>
        <v/>
      </c>
      <c r="AA66" s="106" t="s">
        <v>380</v>
      </c>
      <c r="AB66" s="106" t="s">
        <v>380</v>
      </c>
      <c r="AD66" s="10" t="s">
        <v>4442</v>
      </c>
      <c r="AE66" s="9" t="s">
        <v>2540</v>
      </c>
      <c r="AF66" s="9" t="str" cm="1">
        <f t="array" ref="AF66">_xlfn.XLOOKUP(1,($AD66='04 Test Procedure&amp;Report'!$N$4:$N$484)*($AF$4='04 Test Procedure&amp;Report'!$O$4:$O$484),'04 Test Procedure&amp;Report'!$D$4:$D$484,"")</f>
        <v>GRS-69005</v>
      </c>
    </row>
    <row r="67" spans="1:32" ht="30" customHeight="1" x14ac:dyDescent="0.2">
      <c r="A67" s="9">
        <v>63</v>
      </c>
      <c r="B67" s="106"/>
      <c r="C67" s="9" t="s">
        <v>564</v>
      </c>
      <c r="D67" s="9" t="s">
        <v>1611</v>
      </c>
      <c r="E67" s="9" t="str">
        <f t="shared" si="0"/>
        <v>3</v>
      </c>
      <c r="F67" s="9" t="s">
        <v>925</v>
      </c>
      <c r="G67" s="9" t="s">
        <v>926</v>
      </c>
      <c r="H67" s="8">
        <v>46163</v>
      </c>
      <c r="I67" s="9" t="s">
        <v>767</v>
      </c>
      <c r="J67" s="9" t="s">
        <v>927</v>
      </c>
      <c r="K67" s="10" t="s">
        <v>928</v>
      </c>
      <c r="L67" s="9">
        <v>3.8</v>
      </c>
      <c r="M67" s="9" t="s">
        <v>909</v>
      </c>
      <c r="N67" s="9" t="s">
        <v>872</v>
      </c>
      <c r="O67" s="9" t="s">
        <v>784</v>
      </c>
      <c r="P67" s="9" t="s">
        <v>880</v>
      </c>
      <c r="Q67" s="9" t="s">
        <v>874</v>
      </c>
      <c r="R67" s="9" t="s">
        <v>910</v>
      </c>
      <c r="S67" s="9" t="s">
        <v>784</v>
      </c>
      <c r="T67" s="9" t="s">
        <v>911</v>
      </c>
      <c r="U67" s="9" t="s">
        <v>791</v>
      </c>
      <c r="V67" s="9"/>
      <c r="W67" s="101"/>
      <c r="X67" s="12" t="s">
        <v>768</v>
      </c>
      <c r="Y67" s="101" t="str">
        <f>_xlfn.XLOOKUP($C67,'01 Summary'!E:E,'01 Summary'!K:K,"")</f>
        <v/>
      </c>
      <c r="Z67" s="106" t="str">
        <f>_xlfn.XLOOKUP($C67,'00 MASTER WORK REGISTER'!B:B,'00 MASTER WORK REGISTER'!I:I,"")</f>
        <v/>
      </c>
      <c r="AA67" s="106" t="s">
        <v>380</v>
      </c>
      <c r="AB67" s="106" t="s">
        <v>380</v>
      </c>
      <c r="AD67" s="10" t="s">
        <v>4443</v>
      </c>
      <c r="AE67" s="9" t="s">
        <v>2540</v>
      </c>
      <c r="AF67" s="9" t="str" cm="1">
        <f t="array" ref="AF67">_xlfn.XLOOKUP(1,($AD67='04 Test Procedure&amp;Report'!$N$4:$N$484)*($AF$4='04 Test Procedure&amp;Report'!$O$4:$O$484),'04 Test Procedure&amp;Report'!$D$4:$D$484,"")</f>
        <v>GRS-69006</v>
      </c>
    </row>
    <row r="68" spans="1:32" ht="30" customHeight="1" x14ac:dyDescent="0.2">
      <c r="A68" s="9">
        <v>64</v>
      </c>
      <c r="B68" s="106"/>
      <c r="C68" s="9" t="s">
        <v>564</v>
      </c>
      <c r="D68" s="9" t="s">
        <v>1611</v>
      </c>
      <c r="E68" s="9" t="str">
        <f t="shared" si="0"/>
        <v>3</v>
      </c>
      <c r="F68" s="9" t="s">
        <v>929</v>
      </c>
      <c r="G68" s="9" t="s">
        <v>930</v>
      </c>
      <c r="H68" s="8">
        <v>46185</v>
      </c>
      <c r="I68" s="9" t="s">
        <v>767</v>
      </c>
      <c r="J68" s="9" t="s">
        <v>931</v>
      </c>
      <c r="K68" s="10" t="s">
        <v>932</v>
      </c>
      <c r="L68" s="9">
        <v>3.8</v>
      </c>
      <c r="M68" s="9" t="s">
        <v>909</v>
      </c>
      <c r="N68" s="9" t="s">
        <v>872</v>
      </c>
      <c r="O68" s="9" t="s">
        <v>784</v>
      </c>
      <c r="P68" s="9" t="s">
        <v>880</v>
      </c>
      <c r="Q68" s="9" t="s">
        <v>874</v>
      </c>
      <c r="R68" s="9" t="s">
        <v>910</v>
      </c>
      <c r="S68" s="9" t="s">
        <v>784</v>
      </c>
      <c r="T68" s="9" t="s">
        <v>911</v>
      </c>
      <c r="U68" s="9" t="s">
        <v>791</v>
      </c>
      <c r="V68" s="9"/>
      <c r="W68" s="101"/>
      <c r="X68" s="12" t="s">
        <v>768</v>
      </c>
      <c r="Y68" s="101" t="str">
        <f>_xlfn.XLOOKUP($C68,'01 Summary'!E:E,'01 Summary'!K:K,"")</f>
        <v/>
      </c>
      <c r="Z68" s="106" t="str">
        <f>_xlfn.XLOOKUP($C68,'00 MASTER WORK REGISTER'!B:B,'00 MASTER WORK REGISTER'!I:I,"")</f>
        <v/>
      </c>
      <c r="AA68" s="106" t="s">
        <v>380</v>
      </c>
      <c r="AB68" s="106" t="s">
        <v>380</v>
      </c>
      <c r="AD68" s="10" t="s">
        <v>4444</v>
      </c>
      <c r="AE68" s="9" t="s">
        <v>2540</v>
      </c>
      <c r="AF68" s="9" t="str" cm="1">
        <f t="array" ref="AF68">_xlfn.XLOOKUP(1,($AD68='04 Test Procedure&amp;Report'!$N$4:$N$484)*($AF$4='04 Test Procedure&amp;Report'!$O$4:$O$484),'04 Test Procedure&amp;Report'!$D$4:$D$484,"")</f>
        <v>GRS-69007</v>
      </c>
    </row>
    <row r="69" spans="1:32" ht="30" customHeight="1" x14ac:dyDescent="0.2">
      <c r="A69" s="9">
        <v>65</v>
      </c>
      <c r="B69" s="106"/>
      <c r="C69" s="9" t="s">
        <v>564</v>
      </c>
      <c r="D69" s="9" t="s">
        <v>1611</v>
      </c>
      <c r="E69" s="9" t="str">
        <f t="shared" ref="E69:E132" si="1">MID(F69,5,1)</f>
        <v>3</v>
      </c>
      <c r="F69" s="9" t="s">
        <v>933</v>
      </c>
      <c r="G69" s="9" t="s">
        <v>934</v>
      </c>
      <c r="H69" s="8">
        <v>46188</v>
      </c>
      <c r="I69" s="9" t="s">
        <v>767</v>
      </c>
      <c r="J69" s="9" t="s">
        <v>935</v>
      </c>
      <c r="K69" s="10" t="s">
        <v>936</v>
      </c>
      <c r="L69" s="9">
        <v>3.8</v>
      </c>
      <c r="M69" s="9" t="s">
        <v>909</v>
      </c>
      <c r="N69" s="9" t="s">
        <v>872</v>
      </c>
      <c r="O69" s="9" t="s">
        <v>784</v>
      </c>
      <c r="P69" s="9" t="s">
        <v>880</v>
      </c>
      <c r="Q69" s="9" t="s">
        <v>874</v>
      </c>
      <c r="R69" s="9" t="s">
        <v>910</v>
      </c>
      <c r="S69" s="9" t="s">
        <v>784</v>
      </c>
      <c r="T69" s="9" t="s">
        <v>911</v>
      </c>
      <c r="U69" s="9" t="s">
        <v>791</v>
      </c>
      <c r="V69" s="9"/>
      <c r="W69" s="101"/>
      <c r="X69" s="12" t="s">
        <v>768</v>
      </c>
      <c r="Y69" s="101" t="str">
        <f>_xlfn.XLOOKUP($C69,'01 Summary'!E:E,'01 Summary'!K:K,"")</f>
        <v/>
      </c>
      <c r="Z69" s="106" t="str">
        <f>_xlfn.XLOOKUP($C69,'00 MASTER WORK REGISTER'!B:B,'00 MASTER WORK REGISTER'!I:I,"")</f>
        <v/>
      </c>
      <c r="AA69" s="106" t="s">
        <v>380</v>
      </c>
      <c r="AB69" s="106" t="s">
        <v>380</v>
      </c>
      <c r="AD69" s="10" t="s">
        <v>4445</v>
      </c>
      <c r="AE69" s="9" t="s">
        <v>2540</v>
      </c>
      <c r="AF69" s="9" t="str" cm="1">
        <f t="array" ref="AF69">_xlfn.XLOOKUP(1,($AD69='04 Test Procedure&amp;Report'!$N$4:$N$484)*($AF$4='04 Test Procedure&amp;Report'!$O$4:$O$484),'04 Test Procedure&amp;Report'!$D$4:$D$484,"")</f>
        <v>GRS-69008</v>
      </c>
    </row>
    <row r="70" spans="1:32" ht="30" customHeight="1" x14ac:dyDescent="0.2">
      <c r="A70" s="9">
        <v>66</v>
      </c>
      <c r="B70" s="106"/>
      <c r="C70" s="9" t="s">
        <v>564</v>
      </c>
      <c r="D70" s="9" t="s">
        <v>1611</v>
      </c>
      <c r="E70" s="9" t="str">
        <f t="shared" si="1"/>
        <v>3</v>
      </c>
      <c r="F70" s="9" t="s">
        <v>937</v>
      </c>
      <c r="G70" s="9" t="s">
        <v>938</v>
      </c>
      <c r="H70" s="8"/>
      <c r="I70" s="9"/>
      <c r="J70" s="9"/>
      <c r="K70" s="10" t="s">
        <v>939</v>
      </c>
      <c r="L70" s="9">
        <v>3.8</v>
      </c>
      <c r="M70" s="9" t="s">
        <v>909</v>
      </c>
      <c r="N70" s="9" t="s">
        <v>872</v>
      </c>
      <c r="O70" s="9" t="s">
        <v>784</v>
      </c>
      <c r="P70" s="9" t="s">
        <v>880</v>
      </c>
      <c r="Q70" s="9" t="s">
        <v>874</v>
      </c>
      <c r="R70" s="9" t="s">
        <v>910</v>
      </c>
      <c r="S70" s="9" t="s">
        <v>784</v>
      </c>
      <c r="T70" s="9" t="s">
        <v>911</v>
      </c>
      <c r="U70" s="9" t="s">
        <v>791</v>
      </c>
      <c r="V70" s="9"/>
      <c r="W70" s="101"/>
      <c r="X70" s="11" t="s">
        <v>768</v>
      </c>
      <c r="Y70" s="101" t="str">
        <f>_xlfn.XLOOKUP($C70,'01 Summary'!E:E,'01 Summary'!K:K,"")</f>
        <v/>
      </c>
      <c r="Z70" s="106" t="str">
        <f>_xlfn.XLOOKUP($C70,'00 MASTER WORK REGISTER'!B:B,'00 MASTER WORK REGISTER'!I:I,"")</f>
        <v/>
      </c>
      <c r="AA70" s="106" t="s">
        <v>380</v>
      </c>
      <c r="AB70" s="106" t="s">
        <v>380</v>
      </c>
      <c r="AD70" s="10" t="s">
        <v>4446</v>
      </c>
      <c r="AE70" s="9" t="s">
        <v>2540</v>
      </c>
      <c r="AF70" s="9" t="str" cm="1">
        <f t="array" ref="AF70">_xlfn.XLOOKUP(1,($AD70='04 Test Procedure&amp;Report'!$N$4:$N$484)*($AF$4='04 Test Procedure&amp;Report'!$O$4:$O$484),'04 Test Procedure&amp;Report'!$D$4:$D$484,"")</f>
        <v>GRS-69009</v>
      </c>
    </row>
    <row r="71" spans="1:32" ht="30" customHeight="1" x14ac:dyDescent="0.2">
      <c r="A71" s="9">
        <v>67</v>
      </c>
      <c r="B71" s="106"/>
      <c r="C71" s="9" t="s">
        <v>564</v>
      </c>
      <c r="D71" s="9" t="s">
        <v>1611</v>
      </c>
      <c r="E71" s="9" t="str">
        <f t="shared" si="1"/>
        <v>3</v>
      </c>
      <c r="F71" s="9" t="s">
        <v>940</v>
      </c>
      <c r="G71" s="9" t="s">
        <v>941</v>
      </c>
      <c r="H71" s="8"/>
      <c r="I71" s="9"/>
      <c r="J71" s="9"/>
      <c r="K71" s="10" t="s">
        <v>942</v>
      </c>
      <c r="L71" s="9">
        <v>3.8</v>
      </c>
      <c r="M71" s="9" t="s">
        <v>909</v>
      </c>
      <c r="N71" s="9" t="s">
        <v>872</v>
      </c>
      <c r="O71" s="9" t="s">
        <v>784</v>
      </c>
      <c r="P71" s="9" t="s">
        <v>880</v>
      </c>
      <c r="Q71" s="9" t="s">
        <v>874</v>
      </c>
      <c r="R71" s="9" t="s">
        <v>910</v>
      </c>
      <c r="S71" s="9" t="s">
        <v>784</v>
      </c>
      <c r="T71" s="9" t="s">
        <v>911</v>
      </c>
      <c r="U71" s="9" t="s">
        <v>791</v>
      </c>
      <c r="V71" s="9"/>
      <c r="W71" s="101"/>
      <c r="X71" s="11" t="s">
        <v>768</v>
      </c>
      <c r="Y71" s="101" t="str">
        <f>_xlfn.XLOOKUP($C71,'01 Summary'!E:E,'01 Summary'!K:K,"")</f>
        <v/>
      </c>
      <c r="Z71" s="106" t="str">
        <f>_xlfn.XLOOKUP($C71,'00 MASTER WORK REGISTER'!B:B,'00 MASTER WORK REGISTER'!I:I,"")</f>
        <v/>
      </c>
      <c r="AA71" s="106" t="s">
        <v>380</v>
      </c>
      <c r="AB71" s="106" t="s">
        <v>380</v>
      </c>
      <c r="AD71" s="10" t="s">
        <v>4447</v>
      </c>
      <c r="AE71" s="9" t="s">
        <v>2540</v>
      </c>
      <c r="AF71" s="9" t="str" cm="1">
        <f t="array" ref="AF71">_xlfn.XLOOKUP(1,($AD71='04 Test Procedure&amp;Report'!$N$4:$N$484)*($AF$4='04 Test Procedure&amp;Report'!$O$4:$O$484),'04 Test Procedure&amp;Report'!$D$4:$D$484,"")</f>
        <v>GRS-69010</v>
      </c>
    </row>
    <row r="72" spans="1:32" ht="30" customHeight="1" x14ac:dyDescent="0.2">
      <c r="A72" s="9">
        <v>68</v>
      </c>
      <c r="B72" s="106"/>
      <c r="C72" s="9" t="s">
        <v>564</v>
      </c>
      <c r="D72" s="9" t="s">
        <v>1611</v>
      </c>
      <c r="E72" s="9" t="str">
        <f t="shared" si="1"/>
        <v>3</v>
      </c>
      <c r="F72" s="9" t="s">
        <v>943</v>
      </c>
      <c r="G72" s="9" t="s">
        <v>944</v>
      </c>
      <c r="H72" s="8"/>
      <c r="I72" s="9"/>
      <c r="J72" s="9"/>
      <c r="K72" s="10" t="s">
        <v>945</v>
      </c>
      <c r="L72" s="9">
        <v>3.8</v>
      </c>
      <c r="M72" s="9" t="s">
        <v>909</v>
      </c>
      <c r="N72" s="9" t="s">
        <v>872</v>
      </c>
      <c r="O72" s="9" t="s">
        <v>784</v>
      </c>
      <c r="P72" s="9" t="s">
        <v>880</v>
      </c>
      <c r="Q72" s="9" t="s">
        <v>874</v>
      </c>
      <c r="R72" s="9" t="s">
        <v>910</v>
      </c>
      <c r="S72" s="9" t="s">
        <v>784</v>
      </c>
      <c r="T72" s="9" t="s">
        <v>911</v>
      </c>
      <c r="U72" s="9" t="s">
        <v>791</v>
      </c>
      <c r="V72" s="9"/>
      <c r="W72" s="101"/>
      <c r="X72" s="11" t="s">
        <v>768</v>
      </c>
      <c r="Y72" s="101" t="str">
        <f>_xlfn.XLOOKUP($C72,'01 Summary'!E:E,'01 Summary'!K:K,"")</f>
        <v/>
      </c>
      <c r="Z72" s="106" t="str">
        <f>_xlfn.XLOOKUP($C72,'00 MASTER WORK REGISTER'!B:B,'00 MASTER WORK REGISTER'!I:I,"")</f>
        <v/>
      </c>
      <c r="AA72" s="106" t="s">
        <v>380</v>
      </c>
      <c r="AB72" s="106" t="s">
        <v>380</v>
      </c>
      <c r="AD72" s="10" t="s">
        <v>4448</v>
      </c>
      <c r="AE72" s="9" t="s">
        <v>2540</v>
      </c>
      <c r="AF72" s="9" t="str" cm="1">
        <f t="array" ref="AF72">_xlfn.XLOOKUP(1,($AD72='04 Test Procedure&amp;Report'!$N$4:$N$484)*($AF$4='04 Test Procedure&amp;Report'!$O$4:$O$484),'04 Test Procedure&amp;Report'!$D$4:$D$484,"")</f>
        <v>GRS-69011</v>
      </c>
    </row>
    <row r="73" spans="1:32" ht="30" customHeight="1" x14ac:dyDescent="0.2">
      <c r="A73" s="9">
        <v>69</v>
      </c>
      <c r="B73" s="106"/>
      <c r="C73" s="9" t="s">
        <v>564</v>
      </c>
      <c r="D73" s="9" t="s">
        <v>1611</v>
      </c>
      <c r="E73" s="9" t="str">
        <f t="shared" si="1"/>
        <v>3</v>
      </c>
      <c r="F73" s="9" t="s">
        <v>946</v>
      </c>
      <c r="G73" s="9" t="s">
        <v>947</v>
      </c>
      <c r="H73" s="8"/>
      <c r="I73" s="9"/>
      <c r="J73" s="9"/>
      <c r="K73" s="10" t="s">
        <v>948</v>
      </c>
      <c r="L73" s="9">
        <v>3.8</v>
      </c>
      <c r="M73" s="9" t="s">
        <v>909</v>
      </c>
      <c r="N73" s="9" t="s">
        <v>872</v>
      </c>
      <c r="O73" s="9" t="s">
        <v>784</v>
      </c>
      <c r="P73" s="9" t="s">
        <v>880</v>
      </c>
      <c r="Q73" s="9" t="s">
        <v>874</v>
      </c>
      <c r="R73" s="9" t="s">
        <v>910</v>
      </c>
      <c r="S73" s="9" t="s">
        <v>784</v>
      </c>
      <c r="T73" s="9" t="s">
        <v>911</v>
      </c>
      <c r="U73" s="9" t="s">
        <v>791</v>
      </c>
      <c r="V73" s="9"/>
      <c r="W73" s="101"/>
      <c r="X73" s="11" t="s">
        <v>768</v>
      </c>
      <c r="Y73" s="101" t="str">
        <f>_xlfn.XLOOKUP($C73,'01 Summary'!E:E,'01 Summary'!K:K,"")</f>
        <v/>
      </c>
      <c r="Z73" s="106" t="str">
        <f>_xlfn.XLOOKUP($C73,'00 MASTER WORK REGISTER'!B:B,'00 MASTER WORK REGISTER'!I:I,"")</f>
        <v/>
      </c>
      <c r="AA73" s="106" t="s">
        <v>380</v>
      </c>
      <c r="AB73" s="106" t="s">
        <v>380</v>
      </c>
      <c r="AD73" s="10" t="s">
        <v>4449</v>
      </c>
      <c r="AE73" s="9" t="s">
        <v>2540</v>
      </c>
      <c r="AF73" s="9" t="str" cm="1">
        <f t="array" ref="AF73">_xlfn.XLOOKUP(1,($AD73='04 Test Procedure&amp;Report'!$N$4:$N$484)*($AF$4='04 Test Procedure&amp;Report'!$O$4:$O$484),'04 Test Procedure&amp;Report'!$D$4:$D$484,"")</f>
        <v>GRS-69012</v>
      </c>
    </row>
    <row r="74" spans="1:32" ht="30" customHeight="1" x14ac:dyDescent="0.2">
      <c r="A74" s="9">
        <v>70</v>
      </c>
      <c r="B74" s="106"/>
      <c r="C74" s="9" t="s">
        <v>564</v>
      </c>
      <c r="D74" s="9" t="s">
        <v>1611</v>
      </c>
      <c r="E74" s="9" t="str">
        <f t="shared" si="1"/>
        <v>3</v>
      </c>
      <c r="F74" s="9" t="s">
        <v>949</v>
      </c>
      <c r="G74" s="9" t="s">
        <v>950</v>
      </c>
      <c r="H74" s="8">
        <v>46191</v>
      </c>
      <c r="I74" s="9" t="s">
        <v>767</v>
      </c>
      <c r="J74" s="9" t="s">
        <v>951</v>
      </c>
      <c r="K74" s="10" t="s">
        <v>952</v>
      </c>
      <c r="L74" s="9">
        <v>3.8</v>
      </c>
      <c r="M74" s="9" t="s">
        <v>909</v>
      </c>
      <c r="N74" s="9" t="s">
        <v>872</v>
      </c>
      <c r="O74" s="9" t="s">
        <v>784</v>
      </c>
      <c r="P74" s="9" t="s">
        <v>880</v>
      </c>
      <c r="Q74" s="9" t="s">
        <v>874</v>
      </c>
      <c r="R74" s="9" t="s">
        <v>910</v>
      </c>
      <c r="S74" s="9" t="s">
        <v>784</v>
      </c>
      <c r="T74" s="9" t="s">
        <v>911</v>
      </c>
      <c r="U74" s="9" t="s">
        <v>791</v>
      </c>
      <c r="V74" s="9"/>
      <c r="W74" s="101"/>
      <c r="X74" s="12" t="s">
        <v>768</v>
      </c>
      <c r="Y74" s="101" t="str">
        <f>_xlfn.XLOOKUP($C74,'01 Summary'!E:E,'01 Summary'!K:K,"")</f>
        <v/>
      </c>
      <c r="Z74" s="106" t="str">
        <f>_xlfn.XLOOKUP($C74,'00 MASTER WORK REGISTER'!B:B,'00 MASTER WORK REGISTER'!I:I,"")</f>
        <v/>
      </c>
      <c r="AA74" s="106" t="s">
        <v>380</v>
      </c>
      <c r="AB74" s="106" t="s">
        <v>380</v>
      </c>
      <c r="AD74" s="10" t="s">
        <v>4450</v>
      </c>
      <c r="AE74" s="9" t="s">
        <v>2540</v>
      </c>
      <c r="AF74" s="9" t="str" cm="1">
        <f t="array" ref="AF74">_xlfn.XLOOKUP(1,($AD74='04 Test Procedure&amp;Report'!$N$4:$N$484)*($AF$4='04 Test Procedure&amp;Report'!$O$4:$O$484),'04 Test Procedure&amp;Report'!$D$4:$D$484,"")</f>
        <v>GRS-69013</v>
      </c>
    </row>
    <row r="75" spans="1:32" ht="30" customHeight="1" x14ac:dyDescent="0.2">
      <c r="A75" s="9">
        <v>71</v>
      </c>
      <c r="B75" s="106"/>
      <c r="C75" s="9" t="s">
        <v>564</v>
      </c>
      <c r="D75" s="9" t="s">
        <v>1611</v>
      </c>
      <c r="E75" s="9" t="str">
        <f t="shared" si="1"/>
        <v>3</v>
      </c>
      <c r="F75" s="9" t="s">
        <v>953</v>
      </c>
      <c r="G75" s="9" t="s">
        <v>954</v>
      </c>
      <c r="H75" s="8"/>
      <c r="I75" s="9"/>
      <c r="J75" s="9"/>
      <c r="K75" s="10" t="s">
        <v>955</v>
      </c>
      <c r="L75" s="9">
        <v>3.8</v>
      </c>
      <c r="M75" s="9" t="s">
        <v>909</v>
      </c>
      <c r="N75" s="9" t="s">
        <v>872</v>
      </c>
      <c r="O75" s="9" t="s">
        <v>784</v>
      </c>
      <c r="P75" s="9" t="s">
        <v>880</v>
      </c>
      <c r="Q75" s="9" t="s">
        <v>874</v>
      </c>
      <c r="R75" s="9" t="s">
        <v>910</v>
      </c>
      <c r="S75" s="9" t="s">
        <v>784</v>
      </c>
      <c r="T75" s="9" t="s">
        <v>911</v>
      </c>
      <c r="U75" s="9" t="s">
        <v>791</v>
      </c>
      <c r="V75" s="9"/>
      <c r="W75" s="101"/>
      <c r="X75" s="11" t="s">
        <v>768</v>
      </c>
      <c r="Y75" s="101" t="str">
        <f>_xlfn.XLOOKUP($C75,'01 Summary'!E:E,'01 Summary'!K:K,"")</f>
        <v/>
      </c>
      <c r="Z75" s="106" t="str">
        <f>_xlfn.XLOOKUP($C75,'00 MASTER WORK REGISTER'!B:B,'00 MASTER WORK REGISTER'!I:I,"")</f>
        <v/>
      </c>
      <c r="AA75" s="106" t="s">
        <v>380</v>
      </c>
      <c r="AB75" s="106" t="s">
        <v>380</v>
      </c>
      <c r="AD75" s="10" t="s">
        <v>4451</v>
      </c>
      <c r="AE75" s="9" t="s">
        <v>2540</v>
      </c>
      <c r="AF75" s="9" t="str" cm="1">
        <f t="array" ref="AF75">_xlfn.XLOOKUP(1,($AD75='04 Test Procedure&amp;Report'!$N$4:$N$484)*($AF$4='04 Test Procedure&amp;Report'!$O$4:$O$484),'04 Test Procedure&amp;Report'!$D$4:$D$484,"")</f>
        <v>GRS-69014</v>
      </c>
    </row>
    <row r="76" spans="1:32" ht="30" customHeight="1" x14ac:dyDescent="0.2">
      <c r="A76" s="9">
        <v>72</v>
      </c>
      <c r="B76" s="106"/>
      <c r="C76" s="9" t="s">
        <v>564</v>
      </c>
      <c r="D76" s="9" t="s">
        <v>1611</v>
      </c>
      <c r="E76" s="9" t="str">
        <f t="shared" si="1"/>
        <v>3</v>
      </c>
      <c r="F76" s="9" t="s">
        <v>956</v>
      </c>
      <c r="G76" s="9" t="s">
        <v>957</v>
      </c>
      <c r="H76" s="8"/>
      <c r="I76" s="9"/>
      <c r="J76" s="9"/>
      <c r="K76" s="10" t="s">
        <v>958</v>
      </c>
      <c r="L76" s="9">
        <v>3.8</v>
      </c>
      <c r="M76" s="9" t="s">
        <v>909</v>
      </c>
      <c r="N76" s="9" t="s">
        <v>872</v>
      </c>
      <c r="O76" s="9" t="s">
        <v>784</v>
      </c>
      <c r="P76" s="9" t="s">
        <v>880</v>
      </c>
      <c r="Q76" s="9" t="s">
        <v>874</v>
      </c>
      <c r="R76" s="9" t="s">
        <v>910</v>
      </c>
      <c r="S76" s="9" t="s">
        <v>784</v>
      </c>
      <c r="T76" s="9" t="s">
        <v>911</v>
      </c>
      <c r="U76" s="9" t="s">
        <v>791</v>
      </c>
      <c r="V76" s="9"/>
      <c r="W76" s="101"/>
      <c r="X76" s="11" t="s">
        <v>768</v>
      </c>
      <c r="Y76" s="101" t="str">
        <f>_xlfn.XLOOKUP($C76,'01 Summary'!E:E,'01 Summary'!K:K,"")</f>
        <v/>
      </c>
      <c r="Z76" s="106" t="str">
        <f>_xlfn.XLOOKUP($C76,'00 MASTER WORK REGISTER'!B:B,'00 MASTER WORK REGISTER'!I:I,"")</f>
        <v/>
      </c>
      <c r="AA76" s="106" t="s">
        <v>380</v>
      </c>
      <c r="AB76" s="106" t="s">
        <v>380</v>
      </c>
      <c r="AD76" s="10" t="s">
        <v>4452</v>
      </c>
      <c r="AE76" s="9" t="s">
        <v>2540</v>
      </c>
      <c r="AF76" s="9" t="str" cm="1">
        <f t="array" ref="AF76">_xlfn.XLOOKUP(1,($AD76='04 Test Procedure&amp;Report'!$N$4:$N$484)*($AF$4='04 Test Procedure&amp;Report'!$O$4:$O$484),'04 Test Procedure&amp;Report'!$D$4:$D$484,"")</f>
        <v>GRS-69015</v>
      </c>
    </row>
    <row r="77" spans="1:32" ht="30" customHeight="1" x14ac:dyDescent="0.2">
      <c r="A77" s="9">
        <v>73</v>
      </c>
      <c r="B77" s="106"/>
      <c r="C77" s="9" t="s">
        <v>564</v>
      </c>
      <c r="D77" s="9" t="s">
        <v>1611</v>
      </c>
      <c r="E77" s="9" t="str">
        <f t="shared" si="1"/>
        <v>3</v>
      </c>
      <c r="F77" s="9" t="s">
        <v>959</v>
      </c>
      <c r="G77" s="9" t="s">
        <v>960</v>
      </c>
      <c r="H77" s="8"/>
      <c r="I77" s="9"/>
      <c r="J77" s="9"/>
      <c r="K77" s="10" t="s">
        <v>961</v>
      </c>
      <c r="L77" s="9">
        <v>3.8</v>
      </c>
      <c r="M77" s="9" t="s">
        <v>909</v>
      </c>
      <c r="N77" s="9" t="s">
        <v>872</v>
      </c>
      <c r="O77" s="9" t="s">
        <v>784</v>
      </c>
      <c r="P77" s="9" t="s">
        <v>880</v>
      </c>
      <c r="Q77" s="9" t="s">
        <v>874</v>
      </c>
      <c r="R77" s="9" t="s">
        <v>910</v>
      </c>
      <c r="S77" s="9" t="s">
        <v>784</v>
      </c>
      <c r="T77" s="9" t="s">
        <v>911</v>
      </c>
      <c r="U77" s="9" t="s">
        <v>791</v>
      </c>
      <c r="V77" s="9"/>
      <c r="W77" s="101"/>
      <c r="X77" s="11" t="s">
        <v>768</v>
      </c>
      <c r="Y77" s="101" t="str">
        <f>_xlfn.XLOOKUP($C77,'01 Summary'!E:E,'01 Summary'!K:K,"")</f>
        <v/>
      </c>
      <c r="Z77" s="106" t="str">
        <f>_xlfn.XLOOKUP($C77,'00 MASTER WORK REGISTER'!B:B,'00 MASTER WORK REGISTER'!I:I,"")</f>
        <v/>
      </c>
      <c r="AA77" s="106" t="s">
        <v>380</v>
      </c>
      <c r="AB77" s="106" t="s">
        <v>380</v>
      </c>
      <c r="AD77" s="10" t="s">
        <v>4453</v>
      </c>
      <c r="AE77" s="9" t="s">
        <v>2540</v>
      </c>
      <c r="AF77" s="9" t="str" cm="1">
        <f t="array" ref="AF77">_xlfn.XLOOKUP(1,($AD77='04 Test Procedure&amp;Report'!$N$4:$N$484)*($AF$4='04 Test Procedure&amp;Report'!$O$4:$O$484),'04 Test Procedure&amp;Report'!$D$4:$D$484,"")</f>
        <v>GRS-69016</v>
      </c>
    </row>
    <row r="78" spans="1:32" ht="30" customHeight="1" x14ac:dyDescent="0.2">
      <c r="A78" s="9">
        <v>74</v>
      </c>
      <c r="B78" s="106"/>
      <c r="C78" s="9" t="s">
        <v>564</v>
      </c>
      <c r="D78" s="9" t="s">
        <v>1611</v>
      </c>
      <c r="E78" s="9" t="str">
        <f t="shared" si="1"/>
        <v>3</v>
      </c>
      <c r="F78" s="9" t="s">
        <v>962</v>
      </c>
      <c r="G78" s="9" t="s">
        <v>963</v>
      </c>
      <c r="H78" s="8">
        <v>46002</v>
      </c>
      <c r="I78" s="9" t="s">
        <v>767</v>
      </c>
      <c r="J78" s="9" t="s">
        <v>964</v>
      </c>
      <c r="K78" s="10" t="s">
        <v>965</v>
      </c>
      <c r="L78" s="9">
        <v>3.8</v>
      </c>
      <c r="M78" s="9" t="s">
        <v>909</v>
      </c>
      <c r="N78" s="9" t="s">
        <v>872</v>
      </c>
      <c r="O78" s="9" t="s">
        <v>784</v>
      </c>
      <c r="P78" s="9" t="s">
        <v>880</v>
      </c>
      <c r="Q78" s="9" t="s">
        <v>874</v>
      </c>
      <c r="R78" s="9" t="s">
        <v>910</v>
      </c>
      <c r="S78" s="9" t="s">
        <v>784</v>
      </c>
      <c r="T78" s="9" t="s">
        <v>911</v>
      </c>
      <c r="U78" s="9" t="s">
        <v>791</v>
      </c>
      <c r="V78" s="9"/>
      <c r="W78" s="101"/>
      <c r="X78" s="12" t="s">
        <v>768</v>
      </c>
      <c r="Y78" s="101" t="str">
        <f>_xlfn.XLOOKUP($C78,'01 Summary'!E:E,'01 Summary'!K:K,"")</f>
        <v/>
      </c>
      <c r="Z78" s="106" t="str">
        <f>_xlfn.XLOOKUP($C78,'00 MASTER WORK REGISTER'!B:B,'00 MASTER WORK REGISTER'!I:I,"")</f>
        <v/>
      </c>
      <c r="AA78" s="106" t="s">
        <v>380</v>
      </c>
      <c r="AB78" s="106" t="s">
        <v>380</v>
      </c>
      <c r="AD78" s="10" t="s">
        <v>4454</v>
      </c>
      <c r="AE78" s="9" t="s">
        <v>2540</v>
      </c>
      <c r="AF78" s="9" t="str" cm="1">
        <f t="array" ref="AF78">_xlfn.XLOOKUP(1,($AD78='04 Test Procedure&amp;Report'!$N$4:$N$484)*($AF$4='04 Test Procedure&amp;Report'!$O$4:$O$484),'04 Test Procedure&amp;Report'!$D$4:$D$484,"")</f>
        <v>GRS-69017</v>
      </c>
    </row>
    <row r="79" spans="1:32" ht="30" customHeight="1" x14ac:dyDescent="0.2">
      <c r="A79" s="9">
        <v>75</v>
      </c>
      <c r="B79" s="106"/>
      <c r="C79" s="9" t="s">
        <v>564</v>
      </c>
      <c r="D79" s="9" t="s">
        <v>1611</v>
      </c>
      <c r="E79" s="9" t="str">
        <f t="shared" si="1"/>
        <v>3</v>
      </c>
      <c r="F79" s="9" t="s">
        <v>962</v>
      </c>
      <c r="G79" s="9"/>
      <c r="H79" s="8" t="s">
        <v>966</v>
      </c>
      <c r="I79" s="9" t="s">
        <v>769</v>
      </c>
      <c r="J79" s="9"/>
      <c r="K79" s="10" t="s">
        <v>965</v>
      </c>
      <c r="L79" s="9">
        <v>3.8</v>
      </c>
      <c r="M79" s="9" t="s">
        <v>909</v>
      </c>
      <c r="N79" s="9" t="s">
        <v>872</v>
      </c>
      <c r="O79" s="9" t="s">
        <v>784</v>
      </c>
      <c r="P79" s="9" t="s">
        <v>880</v>
      </c>
      <c r="Q79" s="9" t="s">
        <v>874</v>
      </c>
      <c r="R79" s="9" t="s">
        <v>910</v>
      </c>
      <c r="S79" s="9" t="s">
        <v>784</v>
      </c>
      <c r="T79" s="9" t="s">
        <v>911</v>
      </c>
      <c r="U79" s="9" t="s">
        <v>791</v>
      </c>
      <c r="V79" s="9"/>
      <c r="W79" s="101"/>
      <c r="X79" s="11" t="s">
        <v>768</v>
      </c>
      <c r="Y79" s="101" t="str">
        <f>_xlfn.XLOOKUP($C79,'01 Summary'!E:E,'01 Summary'!K:K,"")</f>
        <v/>
      </c>
      <c r="Z79" s="106" t="str">
        <f>_xlfn.XLOOKUP($C79,'00 MASTER WORK REGISTER'!B:B,'00 MASTER WORK REGISTER'!I:I,"")</f>
        <v/>
      </c>
      <c r="AA79" s="106" t="s">
        <v>380</v>
      </c>
      <c r="AB79" s="106" t="s">
        <v>380</v>
      </c>
      <c r="AD79" s="10" t="s">
        <v>4454</v>
      </c>
      <c r="AE79" s="9" t="s">
        <v>2540</v>
      </c>
      <c r="AF79" s="9" t="str" cm="1">
        <f t="array" ref="AF79">_xlfn.XLOOKUP(1,($AD79='04 Test Procedure&amp;Report'!$N$4:$N$484)*($AF$4='04 Test Procedure&amp;Report'!$O$4:$O$484),'04 Test Procedure&amp;Report'!$D$4:$D$484,"")</f>
        <v>GRS-69017</v>
      </c>
    </row>
    <row r="80" spans="1:32" ht="30" customHeight="1" x14ac:dyDescent="0.2">
      <c r="A80" s="9">
        <v>76</v>
      </c>
      <c r="B80" s="106"/>
      <c r="C80" s="9" t="s">
        <v>564</v>
      </c>
      <c r="D80" s="9" t="s">
        <v>1611</v>
      </c>
      <c r="E80" s="9" t="str">
        <f t="shared" si="1"/>
        <v>3</v>
      </c>
      <c r="F80" s="9" t="s">
        <v>967</v>
      </c>
      <c r="G80" s="9"/>
      <c r="H80" s="8" t="s">
        <v>968</v>
      </c>
      <c r="I80" s="9"/>
      <c r="J80" s="9"/>
      <c r="K80" s="10" t="s">
        <v>969</v>
      </c>
      <c r="L80" s="9">
        <v>3.8</v>
      </c>
      <c r="M80" s="9" t="s">
        <v>909</v>
      </c>
      <c r="N80" s="9" t="s">
        <v>872</v>
      </c>
      <c r="O80" s="9" t="s">
        <v>784</v>
      </c>
      <c r="P80" s="9" t="s">
        <v>880</v>
      </c>
      <c r="Q80" s="9" t="s">
        <v>874</v>
      </c>
      <c r="R80" s="9" t="s">
        <v>910</v>
      </c>
      <c r="S80" s="9" t="s">
        <v>784</v>
      </c>
      <c r="T80" s="9" t="s">
        <v>911</v>
      </c>
      <c r="U80" s="9" t="s">
        <v>791</v>
      </c>
      <c r="V80" s="9"/>
      <c r="W80" s="101"/>
      <c r="X80" s="11" t="s">
        <v>768</v>
      </c>
      <c r="Y80" s="101" t="str">
        <f>_xlfn.XLOOKUP($C80,'01 Summary'!E:E,'01 Summary'!K:K,"")</f>
        <v/>
      </c>
      <c r="Z80" s="106" t="str">
        <f>_xlfn.XLOOKUP($C80,'00 MASTER WORK REGISTER'!B:B,'00 MASTER WORK REGISTER'!I:I,"")</f>
        <v/>
      </c>
      <c r="AA80" s="106" t="s">
        <v>380</v>
      </c>
      <c r="AB80" s="106" t="s">
        <v>380</v>
      </c>
      <c r="AD80" s="10" t="s">
        <v>4455</v>
      </c>
      <c r="AE80" s="9" t="s">
        <v>2540</v>
      </c>
      <c r="AF80" s="9" t="str" cm="1">
        <f t="array" ref="AF80">_xlfn.XLOOKUP(1,($AD80='04 Test Procedure&amp;Report'!$N$4:$N$484)*($AF$4='04 Test Procedure&amp;Report'!$O$4:$O$484),'04 Test Procedure&amp;Report'!$D$4:$D$484,"")</f>
        <v>GRS-69018</v>
      </c>
    </row>
    <row r="81" spans="1:32" ht="30" customHeight="1" x14ac:dyDescent="0.2">
      <c r="A81" s="9">
        <v>77</v>
      </c>
      <c r="B81" s="106"/>
      <c r="C81" s="9" t="s">
        <v>564</v>
      </c>
      <c r="D81" s="9" t="s">
        <v>1611</v>
      </c>
      <c r="E81" s="9" t="str">
        <f t="shared" si="1"/>
        <v>3</v>
      </c>
      <c r="F81" s="9" t="s">
        <v>970</v>
      </c>
      <c r="G81" s="9"/>
      <c r="H81" s="8"/>
      <c r="I81" s="9"/>
      <c r="J81" s="9"/>
      <c r="K81" s="10" t="s">
        <v>971</v>
      </c>
      <c r="L81" s="9">
        <v>3.8</v>
      </c>
      <c r="M81" s="9" t="s">
        <v>909</v>
      </c>
      <c r="N81" s="9" t="s">
        <v>872</v>
      </c>
      <c r="O81" s="9" t="s">
        <v>784</v>
      </c>
      <c r="P81" s="9" t="s">
        <v>880</v>
      </c>
      <c r="Q81" s="9" t="s">
        <v>874</v>
      </c>
      <c r="R81" s="9" t="s">
        <v>910</v>
      </c>
      <c r="S81" s="9" t="s">
        <v>784</v>
      </c>
      <c r="T81" s="9" t="s">
        <v>911</v>
      </c>
      <c r="U81" s="9" t="s">
        <v>791</v>
      </c>
      <c r="V81" s="9"/>
      <c r="W81" s="101"/>
      <c r="X81" s="11"/>
      <c r="Y81" s="101" t="str">
        <f>_xlfn.XLOOKUP($C81,'01 Summary'!E:E,'01 Summary'!K:K,"")</f>
        <v/>
      </c>
      <c r="Z81" s="106" t="str">
        <f>_xlfn.XLOOKUP($C81,'00 MASTER WORK REGISTER'!B:B,'00 MASTER WORK REGISTER'!I:I,"")</f>
        <v/>
      </c>
      <c r="AA81" s="106" t="s">
        <v>380</v>
      </c>
      <c r="AB81" s="106" t="s">
        <v>380</v>
      </c>
      <c r="AD81" s="10" t="s">
        <v>4456</v>
      </c>
      <c r="AE81" s="9" t="s">
        <v>2540</v>
      </c>
      <c r="AF81" s="9" t="str" cm="1">
        <f t="array" ref="AF81">_xlfn.XLOOKUP(1,($AD81='04 Test Procedure&amp;Report'!$N$4:$N$484)*($AF$4='04 Test Procedure&amp;Report'!$O$4:$O$484),'04 Test Procedure&amp;Report'!$D$4:$D$484,"")</f>
        <v>GRS-69019</v>
      </c>
    </row>
    <row r="82" spans="1:32" ht="30" customHeight="1" x14ac:dyDescent="0.2">
      <c r="A82" s="9">
        <v>78</v>
      </c>
      <c r="B82" s="106" t="s">
        <v>1629</v>
      </c>
      <c r="C82" s="9" t="s">
        <v>564</v>
      </c>
      <c r="D82" s="9" t="s">
        <v>1611</v>
      </c>
      <c r="E82" s="9" t="str">
        <f t="shared" si="1"/>
        <v>3</v>
      </c>
      <c r="F82" s="9" t="s">
        <v>972</v>
      </c>
      <c r="G82" s="9"/>
      <c r="H82" s="8"/>
      <c r="I82" s="9"/>
      <c r="J82" s="9"/>
      <c r="K82" s="10" t="s">
        <v>973</v>
      </c>
      <c r="L82" s="9">
        <v>3.8</v>
      </c>
      <c r="M82" s="9" t="s">
        <v>909</v>
      </c>
      <c r="N82" s="9" t="s">
        <v>872</v>
      </c>
      <c r="O82" s="9" t="s">
        <v>784</v>
      </c>
      <c r="P82" s="9" t="s">
        <v>880</v>
      </c>
      <c r="Q82" s="9" t="s">
        <v>874</v>
      </c>
      <c r="R82" s="9" t="s">
        <v>910</v>
      </c>
      <c r="S82" s="9" t="s">
        <v>784</v>
      </c>
      <c r="T82" s="9" t="s">
        <v>911</v>
      </c>
      <c r="U82" s="9" t="s">
        <v>791</v>
      </c>
      <c r="V82" s="9"/>
      <c r="W82" s="101"/>
      <c r="X82" s="11"/>
      <c r="Y82" s="101" t="str">
        <f>_xlfn.XLOOKUP($C82,'01 Summary'!E:E,'01 Summary'!K:K,"")</f>
        <v/>
      </c>
      <c r="Z82" s="106" t="str">
        <f>_xlfn.XLOOKUP($C82,'00 MASTER WORK REGISTER'!B:B,'00 MASTER WORK REGISTER'!I:I,"")</f>
        <v/>
      </c>
      <c r="AA82" s="106" t="s">
        <v>380</v>
      </c>
      <c r="AB82" s="106" t="s">
        <v>380</v>
      </c>
      <c r="AD82" s="10" t="s">
        <v>4457</v>
      </c>
      <c r="AE82" s="9" t="s">
        <v>2540</v>
      </c>
      <c r="AF82" s="9" t="str" cm="1">
        <f t="array" ref="AF82">_xlfn.XLOOKUP(1,($AD82='04 Test Procedure&amp;Report'!$N$4:$N$484)*($AF$4='04 Test Procedure&amp;Report'!$O$4:$O$484),'04 Test Procedure&amp;Report'!$D$4:$D$484,"")</f>
        <v>GRS-69020</v>
      </c>
    </row>
    <row r="83" spans="1:32" ht="30" customHeight="1" x14ac:dyDescent="0.2">
      <c r="A83" s="9">
        <v>79</v>
      </c>
      <c r="B83" s="106" t="s">
        <v>1629</v>
      </c>
      <c r="C83" s="9" t="s">
        <v>564</v>
      </c>
      <c r="D83" s="9" t="s">
        <v>1611</v>
      </c>
      <c r="E83" s="9" t="str">
        <f t="shared" si="1"/>
        <v>3</v>
      </c>
      <c r="F83" s="9" t="s">
        <v>974</v>
      </c>
      <c r="G83" s="9"/>
      <c r="H83" s="8"/>
      <c r="I83" s="9"/>
      <c r="J83" s="9"/>
      <c r="K83" s="10" t="s">
        <v>975</v>
      </c>
      <c r="L83" s="9">
        <v>3.8</v>
      </c>
      <c r="M83" s="9" t="s">
        <v>909</v>
      </c>
      <c r="N83" s="9" t="s">
        <v>872</v>
      </c>
      <c r="O83" s="9" t="s">
        <v>784</v>
      </c>
      <c r="P83" s="9" t="s">
        <v>880</v>
      </c>
      <c r="Q83" s="9" t="s">
        <v>874</v>
      </c>
      <c r="R83" s="9" t="s">
        <v>910</v>
      </c>
      <c r="S83" s="9" t="s">
        <v>784</v>
      </c>
      <c r="T83" s="9" t="s">
        <v>911</v>
      </c>
      <c r="U83" s="9" t="s">
        <v>791</v>
      </c>
      <c r="V83" s="9"/>
      <c r="W83" s="101"/>
      <c r="X83" s="11"/>
      <c r="Y83" s="101" t="str">
        <f>_xlfn.XLOOKUP($C83,'01 Summary'!E:E,'01 Summary'!K:K,"")</f>
        <v/>
      </c>
      <c r="Z83" s="106" t="str">
        <f>_xlfn.XLOOKUP($C83,'00 MASTER WORK REGISTER'!B:B,'00 MASTER WORK REGISTER'!I:I,"")</f>
        <v/>
      </c>
      <c r="AA83" s="106" t="s">
        <v>380</v>
      </c>
      <c r="AB83" s="106" t="s">
        <v>380</v>
      </c>
      <c r="AD83" s="10" t="s">
        <v>4458</v>
      </c>
      <c r="AE83" s="9" t="s">
        <v>2540</v>
      </c>
      <c r="AF83" s="9" t="str" cm="1">
        <f t="array" ref="AF83">_xlfn.XLOOKUP(1,($AD83='04 Test Procedure&amp;Report'!$N$4:$N$484)*($AF$4='04 Test Procedure&amp;Report'!$O$4:$O$484),'04 Test Procedure&amp;Report'!$D$4:$D$484,"")</f>
        <v>GRS-69021</v>
      </c>
    </row>
    <row r="84" spans="1:32" ht="30" customHeight="1" x14ac:dyDescent="0.2">
      <c r="A84" s="9">
        <v>80</v>
      </c>
      <c r="B84" s="106"/>
      <c r="C84" s="9" t="s">
        <v>564</v>
      </c>
      <c r="D84" s="9" t="s">
        <v>1611</v>
      </c>
      <c r="E84" s="9" t="str">
        <f t="shared" si="1"/>
        <v>3</v>
      </c>
      <c r="F84" s="9" t="s">
        <v>976</v>
      </c>
      <c r="G84" s="9"/>
      <c r="H84" s="8"/>
      <c r="I84" s="9"/>
      <c r="J84" s="9"/>
      <c r="K84" s="10" t="s">
        <v>977</v>
      </c>
      <c r="L84" s="9">
        <v>3.8</v>
      </c>
      <c r="M84" s="9" t="s">
        <v>909</v>
      </c>
      <c r="N84" s="9" t="s">
        <v>872</v>
      </c>
      <c r="O84" s="9" t="s">
        <v>784</v>
      </c>
      <c r="P84" s="9" t="s">
        <v>880</v>
      </c>
      <c r="Q84" s="9" t="s">
        <v>874</v>
      </c>
      <c r="R84" s="9" t="s">
        <v>910</v>
      </c>
      <c r="S84" s="9" t="s">
        <v>784</v>
      </c>
      <c r="T84" s="9" t="s">
        <v>911</v>
      </c>
      <c r="U84" s="9" t="s">
        <v>791</v>
      </c>
      <c r="V84" s="9"/>
      <c r="W84" s="101"/>
      <c r="X84" s="11"/>
      <c r="Y84" s="101" t="str">
        <f>_xlfn.XLOOKUP($C84,'01 Summary'!E:E,'01 Summary'!K:K,"")</f>
        <v/>
      </c>
      <c r="Z84" s="106" t="str">
        <f>_xlfn.XLOOKUP($C84,'00 MASTER WORK REGISTER'!B:B,'00 MASTER WORK REGISTER'!I:I,"")</f>
        <v/>
      </c>
      <c r="AA84" s="106" t="s">
        <v>380</v>
      </c>
      <c r="AB84" s="106" t="s">
        <v>380</v>
      </c>
      <c r="AD84" s="10" t="s">
        <v>4460</v>
      </c>
      <c r="AE84" s="9" t="s">
        <v>2540</v>
      </c>
      <c r="AF84" s="9" t="str" cm="1">
        <f t="array" ref="AF84">_xlfn.XLOOKUP(1,($AD84='04 Test Procedure&amp;Report'!$N$4:$N$484)*($AF$4='04 Test Procedure&amp;Report'!$O$4:$O$484),'04 Test Procedure&amp;Report'!$D$4:$D$484,"")</f>
        <v>GRS-69023</v>
      </c>
    </row>
    <row r="85" spans="1:32" ht="30" customHeight="1" x14ac:dyDescent="0.2">
      <c r="A85" s="9">
        <v>81</v>
      </c>
      <c r="B85" s="106" t="s">
        <v>1629</v>
      </c>
      <c r="C85" s="9" t="s">
        <v>564</v>
      </c>
      <c r="D85" s="9" t="s">
        <v>1611</v>
      </c>
      <c r="E85" s="9" t="str">
        <f t="shared" si="1"/>
        <v>3</v>
      </c>
      <c r="F85" s="9" t="s">
        <v>978</v>
      </c>
      <c r="G85" s="9"/>
      <c r="H85" s="8"/>
      <c r="I85" s="9"/>
      <c r="J85" s="9"/>
      <c r="K85" s="10" t="s">
        <v>979</v>
      </c>
      <c r="L85" s="9">
        <v>3.8</v>
      </c>
      <c r="M85" s="9" t="s">
        <v>909</v>
      </c>
      <c r="N85" s="9" t="s">
        <v>872</v>
      </c>
      <c r="O85" s="9" t="s">
        <v>784</v>
      </c>
      <c r="P85" s="9" t="s">
        <v>880</v>
      </c>
      <c r="Q85" s="9" t="s">
        <v>874</v>
      </c>
      <c r="R85" s="9" t="s">
        <v>910</v>
      </c>
      <c r="S85" s="9" t="s">
        <v>784</v>
      </c>
      <c r="T85" s="9" t="s">
        <v>911</v>
      </c>
      <c r="U85" s="9" t="s">
        <v>791</v>
      </c>
      <c r="V85" s="9"/>
      <c r="W85" s="101"/>
      <c r="X85" s="11"/>
      <c r="Y85" s="101" t="str">
        <f>_xlfn.XLOOKUP($C85,'01 Summary'!E:E,'01 Summary'!K:K,"")</f>
        <v/>
      </c>
      <c r="Z85" s="106" t="str">
        <f>_xlfn.XLOOKUP($C85,'00 MASTER WORK REGISTER'!B:B,'00 MASTER WORK REGISTER'!I:I,"")</f>
        <v/>
      </c>
      <c r="AA85" s="106" t="s">
        <v>380</v>
      </c>
      <c r="AB85" s="106" t="s">
        <v>380</v>
      </c>
      <c r="AD85" s="10" t="s">
        <v>4459</v>
      </c>
      <c r="AE85" s="9" t="s">
        <v>2540</v>
      </c>
      <c r="AF85" s="9" t="str" cm="1">
        <f t="array" ref="AF85">_xlfn.XLOOKUP(1,($AD85='04 Test Procedure&amp;Report'!$N$4:$N$484)*($AF$4='04 Test Procedure&amp;Report'!$O$4:$O$484),'04 Test Procedure&amp;Report'!$D$4:$D$484,"")</f>
        <v>GRS-69022</v>
      </c>
    </row>
    <row r="86" spans="1:32" ht="30" customHeight="1" x14ac:dyDescent="0.2">
      <c r="A86" s="9">
        <v>82</v>
      </c>
      <c r="B86" s="106" t="s">
        <v>1629</v>
      </c>
      <c r="C86" s="9" t="s">
        <v>564</v>
      </c>
      <c r="D86" s="9" t="s">
        <v>1611</v>
      </c>
      <c r="E86" s="9" t="str">
        <f t="shared" si="1"/>
        <v>3</v>
      </c>
      <c r="F86" s="9" t="s">
        <v>980</v>
      </c>
      <c r="G86" s="9"/>
      <c r="H86" s="8"/>
      <c r="I86" s="9"/>
      <c r="J86" s="9"/>
      <c r="K86" s="10" t="s">
        <v>981</v>
      </c>
      <c r="L86" s="9">
        <v>3.8</v>
      </c>
      <c r="M86" s="9" t="s">
        <v>909</v>
      </c>
      <c r="N86" s="9" t="s">
        <v>872</v>
      </c>
      <c r="O86" s="9" t="s">
        <v>784</v>
      </c>
      <c r="P86" s="9" t="s">
        <v>880</v>
      </c>
      <c r="Q86" s="9" t="s">
        <v>874</v>
      </c>
      <c r="R86" s="9" t="s">
        <v>910</v>
      </c>
      <c r="S86" s="9" t="s">
        <v>784</v>
      </c>
      <c r="T86" s="9" t="s">
        <v>911</v>
      </c>
      <c r="U86" s="9" t="s">
        <v>791</v>
      </c>
      <c r="V86" s="9"/>
      <c r="W86" s="101"/>
      <c r="X86" s="11"/>
      <c r="Y86" s="101" t="str">
        <f>_xlfn.XLOOKUP($C86,'01 Summary'!E:E,'01 Summary'!K:K,"")</f>
        <v/>
      </c>
      <c r="Z86" s="106" t="str">
        <f>_xlfn.XLOOKUP($C86,'00 MASTER WORK REGISTER'!B:B,'00 MASTER WORK REGISTER'!I:I,"")</f>
        <v/>
      </c>
      <c r="AA86" s="106" t="s">
        <v>380</v>
      </c>
      <c r="AB86" s="106" t="s">
        <v>380</v>
      </c>
      <c r="AD86" s="10" t="s">
        <v>4461</v>
      </c>
      <c r="AE86" s="9" t="s">
        <v>2540</v>
      </c>
      <c r="AF86" s="9" t="str" cm="1">
        <f t="array" ref="AF86">_xlfn.XLOOKUP(1,($AD86='04 Test Procedure&amp;Report'!$N$4:$N$484)*($AF$4='04 Test Procedure&amp;Report'!$O$4:$O$484),'04 Test Procedure&amp;Report'!$D$4:$D$484,"")</f>
        <v>GRS-69024</v>
      </c>
    </row>
    <row r="87" spans="1:32" ht="30" customHeight="1" x14ac:dyDescent="0.2">
      <c r="A87" s="9">
        <v>83</v>
      </c>
      <c r="B87" s="106"/>
      <c r="C87" s="9" t="s">
        <v>564</v>
      </c>
      <c r="D87" s="9" t="s">
        <v>1611</v>
      </c>
      <c r="E87" s="9" t="str">
        <f t="shared" si="1"/>
        <v>3</v>
      </c>
      <c r="F87" s="9" t="s">
        <v>982</v>
      </c>
      <c r="G87" s="9"/>
      <c r="H87" s="8"/>
      <c r="I87" s="9"/>
      <c r="J87" s="9"/>
      <c r="K87" s="10" t="s">
        <v>983</v>
      </c>
      <c r="L87" s="9">
        <v>3.8</v>
      </c>
      <c r="M87" s="9" t="s">
        <v>909</v>
      </c>
      <c r="N87" s="9" t="s">
        <v>872</v>
      </c>
      <c r="O87" s="9" t="s">
        <v>784</v>
      </c>
      <c r="P87" s="9" t="s">
        <v>880</v>
      </c>
      <c r="Q87" s="9" t="s">
        <v>874</v>
      </c>
      <c r="R87" s="9" t="s">
        <v>910</v>
      </c>
      <c r="S87" s="9" t="s">
        <v>784</v>
      </c>
      <c r="T87" s="9" t="s">
        <v>911</v>
      </c>
      <c r="U87" s="9" t="s">
        <v>791</v>
      </c>
      <c r="V87" s="9"/>
      <c r="W87" s="101"/>
      <c r="X87" s="11"/>
      <c r="Y87" s="101" t="str">
        <f>_xlfn.XLOOKUP($C87,'01 Summary'!E:E,'01 Summary'!K:K,"")</f>
        <v/>
      </c>
      <c r="Z87" s="106" t="str">
        <f>_xlfn.XLOOKUP($C87,'00 MASTER WORK REGISTER'!B:B,'00 MASTER WORK REGISTER'!I:I,"")</f>
        <v/>
      </c>
      <c r="AA87" s="106" t="s">
        <v>380</v>
      </c>
      <c r="AB87" s="106" t="s">
        <v>380</v>
      </c>
      <c r="AD87" s="10" t="s">
        <v>4462</v>
      </c>
      <c r="AE87" s="9" t="s">
        <v>2540</v>
      </c>
      <c r="AF87" s="9" t="str" cm="1">
        <f t="array" ref="AF87">_xlfn.XLOOKUP(1,($AD87='04 Test Procedure&amp;Report'!$N$4:$N$484)*($AF$4='04 Test Procedure&amp;Report'!$O$4:$O$484),'04 Test Procedure&amp;Report'!$D$4:$D$484,"")</f>
        <v>GRS-69025</v>
      </c>
    </row>
    <row r="88" spans="1:32" ht="30" customHeight="1" x14ac:dyDescent="0.2">
      <c r="A88" s="9">
        <v>84</v>
      </c>
      <c r="B88" s="106"/>
      <c r="C88" s="9" t="s">
        <v>564</v>
      </c>
      <c r="D88" s="9" t="s">
        <v>1611</v>
      </c>
      <c r="E88" s="9" t="str">
        <f t="shared" si="1"/>
        <v>3</v>
      </c>
      <c r="F88" s="9" t="s">
        <v>984</v>
      </c>
      <c r="G88" s="9"/>
      <c r="H88" s="8"/>
      <c r="I88" s="9"/>
      <c r="J88" s="9"/>
      <c r="K88" s="10" t="s">
        <v>985</v>
      </c>
      <c r="L88" s="9">
        <v>3.8</v>
      </c>
      <c r="M88" s="9" t="s">
        <v>909</v>
      </c>
      <c r="N88" s="9" t="s">
        <v>872</v>
      </c>
      <c r="O88" s="9" t="s">
        <v>784</v>
      </c>
      <c r="P88" s="9" t="s">
        <v>880</v>
      </c>
      <c r="Q88" s="9" t="s">
        <v>874</v>
      </c>
      <c r="R88" s="9" t="s">
        <v>910</v>
      </c>
      <c r="S88" s="9" t="s">
        <v>784</v>
      </c>
      <c r="T88" s="9" t="s">
        <v>911</v>
      </c>
      <c r="U88" s="9" t="s">
        <v>791</v>
      </c>
      <c r="V88" s="9"/>
      <c r="W88" s="101"/>
      <c r="X88" s="11"/>
      <c r="Y88" s="101" t="str">
        <f>_xlfn.XLOOKUP($C88,'01 Summary'!E:E,'01 Summary'!K:K,"")</f>
        <v/>
      </c>
      <c r="Z88" s="106" t="str">
        <f>_xlfn.XLOOKUP($C88,'00 MASTER WORK REGISTER'!B:B,'00 MASTER WORK REGISTER'!I:I,"")</f>
        <v/>
      </c>
      <c r="AA88" s="106" t="s">
        <v>380</v>
      </c>
      <c r="AB88" s="106" t="s">
        <v>380</v>
      </c>
      <c r="AD88" s="10" t="s">
        <v>4463</v>
      </c>
      <c r="AE88" s="9" t="s">
        <v>2540</v>
      </c>
      <c r="AF88" s="9" t="str" cm="1">
        <f t="array" ref="AF88">_xlfn.XLOOKUP(1,($AD88='04 Test Procedure&amp;Report'!$N$4:$N$484)*($AF$4='04 Test Procedure&amp;Report'!$O$4:$O$484),'04 Test Procedure&amp;Report'!$D$4:$D$484,"")</f>
        <v>GRS-69026</v>
      </c>
    </row>
    <row r="89" spans="1:32" ht="30" customHeight="1" x14ac:dyDescent="0.2">
      <c r="A89" s="9">
        <v>85</v>
      </c>
      <c r="B89" s="106"/>
      <c r="C89" s="9" t="s">
        <v>564</v>
      </c>
      <c r="D89" s="9" t="s">
        <v>1611</v>
      </c>
      <c r="E89" s="9" t="str">
        <f t="shared" si="1"/>
        <v>3</v>
      </c>
      <c r="F89" s="9" t="s">
        <v>986</v>
      </c>
      <c r="G89" s="9"/>
      <c r="H89" s="8"/>
      <c r="I89" s="9"/>
      <c r="J89" s="9"/>
      <c r="K89" s="10" t="s">
        <v>987</v>
      </c>
      <c r="L89" s="9">
        <v>3.8</v>
      </c>
      <c r="M89" s="9" t="s">
        <v>909</v>
      </c>
      <c r="N89" s="9" t="s">
        <v>872</v>
      </c>
      <c r="O89" s="9" t="s">
        <v>784</v>
      </c>
      <c r="P89" s="9" t="s">
        <v>880</v>
      </c>
      <c r="Q89" s="9" t="s">
        <v>874</v>
      </c>
      <c r="R89" s="9" t="s">
        <v>910</v>
      </c>
      <c r="S89" s="9" t="s">
        <v>784</v>
      </c>
      <c r="T89" s="9" t="s">
        <v>911</v>
      </c>
      <c r="U89" s="9" t="s">
        <v>791</v>
      </c>
      <c r="V89" s="9"/>
      <c r="W89" s="101"/>
      <c r="X89" s="11"/>
      <c r="Y89" s="101" t="str">
        <f>_xlfn.XLOOKUP($C89,'01 Summary'!E:E,'01 Summary'!K:K,"")</f>
        <v/>
      </c>
      <c r="Z89" s="106" t="str">
        <f>_xlfn.XLOOKUP($C89,'00 MASTER WORK REGISTER'!B:B,'00 MASTER WORK REGISTER'!I:I,"")</f>
        <v/>
      </c>
      <c r="AA89" s="106" t="s">
        <v>380</v>
      </c>
      <c r="AB89" s="106" t="s">
        <v>380</v>
      </c>
      <c r="AD89" s="10" t="s">
        <v>4464</v>
      </c>
      <c r="AE89" s="9" t="s">
        <v>2540</v>
      </c>
      <c r="AF89" s="9" t="str" cm="1">
        <f t="array" ref="AF89">_xlfn.XLOOKUP(1,($AD89='04 Test Procedure&amp;Report'!$N$4:$N$484)*($AF$4='04 Test Procedure&amp;Report'!$O$4:$O$484),'04 Test Procedure&amp;Report'!$D$4:$D$484,"")</f>
        <v>GRS-69027</v>
      </c>
    </row>
    <row r="90" spans="1:32" ht="30" customHeight="1" x14ac:dyDescent="0.2">
      <c r="A90" s="9">
        <v>86</v>
      </c>
      <c r="B90" s="106"/>
      <c r="C90" s="9" t="s">
        <v>564</v>
      </c>
      <c r="D90" s="9" t="s">
        <v>1611</v>
      </c>
      <c r="E90" s="9" t="str">
        <f t="shared" si="1"/>
        <v>3</v>
      </c>
      <c r="F90" s="9" t="s">
        <v>988</v>
      </c>
      <c r="G90" s="9"/>
      <c r="H90" s="8"/>
      <c r="I90" s="9"/>
      <c r="J90" s="9"/>
      <c r="K90" s="10" t="s">
        <v>989</v>
      </c>
      <c r="L90" s="9">
        <v>3.8</v>
      </c>
      <c r="M90" s="9" t="s">
        <v>909</v>
      </c>
      <c r="N90" s="9" t="s">
        <v>872</v>
      </c>
      <c r="O90" s="9" t="s">
        <v>784</v>
      </c>
      <c r="P90" s="9" t="s">
        <v>880</v>
      </c>
      <c r="Q90" s="9" t="s">
        <v>874</v>
      </c>
      <c r="R90" s="9" t="s">
        <v>910</v>
      </c>
      <c r="S90" s="9" t="s">
        <v>784</v>
      </c>
      <c r="T90" s="9" t="s">
        <v>911</v>
      </c>
      <c r="U90" s="9" t="s">
        <v>791</v>
      </c>
      <c r="V90" s="9"/>
      <c r="W90" s="101"/>
      <c r="X90" s="11"/>
      <c r="Y90" s="101" t="str">
        <f>_xlfn.XLOOKUP($C90,'01 Summary'!E:E,'01 Summary'!K:K,"")</f>
        <v/>
      </c>
      <c r="Z90" s="106" t="str">
        <f>_xlfn.XLOOKUP($C90,'00 MASTER WORK REGISTER'!B:B,'00 MASTER WORK REGISTER'!I:I,"")</f>
        <v/>
      </c>
      <c r="AA90" s="106" t="s">
        <v>380</v>
      </c>
      <c r="AB90" s="106" t="s">
        <v>380</v>
      </c>
      <c r="AD90" s="10" t="s">
        <v>4465</v>
      </c>
      <c r="AE90" s="9" t="s">
        <v>2540</v>
      </c>
      <c r="AF90" s="9" t="str" cm="1">
        <f t="array" ref="AF90">_xlfn.XLOOKUP(1,($AD90='04 Test Procedure&amp;Report'!$N$4:$N$484)*($AF$4='04 Test Procedure&amp;Report'!$O$4:$O$484),'04 Test Procedure&amp;Report'!$D$4:$D$484,"")</f>
        <v>GRS-69028</v>
      </c>
    </row>
    <row r="91" spans="1:32" ht="30" customHeight="1" x14ac:dyDescent="0.2">
      <c r="A91" s="9">
        <v>87</v>
      </c>
      <c r="B91" s="106"/>
      <c r="C91" s="9" t="s">
        <v>564</v>
      </c>
      <c r="D91" s="9" t="s">
        <v>1611</v>
      </c>
      <c r="E91" s="9" t="str">
        <f t="shared" si="1"/>
        <v>3</v>
      </c>
      <c r="F91" s="9" t="s">
        <v>990</v>
      </c>
      <c r="G91" s="9"/>
      <c r="H91" s="8"/>
      <c r="I91" s="9"/>
      <c r="J91" s="9"/>
      <c r="K91" s="10" t="s">
        <v>991</v>
      </c>
      <c r="L91" s="9">
        <v>3.8</v>
      </c>
      <c r="M91" s="9" t="s">
        <v>909</v>
      </c>
      <c r="N91" s="9" t="s">
        <v>872</v>
      </c>
      <c r="O91" s="9" t="s">
        <v>784</v>
      </c>
      <c r="P91" s="9" t="s">
        <v>880</v>
      </c>
      <c r="Q91" s="9" t="s">
        <v>874</v>
      </c>
      <c r="R91" s="9" t="s">
        <v>910</v>
      </c>
      <c r="S91" s="9" t="s">
        <v>784</v>
      </c>
      <c r="T91" s="9" t="s">
        <v>911</v>
      </c>
      <c r="U91" s="9" t="s">
        <v>791</v>
      </c>
      <c r="V91" s="9"/>
      <c r="W91" s="101"/>
      <c r="X91" s="11"/>
      <c r="Y91" s="101" t="str">
        <f>_xlfn.XLOOKUP($C91,'01 Summary'!E:E,'01 Summary'!K:K,"")</f>
        <v/>
      </c>
      <c r="Z91" s="106" t="str">
        <f>_xlfn.XLOOKUP($C91,'00 MASTER WORK REGISTER'!B:B,'00 MASTER WORK REGISTER'!I:I,"")</f>
        <v/>
      </c>
      <c r="AA91" s="106" t="s">
        <v>380</v>
      </c>
      <c r="AB91" s="106" t="s">
        <v>380</v>
      </c>
      <c r="AD91" s="10" t="s">
        <v>4466</v>
      </c>
      <c r="AE91" s="9" t="s">
        <v>2540</v>
      </c>
      <c r="AF91" s="9" t="str" cm="1">
        <f t="array" ref="AF91">_xlfn.XLOOKUP(1,($AD91='04 Test Procedure&amp;Report'!$N$4:$N$484)*($AF$4='04 Test Procedure&amp;Report'!$O$4:$O$484),'04 Test Procedure&amp;Report'!$D$4:$D$484,"")</f>
        <v>GRS-69029</v>
      </c>
    </row>
    <row r="92" spans="1:32" ht="30" customHeight="1" x14ac:dyDescent="0.2">
      <c r="A92" s="9">
        <v>88</v>
      </c>
      <c r="B92" s="106"/>
      <c r="C92" s="9" t="s">
        <v>564</v>
      </c>
      <c r="D92" s="9" t="s">
        <v>1611</v>
      </c>
      <c r="E92" s="9" t="str">
        <f t="shared" si="1"/>
        <v>3</v>
      </c>
      <c r="F92" s="9" t="s">
        <v>992</v>
      </c>
      <c r="G92" s="9"/>
      <c r="H92" s="8"/>
      <c r="I92" s="9"/>
      <c r="J92" s="9"/>
      <c r="K92" s="10" t="s">
        <v>993</v>
      </c>
      <c r="L92" s="9">
        <v>3.8</v>
      </c>
      <c r="M92" s="9" t="s">
        <v>909</v>
      </c>
      <c r="N92" s="9" t="s">
        <v>872</v>
      </c>
      <c r="O92" s="9" t="s">
        <v>784</v>
      </c>
      <c r="P92" s="9" t="s">
        <v>880</v>
      </c>
      <c r="Q92" s="9" t="s">
        <v>874</v>
      </c>
      <c r="R92" s="9" t="s">
        <v>910</v>
      </c>
      <c r="S92" s="9" t="s">
        <v>784</v>
      </c>
      <c r="T92" s="9" t="s">
        <v>911</v>
      </c>
      <c r="U92" s="9" t="s">
        <v>791</v>
      </c>
      <c r="V92" s="9"/>
      <c r="W92" s="101"/>
      <c r="X92" s="11"/>
      <c r="Y92" s="101" t="str">
        <f>_xlfn.XLOOKUP($C92,'01 Summary'!E:E,'01 Summary'!K:K,"")</f>
        <v/>
      </c>
      <c r="Z92" s="106" t="str">
        <f>_xlfn.XLOOKUP($C92,'00 MASTER WORK REGISTER'!B:B,'00 MASTER WORK REGISTER'!I:I,"")</f>
        <v/>
      </c>
      <c r="AA92" s="106" t="s">
        <v>380</v>
      </c>
      <c r="AB92" s="106" t="s">
        <v>380</v>
      </c>
      <c r="AD92" s="10" t="s">
        <v>4467</v>
      </c>
      <c r="AE92" s="9" t="s">
        <v>2540</v>
      </c>
      <c r="AF92" s="9" t="str" cm="1">
        <f t="array" ref="AF92">_xlfn.XLOOKUP(1,($AD92='04 Test Procedure&amp;Report'!$N$4:$N$484)*($AF$4='04 Test Procedure&amp;Report'!$O$4:$O$484),'04 Test Procedure&amp;Report'!$D$4:$D$484,"")</f>
        <v>GRS-69030</v>
      </c>
    </row>
    <row r="93" spans="1:32" ht="30" customHeight="1" x14ac:dyDescent="0.2">
      <c r="A93" s="9">
        <v>89</v>
      </c>
      <c r="B93" s="106"/>
      <c r="C93" s="9" t="s">
        <v>564</v>
      </c>
      <c r="D93" s="9" t="s">
        <v>1611</v>
      </c>
      <c r="E93" s="9" t="str">
        <f t="shared" si="1"/>
        <v>3</v>
      </c>
      <c r="F93" s="9" t="s">
        <v>994</v>
      </c>
      <c r="G93" s="9"/>
      <c r="H93" s="8"/>
      <c r="I93" s="9"/>
      <c r="J93" s="9"/>
      <c r="K93" s="10" t="s">
        <v>995</v>
      </c>
      <c r="L93" s="9">
        <v>3.8</v>
      </c>
      <c r="M93" s="9" t="s">
        <v>909</v>
      </c>
      <c r="N93" s="9" t="s">
        <v>872</v>
      </c>
      <c r="O93" s="9" t="s">
        <v>784</v>
      </c>
      <c r="P93" s="9" t="s">
        <v>880</v>
      </c>
      <c r="Q93" s="9" t="s">
        <v>874</v>
      </c>
      <c r="R93" s="9" t="s">
        <v>910</v>
      </c>
      <c r="S93" s="9" t="s">
        <v>784</v>
      </c>
      <c r="T93" s="9" t="s">
        <v>911</v>
      </c>
      <c r="U93" s="9" t="s">
        <v>791</v>
      </c>
      <c r="V93" s="9"/>
      <c r="W93" s="101"/>
      <c r="X93" s="11"/>
      <c r="Y93" s="101" t="str">
        <f>_xlfn.XLOOKUP($C93,'01 Summary'!E:E,'01 Summary'!K:K,"")</f>
        <v/>
      </c>
      <c r="Z93" s="106" t="str">
        <f>_xlfn.XLOOKUP($C93,'00 MASTER WORK REGISTER'!B:B,'00 MASTER WORK REGISTER'!I:I,"")</f>
        <v/>
      </c>
      <c r="AA93" s="106" t="s">
        <v>380</v>
      </c>
      <c r="AB93" s="106" t="s">
        <v>380</v>
      </c>
      <c r="AD93" s="10" t="s">
        <v>4468</v>
      </c>
      <c r="AE93" s="9" t="s">
        <v>2540</v>
      </c>
      <c r="AF93" s="9" t="str" cm="1">
        <f t="array" ref="AF93">_xlfn.XLOOKUP(1,($AD93='04 Test Procedure&amp;Report'!$N$4:$N$484)*($AF$4='04 Test Procedure&amp;Report'!$O$4:$O$484),'04 Test Procedure&amp;Report'!$D$4:$D$484,"")</f>
        <v>GRS-69031</v>
      </c>
    </row>
    <row r="94" spans="1:32" ht="30" customHeight="1" x14ac:dyDescent="0.2">
      <c r="A94" s="9">
        <v>90</v>
      </c>
      <c r="B94" s="106"/>
      <c r="C94" s="9" t="s">
        <v>564</v>
      </c>
      <c r="D94" s="9" t="s">
        <v>1611</v>
      </c>
      <c r="E94" s="9" t="str">
        <f t="shared" si="1"/>
        <v>3</v>
      </c>
      <c r="F94" s="9" t="s">
        <v>996</v>
      </c>
      <c r="G94" s="9"/>
      <c r="H94" s="8"/>
      <c r="I94" s="9"/>
      <c r="J94" s="9"/>
      <c r="K94" s="10" t="s">
        <v>997</v>
      </c>
      <c r="L94" s="9">
        <v>3.8</v>
      </c>
      <c r="M94" s="9" t="s">
        <v>909</v>
      </c>
      <c r="N94" s="9" t="s">
        <v>872</v>
      </c>
      <c r="O94" s="9" t="s">
        <v>784</v>
      </c>
      <c r="P94" s="9" t="s">
        <v>880</v>
      </c>
      <c r="Q94" s="9" t="s">
        <v>874</v>
      </c>
      <c r="R94" s="9" t="s">
        <v>910</v>
      </c>
      <c r="S94" s="9" t="s">
        <v>784</v>
      </c>
      <c r="T94" s="9" t="s">
        <v>911</v>
      </c>
      <c r="U94" s="9" t="s">
        <v>791</v>
      </c>
      <c r="V94" s="9"/>
      <c r="W94" s="101"/>
      <c r="X94" s="11"/>
      <c r="Y94" s="101" t="str">
        <f>_xlfn.XLOOKUP($C94,'01 Summary'!E:E,'01 Summary'!K:K,"")</f>
        <v/>
      </c>
      <c r="Z94" s="106" t="str">
        <f>_xlfn.XLOOKUP($C94,'00 MASTER WORK REGISTER'!B:B,'00 MASTER WORK REGISTER'!I:I,"")</f>
        <v/>
      </c>
      <c r="AA94" s="106" t="s">
        <v>380</v>
      </c>
      <c r="AB94" s="106" t="s">
        <v>380</v>
      </c>
      <c r="AD94" s="10" t="s">
        <v>4469</v>
      </c>
      <c r="AE94" s="9" t="s">
        <v>2540</v>
      </c>
      <c r="AF94" s="9" t="str" cm="1">
        <f t="array" ref="AF94">_xlfn.XLOOKUP(1,($AD94='04 Test Procedure&amp;Report'!$N$4:$N$484)*($AF$4='04 Test Procedure&amp;Report'!$O$4:$O$484),'04 Test Procedure&amp;Report'!$D$4:$D$484,"")</f>
        <v>GRS-69032</v>
      </c>
    </row>
    <row r="95" spans="1:32" ht="30" customHeight="1" x14ac:dyDescent="0.2">
      <c r="A95" s="9">
        <v>91</v>
      </c>
      <c r="B95" s="106"/>
      <c r="C95" s="9" t="s">
        <v>564</v>
      </c>
      <c r="D95" s="9" t="s">
        <v>1611</v>
      </c>
      <c r="E95" s="9" t="str">
        <f t="shared" si="1"/>
        <v>3</v>
      </c>
      <c r="F95" s="9" t="s">
        <v>998</v>
      </c>
      <c r="G95" s="9"/>
      <c r="H95" s="8"/>
      <c r="I95" s="9"/>
      <c r="J95" s="9"/>
      <c r="K95" s="10" t="s">
        <v>999</v>
      </c>
      <c r="L95" s="9">
        <v>3.8</v>
      </c>
      <c r="M95" s="9" t="s">
        <v>909</v>
      </c>
      <c r="N95" s="9" t="s">
        <v>872</v>
      </c>
      <c r="O95" s="9" t="s">
        <v>784</v>
      </c>
      <c r="P95" s="9" t="s">
        <v>880</v>
      </c>
      <c r="Q95" s="9" t="s">
        <v>874</v>
      </c>
      <c r="R95" s="9" t="s">
        <v>910</v>
      </c>
      <c r="S95" s="9" t="s">
        <v>784</v>
      </c>
      <c r="T95" s="9" t="s">
        <v>911</v>
      </c>
      <c r="U95" s="9" t="s">
        <v>791</v>
      </c>
      <c r="V95" s="9"/>
      <c r="W95" s="101"/>
      <c r="X95" s="11"/>
      <c r="Y95" s="101" t="str">
        <f>_xlfn.XLOOKUP($C95,'01 Summary'!E:E,'01 Summary'!K:K,"")</f>
        <v/>
      </c>
      <c r="Z95" s="106" t="str">
        <f>_xlfn.XLOOKUP($C95,'00 MASTER WORK REGISTER'!B:B,'00 MASTER WORK REGISTER'!I:I,"")</f>
        <v/>
      </c>
      <c r="AA95" s="106" t="s">
        <v>380</v>
      </c>
      <c r="AB95" s="106" t="s">
        <v>380</v>
      </c>
      <c r="AD95" s="10" t="s">
        <v>4470</v>
      </c>
      <c r="AE95" s="9" t="s">
        <v>2540</v>
      </c>
      <c r="AF95" s="9" t="str" cm="1">
        <f t="array" ref="AF95">_xlfn.XLOOKUP(1,($AD95='04 Test Procedure&amp;Report'!$N$4:$N$484)*($AF$4='04 Test Procedure&amp;Report'!$O$4:$O$484),'04 Test Procedure&amp;Report'!$D$4:$D$484,"")</f>
        <v>GRS-69033</v>
      </c>
    </row>
    <row r="96" spans="1:32" ht="30" customHeight="1" x14ac:dyDescent="0.2">
      <c r="A96" s="9">
        <v>92</v>
      </c>
      <c r="B96" s="106"/>
      <c r="C96" s="9" t="s">
        <v>564</v>
      </c>
      <c r="D96" s="9" t="s">
        <v>1611</v>
      </c>
      <c r="E96" s="9" t="str">
        <f t="shared" si="1"/>
        <v>3</v>
      </c>
      <c r="F96" s="9" t="s">
        <v>1000</v>
      </c>
      <c r="G96" s="9"/>
      <c r="H96" s="8"/>
      <c r="I96" s="9"/>
      <c r="J96" s="9"/>
      <c r="K96" s="10" t="s">
        <v>1001</v>
      </c>
      <c r="L96" s="9">
        <v>3.8</v>
      </c>
      <c r="M96" s="9" t="s">
        <v>909</v>
      </c>
      <c r="N96" s="9" t="s">
        <v>872</v>
      </c>
      <c r="O96" s="9" t="s">
        <v>784</v>
      </c>
      <c r="P96" s="9" t="s">
        <v>880</v>
      </c>
      <c r="Q96" s="9" t="s">
        <v>874</v>
      </c>
      <c r="R96" s="9" t="s">
        <v>910</v>
      </c>
      <c r="S96" s="9" t="s">
        <v>784</v>
      </c>
      <c r="T96" s="9" t="s">
        <v>911</v>
      </c>
      <c r="U96" s="9" t="s">
        <v>791</v>
      </c>
      <c r="V96" s="9"/>
      <c r="W96" s="101"/>
      <c r="X96" s="11"/>
      <c r="Y96" s="101" t="str">
        <f>_xlfn.XLOOKUP($C96,'01 Summary'!E:E,'01 Summary'!K:K,"")</f>
        <v/>
      </c>
      <c r="Z96" s="106" t="str">
        <f>_xlfn.XLOOKUP($C96,'00 MASTER WORK REGISTER'!B:B,'00 MASTER WORK REGISTER'!I:I,"")</f>
        <v/>
      </c>
      <c r="AA96" s="106" t="s">
        <v>380</v>
      </c>
      <c r="AB96" s="106" t="s">
        <v>380</v>
      </c>
      <c r="AD96" s="10" t="s">
        <v>4471</v>
      </c>
      <c r="AE96" s="9" t="s">
        <v>2540</v>
      </c>
      <c r="AF96" s="9" t="str" cm="1">
        <f t="array" ref="AF96">_xlfn.XLOOKUP(1,($AD96='04 Test Procedure&amp;Report'!$N$4:$N$484)*($AF$4='04 Test Procedure&amp;Report'!$O$4:$O$484),'04 Test Procedure&amp;Report'!$D$4:$D$484,"")</f>
        <v>GRS-69034</v>
      </c>
    </row>
    <row r="97" spans="1:32" ht="30" customHeight="1" x14ac:dyDescent="0.2">
      <c r="A97" s="9">
        <v>93</v>
      </c>
      <c r="B97" s="106"/>
      <c r="C97" s="9" t="s">
        <v>564</v>
      </c>
      <c r="D97" s="9" t="s">
        <v>1611</v>
      </c>
      <c r="E97" s="9" t="str">
        <f t="shared" si="1"/>
        <v>3</v>
      </c>
      <c r="F97" s="9" t="s">
        <v>1002</v>
      </c>
      <c r="G97" s="9"/>
      <c r="H97" s="8"/>
      <c r="I97" s="9"/>
      <c r="J97" s="9"/>
      <c r="K97" s="10" t="s">
        <v>1003</v>
      </c>
      <c r="L97" s="9">
        <v>3.8</v>
      </c>
      <c r="M97" s="9" t="s">
        <v>909</v>
      </c>
      <c r="N97" s="9" t="s">
        <v>872</v>
      </c>
      <c r="O97" s="9" t="s">
        <v>784</v>
      </c>
      <c r="P97" s="9" t="s">
        <v>880</v>
      </c>
      <c r="Q97" s="9" t="s">
        <v>874</v>
      </c>
      <c r="R97" s="9" t="s">
        <v>910</v>
      </c>
      <c r="S97" s="9" t="s">
        <v>784</v>
      </c>
      <c r="T97" s="9" t="s">
        <v>911</v>
      </c>
      <c r="U97" s="9" t="s">
        <v>791</v>
      </c>
      <c r="V97" s="9"/>
      <c r="W97" s="101"/>
      <c r="X97" s="11"/>
      <c r="Y97" s="101" t="str">
        <f>_xlfn.XLOOKUP($C97,'01 Summary'!E:E,'01 Summary'!K:K,"")</f>
        <v/>
      </c>
      <c r="Z97" s="106" t="str">
        <f>_xlfn.XLOOKUP($C97,'00 MASTER WORK REGISTER'!B:B,'00 MASTER WORK REGISTER'!I:I,"")</f>
        <v/>
      </c>
      <c r="AA97" s="106" t="s">
        <v>380</v>
      </c>
      <c r="AB97" s="106" t="s">
        <v>380</v>
      </c>
      <c r="AD97" s="10" t="s">
        <v>4472</v>
      </c>
      <c r="AE97" s="9" t="s">
        <v>2540</v>
      </c>
      <c r="AF97" s="9" t="str" cm="1">
        <f t="array" ref="AF97">_xlfn.XLOOKUP(1,($AD97='04 Test Procedure&amp;Report'!$N$4:$N$484)*($AF$4='04 Test Procedure&amp;Report'!$O$4:$O$484),'04 Test Procedure&amp;Report'!$D$4:$D$484,"")</f>
        <v>GRS-69035</v>
      </c>
    </row>
    <row r="98" spans="1:32" ht="30" customHeight="1" x14ac:dyDescent="0.2">
      <c r="A98" s="9">
        <v>94</v>
      </c>
      <c r="B98" s="106"/>
      <c r="C98" s="9" t="s">
        <v>564</v>
      </c>
      <c r="D98" s="9" t="s">
        <v>1611</v>
      </c>
      <c r="E98" s="9" t="str">
        <f t="shared" si="1"/>
        <v>3</v>
      </c>
      <c r="F98" s="9" t="s">
        <v>1004</v>
      </c>
      <c r="G98" s="9"/>
      <c r="H98" s="8"/>
      <c r="I98" s="9"/>
      <c r="J98" s="9"/>
      <c r="K98" s="10" t="s">
        <v>1005</v>
      </c>
      <c r="L98" s="9">
        <v>3.8</v>
      </c>
      <c r="M98" s="9" t="s">
        <v>909</v>
      </c>
      <c r="N98" s="9" t="s">
        <v>872</v>
      </c>
      <c r="O98" s="9" t="s">
        <v>784</v>
      </c>
      <c r="P98" s="9" t="s">
        <v>880</v>
      </c>
      <c r="Q98" s="9" t="s">
        <v>874</v>
      </c>
      <c r="R98" s="9" t="s">
        <v>910</v>
      </c>
      <c r="S98" s="9" t="s">
        <v>784</v>
      </c>
      <c r="T98" s="9" t="s">
        <v>911</v>
      </c>
      <c r="U98" s="9" t="s">
        <v>791</v>
      </c>
      <c r="V98" s="9"/>
      <c r="W98" s="101"/>
      <c r="X98" s="11"/>
      <c r="Y98" s="101" t="str">
        <f>_xlfn.XLOOKUP($C98,'01 Summary'!E:E,'01 Summary'!K:K,"")</f>
        <v/>
      </c>
      <c r="Z98" s="106" t="str">
        <f>_xlfn.XLOOKUP($C98,'00 MASTER WORK REGISTER'!B:B,'00 MASTER WORK REGISTER'!I:I,"")</f>
        <v/>
      </c>
      <c r="AA98" s="106" t="s">
        <v>380</v>
      </c>
      <c r="AB98" s="106" t="s">
        <v>380</v>
      </c>
      <c r="AD98" s="10" t="s">
        <v>4473</v>
      </c>
      <c r="AE98" s="9" t="s">
        <v>2540</v>
      </c>
      <c r="AF98" s="9" t="str" cm="1">
        <f t="array" ref="AF98">_xlfn.XLOOKUP(1,($AD98='04 Test Procedure&amp;Report'!$N$4:$N$484)*($AF$4='04 Test Procedure&amp;Report'!$O$4:$O$484),'04 Test Procedure&amp;Report'!$D$4:$D$484,"")</f>
        <v>GRS-69036</v>
      </c>
    </row>
    <row r="99" spans="1:32" ht="30" customHeight="1" x14ac:dyDescent="0.2">
      <c r="A99" s="9">
        <v>95</v>
      </c>
      <c r="B99" s="106"/>
      <c r="C99" s="9" t="s">
        <v>564</v>
      </c>
      <c r="D99" s="9" t="s">
        <v>1611</v>
      </c>
      <c r="E99" s="9" t="str">
        <f t="shared" si="1"/>
        <v>3</v>
      </c>
      <c r="F99" s="9" t="s">
        <v>1006</v>
      </c>
      <c r="G99" s="9"/>
      <c r="H99" s="8"/>
      <c r="I99" s="9"/>
      <c r="J99" s="9"/>
      <c r="K99" s="10" t="s">
        <v>1007</v>
      </c>
      <c r="L99" s="9">
        <v>3.8</v>
      </c>
      <c r="M99" s="9" t="s">
        <v>909</v>
      </c>
      <c r="N99" s="9" t="s">
        <v>872</v>
      </c>
      <c r="O99" s="9" t="s">
        <v>784</v>
      </c>
      <c r="P99" s="9" t="s">
        <v>880</v>
      </c>
      <c r="Q99" s="9" t="s">
        <v>874</v>
      </c>
      <c r="R99" s="9" t="s">
        <v>910</v>
      </c>
      <c r="S99" s="9" t="s">
        <v>784</v>
      </c>
      <c r="T99" s="9" t="s">
        <v>911</v>
      </c>
      <c r="U99" s="9" t="s">
        <v>791</v>
      </c>
      <c r="V99" s="9"/>
      <c r="W99" s="101"/>
      <c r="X99" s="11"/>
      <c r="Y99" s="101" t="str">
        <f>_xlfn.XLOOKUP($C99,'01 Summary'!E:E,'01 Summary'!K:K,"")</f>
        <v/>
      </c>
      <c r="Z99" s="106" t="str">
        <f>_xlfn.XLOOKUP($C99,'00 MASTER WORK REGISTER'!B:B,'00 MASTER WORK REGISTER'!I:I,"")</f>
        <v/>
      </c>
      <c r="AA99" s="106" t="s">
        <v>380</v>
      </c>
      <c r="AB99" s="106" t="s">
        <v>380</v>
      </c>
      <c r="AD99" s="10" t="s">
        <v>4474</v>
      </c>
      <c r="AE99" s="9" t="s">
        <v>2540</v>
      </c>
      <c r="AF99" s="9" t="str" cm="1">
        <f t="array" ref="AF99">_xlfn.XLOOKUP(1,($AD99='04 Test Procedure&amp;Report'!$N$4:$N$484)*($AF$4='04 Test Procedure&amp;Report'!$O$4:$O$484),'04 Test Procedure&amp;Report'!$D$4:$D$484,"")</f>
        <v>GRS-69037</v>
      </c>
    </row>
    <row r="100" spans="1:32" ht="30" customHeight="1" x14ac:dyDescent="0.2">
      <c r="A100" s="9">
        <v>96</v>
      </c>
      <c r="B100" s="106"/>
      <c r="C100" s="9" t="s">
        <v>564</v>
      </c>
      <c r="D100" s="9" t="s">
        <v>1611</v>
      </c>
      <c r="E100" s="9" t="str">
        <f t="shared" si="1"/>
        <v>3</v>
      </c>
      <c r="F100" s="9" t="s">
        <v>1008</v>
      </c>
      <c r="G100" s="9"/>
      <c r="H100" s="8"/>
      <c r="I100" s="9"/>
      <c r="J100" s="9"/>
      <c r="K100" s="10" t="s">
        <v>1009</v>
      </c>
      <c r="L100" s="9">
        <v>3.8</v>
      </c>
      <c r="M100" s="9" t="s">
        <v>909</v>
      </c>
      <c r="N100" s="9" t="s">
        <v>872</v>
      </c>
      <c r="O100" s="9" t="s">
        <v>784</v>
      </c>
      <c r="P100" s="9" t="s">
        <v>880</v>
      </c>
      <c r="Q100" s="9" t="s">
        <v>874</v>
      </c>
      <c r="R100" s="9" t="s">
        <v>910</v>
      </c>
      <c r="S100" s="9" t="s">
        <v>784</v>
      </c>
      <c r="T100" s="9" t="s">
        <v>911</v>
      </c>
      <c r="U100" s="9" t="s">
        <v>791</v>
      </c>
      <c r="V100" s="9"/>
      <c r="W100" s="101"/>
      <c r="X100" s="11"/>
      <c r="Y100" s="101" t="str">
        <f>_xlfn.XLOOKUP($C100,'01 Summary'!E:E,'01 Summary'!K:K,"")</f>
        <v/>
      </c>
      <c r="Z100" s="106" t="str">
        <f>_xlfn.XLOOKUP($C100,'00 MASTER WORK REGISTER'!B:B,'00 MASTER WORK REGISTER'!I:I,"")</f>
        <v/>
      </c>
      <c r="AA100" s="106" t="s">
        <v>380</v>
      </c>
      <c r="AB100" s="106" t="s">
        <v>380</v>
      </c>
      <c r="AD100" s="10" t="s">
        <v>4475</v>
      </c>
      <c r="AE100" s="9" t="s">
        <v>2540</v>
      </c>
      <c r="AF100" s="9" t="str" cm="1">
        <f t="array" ref="AF100">_xlfn.XLOOKUP(1,($AD100='04 Test Procedure&amp;Report'!$N$4:$N$484)*($AF$4='04 Test Procedure&amp;Report'!$O$4:$O$484),'04 Test Procedure&amp;Report'!$D$4:$D$484,"")</f>
        <v>GRS-69038</v>
      </c>
    </row>
    <row r="101" spans="1:32" ht="30" customHeight="1" x14ac:dyDescent="0.2">
      <c r="A101" s="9">
        <v>97</v>
      </c>
      <c r="B101" s="106"/>
      <c r="C101" s="9" t="s">
        <v>564</v>
      </c>
      <c r="D101" s="9" t="s">
        <v>1611</v>
      </c>
      <c r="E101" s="9" t="str">
        <f t="shared" si="1"/>
        <v>3</v>
      </c>
      <c r="F101" s="9" t="s">
        <v>1010</v>
      </c>
      <c r="G101" s="9"/>
      <c r="H101" s="8"/>
      <c r="I101" s="9"/>
      <c r="J101" s="9"/>
      <c r="K101" s="10" t="s">
        <v>1011</v>
      </c>
      <c r="L101" s="9">
        <v>3.8</v>
      </c>
      <c r="M101" s="9" t="s">
        <v>909</v>
      </c>
      <c r="N101" s="9" t="s">
        <v>872</v>
      </c>
      <c r="O101" s="9" t="s">
        <v>784</v>
      </c>
      <c r="P101" s="9" t="s">
        <v>880</v>
      </c>
      <c r="Q101" s="9" t="s">
        <v>874</v>
      </c>
      <c r="R101" s="9" t="s">
        <v>910</v>
      </c>
      <c r="S101" s="9" t="s">
        <v>784</v>
      </c>
      <c r="T101" s="9" t="s">
        <v>911</v>
      </c>
      <c r="U101" s="9" t="s">
        <v>791</v>
      </c>
      <c r="V101" s="9"/>
      <c r="W101" s="101"/>
      <c r="X101" s="11"/>
      <c r="Y101" s="101" t="str">
        <f>_xlfn.XLOOKUP($C101,'01 Summary'!E:E,'01 Summary'!K:K,"")</f>
        <v/>
      </c>
      <c r="Z101" s="106" t="str">
        <f>_xlfn.XLOOKUP($C101,'00 MASTER WORK REGISTER'!B:B,'00 MASTER WORK REGISTER'!I:I,"")</f>
        <v/>
      </c>
      <c r="AA101" s="106" t="s">
        <v>380</v>
      </c>
      <c r="AB101" s="106" t="s">
        <v>380</v>
      </c>
      <c r="AD101" s="10" t="s">
        <v>4476</v>
      </c>
      <c r="AE101" s="9" t="s">
        <v>2540</v>
      </c>
      <c r="AF101" s="9" t="str" cm="1">
        <f t="array" ref="AF101">_xlfn.XLOOKUP(1,($AD101='04 Test Procedure&amp;Report'!$N$4:$N$484)*($AF$4='04 Test Procedure&amp;Report'!$O$4:$O$484),'04 Test Procedure&amp;Report'!$D$4:$D$484,"")</f>
        <v>GRS-69039</v>
      </c>
    </row>
    <row r="102" spans="1:32" ht="30" customHeight="1" x14ac:dyDescent="0.2">
      <c r="A102" s="9">
        <v>98</v>
      </c>
      <c r="B102" s="106"/>
      <c r="C102" s="9" t="s">
        <v>564</v>
      </c>
      <c r="D102" s="9" t="s">
        <v>1611</v>
      </c>
      <c r="E102" s="9" t="str">
        <f t="shared" si="1"/>
        <v>3</v>
      </c>
      <c r="F102" s="9" t="s">
        <v>1012</v>
      </c>
      <c r="G102" s="9"/>
      <c r="H102" s="8"/>
      <c r="I102" s="9"/>
      <c r="J102" s="9"/>
      <c r="K102" s="10" t="s">
        <v>1013</v>
      </c>
      <c r="L102" s="9">
        <v>3.8</v>
      </c>
      <c r="M102" s="9" t="s">
        <v>909</v>
      </c>
      <c r="N102" s="9" t="s">
        <v>872</v>
      </c>
      <c r="O102" s="9" t="s">
        <v>784</v>
      </c>
      <c r="P102" s="9" t="s">
        <v>880</v>
      </c>
      <c r="Q102" s="9" t="s">
        <v>874</v>
      </c>
      <c r="R102" s="9" t="s">
        <v>910</v>
      </c>
      <c r="S102" s="9" t="s">
        <v>784</v>
      </c>
      <c r="T102" s="9" t="s">
        <v>911</v>
      </c>
      <c r="U102" s="9" t="s">
        <v>791</v>
      </c>
      <c r="V102" s="9"/>
      <c r="W102" s="101"/>
      <c r="X102" s="11"/>
      <c r="Y102" s="101" t="str">
        <f>_xlfn.XLOOKUP($C102,'01 Summary'!E:E,'01 Summary'!K:K,"")</f>
        <v/>
      </c>
      <c r="Z102" s="106" t="str">
        <f>_xlfn.XLOOKUP($C102,'00 MASTER WORK REGISTER'!B:B,'00 MASTER WORK REGISTER'!I:I,"")</f>
        <v/>
      </c>
      <c r="AA102" s="106" t="s">
        <v>380</v>
      </c>
      <c r="AB102" s="106" t="s">
        <v>380</v>
      </c>
      <c r="AD102" s="10" t="s">
        <v>4477</v>
      </c>
      <c r="AE102" s="9" t="s">
        <v>2540</v>
      </c>
      <c r="AF102" s="9" t="str" cm="1">
        <f t="array" ref="AF102">_xlfn.XLOOKUP(1,($AD102='04 Test Procedure&amp;Report'!$N$4:$N$484)*($AF$4='04 Test Procedure&amp;Report'!$O$4:$O$484),'04 Test Procedure&amp;Report'!$D$4:$D$484,"")</f>
        <v>GRS-69040</v>
      </c>
    </row>
    <row r="103" spans="1:32" ht="30" customHeight="1" x14ac:dyDescent="0.2">
      <c r="A103" s="9">
        <v>99</v>
      </c>
      <c r="B103" s="106"/>
      <c r="C103" s="9" t="s">
        <v>564</v>
      </c>
      <c r="D103" s="9" t="s">
        <v>1611</v>
      </c>
      <c r="E103" s="9" t="str">
        <f t="shared" si="1"/>
        <v>3</v>
      </c>
      <c r="F103" s="9" t="s">
        <v>1014</v>
      </c>
      <c r="G103" s="9"/>
      <c r="H103" s="8"/>
      <c r="I103" s="9"/>
      <c r="J103" s="9"/>
      <c r="K103" s="10" t="s">
        <v>1015</v>
      </c>
      <c r="L103" s="9">
        <v>3.8</v>
      </c>
      <c r="M103" s="9" t="s">
        <v>909</v>
      </c>
      <c r="N103" s="9" t="s">
        <v>872</v>
      </c>
      <c r="O103" s="9" t="s">
        <v>784</v>
      </c>
      <c r="P103" s="9" t="s">
        <v>880</v>
      </c>
      <c r="Q103" s="9" t="s">
        <v>874</v>
      </c>
      <c r="R103" s="9" t="s">
        <v>910</v>
      </c>
      <c r="S103" s="9" t="s">
        <v>784</v>
      </c>
      <c r="T103" s="9" t="s">
        <v>911</v>
      </c>
      <c r="U103" s="9" t="s">
        <v>791</v>
      </c>
      <c r="V103" s="9"/>
      <c r="W103" s="101"/>
      <c r="X103" s="11"/>
      <c r="Y103" s="101" t="str">
        <f>_xlfn.XLOOKUP($C103,'01 Summary'!E:E,'01 Summary'!K:K,"")</f>
        <v/>
      </c>
      <c r="Z103" s="106" t="str">
        <f>_xlfn.XLOOKUP($C103,'00 MASTER WORK REGISTER'!B:B,'00 MASTER WORK REGISTER'!I:I,"")</f>
        <v/>
      </c>
      <c r="AA103" s="106" t="s">
        <v>380</v>
      </c>
      <c r="AB103" s="106" t="s">
        <v>380</v>
      </c>
      <c r="AD103" s="10" t="s">
        <v>4478</v>
      </c>
      <c r="AE103" s="9" t="s">
        <v>2540</v>
      </c>
      <c r="AF103" s="9" t="str" cm="1">
        <f t="array" ref="AF103">_xlfn.XLOOKUP(1,($AD103='04 Test Procedure&amp;Report'!$N$4:$N$484)*($AF$4='04 Test Procedure&amp;Report'!$O$4:$O$484),'04 Test Procedure&amp;Report'!$D$4:$D$484,"")</f>
        <v>GRS-69041</v>
      </c>
    </row>
    <row r="104" spans="1:32" ht="30" customHeight="1" x14ac:dyDescent="0.2">
      <c r="A104" s="9">
        <v>100</v>
      </c>
      <c r="B104" s="106"/>
      <c r="C104" s="9" t="s">
        <v>627</v>
      </c>
      <c r="D104" s="9" t="s">
        <v>147</v>
      </c>
      <c r="E104" s="9" t="str">
        <f t="shared" si="1"/>
        <v>3</v>
      </c>
      <c r="F104" s="9" t="s">
        <v>1016</v>
      </c>
      <c r="G104" s="9" t="s">
        <v>1017</v>
      </c>
      <c r="H104" s="8">
        <v>45742</v>
      </c>
      <c r="I104" s="9" t="s">
        <v>767</v>
      </c>
      <c r="J104" s="8" t="s">
        <v>1018</v>
      </c>
      <c r="K104" s="10" t="s">
        <v>1019</v>
      </c>
      <c r="L104" s="9">
        <v>8.1999999999999993</v>
      </c>
      <c r="M104" s="9" t="s">
        <v>883</v>
      </c>
      <c r="N104" s="9" t="s">
        <v>872</v>
      </c>
      <c r="O104" s="9" t="s">
        <v>784</v>
      </c>
      <c r="P104" s="9" t="s">
        <v>880</v>
      </c>
      <c r="Q104" s="9" t="s">
        <v>874</v>
      </c>
      <c r="R104" s="9" t="s">
        <v>1020</v>
      </c>
      <c r="S104" s="9" t="s">
        <v>784</v>
      </c>
      <c r="T104" s="9" t="s">
        <v>896</v>
      </c>
      <c r="U104" s="9" t="s">
        <v>791</v>
      </c>
      <c r="V104" s="9"/>
      <c r="W104" s="101"/>
      <c r="X104" s="12" t="s">
        <v>768</v>
      </c>
      <c r="Y104" s="101">
        <f>_xlfn.XLOOKUP($C104,'01 Summary'!E:E,'01 Summary'!K:K,"")</f>
        <v>46105</v>
      </c>
      <c r="Z104" s="106" t="str">
        <f>_xlfn.XLOOKUP($C104,'00 MASTER WORK REGISTER'!B:B,'00 MASTER WORK REGISTER'!I:I,"")</f>
        <v>สหชาติ</v>
      </c>
      <c r="AA104" s="106" t="s">
        <v>784</v>
      </c>
      <c r="AB104" s="106" t="s">
        <v>1902</v>
      </c>
      <c r="AD104" s="10" t="s">
        <v>4662</v>
      </c>
      <c r="AE104" s="9" t="s">
        <v>2308</v>
      </c>
      <c r="AF104" s="9" t="s">
        <v>2310</v>
      </c>
    </row>
    <row r="105" spans="1:32" ht="30" customHeight="1" x14ac:dyDescent="0.2">
      <c r="A105" s="9">
        <v>101</v>
      </c>
      <c r="B105" s="106"/>
      <c r="C105" s="9" t="s">
        <v>627</v>
      </c>
      <c r="D105" s="9" t="s">
        <v>147</v>
      </c>
      <c r="E105" s="9" t="str">
        <f t="shared" si="1"/>
        <v>3</v>
      </c>
      <c r="F105" s="9" t="s">
        <v>1016</v>
      </c>
      <c r="G105" s="9" t="s">
        <v>1017</v>
      </c>
      <c r="H105" s="8">
        <v>45870</v>
      </c>
      <c r="I105" s="9" t="s">
        <v>769</v>
      </c>
      <c r="J105" s="8" t="s">
        <v>1021</v>
      </c>
      <c r="K105" s="10" t="s">
        <v>1019</v>
      </c>
      <c r="L105" s="9">
        <v>8.1999999999999993</v>
      </c>
      <c r="M105" s="9" t="s">
        <v>883</v>
      </c>
      <c r="N105" s="9" t="s">
        <v>872</v>
      </c>
      <c r="O105" s="9" t="s">
        <v>784</v>
      </c>
      <c r="P105" s="9" t="s">
        <v>880</v>
      </c>
      <c r="Q105" s="9" t="s">
        <v>874</v>
      </c>
      <c r="R105" s="9" t="s">
        <v>1020</v>
      </c>
      <c r="S105" s="9" t="s">
        <v>784</v>
      </c>
      <c r="T105" s="9" t="s">
        <v>896</v>
      </c>
      <c r="U105" s="9" t="s">
        <v>791</v>
      </c>
      <c r="V105" s="9"/>
      <c r="W105" s="101"/>
      <c r="X105" s="12" t="s">
        <v>768</v>
      </c>
      <c r="Y105" s="101">
        <f>_xlfn.XLOOKUP($C105,'01 Summary'!E:E,'01 Summary'!K:K,"")</f>
        <v>46105</v>
      </c>
      <c r="Z105" s="106" t="str">
        <f>_xlfn.XLOOKUP($C105,'00 MASTER WORK REGISTER'!B:B,'00 MASTER WORK REGISTER'!I:I,"")</f>
        <v>สหชาติ</v>
      </c>
      <c r="AA105" s="106" t="s">
        <v>784</v>
      </c>
      <c r="AB105" s="106" t="s">
        <v>1902</v>
      </c>
      <c r="AD105" s="10" t="s">
        <v>4662</v>
      </c>
      <c r="AE105" s="9" t="s">
        <v>2308</v>
      </c>
      <c r="AF105" s="9" t="s">
        <v>2310</v>
      </c>
    </row>
    <row r="106" spans="1:32" ht="30" customHeight="1" x14ac:dyDescent="0.2">
      <c r="A106" s="9">
        <v>102</v>
      </c>
      <c r="B106" s="106"/>
      <c r="C106" s="9" t="s">
        <v>627</v>
      </c>
      <c r="D106" s="9" t="s">
        <v>147</v>
      </c>
      <c r="E106" s="9" t="str">
        <f t="shared" si="1"/>
        <v>3</v>
      </c>
      <c r="F106" s="9" t="s">
        <v>1022</v>
      </c>
      <c r="G106" s="9" t="s">
        <v>1023</v>
      </c>
      <c r="H106" s="8">
        <v>45742</v>
      </c>
      <c r="I106" s="9" t="s">
        <v>767</v>
      </c>
      <c r="J106" s="9" t="s">
        <v>1024</v>
      </c>
      <c r="K106" s="10" t="s">
        <v>1025</v>
      </c>
      <c r="L106" s="9">
        <v>8.1999999999999993</v>
      </c>
      <c r="M106" s="9" t="s">
        <v>883</v>
      </c>
      <c r="N106" s="9" t="s">
        <v>872</v>
      </c>
      <c r="O106" s="9" t="s">
        <v>784</v>
      </c>
      <c r="P106" s="9" t="s">
        <v>880</v>
      </c>
      <c r="Q106" s="9" t="s">
        <v>874</v>
      </c>
      <c r="R106" s="9" t="s">
        <v>1020</v>
      </c>
      <c r="S106" s="9" t="s">
        <v>784</v>
      </c>
      <c r="T106" s="9" t="s">
        <v>896</v>
      </c>
      <c r="U106" s="9" t="s">
        <v>791</v>
      </c>
      <c r="V106" s="9"/>
      <c r="W106" s="101"/>
      <c r="X106" s="12" t="s">
        <v>768</v>
      </c>
      <c r="Y106" s="101">
        <f>_xlfn.XLOOKUP($C106,'01 Summary'!E:E,'01 Summary'!K:K,"")</f>
        <v>46105</v>
      </c>
      <c r="Z106" s="106" t="str">
        <f>_xlfn.XLOOKUP($C106,'00 MASTER WORK REGISTER'!B:B,'00 MASTER WORK REGISTER'!I:I,"")</f>
        <v>สหชาติ</v>
      </c>
      <c r="AA106" s="106" t="s">
        <v>784</v>
      </c>
      <c r="AB106" s="106" t="s">
        <v>1902</v>
      </c>
      <c r="AD106" s="10" t="s">
        <v>4663</v>
      </c>
      <c r="AE106" s="9" t="s">
        <v>2313</v>
      </c>
      <c r="AF106" s="9" t="s">
        <v>2315</v>
      </c>
    </row>
    <row r="107" spans="1:32" ht="30" customHeight="1" x14ac:dyDescent="0.2">
      <c r="A107" s="9">
        <v>103</v>
      </c>
      <c r="B107" s="106"/>
      <c r="C107" s="9" t="s">
        <v>627</v>
      </c>
      <c r="D107" s="9" t="s">
        <v>147</v>
      </c>
      <c r="E107" s="9" t="str">
        <f t="shared" si="1"/>
        <v>3</v>
      </c>
      <c r="F107" s="9" t="s">
        <v>1022</v>
      </c>
      <c r="G107" s="9" t="s">
        <v>1023</v>
      </c>
      <c r="H107" s="8">
        <v>45812</v>
      </c>
      <c r="I107" s="9" t="s">
        <v>769</v>
      </c>
      <c r="J107" s="9" t="s">
        <v>1026</v>
      </c>
      <c r="K107" s="10" t="s">
        <v>1025</v>
      </c>
      <c r="L107" s="9">
        <v>8.1999999999999993</v>
      </c>
      <c r="M107" s="9" t="s">
        <v>883</v>
      </c>
      <c r="N107" s="9" t="s">
        <v>872</v>
      </c>
      <c r="O107" s="9" t="s">
        <v>784</v>
      </c>
      <c r="P107" s="9" t="s">
        <v>880</v>
      </c>
      <c r="Q107" s="9" t="s">
        <v>874</v>
      </c>
      <c r="R107" s="9" t="s">
        <v>1020</v>
      </c>
      <c r="S107" s="9" t="s">
        <v>784</v>
      </c>
      <c r="T107" s="9" t="s">
        <v>896</v>
      </c>
      <c r="U107" s="9" t="s">
        <v>791</v>
      </c>
      <c r="V107" s="9"/>
      <c r="W107" s="101"/>
      <c r="X107" s="12" t="s">
        <v>768</v>
      </c>
      <c r="Y107" s="101">
        <f>_xlfn.XLOOKUP($C107,'01 Summary'!E:E,'01 Summary'!K:K,"")</f>
        <v>46105</v>
      </c>
      <c r="Z107" s="106" t="str">
        <f>_xlfn.XLOOKUP($C107,'00 MASTER WORK REGISTER'!B:B,'00 MASTER WORK REGISTER'!I:I,"")</f>
        <v>สหชาติ</v>
      </c>
      <c r="AA107" s="106" t="s">
        <v>784</v>
      </c>
      <c r="AB107" s="106" t="s">
        <v>1902</v>
      </c>
      <c r="AD107" s="10" t="s">
        <v>4663</v>
      </c>
      <c r="AE107" s="9" t="s">
        <v>2313</v>
      </c>
      <c r="AF107" s="9" t="s">
        <v>2315</v>
      </c>
    </row>
    <row r="108" spans="1:32" ht="30" customHeight="1" x14ac:dyDescent="0.2">
      <c r="A108" s="9">
        <v>104</v>
      </c>
      <c r="B108" s="106"/>
      <c r="C108" s="9" t="s">
        <v>627</v>
      </c>
      <c r="D108" s="9" t="s">
        <v>147</v>
      </c>
      <c r="E108" s="9" t="str">
        <f t="shared" si="1"/>
        <v>3</v>
      </c>
      <c r="F108" s="9" t="s">
        <v>1027</v>
      </c>
      <c r="G108" s="9" t="s">
        <v>1028</v>
      </c>
      <c r="H108" s="8">
        <v>45917</v>
      </c>
      <c r="I108" s="9" t="s">
        <v>767</v>
      </c>
      <c r="J108" s="9" t="s">
        <v>1029</v>
      </c>
      <c r="K108" s="10" t="s">
        <v>1030</v>
      </c>
      <c r="L108" s="9">
        <v>8.1999999999999993</v>
      </c>
      <c r="M108" s="9" t="s">
        <v>865</v>
      </c>
      <c r="N108" s="9" t="s">
        <v>792</v>
      </c>
      <c r="O108" s="9" t="s">
        <v>900</v>
      </c>
      <c r="P108" s="9" t="s">
        <v>787</v>
      </c>
      <c r="Q108" s="9" t="s">
        <v>788</v>
      </c>
      <c r="R108" s="9" t="s">
        <v>1020</v>
      </c>
      <c r="S108" s="9" t="s">
        <v>900</v>
      </c>
      <c r="T108" s="9" t="s">
        <v>896</v>
      </c>
      <c r="U108" s="9" t="s">
        <v>791</v>
      </c>
      <c r="V108" s="9"/>
      <c r="W108" s="101"/>
      <c r="X108" s="12" t="s">
        <v>768</v>
      </c>
      <c r="Y108" s="101">
        <f>_xlfn.XLOOKUP($C108,'01 Summary'!E:E,'01 Summary'!K:K,"")</f>
        <v>46105</v>
      </c>
      <c r="Z108" s="106" t="str">
        <f>_xlfn.XLOOKUP($C108,'00 MASTER WORK REGISTER'!B:B,'00 MASTER WORK REGISTER'!I:I,"")</f>
        <v>สหชาติ</v>
      </c>
      <c r="AA108" s="106" t="s">
        <v>900</v>
      </c>
      <c r="AB108" s="106" t="s">
        <v>1902</v>
      </c>
      <c r="AD108" s="10" t="s">
        <v>4481</v>
      </c>
      <c r="AE108" s="9" t="str" cm="1">
        <f t="array" ref="AE108">_xlfn.XLOOKUP(1,($AD108='04 Test Procedure&amp;Report'!$N$4:$N$484)*($AE$4='04 Test Procedure&amp;Report'!$O$4:$O$484),'04 Test Procedure&amp;Report'!$D$4:$D$484,"")</f>
        <v>PSY-69005</v>
      </c>
      <c r="AF108" s="9" t="s">
        <v>2320</v>
      </c>
    </row>
    <row r="109" spans="1:32" ht="30" customHeight="1" x14ac:dyDescent="0.2">
      <c r="A109" s="9">
        <v>105</v>
      </c>
      <c r="B109" s="106"/>
      <c r="C109" s="9" t="s">
        <v>627</v>
      </c>
      <c r="D109" s="9" t="s">
        <v>147</v>
      </c>
      <c r="E109" s="9" t="str">
        <f t="shared" si="1"/>
        <v>3</v>
      </c>
      <c r="F109" s="9" t="s">
        <v>1031</v>
      </c>
      <c r="G109" s="9" t="s">
        <v>1032</v>
      </c>
      <c r="H109" s="13">
        <v>45733</v>
      </c>
      <c r="I109" s="9" t="s">
        <v>767</v>
      </c>
      <c r="J109" s="13" t="s">
        <v>1033</v>
      </c>
      <c r="K109" s="10" t="s">
        <v>1034</v>
      </c>
      <c r="L109" s="9">
        <v>8.1999999999999993</v>
      </c>
      <c r="M109" s="9" t="s">
        <v>883</v>
      </c>
      <c r="N109" s="9" t="s">
        <v>872</v>
      </c>
      <c r="O109" s="9" t="s">
        <v>784</v>
      </c>
      <c r="P109" s="9" t="s">
        <v>880</v>
      </c>
      <c r="Q109" s="9" t="s">
        <v>874</v>
      </c>
      <c r="R109" s="9" t="s">
        <v>1020</v>
      </c>
      <c r="S109" s="9" t="s">
        <v>784</v>
      </c>
      <c r="T109" s="9" t="s">
        <v>896</v>
      </c>
      <c r="U109" s="9" t="s">
        <v>791</v>
      </c>
      <c r="V109" s="9"/>
      <c r="W109" s="101"/>
      <c r="X109" s="12" t="s">
        <v>768</v>
      </c>
      <c r="Y109" s="101">
        <f>_xlfn.XLOOKUP($C109,'01 Summary'!E:E,'01 Summary'!K:K,"")</f>
        <v>46105</v>
      </c>
      <c r="Z109" s="106" t="str">
        <f>_xlfn.XLOOKUP($C109,'00 MASTER WORK REGISTER'!B:B,'00 MASTER WORK REGISTER'!I:I,"")</f>
        <v>สหชาติ</v>
      </c>
      <c r="AA109" s="106" t="s">
        <v>784</v>
      </c>
      <c r="AB109" s="106" t="s">
        <v>1902</v>
      </c>
      <c r="AD109" s="10" t="s">
        <v>4664</v>
      </c>
      <c r="AE109" s="9" t="s">
        <v>2322</v>
      </c>
      <c r="AF109" s="9" t="s">
        <v>2324</v>
      </c>
    </row>
    <row r="110" spans="1:32" ht="30" customHeight="1" x14ac:dyDescent="0.2">
      <c r="A110" s="9">
        <v>106</v>
      </c>
      <c r="B110" s="106"/>
      <c r="C110" s="9" t="s">
        <v>627</v>
      </c>
      <c r="D110" s="9" t="s">
        <v>147</v>
      </c>
      <c r="E110" s="9" t="str">
        <f t="shared" si="1"/>
        <v>3</v>
      </c>
      <c r="F110" s="9" t="s">
        <v>1031</v>
      </c>
      <c r="G110" s="9" t="s">
        <v>1032</v>
      </c>
      <c r="H110" s="13">
        <v>45884</v>
      </c>
      <c r="I110" s="9" t="s">
        <v>769</v>
      </c>
      <c r="J110" s="13" t="s">
        <v>1035</v>
      </c>
      <c r="K110" s="10" t="s">
        <v>1034</v>
      </c>
      <c r="L110" s="9">
        <v>8.1999999999999993</v>
      </c>
      <c r="M110" s="9" t="s">
        <v>883</v>
      </c>
      <c r="N110" s="9" t="s">
        <v>872</v>
      </c>
      <c r="O110" s="9" t="s">
        <v>784</v>
      </c>
      <c r="P110" s="9" t="s">
        <v>880</v>
      </c>
      <c r="Q110" s="9" t="s">
        <v>874</v>
      </c>
      <c r="R110" s="9" t="s">
        <v>1020</v>
      </c>
      <c r="S110" s="9" t="s">
        <v>784</v>
      </c>
      <c r="T110" s="9" t="s">
        <v>896</v>
      </c>
      <c r="U110" s="9" t="s">
        <v>791</v>
      </c>
      <c r="V110" s="9"/>
      <c r="W110" s="101"/>
      <c r="X110" s="12" t="s">
        <v>768</v>
      </c>
      <c r="Y110" s="101">
        <f>_xlfn.XLOOKUP($C110,'01 Summary'!E:E,'01 Summary'!K:K,"")</f>
        <v>46105</v>
      </c>
      <c r="Z110" s="106" t="str">
        <f>_xlfn.XLOOKUP($C110,'00 MASTER WORK REGISTER'!B:B,'00 MASTER WORK REGISTER'!I:I,"")</f>
        <v>สหชาติ</v>
      </c>
      <c r="AA110" s="106" t="s">
        <v>784</v>
      </c>
      <c r="AB110" s="106" t="s">
        <v>1902</v>
      </c>
      <c r="AD110" s="10" t="s">
        <v>4664</v>
      </c>
      <c r="AE110" s="9" t="s">
        <v>2322</v>
      </c>
      <c r="AF110" s="9" t="s">
        <v>2324</v>
      </c>
    </row>
    <row r="111" spans="1:32" ht="30" customHeight="1" x14ac:dyDescent="0.2">
      <c r="A111" s="9">
        <v>107</v>
      </c>
      <c r="B111" s="106"/>
      <c r="C111" s="9" t="s">
        <v>627</v>
      </c>
      <c r="D111" s="9" t="s">
        <v>147</v>
      </c>
      <c r="E111" s="9" t="str">
        <f t="shared" si="1"/>
        <v>3</v>
      </c>
      <c r="F111" s="9" t="s">
        <v>1036</v>
      </c>
      <c r="G111" s="9" t="s">
        <v>1037</v>
      </c>
      <c r="H111" s="13">
        <v>45733</v>
      </c>
      <c r="I111" s="9" t="s">
        <v>767</v>
      </c>
      <c r="J111" s="13" t="s">
        <v>1038</v>
      </c>
      <c r="K111" s="10" t="s">
        <v>1039</v>
      </c>
      <c r="L111" s="9">
        <v>8.1999999999999993</v>
      </c>
      <c r="M111" s="9" t="s">
        <v>883</v>
      </c>
      <c r="N111" s="9" t="s">
        <v>872</v>
      </c>
      <c r="O111" s="9" t="s">
        <v>784</v>
      </c>
      <c r="P111" s="9" t="s">
        <v>880</v>
      </c>
      <c r="Q111" s="9" t="s">
        <v>874</v>
      </c>
      <c r="R111" s="9" t="s">
        <v>1020</v>
      </c>
      <c r="S111" s="9" t="s">
        <v>784</v>
      </c>
      <c r="T111" s="9" t="s">
        <v>896</v>
      </c>
      <c r="U111" s="9" t="s">
        <v>791</v>
      </c>
      <c r="V111" s="9"/>
      <c r="W111" s="101"/>
      <c r="X111" s="12" t="s">
        <v>768</v>
      </c>
      <c r="Y111" s="101">
        <f>_xlfn.XLOOKUP($C111,'01 Summary'!E:E,'01 Summary'!K:K,"")</f>
        <v>46105</v>
      </c>
      <c r="Z111" s="106" t="str">
        <f>_xlfn.XLOOKUP($C111,'00 MASTER WORK REGISTER'!B:B,'00 MASTER WORK REGISTER'!I:I,"")</f>
        <v>สหชาติ</v>
      </c>
      <c r="AA111" s="106" t="s">
        <v>784</v>
      </c>
      <c r="AB111" s="106" t="s">
        <v>1902</v>
      </c>
      <c r="AD111" s="10" t="s">
        <v>4665</v>
      </c>
      <c r="AE111" s="9" t="s">
        <v>2326</v>
      </c>
      <c r="AF111" s="9" t="s">
        <v>2328</v>
      </c>
    </row>
    <row r="112" spans="1:32" ht="30" customHeight="1" x14ac:dyDescent="0.2">
      <c r="A112" s="9">
        <v>108</v>
      </c>
      <c r="B112" s="106"/>
      <c r="C112" s="9" t="s">
        <v>627</v>
      </c>
      <c r="D112" s="9" t="s">
        <v>147</v>
      </c>
      <c r="E112" s="9" t="str">
        <f t="shared" si="1"/>
        <v>3</v>
      </c>
      <c r="F112" s="9" t="s">
        <v>1036</v>
      </c>
      <c r="G112" s="9" t="s">
        <v>1037</v>
      </c>
      <c r="H112" s="13">
        <v>45856</v>
      </c>
      <c r="I112" s="9" t="s">
        <v>769</v>
      </c>
      <c r="J112" s="13" t="s">
        <v>1040</v>
      </c>
      <c r="K112" s="10" t="s">
        <v>1039</v>
      </c>
      <c r="L112" s="9">
        <v>8.1999999999999993</v>
      </c>
      <c r="M112" s="9" t="s">
        <v>883</v>
      </c>
      <c r="N112" s="9" t="s">
        <v>872</v>
      </c>
      <c r="O112" s="9" t="s">
        <v>784</v>
      </c>
      <c r="P112" s="9" t="s">
        <v>880</v>
      </c>
      <c r="Q112" s="9" t="s">
        <v>874</v>
      </c>
      <c r="R112" s="9" t="s">
        <v>1020</v>
      </c>
      <c r="S112" s="9" t="s">
        <v>784</v>
      </c>
      <c r="T112" s="9" t="s">
        <v>896</v>
      </c>
      <c r="U112" s="9" t="s">
        <v>791</v>
      </c>
      <c r="V112" s="9"/>
      <c r="W112" s="101"/>
      <c r="X112" s="12" t="s">
        <v>768</v>
      </c>
      <c r="Y112" s="101">
        <f>_xlfn.XLOOKUP($C112,'01 Summary'!E:E,'01 Summary'!K:K,"")</f>
        <v>46105</v>
      </c>
      <c r="Z112" s="106" t="str">
        <f>_xlfn.XLOOKUP($C112,'00 MASTER WORK REGISTER'!B:B,'00 MASTER WORK REGISTER'!I:I,"")</f>
        <v>สหชาติ</v>
      </c>
      <c r="AA112" s="106" t="s">
        <v>784</v>
      </c>
      <c r="AB112" s="106" t="s">
        <v>1902</v>
      </c>
      <c r="AD112" s="10" t="s">
        <v>4665</v>
      </c>
      <c r="AE112" s="9" t="s">
        <v>2326</v>
      </c>
      <c r="AF112" s="9" t="s">
        <v>2328</v>
      </c>
    </row>
    <row r="113" spans="1:32" ht="30" customHeight="1" x14ac:dyDescent="0.2">
      <c r="A113" s="9">
        <v>109</v>
      </c>
      <c r="B113" s="106"/>
      <c r="C113" s="9" t="s">
        <v>627</v>
      </c>
      <c r="D113" s="9" t="s">
        <v>147</v>
      </c>
      <c r="E113" s="9" t="str">
        <f t="shared" si="1"/>
        <v>3</v>
      </c>
      <c r="F113" s="9" t="s">
        <v>1041</v>
      </c>
      <c r="G113" s="9" t="s">
        <v>1042</v>
      </c>
      <c r="H113" s="8">
        <v>45796</v>
      </c>
      <c r="I113" s="9" t="s">
        <v>767</v>
      </c>
      <c r="J113" s="9" t="s">
        <v>1043</v>
      </c>
      <c r="K113" s="10" t="s">
        <v>1044</v>
      </c>
      <c r="L113" s="9">
        <v>8.1999999999999993</v>
      </c>
      <c r="M113" s="9" t="s">
        <v>865</v>
      </c>
      <c r="N113" s="9" t="s">
        <v>792</v>
      </c>
      <c r="O113" s="9" t="s">
        <v>900</v>
      </c>
      <c r="P113" s="9" t="s">
        <v>787</v>
      </c>
      <c r="Q113" s="9" t="s">
        <v>788</v>
      </c>
      <c r="R113" s="9" t="s">
        <v>1020</v>
      </c>
      <c r="S113" s="9" t="s">
        <v>900</v>
      </c>
      <c r="T113" s="9" t="s">
        <v>896</v>
      </c>
      <c r="U113" s="9" t="s">
        <v>791</v>
      </c>
      <c r="V113" s="9"/>
      <c r="W113" s="101"/>
      <c r="X113" s="12" t="s">
        <v>768</v>
      </c>
      <c r="Y113" s="101">
        <f>_xlfn.XLOOKUP($C113,'01 Summary'!E:E,'01 Summary'!K:K,"")</f>
        <v>46105</v>
      </c>
      <c r="Z113" s="106" t="str">
        <f>_xlfn.XLOOKUP($C113,'00 MASTER WORK REGISTER'!B:B,'00 MASTER WORK REGISTER'!I:I,"")</f>
        <v>สหชาติ</v>
      </c>
      <c r="AA113" s="106" t="s">
        <v>900</v>
      </c>
      <c r="AB113" s="106" t="s">
        <v>1902</v>
      </c>
      <c r="AD113" s="10" t="s">
        <v>4484</v>
      </c>
      <c r="AE113" s="9" t="str" cm="1">
        <f t="array" ref="AE113">_xlfn.XLOOKUP(1,($AD113='04 Test Procedure&amp;Report'!$N$4:$N$484)*($AE$4='04 Test Procedure&amp;Report'!$O$4:$O$484),'04 Test Procedure&amp;Report'!$D$4:$D$484,"")</f>
        <v>PSY-69011</v>
      </c>
      <c r="AF113" s="9" t="s">
        <v>2332</v>
      </c>
    </row>
    <row r="114" spans="1:32" ht="30" customHeight="1" x14ac:dyDescent="0.2">
      <c r="A114" s="9">
        <v>110</v>
      </c>
      <c r="B114" s="106"/>
      <c r="C114" s="9" t="s">
        <v>627</v>
      </c>
      <c r="D114" s="9" t="s">
        <v>147</v>
      </c>
      <c r="E114" s="9" t="str">
        <f t="shared" si="1"/>
        <v>3</v>
      </c>
      <c r="F114" s="9" t="s">
        <v>1045</v>
      </c>
      <c r="G114" s="9"/>
      <c r="H114" s="8"/>
      <c r="I114" s="9"/>
      <c r="J114" s="9"/>
      <c r="K114" s="10" t="s">
        <v>1046</v>
      </c>
      <c r="L114" s="9"/>
      <c r="M114" s="9" t="s">
        <v>883</v>
      </c>
      <c r="N114" s="9" t="s">
        <v>872</v>
      </c>
      <c r="O114" s="9" t="s">
        <v>784</v>
      </c>
      <c r="P114" s="9" t="s">
        <v>880</v>
      </c>
      <c r="Q114" s="9" t="s">
        <v>874</v>
      </c>
      <c r="R114" s="9" t="s">
        <v>1020</v>
      </c>
      <c r="S114" s="9" t="s">
        <v>784</v>
      </c>
      <c r="T114" s="9" t="s">
        <v>896</v>
      </c>
      <c r="U114" s="9" t="s">
        <v>791</v>
      </c>
      <c r="V114" s="9"/>
      <c r="W114" s="101"/>
      <c r="X114" s="11"/>
      <c r="Y114" s="101">
        <f>_xlfn.XLOOKUP($C114,'01 Summary'!E:E,'01 Summary'!K:K,"")</f>
        <v>46105</v>
      </c>
      <c r="Z114" s="106" t="str">
        <f>_xlfn.XLOOKUP($C114,'00 MASTER WORK REGISTER'!B:B,'00 MASTER WORK REGISTER'!I:I,"")</f>
        <v>สหชาติ</v>
      </c>
      <c r="AA114" s="106" t="s">
        <v>784</v>
      </c>
      <c r="AB114" s="106" t="s">
        <v>1902</v>
      </c>
      <c r="AD114" s="10" t="s">
        <v>4666</v>
      </c>
      <c r="AE114" s="9" t="str" cm="1">
        <f t="array" ref="AE114">_xlfn.XLOOKUP(1,($AD114='04 Test Procedure&amp;Report'!$N$4:$N$484)*($AE$4='04 Test Procedure&amp;Report'!$O$4:$O$484),'04 Test Procedure&amp;Report'!$D$4:$D$484,"")</f>
        <v/>
      </c>
      <c r="AF114" s="9" t="str" cm="1">
        <f t="array" ref="AF114">_xlfn.XLOOKUP(1,($AD114='04 Test Procedure&amp;Report'!$N$4:$N$484)*($AF$4='04 Test Procedure&amp;Report'!$O$4:$O$484),'04 Test Procedure&amp;Report'!$D$4:$D$484,"")</f>
        <v/>
      </c>
    </row>
    <row r="115" spans="1:32" ht="30" customHeight="1" x14ac:dyDescent="0.2">
      <c r="A115" s="9">
        <v>111</v>
      </c>
      <c r="B115" s="106"/>
      <c r="C115" s="9" t="s">
        <v>627</v>
      </c>
      <c r="D115" s="9" t="s">
        <v>147</v>
      </c>
      <c r="E115" s="9" t="str">
        <f t="shared" si="1"/>
        <v>3</v>
      </c>
      <c r="F115" s="9" t="s">
        <v>1047</v>
      </c>
      <c r="G115" s="9" t="s">
        <v>1048</v>
      </c>
      <c r="H115" s="8">
        <v>46062</v>
      </c>
      <c r="I115" s="9" t="s">
        <v>767</v>
      </c>
      <c r="J115" s="9" t="s">
        <v>1049</v>
      </c>
      <c r="K115" s="10" t="s">
        <v>1050</v>
      </c>
      <c r="L115" s="9"/>
      <c r="M115" s="9" t="s">
        <v>865</v>
      </c>
      <c r="N115" s="9" t="s">
        <v>792</v>
      </c>
      <c r="O115" s="9" t="s">
        <v>900</v>
      </c>
      <c r="P115" s="9" t="s">
        <v>787</v>
      </c>
      <c r="Q115" s="9" t="s">
        <v>788</v>
      </c>
      <c r="R115" s="9" t="s">
        <v>1020</v>
      </c>
      <c r="S115" s="9" t="s">
        <v>900</v>
      </c>
      <c r="T115" s="9" t="s">
        <v>896</v>
      </c>
      <c r="U115" s="9" t="s">
        <v>791</v>
      </c>
      <c r="V115" s="9"/>
      <c r="W115" s="101"/>
      <c r="X115" s="12" t="s">
        <v>768</v>
      </c>
      <c r="Y115" s="101">
        <f>_xlfn.XLOOKUP($C115,'01 Summary'!E:E,'01 Summary'!K:K,"")</f>
        <v>46105</v>
      </c>
      <c r="Z115" s="106" t="str">
        <f>_xlfn.XLOOKUP($C115,'00 MASTER WORK REGISTER'!B:B,'00 MASTER WORK REGISTER'!I:I,"")</f>
        <v>สหชาติ</v>
      </c>
      <c r="AA115" s="106" t="s">
        <v>900</v>
      </c>
      <c r="AB115" s="106" t="s">
        <v>1902</v>
      </c>
      <c r="AD115" s="10" t="s">
        <v>4667</v>
      </c>
      <c r="AE115" s="9" t="str" cm="1">
        <f t="array" ref="AE115">_xlfn.XLOOKUP(1,($AD115='04 Test Procedure&amp;Report'!$N$4:$N$484)*($AE$4='04 Test Procedure&amp;Report'!$O$4:$O$484),'04 Test Procedure&amp;Report'!$D$4:$D$484,"")</f>
        <v/>
      </c>
      <c r="AF115" s="9" t="str" cm="1">
        <f t="array" ref="AF115">_xlfn.XLOOKUP(1,($AD115='04 Test Procedure&amp;Report'!$N$4:$N$484)*($AF$4='04 Test Procedure&amp;Report'!$O$4:$O$484),'04 Test Procedure&amp;Report'!$D$4:$D$484,"")</f>
        <v/>
      </c>
    </row>
    <row r="116" spans="1:32" ht="30" customHeight="1" x14ac:dyDescent="0.2">
      <c r="A116" s="9">
        <v>112</v>
      </c>
      <c r="B116" s="106"/>
      <c r="C116" s="9" t="s">
        <v>627</v>
      </c>
      <c r="D116" s="9" t="s">
        <v>147</v>
      </c>
      <c r="E116" s="9" t="str">
        <f t="shared" si="1"/>
        <v>3</v>
      </c>
      <c r="F116" s="9" t="s">
        <v>1051</v>
      </c>
      <c r="G116" s="9" t="s">
        <v>1052</v>
      </c>
      <c r="H116" s="8">
        <v>45752</v>
      </c>
      <c r="I116" s="9" t="s">
        <v>767</v>
      </c>
      <c r="J116" s="9" t="s">
        <v>1053</v>
      </c>
      <c r="K116" s="10" t="s">
        <v>1054</v>
      </c>
      <c r="L116" s="9">
        <v>8.1999999999999993</v>
      </c>
      <c r="M116" s="9" t="s">
        <v>883</v>
      </c>
      <c r="N116" s="9" t="s">
        <v>792</v>
      </c>
      <c r="O116" s="9" t="s">
        <v>900</v>
      </c>
      <c r="P116" s="9" t="s">
        <v>787</v>
      </c>
      <c r="Q116" s="9" t="s">
        <v>788</v>
      </c>
      <c r="R116" s="9" t="s">
        <v>1020</v>
      </c>
      <c r="S116" s="9" t="s">
        <v>900</v>
      </c>
      <c r="T116" s="9" t="s">
        <v>896</v>
      </c>
      <c r="U116" s="9" t="s">
        <v>791</v>
      </c>
      <c r="V116" s="9"/>
      <c r="W116" s="101"/>
      <c r="X116" s="12" t="s">
        <v>768</v>
      </c>
      <c r="Y116" s="101">
        <f>_xlfn.XLOOKUP($C116,'01 Summary'!E:E,'01 Summary'!K:K,"")</f>
        <v>46105</v>
      </c>
      <c r="Z116" s="106" t="str">
        <f>_xlfn.XLOOKUP($C116,'00 MASTER WORK REGISTER'!B:B,'00 MASTER WORK REGISTER'!I:I,"")</f>
        <v>สหชาติ</v>
      </c>
      <c r="AA116" s="106" t="s">
        <v>784</v>
      </c>
      <c r="AB116" s="106" t="s">
        <v>1902</v>
      </c>
      <c r="AD116" s="10" t="s">
        <v>4485</v>
      </c>
      <c r="AE116" s="9" t="str" cm="1">
        <f t="array" ref="AE116">_xlfn.XLOOKUP(1,($AD116='04 Test Procedure&amp;Report'!$N$4:$N$484)*($AE$4='04 Test Procedure&amp;Report'!$O$4:$O$484),'04 Test Procedure&amp;Report'!$D$4:$D$484,"")</f>
        <v>PSY-69013</v>
      </c>
      <c r="AF116" s="9" t="str" cm="1">
        <f t="array" ref="AF116">_xlfn.XLOOKUP(1,($AD116='04 Test Procedure&amp;Report'!$N$4:$N$484)*($AF$4='04 Test Procedure&amp;Report'!$O$4:$O$484),'04 Test Procedure&amp;Report'!$D$4:$D$484,"")</f>
        <v>PSY-69014</v>
      </c>
    </row>
    <row r="117" spans="1:32" ht="30" customHeight="1" x14ac:dyDescent="0.2">
      <c r="A117" s="9">
        <v>113</v>
      </c>
      <c r="B117" s="105"/>
      <c r="C117" s="9" t="s">
        <v>627</v>
      </c>
      <c r="D117" s="9" t="s">
        <v>147</v>
      </c>
      <c r="E117" s="9" t="str">
        <f t="shared" si="1"/>
        <v/>
      </c>
      <c r="F117" s="9"/>
      <c r="G117" s="9"/>
      <c r="H117" s="8"/>
      <c r="I117" s="9"/>
      <c r="J117" s="9"/>
      <c r="K117" s="16" t="s">
        <v>1055</v>
      </c>
      <c r="L117" s="14">
        <v>8.1999999999999993</v>
      </c>
      <c r="M117" s="14" t="s">
        <v>883</v>
      </c>
      <c r="N117" s="14" t="s">
        <v>792</v>
      </c>
      <c r="O117" s="14" t="s">
        <v>900</v>
      </c>
      <c r="P117" s="14" t="s">
        <v>787</v>
      </c>
      <c r="Q117" s="14" t="s">
        <v>788</v>
      </c>
      <c r="R117" s="14" t="s">
        <v>1020</v>
      </c>
      <c r="S117" s="14" t="s">
        <v>900</v>
      </c>
      <c r="T117" s="14" t="s">
        <v>896</v>
      </c>
      <c r="U117" s="14" t="s">
        <v>791</v>
      </c>
      <c r="V117" s="14"/>
      <c r="W117" s="102"/>
      <c r="X117" s="18" t="s">
        <v>527</v>
      </c>
      <c r="Y117" s="102">
        <f>_xlfn.XLOOKUP($C117,'01 Summary'!E:E,'01 Summary'!K:K,"")</f>
        <v>46105</v>
      </c>
      <c r="Z117" s="105" t="str">
        <f>_xlfn.XLOOKUP($C117,'00 MASTER WORK REGISTER'!B:B,'00 MASTER WORK REGISTER'!I:I,"")</f>
        <v>สหชาติ</v>
      </c>
      <c r="AA117" s="105" t="s">
        <v>380</v>
      </c>
      <c r="AB117" s="105" t="s">
        <v>380</v>
      </c>
      <c r="AD117" s="16" t="s">
        <v>4668</v>
      </c>
      <c r="AE117" s="9" t="str" cm="1">
        <f t="array" ref="AE117">_xlfn.XLOOKUP(1,($AD117='04 Test Procedure&amp;Report'!$N$4:$N$484)*($AE$4='04 Test Procedure&amp;Report'!$O$4:$O$484),'04 Test Procedure&amp;Report'!$D$4:$D$484,"")</f>
        <v/>
      </c>
      <c r="AF117" s="9" t="str" cm="1">
        <f t="array" ref="AF117">_xlfn.XLOOKUP(1,($AD117='04 Test Procedure&amp;Report'!$N$4:$N$484)*($AF$4='04 Test Procedure&amp;Report'!$O$4:$O$484),'04 Test Procedure&amp;Report'!$D$4:$D$484,"")</f>
        <v/>
      </c>
    </row>
    <row r="118" spans="1:32" ht="30" customHeight="1" x14ac:dyDescent="0.2">
      <c r="A118" s="14">
        <v>114</v>
      </c>
      <c r="B118" s="105"/>
      <c r="C118" s="14" t="s">
        <v>565</v>
      </c>
      <c r="D118" s="14" t="s">
        <v>147</v>
      </c>
      <c r="E118" s="14" t="str">
        <f t="shared" si="1"/>
        <v>3</v>
      </c>
      <c r="F118" s="14" t="s">
        <v>464</v>
      </c>
      <c r="G118" s="14" t="s">
        <v>1056</v>
      </c>
      <c r="H118" s="15"/>
      <c r="I118" s="14"/>
      <c r="J118" s="14"/>
      <c r="K118" s="16" t="s">
        <v>1057</v>
      </c>
      <c r="L118" s="14"/>
      <c r="M118" s="14" t="s">
        <v>865</v>
      </c>
      <c r="N118" s="14" t="s">
        <v>792</v>
      </c>
      <c r="O118" s="14" t="s">
        <v>900</v>
      </c>
      <c r="P118" s="14" t="s">
        <v>787</v>
      </c>
      <c r="Q118" s="14" t="s">
        <v>788</v>
      </c>
      <c r="R118" s="14" t="s">
        <v>1020</v>
      </c>
      <c r="S118" s="14" t="s">
        <v>900</v>
      </c>
      <c r="T118" s="14" t="s">
        <v>896</v>
      </c>
      <c r="U118" s="14" t="s">
        <v>791</v>
      </c>
      <c r="V118" s="14"/>
      <c r="W118" s="102"/>
      <c r="X118" s="18" t="s">
        <v>527</v>
      </c>
      <c r="Y118" s="102">
        <f>_xlfn.XLOOKUP($C118,'01 Summary'!E:E,'01 Summary'!K:K,"")</f>
        <v>46082</v>
      </c>
      <c r="Z118" s="105" t="str">
        <f>_xlfn.XLOOKUP($C118,'00 MASTER WORK REGISTER'!B:B,'00 MASTER WORK REGISTER'!I:I,"")</f>
        <v>ประธาน</v>
      </c>
      <c r="AA118" s="105" t="s">
        <v>380</v>
      </c>
      <c r="AB118" s="105" t="s">
        <v>380</v>
      </c>
      <c r="AD118" s="16" t="s">
        <v>4486</v>
      </c>
      <c r="AE118" s="14" t="str" cm="1">
        <f t="array" ref="AE118">_xlfn.XLOOKUP(1,($AD118='04 Test Procedure&amp;Report'!$N$4:$N$484)*($AE$4='04 Test Procedure&amp;Report'!$O$4:$O$484),'04 Test Procedure&amp;Report'!$D$4:$D$484,"")</f>
        <v>PSY-690XX</v>
      </c>
      <c r="AF118" s="14" t="str" cm="1">
        <f t="array" ref="AF118">_xlfn.XLOOKUP(1,($AD118='04 Test Procedure&amp;Report'!$N$4:$N$484)*($AF$4='04 Test Procedure&amp;Report'!$O$4:$O$484),'04 Test Procedure&amp;Report'!$D$4:$D$484,"")</f>
        <v>PSY-690XX</v>
      </c>
    </row>
    <row r="119" spans="1:32" ht="30" customHeight="1" x14ac:dyDescent="0.2">
      <c r="A119" s="9">
        <v>115</v>
      </c>
      <c r="B119" s="106"/>
      <c r="C119" s="9" t="s">
        <v>628</v>
      </c>
      <c r="D119" s="9" t="s">
        <v>147</v>
      </c>
      <c r="E119" s="9" t="str">
        <f t="shared" si="1"/>
        <v>3</v>
      </c>
      <c r="F119" s="9" t="s">
        <v>530</v>
      </c>
      <c r="G119" s="9" t="s">
        <v>1058</v>
      </c>
      <c r="H119" s="13">
        <v>45742</v>
      </c>
      <c r="I119" s="9" t="s">
        <v>767</v>
      </c>
      <c r="J119" s="9" t="s">
        <v>1059</v>
      </c>
      <c r="K119" s="10" t="s">
        <v>1060</v>
      </c>
      <c r="L119" s="9">
        <v>8.3000000000000007</v>
      </c>
      <c r="M119" s="9" t="s">
        <v>883</v>
      </c>
      <c r="N119" s="9" t="s">
        <v>872</v>
      </c>
      <c r="O119" s="9" t="s">
        <v>784</v>
      </c>
      <c r="P119" s="9" t="s">
        <v>880</v>
      </c>
      <c r="Q119" s="9" t="s">
        <v>874</v>
      </c>
      <c r="R119" s="9" t="s">
        <v>1020</v>
      </c>
      <c r="S119" s="9" t="s">
        <v>784</v>
      </c>
      <c r="T119" s="9" t="s">
        <v>896</v>
      </c>
      <c r="U119" s="9" t="s">
        <v>791</v>
      </c>
      <c r="V119" s="9"/>
      <c r="W119" s="101"/>
      <c r="X119" s="12" t="s">
        <v>768</v>
      </c>
      <c r="Y119" s="101">
        <f>_xlfn.XLOOKUP($C119,'01 Summary'!E:E,'01 Summary'!K:K,"")</f>
        <v>46105</v>
      </c>
      <c r="Z119" s="106" t="str">
        <f>_xlfn.XLOOKUP($C119,'00 MASTER WORK REGISTER'!B:B,'00 MASTER WORK REGISTER'!I:I,"")</f>
        <v>สหชาติ</v>
      </c>
      <c r="AA119" s="106" t="s">
        <v>784</v>
      </c>
      <c r="AB119" s="106" t="s">
        <v>1902</v>
      </c>
      <c r="AD119" s="10" t="s">
        <v>4487</v>
      </c>
      <c r="AE119" s="9" t="str" cm="1">
        <f t="array" ref="AE119">_xlfn.XLOOKUP(1,($AD119='04 Test Procedure&amp;Report'!$N$4:$N$484)*($AE$4='04 Test Procedure&amp;Report'!$O$4:$O$484),'04 Test Procedure&amp;Report'!$D$4:$D$484,"")</f>
        <v>PSY-69015</v>
      </c>
      <c r="AF119" s="9" t="str" cm="1">
        <f t="array" ref="AF119">_xlfn.XLOOKUP(1,($AD119='04 Test Procedure&amp;Report'!$N$4:$N$484)*($AF$4='04 Test Procedure&amp;Report'!$O$4:$O$484),'04 Test Procedure&amp;Report'!$D$4:$D$484,"")</f>
        <v>PSY-69016</v>
      </c>
    </row>
    <row r="120" spans="1:32" ht="30" customHeight="1" x14ac:dyDescent="0.2">
      <c r="A120" s="9">
        <v>116</v>
      </c>
      <c r="B120" s="106"/>
      <c r="C120" s="9"/>
      <c r="D120" s="9" t="s">
        <v>147</v>
      </c>
      <c r="E120" s="9" t="str">
        <f t="shared" si="1"/>
        <v/>
      </c>
      <c r="F120" s="9"/>
      <c r="G120" s="9"/>
      <c r="H120" s="8"/>
      <c r="I120" s="9"/>
      <c r="J120" s="9"/>
      <c r="K120" s="10" t="s">
        <v>1061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1"/>
      <c r="X120" s="11"/>
      <c r="Y120" s="101" t="str">
        <f>_xlfn.XLOOKUP($C120,'01 Summary'!E:E,'01 Summary'!K:K,"")</f>
        <v/>
      </c>
      <c r="Z120" s="106">
        <f>_xlfn.XLOOKUP($C120,'00 MASTER WORK REGISTER'!B:B,'00 MASTER WORK REGISTER'!I:I,"")</f>
        <v>0</v>
      </c>
      <c r="AA120" s="106">
        <v>0</v>
      </c>
      <c r="AB120" s="106">
        <v>0</v>
      </c>
      <c r="AD120" s="10" t="s">
        <v>141</v>
      </c>
      <c r="AE120" s="9" t="str" cm="1">
        <f t="array" ref="AE120">_xlfn.XLOOKUP(1,($AD120='04 Test Procedure&amp;Report'!$N$4:$N$484)*($AE$4='04 Test Procedure&amp;Report'!$O$4:$O$484),'04 Test Procedure&amp;Report'!$D$4:$D$484,"")</f>
        <v/>
      </c>
      <c r="AF120" s="9" t="str" cm="1">
        <f t="array" ref="AF120">_xlfn.XLOOKUP(1,($AD120='04 Test Procedure&amp;Report'!$N$4:$N$484)*($AF$4='04 Test Procedure&amp;Report'!$O$4:$O$484),'04 Test Procedure&amp;Report'!$D$4:$D$484,"")</f>
        <v/>
      </c>
    </row>
    <row r="121" spans="1:32" ht="30" customHeight="1" x14ac:dyDescent="0.2">
      <c r="A121" s="9">
        <v>117</v>
      </c>
      <c r="B121" s="106"/>
      <c r="C121" s="9"/>
      <c r="D121" s="9" t="s">
        <v>147</v>
      </c>
      <c r="E121" s="9" t="str">
        <f t="shared" si="1"/>
        <v/>
      </c>
      <c r="F121" s="9"/>
      <c r="G121" s="9"/>
      <c r="H121" s="8"/>
      <c r="I121" s="9"/>
      <c r="J121" s="9"/>
      <c r="K121" s="10" t="s">
        <v>1062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1"/>
      <c r="X121" s="11"/>
      <c r="Y121" s="101" t="str">
        <f>_xlfn.XLOOKUP($C121,'01 Summary'!E:E,'01 Summary'!K:K,"")</f>
        <v/>
      </c>
      <c r="Z121" s="106">
        <f>_xlfn.XLOOKUP($C121,'00 MASTER WORK REGISTER'!B:B,'00 MASTER WORK REGISTER'!I:I,"")</f>
        <v>0</v>
      </c>
      <c r="AA121" s="106">
        <v>0</v>
      </c>
      <c r="AB121" s="106">
        <v>0</v>
      </c>
      <c r="AD121" s="10" t="s">
        <v>4669</v>
      </c>
      <c r="AE121" s="9" t="str" cm="1">
        <f t="array" ref="AE121">_xlfn.XLOOKUP(1,($AD121='04 Test Procedure&amp;Report'!$N$4:$N$484)*($AE$4='04 Test Procedure&amp;Report'!$O$4:$O$484),'04 Test Procedure&amp;Report'!$D$4:$D$484,"")</f>
        <v/>
      </c>
      <c r="AF121" s="9" t="str" cm="1">
        <f t="array" ref="AF121">_xlfn.XLOOKUP(1,($AD121='04 Test Procedure&amp;Report'!$N$4:$N$484)*($AF$4='04 Test Procedure&amp;Report'!$O$4:$O$484),'04 Test Procedure&amp;Report'!$D$4:$D$484,"")</f>
        <v/>
      </c>
    </row>
    <row r="122" spans="1:32" ht="30" customHeight="1" x14ac:dyDescent="0.2">
      <c r="A122" s="9">
        <v>118</v>
      </c>
      <c r="B122" s="106"/>
      <c r="C122" s="9"/>
      <c r="D122" s="9" t="s">
        <v>147</v>
      </c>
      <c r="E122" s="9" t="str">
        <f t="shared" si="1"/>
        <v/>
      </c>
      <c r="F122" s="9"/>
      <c r="G122" s="9"/>
      <c r="H122" s="8"/>
      <c r="I122" s="9"/>
      <c r="J122" s="9"/>
      <c r="K122" s="10" t="s">
        <v>1063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1"/>
      <c r="X122" s="11"/>
      <c r="Y122" s="101" t="str">
        <f>_xlfn.XLOOKUP($C122,'01 Summary'!E:E,'01 Summary'!K:K,"")</f>
        <v/>
      </c>
      <c r="Z122" s="106">
        <f>_xlfn.XLOOKUP($C122,'00 MASTER WORK REGISTER'!B:B,'00 MASTER WORK REGISTER'!I:I,"")</f>
        <v>0</v>
      </c>
      <c r="AA122" s="106">
        <v>0</v>
      </c>
      <c r="AB122" s="106">
        <v>0</v>
      </c>
      <c r="AD122" s="10" t="s">
        <v>4670</v>
      </c>
      <c r="AE122" s="9" t="str" cm="1">
        <f t="array" ref="AE122">_xlfn.XLOOKUP(1,($AD122='04 Test Procedure&amp;Report'!$N$4:$N$484)*($AE$4='04 Test Procedure&amp;Report'!$O$4:$O$484),'04 Test Procedure&amp;Report'!$D$4:$D$484,"")</f>
        <v/>
      </c>
      <c r="AF122" s="9" t="str" cm="1">
        <f t="array" ref="AF122">_xlfn.XLOOKUP(1,($AD122='04 Test Procedure&amp;Report'!$N$4:$N$484)*($AF$4='04 Test Procedure&amp;Report'!$O$4:$O$484),'04 Test Procedure&amp;Report'!$D$4:$D$484,"")</f>
        <v/>
      </c>
    </row>
    <row r="123" spans="1:32" ht="30" customHeight="1" x14ac:dyDescent="0.2">
      <c r="A123" s="9">
        <v>119</v>
      </c>
      <c r="B123" s="106"/>
      <c r="C123" s="9"/>
      <c r="D123" s="9" t="s">
        <v>147</v>
      </c>
      <c r="E123" s="9" t="str">
        <f t="shared" si="1"/>
        <v/>
      </c>
      <c r="F123" s="9"/>
      <c r="G123" s="9"/>
      <c r="H123" s="8"/>
      <c r="I123" s="9"/>
      <c r="J123" s="9"/>
      <c r="K123" s="10" t="s">
        <v>1064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1"/>
      <c r="X123" s="11"/>
      <c r="Y123" s="101" t="str">
        <f>_xlfn.XLOOKUP($C123,'01 Summary'!E:E,'01 Summary'!K:K,"")</f>
        <v/>
      </c>
      <c r="Z123" s="106">
        <f>_xlfn.XLOOKUP($C123,'00 MASTER WORK REGISTER'!B:B,'00 MASTER WORK REGISTER'!I:I,"")</f>
        <v>0</v>
      </c>
      <c r="AA123" s="106">
        <v>0</v>
      </c>
      <c r="AB123" s="106">
        <v>0</v>
      </c>
      <c r="AD123" s="10" t="s">
        <v>4671</v>
      </c>
      <c r="AE123" s="9" t="str" cm="1">
        <f t="array" ref="AE123">_xlfn.XLOOKUP(1,($AD123='04 Test Procedure&amp;Report'!$N$4:$N$484)*($AE$4='04 Test Procedure&amp;Report'!$O$4:$O$484),'04 Test Procedure&amp;Report'!$D$4:$D$484,"")</f>
        <v/>
      </c>
      <c r="AF123" s="9" t="str" cm="1">
        <f t="array" ref="AF123">_xlfn.XLOOKUP(1,($AD123='04 Test Procedure&amp;Report'!$N$4:$N$484)*($AF$4='04 Test Procedure&amp;Report'!$O$4:$O$484),'04 Test Procedure&amp;Report'!$D$4:$D$484,"")</f>
        <v/>
      </c>
    </row>
    <row r="124" spans="1:32" ht="30" customHeight="1" x14ac:dyDescent="0.2">
      <c r="A124" s="9">
        <v>120</v>
      </c>
      <c r="B124" s="106"/>
      <c r="C124" s="9"/>
      <c r="D124" s="9" t="s">
        <v>147</v>
      </c>
      <c r="E124" s="9" t="str">
        <f t="shared" si="1"/>
        <v/>
      </c>
      <c r="F124" s="9"/>
      <c r="G124" s="9"/>
      <c r="H124" s="8"/>
      <c r="I124" s="9"/>
      <c r="J124" s="9"/>
      <c r="K124" s="10" t="s">
        <v>1065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1"/>
      <c r="X124" s="11"/>
      <c r="Y124" s="101" t="str">
        <f>_xlfn.XLOOKUP($C124,'01 Summary'!E:E,'01 Summary'!K:K,"")</f>
        <v/>
      </c>
      <c r="Z124" s="106">
        <f>_xlfn.XLOOKUP($C124,'00 MASTER WORK REGISTER'!B:B,'00 MASTER WORK REGISTER'!I:I,"")</f>
        <v>0</v>
      </c>
      <c r="AA124" s="106">
        <v>0</v>
      </c>
      <c r="AB124" s="106">
        <v>0</v>
      </c>
      <c r="AD124" s="10" t="s">
        <v>4672</v>
      </c>
      <c r="AE124" s="9" t="str" cm="1">
        <f t="array" ref="AE124">_xlfn.XLOOKUP(1,($AD124='04 Test Procedure&amp;Report'!$N$4:$N$484)*($AE$4='04 Test Procedure&amp;Report'!$O$4:$O$484),'04 Test Procedure&amp;Report'!$D$4:$D$484,"")</f>
        <v/>
      </c>
      <c r="AF124" s="9" t="str" cm="1">
        <f t="array" ref="AF124">_xlfn.XLOOKUP(1,($AD124='04 Test Procedure&amp;Report'!$N$4:$N$484)*($AF$4='04 Test Procedure&amp;Report'!$O$4:$O$484),'04 Test Procedure&amp;Report'!$D$4:$D$484,"")</f>
        <v/>
      </c>
    </row>
    <row r="125" spans="1:32" ht="30" customHeight="1" x14ac:dyDescent="0.2">
      <c r="A125" s="9">
        <v>121</v>
      </c>
      <c r="B125" s="106"/>
      <c r="C125" s="9"/>
      <c r="D125" s="9" t="s">
        <v>147</v>
      </c>
      <c r="E125" s="9" t="str">
        <f t="shared" si="1"/>
        <v/>
      </c>
      <c r="F125" s="9"/>
      <c r="G125" s="9"/>
      <c r="H125" s="8"/>
      <c r="I125" s="9"/>
      <c r="J125" s="9"/>
      <c r="K125" s="10" t="s">
        <v>1066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1"/>
      <c r="X125" s="11"/>
      <c r="Y125" s="101" t="str">
        <f>_xlfn.XLOOKUP($C125,'01 Summary'!E:E,'01 Summary'!K:K,"")</f>
        <v/>
      </c>
      <c r="Z125" s="106">
        <f>_xlfn.XLOOKUP($C125,'00 MASTER WORK REGISTER'!B:B,'00 MASTER WORK REGISTER'!I:I,"")</f>
        <v>0</v>
      </c>
      <c r="AA125" s="106">
        <v>0</v>
      </c>
      <c r="AB125" s="106">
        <v>0</v>
      </c>
      <c r="AD125" s="10" t="s">
        <v>4673</v>
      </c>
      <c r="AE125" s="9" t="str" cm="1">
        <f t="array" ref="AE125">_xlfn.XLOOKUP(1,($AD125='04 Test Procedure&amp;Report'!$N$4:$N$484)*($AE$4='04 Test Procedure&amp;Report'!$O$4:$O$484),'04 Test Procedure&amp;Report'!$D$4:$D$484,"")</f>
        <v/>
      </c>
      <c r="AF125" s="9" t="str" cm="1">
        <f t="array" ref="AF125">_xlfn.XLOOKUP(1,($AD125='04 Test Procedure&amp;Report'!$N$4:$N$484)*($AF$4='04 Test Procedure&amp;Report'!$O$4:$O$484),'04 Test Procedure&amp;Report'!$D$4:$D$484,"")</f>
        <v/>
      </c>
    </row>
    <row r="126" spans="1:32" ht="30" customHeight="1" x14ac:dyDescent="0.2">
      <c r="A126" s="9">
        <v>122</v>
      </c>
      <c r="B126" s="106"/>
      <c r="C126" s="9" t="s">
        <v>627</v>
      </c>
      <c r="D126" s="9" t="s">
        <v>147</v>
      </c>
      <c r="E126" s="9" t="str">
        <f t="shared" si="1"/>
        <v>3</v>
      </c>
      <c r="F126" s="9" t="s">
        <v>1067</v>
      </c>
      <c r="G126" s="9" t="s">
        <v>1068</v>
      </c>
      <c r="H126" s="8">
        <v>45947</v>
      </c>
      <c r="I126" s="9" t="s">
        <v>767</v>
      </c>
      <c r="J126" s="9" t="s">
        <v>1069</v>
      </c>
      <c r="K126" s="10" t="s">
        <v>1070</v>
      </c>
      <c r="L126" s="9"/>
      <c r="M126" s="9"/>
      <c r="N126" s="9"/>
      <c r="O126" s="9"/>
      <c r="P126" s="9"/>
      <c r="Q126" s="9"/>
      <c r="R126" s="9" t="s">
        <v>1020</v>
      </c>
      <c r="S126" s="9">
        <v>0</v>
      </c>
      <c r="T126" s="9" t="s">
        <v>896</v>
      </c>
      <c r="U126" s="9" t="s">
        <v>791</v>
      </c>
      <c r="V126" s="9"/>
      <c r="W126" s="101"/>
      <c r="X126" s="12" t="s">
        <v>768</v>
      </c>
      <c r="Y126" s="101">
        <f>_xlfn.XLOOKUP($C126,'01 Summary'!E:E,'01 Summary'!K:K,"")</f>
        <v>46105</v>
      </c>
      <c r="Z126" s="106" t="str">
        <f>_xlfn.XLOOKUP($C126,'00 MASTER WORK REGISTER'!B:B,'00 MASTER WORK REGISTER'!I:I,"")</f>
        <v>สหชาติ</v>
      </c>
      <c r="AA126" s="106" t="s">
        <v>810</v>
      </c>
      <c r="AB126" s="106" t="s">
        <v>1902</v>
      </c>
      <c r="AD126" s="10" t="s">
        <v>4674</v>
      </c>
      <c r="AE126" s="9" t="s">
        <v>2629</v>
      </c>
      <c r="AF126" s="9" t="s">
        <v>2631</v>
      </c>
    </row>
    <row r="127" spans="1:32" ht="30" customHeight="1" x14ac:dyDescent="0.2">
      <c r="A127" s="9">
        <v>123</v>
      </c>
      <c r="B127" s="106"/>
      <c r="C127" s="9" t="s">
        <v>627</v>
      </c>
      <c r="D127" s="9" t="s">
        <v>147</v>
      </c>
      <c r="E127" s="9" t="str">
        <f t="shared" si="1"/>
        <v>3</v>
      </c>
      <c r="F127" s="9" t="s">
        <v>1071</v>
      </c>
      <c r="G127" s="9" t="s">
        <v>1072</v>
      </c>
      <c r="H127" s="8">
        <v>45901</v>
      </c>
      <c r="I127" s="9" t="s">
        <v>767</v>
      </c>
      <c r="J127" s="9" t="s">
        <v>1073</v>
      </c>
      <c r="K127" s="10" t="s">
        <v>1074</v>
      </c>
      <c r="L127" s="9"/>
      <c r="M127" s="9"/>
      <c r="N127" s="9"/>
      <c r="O127" s="9"/>
      <c r="P127" s="9"/>
      <c r="Q127" s="9"/>
      <c r="R127" s="9" t="s">
        <v>1020</v>
      </c>
      <c r="S127" s="9">
        <v>0</v>
      </c>
      <c r="T127" s="9" t="s">
        <v>896</v>
      </c>
      <c r="U127" s="9" t="s">
        <v>791</v>
      </c>
      <c r="V127" s="9"/>
      <c r="W127" s="101"/>
      <c r="X127" s="12" t="s">
        <v>768</v>
      </c>
      <c r="Y127" s="101">
        <f>_xlfn.XLOOKUP($C127,'01 Summary'!E:E,'01 Summary'!K:K,"")</f>
        <v>46105</v>
      </c>
      <c r="Z127" s="106" t="str">
        <f>_xlfn.XLOOKUP($C127,'00 MASTER WORK REGISTER'!B:B,'00 MASTER WORK REGISTER'!I:I,"")</f>
        <v>สหชาติ</v>
      </c>
      <c r="AA127" s="106" t="s">
        <v>810</v>
      </c>
      <c r="AB127" s="106" t="s">
        <v>1902</v>
      </c>
      <c r="AD127" s="10" t="s">
        <v>4675</v>
      </c>
      <c r="AE127" s="9" t="s">
        <v>2629</v>
      </c>
      <c r="AF127" s="9" t="s">
        <v>2631</v>
      </c>
    </row>
    <row r="128" spans="1:32" ht="30" customHeight="1" x14ac:dyDescent="0.2">
      <c r="A128" s="9">
        <v>124</v>
      </c>
      <c r="B128" s="106"/>
      <c r="C128" s="9" t="s">
        <v>627</v>
      </c>
      <c r="D128" s="9" t="s">
        <v>147</v>
      </c>
      <c r="E128" s="9" t="str">
        <f t="shared" si="1"/>
        <v>3</v>
      </c>
      <c r="F128" s="9" t="s">
        <v>1075</v>
      </c>
      <c r="G128" s="9"/>
      <c r="H128" s="8"/>
      <c r="I128" s="9"/>
      <c r="J128" s="9"/>
      <c r="K128" s="10" t="s">
        <v>1076</v>
      </c>
      <c r="L128" s="9"/>
      <c r="M128" s="9"/>
      <c r="N128" s="9"/>
      <c r="O128" s="9"/>
      <c r="P128" s="9"/>
      <c r="Q128" s="9"/>
      <c r="R128" s="9" t="s">
        <v>1020</v>
      </c>
      <c r="S128" s="9">
        <v>0</v>
      </c>
      <c r="T128" s="9" t="s">
        <v>896</v>
      </c>
      <c r="U128" s="9" t="s">
        <v>791</v>
      </c>
      <c r="V128" s="9"/>
      <c r="W128" s="101"/>
      <c r="X128" s="11"/>
      <c r="Y128" s="101">
        <f>_xlfn.XLOOKUP($C128,'01 Summary'!E:E,'01 Summary'!K:K,"")</f>
        <v>46105</v>
      </c>
      <c r="Z128" s="106" t="str">
        <f>_xlfn.XLOOKUP($C128,'00 MASTER WORK REGISTER'!B:B,'00 MASTER WORK REGISTER'!I:I,"")</f>
        <v>สหชาติ</v>
      </c>
      <c r="AA128" s="106" t="s">
        <v>810</v>
      </c>
      <c r="AB128" s="106" t="s">
        <v>1902</v>
      </c>
      <c r="AD128" s="10" t="s">
        <v>4676</v>
      </c>
      <c r="AE128" s="9" t="s">
        <v>2633</v>
      </c>
      <c r="AF128" s="9" t="s">
        <v>2635</v>
      </c>
    </row>
    <row r="129" spans="1:32" ht="30" customHeight="1" x14ac:dyDescent="0.2">
      <c r="A129" s="9">
        <v>125</v>
      </c>
      <c r="B129" s="106"/>
      <c r="C129" s="9" t="s">
        <v>627</v>
      </c>
      <c r="D129" s="9" t="s">
        <v>147</v>
      </c>
      <c r="E129" s="9" t="str">
        <f t="shared" si="1"/>
        <v>3</v>
      </c>
      <c r="F129" s="9" t="s">
        <v>1077</v>
      </c>
      <c r="G129" s="19" t="s">
        <v>1078</v>
      </c>
      <c r="H129" s="8" t="s">
        <v>1079</v>
      </c>
      <c r="I129" s="9"/>
      <c r="J129" s="9"/>
      <c r="K129" s="10" t="s">
        <v>1080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1"/>
      <c r="X129" s="11"/>
      <c r="Y129" s="101">
        <f>_xlfn.XLOOKUP($C129,'01 Summary'!E:E,'01 Summary'!K:K,"")</f>
        <v>46105</v>
      </c>
      <c r="Z129" s="106" t="str">
        <f>_xlfn.XLOOKUP($C129,'00 MASTER WORK REGISTER'!B:B,'00 MASTER WORK REGISTER'!I:I,"")</f>
        <v>สหชาติ</v>
      </c>
      <c r="AA129" s="106" t="s">
        <v>784</v>
      </c>
      <c r="AB129" s="106" t="s">
        <v>1902</v>
      </c>
      <c r="AD129" s="10" t="s">
        <v>4677</v>
      </c>
      <c r="AE129" s="9" t="str" cm="1">
        <f t="array" ref="AE129">_xlfn.XLOOKUP(1,($AD129='04 Test Procedure&amp;Report'!$N$4:$N$484)*($AE$4='04 Test Procedure&amp;Report'!$O$4:$O$484),'04 Test Procedure&amp;Report'!$D$4:$D$484,"")</f>
        <v/>
      </c>
      <c r="AF129" s="9" t="str" cm="1">
        <f t="array" ref="AF129">_xlfn.XLOOKUP(1,($AD129='04 Test Procedure&amp;Report'!$N$4:$N$484)*($AF$4='04 Test Procedure&amp;Report'!$O$4:$O$484),'04 Test Procedure&amp;Report'!$D$4:$D$484,"")</f>
        <v/>
      </c>
    </row>
    <row r="130" spans="1:32" ht="30" customHeight="1" x14ac:dyDescent="0.2">
      <c r="A130" s="9">
        <v>126</v>
      </c>
      <c r="B130" s="106"/>
      <c r="C130" s="9" t="s">
        <v>627</v>
      </c>
      <c r="D130" s="9" t="s">
        <v>147</v>
      </c>
      <c r="E130" s="9" t="str">
        <f t="shared" si="1"/>
        <v>3</v>
      </c>
      <c r="F130" s="9" t="s">
        <v>1081</v>
      </c>
      <c r="G130" s="9"/>
      <c r="H130" s="8"/>
      <c r="I130" s="9"/>
      <c r="J130" s="9"/>
      <c r="K130" s="10" t="s">
        <v>1082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01"/>
      <c r="X130" s="11"/>
      <c r="Y130" s="101">
        <f>_xlfn.XLOOKUP($C130,'01 Summary'!E:E,'01 Summary'!K:K,"")</f>
        <v>46105</v>
      </c>
      <c r="Z130" s="106" t="str">
        <f>_xlfn.XLOOKUP($C130,'00 MASTER WORK REGISTER'!B:B,'00 MASTER WORK REGISTER'!I:I,"")</f>
        <v>สหชาติ</v>
      </c>
      <c r="AA130" s="106" t="s">
        <v>784</v>
      </c>
      <c r="AB130" s="106" t="s">
        <v>1902</v>
      </c>
      <c r="AD130" s="10" t="s">
        <v>4678</v>
      </c>
      <c r="AE130" s="9" t="str" cm="1">
        <f t="array" ref="AE130">_xlfn.XLOOKUP(1,($AD130='04 Test Procedure&amp;Report'!$N$4:$N$484)*($AE$4='04 Test Procedure&amp;Report'!$O$4:$O$484),'04 Test Procedure&amp;Report'!$D$4:$D$484,"")</f>
        <v/>
      </c>
      <c r="AF130" s="9" t="str" cm="1">
        <f t="array" ref="AF130">_xlfn.XLOOKUP(1,($AD130='04 Test Procedure&amp;Report'!$N$4:$N$484)*($AF$4='04 Test Procedure&amp;Report'!$O$4:$O$484),'04 Test Procedure&amp;Report'!$D$4:$D$484,"")</f>
        <v/>
      </c>
    </row>
    <row r="131" spans="1:32" ht="30" customHeight="1" x14ac:dyDescent="0.2">
      <c r="A131" s="9">
        <v>127</v>
      </c>
      <c r="B131" s="106"/>
      <c r="C131" s="9" t="s">
        <v>627</v>
      </c>
      <c r="D131" s="9" t="s">
        <v>147</v>
      </c>
      <c r="E131" s="9" t="str">
        <f t="shared" si="1"/>
        <v>3</v>
      </c>
      <c r="F131" s="9" t="s">
        <v>1083</v>
      </c>
      <c r="G131" s="9"/>
      <c r="H131" s="8"/>
      <c r="I131" s="9"/>
      <c r="J131" s="9"/>
      <c r="K131" s="10" t="s">
        <v>1084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1"/>
      <c r="X131" s="11"/>
      <c r="Y131" s="101">
        <f>_xlfn.XLOOKUP($C131,'01 Summary'!E:E,'01 Summary'!K:K,"")</f>
        <v>46105</v>
      </c>
      <c r="Z131" s="106" t="str">
        <f>_xlfn.XLOOKUP($C131,'00 MASTER WORK REGISTER'!B:B,'00 MASTER WORK REGISTER'!I:I,"")</f>
        <v>สหชาติ</v>
      </c>
      <c r="AA131" s="106" t="s">
        <v>900</v>
      </c>
      <c r="AB131" s="106" t="s">
        <v>1902</v>
      </c>
      <c r="AD131" s="10" t="s">
        <v>4679</v>
      </c>
      <c r="AE131" s="9" t="str" cm="1">
        <f t="array" ref="AE131">_xlfn.XLOOKUP(1,($AD131='04 Test Procedure&amp;Report'!$N$4:$N$484)*($AE$4='04 Test Procedure&amp;Report'!$O$4:$O$484),'04 Test Procedure&amp;Report'!$D$4:$D$484,"")</f>
        <v/>
      </c>
      <c r="AF131" s="9" t="str" cm="1">
        <f t="array" ref="AF131">_xlfn.XLOOKUP(1,($AD131='04 Test Procedure&amp;Report'!$N$4:$N$484)*($AF$4='04 Test Procedure&amp;Report'!$O$4:$O$484),'04 Test Procedure&amp;Report'!$D$4:$D$484,"")</f>
        <v/>
      </c>
    </row>
    <row r="132" spans="1:32" ht="30" customHeight="1" x14ac:dyDescent="0.2">
      <c r="A132" s="9">
        <v>128</v>
      </c>
      <c r="B132" s="106"/>
      <c r="C132" s="9" t="s">
        <v>627</v>
      </c>
      <c r="D132" s="9" t="s">
        <v>147</v>
      </c>
      <c r="E132" s="9" t="str">
        <f t="shared" si="1"/>
        <v>3</v>
      </c>
      <c r="F132" s="9" t="s">
        <v>1085</v>
      </c>
      <c r="G132" s="9"/>
      <c r="H132" s="8"/>
      <c r="I132" s="9"/>
      <c r="J132" s="9"/>
      <c r="K132" s="10" t="s">
        <v>1086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1"/>
      <c r="X132" s="11"/>
      <c r="Y132" s="101">
        <f>_xlfn.XLOOKUP($C132,'01 Summary'!E:E,'01 Summary'!K:K,"")</f>
        <v>46105</v>
      </c>
      <c r="Z132" s="106" t="str">
        <f>_xlfn.XLOOKUP($C132,'00 MASTER WORK REGISTER'!B:B,'00 MASTER WORK REGISTER'!I:I,"")</f>
        <v>สหชาติ</v>
      </c>
      <c r="AA132" s="106" t="s">
        <v>784</v>
      </c>
      <c r="AB132" s="106" t="s">
        <v>1902</v>
      </c>
      <c r="AD132" s="10" t="s">
        <v>4680</v>
      </c>
      <c r="AE132" s="9" t="str" cm="1">
        <f t="array" ref="AE132">_xlfn.XLOOKUP(1,($AD132='04 Test Procedure&amp;Report'!$N$4:$N$484)*($AE$4='04 Test Procedure&amp;Report'!$O$4:$O$484),'04 Test Procedure&amp;Report'!$D$4:$D$484,"")</f>
        <v/>
      </c>
      <c r="AF132" s="9" t="str" cm="1">
        <f t="array" ref="AF132">_xlfn.XLOOKUP(1,($AD132='04 Test Procedure&amp;Report'!$N$4:$N$484)*($AF$4='04 Test Procedure&amp;Report'!$O$4:$O$484),'04 Test Procedure&amp;Report'!$D$4:$D$484,"")</f>
        <v/>
      </c>
    </row>
    <row r="133" spans="1:32" ht="30" customHeight="1" x14ac:dyDescent="0.2">
      <c r="A133" s="9">
        <v>129</v>
      </c>
      <c r="B133" s="106"/>
      <c r="C133" s="9" t="s">
        <v>627</v>
      </c>
      <c r="D133" s="9" t="s">
        <v>147</v>
      </c>
      <c r="E133" s="9" t="str">
        <f t="shared" ref="E133:E139" si="2">MID(F133,5,1)</f>
        <v>3</v>
      </c>
      <c r="F133" s="9" t="s">
        <v>1087</v>
      </c>
      <c r="G133" s="9"/>
      <c r="H133" s="8"/>
      <c r="I133" s="9"/>
      <c r="J133" s="9"/>
      <c r="K133" s="10" t="s">
        <v>1088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1"/>
      <c r="X133" s="11"/>
      <c r="Y133" s="101">
        <f>_xlfn.XLOOKUP($C133,'01 Summary'!E:E,'01 Summary'!K:K,"")</f>
        <v>46105</v>
      </c>
      <c r="Z133" s="106" t="str">
        <f>_xlfn.XLOOKUP($C133,'00 MASTER WORK REGISTER'!B:B,'00 MASTER WORK REGISTER'!I:I,"")</f>
        <v>สหชาติ</v>
      </c>
      <c r="AA133" s="106" t="s">
        <v>900</v>
      </c>
      <c r="AB133" s="106" t="s">
        <v>1902</v>
      </c>
      <c r="AD133" s="10" t="s">
        <v>4681</v>
      </c>
      <c r="AE133" s="9" t="str" cm="1">
        <f t="array" ref="AE133">_xlfn.XLOOKUP(1,($AD133='04 Test Procedure&amp;Report'!$N$4:$N$484)*($AE$4='04 Test Procedure&amp;Report'!$O$4:$O$484),'04 Test Procedure&amp;Report'!$D$4:$D$484,"")</f>
        <v/>
      </c>
      <c r="AF133" s="9" t="str" cm="1">
        <f t="array" ref="AF133">_xlfn.XLOOKUP(1,($AD133='04 Test Procedure&amp;Report'!$N$4:$N$484)*($AF$4='04 Test Procedure&amp;Report'!$O$4:$O$484),'04 Test Procedure&amp;Report'!$D$4:$D$484,"")</f>
        <v/>
      </c>
    </row>
    <row r="134" spans="1:32" ht="30" customHeight="1" x14ac:dyDescent="0.2">
      <c r="A134" s="9">
        <v>130</v>
      </c>
      <c r="B134" s="106"/>
      <c r="C134" s="9" t="s">
        <v>565</v>
      </c>
      <c r="D134" s="9" t="s">
        <v>147</v>
      </c>
      <c r="E134" s="9" t="str">
        <f t="shared" si="2"/>
        <v>3</v>
      </c>
      <c r="F134" s="9" t="s">
        <v>4728</v>
      </c>
      <c r="G134" s="9"/>
      <c r="H134" s="8"/>
      <c r="I134" s="9"/>
      <c r="J134" s="9"/>
      <c r="K134" s="10" t="s">
        <v>1089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1"/>
      <c r="X134" s="11"/>
      <c r="Y134" s="101">
        <f>_xlfn.XLOOKUP($C134,'01 Summary'!E:E,'01 Summary'!K:K,"")</f>
        <v>46082</v>
      </c>
      <c r="Z134" s="106" t="str">
        <f>_xlfn.XLOOKUP($C134,'00 MASTER WORK REGISTER'!B:B,'00 MASTER WORK REGISTER'!I:I,"")</f>
        <v>ประธาน</v>
      </c>
      <c r="AA134" s="106">
        <v>0</v>
      </c>
      <c r="AB134" s="106">
        <v>0</v>
      </c>
      <c r="AD134" s="10" t="s">
        <v>4490</v>
      </c>
      <c r="AE134" s="9" t="str" cm="1">
        <f t="array" ref="AE134">_xlfn.XLOOKUP(1,($AD134='04 Test Procedure&amp;Report'!$N$4:$N$484)*($AE$4='04 Test Procedure&amp;Report'!$O$4:$O$484),'04 Test Procedure&amp;Report'!$D$4:$D$484,"")</f>
        <v>PSY-690XX</v>
      </c>
      <c r="AF134" s="9" t="str" cm="1">
        <f t="array" ref="AF134">_xlfn.XLOOKUP(1,($AD134='04 Test Procedure&amp;Report'!$N$4:$N$484)*($AF$4='04 Test Procedure&amp;Report'!$O$4:$O$484),'04 Test Procedure&amp;Report'!$D$4:$D$484,"")</f>
        <v>PSY-690XX</v>
      </c>
    </row>
    <row r="135" spans="1:32" ht="30" customHeight="1" x14ac:dyDescent="0.2">
      <c r="A135" s="9">
        <v>131</v>
      </c>
      <c r="B135" s="106"/>
      <c r="C135" s="9" t="s">
        <v>628</v>
      </c>
      <c r="D135" s="9" t="s">
        <v>147</v>
      </c>
      <c r="E135" s="9" t="str">
        <f t="shared" si="2"/>
        <v>3</v>
      </c>
      <c r="F135" s="9" t="s">
        <v>4728</v>
      </c>
      <c r="G135" s="9"/>
      <c r="H135" s="8"/>
      <c r="I135" s="9"/>
      <c r="J135" s="9"/>
      <c r="K135" s="10" t="s">
        <v>1090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1"/>
      <c r="X135" s="11"/>
      <c r="Y135" s="101">
        <f>_xlfn.XLOOKUP($C135,'01 Summary'!E:E,'01 Summary'!K:K,"")</f>
        <v>46105</v>
      </c>
      <c r="Z135" s="106" t="str">
        <f>_xlfn.XLOOKUP($C135,'00 MASTER WORK REGISTER'!B:B,'00 MASTER WORK REGISTER'!I:I,"")</f>
        <v>สหชาติ</v>
      </c>
      <c r="AA135" s="106">
        <v>0</v>
      </c>
      <c r="AB135" s="106">
        <v>0</v>
      </c>
      <c r="AD135" s="10" t="s">
        <v>4491</v>
      </c>
      <c r="AE135" s="9" t="str" cm="1">
        <f t="array" ref="AE135">_xlfn.XLOOKUP(1,($AD135='04 Test Procedure&amp;Report'!$N$4:$N$484)*($AE$4='04 Test Procedure&amp;Report'!$O$4:$O$484),'04 Test Procedure&amp;Report'!$D$4:$D$484,"")</f>
        <v>PSY-690XX</v>
      </c>
      <c r="AF135" s="9" t="str" cm="1">
        <f t="array" ref="AF135">_xlfn.XLOOKUP(1,($AD135='04 Test Procedure&amp;Report'!$N$4:$N$484)*($AF$4='04 Test Procedure&amp;Report'!$O$4:$O$484),'04 Test Procedure&amp;Report'!$D$4:$D$484,"")</f>
        <v>PSY-690XX</v>
      </c>
    </row>
    <row r="136" spans="1:32" ht="30" customHeight="1" x14ac:dyDescent="0.2">
      <c r="A136" s="14">
        <v>132</v>
      </c>
      <c r="B136" s="105"/>
      <c r="C136" s="14"/>
      <c r="D136" s="14" t="s">
        <v>155</v>
      </c>
      <c r="E136" s="14" t="str">
        <f t="shared" si="2"/>
        <v>3</v>
      </c>
      <c r="F136" s="14" t="s">
        <v>494</v>
      </c>
      <c r="G136" s="17"/>
      <c r="H136" s="17"/>
      <c r="I136" s="17"/>
      <c r="J136" s="17"/>
      <c r="K136" s="16" t="s">
        <v>1091</v>
      </c>
      <c r="L136" s="14">
        <v>9.1</v>
      </c>
      <c r="M136" s="14" t="s">
        <v>155</v>
      </c>
      <c r="N136" s="14" t="s">
        <v>785</v>
      </c>
      <c r="O136" s="14" t="s">
        <v>1092</v>
      </c>
      <c r="P136" s="14" t="s">
        <v>787</v>
      </c>
      <c r="Q136" s="14" t="s">
        <v>788</v>
      </c>
      <c r="R136" s="14" t="s">
        <v>1093</v>
      </c>
      <c r="S136" s="14" t="s">
        <v>1092</v>
      </c>
      <c r="T136" s="14" t="s">
        <v>1094</v>
      </c>
      <c r="U136" s="14" t="s">
        <v>791</v>
      </c>
      <c r="V136" s="14"/>
      <c r="W136" s="102"/>
      <c r="X136" s="18" t="s">
        <v>527</v>
      </c>
      <c r="Y136" s="102" t="str">
        <f>_xlfn.XLOOKUP($C136,'01 Summary'!E:E,'01 Summary'!K:K,"")</f>
        <v/>
      </c>
      <c r="Z136" s="105">
        <f>_xlfn.XLOOKUP($C136,'00 MASTER WORK REGISTER'!B:B,'00 MASTER WORK REGISTER'!I:I,"")</f>
        <v>0</v>
      </c>
      <c r="AA136" s="105" t="s">
        <v>380</v>
      </c>
      <c r="AB136" s="105" t="s">
        <v>380</v>
      </c>
      <c r="AD136" s="16" t="s">
        <v>496</v>
      </c>
      <c r="AE136" s="14" t="str" cm="1">
        <f t="array" ref="AE136">_xlfn.XLOOKUP(1,($AD136='04 Test Procedure&amp;Report'!$N$4:$N$484)*($AE$4='04 Test Procedure&amp;Report'!$O$4:$O$484),'04 Test Procedure&amp;Report'!$D$4:$D$484,"")</f>
        <v>SCA-69200</v>
      </c>
      <c r="AF136" s="14" t="str" cm="1">
        <f t="array" ref="AF136">_xlfn.XLOOKUP(1,($AD136='04 Test Procedure&amp;Report'!$N$4:$N$484)*($AF$4='04 Test Procedure&amp;Report'!$O$4:$O$484),'04 Test Procedure&amp;Report'!$D$4:$D$484,"")</f>
        <v>SCA-69201</v>
      </c>
    </row>
    <row r="137" spans="1:32" ht="30" customHeight="1" x14ac:dyDescent="0.2">
      <c r="A137" s="14">
        <v>133</v>
      </c>
      <c r="B137" s="105"/>
      <c r="C137" s="14"/>
      <c r="D137" s="14" t="s">
        <v>155</v>
      </c>
      <c r="E137" s="14" t="str">
        <f t="shared" si="2"/>
        <v>3</v>
      </c>
      <c r="F137" s="14" t="s">
        <v>1095</v>
      </c>
      <c r="G137" s="17"/>
      <c r="H137" s="17"/>
      <c r="I137" s="17"/>
      <c r="J137" s="17"/>
      <c r="K137" s="16" t="s">
        <v>1096</v>
      </c>
      <c r="L137" s="14">
        <v>9.3000000000000007</v>
      </c>
      <c r="M137" s="14" t="s">
        <v>155</v>
      </c>
      <c r="N137" s="14" t="s">
        <v>785</v>
      </c>
      <c r="O137" s="14" t="s">
        <v>1092</v>
      </c>
      <c r="P137" s="14" t="s">
        <v>787</v>
      </c>
      <c r="Q137" s="14" t="s">
        <v>788</v>
      </c>
      <c r="R137" s="14" t="s">
        <v>1093</v>
      </c>
      <c r="S137" s="14" t="s">
        <v>1092</v>
      </c>
      <c r="T137" s="14" t="s">
        <v>1094</v>
      </c>
      <c r="U137" s="14" t="s">
        <v>791</v>
      </c>
      <c r="V137" s="14"/>
      <c r="W137" s="102"/>
      <c r="X137" s="18" t="s">
        <v>527</v>
      </c>
      <c r="Y137" s="102" t="str">
        <f>_xlfn.XLOOKUP($C137,'01 Summary'!E:E,'01 Summary'!K:K,"")</f>
        <v/>
      </c>
      <c r="Z137" s="105">
        <f>_xlfn.XLOOKUP($C137,'00 MASTER WORK REGISTER'!B:B,'00 MASTER WORK REGISTER'!I:I,"")</f>
        <v>0</v>
      </c>
      <c r="AA137" s="105" t="s">
        <v>380</v>
      </c>
      <c r="AB137" s="105" t="s">
        <v>380</v>
      </c>
      <c r="AD137" s="16" t="s">
        <v>4498</v>
      </c>
      <c r="AE137" s="14" t="str" cm="1">
        <f t="array" ref="AE137">_xlfn.XLOOKUP(1,($AD137='04 Test Procedure&amp;Report'!$N$4:$N$484)*($AE$4='04 Test Procedure&amp;Report'!$O$4:$O$484),'04 Test Procedure&amp;Report'!$D$4:$D$484,"")</f>
        <v>SCA-69202</v>
      </c>
      <c r="AF137" s="14" t="str" cm="1">
        <f t="array" ref="AF137">_xlfn.XLOOKUP(1,($AD137='04 Test Procedure&amp;Report'!$N$4:$N$484)*($AF$4='04 Test Procedure&amp;Report'!$O$4:$O$484),'04 Test Procedure&amp;Report'!$D$4:$D$484,"")</f>
        <v>SCA-69203</v>
      </c>
    </row>
    <row r="138" spans="1:32" ht="30" customHeight="1" x14ac:dyDescent="0.2">
      <c r="A138" s="14">
        <v>134</v>
      </c>
      <c r="B138" s="105"/>
      <c r="C138" s="14"/>
      <c r="D138" s="14" t="s">
        <v>155</v>
      </c>
      <c r="E138" s="14" t="str">
        <f t="shared" si="2"/>
        <v>3</v>
      </c>
      <c r="F138" s="14" t="s">
        <v>1097</v>
      </c>
      <c r="G138" s="17"/>
      <c r="H138" s="17"/>
      <c r="I138" s="17"/>
      <c r="J138" s="17"/>
      <c r="K138" s="16" t="s">
        <v>1098</v>
      </c>
      <c r="L138" s="14"/>
      <c r="M138" s="14"/>
      <c r="N138" s="14" t="s">
        <v>785</v>
      </c>
      <c r="O138" s="14" t="s">
        <v>1092</v>
      </c>
      <c r="P138" s="14" t="s">
        <v>787</v>
      </c>
      <c r="Q138" s="14" t="s">
        <v>788</v>
      </c>
      <c r="R138" s="14" t="s">
        <v>1093</v>
      </c>
      <c r="S138" s="14" t="s">
        <v>1092</v>
      </c>
      <c r="T138" s="14" t="s">
        <v>1094</v>
      </c>
      <c r="U138" s="14" t="s">
        <v>791</v>
      </c>
      <c r="V138" s="14"/>
      <c r="W138" s="102"/>
      <c r="X138" s="18" t="s">
        <v>527</v>
      </c>
      <c r="Y138" s="102" t="str">
        <f>_xlfn.XLOOKUP($C138,'01 Summary'!E:E,'01 Summary'!K:K,"")</f>
        <v/>
      </c>
      <c r="Z138" s="105">
        <f>_xlfn.XLOOKUP($C138,'00 MASTER WORK REGISTER'!B:B,'00 MASTER WORK REGISTER'!I:I,"")</f>
        <v>0</v>
      </c>
      <c r="AA138" s="105" t="s">
        <v>380</v>
      </c>
      <c r="AB138" s="105" t="s">
        <v>380</v>
      </c>
      <c r="AD138" s="16" t="s">
        <v>4499</v>
      </c>
      <c r="AE138" s="14" t="str" cm="1">
        <f t="array" ref="AE138">_xlfn.XLOOKUP(1,($AD138='04 Test Procedure&amp;Report'!$N$4:$N$484)*($AE$4='04 Test Procedure&amp;Report'!$O$4:$O$484),'04 Test Procedure&amp;Report'!$D$4:$D$484,"")</f>
        <v>SCA-69204</v>
      </c>
      <c r="AF138" s="14" t="str" cm="1">
        <f t="array" ref="AF138">_xlfn.XLOOKUP(1,($AD138='04 Test Procedure&amp;Report'!$N$4:$N$484)*($AF$4='04 Test Procedure&amp;Report'!$O$4:$O$484),'04 Test Procedure&amp;Report'!$D$4:$D$484,"")</f>
        <v>SCA-69205</v>
      </c>
    </row>
    <row r="139" spans="1:32" ht="30" customHeight="1" x14ac:dyDescent="0.2">
      <c r="A139" s="14">
        <v>135</v>
      </c>
      <c r="B139" s="105"/>
      <c r="C139" s="14"/>
      <c r="D139" s="14" t="s">
        <v>155</v>
      </c>
      <c r="E139" s="14" t="str">
        <f t="shared" si="2"/>
        <v>3</v>
      </c>
      <c r="F139" s="14" t="s">
        <v>495</v>
      </c>
      <c r="G139" s="17"/>
      <c r="H139" s="17"/>
      <c r="I139" s="17"/>
      <c r="J139" s="17"/>
      <c r="K139" s="16" t="s">
        <v>1099</v>
      </c>
      <c r="L139" s="14" t="s">
        <v>1100</v>
      </c>
      <c r="M139" s="14" t="s">
        <v>155</v>
      </c>
      <c r="N139" s="14" t="s">
        <v>785</v>
      </c>
      <c r="O139" s="14" t="s">
        <v>1092</v>
      </c>
      <c r="P139" s="14" t="s">
        <v>787</v>
      </c>
      <c r="Q139" s="14" t="s">
        <v>788</v>
      </c>
      <c r="R139" s="14" t="s">
        <v>1093</v>
      </c>
      <c r="S139" s="14" t="s">
        <v>1092</v>
      </c>
      <c r="T139" s="14" t="s">
        <v>1094</v>
      </c>
      <c r="U139" s="14" t="s">
        <v>791</v>
      </c>
      <c r="V139" s="14"/>
      <c r="W139" s="102"/>
      <c r="X139" s="18" t="s">
        <v>527</v>
      </c>
      <c r="Y139" s="102" t="str">
        <f>_xlfn.XLOOKUP($C139,'01 Summary'!E:E,'01 Summary'!K:K,"")</f>
        <v/>
      </c>
      <c r="Z139" s="105">
        <f>_xlfn.XLOOKUP($C139,'00 MASTER WORK REGISTER'!B:B,'00 MASTER WORK REGISTER'!I:I,"")</f>
        <v>0</v>
      </c>
      <c r="AA139" s="105" t="s">
        <v>380</v>
      </c>
      <c r="AB139" s="105" t="s">
        <v>380</v>
      </c>
      <c r="AD139" s="16" t="s">
        <v>4500</v>
      </c>
      <c r="AE139" s="14" t="str" cm="1">
        <f t="array" ref="AE139">_xlfn.XLOOKUP(1,($AD139='04 Test Procedure&amp;Report'!$N$4:$N$484)*($AE$4='04 Test Procedure&amp;Report'!$O$4:$O$484),'04 Test Procedure&amp;Report'!$D$4:$D$484,"")</f>
        <v>SCA-69206</v>
      </c>
      <c r="AF139" s="14" t="str" cm="1">
        <f t="array" ref="AF139">_xlfn.XLOOKUP(1,($AD139='04 Test Procedure&amp;Report'!$N$4:$N$484)*($AF$4='04 Test Procedure&amp;Report'!$O$4:$O$484),'04 Test Procedure&amp;Report'!$D$4:$D$484,"")</f>
        <v>SCA-69207</v>
      </c>
    </row>
    <row r="140" spans="1:32" ht="30" customHeight="1" x14ac:dyDescent="0.2">
      <c r="A140" s="9">
        <v>136</v>
      </c>
      <c r="B140" s="106" t="s">
        <v>1629</v>
      </c>
      <c r="C140" s="9" t="s">
        <v>595</v>
      </c>
      <c r="D140" s="9" t="s">
        <v>1612</v>
      </c>
      <c r="E140" s="9" t="str">
        <f t="shared" ref="E140:E203" si="3">MID(F140,5,1)</f>
        <v>3</v>
      </c>
      <c r="F140" s="9" t="s">
        <v>1101</v>
      </c>
      <c r="G140" s="9" t="s">
        <v>1102</v>
      </c>
      <c r="H140" s="8">
        <v>45931</v>
      </c>
      <c r="I140" s="9" t="s">
        <v>767</v>
      </c>
      <c r="J140" s="8" t="s">
        <v>1103</v>
      </c>
      <c r="K140" s="10" t="s">
        <v>1104</v>
      </c>
      <c r="L140" s="9">
        <v>6.4</v>
      </c>
      <c r="M140" s="9" t="s">
        <v>1105</v>
      </c>
      <c r="N140" s="9" t="s">
        <v>792</v>
      </c>
      <c r="O140" s="9" t="s">
        <v>1106</v>
      </c>
      <c r="P140" s="9" t="s">
        <v>787</v>
      </c>
      <c r="Q140" s="9" t="s">
        <v>811</v>
      </c>
      <c r="R140" s="9" t="s">
        <v>1107</v>
      </c>
      <c r="S140" s="9" t="s">
        <v>1106</v>
      </c>
      <c r="T140" s="9" t="s">
        <v>1108</v>
      </c>
      <c r="U140" s="9" t="s">
        <v>791</v>
      </c>
      <c r="V140" s="9"/>
      <c r="W140" s="101"/>
      <c r="X140" s="12" t="s">
        <v>768</v>
      </c>
      <c r="Y140" s="101">
        <f>_xlfn.XLOOKUP($C140,'01 Summary'!E:E,'01 Summary'!K:K,"")</f>
        <v>46195</v>
      </c>
      <c r="Z140" s="106" t="str">
        <f>_xlfn.XLOOKUP($C140,'00 MASTER WORK REGISTER'!B:B,'00 MASTER WORK REGISTER'!I:I,"")</f>
        <v>สู่โชค</v>
      </c>
      <c r="AA140" s="106" t="s">
        <v>1106</v>
      </c>
      <c r="AB140" s="106" t="s">
        <v>1902</v>
      </c>
      <c r="AD140" s="10" t="s">
        <v>4501</v>
      </c>
      <c r="AE140" s="9" t="str" cm="1">
        <f t="array" ref="AE140">_xlfn.XLOOKUP(1,($AD140='04 Test Procedure&amp;Report'!$N$4:$N$484)*($AE$4='04 Test Procedure&amp;Report'!$O$4:$O$484),'04 Test Procedure&amp;Report'!$D$4:$D$484,"")</f>
        <v>MDW-69001</v>
      </c>
      <c r="AF140" s="9" t="str" cm="1">
        <f t="array" ref="AF140">_xlfn.XLOOKUP(1,($AD140='04 Test Procedure&amp;Report'!$N$4:$N$484)*($AF$4='04 Test Procedure&amp;Report'!$O$4:$O$484),'04 Test Procedure&amp;Report'!$D$4:$D$484,"")</f>
        <v>MDW-69002</v>
      </c>
    </row>
    <row r="141" spans="1:32" ht="30" customHeight="1" x14ac:dyDescent="0.2">
      <c r="A141" s="9">
        <v>137</v>
      </c>
      <c r="B141" s="106" t="s">
        <v>1629</v>
      </c>
      <c r="C141" s="9" t="s">
        <v>592</v>
      </c>
      <c r="D141" s="9" t="s">
        <v>1612</v>
      </c>
      <c r="E141" s="9" t="str">
        <f t="shared" si="3"/>
        <v>3</v>
      </c>
      <c r="F141" s="9" t="s">
        <v>1109</v>
      </c>
      <c r="G141" s="9" t="s">
        <v>1110</v>
      </c>
      <c r="H141" s="8">
        <v>45968</v>
      </c>
      <c r="I141" s="9" t="s">
        <v>767</v>
      </c>
      <c r="J141" s="8" t="s">
        <v>1111</v>
      </c>
      <c r="K141" s="10" t="s">
        <v>1112</v>
      </c>
      <c r="L141" s="9">
        <v>6.1</v>
      </c>
      <c r="M141" s="9" t="s">
        <v>1105</v>
      </c>
      <c r="N141" s="9" t="s">
        <v>872</v>
      </c>
      <c r="O141" s="9" t="s">
        <v>784</v>
      </c>
      <c r="P141" s="9" t="s">
        <v>880</v>
      </c>
      <c r="Q141" s="9" t="s">
        <v>874</v>
      </c>
      <c r="R141" s="9" t="s">
        <v>1113</v>
      </c>
      <c r="S141" s="9" t="s">
        <v>784</v>
      </c>
      <c r="T141" s="9" t="s">
        <v>1108</v>
      </c>
      <c r="U141" s="9" t="s">
        <v>791</v>
      </c>
      <c r="V141" s="9"/>
      <c r="W141" s="101"/>
      <c r="X141" s="12" t="s">
        <v>768</v>
      </c>
      <c r="Y141" s="101">
        <f>_xlfn.XLOOKUP($C141,'01 Summary'!E:E,'01 Summary'!K:K,"")</f>
        <v>46195</v>
      </c>
      <c r="Z141" s="106" t="str">
        <f>_xlfn.XLOOKUP($C141,'00 MASTER WORK REGISTER'!B:B,'00 MASTER WORK REGISTER'!I:I,"")</f>
        <v>สหชาติ</v>
      </c>
      <c r="AA141" s="106" t="s">
        <v>784</v>
      </c>
      <c r="AB141" s="106" t="s">
        <v>1902</v>
      </c>
      <c r="AD141" s="10" t="s">
        <v>4502</v>
      </c>
      <c r="AE141" s="9" t="str" cm="1">
        <f t="array" ref="AE141">_xlfn.XLOOKUP(1,($AD141='04 Test Procedure&amp;Report'!$N$4:$N$484)*($AE$4='04 Test Procedure&amp;Report'!$O$4:$O$484),'04 Test Procedure&amp;Report'!$D$4:$D$484,"")</f>
        <v>MDW-69003</v>
      </c>
      <c r="AF141" s="9" t="str" cm="1">
        <f t="array" ref="AF141">_xlfn.XLOOKUP(1,($AD141='04 Test Procedure&amp;Report'!$N$4:$N$484)*($AF$4='04 Test Procedure&amp;Report'!$O$4:$O$484),'04 Test Procedure&amp;Report'!$D$4:$D$484,"")</f>
        <v>MDW-69004</v>
      </c>
    </row>
    <row r="142" spans="1:32" ht="30" customHeight="1" x14ac:dyDescent="0.2">
      <c r="A142" s="9">
        <v>138</v>
      </c>
      <c r="B142" s="106" t="s">
        <v>1629</v>
      </c>
      <c r="C142" s="9" t="s">
        <v>592</v>
      </c>
      <c r="D142" s="9" t="s">
        <v>1612</v>
      </c>
      <c r="E142" s="9" t="str">
        <f t="shared" si="3"/>
        <v>3</v>
      </c>
      <c r="F142" s="9" t="s">
        <v>1109</v>
      </c>
      <c r="G142" s="9" t="s">
        <v>1110</v>
      </c>
      <c r="H142" s="8">
        <v>46069</v>
      </c>
      <c r="I142" s="9" t="s">
        <v>769</v>
      </c>
      <c r="J142" s="8" t="s">
        <v>1114</v>
      </c>
      <c r="K142" s="10" t="s">
        <v>1112</v>
      </c>
      <c r="L142" s="9">
        <v>6.1</v>
      </c>
      <c r="M142" s="9" t="s">
        <v>1105</v>
      </c>
      <c r="N142" s="9" t="s">
        <v>872</v>
      </c>
      <c r="O142" s="9" t="s">
        <v>784</v>
      </c>
      <c r="P142" s="9" t="s">
        <v>880</v>
      </c>
      <c r="Q142" s="9" t="s">
        <v>874</v>
      </c>
      <c r="R142" s="9" t="s">
        <v>1113</v>
      </c>
      <c r="S142" s="9" t="s">
        <v>784</v>
      </c>
      <c r="T142" s="9" t="s">
        <v>1108</v>
      </c>
      <c r="U142" s="9" t="s">
        <v>791</v>
      </c>
      <c r="V142" s="9"/>
      <c r="W142" s="101"/>
      <c r="X142" s="12" t="s">
        <v>768</v>
      </c>
      <c r="Y142" s="101">
        <f>_xlfn.XLOOKUP($C142,'01 Summary'!E:E,'01 Summary'!K:K,"")</f>
        <v>46195</v>
      </c>
      <c r="Z142" s="106" t="str">
        <f>_xlfn.XLOOKUP($C142,'00 MASTER WORK REGISTER'!B:B,'00 MASTER WORK REGISTER'!I:I,"")</f>
        <v>สหชาติ</v>
      </c>
      <c r="AA142" s="106" t="s">
        <v>784</v>
      </c>
      <c r="AB142" s="106" t="s">
        <v>1902</v>
      </c>
      <c r="AD142" s="10" t="s">
        <v>4502</v>
      </c>
      <c r="AE142" s="9" t="str" cm="1">
        <f t="array" ref="AE142">_xlfn.XLOOKUP(1,($AD142='04 Test Procedure&amp;Report'!$N$4:$N$484)*($AE$4='04 Test Procedure&amp;Report'!$O$4:$O$484),'04 Test Procedure&amp;Report'!$D$4:$D$484,"")</f>
        <v>MDW-69003</v>
      </c>
      <c r="AF142" s="9" t="str" cm="1">
        <f t="array" ref="AF142">_xlfn.XLOOKUP(1,($AD142='04 Test Procedure&amp;Report'!$N$4:$N$484)*($AF$4='04 Test Procedure&amp;Report'!$O$4:$O$484),'04 Test Procedure&amp;Report'!$D$4:$D$484,"")</f>
        <v>MDW-69004</v>
      </c>
    </row>
    <row r="143" spans="1:32" ht="30" customHeight="1" x14ac:dyDescent="0.2">
      <c r="A143" s="9">
        <v>139</v>
      </c>
      <c r="B143" s="106" t="s">
        <v>1629</v>
      </c>
      <c r="C143" s="9" t="s">
        <v>592</v>
      </c>
      <c r="D143" s="9" t="s">
        <v>1612</v>
      </c>
      <c r="E143" s="9" t="str">
        <f t="shared" si="3"/>
        <v>3</v>
      </c>
      <c r="F143" s="9" t="s">
        <v>1115</v>
      </c>
      <c r="G143" s="9" t="s">
        <v>1116</v>
      </c>
      <c r="H143" s="8">
        <v>45937</v>
      </c>
      <c r="I143" s="9" t="s">
        <v>767</v>
      </c>
      <c r="J143" s="8" t="s">
        <v>1117</v>
      </c>
      <c r="K143" s="10" t="s">
        <v>1118</v>
      </c>
      <c r="L143" s="9">
        <v>6.1</v>
      </c>
      <c r="M143" s="9" t="s">
        <v>1105</v>
      </c>
      <c r="N143" s="9" t="s">
        <v>792</v>
      </c>
      <c r="O143" s="9" t="s">
        <v>886</v>
      </c>
      <c r="P143" s="9" t="s">
        <v>787</v>
      </c>
      <c r="Q143" s="9" t="s">
        <v>788</v>
      </c>
      <c r="R143" s="9" t="s">
        <v>1113</v>
      </c>
      <c r="S143" s="9" t="s">
        <v>886</v>
      </c>
      <c r="T143" s="9" t="s">
        <v>1108</v>
      </c>
      <c r="U143" s="9" t="s">
        <v>791</v>
      </c>
      <c r="V143" s="9"/>
      <c r="W143" s="101"/>
      <c r="X143" s="12" t="s">
        <v>768</v>
      </c>
      <c r="Y143" s="101">
        <f>_xlfn.XLOOKUP($C143,'01 Summary'!E:E,'01 Summary'!K:K,"")</f>
        <v>46195</v>
      </c>
      <c r="Z143" s="106" t="str">
        <f>_xlfn.XLOOKUP($C143,'00 MASTER WORK REGISTER'!B:B,'00 MASTER WORK REGISTER'!I:I,"")</f>
        <v>สหชาติ</v>
      </c>
      <c r="AA143" s="106" t="s">
        <v>886</v>
      </c>
      <c r="AB143" s="106" t="s">
        <v>1902</v>
      </c>
      <c r="AD143" s="10" t="s">
        <v>4503</v>
      </c>
      <c r="AE143" s="9" t="str" cm="1">
        <f t="array" ref="AE143">_xlfn.XLOOKUP(1,($AD143='04 Test Procedure&amp;Report'!$N$4:$N$484)*($AE$4='04 Test Procedure&amp;Report'!$O$4:$O$484),'04 Test Procedure&amp;Report'!$D$4:$D$484,"")</f>
        <v>MDW-69005</v>
      </c>
      <c r="AF143" s="9" t="str" cm="1">
        <f t="array" ref="AF143">_xlfn.XLOOKUP(1,($AD143='04 Test Procedure&amp;Report'!$N$4:$N$484)*($AF$4='04 Test Procedure&amp;Report'!$O$4:$O$484),'04 Test Procedure&amp;Report'!$D$4:$D$484,"")</f>
        <v>MDW-69006</v>
      </c>
    </row>
    <row r="144" spans="1:32" ht="30" customHeight="1" x14ac:dyDescent="0.2">
      <c r="A144" s="9">
        <v>140</v>
      </c>
      <c r="B144" s="106"/>
      <c r="C144" s="9" t="s">
        <v>585</v>
      </c>
      <c r="D144" s="9" t="s">
        <v>1612</v>
      </c>
      <c r="E144" s="9" t="str">
        <f t="shared" si="3"/>
        <v>3</v>
      </c>
      <c r="F144" s="9" t="s">
        <v>1119</v>
      </c>
      <c r="G144" s="9" t="s">
        <v>1120</v>
      </c>
      <c r="H144" s="8">
        <v>46212</v>
      </c>
      <c r="I144" s="9" t="s">
        <v>767</v>
      </c>
      <c r="J144" s="8" t="s">
        <v>1121</v>
      </c>
      <c r="K144" s="10" t="s">
        <v>1122</v>
      </c>
      <c r="L144" s="9">
        <v>4.2</v>
      </c>
      <c r="M144" s="9" t="s">
        <v>883</v>
      </c>
      <c r="N144" s="9" t="s">
        <v>792</v>
      </c>
      <c r="O144" s="9" t="s">
        <v>1106</v>
      </c>
      <c r="P144" s="9" t="s">
        <v>787</v>
      </c>
      <c r="Q144" s="9" t="s">
        <v>811</v>
      </c>
      <c r="R144" s="9" t="s">
        <v>1107</v>
      </c>
      <c r="S144" s="9" t="s">
        <v>1106</v>
      </c>
      <c r="T144" s="9" t="s">
        <v>1108</v>
      </c>
      <c r="U144" s="9" t="s">
        <v>791</v>
      </c>
      <c r="V144" s="9"/>
      <c r="W144" s="101"/>
      <c r="X144" s="12" t="s">
        <v>768</v>
      </c>
      <c r="Y144" s="101">
        <f>_xlfn.XLOOKUP($C144,'01 Summary'!E:E,'01 Summary'!K:K,"")</f>
        <v>46255</v>
      </c>
      <c r="Z144" s="106" t="str">
        <f>_xlfn.XLOOKUP($C144,'00 MASTER WORK REGISTER'!B:B,'00 MASTER WORK REGISTER'!I:I,"")</f>
        <v>กำพล</v>
      </c>
      <c r="AA144" s="106" t="s">
        <v>1106</v>
      </c>
      <c r="AB144" s="106" t="s">
        <v>1902</v>
      </c>
      <c r="AD144" s="10" t="s">
        <v>4504</v>
      </c>
      <c r="AE144" s="9" t="str" cm="1">
        <f t="array" ref="AE144">_xlfn.XLOOKUP(1,($AD144='04 Test Procedure&amp;Report'!$N$4:$N$484)*($AE$4='04 Test Procedure&amp;Report'!$O$4:$O$484),'04 Test Procedure&amp;Report'!$D$4:$D$484,"")</f>
        <v>MDW-69007</v>
      </c>
      <c r="AF144" s="9" t="str" cm="1">
        <f t="array" ref="AF144">_xlfn.XLOOKUP(1,($AD144='04 Test Procedure&amp;Report'!$N$4:$N$484)*($AF$4='04 Test Procedure&amp;Report'!$O$4:$O$484),'04 Test Procedure&amp;Report'!$D$4:$D$484,"")</f>
        <v>MDW-69008</v>
      </c>
    </row>
    <row r="145" spans="1:32" ht="30" customHeight="1" x14ac:dyDescent="0.2">
      <c r="A145" s="14">
        <v>141</v>
      </c>
      <c r="B145" s="105" t="s">
        <v>1629</v>
      </c>
      <c r="C145" s="14"/>
      <c r="D145" s="14" t="s">
        <v>1612</v>
      </c>
      <c r="E145" s="14" t="str">
        <f t="shared" si="3"/>
        <v>3</v>
      </c>
      <c r="F145" s="14" t="s">
        <v>1101</v>
      </c>
      <c r="G145" s="14"/>
      <c r="H145" s="15"/>
      <c r="I145" s="14"/>
      <c r="J145" s="15"/>
      <c r="K145" s="16" t="s">
        <v>1123</v>
      </c>
      <c r="L145" s="14">
        <v>3.16</v>
      </c>
      <c r="M145" s="14" t="s">
        <v>1124</v>
      </c>
      <c r="N145" s="14" t="s">
        <v>1125</v>
      </c>
      <c r="O145" s="14" t="s">
        <v>1126</v>
      </c>
      <c r="P145" s="14" t="s">
        <v>787</v>
      </c>
      <c r="Q145" s="14" t="s">
        <v>1127</v>
      </c>
      <c r="R145" s="14" t="s">
        <v>1108</v>
      </c>
      <c r="S145" s="14"/>
      <c r="T145" s="14"/>
      <c r="U145" s="14"/>
      <c r="V145" s="14"/>
      <c r="W145" s="102"/>
      <c r="X145" s="18" t="s">
        <v>527</v>
      </c>
      <c r="Y145" s="102" t="str">
        <f>_xlfn.XLOOKUP($C145,'01 Summary'!E:E,'01 Summary'!K:K,"")</f>
        <v/>
      </c>
      <c r="Z145" s="105">
        <f>_xlfn.XLOOKUP($C145,'00 MASTER WORK REGISTER'!B:B,'00 MASTER WORK REGISTER'!I:I,"")</f>
        <v>0</v>
      </c>
      <c r="AA145" s="105" t="s">
        <v>1106</v>
      </c>
      <c r="AB145" s="105" t="s">
        <v>1902</v>
      </c>
      <c r="AD145" s="16" t="s">
        <v>4512</v>
      </c>
      <c r="AE145" s="14" t="str" cm="1">
        <f t="array" ref="AE145">_xlfn.XLOOKUP(1,($AD145='04 Test Procedure&amp;Report'!$N$4:$N$484)*($AE$4='04 Test Procedure&amp;Report'!$O$4:$O$484),'04 Test Procedure&amp;Report'!$D$4:$D$484,"")</f>
        <v>MDW-69253</v>
      </c>
      <c r="AF145" s="14" t="str" cm="1">
        <f t="array" ref="AF145">_xlfn.XLOOKUP(1,($AD145='04 Test Procedure&amp;Report'!$N$4:$N$484)*($AF$4='04 Test Procedure&amp;Report'!$O$4:$O$484),'04 Test Procedure&amp;Report'!$D$4:$D$484,"")</f>
        <v>MDW-69254</v>
      </c>
    </row>
    <row r="146" spans="1:32" ht="30" customHeight="1" x14ac:dyDescent="0.2">
      <c r="A146" s="14">
        <v>142</v>
      </c>
      <c r="B146" s="105" t="s">
        <v>1629</v>
      </c>
      <c r="C146" s="14"/>
      <c r="D146" s="14" t="s">
        <v>1612</v>
      </c>
      <c r="E146" s="14" t="str">
        <f t="shared" si="3"/>
        <v>3</v>
      </c>
      <c r="F146" s="14" t="s">
        <v>1109</v>
      </c>
      <c r="G146" s="14"/>
      <c r="H146" s="15"/>
      <c r="I146" s="14"/>
      <c r="J146" s="15"/>
      <c r="K146" s="16" t="s">
        <v>1128</v>
      </c>
      <c r="L146" s="14">
        <v>3.5</v>
      </c>
      <c r="M146" s="14" t="s">
        <v>883</v>
      </c>
      <c r="N146" s="14" t="s">
        <v>782</v>
      </c>
      <c r="O146" s="14" t="s">
        <v>783</v>
      </c>
      <c r="P146" s="14" t="s">
        <v>783</v>
      </c>
      <c r="Q146" s="14" t="s">
        <v>1129</v>
      </c>
      <c r="R146" s="14" t="s">
        <v>1108</v>
      </c>
      <c r="S146" s="14"/>
      <c r="T146" s="14"/>
      <c r="U146" s="14"/>
      <c r="V146" s="14"/>
      <c r="W146" s="102"/>
      <c r="X146" s="18" t="s">
        <v>527</v>
      </c>
      <c r="Y146" s="102" t="str">
        <f>_xlfn.XLOOKUP($C146,'01 Summary'!E:E,'01 Summary'!K:K,"")</f>
        <v/>
      </c>
      <c r="Z146" s="105">
        <f>_xlfn.XLOOKUP($C146,'00 MASTER WORK REGISTER'!B:B,'00 MASTER WORK REGISTER'!I:I,"")</f>
        <v>0</v>
      </c>
      <c r="AA146" s="105" t="s">
        <v>784</v>
      </c>
      <c r="AB146" s="105" t="s">
        <v>1902</v>
      </c>
      <c r="AD146" s="16" t="s">
        <v>36</v>
      </c>
      <c r="AE146" s="14" t="str" cm="1">
        <f t="array" ref="AE146">_xlfn.XLOOKUP(1,($AD146='04 Test Procedure&amp;Report'!$N$4:$N$484)*($AE$4='04 Test Procedure&amp;Report'!$O$4:$O$484),'04 Test Procedure&amp;Report'!$D$4:$D$484,"")</f>
        <v/>
      </c>
      <c r="AF146" s="14" t="str" cm="1">
        <f t="array" ref="AF146">_xlfn.XLOOKUP(1,($AD146='04 Test Procedure&amp;Report'!$N$4:$N$484)*($AF$4='04 Test Procedure&amp;Report'!$O$4:$O$484),'04 Test Procedure&amp;Report'!$D$4:$D$484,"")</f>
        <v/>
      </c>
    </row>
    <row r="147" spans="1:32" ht="30" customHeight="1" x14ac:dyDescent="0.2">
      <c r="A147" s="14">
        <v>143</v>
      </c>
      <c r="B147" s="105" t="s">
        <v>1629</v>
      </c>
      <c r="C147" s="14"/>
      <c r="D147" s="14" t="s">
        <v>1612</v>
      </c>
      <c r="E147" s="14" t="str">
        <f t="shared" si="3"/>
        <v>3</v>
      </c>
      <c r="F147" s="14" t="s">
        <v>1115</v>
      </c>
      <c r="G147" s="14"/>
      <c r="H147" s="15"/>
      <c r="I147" s="14"/>
      <c r="J147" s="15"/>
      <c r="K147" s="16" t="s">
        <v>1130</v>
      </c>
      <c r="L147" s="14">
        <v>3.6</v>
      </c>
      <c r="M147" s="14" t="s">
        <v>883</v>
      </c>
      <c r="N147" s="14" t="s">
        <v>782</v>
      </c>
      <c r="O147" s="14" t="s">
        <v>783</v>
      </c>
      <c r="P147" s="14" t="s">
        <v>783</v>
      </c>
      <c r="Q147" s="14" t="s">
        <v>1131</v>
      </c>
      <c r="R147" s="14" t="s">
        <v>1108</v>
      </c>
      <c r="S147" s="14"/>
      <c r="T147" s="14"/>
      <c r="U147" s="14"/>
      <c r="V147" s="14"/>
      <c r="W147" s="102"/>
      <c r="X147" s="18" t="s">
        <v>527</v>
      </c>
      <c r="Y147" s="102" t="str">
        <f>_xlfn.XLOOKUP($C147,'01 Summary'!E:E,'01 Summary'!K:K,"")</f>
        <v/>
      </c>
      <c r="Z147" s="105">
        <f>_xlfn.XLOOKUP($C147,'00 MASTER WORK REGISTER'!B:B,'00 MASTER WORK REGISTER'!I:I,"")</f>
        <v>0</v>
      </c>
      <c r="AA147" s="105" t="s">
        <v>886</v>
      </c>
      <c r="AB147" s="105" t="s">
        <v>1902</v>
      </c>
      <c r="AD147" s="16" t="s">
        <v>37</v>
      </c>
      <c r="AE147" s="14" t="str" cm="1">
        <f t="array" ref="AE147">_xlfn.XLOOKUP(1,($AD147='04 Test Procedure&amp;Report'!$N$4:$N$484)*($AE$4='04 Test Procedure&amp;Report'!$O$4:$O$484),'04 Test Procedure&amp;Report'!$D$4:$D$484,"")</f>
        <v/>
      </c>
      <c r="AF147" s="14" t="str" cm="1">
        <f t="array" ref="AF147">_xlfn.XLOOKUP(1,($AD147='04 Test Procedure&amp;Report'!$N$4:$N$484)*($AF$4='04 Test Procedure&amp;Report'!$O$4:$O$484),'04 Test Procedure&amp;Report'!$D$4:$D$484,"")</f>
        <v/>
      </c>
    </row>
    <row r="148" spans="1:32" ht="30" customHeight="1" x14ac:dyDescent="0.2">
      <c r="A148" s="14">
        <v>144</v>
      </c>
      <c r="B148" s="105" t="s">
        <v>1629</v>
      </c>
      <c r="C148" s="14"/>
      <c r="D148" s="14" t="s">
        <v>1612</v>
      </c>
      <c r="E148" s="14" t="str">
        <f t="shared" si="3"/>
        <v>3</v>
      </c>
      <c r="F148" s="14" t="s">
        <v>1119</v>
      </c>
      <c r="G148" s="14"/>
      <c r="H148" s="15"/>
      <c r="I148" s="14"/>
      <c r="J148" s="15"/>
      <c r="K148" s="16" t="s">
        <v>1132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02"/>
      <c r="X148" s="18" t="s">
        <v>527</v>
      </c>
      <c r="Y148" s="102" t="str">
        <f>_xlfn.XLOOKUP($C148,'01 Summary'!E:E,'01 Summary'!K:K,"")</f>
        <v/>
      </c>
      <c r="Z148" s="105">
        <f>_xlfn.XLOOKUP($C148,'00 MASTER WORK REGISTER'!B:B,'00 MASTER WORK REGISTER'!I:I,"")</f>
        <v>0</v>
      </c>
      <c r="AA148" s="105" t="s">
        <v>1106</v>
      </c>
      <c r="AB148" s="105" t="s">
        <v>1902</v>
      </c>
      <c r="AD148" s="16" t="s">
        <v>35</v>
      </c>
      <c r="AE148" s="14" t="str" cm="1">
        <f t="array" ref="AE148">_xlfn.XLOOKUP(1,($AD148='04 Test Procedure&amp;Report'!$N$4:$N$484)*($AE$4='04 Test Procedure&amp;Report'!$O$4:$O$484),'04 Test Procedure&amp;Report'!$D$4:$D$484,"")</f>
        <v/>
      </c>
      <c r="AF148" s="14" t="str" cm="1">
        <f t="array" ref="AF148">_xlfn.XLOOKUP(1,($AD148='04 Test Procedure&amp;Report'!$N$4:$N$484)*($AF$4='04 Test Procedure&amp;Report'!$O$4:$O$484),'04 Test Procedure&amp;Report'!$D$4:$D$484,"")</f>
        <v/>
      </c>
    </row>
    <row r="149" spans="1:32" ht="30" customHeight="1" x14ac:dyDescent="0.2">
      <c r="A149" s="14">
        <v>145</v>
      </c>
      <c r="B149" s="105"/>
      <c r="C149" s="14"/>
      <c r="D149" s="14" t="s">
        <v>1612</v>
      </c>
      <c r="E149" s="14" t="str">
        <f t="shared" si="3"/>
        <v/>
      </c>
      <c r="F149" s="14"/>
      <c r="G149" s="14"/>
      <c r="H149" s="15"/>
      <c r="I149" s="14"/>
      <c r="J149" s="15"/>
      <c r="K149" s="16" t="s">
        <v>1133</v>
      </c>
      <c r="L149" s="14">
        <v>3.4</v>
      </c>
      <c r="M149" s="14" t="s">
        <v>1124</v>
      </c>
      <c r="N149" s="14" t="s">
        <v>1134</v>
      </c>
      <c r="O149" s="14" t="s">
        <v>1135</v>
      </c>
      <c r="P149" s="14" t="s">
        <v>783</v>
      </c>
      <c r="Q149" s="14" t="s">
        <v>1127</v>
      </c>
      <c r="R149" s="14"/>
      <c r="S149" s="14"/>
      <c r="T149" s="14"/>
      <c r="U149" s="14"/>
      <c r="V149" s="14"/>
      <c r="W149" s="102"/>
      <c r="X149" s="17"/>
      <c r="Y149" s="102" t="str">
        <f>_xlfn.XLOOKUP($C149,'01 Summary'!E:E,'01 Summary'!K:K,"")</f>
        <v/>
      </c>
      <c r="Z149" s="105">
        <f>_xlfn.XLOOKUP($C149,'00 MASTER WORK REGISTER'!B:B,'00 MASTER WORK REGISTER'!I:I,"")</f>
        <v>0</v>
      </c>
      <c r="AA149" s="105">
        <v>0</v>
      </c>
      <c r="AB149" s="105">
        <v>0</v>
      </c>
      <c r="AD149" s="16" t="s">
        <v>454</v>
      </c>
      <c r="AE149" s="14" t="str" cm="1">
        <f t="array" ref="AE149">_xlfn.XLOOKUP(1,($AD149='04 Test Procedure&amp;Report'!$N$4:$N$484)*($AE$4='04 Test Procedure&amp;Report'!$O$4:$O$484),'04 Test Procedure&amp;Report'!$D$4:$D$484,"")</f>
        <v/>
      </c>
      <c r="AF149" s="14" t="str" cm="1">
        <f t="array" ref="AF149">_xlfn.XLOOKUP(1,($AD149='04 Test Procedure&amp;Report'!$N$4:$N$484)*($AF$4='04 Test Procedure&amp;Report'!$O$4:$O$484),'04 Test Procedure&amp;Report'!$D$4:$D$484,"")</f>
        <v/>
      </c>
    </row>
    <row r="150" spans="1:32" ht="30" customHeight="1" x14ac:dyDescent="0.2">
      <c r="A150" s="14">
        <v>146</v>
      </c>
      <c r="B150" s="105"/>
      <c r="C150" s="14"/>
      <c r="D150" s="14" t="s">
        <v>1612</v>
      </c>
      <c r="E150" s="14" t="str">
        <f t="shared" si="3"/>
        <v/>
      </c>
      <c r="F150" s="14"/>
      <c r="G150" s="14"/>
      <c r="H150" s="15"/>
      <c r="I150" s="14"/>
      <c r="J150" s="15"/>
      <c r="K150" s="16" t="s">
        <v>1136</v>
      </c>
      <c r="L150" s="14">
        <v>3.4</v>
      </c>
      <c r="M150" s="14" t="s">
        <v>1124</v>
      </c>
      <c r="N150" s="14" t="s">
        <v>1134</v>
      </c>
      <c r="O150" s="14" t="s">
        <v>1137</v>
      </c>
      <c r="P150" s="14" t="s">
        <v>783</v>
      </c>
      <c r="Q150" s="14" t="s">
        <v>1127</v>
      </c>
      <c r="R150" s="14"/>
      <c r="S150" s="14"/>
      <c r="T150" s="14"/>
      <c r="U150" s="14"/>
      <c r="V150" s="14"/>
      <c r="W150" s="102"/>
      <c r="X150" s="17"/>
      <c r="Y150" s="102" t="str">
        <f>_xlfn.XLOOKUP($C150,'01 Summary'!E:E,'01 Summary'!K:K,"")</f>
        <v/>
      </c>
      <c r="Z150" s="105">
        <f>_xlfn.XLOOKUP($C150,'00 MASTER WORK REGISTER'!B:B,'00 MASTER WORK REGISTER'!I:I,"")</f>
        <v>0</v>
      </c>
      <c r="AA150" s="105">
        <v>0</v>
      </c>
      <c r="AB150" s="105">
        <v>0</v>
      </c>
      <c r="AD150" s="16" t="s">
        <v>455</v>
      </c>
      <c r="AE150" s="14" t="str" cm="1">
        <f t="array" ref="AE150">_xlfn.XLOOKUP(1,($AD150='04 Test Procedure&amp;Report'!$N$4:$N$484)*($AE$4='04 Test Procedure&amp;Report'!$O$4:$O$484),'04 Test Procedure&amp;Report'!$D$4:$D$484,"")</f>
        <v/>
      </c>
      <c r="AF150" s="14" t="str" cm="1">
        <f t="array" ref="AF150">_xlfn.XLOOKUP(1,($AD150='04 Test Procedure&amp;Report'!$N$4:$N$484)*($AF$4='04 Test Procedure&amp;Report'!$O$4:$O$484),'04 Test Procedure&amp;Report'!$D$4:$D$484,"")</f>
        <v/>
      </c>
    </row>
    <row r="151" spans="1:32" ht="30" customHeight="1" x14ac:dyDescent="0.2">
      <c r="A151" s="14">
        <v>147</v>
      </c>
      <c r="B151" s="105"/>
      <c r="C151" s="14"/>
      <c r="D151" s="14" t="s">
        <v>1612</v>
      </c>
      <c r="E151" s="14" t="str">
        <f t="shared" si="3"/>
        <v>3</v>
      </c>
      <c r="F151" s="14" t="s">
        <v>1138</v>
      </c>
      <c r="G151" s="14"/>
      <c r="H151" s="15"/>
      <c r="I151" s="14"/>
      <c r="J151" s="15"/>
      <c r="K151" s="16" t="s">
        <v>1139</v>
      </c>
      <c r="L151" s="14"/>
      <c r="M151" s="14" t="s">
        <v>883</v>
      </c>
      <c r="N151" s="14" t="s">
        <v>782</v>
      </c>
      <c r="O151" s="14" t="s">
        <v>1140</v>
      </c>
      <c r="P151" s="14" t="s">
        <v>783</v>
      </c>
      <c r="Q151" s="14" t="s">
        <v>1141</v>
      </c>
      <c r="R151" s="14" t="s">
        <v>1108</v>
      </c>
      <c r="S151" s="14"/>
      <c r="T151" s="14"/>
      <c r="U151" s="14"/>
      <c r="V151" s="14"/>
      <c r="W151" s="102"/>
      <c r="X151" s="18" t="s">
        <v>527</v>
      </c>
      <c r="Y151" s="102" t="str">
        <f>_xlfn.XLOOKUP($C151,'01 Summary'!E:E,'01 Summary'!K:K,"")</f>
        <v/>
      </c>
      <c r="Z151" s="105">
        <f>_xlfn.XLOOKUP($C151,'00 MASTER WORK REGISTER'!B:B,'00 MASTER WORK REGISTER'!I:I,"")</f>
        <v>0</v>
      </c>
      <c r="AA151" s="105" t="s">
        <v>380</v>
      </c>
      <c r="AB151" s="105" t="s">
        <v>380</v>
      </c>
      <c r="AD151" s="16" t="s">
        <v>4682</v>
      </c>
      <c r="AE151" s="14" t="str" cm="1">
        <f t="array" ref="AE151">_xlfn.XLOOKUP(1,($AD151='04 Test Procedure&amp;Report'!$N$4:$N$484)*($AE$4='04 Test Procedure&amp;Report'!$O$4:$O$484),'04 Test Procedure&amp;Report'!$D$4:$D$484,"")</f>
        <v/>
      </c>
      <c r="AF151" s="14" t="str" cm="1">
        <f t="array" ref="AF151">_xlfn.XLOOKUP(1,($AD151='04 Test Procedure&amp;Report'!$N$4:$N$484)*($AF$4='04 Test Procedure&amp;Report'!$O$4:$O$484),'04 Test Procedure&amp;Report'!$D$4:$D$484,"")</f>
        <v/>
      </c>
    </row>
    <row r="152" spans="1:32" ht="30" customHeight="1" x14ac:dyDescent="0.2">
      <c r="A152" s="14">
        <v>148</v>
      </c>
      <c r="B152" s="105"/>
      <c r="C152" s="14"/>
      <c r="D152" s="14" t="s">
        <v>1612</v>
      </c>
      <c r="E152" s="14" t="str">
        <f t="shared" si="3"/>
        <v>3</v>
      </c>
      <c r="F152" s="14" t="s">
        <v>1142</v>
      </c>
      <c r="G152" s="14"/>
      <c r="H152" s="15"/>
      <c r="I152" s="14"/>
      <c r="J152" s="15"/>
      <c r="K152" s="16" t="s">
        <v>1143</v>
      </c>
      <c r="L152" s="14"/>
      <c r="M152" s="14" t="s">
        <v>865</v>
      </c>
      <c r="N152" s="14" t="s">
        <v>1125</v>
      </c>
      <c r="O152" s="14" t="s">
        <v>1126</v>
      </c>
      <c r="P152" s="14" t="s">
        <v>787</v>
      </c>
      <c r="Q152" s="14" t="s">
        <v>1127</v>
      </c>
      <c r="R152" s="14" t="s">
        <v>1108</v>
      </c>
      <c r="S152" s="14"/>
      <c r="T152" s="14"/>
      <c r="U152" s="14"/>
      <c r="V152" s="14"/>
      <c r="W152" s="102"/>
      <c r="X152" s="18" t="s">
        <v>527</v>
      </c>
      <c r="Y152" s="102" t="str">
        <f>_xlfn.XLOOKUP($C152,'01 Summary'!E:E,'01 Summary'!K:K,"")</f>
        <v/>
      </c>
      <c r="Z152" s="105">
        <f>_xlfn.XLOOKUP($C152,'00 MASTER WORK REGISTER'!B:B,'00 MASTER WORK REGISTER'!I:I,"")</f>
        <v>0</v>
      </c>
      <c r="AA152" s="105" t="s">
        <v>380</v>
      </c>
      <c r="AB152" s="105" t="s">
        <v>380</v>
      </c>
      <c r="AD152" s="16" t="s">
        <v>4683</v>
      </c>
      <c r="AE152" s="14" t="str" cm="1">
        <f t="array" ref="AE152">_xlfn.XLOOKUP(1,($AD152='04 Test Procedure&amp;Report'!$N$4:$N$484)*($AE$4='04 Test Procedure&amp;Report'!$O$4:$O$484),'04 Test Procedure&amp;Report'!$D$4:$D$484,"")</f>
        <v/>
      </c>
      <c r="AF152" s="14" t="str" cm="1">
        <f t="array" ref="AF152">_xlfn.XLOOKUP(1,($AD152='04 Test Procedure&amp;Report'!$N$4:$N$484)*($AF$4='04 Test Procedure&amp;Report'!$O$4:$O$484),'04 Test Procedure&amp;Report'!$D$4:$D$484,"")</f>
        <v/>
      </c>
    </row>
    <row r="153" spans="1:32" ht="30" customHeight="1" x14ac:dyDescent="0.2">
      <c r="A153" s="9">
        <v>149</v>
      </c>
      <c r="B153" s="106"/>
      <c r="C153" s="9" t="s">
        <v>551</v>
      </c>
      <c r="D153" s="9" t="s">
        <v>1612</v>
      </c>
      <c r="E153" s="9" t="str">
        <f t="shared" si="3"/>
        <v>3</v>
      </c>
      <c r="F153" s="9" t="s">
        <v>1144</v>
      </c>
      <c r="G153" s="9" t="s">
        <v>1145</v>
      </c>
      <c r="H153" s="8">
        <v>45719</v>
      </c>
      <c r="I153" s="9" t="s">
        <v>767</v>
      </c>
      <c r="J153" s="8" t="s">
        <v>878</v>
      </c>
      <c r="K153" s="10" t="s">
        <v>1146</v>
      </c>
      <c r="L153" s="9">
        <v>3.4</v>
      </c>
      <c r="M153" s="9" t="s">
        <v>1124</v>
      </c>
      <c r="N153" s="9" t="s">
        <v>785</v>
      </c>
      <c r="O153" s="9" t="s">
        <v>794</v>
      </c>
      <c r="P153" s="9" t="s">
        <v>787</v>
      </c>
      <c r="Q153" s="9" t="s">
        <v>788</v>
      </c>
      <c r="R153" s="9" t="s">
        <v>1108</v>
      </c>
      <c r="S153" s="9" t="s">
        <v>794</v>
      </c>
      <c r="T153" s="9" t="s">
        <v>1108</v>
      </c>
      <c r="U153" s="9" t="s">
        <v>791</v>
      </c>
      <c r="V153" s="9"/>
      <c r="W153" s="101"/>
      <c r="X153" s="12" t="s">
        <v>768</v>
      </c>
      <c r="Y153" s="101">
        <f>_xlfn.XLOOKUP($C153,'01 Summary'!E:E,'01 Summary'!K:K,"")</f>
        <v>45805</v>
      </c>
      <c r="Z153" s="106" t="str">
        <f>_xlfn.XLOOKUP($C153,'00 MASTER WORK REGISTER'!B:B,'00 MASTER WORK REGISTER'!I:I,"")</f>
        <v>-</v>
      </c>
      <c r="AA153" s="106" t="s">
        <v>794</v>
      </c>
      <c r="AB153" s="106" t="s">
        <v>1902</v>
      </c>
      <c r="AD153" s="10" t="s">
        <v>4684</v>
      </c>
      <c r="AE153" s="9" t="str" cm="1">
        <f t="array" ref="AE153">_xlfn.XLOOKUP(1,($AD153='04 Test Procedure&amp;Report'!$N$4:$N$484)*($AE$4='04 Test Procedure&amp;Report'!$O$4:$O$484),'04 Test Procedure&amp;Report'!$D$4:$D$484,"")</f>
        <v/>
      </c>
      <c r="AF153" s="9" t="str" cm="1">
        <f t="array" ref="AF153">_xlfn.XLOOKUP(1,($AD153='04 Test Procedure&amp;Report'!$N$4:$N$484)*($AF$4='04 Test Procedure&amp;Report'!$O$4:$O$484),'04 Test Procedure&amp;Report'!$D$4:$D$484,"")</f>
        <v/>
      </c>
    </row>
    <row r="154" spans="1:32" ht="30" customHeight="1" x14ac:dyDescent="0.2">
      <c r="A154" s="9">
        <v>150</v>
      </c>
      <c r="B154" s="106"/>
      <c r="C154" s="9" t="s">
        <v>551</v>
      </c>
      <c r="D154" s="9" t="s">
        <v>1612</v>
      </c>
      <c r="E154" s="9" t="str">
        <f t="shared" si="3"/>
        <v>3</v>
      </c>
      <c r="F154" s="9" t="s">
        <v>1147</v>
      </c>
      <c r="G154" s="9" t="s">
        <v>1148</v>
      </c>
      <c r="H154" s="8">
        <v>45740</v>
      </c>
      <c r="I154" s="9" t="s">
        <v>767</v>
      </c>
      <c r="J154" s="8" t="s">
        <v>878</v>
      </c>
      <c r="K154" s="10" t="s">
        <v>1149</v>
      </c>
      <c r="L154" s="9">
        <v>3.4</v>
      </c>
      <c r="M154" s="9" t="s">
        <v>1124</v>
      </c>
      <c r="N154" s="9" t="s">
        <v>785</v>
      </c>
      <c r="O154" s="9" t="s">
        <v>794</v>
      </c>
      <c r="P154" s="9" t="s">
        <v>787</v>
      </c>
      <c r="Q154" s="9" t="s">
        <v>768</v>
      </c>
      <c r="R154" s="9" t="s">
        <v>1108</v>
      </c>
      <c r="S154" s="9" t="s">
        <v>794</v>
      </c>
      <c r="T154" s="9" t="s">
        <v>1108</v>
      </c>
      <c r="U154" s="9" t="s">
        <v>791</v>
      </c>
      <c r="V154" s="9"/>
      <c r="W154" s="101"/>
      <c r="X154" s="12" t="s">
        <v>768</v>
      </c>
      <c r="Y154" s="101">
        <f>_xlfn.XLOOKUP($C154,'01 Summary'!E:E,'01 Summary'!K:K,"")</f>
        <v>45805</v>
      </c>
      <c r="Z154" s="106" t="str">
        <f>_xlfn.XLOOKUP($C154,'00 MASTER WORK REGISTER'!B:B,'00 MASTER WORK REGISTER'!I:I,"")</f>
        <v>-</v>
      </c>
      <c r="AA154" s="106" t="s">
        <v>794</v>
      </c>
      <c r="AB154" s="106" t="s">
        <v>1902</v>
      </c>
      <c r="AD154" s="10" t="s">
        <v>4616</v>
      </c>
      <c r="AE154" s="9" t="s">
        <v>3507</v>
      </c>
      <c r="AF154" s="9" t="str" cm="1">
        <f t="array" ref="AF154">_xlfn.XLOOKUP(1,($AD154='04 Test Procedure&amp;Report'!$N$4:$N$484)*($AF$4='04 Test Procedure&amp;Report'!$O$4:$O$484),'04 Test Procedure&amp;Report'!$D$4:$D$484,"")</f>
        <v>MDW-69201</v>
      </c>
    </row>
    <row r="155" spans="1:32" ht="30" customHeight="1" x14ac:dyDescent="0.2">
      <c r="A155" s="9">
        <v>151</v>
      </c>
      <c r="B155" s="106"/>
      <c r="C155" s="9" t="s">
        <v>551</v>
      </c>
      <c r="D155" s="9" t="s">
        <v>1612</v>
      </c>
      <c r="E155" s="9" t="str">
        <f t="shared" si="3"/>
        <v>3</v>
      </c>
      <c r="F155" s="9" t="s">
        <v>1150</v>
      </c>
      <c r="G155" s="9" t="s">
        <v>1151</v>
      </c>
      <c r="H155" s="8">
        <v>45740</v>
      </c>
      <c r="I155" s="9" t="s">
        <v>767</v>
      </c>
      <c r="J155" s="8" t="s">
        <v>878</v>
      </c>
      <c r="K155" s="10" t="s">
        <v>1152</v>
      </c>
      <c r="L155" s="9">
        <v>3.4</v>
      </c>
      <c r="M155" s="9" t="s">
        <v>1124</v>
      </c>
      <c r="N155" s="9" t="s">
        <v>785</v>
      </c>
      <c r="O155" s="9" t="s">
        <v>794</v>
      </c>
      <c r="P155" s="9" t="s">
        <v>787</v>
      </c>
      <c r="Q155" s="9" t="s">
        <v>768</v>
      </c>
      <c r="R155" s="9" t="s">
        <v>1108</v>
      </c>
      <c r="S155" s="9" t="s">
        <v>794</v>
      </c>
      <c r="T155" s="9" t="s">
        <v>1108</v>
      </c>
      <c r="U155" s="9" t="s">
        <v>791</v>
      </c>
      <c r="V155" s="9"/>
      <c r="W155" s="101"/>
      <c r="X155" s="12" t="s">
        <v>768</v>
      </c>
      <c r="Y155" s="101">
        <f>_xlfn.XLOOKUP($C155,'01 Summary'!E:E,'01 Summary'!K:K,"")</f>
        <v>45805</v>
      </c>
      <c r="Z155" s="106" t="str">
        <f>_xlfn.XLOOKUP($C155,'00 MASTER WORK REGISTER'!B:B,'00 MASTER WORK REGISTER'!I:I,"")</f>
        <v>-</v>
      </c>
      <c r="AA155" s="106" t="s">
        <v>794</v>
      </c>
      <c r="AB155" s="106" t="s">
        <v>1902</v>
      </c>
      <c r="AD155" s="10" t="s">
        <v>4617</v>
      </c>
      <c r="AE155" s="9" t="s">
        <v>3507</v>
      </c>
      <c r="AF155" s="9" t="str" cm="1">
        <f t="array" ref="AF155">_xlfn.XLOOKUP(1,($AD155='04 Test Procedure&amp;Report'!$N$4:$N$484)*($AF$4='04 Test Procedure&amp;Report'!$O$4:$O$484),'04 Test Procedure&amp;Report'!$D$4:$D$484,"")</f>
        <v>MDW-69202</v>
      </c>
    </row>
    <row r="156" spans="1:32" ht="30" customHeight="1" x14ac:dyDescent="0.2">
      <c r="A156" s="9">
        <v>152</v>
      </c>
      <c r="B156" s="106"/>
      <c r="C156" s="9" t="s">
        <v>551</v>
      </c>
      <c r="D156" s="9" t="s">
        <v>1612</v>
      </c>
      <c r="E156" s="9" t="str">
        <f t="shared" si="3"/>
        <v>3</v>
      </c>
      <c r="F156" s="9" t="s">
        <v>1153</v>
      </c>
      <c r="G156" s="9" t="s">
        <v>1154</v>
      </c>
      <c r="H156" s="8">
        <v>45828</v>
      </c>
      <c r="I156" s="9" t="s">
        <v>767</v>
      </c>
      <c r="J156" s="8" t="s">
        <v>878</v>
      </c>
      <c r="K156" s="10" t="s">
        <v>1155</v>
      </c>
      <c r="L156" s="9">
        <v>3.4</v>
      </c>
      <c r="M156" s="9" t="s">
        <v>1124</v>
      </c>
      <c r="N156" s="9" t="s">
        <v>785</v>
      </c>
      <c r="O156" s="9" t="s">
        <v>794</v>
      </c>
      <c r="P156" s="9" t="s">
        <v>787</v>
      </c>
      <c r="Q156" s="9" t="s">
        <v>768</v>
      </c>
      <c r="R156" s="9" t="s">
        <v>1108</v>
      </c>
      <c r="S156" s="9" t="s">
        <v>794</v>
      </c>
      <c r="T156" s="9" t="s">
        <v>1108</v>
      </c>
      <c r="U156" s="9" t="s">
        <v>791</v>
      </c>
      <c r="V156" s="9"/>
      <c r="W156" s="101"/>
      <c r="X156" s="12" t="s">
        <v>768</v>
      </c>
      <c r="Y156" s="101">
        <f>_xlfn.XLOOKUP($C156,'01 Summary'!E:E,'01 Summary'!K:K,"")</f>
        <v>45805</v>
      </c>
      <c r="Z156" s="106" t="str">
        <f>_xlfn.XLOOKUP($C156,'00 MASTER WORK REGISTER'!B:B,'00 MASTER WORK REGISTER'!I:I,"")</f>
        <v>-</v>
      </c>
      <c r="AA156" s="106" t="s">
        <v>794</v>
      </c>
      <c r="AB156" s="106" t="s">
        <v>1902</v>
      </c>
      <c r="AD156" s="10" t="s">
        <v>4618</v>
      </c>
      <c r="AE156" s="9" t="s">
        <v>3507</v>
      </c>
      <c r="AF156" s="9" t="str" cm="1">
        <f t="array" ref="AF156">_xlfn.XLOOKUP(1,($AD156='04 Test Procedure&amp;Report'!$N$4:$N$484)*($AF$4='04 Test Procedure&amp;Report'!$O$4:$O$484),'04 Test Procedure&amp;Report'!$D$4:$D$484,"")</f>
        <v>MDW-69203</v>
      </c>
    </row>
    <row r="157" spans="1:32" ht="30" customHeight="1" x14ac:dyDescent="0.2">
      <c r="A157" s="9">
        <v>153</v>
      </c>
      <c r="B157" s="106"/>
      <c r="C157" s="9" t="s">
        <v>551</v>
      </c>
      <c r="D157" s="9" t="s">
        <v>1612</v>
      </c>
      <c r="E157" s="9" t="str">
        <f t="shared" si="3"/>
        <v>3</v>
      </c>
      <c r="F157" s="9" t="s">
        <v>1156</v>
      </c>
      <c r="G157" s="9" t="s">
        <v>1157</v>
      </c>
      <c r="H157" s="8">
        <v>45828</v>
      </c>
      <c r="I157" s="9" t="s">
        <v>767</v>
      </c>
      <c r="J157" s="8" t="s">
        <v>878</v>
      </c>
      <c r="K157" s="10" t="s">
        <v>1158</v>
      </c>
      <c r="L157" s="9">
        <v>3.4</v>
      </c>
      <c r="M157" s="9" t="s">
        <v>1124</v>
      </c>
      <c r="N157" s="9" t="s">
        <v>785</v>
      </c>
      <c r="O157" s="9" t="s">
        <v>794</v>
      </c>
      <c r="P157" s="9" t="s">
        <v>787</v>
      </c>
      <c r="Q157" s="9" t="s">
        <v>768</v>
      </c>
      <c r="R157" s="9" t="s">
        <v>1108</v>
      </c>
      <c r="S157" s="9" t="s">
        <v>794</v>
      </c>
      <c r="T157" s="9" t="s">
        <v>1108</v>
      </c>
      <c r="U157" s="9" t="s">
        <v>791</v>
      </c>
      <c r="V157" s="9"/>
      <c r="W157" s="101"/>
      <c r="X157" s="12" t="s">
        <v>768</v>
      </c>
      <c r="Y157" s="101">
        <f>_xlfn.XLOOKUP($C157,'01 Summary'!E:E,'01 Summary'!K:K,"")</f>
        <v>45805</v>
      </c>
      <c r="Z157" s="106" t="str">
        <f>_xlfn.XLOOKUP($C157,'00 MASTER WORK REGISTER'!B:B,'00 MASTER WORK REGISTER'!I:I,"")</f>
        <v>-</v>
      </c>
      <c r="AA157" s="106" t="s">
        <v>794</v>
      </c>
      <c r="AB157" s="106" t="s">
        <v>1902</v>
      </c>
      <c r="AD157" s="10" t="s">
        <v>4619</v>
      </c>
      <c r="AE157" s="9" t="s">
        <v>3507</v>
      </c>
      <c r="AF157" s="9" t="str" cm="1">
        <f t="array" ref="AF157">_xlfn.XLOOKUP(1,($AD157='04 Test Procedure&amp;Report'!$N$4:$N$484)*($AF$4='04 Test Procedure&amp;Report'!$O$4:$O$484),'04 Test Procedure&amp;Report'!$D$4:$D$484,"")</f>
        <v>MDW-69204</v>
      </c>
    </row>
    <row r="158" spans="1:32" ht="30" customHeight="1" x14ac:dyDescent="0.2">
      <c r="A158" s="9">
        <v>154</v>
      </c>
      <c r="B158" s="106"/>
      <c r="C158" s="9" t="s">
        <v>551</v>
      </c>
      <c r="D158" s="9" t="s">
        <v>1612</v>
      </c>
      <c r="E158" s="9" t="str">
        <f t="shared" si="3"/>
        <v>3</v>
      </c>
      <c r="F158" s="9" t="s">
        <v>1159</v>
      </c>
      <c r="G158" s="9" t="s">
        <v>1160</v>
      </c>
      <c r="H158" s="8">
        <v>45828</v>
      </c>
      <c r="I158" s="9" t="s">
        <v>767</v>
      </c>
      <c r="J158" s="8" t="s">
        <v>878</v>
      </c>
      <c r="K158" s="10" t="s">
        <v>1161</v>
      </c>
      <c r="L158" s="9">
        <v>3.4</v>
      </c>
      <c r="M158" s="9" t="s">
        <v>1124</v>
      </c>
      <c r="N158" s="9" t="s">
        <v>785</v>
      </c>
      <c r="O158" s="9" t="s">
        <v>794</v>
      </c>
      <c r="P158" s="9" t="s">
        <v>787</v>
      </c>
      <c r="Q158" s="9" t="s">
        <v>768</v>
      </c>
      <c r="R158" s="9" t="s">
        <v>1108</v>
      </c>
      <c r="S158" s="9" t="s">
        <v>794</v>
      </c>
      <c r="T158" s="9" t="s">
        <v>1108</v>
      </c>
      <c r="U158" s="9" t="s">
        <v>791</v>
      </c>
      <c r="V158" s="9"/>
      <c r="W158" s="101"/>
      <c r="X158" s="12" t="s">
        <v>768</v>
      </c>
      <c r="Y158" s="101">
        <f>_xlfn.XLOOKUP($C158,'01 Summary'!E:E,'01 Summary'!K:K,"")</f>
        <v>45805</v>
      </c>
      <c r="Z158" s="106" t="str">
        <f>_xlfn.XLOOKUP($C158,'00 MASTER WORK REGISTER'!B:B,'00 MASTER WORK REGISTER'!I:I,"")</f>
        <v>-</v>
      </c>
      <c r="AA158" s="106" t="s">
        <v>794</v>
      </c>
      <c r="AB158" s="106" t="s">
        <v>1902</v>
      </c>
      <c r="AD158" s="10" t="s">
        <v>4620</v>
      </c>
      <c r="AE158" s="9" t="s">
        <v>3507</v>
      </c>
      <c r="AF158" s="9" t="str" cm="1">
        <f t="array" ref="AF158">_xlfn.XLOOKUP(1,($AD158='04 Test Procedure&amp;Report'!$N$4:$N$484)*($AF$4='04 Test Procedure&amp;Report'!$O$4:$O$484),'04 Test Procedure&amp;Report'!$D$4:$D$484,"")</f>
        <v>MDW-69205</v>
      </c>
    </row>
    <row r="159" spans="1:32" ht="30" customHeight="1" x14ac:dyDescent="0.2">
      <c r="A159" s="9">
        <v>155</v>
      </c>
      <c r="B159" s="106"/>
      <c r="C159" s="9" t="s">
        <v>551</v>
      </c>
      <c r="D159" s="9" t="s">
        <v>1612</v>
      </c>
      <c r="E159" s="9" t="str">
        <f t="shared" si="3"/>
        <v>3</v>
      </c>
      <c r="F159" s="9" t="s">
        <v>1162</v>
      </c>
      <c r="G159" s="9" t="s">
        <v>1163</v>
      </c>
      <c r="H159" s="8">
        <v>45719</v>
      </c>
      <c r="I159" s="9" t="s">
        <v>767</v>
      </c>
      <c r="J159" s="8" t="s">
        <v>878</v>
      </c>
      <c r="K159" s="10" t="s">
        <v>1164</v>
      </c>
      <c r="L159" s="9">
        <v>3.4</v>
      </c>
      <c r="M159" s="9" t="s">
        <v>1124</v>
      </c>
      <c r="N159" s="9" t="s">
        <v>785</v>
      </c>
      <c r="O159" s="9" t="s">
        <v>794</v>
      </c>
      <c r="P159" s="9" t="s">
        <v>787</v>
      </c>
      <c r="Q159" s="9" t="s">
        <v>768</v>
      </c>
      <c r="R159" s="9" t="s">
        <v>1108</v>
      </c>
      <c r="S159" s="9" t="s">
        <v>794</v>
      </c>
      <c r="T159" s="9" t="s">
        <v>1108</v>
      </c>
      <c r="U159" s="9" t="s">
        <v>791</v>
      </c>
      <c r="V159" s="9"/>
      <c r="W159" s="101"/>
      <c r="X159" s="12" t="s">
        <v>768</v>
      </c>
      <c r="Y159" s="101">
        <f>_xlfn.XLOOKUP($C159,'01 Summary'!E:E,'01 Summary'!K:K,"")</f>
        <v>45805</v>
      </c>
      <c r="Z159" s="106" t="str">
        <f>_xlfn.XLOOKUP($C159,'00 MASTER WORK REGISTER'!B:B,'00 MASTER WORK REGISTER'!I:I,"")</f>
        <v>-</v>
      </c>
      <c r="AA159" s="106" t="s">
        <v>794</v>
      </c>
      <c r="AB159" s="106" t="s">
        <v>1902</v>
      </c>
      <c r="AD159" s="10" t="s">
        <v>4621</v>
      </c>
      <c r="AE159" s="9" t="s">
        <v>3507</v>
      </c>
      <c r="AF159" s="9" t="str" cm="1">
        <f t="array" ref="AF159">_xlfn.XLOOKUP(1,($AD159='04 Test Procedure&amp;Report'!$N$4:$N$484)*($AF$4='04 Test Procedure&amp;Report'!$O$4:$O$484),'04 Test Procedure&amp;Report'!$D$4:$D$484,"")</f>
        <v>MDW-69206</v>
      </c>
    </row>
    <row r="160" spans="1:32" ht="30" customHeight="1" x14ac:dyDescent="0.2">
      <c r="A160" s="9">
        <v>156</v>
      </c>
      <c r="B160" s="106"/>
      <c r="C160" s="9" t="s">
        <v>551</v>
      </c>
      <c r="D160" s="9" t="s">
        <v>1612</v>
      </c>
      <c r="E160" s="9" t="str">
        <f t="shared" si="3"/>
        <v>3</v>
      </c>
      <c r="F160" s="9" t="s">
        <v>1165</v>
      </c>
      <c r="G160" s="9" t="s">
        <v>1166</v>
      </c>
      <c r="H160" s="8">
        <v>45719</v>
      </c>
      <c r="I160" s="9" t="s">
        <v>767</v>
      </c>
      <c r="J160" s="8" t="s">
        <v>878</v>
      </c>
      <c r="K160" s="10" t="s">
        <v>1167</v>
      </c>
      <c r="L160" s="9">
        <v>3.4</v>
      </c>
      <c r="M160" s="9" t="s">
        <v>1124</v>
      </c>
      <c r="N160" s="9" t="s">
        <v>785</v>
      </c>
      <c r="O160" s="9" t="s">
        <v>794</v>
      </c>
      <c r="P160" s="9" t="s">
        <v>787</v>
      </c>
      <c r="Q160" s="9" t="s">
        <v>768</v>
      </c>
      <c r="R160" s="9" t="s">
        <v>1108</v>
      </c>
      <c r="S160" s="9" t="s">
        <v>794</v>
      </c>
      <c r="T160" s="9" t="s">
        <v>1108</v>
      </c>
      <c r="U160" s="9" t="s">
        <v>791</v>
      </c>
      <c r="V160" s="9"/>
      <c r="W160" s="101"/>
      <c r="X160" s="12" t="s">
        <v>768</v>
      </c>
      <c r="Y160" s="101">
        <f>_xlfn.XLOOKUP($C160,'01 Summary'!E:E,'01 Summary'!K:K,"")</f>
        <v>45805</v>
      </c>
      <c r="Z160" s="106" t="str">
        <f>_xlfn.XLOOKUP($C160,'00 MASTER WORK REGISTER'!B:B,'00 MASTER WORK REGISTER'!I:I,"")</f>
        <v>-</v>
      </c>
      <c r="AA160" s="106" t="s">
        <v>794</v>
      </c>
      <c r="AB160" s="106" t="s">
        <v>1902</v>
      </c>
      <c r="AD160" s="10" t="s">
        <v>4622</v>
      </c>
      <c r="AE160" s="9" t="s">
        <v>3507</v>
      </c>
      <c r="AF160" s="9" t="str" cm="1">
        <f t="array" ref="AF160">_xlfn.XLOOKUP(1,($AD160='04 Test Procedure&amp;Report'!$N$4:$N$484)*($AF$4='04 Test Procedure&amp;Report'!$O$4:$O$484),'04 Test Procedure&amp;Report'!$D$4:$D$484,"")</f>
        <v>MDW-69207</v>
      </c>
    </row>
    <row r="161" spans="1:32" ht="30" customHeight="1" x14ac:dyDescent="0.2">
      <c r="A161" s="9">
        <v>157</v>
      </c>
      <c r="B161" s="106"/>
      <c r="C161" s="9" t="s">
        <v>551</v>
      </c>
      <c r="D161" s="9" t="s">
        <v>1612</v>
      </c>
      <c r="E161" s="9" t="str">
        <f t="shared" si="3"/>
        <v>3</v>
      </c>
      <c r="F161" s="9" t="s">
        <v>1168</v>
      </c>
      <c r="G161" s="9" t="s">
        <v>1169</v>
      </c>
      <c r="H161" s="8">
        <v>45719</v>
      </c>
      <c r="I161" s="9" t="s">
        <v>767</v>
      </c>
      <c r="J161" s="8" t="s">
        <v>878</v>
      </c>
      <c r="K161" s="10" t="s">
        <v>1170</v>
      </c>
      <c r="L161" s="9">
        <v>3.4</v>
      </c>
      <c r="M161" s="9" t="s">
        <v>1124</v>
      </c>
      <c r="N161" s="9" t="s">
        <v>785</v>
      </c>
      <c r="O161" s="9" t="s">
        <v>794</v>
      </c>
      <c r="P161" s="9" t="s">
        <v>787</v>
      </c>
      <c r="Q161" s="9" t="s">
        <v>768</v>
      </c>
      <c r="R161" s="9" t="s">
        <v>1108</v>
      </c>
      <c r="S161" s="9" t="s">
        <v>794</v>
      </c>
      <c r="T161" s="9" t="s">
        <v>1108</v>
      </c>
      <c r="U161" s="9" t="s">
        <v>791</v>
      </c>
      <c r="V161" s="9"/>
      <c r="W161" s="101"/>
      <c r="X161" s="12" t="s">
        <v>768</v>
      </c>
      <c r="Y161" s="101">
        <f>_xlfn.XLOOKUP($C161,'01 Summary'!E:E,'01 Summary'!K:K,"")</f>
        <v>45805</v>
      </c>
      <c r="Z161" s="106" t="str">
        <f>_xlfn.XLOOKUP($C161,'00 MASTER WORK REGISTER'!B:B,'00 MASTER WORK REGISTER'!I:I,"")</f>
        <v>-</v>
      </c>
      <c r="AA161" s="106" t="s">
        <v>794</v>
      </c>
      <c r="AB161" s="106" t="s">
        <v>1902</v>
      </c>
      <c r="AD161" s="10" t="s">
        <v>4623</v>
      </c>
      <c r="AE161" s="9" t="s">
        <v>3507</v>
      </c>
      <c r="AF161" s="9" t="str" cm="1">
        <f t="array" ref="AF161">_xlfn.XLOOKUP(1,($AD161='04 Test Procedure&amp;Report'!$N$4:$N$484)*($AF$4='04 Test Procedure&amp;Report'!$O$4:$O$484),'04 Test Procedure&amp;Report'!$D$4:$D$484,"")</f>
        <v>MDW-69208</v>
      </c>
    </row>
    <row r="162" spans="1:32" ht="30" customHeight="1" x14ac:dyDescent="0.2">
      <c r="A162" s="9">
        <v>158</v>
      </c>
      <c r="B162" s="106"/>
      <c r="C162" s="9" t="s">
        <v>551</v>
      </c>
      <c r="D162" s="9" t="s">
        <v>1612</v>
      </c>
      <c r="E162" s="9" t="str">
        <f t="shared" si="3"/>
        <v>3</v>
      </c>
      <c r="F162" s="9" t="s">
        <v>1171</v>
      </c>
      <c r="G162" s="9" t="s">
        <v>1172</v>
      </c>
      <c r="H162" s="8">
        <v>45719</v>
      </c>
      <c r="I162" s="9" t="s">
        <v>767</v>
      </c>
      <c r="J162" s="8" t="s">
        <v>878</v>
      </c>
      <c r="K162" s="10" t="s">
        <v>1173</v>
      </c>
      <c r="L162" s="9">
        <v>3.4</v>
      </c>
      <c r="M162" s="9" t="s">
        <v>1124</v>
      </c>
      <c r="N162" s="9" t="s">
        <v>785</v>
      </c>
      <c r="O162" s="9" t="s">
        <v>794</v>
      </c>
      <c r="P162" s="9" t="s">
        <v>787</v>
      </c>
      <c r="Q162" s="9" t="s">
        <v>768</v>
      </c>
      <c r="R162" s="9" t="s">
        <v>1108</v>
      </c>
      <c r="S162" s="9" t="s">
        <v>794</v>
      </c>
      <c r="T162" s="9" t="s">
        <v>1108</v>
      </c>
      <c r="U162" s="9" t="s">
        <v>791</v>
      </c>
      <c r="V162" s="9"/>
      <c r="W162" s="101"/>
      <c r="X162" s="12" t="s">
        <v>768</v>
      </c>
      <c r="Y162" s="101">
        <f>_xlfn.XLOOKUP($C162,'01 Summary'!E:E,'01 Summary'!K:K,"")</f>
        <v>45805</v>
      </c>
      <c r="Z162" s="106" t="str">
        <f>_xlfn.XLOOKUP($C162,'00 MASTER WORK REGISTER'!B:B,'00 MASTER WORK REGISTER'!I:I,"")</f>
        <v>-</v>
      </c>
      <c r="AA162" s="106" t="s">
        <v>794</v>
      </c>
      <c r="AB162" s="106" t="s">
        <v>1902</v>
      </c>
      <c r="AD162" s="10" t="s">
        <v>4624</v>
      </c>
      <c r="AE162" s="9" t="s">
        <v>3507</v>
      </c>
      <c r="AF162" s="9" t="str" cm="1">
        <f t="array" ref="AF162">_xlfn.XLOOKUP(1,($AD162='04 Test Procedure&amp;Report'!$N$4:$N$484)*($AF$4='04 Test Procedure&amp;Report'!$O$4:$O$484),'04 Test Procedure&amp;Report'!$D$4:$D$484,"")</f>
        <v>MDW-69209</v>
      </c>
    </row>
    <row r="163" spans="1:32" ht="30" customHeight="1" x14ac:dyDescent="0.2">
      <c r="A163" s="9">
        <v>159</v>
      </c>
      <c r="B163" s="106"/>
      <c r="C163" s="9" t="s">
        <v>551</v>
      </c>
      <c r="D163" s="9" t="s">
        <v>1612</v>
      </c>
      <c r="E163" s="9" t="str">
        <f t="shared" si="3"/>
        <v>3</v>
      </c>
      <c r="F163" s="9" t="s">
        <v>1174</v>
      </c>
      <c r="G163" s="9" t="s">
        <v>1175</v>
      </c>
      <c r="H163" s="8">
        <v>45719</v>
      </c>
      <c r="I163" s="9" t="s">
        <v>767</v>
      </c>
      <c r="J163" s="8" t="s">
        <v>878</v>
      </c>
      <c r="K163" s="10" t="s">
        <v>1176</v>
      </c>
      <c r="L163" s="9">
        <v>3.4</v>
      </c>
      <c r="M163" s="9" t="s">
        <v>1124</v>
      </c>
      <c r="N163" s="9" t="s">
        <v>785</v>
      </c>
      <c r="O163" s="9" t="s">
        <v>794</v>
      </c>
      <c r="P163" s="9" t="s">
        <v>787</v>
      </c>
      <c r="Q163" s="9" t="s">
        <v>768</v>
      </c>
      <c r="R163" s="9" t="s">
        <v>1108</v>
      </c>
      <c r="S163" s="9" t="s">
        <v>794</v>
      </c>
      <c r="T163" s="9" t="s">
        <v>1108</v>
      </c>
      <c r="U163" s="9" t="s">
        <v>791</v>
      </c>
      <c r="V163" s="9"/>
      <c r="W163" s="101"/>
      <c r="X163" s="12" t="s">
        <v>768</v>
      </c>
      <c r="Y163" s="101">
        <f>_xlfn.XLOOKUP($C163,'01 Summary'!E:E,'01 Summary'!K:K,"")</f>
        <v>45805</v>
      </c>
      <c r="Z163" s="106" t="str">
        <f>_xlfn.XLOOKUP($C163,'00 MASTER WORK REGISTER'!B:B,'00 MASTER WORK REGISTER'!I:I,"")</f>
        <v>-</v>
      </c>
      <c r="AA163" s="106" t="s">
        <v>794</v>
      </c>
      <c r="AB163" s="106" t="s">
        <v>1902</v>
      </c>
      <c r="AD163" s="10" t="s">
        <v>4625</v>
      </c>
      <c r="AE163" s="9" t="s">
        <v>3507</v>
      </c>
      <c r="AF163" s="9" t="str" cm="1">
        <f t="array" ref="AF163">_xlfn.XLOOKUP(1,($AD163='04 Test Procedure&amp;Report'!$N$4:$N$484)*($AF$4='04 Test Procedure&amp;Report'!$O$4:$O$484),'04 Test Procedure&amp;Report'!$D$4:$D$484,"")</f>
        <v>MDW-69210</v>
      </c>
    </row>
    <row r="164" spans="1:32" ht="30" customHeight="1" x14ac:dyDescent="0.2">
      <c r="A164" s="9">
        <v>160</v>
      </c>
      <c r="B164" s="106"/>
      <c r="C164" s="9" t="s">
        <v>551</v>
      </c>
      <c r="D164" s="9" t="s">
        <v>1612</v>
      </c>
      <c r="E164" s="9" t="str">
        <f t="shared" si="3"/>
        <v>3</v>
      </c>
      <c r="F164" s="9" t="s">
        <v>1177</v>
      </c>
      <c r="G164" s="9" t="s">
        <v>1178</v>
      </c>
      <c r="H164" s="8">
        <v>45722</v>
      </c>
      <c r="I164" s="9" t="s">
        <v>767</v>
      </c>
      <c r="J164" s="8" t="s">
        <v>878</v>
      </c>
      <c r="K164" s="10" t="s">
        <v>1179</v>
      </c>
      <c r="L164" s="9">
        <v>3.4</v>
      </c>
      <c r="M164" s="9" t="s">
        <v>1124</v>
      </c>
      <c r="N164" s="9" t="s">
        <v>785</v>
      </c>
      <c r="O164" s="9" t="s">
        <v>794</v>
      </c>
      <c r="P164" s="9" t="s">
        <v>787</v>
      </c>
      <c r="Q164" s="9" t="s">
        <v>768</v>
      </c>
      <c r="R164" s="9" t="s">
        <v>1108</v>
      </c>
      <c r="S164" s="9" t="s">
        <v>794</v>
      </c>
      <c r="T164" s="9" t="s">
        <v>1108</v>
      </c>
      <c r="U164" s="9" t="s">
        <v>791</v>
      </c>
      <c r="V164" s="9"/>
      <c r="W164" s="101"/>
      <c r="X164" s="12" t="s">
        <v>768</v>
      </c>
      <c r="Y164" s="101">
        <f>_xlfn.XLOOKUP($C164,'01 Summary'!E:E,'01 Summary'!K:K,"")</f>
        <v>45805</v>
      </c>
      <c r="Z164" s="106" t="str">
        <f>_xlfn.XLOOKUP($C164,'00 MASTER WORK REGISTER'!B:B,'00 MASTER WORK REGISTER'!I:I,"")</f>
        <v>-</v>
      </c>
      <c r="AA164" s="106" t="s">
        <v>794</v>
      </c>
      <c r="AB164" s="106" t="s">
        <v>1902</v>
      </c>
      <c r="AD164" s="10" t="s">
        <v>4626</v>
      </c>
      <c r="AE164" s="9" t="s">
        <v>3507</v>
      </c>
      <c r="AF164" s="9" t="str" cm="1">
        <f t="array" ref="AF164">_xlfn.XLOOKUP(1,($AD164='04 Test Procedure&amp;Report'!$N$4:$N$484)*($AF$4='04 Test Procedure&amp;Report'!$O$4:$O$484),'04 Test Procedure&amp;Report'!$D$4:$D$484,"")</f>
        <v>MDW-69211</v>
      </c>
    </row>
    <row r="165" spans="1:32" ht="30" customHeight="1" x14ac:dyDescent="0.2">
      <c r="A165" s="9">
        <v>161</v>
      </c>
      <c r="B165" s="106"/>
      <c r="C165" s="9" t="s">
        <v>551</v>
      </c>
      <c r="D165" s="9" t="s">
        <v>1612</v>
      </c>
      <c r="E165" s="9" t="str">
        <f t="shared" si="3"/>
        <v>3</v>
      </c>
      <c r="F165" s="9" t="s">
        <v>1180</v>
      </c>
      <c r="G165" s="9" t="s">
        <v>1181</v>
      </c>
      <c r="H165" s="8">
        <v>45722</v>
      </c>
      <c r="I165" s="9" t="s">
        <v>767</v>
      </c>
      <c r="J165" s="8" t="s">
        <v>878</v>
      </c>
      <c r="K165" s="10" t="s">
        <v>1182</v>
      </c>
      <c r="L165" s="9">
        <v>3.4</v>
      </c>
      <c r="M165" s="9" t="s">
        <v>1124</v>
      </c>
      <c r="N165" s="9" t="s">
        <v>785</v>
      </c>
      <c r="O165" s="9" t="s">
        <v>794</v>
      </c>
      <c r="P165" s="9" t="s">
        <v>787</v>
      </c>
      <c r="Q165" s="9" t="s">
        <v>768</v>
      </c>
      <c r="R165" s="9" t="s">
        <v>1108</v>
      </c>
      <c r="S165" s="9" t="s">
        <v>794</v>
      </c>
      <c r="T165" s="9" t="s">
        <v>1108</v>
      </c>
      <c r="U165" s="9" t="s">
        <v>791</v>
      </c>
      <c r="V165" s="9"/>
      <c r="W165" s="101"/>
      <c r="X165" s="12" t="s">
        <v>768</v>
      </c>
      <c r="Y165" s="101">
        <f>_xlfn.XLOOKUP($C165,'01 Summary'!E:E,'01 Summary'!K:K,"")</f>
        <v>45805</v>
      </c>
      <c r="Z165" s="106" t="str">
        <f>_xlfn.XLOOKUP($C165,'00 MASTER WORK REGISTER'!B:B,'00 MASTER WORK REGISTER'!I:I,"")</f>
        <v>-</v>
      </c>
      <c r="AA165" s="106" t="s">
        <v>794</v>
      </c>
      <c r="AB165" s="106" t="s">
        <v>1902</v>
      </c>
      <c r="AD165" s="10" t="s">
        <v>4627</v>
      </c>
      <c r="AE165" s="9" t="s">
        <v>3507</v>
      </c>
      <c r="AF165" s="9" t="str" cm="1">
        <f t="array" ref="AF165">_xlfn.XLOOKUP(1,($AD165='04 Test Procedure&amp;Report'!$N$4:$N$484)*($AF$4='04 Test Procedure&amp;Report'!$O$4:$O$484),'04 Test Procedure&amp;Report'!$D$4:$D$484,"")</f>
        <v>MDW-69212</v>
      </c>
    </row>
    <row r="166" spans="1:32" ht="30" customHeight="1" x14ac:dyDescent="0.2">
      <c r="A166" s="9">
        <v>162</v>
      </c>
      <c r="B166" s="106"/>
      <c r="C166" s="9" t="s">
        <v>551</v>
      </c>
      <c r="D166" s="9" t="s">
        <v>1612</v>
      </c>
      <c r="E166" s="9" t="str">
        <f t="shared" si="3"/>
        <v>3</v>
      </c>
      <c r="F166" s="9" t="s">
        <v>1183</v>
      </c>
      <c r="G166" s="9" t="s">
        <v>1184</v>
      </c>
      <c r="H166" s="8">
        <v>45722</v>
      </c>
      <c r="I166" s="9" t="s">
        <v>767</v>
      </c>
      <c r="J166" s="8" t="s">
        <v>878</v>
      </c>
      <c r="K166" s="10" t="s">
        <v>1185</v>
      </c>
      <c r="L166" s="9">
        <v>3.4</v>
      </c>
      <c r="M166" s="9" t="s">
        <v>1124</v>
      </c>
      <c r="N166" s="9" t="s">
        <v>785</v>
      </c>
      <c r="O166" s="9" t="s">
        <v>794</v>
      </c>
      <c r="P166" s="9" t="s">
        <v>787</v>
      </c>
      <c r="Q166" s="9" t="s">
        <v>768</v>
      </c>
      <c r="R166" s="9" t="s">
        <v>1108</v>
      </c>
      <c r="S166" s="9" t="s">
        <v>794</v>
      </c>
      <c r="T166" s="9" t="s">
        <v>1108</v>
      </c>
      <c r="U166" s="9" t="s">
        <v>791</v>
      </c>
      <c r="V166" s="9"/>
      <c r="W166" s="101"/>
      <c r="X166" s="12" t="s">
        <v>768</v>
      </c>
      <c r="Y166" s="101">
        <f>_xlfn.XLOOKUP($C166,'01 Summary'!E:E,'01 Summary'!K:K,"")</f>
        <v>45805</v>
      </c>
      <c r="Z166" s="106" t="str">
        <f>_xlfn.XLOOKUP($C166,'00 MASTER WORK REGISTER'!B:B,'00 MASTER WORK REGISTER'!I:I,"")</f>
        <v>-</v>
      </c>
      <c r="AA166" s="106" t="s">
        <v>794</v>
      </c>
      <c r="AB166" s="106" t="s">
        <v>1902</v>
      </c>
      <c r="AD166" s="10" t="s">
        <v>4628</v>
      </c>
      <c r="AE166" s="9" t="s">
        <v>3507</v>
      </c>
      <c r="AF166" s="9" t="str" cm="1">
        <f t="array" ref="AF166">_xlfn.XLOOKUP(1,($AD166='04 Test Procedure&amp;Report'!$N$4:$N$484)*($AF$4='04 Test Procedure&amp;Report'!$O$4:$O$484),'04 Test Procedure&amp;Report'!$D$4:$D$484,"")</f>
        <v>MDW-69213</v>
      </c>
    </row>
    <row r="167" spans="1:32" ht="30" customHeight="1" x14ac:dyDescent="0.2">
      <c r="A167" s="9">
        <v>163</v>
      </c>
      <c r="B167" s="106"/>
      <c r="C167" s="9" t="s">
        <v>551</v>
      </c>
      <c r="D167" s="9" t="s">
        <v>1612</v>
      </c>
      <c r="E167" s="9" t="str">
        <f t="shared" si="3"/>
        <v>3</v>
      </c>
      <c r="F167" s="9" t="s">
        <v>1186</v>
      </c>
      <c r="G167" s="9" t="s">
        <v>1187</v>
      </c>
      <c r="H167" s="8">
        <v>45722</v>
      </c>
      <c r="I167" s="9" t="s">
        <v>767</v>
      </c>
      <c r="J167" s="8" t="s">
        <v>878</v>
      </c>
      <c r="K167" s="10" t="s">
        <v>1188</v>
      </c>
      <c r="L167" s="9">
        <v>3.4</v>
      </c>
      <c r="M167" s="9" t="s">
        <v>1124</v>
      </c>
      <c r="N167" s="9" t="s">
        <v>785</v>
      </c>
      <c r="O167" s="9" t="s">
        <v>794</v>
      </c>
      <c r="P167" s="9" t="s">
        <v>787</v>
      </c>
      <c r="Q167" s="9" t="s">
        <v>768</v>
      </c>
      <c r="R167" s="9" t="s">
        <v>1108</v>
      </c>
      <c r="S167" s="9" t="s">
        <v>794</v>
      </c>
      <c r="T167" s="9" t="s">
        <v>1108</v>
      </c>
      <c r="U167" s="9" t="s">
        <v>791</v>
      </c>
      <c r="V167" s="9"/>
      <c r="W167" s="101"/>
      <c r="X167" s="12" t="s">
        <v>768</v>
      </c>
      <c r="Y167" s="101">
        <f>_xlfn.XLOOKUP($C167,'01 Summary'!E:E,'01 Summary'!K:K,"")</f>
        <v>45805</v>
      </c>
      <c r="Z167" s="106" t="str">
        <f>_xlfn.XLOOKUP($C167,'00 MASTER WORK REGISTER'!B:B,'00 MASTER WORK REGISTER'!I:I,"")</f>
        <v>-</v>
      </c>
      <c r="AA167" s="106" t="s">
        <v>794</v>
      </c>
      <c r="AB167" s="106" t="s">
        <v>1902</v>
      </c>
      <c r="AD167" s="10" t="s">
        <v>4629</v>
      </c>
      <c r="AE167" s="9" t="s">
        <v>3507</v>
      </c>
      <c r="AF167" s="9" t="str" cm="1">
        <f t="array" ref="AF167">_xlfn.XLOOKUP(1,($AD167='04 Test Procedure&amp;Report'!$N$4:$N$484)*($AF$4='04 Test Procedure&amp;Report'!$O$4:$O$484),'04 Test Procedure&amp;Report'!$D$4:$D$484,"")</f>
        <v>MDW-69214</v>
      </c>
    </row>
    <row r="168" spans="1:32" ht="30" customHeight="1" x14ac:dyDescent="0.2">
      <c r="A168" s="9">
        <v>164</v>
      </c>
      <c r="B168" s="106"/>
      <c r="C168" s="9" t="s">
        <v>551</v>
      </c>
      <c r="D168" s="9" t="s">
        <v>1612</v>
      </c>
      <c r="E168" s="9" t="str">
        <f t="shared" si="3"/>
        <v>3</v>
      </c>
      <c r="F168" s="9" t="s">
        <v>1189</v>
      </c>
      <c r="G168" s="9" t="s">
        <v>1190</v>
      </c>
      <c r="H168" s="8">
        <v>45722</v>
      </c>
      <c r="I168" s="9" t="s">
        <v>767</v>
      </c>
      <c r="J168" s="8" t="s">
        <v>878</v>
      </c>
      <c r="K168" s="10" t="s">
        <v>1191</v>
      </c>
      <c r="L168" s="9">
        <v>3.4</v>
      </c>
      <c r="M168" s="9" t="s">
        <v>1124</v>
      </c>
      <c r="N168" s="9" t="s">
        <v>785</v>
      </c>
      <c r="O168" s="9" t="s">
        <v>794</v>
      </c>
      <c r="P168" s="9" t="s">
        <v>787</v>
      </c>
      <c r="Q168" s="9" t="s">
        <v>768</v>
      </c>
      <c r="R168" s="9" t="s">
        <v>1108</v>
      </c>
      <c r="S168" s="9" t="s">
        <v>794</v>
      </c>
      <c r="T168" s="9" t="s">
        <v>1108</v>
      </c>
      <c r="U168" s="9" t="s">
        <v>791</v>
      </c>
      <c r="V168" s="9"/>
      <c r="W168" s="101"/>
      <c r="X168" s="12" t="s">
        <v>768</v>
      </c>
      <c r="Y168" s="101">
        <f>_xlfn.XLOOKUP($C168,'01 Summary'!E:E,'01 Summary'!K:K,"")</f>
        <v>45805</v>
      </c>
      <c r="Z168" s="106" t="str">
        <f>_xlfn.XLOOKUP($C168,'00 MASTER WORK REGISTER'!B:B,'00 MASTER WORK REGISTER'!I:I,"")</f>
        <v>-</v>
      </c>
      <c r="AA168" s="106" t="s">
        <v>794</v>
      </c>
      <c r="AB168" s="106" t="s">
        <v>1902</v>
      </c>
      <c r="AD168" s="10" t="s">
        <v>4630</v>
      </c>
      <c r="AE168" s="9" t="s">
        <v>3507</v>
      </c>
      <c r="AF168" s="9" t="str" cm="1">
        <f t="array" ref="AF168">_xlfn.XLOOKUP(1,($AD168='04 Test Procedure&amp;Report'!$N$4:$N$484)*($AF$4='04 Test Procedure&amp;Report'!$O$4:$O$484),'04 Test Procedure&amp;Report'!$D$4:$D$484,"")</f>
        <v>MDW-69215</v>
      </c>
    </row>
    <row r="169" spans="1:32" ht="30" customHeight="1" x14ac:dyDescent="0.2">
      <c r="A169" s="9">
        <v>165</v>
      </c>
      <c r="B169" s="106"/>
      <c r="C169" s="9" t="s">
        <v>551</v>
      </c>
      <c r="D169" s="9" t="s">
        <v>1612</v>
      </c>
      <c r="E169" s="9" t="str">
        <f t="shared" si="3"/>
        <v>3</v>
      </c>
      <c r="F169" s="9" t="s">
        <v>1192</v>
      </c>
      <c r="G169" s="9" t="s">
        <v>1193</v>
      </c>
      <c r="H169" s="8">
        <v>45719</v>
      </c>
      <c r="I169" s="9" t="s">
        <v>767</v>
      </c>
      <c r="J169" s="8" t="s">
        <v>878</v>
      </c>
      <c r="K169" s="10" t="s">
        <v>1194</v>
      </c>
      <c r="L169" s="9">
        <v>3.4</v>
      </c>
      <c r="M169" s="9" t="s">
        <v>1124</v>
      </c>
      <c r="N169" s="9" t="s">
        <v>785</v>
      </c>
      <c r="O169" s="9" t="s">
        <v>794</v>
      </c>
      <c r="P169" s="9" t="s">
        <v>787</v>
      </c>
      <c r="Q169" s="9" t="s">
        <v>768</v>
      </c>
      <c r="R169" s="9" t="s">
        <v>1108</v>
      </c>
      <c r="S169" s="9" t="s">
        <v>794</v>
      </c>
      <c r="T169" s="9" t="s">
        <v>1108</v>
      </c>
      <c r="U169" s="9" t="s">
        <v>791</v>
      </c>
      <c r="V169" s="9"/>
      <c r="W169" s="101"/>
      <c r="X169" s="12" t="s">
        <v>768</v>
      </c>
      <c r="Y169" s="101">
        <f>_xlfn.XLOOKUP($C169,'01 Summary'!E:E,'01 Summary'!K:K,"")</f>
        <v>45805</v>
      </c>
      <c r="Z169" s="106" t="str">
        <f>_xlfn.XLOOKUP($C169,'00 MASTER WORK REGISTER'!B:B,'00 MASTER WORK REGISTER'!I:I,"")</f>
        <v>-</v>
      </c>
      <c r="AA169" s="106" t="s">
        <v>794</v>
      </c>
      <c r="AB169" s="106" t="s">
        <v>1902</v>
      </c>
      <c r="AD169" s="10" t="s">
        <v>4631</v>
      </c>
      <c r="AE169" s="9" t="s">
        <v>3507</v>
      </c>
      <c r="AF169" s="9" t="str" cm="1">
        <f t="array" ref="AF169">_xlfn.XLOOKUP(1,($AD169='04 Test Procedure&amp;Report'!$N$4:$N$484)*($AF$4='04 Test Procedure&amp;Report'!$O$4:$O$484),'04 Test Procedure&amp;Report'!$D$4:$D$484,"")</f>
        <v>MDW-69216</v>
      </c>
    </row>
    <row r="170" spans="1:32" ht="30" customHeight="1" x14ac:dyDescent="0.2">
      <c r="A170" s="9">
        <v>166</v>
      </c>
      <c r="B170" s="106"/>
      <c r="C170" s="9" t="s">
        <v>551</v>
      </c>
      <c r="D170" s="9" t="s">
        <v>1612</v>
      </c>
      <c r="E170" s="9" t="str">
        <f t="shared" si="3"/>
        <v>3</v>
      </c>
      <c r="F170" s="9" t="s">
        <v>1195</v>
      </c>
      <c r="G170" s="9" t="s">
        <v>1196</v>
      </c>
      <c r="H170" s="8">
        <v>45719</v>
      </c>
      <c r="I170" s="9" t="s">
        <v>767</v>
      </c>
      <c r="J170" s="8" t="s">
        <v>878</v>
      </c>
      <c r="K170" s="10" t="s">
        <v>1197</v>
      </c>
      <c r="L170" s="9">
        <v>3.4</v>
      </c>
      <c r="M170" s="9" t="s">
        <v>1124</v>
      </c>
      <c r="N170" s="9" t="s">
        <v>785</v>
      </c>
      <c r="O170" s="9" t="s">
        <v>794</v>
      </c>
      <c r="P170" s="9" t="s">
        <v>787</v>
      </c>
      <c r="Q170" s="9" t="s">
        <v>768</v>
      </c>
      <c r="R170" s="9" t="s">
        <v>1108</v>
      </c>
      <c r="S170" s="9" t="s">
        <v>794</v>
      </c>
      <c r="T170" s="9" t="s">
        <v>1108</v>
      </c>
      <c r="U170" s="9" t="s">
        <v>791</v>
      </c>
      <c r="V170" s="9"/>
      <c r="W170" s="101"/>
      <c r="X170" s="12" t="s">
        <v>768</v>
      </c>
      <c r="Y170" s="101">
        <f>_xlfn.XLOOKUP($C170,'01 Summary'!E:E,'01 Summary'!K:K,"")</f>
        <v>45805</v>
      </c>
      <c r="Z170" s="106" t="str">
        <f>_xlfn.XLOOKUP($C170,'00 MASTER WORK REGISTER'!B:B,'00 MASTER WORK REGISTER'!I:I,"")</f>
        <v>-</v>
      </c>
      <c r="AA170" s="106" t="s">
        <v>794</v>
      </c>
      <c r="AB170" s="106" t="s">
        <v>1902</v>
      </c>
      <c r="AD170" s="10" t="s">
        <v>4632</v>
      </c>
      <c r="AE170" s="9" t="s">
        <v>3507</v>
      </c>
      <c r="AF170" s="9" t="str" cm="1">
        <f t="array" ref="AF170">_xlfn.XLOOKUP(1,($AD170='04 Test Procedure&amp;Report'!$N$4:$N$484)*($AF$4='04 Test Procedure&amp;Report'!$O$4:$O$484),'04 Test Procedure&amp;Report'!$D$4:$D$484,"")</f>
        <v>MDW-69217</v>
      </c>
    </row>
    <row r="171" spans="1:32" ht="30" customHeight="1" x14ac:dyDescent="0.2">
      <c r="A171" s="9">
        <v>167</v>
      </c>
      <c r="B171" s="106"/>
      <c r="C171" s="9" t="s">
        <v>551</v>
      </c>
      <c r="D171" s="9" t="s">
        <v>1612</v>
      </c>
      <c r="E171" s="9" t="str">
        <f t="shared" si="3"/>
        <v>3</v>
      </c>
      <c r="F171" s="9" t="s">
        <v>1198</v>
      </c>
      <c r="G171" s="9" t="s">
        <v>1199</v>
      </c>
      <c r="H171" s="8">
        <v>45903</v>
      </c>
      <c r="I171" s="9" t="s">
        <v>767</v>
      </c>
      <c r="J171" s="8" t="s">
        <v>878</v>
      </c>
      <c r="K171" s="10" t="s">
        <v>1200</v>
      </c>
      <c r="L171" s="9">
        <v>3.4</v>
      </c>
      <c r="M171" s="9" t="s">
        <v>1124</v>
      </c>
      <c r="N171" s="9" t="s">
        <v>785</v>
      </c>
      <c r="O171" s="9" t="s">
        <v>794</v>
      </c>
      <c r="P171" s="9" t="s">
        <v>787</v>
      </c>
      <c r="Q171" s="9" t="s">
        <v>768</v>
      </c>
      <c r="R171" s="9" t="s">
        <v>1108</v>
      </c>
      <c r="S171" s="9" t="s">
        <v>794</v>
      </c>
      <c r="T171" s="9" t="s">
        <v>1108</v>
      </c>
      <c r="U171" s="9" t="s">
        <v>791</v>
      </c>
      <c r="V171" s="9"/>
      <c r="W171" s="101"/>
      <c r="X171" s="12" t="s">
        <v>768</v>
      </c>
      <c r="Y171" s="101">
        <f>_xlfn.XLOOKUP($C171,'01 Summary'!E:E,'01 Summary'!K:K,"")</f>
        <v>45805</v>
      </c>
      <c r="Z171" s="106" t="str">
        <f>_xlfn.XLOOKUP($C171,'00 MASTER WORK REGISTER'!B:B,'00 MASTER WORK REGISTER'!I:I,"")</f>
        <v>-</v>
      </c>
      <c r="AA171" s="106" t="s">
        <v>794</v>
      </c>
      <c r="AB171" s="106" t="s">
        <v>1902</v>
      </c>
      <c r="AD171" s="10" t="s">
        <v>4633</v>
      </c>
      <c r="AE171" s="9" t="s">
        <v>3507</v>
      </c>
      <c r="AF171" s="9" t="str" cm="1">
        <f t="array" ref="AF171">_xlfn.XLOOKUP(1,($AD171='04 Test Procedure&amp;Report'!$N$4:$N$484)*($AF$4='04 Test Procedure&amp;Report'!$O$4:$O$484),'04 Test Procedure&amp;Report'!$D$4:$D$484,"")</f>
        <v>MDW-69218</v>
      </c>
    </row>
    <row r="172" spans="1:32" ht="30" customHeight="1" x14ac:dyDescent="0.2">
      <c r="A172" s="9">
        <v>168</v>
      </c>
      <c r="B172" s="106"/>
      <c r="C172" s="9" t="s">
        <v>551</v>
      </c>
      <c r="D172" s="9" t="s">
        <v>1612</v>
      </c>
      <c r="E172" s="9" t="str">
        <f t="shared" si="3"/>
        <v>3</v>
      </c>
      <c r="F172" s="9" t="s">
        <v>1201</v>
      </c>
      <c r="G172" s="9" t="s">
        <v>1202</v>
      </c>
      <c r="H172" s="8">
        <v>45903</v>
      </c>
      <c r="I172" s="9" t="s">
        <v>767</v>
      </c>
      <c r="J172" s="8" t="s">
        <v>878</v>
      </c>
      <c r="K172" s="10" t="s">
        <v>1203</v>
      </c>
      <c r="L172" s="9">
        <v>3.4</v>
      </c>
      <c r="M172" s="9" t="s">
        <v>1124</v>
      </c>
      <c r="N172" s="9" t="s">
        <v>785</v>
      </c>
      <c r="O172" s="9" t="s">
        <v>794</v>
      </c>
      <c r="P172" s="9" t="s">
        <v>787</v>
      </c>
      <c r="Q172" s="9" t="s">
        <v>768</v>
      </c>
      <c r="R172" s="9" t="s">
        <v>1108</v>
      </c>
      <c r="S172" s="9" t="s">
        <v>794</v>
      </c>
      <c r="T172" s="9" t="s">
        <v>1108</v>
      </c>
      <c r="U172" s="9" t="s">
        <v>791</v>
      </c>
      <c r="V172" s="9"/>
      <c r="W172" s="101"/>
      <c r="X172" s="12" t="s">
        <v>768</v>
      </c>
      <c r="Y172" s="101">
        <f>_xlfn.XLOOKUP($C172,'01 Summary'!E:E,'01 Summary'!K:K,"")</f>
        <v>45805</v>
      </c>
      <c r="Z172" s="106" t="str">
        <f>_xlfn.XLOOKUP($C172,'00 MASTER WORK REGISTER'!B:B,'00 MASTER WORK REGISTER'!I:I,"")</f>
        <v>-</v>
      </c>
      <c r="AA172" s="106" t="s">
        <v>794</v>
      </c>
      <c r="AB172" s="106" t="s">
        <v>1902</v>
      </c>
      <c r="AD172" s="10" t="s">
        <v>4634</v>
      </c>
      <c r="AE172" s="9" t="s">
        <v>3507</v>
      </c>
      <c r="AF172" s="9" t="str" cm="1">
        <f t="array" ref="AF172">_xlfn.XLOOKUP(1,($AD172='04 Test Procedure&amp;Report'!$N$4:$N$484)*($AF$4='04 Test Procedure&amp;Report'!$O$4:$O$484),'04 Test Procedure&amp;Report'!$D$4:$D$484,"")</f>
        <v>MDW-69219</v>
      </c>
    </row>
    <row r="173" spans="1:32" ht="30" customHeight="1" x14ac:dyDescent="0.2">
      <c r="A173" s="9">
        <v>169</v>
      </c>
      <c r="B173" s="106"/>
      <c r="C173" s="9" t="s">
        <v>551</v>
      </c>
      <c r="D173" s="9" t="s">
        <v>1612</v>
      </c>
      <c r="E173" s="9" t="str">
        <f t="shared" si="3"/>
        <v>3</v>
      </c>
      <c r="F173" s="9" t="s">
        <v>1204</v>
      </c>
      <c r="G173" s="9" t="s">
        <v>1205</v>
      </c>
      <c r="H173" s="8">
        <v>45903</v>
      </c>
      <c r="I173" s="9" t="s">
        <v>767</v>
      </c>
      <c r="J173" s="8" t="s">
        <v>878</v>
      </c>
      <c r="K173" s="10" t="s">
        <v>1206</v>
      </c>
      <c r="L173" s="9">
        <v>3.4</v>
      </c>
      <c r="M173" s="9" t="s">
        <v>1124</v>
      </c>
      <c r="N173" s="9" t="s">
        <v>785</v>
      </c>
      <c r="O173" s="9" t="s">
        <v>794</v>
      </c>
      <c r="P173" s="9" t="s">
        <v>787</v>
      </c>
      <c r="Q173" s="9" t="s">
        <v>768</v>
      </c>
      <c r="R173" s="9" t="s">
        <v>1108</v>
      </c>
      <c r="S173" s="9" t="s">
        <v>794</v>
      </c>
      <c r="T173" s="9" t="s">
        <v>1108</v>
      </c>
      <c r="U173" s="9" t="s">
        <v>791</v>
      </c>
      <c r="V173" s="9"/>
      <c r="W173" s="101"/>
      <c r="X173" s="12" t="s">
        <v>768</v>
      </c>
      <c r="Y173" s="101">
        <f>_xlfn.XLOOKUP($C173,'01 Summary'!E:E,'01 Summary'!K:K,"")</f>
        <v>45805</v>
      </c>
      <c r="Z173" s="106" t="str">
        <f>_xlfn.XLOOKUP($C173,'00 MASTER WORK REGISTER'!B:B,'00 MASTER WORK REGISTER'!I:I,"")</f>
        <v>-</v>
      </c>
      <c r="AA173" s="106" t="s">
        <v>794</v>
      </c>
      <c r="AB173" s="106" t="s">
        <v>1902</v>
      </c>
      <c r="AD173" s="10" t="s">
        <v>4635</v>
      </c>
      <c r="AE173" s="9" t="s">
        <v>3507</v>
      </c>
      <c r="AF173" s="9" t="str" cm="1">
        <f t="array" ref="AF173">_xlfn.XLOOKUP(1,($AD173='04 Test Procedure&amp;Report'!$N$4:$N$484)*($AF$4='04 Test Procedure&amp;Report'!$O$4:$O$484),'04 Test Procedure&amp;Report'!$D$4:$D$484,"")</f>
        <v>MDW-69220</v>
      </c>
    </row>
    <row r="174" spans="1:32" ht="30" customHeight="1" x14ac:dyDescent="0.2">
      <c r="A174" s="9">
        <v>170</v>
      </c>
      <c r="B174" s="106"/>
      <c r="C174" s="9" t="s">
        <v>551</v>
      </c>
      <c r="D174" s="9" t="s">
        <v>1612</v>
      </c>
      <c r="E174" s="9" t="str">
        <f t="shared" si="3"/>
        <v>3</v>
      </c>
      <c r="F174" s="9" t="s">
        <v>1207</v>
      </c>
      <c r="G174" s="9" t="s">
        <v>1208</v>
      </c>
      <c r="H174" s="8">
        <v>45903</v>
      </c>
      <c r="I174" s="9" t="s">
        <v>767</v>
      </c>
      <c r="J174" s="8" t="s">
        <v>878</v>
      </c>
      <c r="K174" s="10" t="s">
        <v>1209</v>
      </c>
      <c r="L174" s="9">
        <v>3.4</v>
      </c>
      <c r="M174" s="9" t="s">
        <v>1124</v>
      </c>
      <c r="N174" s="9" t="s">
        <v>785</v>
      </c>
      <c r="O174" s="9" t="s">
        <v>794</v>
      </c>
      <c r="P174" s="9" t="s">
        <v>787</v>
      </c>
      <c r="Q174" s="9" t="s">
        <v>768</v>
      </c>
      <c r="R174" s="9" t="s">
        <v>1108</v>
      </c>
      <c r="S174" s="9" t="s">
        <v>794</v>
      </c>
      <c r="T174" s="9" t="s">
        <v>1108</v>
      </c>
      <c r="U174" s="9" t="s">
        <v>791</v>
      </c>
      <c r="V174" s="9"/>
      <c r="W174" s="101"/>
      <c r="X174" s="12" t="s">
        <v>768</v>
      </c>
      <c r="Y174" s="101">
        <f>_xlfn.XLOOKUP($C174,'01 Summary'!E:E,'01 Summary'!K:K,"")</f>
        <v>45805</v>
      </c>
      <c r="Z174" s="106" t="str">
        <f>_xlfn.XLOOKUP($C174,'00 MASTER WORK REGISTER'!B:B,'00 MASTER WORK REGISTER'!I:I,"")</f>
        <v>-</v>
      </c>
      <c r="AA174" s="106" t="s">
        <v>794</v>
      </c>
      <c r="AB174" s="106" t="s">
        <v>1902</v>
      </c>
      <c r="AD174" s="10" t="s">
        <v>4636</v>
      </c>
      <c r="AE174" s="9" t="s">
        <v>3507</v>
      </c>
      <c r="AF174" s="9" t="str" cm="1">
        <f t="array" ref="AF174">_xlfn.XLOOKUP(1,($AD174='04 Test Procedure&amp;Report'!$N$4:$N$484)*($AF$4='04 Test Procedure&amp;Report'!$O$4:$O$484),'04 Test Procedure&amp;Report'!$D$4:$D$484,"")</f>
        <v>MDW-69221</v>
      </c>
    </row>
    <row r="175" spans="1:32" ht="30" customHeight="1" x14ac:dyDescent="0.2">
      <c r="A175" s="9">
        <v>171</v>
      </c>
      <c r="B175" s="106"/>
      <c r="C175" s="9" t="s">
        <v>551</v>
      </c>
      <c r="D175" s="9" t="s">
        <v>1612</v>
      </c>
      <c r="E175" s="9" t="str">
        <f t="shared" si="3"/>
        <v>3</v>
      </c>
      <c r="F175" s="9" t="s">
        <v>1210</v>
      </c>
      <c r="G175" s="9" t="s">
        <v>1211</v>
      </c>
      <c r="H175" s="8">
        <v>45903</v>
      </c>
      <c r="I175" s="9" t="s">
        <v>767</v>
      </c>
      <c r="J175" s="8" t="s">
        <v>878</v>
      </c>
      <c r="K175" s="10" t="s">
        <v>1212</v>
      </c>
      <c r="L175" s="9">
        <v>3.4</v>
      </c>
      <c r="M175" s="9" t="s">
        <v>1124</v>
      </c>
      <c r="N175" s="9" t="s">
        <v>785</v>
      </c>
      <c r="O175" s="9" t="s">
        <v>794</v>
      </c>
      <c r="P175" s="9" t="s">
        <v>787</v>
      </c>
      <c r="Q175" s="9" t="s">
        <v>768</v>
      </c>
      <c r="R175" s="9" t="s">
        <v>1108</v>
      </c>
      <c r="S175" s="9" t="s">
        <v>794</v>
      </c>
      <c r="T175" s="9" t="s">
        <v>1108</v>
      </c>
      <c r="U175" s="9" t="s">
        <v>791</v>
      </c>
      <c r="V175" s="9"/>
      <c r="W175" s="101"/>
      <c r="X175" s="12" t="s">
        <v>768</v>
      </c>
      <c r="Y175" s="101">
        <f>_xlfn.XLOOKUP($C175,'01 Summary'!E:E,'01 Summary'!K:K,"")</f>
        <v>45805</v>
      </c>
      <c r="Z175" s="106" t="str">
        <f>_xlfn.XLOOKUP($C175,'00 MASTER WORK REGISTER'!B:B,'00 MASTER WORK REGISTER'!I:I,"")</f>
        <v>-</v>
      </c>
      <c r="AA175" s="106" t="s">
        <v>794</v>
      </c>
      <c r="AB175" s="106" t="s">
        <v>1902</v>
      </c>
      <c r="AD175" s="10" t="s">
        <v>4637</v>
      </c>
      <c r="AE175" s="9" t="s">
        <v>3507</v>
      </c>
      <c r="AF175" s="9" t="str" cm="1">
        <f t="array" ref="AF175">_xlfn.XLOOKUP(1,($AD175='04 Test Procedure&amp;Report'!$N$4:$N$484)*($AF$4='04 Test Procedure&amp;Report'!$O$4:$O$484),'04 Test Procedure&amp;Report'!$D$4:$D$484,"")</f>
        <v>MDW-69222</v>
      </c>
    </row>
    <row r="176" spans="1:32" ht="30" customHeight="1" x14ac:dyDescent="0.2">
      <c r="A176" s="9">
        <v>172</v>
      </c>
      <c r="B176" s="106"/>
      <c r="C176" s="9" t="s">
        <v>551</v>
      </c>
      <c r="D176" s="9" t="s">
        <v>1612</v>
      </c>
      <c r="E176" s="9" t="str">
        <f t="shared" si="3"/>
        <v>3</v>
      </c>
      <c r="F176" s="9" t="s">
        <v>1213</v>
      </c>
      <c r="G176" s="9" t="s">
        <v>1214</v>
      </c>
      <c r="H176" s="8">
        <v>45903</v>
      </c>
      <c r="I176" s="9" t="s">
        <v>767</v>
      </c>
      <c r="J176" s="8" t="s">
        <v>878</v>
      </c>
      <c r="K176" s="10" t="s">
        <v>1215</v>
      </c>
      <c r="L176" s="9">
        <v>3.4</v>
      </c>
      <c r="M176" s="9" t="s">
        <v>1124</v>
      </c>
      <c r="N176" s="9" t="s">
        <v>785</v>
      </c>
      <c r="O176" s="9" t="s">
        <v>794</v>
      </c>
      <c r="P176" s="9" t="s">
        <v>787</v>
      </c>
      <c r="Q176" s="9" t="s">
        <v>768</v>
      </c>
      <c r="R176" s="9" t="s">
        <v>1108</v>
      </c>
      <c r="S176" s="9" t="s">
        <v>794</v>
      </c>
      <c r="T176" s="9" t="s">
        <v>1108</v>
      </c>
      <c r="U176" s="9" t="s">
        <v>791</v>
      </c>
      <c r="V176" s="9"/>
      <c r="W176" s="101"/>
      <c r="X176" s="12" t="s">
        <v>768</v>
      </c>
      <c r="Y176" s="101">
        <f>_xlfn.XLOOKUP($C176,'01 Summary'!E:E,'01 Summary'!K:K,"")</f>
        <v>45805</v>
      </c>
      <c r="Z176" s="106" t="str">
        <f>_xlfn.XLOOKUP($C176,'00 MASTER WORK REGISTER'!B:B,'00 MASTER WORK REGISTER'!I:I,"")</f>
        <v>-</v>
      </c>
      <c r="AA176" s="106" t="s">
        <v>794</v>
      </c>
      <c r="AB176" s="106" t="s">
        <v>1902</v>
      </c>
      <c r="AD176" s="10" t="s">
        <v>4638</v>
      </c>
      <c r="AE176" s="9" t="s">
        <v>3507</v>
      </c>
      <c r="AF176" s="9" t="str" cm="1">
        <f t="array" ref="AF176">_xlfn.XLOOKUP(1,($AD176='04 Test Procedure&amp;Report'!$N$4:$N$484)*($AF$4='04 Test Procedure&amp;Report'!$O$4:$O$484),'04 Test Procedure&amp;Report'!$D$4:$D$484,"")</f>
        <v>MDW-69223</v>
      </c>
    </row>
    <row r="177" spans="1:32" ht="30" customHeight="1" x14ac:dyDescent="0.2">
      <c r="A177" s="9">
        <v>173</v>
      </c>
      <c r="B177" s="106"/>
      <c r="C177" s="9" t="s">
        <v>551</v>
      </c>
      <c r="D177" s="9" t="s">
        <v>1612</v>
      </c>
      <c r="E177" s="9" t="str">
        <f t="shared" si="3"/>
        <v>3</v>
      </c>
      <c r="F177" s="9" t="s">
        <v>1216</v>
      </c>
      <c r="G177" s="9" t="s">
        <v>1217</v>
      </c>
      <c r="H177" s="8">
        <v>45968</v>
      </c>
      <c r="I177" s="9" t="s">
        <v>767</v>
      </c>
      <c r="J177" s="8" t="s">
        <v>878</v>
      </c>
      <c r="K177" s="10" t="s">
        <v>1218</v>
      </c>
      <c r="L177" s="9">
        <v>3.4</v>
      </c>
      <c r="M177" s="9" t="s">
        <v>1124</v>
      </c>
      <c r="N177" s="9" t="s">
        <v>785</v>
      </c>
      <c r="O177" s="9" t="s">
        <v>794</v>
      </c>
      <c r="P177" s="9" t="s">
        <v>787</v>
      </c>
      <c r="Q177" s="9" t="s">
        <v>768</v>
      </c>
      <c r="R177" s="9" t="s">
        <v>1108</v>
      </c>
      <c r="S177" s="9" t="s">
        <v>794</v>
      </c>
      <c r="T177" s="9" t="s">
        <v>1108</v>
      </c>
      <c r="U177" s="9" t="s">
        <v>791</v>
      </c>
      <c r="V177" s="9"/>
      <c r="W177" s="101"/>
      <c r="X177" s="12" t="s">
        <v>768</v>
      </c>
      <c r="Y177" s="101">
        <f>_xlfn.XLOOKUP($C177,'01 Summary'!E:E,'01 Summary'!K:K,"")</f>
        <v>45805</v>
      </c>
      <c r="Z177" s="106" t="str">
        <f>_xlfn.XLOOKUP($C177,'00 MASTER WORK REGISTER'!B:B,'00 MASTER WORK REGISTER'!I:I,"")</f>
        <v>-</v>
      </c>
      <c r="AA177" s="106" t="s">
        <v>794</v>
      </c>
      <c r="AB177" s="106" t="s">
        <v>1902</v>
      </c>
      <c r="AD177" s="10" t="s">
        <v>4639</v>
      </c>
      <c r="AE177" s="9" t="s">
        <v>3507</v>
      </c>
      <c r="AF177" s="9" t="str" cm="1">
        <f t="array" ref="AF177">_xlfn.XLOOKUP(1,($AD177='04 Test Procedure&amp;Report'!$N$4:$N$484)*($AF$4='04 Test Procedure&amp;Report'!$O$4:$O$484),'04 Test Procedure&amp;Report'!$D$4:$D$484,"")</f>
        <v>MDW-69224</v>
      </c>
    </row>
    <row r="178" spans="1:32" ht="30" customHeight="1" x14ac:dyDescent="0.2">
      <c r="A178" s="9">
        <v>174</v>
      </c>
      <c r="B178" s="106"/>
      <c r="C178" s="9" t="s">
        <v>551</v>
      </c>
      <c r="D178" s="9" t="s">
        <v>1612</v>
      </c>
      <c r="E178" s="9" t="str">
        <f t="shared" si="3"/>
        <v>3</v>
      </c>
      <c r="F178" s="9" t="s">
        <v>1219</v>
      </c>
      <c r="G178" s="9" t="s">
        <v>1220</v>
      </c>
      <c r="H178" s="8">
        <v>45719</v>
      </c>
      <c r="I178" s="9" t="s">
        <v>767</v>
      </c>
      <c r="J178" s="8" t="s">
        <v>878</v>
      </c>
      <c r="K178" s="10" t="s">
        <v>1221</v>
      </c>
      <c r="L178" s="9">
        <v>3.4</v>
      </c>
      <c r="M178" s="9" t="s">
        <v>1124</v>
      </c>
      <c r="N178" s="9" t="s">
        <v>785</v>
      </c>
      <c r="O178" s="9" t="s">
        <v>794</v>
      </c>
      <c r="P178" s="9" t="s">
        <v>787</v>
      </c>
      <c r="Q178" s="9" t="s">
        <v>768</v>
      </c>
      <c r="R178" s="9" t="s">
        <v>1108</v>
      </c>
      <c r="S178" s="9" t="s">
        <v>794</v>
      </c>
      <c r="T178" s="9" t="s">
        <v>1108</v>
      </c>
      <c r="U178" s="9" t="s">
        <v>791</v>
      </c>
      <c r="V178" s="9"/>
      <c r="W178" s="101"/>
      <c r="X178" s="12" t="s">
        <v>768</v>
      </c>
      <c r="Y178" s="101">
        <f>_xlfn.XLOOKUP($C178,'01 Summary'!E:E,'01 Summary'!K:K,"")</f>
        <v>45805</v>
      </c>
      <c r="Z178" s="106" t="str">
        <f>_xlfn.XLOOKUP($C178,'00 MASTER WORK REGISTER'!B:B,'00 MASTER WORK REGISTER'!I:I,"")</f>
        <v>-</v>
      </c>
      <c r="AA178" s="106" t="s">
        <v>794</v>
      </c>
      <c r="AB178" s="106" t="s">
        <v>1902</v>
      </c>
      <c r="AD178" s="10" t="s">
        <v>4640</v>
      </c>
      <c r="AE178" s="9" t="s">
        <v>3507</v>
      </c>
      <c r="AF178" s="9" t="str" cm="1">
        <f t="array" ref="AF178">_xlfn.XLOOKUP(1,($AD178='04 Test Procedure&amp;Report'!$N$4:$N$484)*($AF$4='04 Test Procedure&amp;Report'!$O$4:$O$484),'04 Test Procedure&amp;Report'!$D$4:$D$484,"")</f>
        <v>MDW-69225</v>
      </c>
    </row>
    <row r="179" spans="1:32" ht="30" customHeight="1" x14ac:dyDescent="0.2">
      <c r="A179" s="9">
        <v>175</v>
      </c>
      <c r="B179" s="106"/>
      <c r="C179" s="9" t="s">
        <v>551</v>
      </c>
      <c r="D179" s="9" t="s">
        <v>1612</v>
      </c>
      <c r="E179" s="9" t="str">
        <f t="shared" si="3"/>
        <v>3</v>
      </c>
      <c r="F179" s="9" t="s">
        <v>1222</v>
      </c>
      <c r="G179" s="9" t="s">
        <v>1223</v>
      </c>
      <c r="H179" s="8">
        <v>45791</v>
      </c>
      <c r="I179" s="9" t="s">
        <v>767</v>
      </c>
      <c r="J179" s="8" t="s">
        <v>878</v>
      </c>
      <c r="K179" s="10" t="s">
        <v>1224</v>
      </c>
      <c r="L179" s="9">
        <v>3.4</v>
      </c>
      <c r="M179" s="9" t="s">
        <v>1124</v>
      </c>
      <c r="N179" s="9" t="s">
        <v>785</v>
      </c>
      <c r="O179" s="9" t="s">
        <v>794</v>
      </c>
      <c r="P179" s="9" t="s">
        <v>787</v>
      </c>
      <c r="Q179" s="9" t="s">
        <v>768</v>
      </c>
      <c r="R179" s="9" t="s">
        <v>1108</v>
      </c>
      <c r="S179" s="9" t="s">
        <v>794</v>
      </c>
      <c r="T179" s="9" t="s">
        <v>1108</v>
      </c>
      <c r="U179" s="9" t="s">
        <v>791</v>
      </c>
      <c r="V179" s="9"/>
      <c r="W179" s="101"/>
      <c r="X179" s="12" t="s">
        <v>768</v>
      </c>
      <c r="Y179" s="101">
        <f>_xlfn.XLOOKUP($C179,'01 Summary'!E:E,'01 Summary'!K:K,"")</f>
        <v>45805</v>
      </c>
      <c r="Z179" s="106" t="str">
        <f>_xlfn.XLOOKUP($C179,'00 MASTER WORK REGISTER'!B:B,'00 MASTER WORK REGISTER'!I:I,"")</f>
        <v>-</v>
      </c>
      <c r="AA179" s="106" t="s">
        <v>794</v>
      </c>
      <c r="AB179" s="106" t="s">
        <v>1902</v>
      </c>
      <c r="AD179" s="10" t="s">
        <v>4641</v>
      </c>
      <c r="AE179" s="9" t="s">
        <v>3507</v>
      </c>
      <c r="AF179" s="9" t="str" cm="1">
        <f t="array" ref="AF179">_xlfn.XLOOKUP(1,($AD179='04 Test Procedure&amp;Report'!$N$4:$N$484)*($AF$4='04 Test Procedure&amp;Report'!$O$4:$O$484),'04 Test Procedure&amp;Report'!$D$4:$D$484,"")</f>
        <v>MDW-69226</v>
      </c>
    </row>
    <row r="180" spans="1:32" ht="30" customHeight="1" x14ac:dyDescent="0.2">
      <c r="A180" s="9">
        <v>176</v>
      </c>
      <c r="B180" s="106"/>
      <c r="C180" s="9" t="s">
        <v>551</v>
      </c>
      <c r="D180" s="9" t="s">
        <v>1612</v>
      </c>
      <c r="E180" s="9" t="str">
        <f t="shared" si="3"/>
        <v>3</v>
      </c>
      <c r="F180" s="9" t="s">
        <v>1225</v>
      </c>
      <c r="G180" s="9" t="s">
        <v>1226</v>
      </c>
      <c r="H180" s="8">
        <v>45791</v>
      </c>
      <c r="I180" s="9" t="s">
        <v>767</v>
      </c>
      <c r="J180" s="8" t="s">
        <v>878</v>
      </c>
      <c r="K180" s="10" t="s">
        <v>1227</v>
      </c>
      <c r="L180" s="9">
        <v>3.4</v>
      </c>
      <c r="M180" s="9" t="s">
        <v>1124</v>
      </c>
      <c r="N180" s="9" t="s">
        <v>785</v>
      </c>
      <c r="O180" s="9" t="s">
        <v>794</v>
      </c>
      <c r="P180" s="9" t="s">
        <v>787</v>
      </c>
      <c r="Q180" s="9" t="s">
        <v>768</v>
      </c>
      <c r="R180" s="9" t="s">
        <v>1108</v>
      </c>
      <c r="S180" s="9" t="s">
        <v>794</v>
      </c>
      <c r="T180" s="9" t="s">
        <v>1108</v>
      </c>
      <c r="U180" s="9" t="s">
        <v>791</v>
      </c>
      <c r="V180" s="9"/>
      <c r="W180" s="101"/>
      <c r="X180" s="12" t="s">
        <v>768</v>
      </c>
      <c r="Y180" s="101">
        <f>_xlfn.XLOOKUP($C180,'01 Summary'!E:E,'01 Summary'!K:K,"")</f>
        <v>45805</v>
      </c>
      <c r="Z180" s="106" t="str">
        <f>_xlfn.XLOOKUP($C180,'00 MASTER WORK REGISTER'!B:B,'00 MASTER WORK REGISTER'!I:I,"")</f>
        <v>-</v>
      </c>
      <c r="AA180" s="106" t="s">
        <v>794</v>
      </c>
      <c r="AB180" s="106" t="s">
        <v>1902</v>
      </c>
      <c r="AD180" s="10" t="s">
        <v>4642</v>
      </c>
      <c r="AE180" s="9" t="s">
        <v>3507</v>
      </c>
      <c r="AF180" s="9" t="str" cm="1">
        <f t="array" ref="AF180">_xlfn.XLOOKUP(1,($AD180='04 Test Procedure&amp;Report'!$N$4:$N$484)*($AF$4='04 Test Procedure&amp;Report'!$O$4:$O$484),'04 Test Procedure&amp;Report'!$D$4:$D$484,"")</f>
        <v>MDW-69227</v>
      </c>
    </row>
    <row r="181" spans="1:32" ht="30" customHeight="1" x14ac:dyDescent="0.2">
      <c r="A181" s="9">
        <v>177</v>
      </c>
      <c r="B181" s="106"/>
      <c r="C181" s="9" t="s">
        <v>551</v>
      </c>
      <c r="D181" s="9" t="s">
        <v>1612</v>
      </c>
      <c r="E181" s="9" t="str">
        <f t="shared" si="3"/>
        <v>3</v>
      </c>
      <c r="F181" s="9" t="s">
        <v>1228</v>
      </c>
      <c r="G181" s="9" t="s">
        <v>1229</v>
      </c>
      <c r="H181" s="8">
        <v>45797</v>
      </c>
      <c r="I181" s="9" t="s">
        <v>767</v>
      </c>
      <c r="J181" s="8" t="s">
        <v>878</v>
      </c>
      <c r="K181" s="10" t="s">
        <v>1230</v>
      </c>
      <c r="L181" s="9">
        <v>3.4</v>
      </c>
      <c r="M181" s="9" t="s">
        <v>1124</v>
      </c>
      <c r="N181" s="9" t="s">
        <v>785</v>
      </c>
      <c r="O181" s="9" t="s">
        <v>794</v>
      </c>
      <c r="P181" s="9" t="s">
        <v>787</v>
      </c>
      <c r="Q181" s="9" t="s">
        <v>768</v>
      </c>
      <c r="R181" s="9" t="s">
        <v>1108</v>
      </c>
      <c r="S181" s="9" t="s">
        <v>794</v>
      </c>
      <c r="T181" s="9" t="s">
        <v>1108</v>
      </c>
      <c r="U181" s="9" t="s">
        <v>791</v>
      </c>
      <c r="V181" s="9"/>
      <c r="W181" s="101"/>
      <c r="X181" s="12" t="s">
        <v>768</v>
      </c>
      <c r="Y181" s="101">
        <f>_xlfn.XLOOKUP($C181,'01 Summary'!E:E,'01 Summary'!K:K,"")</f>
        <v>45805</v>
      </c>
      <c r="Z181" s="106" t="str">
        <f>_xlfn.XLOOKUP($C181,'00 MASTER WORK REGISTER'!B:B,'00 MASTER WORK REGISTER'!I:I,"")</f>
        <v>-</v>
      </c>
      <c r="AA181" s="106" t="s">
        <v>794</v>
      </c>
      <c r="AB181" s="106" t="s">
        <v>1902</v>
      </c>
      <c r="AD181" s="10" t="s">
        <v>4643</v>
      </c>
      <c r="AE181" s="9" t="s">
        <v>3507</v>
      </c>
      <c r="AF181" s="9" t="str" cm="1">
        <f t="array" ref="AF181">_xlfn.XLOOKUP(1,($AD181='04 Test Procedure&amp;Report'!$N$4:$N$484)*($AF$4='04 Test Procedure&amp;Report'!$O$4:$O$484),'04 Test Procedure&amp;Report'!$D$4:$D$484,"")</f>
        <v>MDW-69228</v>
      </c>
    </row>
    <row r="182" spans="1:32" ht="30" customHeight="1" x14ac:dyDescent="0.2">
      <c r="A182" s="9">
        <v>178</v>
      </c>
      <c r="B182" s="106"/>
      <c r="C182" s="9" t="s">
        <v>551</v>
      </c>
      <c r="D182" s="9" t="s">
        <v>1612</v>
      </c>
      <c r="E182" s="9" t="str">
        <f t="shared" si="3"/>
        <v>3</v>
      </c>
      <c r="F182" s="9" t="s">
        <v>1231</v>
      </c>
      <c r="G182" s="9" t="s">
        <v>1232</v>
      </c>
      <c r="H182" s="8">
        <v>45797</v>
      </c>
      <c r="I182" s="9" t="s">
        <v>767</v>
      </c>
      <c r="J182" s="8" t="s">
        <v>878</v>
      </c>
      <c r="K182" s="10" t="s">
        <v>1233</v>
      </c>
      <c r="L182" s="9">
        <v>3.4</v>
      </c>
      <c r="M182" s="9" t="s">
        <v>1124</v>
      </c>
      <c r="N182" s="9" t="s">
        <v>785</v>
      </c>
      <c r="O182" s="9" t="s">
        <v>794</v>
      </c>
      <c r="P182" s="9" t="s">
        <v>787</v>
      </c>
      <c r="Q182" s="9" t="s">
        <v>768</v>
      </c>
      <c r="R182" s="9" t="s">
        <v>1108</v>
      </c>
      <c r="S182" s="9" t="s">
        <v>794</v>
      </c>
      <c r="T182" s="9" t="s">
        <v>1108</v>
      </c>
      <c r="U182" s="9" t="s">
        <v>791</v>
      </c>
      <c r="V182" s="9"/>
      <c r="W182" s="101"/>
      <c r="X182" s="12" t="s">
        <v>768</v>
      </c>
      <c r="Y182" s="101">
        <f>_xlfn.XLOOKUP($C182,'01 Summary'!E:E,'01 Summary'!K:K,"")</f>
        <v>45805</v>
      </c>
      <c r="Z182" s="106" t="str">
        <f>_xlfn.XLOOKUP($C182,'00 MASTER WORK REGISTER'!B:B,'00 MASTER WORK REGISTER'!I:I,"")</f>
        <v>-</v>
      </c>
      <c r="AA182" s="106" t="s">
        <v>794</v>
      </c>
      <c r="AB182" s="106" t="s">
        <v>1902</v>
      </c>
      <c r="AD182" s="10" t="s">
        <v>4644</v>
      </c>
      <c r="AE182" s="9" t="s">
        <v>3507</v>
      </c>
      <c r="AF182" s="9" t="str" cm="1">
        <f t="array" ref="AF182">_xlfn.XLOOKUP(1,($AD182='04 Test Procedure&amp;Report'!$N$4:$N$484)*($AF$4='04 Test Procedure&amp;Report'!$O$4:$O$484),'04 Test Procedure&amp;Report'!$D$4:$D$484,"")</f>
        <v>MDW-69229</v>
      </c>
    </row>
    <row r="183" spans="1:32" ht="30" customHeight="1" x14ac:dyDescent="0.2">
      <c r="A183" s="9">
        <v>179</v>
      </c>
      <c r="B183" s="106"/>
      <c r="C183" s="9" t="s">
        <v>551</v>
      </c>
      <c r="D183" s="9" t="s">
        <v>1612</v>
      </c>
      <c r="E183" s="9" t="str">
        <f t="shared" si="3"/>
        <v>3</v>
      </c>
      <c r="F183" s="9" t="s">
        <v>1234</v>
      </c>
      <c r="G183" s="9" t="s">
        <v>1235</v>
      </c>
      <c r="H183" s="8">
        <v>45903</v>
      </c>
      <c r="I183" s="9" t="s">
        <v>767</v>
      </c>
      <c r="J183" s="8" t="s">
        <v>878</v>
      </c>
      <c r="K183" s="10" t="s">
        <v>1236</v>
      </c>
      <c r="L183" s="9">
        <v>3.4</v>
      </c>
      <c r="M183" s="9" t="s">
        <v>1124</v>
      </c>
      <c r="N183" s="9" t="s">
        <v>785</v>
      </c>
      <c r="O183" s="9" t="s">
        <v>794</v>
      </c>
      <c r="P183" s="9" t="s">
        <v>787</v>
      </c>
      <c r="Q183" s="9" t="s">
        <v>768</v>
      </c>
      <c r="R183" s="9" t="s">
        <v>1108</v>
      </c>
      <c r="S183" s="9" t="s">
        <v>794</v>
      </c>
      <c r="T183" s="9" t="s">
        <v>1108</v>
      </c>
      <c r="U183" s="9" t="s">
        <v>791</v>
      </c>
      <c r="V183" s="9"/>
      <c r="W183" s="101"/>
      <c r="X183" s="12" t="s">
        <v>768</v>
      </c>
      <c r="Y183" s="101">
        <f>_xlfn.XLOOKUP($C183,'01 Summary'!E:E,'01 Summary'!K:K,"")</f>
        <v>45805</v>
      </c>
      <c r="Z183" s="106" t="str">
        <f>_xlfn.XLOOKUP($C183,'00 MASTER WORK REGISTER'!B:B,'00 MASTER WORK REGISTER'!I:I,"")</f>
        <v>-</v>
      </c>
      <c r="AA183" s="106" t="s">
        <v>794</v>
      </c>
      <c r="AB183" s="106" t="s">
        <v>1902</v>
      </c>
      <c r="AD183" s="10" t="s">
        <v>4645</v>
      </c>
      <c r="AE183" s="9" t="s">
        <v>3507</v>
      </c>
      <c r="AF183" s="9" t="str" cm="1">
        <f t="array" ref="AF183">_xlfn.XLOOKUP(1,($AD183='04 Test Procedure&amp;Report'!$N$4:$N$484)*($AF$4='04 Test Procedure&amp;Report'!$O$4:$O$484),'04 Test Procedure&amp;Report'!$D$4:$D$484,"")</f>
        <v>MDW-69230</v>
      </c>
    </row>
    <row r="184" spans="1:32" ht="30" customHeight="1" x14ac:dyDescent="0.2">
      <c r="A184" s="9">
        <v>180</v>
      </c>
      <c r="B184" s="106" t="s">
        <v>1629</v>
      </c>
      <c r="C184" s="9" t="s">
        <v>551</v>
      </c>
      <c r="D184" s="9" t="s">
        <v>1612</v>
      </c>
      <c r="E184" s="9" t="str">
        <f t="shared" si="3"/>
        <v>3</v>
      </c>
      <c r="F184" s="9" t="s">
        <v>1237</v>
      </c>
      <c r="G184" s="9" t="s">
        <v>1238</v>
      </c>
      <c r="H184" s="8">
        <v>45791</v>
      </c>
      <c r="I184" s="9" t="s">
        <v>767</v>
      </c>
      <c r="J184" s="8" t="s">
        <v>878</v>
      </c>
      <c r="K184" s="10" t="s">
        <v>1239</v>
      </c>
      <c r="L184" s="9">
        <v>3.4</v>
      </c>
      <c r="M184" s="9" t="s">
        <v>1124</v>
      </c>
      <c r="N184" s="9" t="s">
        <v>785</v>
      </c>
      <c r="O184" s="9" t="s">
        <v>794</v>
      </c>
      <c r="P184" s="9" t="s">
        <v>787</v>
      </c>
      <c r="Q184" s="9" t="s">
        <v>768</v>
      </c>
      <c r="R184" s="9" t="s">
        <v>1108</v>
      </c>
      <c r="S184" s="9" t="s">
        <v>794</v>
      </c>
      <c r="T184" s="9" t="s">
        <v>1108</v>
      </c>
      <c r="U184" s="9" t="s">
        <v>791</v>
      </c>
      <c r="V184" s="9"/>
      <c r="W184" s="101"/>
      <c r="X184" s="12" t="s">
        <v>768</v>
      </c>
      <c r="Y184" s="101">
        <f>_xlfn.XLOOKUP($C184,'01 Summary'!E:E,'01 Summary'!K:K,"")</f>
        <v>45805</v>
      </c>
      <c r="Z184" s="106" t="str">
        <f>_xlfn.XLOOKUP($C184,'00 MASTER WORK REGISTER'!B:B,'00 MASTER WORK REGISTER'!I:I,"")</f>
        <v>-</v>
      </c>
      <c r="AA184" s="106" t="s">
        <v>794</v>
      </c>
      <c r="AB184" s="106" t="s">
        <v>1902</v>
      </c>
      <c r="AD184" s="10" t="s">
        <v>4646</v>
      </c>
      <c r="AE184" s="29" t="s">
        <v>3507</v>
      </c>
      <c r="AF184" s="9" t="str" cm="1">
        <f t="array" ref="AF184">_xlfn.XLOOKUP(1,($AD184='04 Test Procedure&amp;Report'!$N$4:$N$484)*($AF$4='04 Test Procedure&amp;Report'!$O$4:$O$484),'04 Test Procedure&amp;Report'!$D$4:$D$484,"")</f>
        <v>MDW-69231</v>
      </c>
    </row>
    <row r="185" spans="1:32" ht="30" customHeight="1" x14ac:dyDescent="0.2">
      <c r="A185" s="9">
        <v>181</v>
      </c>
      <c r="B185" s="106"/>
      <c r="C185" s="9" t="s">
        <v>574</v>
      </c>
      <c r="D185" s="9" t="s">
        <v>1612</v>
      </c>
      <c r="E185" s="9" t="str">
        <f t="shared" si="3"/>
        <v>3</v>
      </c>
      <c r="F185" s="9" t="s">
        <v>448</v>
      </c>
      <c r="G185" s="9"/>
      <c r="H185" s="8"/>
      <c r="I185" s="9"/>
      <c r="J185" s="8"/>
      <c r="K185" s="10" t="s">
        <v>1240</v>
      </c>
      <c r="L185" s="9">
        <v>3.14</v>
      </c>
      <c r="M185" s="9" t="s">
        <v>1105</v>
      </c>
      <c r="N185" s="9" t="s">
        <v>792</v>
      </c>
      <c r="O185" s="9" t="s">
        <v>1106</v>
      </c>
      <c r="P185" s="9" t="s">
        <v>880</v>
      </c>
      <c r="Q185" s="9" t="s">
        <v>811</v>
      </c>
      <c r="R185" s="9" t="s">
        <v>1108</v>
      </c>
      <c r="S185" s="9" t="s">
        <v>1106</v>
      </c>
      <c r="T185" s="9" t="s">
        <v>1108</v>
      </c>
      <c r="U185" s="9" t="s">
        <v>791</v>
      </c>
      <c r="V185" s="9"/>
      <c r="W185" s="101"/>
      <c r="X185" s="11"/>
      <c r="Y185" s="101">
        <f>_xlfn.XLOOKUP($C185,'01 Summary'!E:E,'01 Summary'!K:K,"")</f>
        <v>46255</v>
      </c>
      <c r="Z185" s="106" t="str">
        <f>_xlfn.XLOOKUP($C185,'00 MASTER WORK REGISTER'!B:B,'00 MASTER WORK REGISTER'!I:I,"")</f>
        <v>กำพล</v>
      </c>
      <c r="AA185" s="106" t="s">
        <v>1106</v>
      </c>
      <c r="AB185" s="106" t="s">
        <v>1902</v>
      </c>
      <c r="AD185" s="10" t="s">
        <v>4506</v>
      </c>
      <c r="AE185" s="9" t="str" cm="1">
        <f t="array" ref="AE185">_xlfn.XLOOKUP(1,($AD185='04 Test Procedure&amp;Report'!$N$4:$N$484)*($AE$4='04 Test Procedure&amp;Report'!$O$4:$O$484),'04 Test Procedure&amp;Report'!$D$4:$D$484,"")</f>
        <v>MDW-69232</v>
      </c>
      <c r="AF185" s="9" t="str" cm="1">
        <f t="array" ref="AF185">_xlfn.XLOOKUP(1,($AD185='04 Test Procedure&amp;Report'!$N$4:$N$484)*($AF$4='04 Test Procedure&amp;Report'!$O$4:$O$484),'04 Test Procedure&amp;Report'!$D$4:$D$484,"")</f>
        <v>MDW-69233</v>
      </c>
    </row>
    <row r="186" spans="1:32" ht="30" customHeight="1" x14ac:dyDescent="0.2">
      <c r="A186" s="14">
        <v>182</v>
      </c>
      <c r="B186" s="105"/>
      <c r="C186" s="14" t="s">
        <v>566</v>
      </c>
      <c r="D186" s="14" t="s">
        <v>1612</v>
      </c>
      <c r="E186" s="14" t="str">
        <f t="shared" si="3"/>
        <v>3</v>
      </c>
      <c r="F186" s="14" t="s">
        <v>469</v>
      </c>
      <c r="G186" s="14"/>
      <c r="H186" s="15"/>
      <c r="I186" s="14"/>
      <c r="J186" s="15"/>
      <c r="K186" s="16" t="s">
        <v>1241</v>
      </c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02"/>
      <c r="X186" s="18" t="s">
        <v>527</v>
      </c>
      <c r="Y186" s="102">
        <f>_xlfn.XLOOKUP($C186,'01 Summary'!E:E,'01 Summary'!K:K,"")</f>
        <v>46195</v>
      </c>
      <c r="Z186" s="105" t="str">
        <f>_xlfn.XLOOKUP($C186,'00 MASTER WORK REGISTER'!B:B,'00 MASTER WORK REGISTER'!I:I,"")</f>
        <v>-</v>
      </c>
      <c r="AA186" s="105" t="s">
        <v>784</v>
      </c>
      <c r="AB186" s="105" t="s">
        <v>1902</v>
      </c>
      <c r="AD186" s="16" t="s">
        <v>4685</v>
      </c>
      <c r="AE186" s="14" t="str" cm="1">
        <f t="array" ref="AE186">_xlfn.XLOOKUP(1,($AD186='04 Test Procedure&amp;Report'!$N$4:$N$484)*($AE$4='04 Test Procedure&amp;Report'!$O$4:$O$484),'04 Test Procedure&amp;Report'!$D$4:$D$484,"")</f>
        <v/>
      </c>
      <c r="AF186" s="14" t="str" cm="1">
        <f t="array" ref="AF186">_xlfn.XLOOKUP(1,($AD186='04 Test Procedure&amp;Report'!$N$4:$N$484)*($AF$4='04 Test Procedure&amp;Report'!$O$4:$O$484),'04 Test Procedure&amp;Report'!$D$4:$D$484,"")</f>
        <v/>
      </c>
    </row>
    <row r="187" spans="1:32" ht="30" customHeight="1" x14ac:dyDescent="0.2">
      <c r="A187" s="9">
        <v>183</v>
      </c>
      <c r="B187" s="106"/>
      <c r="C187" s="9" t="s">
        <v>567</v>
      </c>
      <c r="D187" s="9" t="s">
        <v>1612</v>
      </c>
      <c r="E187" s="9" t="str">
        <f t="shared" si="3"/>
        <v>3</v>
      </c>
      <c r="F187" s="9" t="s">
        <v>469</v>
      </c>
      <c r="G187" s="9"/>
      <c r="H187" s="8"/>
      <c r="I187" s="9"/>
      <c r="J187" s="8"/>
      <c r="K187" s="10" t="s">
        <v>1242</v>
      </c>
      <c r="L187" s="9" t="s">
        <v>1243</v>
      </c>
      <c r="M187" s="9" t="s">
        <v>909</v>
      </c>
      <c r="N187" s="9" t="s">
        <v>785</v>
      </c>
      <c r="O187" s="9" t="s">
        <v>784</v>
      </c>
      <c r="P187" s="9" t="s">
        <v>880</v>
      </c>
      <c r="Q187" s="9" t="s">
        <v>874</v>
      </c>
      <c r="R187" s="9" t="s">
        <v>1108</v>
      </c>
      <c r="S187" s="9" t="s">
        <v>1244</v>
      </c>
      <c r="T187" s="9" t="s">
        <v>1108</v>
      </c>
      <c r="U187" s="9" t="s">
        <v>791</v>
      </c>
      <c r="V187" s="9"/>
      <c r="W187" s="101"/>
      <c r="X187" s="11"/>
      <c r="Y187" s="101">
        <f>_xlfn.XLOOKUP($C187,'01 Summary'!E:E,'01 Summary'!K:K,"")</f>
        <v>46195</v>
      </c>
      <c r="Z187" s="106" t="str">
        <f>_xlfn.XLOOKUP($C187,'00 MASTER WORK REGISTER'!B:B,'00 MASTER WORK REGISTER'!I:I,"")</f>
        <v>มนต์ชัย</v>
      </c>
      <c r="AA187" s="106" t="s">
        <v>784</v>
      </c>
      <c r="AB187" s="106" t="s">
        <v>1902</v>
      </c>
      <c r="AD187" s="10" t="s">
        <v>4647</v>
      </c>
      <c r="AE187" s="9" t="s">
        <v>2075</v>
      </c>
      <c r="AF187" s="9" t="str" cm="1">
        <f t="array" ref="AF187">_xlfn.XLOOKUP(1,($AD187='04 Test Procedure&amp;Report'!$N$4:$N$484)*($AF$4='04 Test Procedure&amp;Report'!$O$4:$O$484),'04 Test Procedure&amp;Report'!$D$4:$D$484,"")</f>
        <v>MDW-69235</v>
      </c>
    </row>
    <row r="188" spans="1:32" ht="30" customHeight="1" x14ac:dyDescent="0.2">
      <c r="A188" s="9">
        <v>184</v>
      </c>
      <c r="B188" s="106"/>
      <c r="C188" s="9" t="s">
        <v>568</v>
      </c>
      <c r="D188" s="9" t="s">
        <v>1612</v>
      </c>
      <c r="E188" s="9" t="str">
        <f t="shared" si="3"/>
        <v>3</v>
      </c>
      <c r="F188" s="9" t="s">
        <v>470</v>
      </c>
      <c r="G188" s="9"/>
      <c r="H188" s="8"/>
      <c r="I188" s="9"/>
      <c r="J188" s="8"/>
      <c r="K188" s="10" t="s">
        <v>1245</v>
      </c>
      <c r="L188" s="9" t="s">
        <v>1243</v>
      </c>
      <c r="M188" s="9" t="s">
        <v>909</v>
      </c>
      <c r="N188" s="9" t="s">
        <v>785</v>
      </c>
      <c r="O188" s="9" t="s">
        <v>794</v>
      </c>
      <c r="P188" s="9" t="s">
        <v>880</v>
      </c>
      <c r="Q188" s="9" t="s">
        <v>768</v>
      </c>
      <c r="R188" s="9" t="s">
        <v>1108</v>
      </c>
      <c r="S188" s="9" t="s">
        <v>794</v>
      </c>
      <c r="T188" s="9" t="s">
        <v>1108</v>
      </c>
      <c r="U188" s="9" t="s">
        <v>791</v>
      </c>
      <c r="V188" s="9"/>
      <c r="W188" s="101"/>
      <c r="X188" s="11"/>
      <c r="Y188" s="101">
        <f>_xlfn.XLOOKUP($C188,'01 Summary'!E:E,'01 Summary'!K:K,"")</f>
        <v>46195</v>
      </c>
      <c r="Z188" s="106" t="str">
        <f>_xlfn.XLOOKUP($C188,'00 MASTER WORK REGISTER'!B:B,'00 MASTER WORK REGISTER'!I:I,"")</f>
        <v>มนตรี</v>
      </c>
      <c r="AA188" s="106" t="s">
        <v>794</v>
      </c>
      <c r="AB188" s="106" t="s">
        <v>1902</v>
      </c>
      <c r="AD188" s="10" t="s">
        <v>4648</v>
      </c>
      <c r="AE188" s="9" t="s">
        <v>2075</v>
      </c>
      <c r="AF188" s="9" t="str" cm="1">
        <f t="array" ref="AF188">_xlfn.XLOOKUP(1,($AD188='04 Test Procedure&amp;Report'!$N$4:$N$484)*($AF$4='04 Test Procedure&amp;Report'!$O$4:$O$484),'04 Test Procedure&amp;Report'!$D$4:$D$484,"")</f>
        <v>MDW-69236</v>
      </c>
    </row>
    <row r="189" spans="1:32" ht="30" customHeight="1" x14ac:dyDescent="0.2">
      <c r="A189" s="9">
        <v>185</v>
      </c>
      <c r="B189" s="106"/>
      <c r="C189" s="9" t="s">
        <v>553</v>
      </c>
      <c r="D189" s="9" t="s">
        <v>1612</v>
      </c>
      <c r="E189" s="9" t="str">
        <f t="shared" si="3"/>
        <v>3</v>
      </c>
      <c r="F189" s="9" t="s">
        <v>453</v>
      </c>
      <c r="G189" s="9" t="s">
        <v>1246</v>
      </c>
      <c r="H189" s="8">
        <v>45786</v>
      </c>
      <c r="I189" s="9" t="s">
        <v>767</v>
      </c>
      <c r="J189" s="8" t="s">
        <v>878</v>
      </c>
      <c r="K189" s="10" t="s">
        <v>1247</v>
      </c>
      <c r="L189" s="9">
        <v>3.3</v>
      </c>
      <c r="M189" s="9" t="s">
        <v>909</v>
      </c>
      <c r="N189" s="9" t="s">
        <v>872</v>
      </c>
      <c r="O189" s="9" t="s">
        <v>784</v>
      </c>
      <c r="P189" s="9" t="s">
        <v>880</v>
      </c>
      <c r="Q189" s="9" t="s">
        <v>874</v>
      </c>
      <c r="R189" s="9" t="s">
        <v>1108</v>
      </c>
      <c r="S189" s="9" t="s">
        <v>784</v>
      </c>
      <c r="T189" s="9" t="s">
        <v>1108</v>
      </c>
      <c r="U189" s="9" t="s">
        <v>791</v>
      </c>
      <c r="V189" s="9"/>
      <c r="W189" s="101"/>
      <c r="X189" s="12" t="s">
        <v>768</v>
      </c>
      <c r="Y189" s="101">
        <f>_xlfn.XLOOKUP($C189,'01 Summary'!E:E,'01 Summary'!K:K,"")</f>
        <v>46174</v>
      </c>
      <c r="Z189" s="106" t="str">
        <f>_xlfn.XLOOKUP($C189,'00 MASTER WORK REGISTER'!B:B,'00 MASTER WORK REGISTER'!I:I,"")</f>
        <v>สหชาติ</v>
      </c>
      <c r="AA189" s="106" t="s">
        <v>784</v>
      </c>
      <c r="AB189" s="106" t="s">
        <v>1902</v>
      </c>
      <c r="AD189" s="10" t="s">
        <v>4508</v>
      </c>
      <c r="AE189" s="9" t="str" cm="1">
        <f t="array" ref="AE189">_xlfn.XLOOKUP(1,($AD189='04 Test Procedure&amp;Report'!$N$4:$N$484)*($AE$4='04 Test Procedure&amp;Report'!$O$4:$O$484),'04 Test Procedure&amp;Report'!$D$4:$D$484,"")</f>
        <v>MDW-69237</v>
      </c>
      <c r="AF189" s="9" t="str" cm="1">
        <f t="array" ref="AF189">_xlfn.XLOOKUP(1,($AD189='04 Test Procedure&amp;Report'!$N$4:$N$484)*($AF$4='04 Test Procedure&amp;Report'!$O$4:$O$484),'04 Test Procedure&amp;Report'!$D$4:$D$484,"")</f>
        <v>MDW-69238</v>
      </c>
    </row>
    <row r="190" spans="1:32" ht="30" customHeight="1" x14ac:dyDescent="0.2">
      <c r="A190" s="9">
        <v>186</v>
      </c>
      <c r="B190" s="106"/>
      <c r="C190" s="9"/>
      <c r="D190" s="9" t="s">
        <v>1612</v>
      </c>
      <c r="E190" s="9" t="str">
        <f t="shared" si="3"/>
        <v/>
      </c>
      <c r="F190" s="9"/>
      <c r="G190" s="9"/>
      <c r="H190" s="8"/>
      <c r="I190" s="9"/>
      <c r="J190" s="8"/>
      <c r="K190" s="10" t="s">
        <v>1248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1"/>
      <c r="X190" s="11"/>
      <c r="Y190" s="101" t="str">
        <f>_xlfn.XLOOKUP($C190,'01 Summary'!E:E,'01 Summary'!K:K,"")</f>
        <v/>
      </c>
      <c r="Z190" s="106">
        <f>_xlfn.XLOOKUP($C190,'00 MASTER WORK REGISTER'!B:B,'00 MASTER WORK REGISTER'!I:I,"")</f>
        <v>0</v>
      </c>
      <c r="AA190" s="106">
        <v>0</v>
      </c>
      <c r="AB190" s="106">
        <v>0</v>
      </c>
      <c r="AD190" s="10" t="s">
        <v>4686</v>
      </c>
      <c r="AE190" s="9" t="str" cm="1">
        <f t="array" ref="AE190">_xlfn.XLOOKUP(1,($AD190='04 Test Procedure&amp;Report'!$N$4:$N$484)*($AE$4='04 Test Procedure&amp;Report'!$O$4:$O$484),'04 Test Procedure&amp;Report'!$D$4:$D$484,"")</f>
        <v/>
      </c>
      <c r="AF190" s="9" t="str" cm="1">
        <f t="array" ref="AF190">_xlfn.XLOOKUP(1,($AD190='04 Test Procedure&amp;Report'!$N$4:$N$484)*($AF$4='04 Test Procedure&amp;Report'!$O$4:$O$484),'04 Test Procedure&amp;Report'!$D$4:$D$484,"")</f>
        <v/>
      </c>
    </row>
    <row r="191" spans="1:32" ht="30" customHeight="1" x14ac:dyDescent="0.2">
      <c r="A191" s="9">
        <v>187</v>
      </c>
      <c r="B191" s="106"/>
      <c r="C191" s="9"/>
      <c r="D191" s="9" t="s">
        <v>1612</v>
      </c>
      <c r="E191" s="9" t="str">
        <f t="shared" si="3"/>
        <v/>
      </c>
      <c r="F191" s="9"/>
      <c r="G191" s="9"/>
      <c r="H191" s="8"/>
      <c r="I191" s="9"/>
      <c r="J191" s="8"/>
      <c r="K191" s="10" t="s">
        <v>1249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1"/>
      <c r="X191" s="11"/>
      <c r="Y191" s="101" t="str">
        <f>_xlfn.XLOOKUP($C191,'01 Summary'!E:E,'01 Summary'!K:K,"")</f>
        <v/>
      </c>
      <c r="Z191" s="106">
        <f>_xlfn.XLOOKUP($C191,'00 MASTER WORK REGISTER'!B:B,'00 MASTER WORK REGISTER'!I:I,"")</f>
        <v>0</v>
      </c>
      <c r="AA191" s="106">
        <v>0</v>
      </c>
      <c r="AB191" s="106">
        <v>0</v>
      </c>
      <c r="AD191" s="10" t="s">
        <v>4687</v>
      </c>
      <c r="AE191" s="9" t="str" cm="1">
        <f t="array" ref="AE191">_xlfn.XLOOKUP(1,($AD191='04 Test Procedure&amp;Report'!$N$4:$N$484)*($AE$4='04 Test Procedure&amp;Report'!$O$4:$O$484),'04 Test Procedure&amp;Report'!$D$4:$D$484,"")</f>
        <v/>
      </c>
      <c r="AF191" s="9" t="str" cm="1">
        <f t="array" ref="AF191">_xlfn.XLOOKUP(1,($AD191='04 Test Procedure&amp;Report'!$N$4:$N$484)*($AF$4='04 Test Procedure&amp;Report'!$O$4:$O$484),'04 Test Procedure&amp;Report'!$D$4:$D$484,"")</f>
        <v/>
      </c>
    </row>
    <row r="192" spans="1:32" ht="30" customHeight="1" x14ac:dyDescent="0.2">
      <c r="A192" s="9">
        <v>188</v>
      </c>
      <c r="B192" s="106"/>
      <c r="C192" s="9"/>
      <c r="D192" s="9" t="s">
        <v>1612</v>
      </c>
      <c r="E192" s="9" t="str">
        <f t="shared" si="3"/>
        <v/>
      </c>
      <c r="F192" s="9"/>
      <c r="G192" s="9"/>
      <c r="H192" s="8"/>
      <c r="I192" s="9"/>
      <c r="J192" s="8"/>
      <c r="K192" s="10" t="s">
        <v>1250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1"/>
      <c r="X192" s="11"/>
      <c r="Y192" s="101" t="str">
        <f>_xlfn.XLOOKUP($C192,'01 Summary'!E:E,'01 Summary'!K:K,"")</f>
        <v/>
      </c>
      <c r="Z192" s="106">
        <f>_xlfn.XLOOKUP($C192,'00 MASTER WORK REGISTER'!B:B,'00 MASTER WORK REGISTER'!I:I,"")</f>
        <v>0</v>
      </c>
      <c r="AA192" s="106">
        <v>0</v>
      </c>
      <c r="AB192" s="106">
        <v>0</v>
      </c>
      <c r="AD192" s="10" t="s">
        <v>4688</v>
      </c>
      <c r="AE192" s="9" t="str" cm="1">
        <f t="array" ref="AE192">_xlfn.XLOOKUP(1,($AD192='04 Test Procedure&amp;Report'!$N$4:$N$484)*($AE$4='04 Test Procedure&amp;Report'!$O$4:$O$484),'04 Test Procedure&amp;Report'!$D$4:$D$484,"")</f>
        <v/>
      </c>
      <c r="AF192" s="9" t="str" cm="1">
        <f t="array" ref="AF192">_xlfn.XLOOKUP(1,($AD192='04 Test Procedure&amp;Report'!$N$4:$N$484)*($AF$4='04 Test Procedure&amp;Report'!$O$4:$O$484),'04 Test Procedure&amp;Report'!$D$4:$D$484,"")</f>
        <v/>
      </c>
    </row>
    <row r="193" spans="1:32" ht="30" customHeight="1" x14ac:dyDescent="0.2">
      <c r="A193" s="9">
        <v>189</v>
      </c>
      <c r="B193" s="106"/>
      <c r="C193" s="9"/>
      <c r="D193" s="9" t="s">
        <v>1612</v>
      </c>
      <c r="E193" s="9" t="str">
        <f t="shared" si="3"/>
        <v/>
      </c>
      <c r="F193" s="9"/>
      <c r="G193" s="9"/>
      <c r="H193" s="8"/>
      <c r="I193" s="9"/>
      <c r="J193" s="8"/>
      <c r="K193" s="10" t="s">
        <v>1251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1"/>
      <c r="X193" s="11"/>
      <c r="Y193" s="101" t="str">
        <f>_xlfn.XLOOKUP($C193,'01 Summary'!E:E,'01 Summary'!K:K,"")</f>
        <v/>
      </c>
      <c r="Z193" s="106">
        <f>_xlfn.XLOOKUP($C193,'00 MASTER WORK REGISTER'!B:B,'00 MASTER WORK REGISTER'!I:I,"")</f>
        <v>0</v>
      </c>
      <c r="AA193" s="106">
        <v>0</v>
      </c>
      <c r="AB193" s="106">
        <v>0</v>
      </c>
      <c r="AD193" s="10" t="s">
        <v>4689</v>
      </c>
      <c r="AE193" s="9" t="str" cm="1">
        <f t="array" ref="AE193">_xlfn.XLOOKUP(1,($AD193='04 Test Procedure&amp;Report'!$N$4:$N$484)*($AE$4='04 Test Procedure&amp;Report'!$O$4:$O$484),'04 Test Procedure&amp;Report'!$D$4:$D$484,"")</f>
        <v/>
      </c>
      <c r="AF193" s="9" t="str" cm="1">
        <f t="array" ref="AF193">_xlfn.XLOOKUP(1,($AD193='04 Test Procedure&amp;Report'!$N$4:$N$484)*($AF$4='04 Test Procedure&amp;Report'!$O$4:$O$484),'04 Test Procedure&amp;Report'!$D$4:$D$484,"")</f>
        <v/>
      </c>
    </row>
    <row r="194" spans="1:32" ht="30" customHeight="1" x14ac:dyDescent="0.2">
      <c r="A194" s="9">
        <v>190</v>
      </c>
      <c r="B194" s="106"/>
      <c r="C194" s="9"/>
      <c r="D194" s="9" t="s">
        <v>1612</v>
      </c>
      <c r="E194" s="9" t="str">
        <f t="shared" si="3"/>
        <v/>
      </c>
      <c r="F194" s="9"/>
      <c r="G194" s="9"/>
      <c r="H194" s="8"/>
      <c r="I194" s="9"/>
      <c r="J194" s="8"/>
      <c r="K194" s="10" t="s">
        <v>1252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1"/>
      <c r="X194" s="11"/>
      <c r="Y194" s="101" t="str">
        <f>_xlfn.XLOOKUP($C194,'01 Summary'!E:E,'01 Summary'!K:K,"")</f>
        <v/>
      </c>
      <c r="Z194" s="106">
        <f>_xlfn.XLOOKUP($C194,'00 MASTER WORK REGISTER'!B:B,'00 MASTER WORK REGISTER'!I:I,"")</f>
        <v>0</v>
      </c>
      <c r="AA194" s="106">
        <v>0</v>
      </c>
      <c r="AB194" s="106">
        <v>0</v>
      </c>
      <c r="AD194" s="10" t="s">
        <v>4690</v>
      </c>
      <c r="AE194" s="9" t="str" cm="1">
        <f t="array" ref="AE194">_xlfn.XLOOKUP(1,($AD194='04 Test Procedure&amp;Report'!$N$4:$N$484)*($AE$4='04 Test Procedure&amp;Report'!$O$4:$O$484),'04 Test Procedure&amp;Report'!$D$4:$D$484,"")</f>
        <v/>
      </c>
      <c r="AF194" s="9" t="str" cm="1">
        <f t="array" ref="AF194">_xlfn.XLOOKUP(1,($AD194='04 Test Procedure&amp;Report'!$N$4:$N$484)*($AF$4='04 Test Procedure&amp;Report'!$O$4:$O$484),'04 Test Procedure&amp;Report'!$D$4:$D$484,"")</f>
        <v/>
      </c>
    </row>
    <row r="195" spans="1:32" ht="30" customHeight="1" x14ac:dyDescent="0.2">
      <c r="A195" s="9">
        <v>191</v>
      </c>
      <c r="B195" s="106"/>
      <c r="C195" s="9"/>
      <c r="D195" s="9" t="s">
        <v>1612</v>
      </c>
      <c r="E195" s="9" t="str">
        <f t="shared" si="3"/>
        <v/>
      </c>
      <c r="F195" s="9"/>
      <c r="G195" s="9"/>
      <c r="H195" s="8"/>
      <c r="I195" s="9"/>
      <c r="J195" s="8"/>
      <c r="K195" s="10" t="s">
        <v>1253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1"/>
      <c r="X195" s="11"/>
      <c r="Y195" s="101" t="str">
        <f>_xlfn.XLOOKUP($C195,'01 Summary'!E:E,'01 Summary'!K:K,"")</f>
        <v/>
      </c>
      <c r="Z195" s="106">
        <f>_xlfn.XLOOKUP($C195,'00 MASTER WORK REGISTER'!B:B,'00 MASTER WORK REGISTER'!I:I,"")</f>
        <v>0</v>
      </c>
      <c r="AA195" s="106">
        <v>0</v>
      </c>
      <c r="AB195" s="106">
        <v>0</v>
      </c>
      <c r="AD195" s="10" t="s">
        <v>4691</v>
      </c>
      <c r="AE195" s="9" t="str" cm="1">
        <f t="array" ref="AE195">_xlfn.XLOOKUP(1,($AD195='04 Test Procedure&amp;Report'!$N$4:$N$484)*($AE$4='04 Test Procedure&amp;Report'!$O$4:$O$484),'04 Test Procedure&amp;Report'!$D$4:$D$484,"")</f>
        <v/>
      </c>
      <c r="AF195" s="9" t="str" cm="1">
        <f t="array" ref="AF195">_xlfn.XLOOKUP(1,($AD195='04 Test Procedure&amp;Report'!$N$4:$N$484)*($AF$4='04 Test Procedure&amp;Report'!$O$4:$O$484),'04 Test Procedure&amp;Report'!$D$4:$D$484,"")</f>
        <v/>
      </c>
    </row>
    <row r="196" spans="1:32" ht="30" customHeight="1" x14ac:dyDescent="0.2">
      <c r="A196" s="9">
        <v>192</v>
      </c>
      <c r="B196" s="106"/>
      <c r="C196" s="9"/>
      <c r="D196" s="9" t="s">
        <v>1612</v>
      </c>
      <c r="E196" s="9" t="str">
        <f t="shared" si="3"/>
        <v/>
      </c>
      <c r="F196" s="9"/>
      <c r="G196" s="9"/>
      <c r="H196" s="8"/>
      <c r="I196" s="9"/>
      <c r="J196" s="8"/>
      <c r="K196" s="10" t="s">
        <v>1254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1"/>
      <c r="X196" s="11"/>
      <c r="Y196" s="101" t="str">
        <f>_xlfn.XLOOKUP($C196,'01 Summary'!E:E,'01 Summary'!K:K,"")</f>
        <v/>
      </c>
      <c r="Z196" s="106">
        <f>_xlfn.XLOOKUP($C196,'00 MASTER WORK REGISTER'!B:B,'00 MASTER WORK REGISTER'!I:I,"")</f>
        <v>0</v>
      </c>
      <c r="AA196" s="106">
        <v>0</v>
      </c>
      <c r="AB196" s="106">
        <v>0</v>
      </c>
      <c r="AD196" s="10" t="s">
        <v>4692</v>
      </c>
      <c r="AE196" s="9" t="str" cm="1">
        <f t="array" ref="AE196">_xlfn.XLOOKUP(1,($AD196='04 Test Procedure&amp;Report'!$N$4:$N$484)*($AE$4='04 Test Procedure&amp;Report'!$O$4:$O$484),'04 Test Procedure&amp;Report'!$D$4:$D$484,"")</f>
        <v/>
      </c>
      <c r="AF196" s="9" t="str" cm="1">
        <f t="array" ref="AF196">_xlfn.XLOOKUP(1,($AD196='04 Test Procedure&amp;Report'!$N$4:$N$484)*($AF$4='04 Test Procedure&amp;Report'!$O$4:$O$484),'04 Test Procedure&amp;Report'!$D$4:$D$484,"")</f>
        <v/>
      </c>
    </row>
    <row r="197" spans="1:32" ht="30" customHeight="1" x14ac:dyDescent="0.2">
      <c r="A197" s="9">
        <v>193</v>
      </c>
      <c r="B197" s="106" t="s">
        <v>1629</v>
      </c>
      <c r="C197" s="9" t="s">
        <v>569</v>
      </c>
      <c r="D197" s="9" t="s">
        <v>1612</v>
      </c>
      <c r="E197" s="9" t="str">
        <f t="shared" si="3"/>
        <v>3</v>
      </c>
      <c r="F197" s="9" t="s">
        <v>452</v>
      </c>
      <c r="G197" s="9" t="s">
        <v>1255</v>
      </c>
      <c r="H197" s="8">
        <v>45888</v>
      </c>
      <c r="I197" s="9" t="s">
        <v>767</v>
      </c>
      <c r="J197" s="8" t="s">
        <v>878</v>
      </c>
      <c r="K197" s="10" t="s">
        <v>1256</v>
      </c>
      <c r="L197" s="9">
        <v>3.11</v>
      </c>
      <c r="M197" s="9" t="s">
        <v>909</v>
      </c>
      <c r="N197" s="9" t="s">
        <v>872</v>
      </c>
      <c r="O197" s="9" t="s">
        <v>784</v>
      </c>
      <c r="P197" s="9" t="s">
        <v>783</v>
      </c>
      <c r="Q197" s="9" t="s">
        <v>874</v>
      </c>
      <c r="R197" s="9" t="s">
        <v>1108</v>
      </c>
      <c r="S197" s="9" t="s">
        <v>784</v>
      </c>
      <c r="T197" s="9" t="s">
        <v>1108</v>
      </c>
      <c r="U197" s="9" t="s">
        <v>791</v>
      </c>
      <c r="V197" s="9"/>
      <c r="W197" s="101"/>
      <c r="X197" s="12" t="s">
        <v>768</v>
      </c>
      <c r="Y197" s="101">
        <f>_xlfn.XLOOKUP($C197,'01 Summary'!E:E,'01 Summary'!K:K,"")</f>
        <v>46345</v>
      </c>
      <c r="Z197" s="106" t="str">
        <f>_xlfn.XLOOKUP($C197,'00 MASTER WORK REGISTER'!B:B,'00 MASTER WORK REGISTER'!I:I,"")</f>
        <v>สหชาติ</v>
      </c>
      <c r="AA197" s="106" t="s">
        <v>784</v>
      </c>
      <c r="AB197" s="106" t="s">
        <v>1902</v>
      </c>
      <c r="AD197" s="10" t="s">
        <v>4509</v>
      </c>
      <c r="AE197" s="9" t="str" cm="1">
        <f t="array" ref="AE197">_xlfn.XLOOKUP(1,($AD197='04 Test Procedure&amp;Report'!$N$4:$N$484)*($AE$4='04 Test Procedure&amp;Report'!$O$4:$O$484),'04 Test Procedure&amp;Report'!$D$4:$D$484,"")</f>
        <v>MDW-69239</v>
      </c>
      <c r="AF197" s="9" t="str" cm="1">
        <f t="array" ref="AF197">_xlfn.XLOOKUP(1,($AD197='04 Test Procedure&amp;Report'!$N$4:$N$484)*($AF$4='04 Test Procedure&amp;Report'!$O$4:$O$484),'04 Test Procedure&amp;Report'!$D$4:$D$484,"")</f>
        <v>MDW-69240</v>
      </c>
    </row>
    <row r="198" spans="1:32" ht="30" customHeight="1" x14ac:dyDescent="0.2">
      <c r="A198" s="9">
        <v>194</v>
      </c>
      <c r="B198" s="106"/>
      <c r="C198" s="9" t="s">
        <v>582</v>
      </c>
      <c r="D198" s="9" t="s">
        <v>1612</v>
      </c>
      <c r="E198" s="9" t="str">
        <f t="shared" si="3"/>
        <v>3</v>
      </c>
      <c r="F198" s="9" t="s">
        <v>477</v>
      </c>
      <c r="G198" s="9"/>
      <c r="H198" s="8"/>
      <c r="I198" s="9"/>
      <c r="J198" s="8"/>
      <c r="K198" s="10" t="s">
        <v>1257</v>
      </c>
      <c r="L198" s="9">
        <v>3.21</v>
      </c>
      <c r="M198" s="9" t="s">
        <v>178</v>
      </c>
      <c r="N198" s="9" t="s">
        <v>785</v>
      </c>
      <c r="O198" s="9" t="s">
        <v>1092</v>
      </c>
      <c r="P198" s="9" t="s">
        <v>787</v>
      </c>
      <c r="Q198" s="9" t="s">
        <v>788</v>
      </c>
      <c r="R198" s="9" t="s">
        <v>1108</v>
      </c>
      <c r="S198" s="9" t="s">
        <v>1092</v>
      </c>
      <c r="T198" s="9" t="s">
        <v>1108</v>
      </c>
      <c r="U198" s="9" t="s">
        <v>791</v>
      </c>
      <c r="V198" s="9"/>
      <c r="W198" s="101"/>
      <c r="X198" s="11"/>
      <c r="Y198" s="101">
        <f>_xlfn.XLOOKUP($C198,'01 Summary'!E:E,'01 Summary'!K:K,"")</f>
        <v>46255</v>
      </c>
      <c r="Z198" s="106" t="str">
        <f>_xlfn.XLOOKUP($C198,'00 MASTER WORK REGISTER'!B:B,'00 MASTER WORK REGISTER'!I:I,"")</f>
        <v>บัณฑิต</v>
      </c>
      <c r="AA198" s="106" t="s">
        <v>1092</v>
      </c>
      <c r="AB198" s="106" t="s">
        <v>1902</v>
      </c>
      <c r="AD198" s="10" t="s">
        <v>4510</v>
      </c>
      <c r="AE198" s="9" t="str" cm="1">
        <f t="array" ref="AE198">_xlfn.XLOOKUP(1,($AD198='04 Test Procedure&amp;Report'!$N$4:$N$484)*($AE$4='04 Test Procedure&amp;Report'!$O$4:$O$484),'04 Test Procedure&amp;Report'!$D$4:$D$484,"")</f>
        <v>MDW-69241</v>
      </c>
      <c r="AF198" s="9" t="str" cm="1">
        <f t="array" ref="AF198">_xlfn.XLOOKUP(1,($AD198='04 Test Procedure&amp;Report'!$N$4:$N$484)*($AF$4='04 Test Procedure&amp;Report'!$O$4:$O$484),'04 Test Procedure&amp;Report'!$D$4:$D$484,"")</f>
        <v>MDW-69242</v>
      </c>
    </row>
    <row r="199" spans="1:32" ht="30" customHeight="1" x14ac:dyDescent="0.2">
      <c r="A199" s="9">
        <v>195</v>
      </c>
      <c r="B199" s="106"/>
      <c r="C199" s="9" t="s">
        <v>582</v>
      </c>
      <c r="D199" s="9" t="s">
        <v>1612</v>
      </c>
      <c r="E199" s="9" t="str">
        <f t="shared" si="3"/>
        <v>3</v>
      </c>
      <c r="F199" s="9" t="s">
        <v>1258</v>
      </c>
      <c r="G199" s="9"/>
      <c r="H199" s="8"/>
      <c r="I199" s="9"/>
      <c r="J199" s="8"/>
      <c r="K199" s="10" t="s">
        <v>1259</v>
      </c>
      <c r="L199" s="9">
        <v>3.21</v>
      </c>
      <c r="M199" s="9" t="s">
        <v>178</v>
      </c>
      <c r="N199" s="9" t="s">
        <v>785</v>
      </c>
      <c r="O199" s="9" t="s">
        <v>1092</v>
      </c>
      <c r="P199" s="9" t="s">
        <v>787</v>
      </c>
      <c r="Q199" s="9" t="s">
        <v>788</v>
      </c>
      <c r="R199" s="9" t="s">
        <v>1108</v>
      </c>
      <c r="S199" s="9" t="s">
        <v>1092</v>
      </c>
      <c r="T199" s="9" t="s">
        <v>1108</v>
      </c>
      <c r="U199" s="9" t="s">
        <v>791</v>
      </c>
      <c r="V199" s="9"/>
      <c r="W199" s="101"/>
      <c r="X199" s="11"/>
      <c r="Y199" s="101">
        <f>_xlfn.XLOOKUP($C199,'01 Summary'!E:E,'01 Summary'!K:K,"")</f>
        <v>46255</v>
      </c>
      <c r="Z199" s="106" t="str">
        <f>_xlfn.XLOOKUP($C199,'00 MASTER WORK REGISTER'!B:B,'00 MASTER WORK REGISTER'!I:I,"")</f>
        <v>บัณฑิต</v>
      </c>
      <c r="AA199" s="106" t="s">
        <v>1092</v>
      </c>
      <c r="AB199" s="106" t="s">
        <v>1902</v>
      </c>
      <c r="AD199" s="10" t="s">
        <v>4511</v>
      </c>
      <c r="AE199" s="9" t="str" cm="1">
        <f t="array" ref="AE199">_xlfn.XLOOKUP(1,($AD199='04 Test Procedure&amp;Report'!$N$4:$N$484)*($AE$4='04 Test Procedure&amp;Report'!$O$4:$O$484),'04 Test Procedure&amp;Report'!$D$4:$D$484,"")</f>
        <v>MDW-69243</v>
      </c>
      <c r="AF199" s="9" t="str" cm="1">
        <f t="array" ref="AF199">_xlfn.XLOOKUP(1,($AD199='04 Test Procedure&amp;Report'!$N$4:$N$484)*($AF$4='04 Test Procedure&amp;Report'!$O$4:$O$484),'04 Test Procedure&amp;Report'!$D$4:$D$484,"")</f>
        <v>MDW-69244</v>
      </c>
    </row>
    <row r="200" spans="1:32" ht="30" customHeight="1" x14ac:dyDescent="0.2">
      <c r="A200" s="9">
        <v>196</v>
      </c>
      <c r="B200" s="106" t="s">
        <v>1629</v>
      </c>
      <c r="C200" s="9" t="s">
        <v>573</v>
      </c>
      <c r="D200" s="9" t="s">
        <v>1612</v>
      </c>
      <c r="E200" s="9" t="str">
        <f t="shared" si="3"/>
        <v>3</v>
      </c>
      <c r="F200" s="9" t="s">
        <v>449</v>
      </c>
      <c r="G200" s="9" t="s">
        <v>1260</v>
      </c>
      <c r="H200" s="8">
        <v>45931</v>
      </c>
      <c r="I200" s="9" t="s">
        <v>767</v>
      </c>
      <c r="J200" s="8" t="s">
        <v>878</v>
      </c>
      <c r="K200" s="10" t="s">
        <v>1261</v>
      </c>
      <c r="L200" s="9">
        <v>3.13</v>
      </c>
      <c r="M200" s="9" t="s">
        <v>1105</v>
      </c>
      <c r="N200" s="9" t="s">
        <v>872</v>
      </c>
      <c r="O200" s="9" t="s">
        <v>784</v>
      </c>
      <c r="P200" s="9" t="s">
        <v>783</v>
      </c>
      <c r="Q200" s="9" t="s">
        <v>874</v>
      </c>
      <c r="R200" s="9" t="s">
        <v>1108</v>
      </c>
      <c r="S200" s="9" t="s">
        <v>784</v>
      </c>
      <c r="T200" s="9" t="s">
        <v>1108</v>
      </c>
      <c r="U200" s="9" t="s">
        <v>791</v>
      </c>
      <c r="V200" s="9"/>
      <c r="W200" s="101"/>
      <c r="X200" s="12" t="s">
        <v>768</v>
      </c>
      <c r="Y200" s="101">
        <f>_xlfn.XLOOKUP($C200,'01 Summary'!E:E,'01 Summary'!K:K,"")</f>
        <v>46105</v>
      </c>
      <c r="Z200" s="106" t="str">
        <f>_xlfn.XLOOKUP($C200,'00 MASTER WORK REGISTER'!B:B,'00 MASTER WORK REGISTER'!I:I,"")</f>
        <v>สหชาติ</v>
      </c>
      <c r="AA200" s="106" t="s">
        <v>784</v>
      </c>
      <c r="AB200" s="106" t="s">
        <v>1902</v>
      </c>
      <c r="AD200" s="10" t="s">
        <v>4693</v>
      </c>
      <c r="AE200" s="9" t="s">
        <v>2089</v>
      </c>
      <c r="AF200" s="9" t="s">
        <v>2091</v>
      </c>
    </row>
    <row r="201" spans="1:32" ht="30" customHeight="1" x14ac:dyDescent="0.2">
      <c r="A201" s="9">
        <v>197</v>
      </c>
      <c r="B201" s="106"/>
      <c r="C201" s="9" t="s">
        <v>571</v>
      </c>
      <c r="D201" s="9" t="s">
        <v>1612</v>
      </c>
      <c r="E201" s="9" t="str">
        <f t="shared" si="3"/>
        <v>3</v>
      </c>
      <c r="F201" s="9" t="s">
        <v>450</v>
      </c>
      <c r="G201" s="9" t="s">
        <v>1262</v>
      </c>
      <c r="H201" s="8">
        <v>45972</v>
      </c>
      <c r="I201" s="9" t="s">
        <v>767</v>
      </c>
      <c r="J201" s="8" t="s">
        <v>878</v>
      </c>
      <c r="K201" s="10" t="s">
        <v>1263</v>
      </c>
      <c r="L201" s="9">
        <v>3.12</v>
      </c>
      <c r="M201" s="9" t="s">
        <v>883</v>
      </c>
      <c r="N201" s="9" t="s">
        <v>792</v>
      </c>
      <c r="O201" s="9" t="s">
        <v>784</v>
      </c>
      <c r="P201" s="9" t="s">
        <v>783</v>
      </c>
      <c r="Q201" s="9" t="s">
        <v>874</v>
      </c>
      <c r="R201" s="9" t="s">
        <v>1108</v>
      </c>
      <c r="S201" s="9" t="s">
        <v>784</v>
      </c>
      <c r="T201" s="9" t="s">
        <v>1108</v>
      </c>
      <c r="U201" s="9" t="s">
        <v>791</v>
      </c>
      <c r="V201" s="9"/>
      <c r="W201" s="101"/>
      <c r="X201" s="12" t="s">
        <v>768</v>
      </c>
      <c r="Y201" s="101">
        <f>_xlfn.XLOOKUP($C201,'01 Summary'!E:E,'01 Summary'!K:K,"")</f>
        <v>46255</v>
      </c>
      <c r="Z201" s="106" t="str">
        <f>_xlfn.XLOOKUP($C201,'00 MASTER WORK REGISTER'!B:B,'00 MASTER WORK REGISTER'!I:I,"")</f>
        <v>สหชาติ</v>
      </c>
      <c r="AA201" s="106" t="s">
        <v>784</v>
      </c>
      <c r="AB201" s="106" t="s">
        <v>1902</v>
      </c>
      <c r="AD201" s="10" t="s">
        <v>1921</v>
      </c>
      <c r="AE201" s="9" t="str" cm="1">
        <f t="array" ref="AE201">_xlfn.XLOOKUP(1,($AD201='04 Test Procedure&amp;Report'!$N$4:$N$484)*($AE$4='04 Test Procedure&amp;Report'!$O$4:$O$484),'04 Test Procedure&amp;Report'!$D$4:$D$484,"")</f>
        <v>MDW-69247</v>
      </c>
      <c r="AF201" s="9" t="str" cm="1">
        <f t="array" ref="AF201">_xlfn.XLOOKUP(1,($AD201='04 Test Procedure&amp;Report'!$N$4:$N$484)*($AF$4='04 Test Procedure&amp;Report'!$O$4:$O$484),'04 Test Procedure&amp;Report'!$D$4:$D$484,"")</f>
        <v>MDW-69248</v>
      </c>
    </row>
    <row r="202" spans="1:32" ht="30" customHeight="1" x14ac:dyDescent="0.2">
      <c r="A202" s="9">
        <v>198</v>
      </c>
      <c r="B202" s="106"/>
      <c r="C202" s="9" t="s">
        <v>572</v>
      </c>
      <c r="D202" s="9" t="s">
        <v>1612</v>
      </c>
      <c r="E202" s="9" t="str">
        <f t="shared" si="3"/>
        <v>3</v>
      </c>
      <c r="F202" s="9" t="s">
        <v>451</v>
      </c>
      <c r="G202" s="9" t="s">
        <v>1264</v>
      </c>
      <c r="H202" s="8"/>
      <c r="I202" s="9"/>
      <c r="J202" s="8" t="s">
        <v>878</v>
      </c>
      <c r="K202" s="10" t="s">
        <v>1265</v>
      </c>
      <c r="L202" s="9">
        <v>3.12</v>
      </c>
      <c r="M202" s="9" t="s">
        <v>865</v>
      </c>
      <c r="N202" s="9" t="s">
        <v>792</v>
      </c>
      <c r="O202" s="9" t="s">
        <v>900</v>
      </c>
      <c r="P202" s="9" t="s">
        <v>787</v>
      </c>
      <c r="Q202" s="9" t="s">
        <v>788</v>
      </c>
      <c r="R202" s="9" t="s">
        <v>1108</v>
      </c>
      <c r="S202" s="9" t="s">
        <v>900</v>
      </c>
      <c r="T202" s="9" t="s">
        <v>1108</v>
      </c>
      <c r="U202" s="9" t="s">
        <v>791</v>
      </c>
      <c r="V202" s="9"/>
      <c r="W202" s="101"/>
      <c r="X202" s="11"/>
      <c r="Y202" s="101">
        <f>_xlfn.XLOOKUP($C202,'01 Summary'!E:E,'01 Summary'!K:K,"")</f>
        <v>46255</v>
      </c>
      <c r="Z202" s="106" t="str">
        <f>_xlfn.XLOOKUP($C202,'00 MASTER WORK REGISTER'!B:B,'00 MASTER WORK REGISTER'!I:I,"")</f>
        <v>ประธาน</v>
      </c>
      <c r="AA202" s="106" t="s">
        <v>900</v>
      </c>
      <c r="AB202" s="106" t="s">
        <v>1902</v>
      </c>
      <c r="AD202" s="10" t="s">
        <v>1922</v>
      </c>
      <c r="AE202" s="9" t="str" cm="1">
        <f t="array" ref="AE202">_xlfn.XLOOKUP(1,($AD202='04 Test Procedure&amp;Report'!$N$4:$N$484)*($AE$4='04 Test Procedure&amp;Report'!$O$4:$O$484),'04 Test Procedure&amp;Report'!$D$4:$D$484,"")</f>
        <v>MDW-69249</v>
      </c>
      <c r="AF202" s="9" t="str" cm="1">
        <f t="array" ref="AF202">_xlfn.XLOOKUP(1,($AD202='04 Test Procedure&amp;Report'!$N$4:$N$484)*($AF$4='04 Test Procedure&amp;Report'!$O$4:$O$484),'04 Test Procedure&amp;Report'!$D$4:$D$484,"")</f>
        <v>MDW-69250</v>
      </c>
    </row>
    <row r="203" spans="1:32" ht="30" customHeight="1" x14ac:dyDescent="0.2">
      <c r="A203" s="9">
        <v>199</v>
      </c>
      <c r="B203" s="106"/>
      <c r="C203" s="9" t="s">
        <v>1930</v>
      </c>
      <c r="D203" s="9" t="s">
        <v>1612</v>
      </c>
      <c r="E203" s="9" t="str">
        <f t="shared" si="3"/>
        <v>3</v>
      </c>
      <c r="F203" s="9" t="s">
        <v>1266</v>
      </c>
      <c r="G203" s="9" t="s">
        <v>1267</v>
      </c>
      <c r="H203" s="8">
        <v>45937</v>
      </c>
      <c r="I203" s="9" t="s">
        <v>767</v>
      </c>
      <c r="J203" s="8" t="s">
        <v>878</v>
      </c>
      <c r="K203" s="10" t="s">
        <v>1268</v>
      </c>
      <c r="L203" s="9">
        <v>3.1</v>
      </c>
      <c r="M203" s="9" t="s">
        <v>865</v>
      </c>
      <c r="N203" s="9" t="s">
        <v>792</v>
      </c>
      <c r="O203" s="9" t="s">
        <v>1269</v>
      </c>
      <c r="P203" s="9" t="s">
        <v>787</v>
      </c>
      <c r="Q203" s="9" t="s">
        <v>788</v>
      </c>
      <c r="R203" s="9" t="s">
        <v>1108</v>
      </c>
      <c r="S203" s="9" t="s">
        <v>1269</v>
      </c>
      <c r="T203" s="9" t="s">
        <v>1108</v>
      </c>
      <c r="U203" s="9" t="s">
        <v>791</v>
      </c>
      <c r="V203" s="9"/>
      <c r="W203" s="101"/>
      <c r="X203" s="12" t="s">
        <v>768</v>
      </c>
      <c r="Y203" s="101">
        <f>_xlfn.XLOOKUP($C203,'01 Summary'!E:E,'01 Summary'!K:K,"")</f>
        <v>46113</v>
      </c>
      <c r="Z203" s="106" t="str">
        <f>_xlfn.XLOOKUP($C203,'00 MASTER WORK REGISTER'!B:B,'00 MASTER WORK REGISTER'!I:I,"")</f>
        <v>ประธาน</v>
      </c>
      <c r="AA203" s="106" t="s">
        <v>1269</v>
      </c>
      <c r="AB203" s="106" t="s">
        <v>1902</v>
      </c>
      <c r="AD203" s="10" t="s">
        <v>1923</v>
      </c>
      <c r="AE203" s="9" t="str" cm="1">
        <f t="array" ref="AE203">_xlfn.XLOOKUP(1,($AD203='04 Test Procedure&amp;Report'!$N$4:$N$484)*($AE$4='04 Test Procedure&amp;Report'!$O$4:$O$484),'04 Test Procedure&amp;Report'!$D$4:$D$484,"")</f>
        <v>MDW-69251</v>
      </c>
      <c r="AF203" s="9" t="str" cm="1">
        <f t="array" ref="AF203">_xlfn.XLOOKUP(1,($AD203='04 Test Procedure&amp;Report'!$N$4:$N$484)*($AF$4='04 Test Procedure&amp;Report'!$O$4:$O$484),'04 Test Procedure&amp;Report'!$D$4:$D$484,"")</f>
        <v>MDW-69252</v>
      </c>
    </row>
    <row r="204" spans="1:32" ht="30" customHeight="1" x14ac:dyDescent="0.2">
      <c r="A204" s="9">
        <v>200</v>
      </c>
      <c r="B204" s="106" t="s">
        <v>1629</v>
      </c>
      <c r="C204" s="9" t="s">
        <v>576</v>
      </c>
      <c r="D204" s="9" t="s">
        <v>1612</v>
      </c>
      <c r="E204" s="9" t="str">
        <f t="shared" ref="E204:E267" si="4">MID(F204,5,1)</f>
        <v>3</v>
      </c>
      <c r="F204" s="9" t="s">
        <v>447</v>
      </c>
      <c r="G204" s="9" t="s">
        <v>1270</v>
      </c>
      <c r="H204" s="8">
        <v>45859</v>
      </c>
      <c r="I204" s="9" t="s">
        <v>767</v>
      </c>
      <c r="J204" s="8" t="s">
        <v>878</v>
      </c>
      <c r="K204" s="10" t="s">
        <v>1123</v>
      </c>
      <c r="L204" s="9">
        <v>3.16</v>
      </c>
      <c r="M204" s="9" t="s">
        <v>1124</v>
      </c>
      <c r="N204" s="9" t="s">
        <v>792</v>
      </c>
      <c r="O204" s="9" t="s">
        <v>900</v>
      </c>
      <c r="P204" s="9" t="s">
        <v>787</v>
      </c>
      <c r="Q204" s="9" t="s">
        <v>788</v>
      </c>
      <c r="R204" s="9" t="s">
        <v>1108</v>
      </c>
      <c r="S204" s="9" t="s">
        <v>900</v>
      </c>
      <c r="T204" s="9" t="s">
        <v>1108</v>
      </c>
      <c r="U204" s="9" t="s">
        <v>791</v>
      </c>
      <c r="V204" s="9"/>
      <c r="W204" s="101"/>
      <c r="X204" s="12" t="s">
        <v>768</v>
      </c>
      <c r="Y204" s="101">
        <f>_xlfn.XLOOKUP($C204,'01 Summary'!E:E,'01 Summary'!K:K,"")</f>
        <v>46345</v>
      </c>
      <c r="Z204" s="106" t="str">
        <f>_xlfn.XLOOKUP($C204,'00 MASTER WORK REGISTER'!B:B,'00 MASTER WORK REGISTER'!I:I,"")</f>
        <v>ประธาน</v>
      </c>
      <c r="AA204" s="106" t="s">
        <v>900</v>
      </c>
      <c r="AB204" s="106" t="s">
        <v>1902</v>
      </c>
      <c r="AD204" s="10" t="s">
        <v>4512</v>
      </c>
      <c r="AE204" s="9" t="str" cm="1">
        <f t="array" ref="AE204">_xlfn.XLOOKUP(1,($AD204='04 Test Procedure&amp;Report'!$N$4:$N$484)*($AE$4='04 Test Procedure&amp;Report'!$O$4:$O$484),'04 Test Procedure&amp;Report'!$D$4:$D$484,"")</f>
        <v>MDW-69253</v>
      </c>
      <c r="AF204" s="9" t="str" cm="1">
        <f t="array" ref="AF204">_xlfn.XLOOKUP(1,($AD204='04 Test Procedure&amp;Report'!$N$4:$N$484)*($AF$4='04 Test Procedure&amp;Report'!$O$4:$O$484),'04 Test Procedure&amp;Report'!$D$4:$D$484,"")</f>
        <v>MDW-69254</v>
      </c>
    </row>
    <row r="205" spans="1:32" ht="30" customHeight="1" x14ac:dyDescent="0.2">
      <c r="A205" s="9">
        <v>201</v>
      </c>
      <c r="B205" s="106"/>
      <c r="C205" s="9" t="s">
        <v>1931</v>
      </c>
      <c r="D205" s="9" t="s">
        <v>1612</v>
      </c>
      <c r="E205" s="9" t="str">
        <f t="shared" si="4"/>
        <v>3</v>
      </c>
      <c r="F205" s="9" t="s">
        <v>475</v>
      </c>
      <c r="G205" s="9"/>
      <c r="H205" s="8"/>
      <c r="I205" s="9"/>
      <c r="J205" s="8"/>
      <c r="K205" s="10" t="s">
        <v>1271</v>
      </c>
      <c r="L205" s="9">
        <v>3.17</v>
      </c>
      <c r="M205" s="9" t="s">
        <v>883</v>
      </c>
      <c r="N205" s="9" t="s">
        <v>872</v>
      </c>
      <c r="O205" s="9" t="s">
        <v>810</v>
      </c>
      <c r="P205" s="9" t="s">
        <v>783</v>
      </c>
      <c r="Q205" s="9" t="s">
        <v>1141</v>
      </c>
      <c r="R205" s="9" t="s">
        <v>1108</v>
      </c>
      <c r="S205" s="9" t="s">
        <v>810</v>
      </c>
      <c r="T205" s="9" t="s">
        <v>1108</v>
      </c>
      <c r="U205" s="9" t="s">
        <v>791</v>
      </c>
      <c r="V205" s="9"/>
      <c r="W205" s="101"/>
      <c r="X205" s="11"/>
      <c r="Y205" s="101">
        <f>_xlfn.XLOOKUP($C205,'01 Summary'!E:E,'01 Summary'!K:K,"")</f>
        <v>46255</v>
      </c>
      <c r="Z205" s="106" t="str">
        <f>_xlfn.XLOOKUP($C205,'00 MASTER WORK REGISTER'!B:B,'00 MASTER WORK REGISTER'!I:I,"")</f>
        <v>สหชาติ</v>
      </c>
      <c r="AA205" s="106" t="s">
        <v>784</v>
      </c>
      <c r="AB205" s="106" t="s">
        <v>1902</v>
      </c>
      <c r="AD205" s="10" t="s">
        <v>473</v>
      </c>
      <c r="AE205" s="9" t="str" cm="1">
        <f t="array" ref="AE205">_xlfn.XLOOKUP(1,($AD205='04 Test Procedure&amp;Report'!$N$4:$N$484)*($AE$4='04 Test Procedure&amp;Report'!$O$4:$O$484),'04 Test Procedure&amp;Report'!$D$4:$D$484,"")</f>
        <v>MDW-69255</v>
      </c>
      <c r="AF205" s="9" t="str" cm="1">
        <f t="array" ref="AF205">_xlfn.XLOOKUP(1,($AD205='04 Test Procedure&amp;Report'!$N$4:$N$484)*($AF$4='04 Test Procedure&amp;Report'!$O$4:$O$484),'04 Test Procedure&amp;Report'!$D$4:$D$484,"")</f>
        <v>MDW-69256</v>
      </c>
    </row>
    <row r="206" spans="1:32" ht="30" customHeight="1" x14ac:dyDescent="0.2">
      <c r="A206" s="9">
        <v>202</v>
      </c>
      <c r="B206" s="106"/>
      <c r="C206" s="9" t="s">
        <v>1932</v>
      </c>
      <c r="D206" s="9" t="s">
        <v>1612</v>
      </c>
      <c r="E206" s="9" t="str">
        <f t="shared" si="4"/>
        <v>3</v>
      </c>
      <c r="F206" s="9" t="s">
        <v>476</v>
      </c>
      <c r="G206" s="9" t="s">
        <v>1272</v>
      </c>
      <c r="H206" s="8">
        <v>46080</v>
      </c>
      <c r="I206" s="9" t="s">
        <v>767</v>
      </c>
      <c r="J206" s="8" t="s">
        <v>878</v>
      </c>
      <c r="K206" s="10" t="s">
        <v>1273</v>
      </c>
      <c r="L206" s="9">
        <v>3.17</v>
      </c>
      <c r="M206" s="9" t="s">
        <v>865</v>
      </c>
      <c r="N206" s="9" t="s">
        <v>792</v>
      </c>
      <c r="O206" s="9" t="s">
        <v>900</v>
      </c>
      <c r="P206" s="9" t="s">
        <v>787</v>
      </c>
      <c r="Q206" s="9" t="s">
        <v>788</v>
      </c>
      <c r="R206" s="9" t="s">
        <v>1108</v>
      </c>
      <c r="S206" s="9" t="s">
        <v>900</v>
      </c>
      <c r="T206" s="9" t="s">
        <v>1108</v>
      </c>
      <c r="U206" s="9" t="s">
        <v>791</v>
      </c>
      <c r="V206" s="9"/>
      <c r="W206" s="101"/>
      <c r="X206" s="12" t="s">
        <v>768</v>
      </c>
      <c r="Y206" s="101">
        <f>_xlfn.XLOOKUP($C206,'01 Summary'!E:E,'01 Summary'!K:K,"")</f>
        <v>46255</v>
      </c>
      <c r="Z206" s="106" t="str">
        <f>_xlfn.XLOOKUP($C206,'00 MASTER WORK REGISTER'!B:B,'00 MASTER WORK REGISTER'!I:I,"")</f>
        <v>ประธาน</v>
      </c>
      <c r="AA206" s="106" t="s">
        <v>1269</v>
      </c>
      <c r="AB206" s="106" t="s">
        <v>1902</v>
      </c>
      <c r="AD206" s="10" t="s">
        <v>474</v>
      </c>
      <c r="AE206" s="9" t="str" cm="1">
        <f t="array" ref="AE206">_xlfn.XLOOKUP(1,($AD206='04 Test Procedure&amp;Report'!$N$4:$N$484)*($AE$4='04 Test Procedure&amp;Report'!$O$4:$O$484),'04 Test Procedure&amp;Report'!$D$4:$D$484,"")</f>
        <v>MDW-69257</v>
      </c>
      <c r="AF206" s="9" t="str" cm="1">
        <f t="array" ref="AF206">_xlfn.XLOOKUP(1,($AD206='04 Test Procedure&amp;Report'!$N$4:$N$484)*($AF$4='04 Test Procedure&amp;Report'!$O$4:$O$484),'04 Test Procedure&amp;Report'!$D$4:$D$484,"")</f>
        <v>MDW-69258</v>
      </c>
    </row>
    <row r="207" spans="1:32" ht="30" customHeight="1" x14ac:dyDescent="0.2">
      <c r="A207" s="20">
        <v>203</v>
      </c>
      <c r="B207" s="107"/>
      <c r="C207" s="20" t="s">
        <v>549</v>
      </c>
      <c r="D207" s="20" t="s">
        <v>1612</v>
      </c>
      <c r="E207" s="20" t="str">
        <f t="shared" si="4"/>
        <v/>
      </c>
      <c r="F207" s="20"/>
      <c r="G207" s="20"/>
      <c r="H207" s="20"/>
      <c r="I207" s="20"/>
      <c r="J207" s="20"/>
      <c r="K207" s="21" t="s">
        <v>1274</v>
      </c>
      <c r="L207" s="20" t="s">
        <v>1275</v>
      </c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103"/>
      <c r="X207" s="22"/>
      <c r="Y207" s="103">
        <f>_xlfn.XLOOKUP($C207,'01 Summary'!E:E,'01 Summary'!K:K,"")</f>
        <v>46235</v>
      </c>
      <c r="Z207" s="107" t="str">
        <f>_xlfn.XLOOKUP($C207,'00 MASTER WORK REGISTER'!B:B,'00 MASTER WORK REGISTER'!I:I,"")</f>
        <v>-</v>
      </c>
      <c r="AA207" s="107">
        <v>0</v>
      </c>
      <c r="AB207" s="107">
        <v>0</v>
      </c>
      <c r="AD207" s="21" t="s">
        <v>30</v>
      </c>
      <c r="AE207" s="20" t="str" cm="1">
        <f t="array" ref="AE207">_xlfn.XLOOKUP(1,($AD207='04 Test Procedure&amp;Report'!$N$4:$N$484)*($AE$4='04 Test Procedure&amp;Report'!$O$4:$O$484),'04 Test Procedure&amp;Report'!$D$4:$D$484,"")</f>
        <v/>
      </c>
      <c r="AF207" s="20" t="str" cm="1">
        <f t="array" ref="AF207">_xlfn.XLOOKUP(1,($AD207='04 Test Procedure&amp;Report'!$N$4:$N$484)*($AF$4='04 Test Procedure&amp;Report'!$O$4:$O$484),'04 Test Procedure&amp;Report'!$D$4:$D$484,"")</f>
        <v/>
      </c>
    </row>
    <row r="208" spans="1:32" ht="30" customHeight="1" x14ac:dyDescent="0.2">
      <c r="A208" s="9">
        <v>204</v>
      </c>
      <c r="B208" s="106" t="s">
        <v>1627</v>
      </c>
      <c r="C208" s="9" t="s">
        <v>1863</v>
      </c>
      <c r="D208" s="9" t="s">
        <v>1612</v>
      </c>
      <c r="E208" s="9" t="str">
        <f t="shared" si="4"/>
        <v>3</v>
      </c>
      <c r="F208" s="9" t="s">
        <v>1276</v>
      </c>
      <c r="G208" s="9" t="s">
        <v>1277</v>
      </c>
      <c r="H208" s="8">
        <v>46002</v>
      </c>
      <c r="I208" s="9" t="s">
        <v>767</v>
      </c>
      <c r="J208" s="8" t="s">
        <v>878</v>
      </c>
      <c r="K208" s="10" t="s">
        <v>1278</v>
      </c>
      <c r="L208" s="9" t="s">
        <v>1279</v>
      </c>
      <c r="M208" s="9" t="s">
        <v>1124</v>
      </c>
      <c r="N208" s="9" t="s">
        <v>792</v>
      </c>
      <c r="O208" s="9" t="s">
        <v>886</v>
      </c>
      <c r="P208" s="9" t="s">
        <v>787</v>
      </c>
      <c r="Q208" s="9" t="s">
        <v>788</v>
      </c>
      <c r="R208" s="9" t="s">
        <v>1108</v>
      </c>
      <c r="S208" s="9" t="s">
        <v>886</v>
      </c>
      <c r="T208" s="9" t="s">
        <v>1108</v>
      </c>
      <c r="U208" s="9" t="s">
        <v>791</v>
      </c>
      <c r="V208" s="9"/>
      <c r="W208" s="101"/>
      <c r="X208" s="12" t="s">
        <v>768</v>
      </c>
      <c r="Y208" s="101">
        <f>_xlfn.XLOOKUP($C208,'01 Summary'!E:E,'01 Summary'!K:K,"")</f>
        <v>46235</v>
      </c>
      <c r="Z208" s="106" t="str">
        <f>_xlfn.XLOOKUP($C208,'00 MASTER WORK REGISTER'!B:B,'00 MASTER WORK REGISTER'!I:I,"")</f>
        <v>-</v>
      </c>
      <c r="AA208" s="106" t="s">
        <v>886</v>
      </c>
      <c r="AB208" s="106" t="s">
        <v>1902</v>
      </c>
      <c r="AD208" s="10" t="s">
        <v>1883</v>
      </c>
      <c r="AE208" s="9" t="s">
        <v>3529</v>
      </c>
      <c r="AF208" s="9" t="str" cm="1">
        <f t="array" ref="AF208">_xlfn.XLOOKUP(1,($AD208='04 Test Procedure&amp;Report'!$N$4:$N$484)*($AF$4='04 Test Procedure&amp;Report'!$O$4:$O$484),'04 Test Procedure&amp;Report'!$D$4:$D$484,"")</f>
        <v>MDW-69260</v>
      </c>
    </row>
    <row r="209" spans="1:32" ht="30" customHeight="1" x14ac:dyDescent="0.2">
      <c r="A209" s="9">
        <v>205</v>
      </c>
      <c r="B209" s="106" t="s">
        <v>1627</v>
      </c>
      <c r="C209" s="9" t="s">
        <v>1864</v>
      </c>
      <c r="D209" s="9" t="s">
        <v>1612</v>
      </c>
      <c r="E209" s="9" t="str">
        <f t="shared" si="4"/>
        <v>3</v>
      </c>
      <c r="F209" s="9" t="s">
        <v>1280</v>
      </c>
      <c r="G209" s="9" t="s">
        <v>1281</v>
      </c>
      <c r="H209" s="8">
        <v>45915</v>
      </c>
      <c r="I209" s="9" t="s">
        <v>767</v>
      </c>
      <c r="J209" s="8" t="s">
        <v>878</v>
      </c>
      <c r="K209" s="10" t="s">
        <v>1282</v>
      </c>
      <c r="L209" s="9" t="s">
        <v>1279</v>
      </c>
      <c r="M209" s="9" t="s">
        <v>1124</v>
      </c>
      <c r="N209" s="9" t="s">
        <v>792</v>
      </c>
      <c r="O209" s="9" t="s">
        <v>886</v>
      </c>
      <c r="P209" s="9" t="s">
        <v>787</v>
      </c>
      <c r="Q209" s="9" t="s">
        <v>788</v>
      </c>
      <c r="R209" s="9" t="s">
        <v>1108</v>
      </c>
      <c r="S209" s="9" t="s">
        <v>886</v>
      </c>
      <c r="T209" s="9" t="s">
        <v>1108</v>
      </c>
      <c r="U209" s="9" t="s">
        <v>791</v>
      </c>
      <c r="V209" s="9"/>
      <c r="W209" s="101"/>
      <c r="X209" s="12" t="s">
        <v>768</v>
      </c>
      <c r="Y209" s="101">
        <f>_xlfn.XLOOKUP($C209,'01 Summary'!E:E,'01 Summary'!K:K,"")</f>
        <v>46235</v>
      </c>
      <c r="Z209" s="106" t="str">
        <f>_xlfn.XLOOKUP($C209,'00 MASTER WORK REGISTER'!B:B,'00 MASTER WORK REGISTER'!I:I,"")</f>
        <v>-</v>
      </c>
      <c r="AA209" s="106" t="s">
        <v>886</v>
      </c>
      <c r="AB209" s="106" t="s">
        <v>1902</v>
      </c>
      <c r="AD209" s="10" t="s">
        <v>1884</v>
      </c>
      <c r="AE209" s="9" t="s">
        <v>3529</v>
      </c>
      <c r="AF209" s="9" t="str" cm="1">
        <f t="array" ref="AF209">_xlfn.XLOOKUP(1,($AD209='04 Test Procedure&amp;Report'!$N$4:$N$484)*($AF$4='04 Test Procedure&amp;Report'!$O$4:$O$484),'04 Test Procedure&amp;Report'!$D$4:$D$484,"")</f>
        <v>MDW-69261</v>
      </c>
    </row>
    <row r="210" spans="1:32" ht="30" customHeight="1" x14ac:dyDescent="0.2">
      <c r="A210" s="9">
        <v>206</v>
      </c>
      <c r="B210" s="106" t="s">
        <v>1627</v>
      </c>
      <c r="C210" s="9" t="s">
        <v>1865</v>
      </c>
      <c r="D210" s="9" t="s">
        <v>1612</v>
      </c>
      <c r="E210" s="9" t="str">
        <f t="shared" si="4"/>
        <v>3</v>
      </c>
      <c r="F210" s="9" t="s">
        <v>1280</v>
      </c>
      <c r="G210" s="9" t="s">
        <v>1281</v>
      </c>
      <c r="H210" s="8"/>
      <c r="I210" s="9" t="s">
        <v>769</v>
      </c>
      <c r="J210" s="8" t="s">
        <v>878</v>
      </c>
      <c r="K210" s="10" t="s">
        <v>1282</v>
      </c>
      <c r="L210" s="9" t="s">
        <v>1279</v>
      </c>
      <c r="M210" s="9" t="s">
        <v>1124</v>
      </c>
      <c r="N210" s="9" t="s">
        <v>792</v>
      </c>
      <c r="O210" s="9" t="s">
        <v>886</v>
      </c>
      <c r="P210" s="9" t="s">
        <v>787</v>
      </c>
      <c r="Q210" s="9" t="s">
        <v>788</v>
      </c>
      <c r="R210" s="9" t="s">
        <v>1108</v>
      </c>
      <c r="S210" s="9" t="s">
        <v>886</v>
      </c>
      <c r="T210" s="9" t="s">
        <v>1108</v>
      </c>
      <c r="U210" s="9" t="s">
        <v>791</v>
      </c>
      <c r="V210" s="9"/>
      <c r="W210" s="101"/>
      <c r="X210" s="11"/>
      <c r="Y210" s="101">
        <f>_xlfn.XLOOKUP($C210,'01 Summary'!E:E,'01 Summary'!K:K,"")</f>
        <v>46235</v>
      </c>
      <c r="Z210" s="106" t="str">
        <f>_xlfn.XLOOKUP($C210,'00 MASTER WORK REGISTER'!B:B,'00 MASTER WORK REGISTER'!I:I,"")</f>
        <v>-</v>
      </c>
      <c r="AA210" s="106" t="s">
        <v>886</v>
      </c>
      <c r="AB210" s="106" t="s">
        <v>1902</v>
      </c>
      <c r="AD210" s="10" t="s">
        <v>1884</v>
      </c>
      <c r="AE210" s="9" t="s">
        <v>3529</v>
      </c>
      <c r="AF210" s="9" t="str" cm="1">
        <f t="array" ref="AF210">_xlfn.XLOOKUP(1,($AD210='04 Test Procedure&amp;Report'!$N$4:$N$484)*($AF$4='04 Test Procedure&amp;Report'!$O$4:$O$484),'04 Test Procedure&amp;Report'!$D$4:$D$484,"")</f>
        <v>MDW-69261</v>
      </c>
    </row>
    <row r="211" spans="1:32" ht="30" customHeight="1" x14ac:dyDescent="0.2">
      <c r="A211" s="9">
        <v>207</v>
      </c>
      <c r="B211" s="106" t="s">
        <v>1627</v>
      </c>
      <c r="C211" s="9" t="s">
        <v>1866</v>
      </c>
      <c r="D211" s="9" t="s">
        <v>1612</v>
      </c>
      <c r="E211" s="9" t="str">
        <f t="shared" si="4"/>
        <v>3</v>
      </c>
      <c r="F211" s="9" t="s">
        <v>1283</v>
      </c>
      <c r="G211" s="9" t="s">
        <v>1284</v>
      </c>
      <c r="H211" s="8">
        <v>45952</v>
      </c>
      <c r="I211" s="9" t="s">
        <v>767</v>
      </c>
      <c r="J211" s="8" t="s">
        <v>878</v>
      </c>
      <c r="K211" s="10" t="s">
        <v>1285</v>
      </c>
      <c r="L211" s="9" t="s">
        <v>1279</v>
      </c>
      <c r="M211" s="9" t="s">
        <v>1124</v>
      </c>
      <c r="N211" s="9" t="s">
        <v>792</v>
      </c>
      <c r="O211" s="9" t="s">
        <v>886</v>
      </c>
      <c r="P211" s="9" t="s">
        <v>787</v>
      </c>
      <c r="Q211" s="9" t="s">
        <v>788</v>
      </c>
      <c r="R211" s="9" t="s">
        <v>1108</v>
      </c>
      <c r="S211" s="9" t="s">
        <v>886</v>
      </c>
      <c r="T211" s="9" t="s">
        <v>1108</v>
      </c>
      <c r="U211" s="9" t="s">
        <v>791</v>
      </c>
      <c r="V211" s="9"/>
      <c r="W211" s="101"/>
      <c r="X211" s="12" t="s">
        <v>768</v>
      </c>
      <c r="Y211" s="101">
        <f>_xlfn.XLOOKUP($C211,'01 Summary'!E:E,'01 Summary'!K:K,"")</f>
        <v>46235</v>
      </c>
      <c r="Z211" s="106" t="str">
        <f>_xlfn.XLOOKUP($C211,'00 MASTER WORK REGISTER'!B:B,'00 MASTER WORK REGISTER'!I:I,"")</f>
        <v>-</v>
      </c>
      <c r="AA211" s="106" t="s">
        <v>886</v>
      </c>
      <c r="AB211" s="106" t="s">
        <v>1902</v>
      </c>
      <c r="AD211" s="10" t="s">
        <v>1885</v>
      </c>
      <c r="AE211" s="9" t="s">
        <v>3529</v>
      </c>
      <c r="AF211" s="9" t="s">
        <v>3806</v>
      </c>
    </row>
    <row r="212" spans="1:32" ht="30" customHeight="1" x14ac:dyDescent="0.2">
      <c r="A212" s="9">
        <v>208</v>
      </c>
      <c r="B212" s="106" t="s">
        <v>1627</v>
      </c>
      <c r="C212" s="9" t="s">
        <v>1867</v>
      </c>
      <c r="D212" s="9" t="s">
        <v>1612</v>
      </c>
      <c r="E212" s="9" t="str">
        <f t="shared" si="4"/>
        <v>3</v>
      </c>
      <c r="F212" s="9" t="s">
        <v>1283</v>
      </c>
      <c r="G212" s="9" t="s">
        <v>1284</v>
      </c>
      <c r="H212" s="8">
        <v>46050</v>
      </c>
      <c r="I212" s="9" t="s">
        <v>769</v>
      </c>
      <c r="J212" s="8" t="s">
        <v>878</v>
      </c>
      <c r="K212" s="10" t="s">
        <v>1285</v>
      </c>
      <c r="L212" s="9" t="s">
        <v>1279</v>
      </c>
      <c r="M212" s="9" t="s">
        <v>1124</v>
      </c>
      <c r="N212" s="9" t="s">
        <v>792</v>
      </c>
      <c r="O212" s="9" t="s">
        <v>886</v>
      </c>
      <c r="P212" s="9" t="s">
        <v>787</v>
      </c>
      <c r="Q212" s="9" t="s">
        <v>788</v>
      </c>
      <c r="R212" s="9" t="s">
        <v>1108</v>
      </c>
      <c r="S212" s="9" t="s">
        <v>886</v>
      </c>
      <c r="T212" s="9" t="s">
        <v>1108</v>
      </c>
      <c r="U212" s="9" t="s">
        <v>791</v>
      </c>
      <c r="V212" s="9"/>
      <c r="W212" s="101"/>
      <c r="X212" s="12" t="s">
        <v>768</v>
      </c>
      <c r="Y212" s="101">
        <f>_xlfn.XLOOKUP($C212,'01 Summary'!E:E,'01 Summary'!K:K,"")</f>
        <v>46235</v>
      </c>
      <c r="Z212" s="106" t="str">
        <f>_xlfn.XLOOKUP($C212,'00 MASTER WORK REGISTER'!B:B,'00 MASTER WORK REGISTER'!I:I,"")</f>
        <v>-</v>
      </c>
      <c r="AA212" s="106" t="s">
        <v>886</v>
      </c>
      <c r="AB212" s="106" t="s">
        <v>1902</v>
      </c>
      <c r="AD212" s="10" t="s">
        <v>1885</v>
      </c>
      <c r="AE212" s="9" t="s">
        <v>3529</v>
      </c>
      <c r="AF212" s="9" t="s">
        <v>3806</v>
      </c>
    </row>
    <row r="213" spans="1:32" ht="30" customHeight="1" x14ac:dyDescent="0.2">
      <c r="A213" s="9">
        <v>209</v>
      </c>
      <c r="B213" s="106" t="s">
        <v>1627</v>
      </c>
      <c r="C213" s="9" t="s">
        <v>1868</v>
      </c>
      <c r="D213" s="9" t="s">
        <v>1612</v>
      </c>
      <c r="E213" s="9" t="str">
        <f t="shared" si="4"/>
        <v>3</v>
      </c>
      <c r="F213" s="9" t="s">
        <v>1286</v>
      </c>
      <c r="G213" s="9" t="s">
        <v>1287</v>
      </c>
      <c r="H213" s="8">
        <v>45796</v>
      </c>
      <c r="I213" s="9" t="s">
        <v>767</v>
      </c>
      <c r="J213" s="8" t="s">
        <v>878</v>
      </c>
      <c r="K213" s="10" t="s">
        <v>1288</v>
      </c>
      <c r="L213" s="9" t="s">
        <v>1289</v>
      </c>
      <c r="M213" s="9" t="s">
        <v>909</v>
      </c>
      <c r="N213" s="9" t="s">
        <v>872</v>
      </c>
      <c r="O213" s="9" t="s">
        <v>784</v>
      </c>
      <c r="P213" s="9" t="s">
        <v>783</v>
      </c>
      <c r="Q213" s="9" t="s">
        <v>874</v>
      </c>
      <c r="R213" s="9" t="s">
        <v>1108</v>
      </c>
      <c r="S213" s="9" t="s">
        <v>784</v>
      </c>
      <c r="T213" s="9" t="s">
        <v>1108</v>
      </c>
      <c r="U213" s="9" t="s">
        <v>791</v>
      </c>
      <c r="V213" s="9"/>
      <c r="W213" s="101"/>
      <c r="X213" s="12" t="s">
        <v>768</v>
      </c>
      <c r="Y213" s="101">
        <f>_xlfn.XLOOKUP($C213,'01 Summary'!E:E,'01 Summary'!K:K,"")</f>
        <v>46235</v>
      </c>
      <c r="Z213" s="106" t="str">
        <f>_xlfn.XLOOKUP($C213,'00 MASTER WORK REGISTER'!B:B,'00 MASTER WORK REGISTER'!I:I,"")</f>
        <v>-</v>
      </c>
      <c r="AA213" s="106" t="s">
        <v>784</v>
      </c>
      <c r="AB213" s="106" t="s">
        <v>1902</v>
      </c>
      <c r="AD213" s="10" t="s">
        <v>1886</v>
      </c>
      <c r="AE213" s="9" t="str" cm="1">
        <f t="array" ref="AE213">_xlfn.XLOOKUP(1,($AD213='04 Test Procedure&amp;Report'!$N$4:$N$484)*($AE$4='04 Test Procedure&amp;Report'!$O$4:$O$484),'04 Test Procedure&amp;Report'!$D$4:$D$484,"")</f>
        <v>MDW-69263</v>
      </c>
      <c r="AF213" s="9" t="str" cm="1">
        <f t="array" ref="AF213">_xlfn.XLOOKUP(1,($AD213='04 Test Procedure&amp;Report'!$N$4:$N$484)*($AF$4='04 Test Procedure&amp;Report'!$O$4:$O$484),'04 Test Procedure&amp;Report'!$D$4:$D$484,"")</f>
        <v>MDW-69264</v>
      </c>
    </row>
    <row r="214" spans="1:32" ht="30" customHeight="1" x14ac:dyDescent="0.2">
      <c r="A214" s="9">
        <v>210</v>
      </c>
      <c r="B214" s="106" t="s">
        <v>1627</v>
      </c>
      <c r="C214" s="9" t="s">
        <v>1869</v>
      </c>
      <c r="D214" s="9" t="s">
        <v>1612</v>
      </c>
      <c r="E214" s="9" t="str">
        <f t="shared" si="4"/>
        <v>3</v>
      </c>
      <c r="F214" s="9" t="s">
        <v>1290</v>
      </c>
      <c r="G214" s="9" t="s">
        <v>1291</v>
      </c>
      <c r="H214" s="8">
        <v>45838</v>
      </c>
      <c r="I214" s="9" t="s">
        <v>767</v>
      </c>
      <c r="J214" s="8" t="s">
        <v>878</v>
      </c>
      <c r="K214" s="10" t="s">
        <v>1292</v>
      </c>
      <c r="L214" s="9" t="s">
        <v>1289</v>
      </c>
      <c r="M214" s="9" t="s">
        <v>909</v>
      </c>
      <c r="N214" s="9" t="s">
        <v>872</v>
      </c>
      <c r="O214" s="9" t="s">
        <v>784</v>
      </c>
      <c r="P214" s="9" t="s">
        <v>783</v>
      </c>
      <c r="Q214" s="9" t="s">
        <v>874</v>
      </c>
      <c r="R214" s="9" t="s">
        <v>1108</v>
      </c>
      <c r="S214" s="9" t="s">
        <v>784</v>
      </c>
      <c r="T214" s="9" t="s">
        <v>1108</v>
      </c>
      <c r="U214" s="9" t="s">
        <v>791</v>
      </c>
      <c r="V214" s="9"/>
      <c r="W214" s="101"/>
      <c r="X214" s="12" t="s">
        <v>768</v>
      </c>
      <c r="Y214" s="101">
        <f>_xlfn.XLOOKUP($C214,'01 Summary'!E:E,'01 Summary'!K:K,"")</f>
        <v>46235</v>
      </c>
      <c r="Z214" s="106" t="str">
        <f>_xlfn.XLOOKUP($C214,'00 MASTER WORK REGISTER'!B:B,'00 MASTER WORK REGISTER'!I:I,"")</f>
        <v>-</v>
      </c>
      <c r="AA214" s="106" t="s">
        <v>784</v>
      </c>
      <c r="AB214" s="106" t="s">
        <v>1902</v>
      </c>
      <c r="AD214" s="10" t="s">
        <v>4514</v>
      </c>
      <c r="AE214" s="9" t="str" cm="1">
        <f t="array" ref="AE214">_xlfn.XLOOKUP(1,($AD214='04 Test Procedure&amp;Report'!$N$4:$N$484)*($AE$4='04 Test Procedure&amp;Report'!$O$4:$O$484),'04 Test Procedure&amp;Report'!$D$4:$D$484,"")</f>
        <v>MDW-69265</v>
      </c>
      <c r="AF214" s="9" t="str" cm="1">
        <f t="array" ref="AF214">_xlfn.XLOOKUP(1,($AD214='04 Test Procedure&amp;Report'!$N$4:$N$484)*($AF$4='04 Test Procedure&amp;Report'!$O$4:$O$484),'04 Test Procedure&amp;Report'!$D$4:$D$484,"")</f>
        <v>MDW-69266</v>
      </c>
    </row>
    <row r="215" spans="1:32" ht="30" customHeight="1" x14ac:dyDescent="0.2">
      <c r="A215" s="9">
        <v>211</v>
      </c>
      <c r="B215" s="106"/>
      <c r="C215" s="9" t="s">
        <v>1870</v>
      </c>
      <c r="D215" s="9" t="s">
        <v>1612</v>
      </c>
      <c r="E215" s="9" t="str">
        <f t="shared" si="4"/>
        <v/>
      </c>
      <c r="F215" s="9"/>
      <c r="G215" s="9"/>
      <c r="H215" s="8"/>
      <c r="I215" s="9"/>
      <c r="J215" s="8"/>
      <c r="K215" s="10" t="s">
        <v>1293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1"/>
      <c r="X215" s="11"/>
      <c r="Y215" s="101">
        <f>_xlfn.XLOOKUP($C215,'01 Summary'!E:E,'01 Summary'!K:K,"")</f>
        <v>46235</v>
      </c>
      <c r="Z215" s="106" t="str">
        <f>_xlfn.XLOOKUP($C215,'00 MASTER WORK REGISTER'!B:B,'00 MASTER WORK REGISTER'!I:I,"")</f>
        <v/>
      </c>
      <c r="AA215" s="106">
        <v>0</v>
      </c>
      <c r="AB215" s="106">
        <v>0</v>
      </c>
      <c r="AD215" s="10" t="s">
        <v>4694</v>
      </c>
      <c r="AE215" s="9" t="str" cm="1">
        <f t="array" ref="AE215">_xlfn.XLOOKUP(1,($AD215='04 Test Procedure&amp;Report'!$N$4:$N$484)*($AE$4='04 Test Procedure&amp;Report'!$O$4:$O$484),'04 Test Procedure&amp;Report'!$D$4:$D$484,"")</f>
        <v/>
      </c>
      <c r="AF215" s="9" t="str" cm="1">
        <f t="array" ref="AF215">_xlfn.XLOOKUP(1,($AD215='04 Test Procedure&amp;Report'!$N$4:$N$484)*($AF$4='04 Test Procedure&amp;Report'!$O$4:$O$484),'04 Test Procedure&amp;Report'!$D$4:$D$484,"")</f>
        <v/>
      </c>
    </row>
    <row r="216" spans="1:32" ht="30" customHeight="1" x14ac:dyDescent="0.2">
      <c r="A216" s="9">
        <v>212</v>
      </c>
      <c r="B216" s="106"/>
      <c r="C216" s="9" t="s">
        <v>1871</v>
      </c>
      <c r="D216" s="9" t="s">
        <v>1612</v>
      </c>
      <c r="E216" s="9" t="str">
        <f t="shared" si="4"/>
        <v/>
      </c>
      <c r="F216" s="9"/>
      <c r="G216" s="9"/>
      <c r="H216" s="8"/>
      <c r="I216" s="9"/>
      <c r="J216" s="8"/>
      <c r="K216" s="10" t="s">
        <v>1294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1"/>
      <c r="X216" s="11"/>
      <c r="Y216" s="101">
        <f>_xlfn.XLOOKUP($C216,'01 Summary'!E:E,'01 Summary'!K:K,"")</f>
        <v>46235</v>
      </c>
      <c r="Z216" s="106" t="str">
        <f>_xlfn.XLOOKUP($C216,'00 MASTER WORK REGISTER'!B:B,'00 MASTER WORK REGISTER'!I:I,"")</f>
        <v/>
      </c>
      <c r="AA216" s="106">
        <v>0</v>
      </c>
      <c r="AB216" s="106">
        <v>0</v>
      </c>
      <c r="AD216" s="10" t="s">
        <v>4695</v>
      </c>
      <c r="AE216" s="9" t="str" cm="1">
        <f t="array" ref="AE216">_xlfn.XLOOKUP(1,($AD216='04 Test Procedure&amp;Report'!$N$4:$N$484)*($AE$4='04 Test Procedure&amp;Report'!$O$4:$O$484),'04 Test Procedure&amp;Report'!$D$4:$D$484,"")</f>
        <v/>
      </c>
      <c r="AF216" s="9" t="str" cm="1">
        <f t="array" ref="AF216">_xlfn.XLOOKUP(1,($AD216='04 Test Procedure&amp;Report'!$N$4:$N$484)*($AF$4='04 Test Procedure&amp;Report'!$O$4:$O$484),'04 Test Procedure&amp;Report'!$D$4:$D$484,"")</f>
        <v/>
      </c>
    </row>
    <row r="217" spans="1:32" ht="30" customHeight="1" x14ac:dyDescent="0.2">
      <c r="A217" s="14">
        <v>213</v>
      </c>
      <c r="B217" s="105" t="s">
        <v>1627</v>
      </c>
      <c r="C217" s="14" t="s">
        <v>1872</v>
      </c>
      <c r="D217" s="14" t="s">
        <v>1612</v>
      </c>
      <c r="E217" s="14" t="str">
        <f t="shared" si="4"/>
        <v>3</v>
      </c>
      <c r="F217" s="14" t="s">
        <v>1295</v>
      </c>
      <c r="G217" s="14"/>
      <c r="H217" s="15"/>
      <c r="I217" s="14"/>
      <c r="J217" s="15"/>
      <c r="K217" s="16" t="s">
        <v>1296</v>
      </c>
      <c r="L217" s="14" t="s">
        <v>1297</v>
      </c>
      <c r="M217" s="14" t="s">
        <v>1124</v>
      </c>
      <c r="N217" s="14" t="s">
        <v>792</v>
      </c>
      <c r="O217" s="14" t="s">
        <v>900</v>
      </c>
      <c r="P217" s="14" t="s">
        <v>787</v>
      </c>
      <c r="Q217" s="14" t="s">
        <v>788</v>
      </c>
      <c r="R217" s="14" t="s">
        <v>1108</v>
      </c>
      <c r="S217" s="14" t="s">
        <v>900</v>
      </c>
      <c r="T217" s="14" t="s">
        <v>1108</v>
      </c>
      <c r="U217" s="14" t="s">
        <v>791</v>
      </c>
      <c r="V217" s="14"/>
      <c r="W217" s="102"/>
      <c r="X217" s="18" t="s">
        <v>527</v>
      </c>
      <c r="Y217" s="102">
        <f>_xlfn.XLOOKUP($C217,'01 Summary'!E:E,'01 Summary'!K:K,"")</f>
        <v>46235</v>
      </c>
      <c r="Z217" s="105" t="str">
        <f>_xlfn.XLOOKUP($C217,'00 MASTER WORK REGISTER'!B:B,'00 MASTER WORK REGISTER'!I:I,"")</f>
        <v>-</v>
      </c>
      <c r="AA217" s="105" t="s">
        <v>380</v>
      </c>
      <c r="AB217" s="105" t="s">
        <v>380</v>
      </c>
      <c r="AD217" s="16" t="s">
        <v>1888</v>
      </c>
      <c r="AE217" s="14" t="str" cm="1">
        <f t="array" ref="AE217">_xlfn.XLOOKUP(1,($AD217='04 Test Procedure&amp;Report'!$N$4:$N$484)*($AE$4='04 Test Procedure&amp;Report'!$O$4:$O$484),'04 Test Procedure&amp;Report'!$D$4:$D$484,"")</f>
        <v>MDW-69267</v>
      </c>
      <c r="AF217" s="14" t="str" cm="1">
        <f t="array" ref="AF217">_xlfn.XLOOKUP(1,($AD217='04 Test Procedure&amp;Report'!$N$4:$N$484)*($AF$4='04 Test Procedure&amp;Report'!$O$4:$O$484),'04 Test Procedure&amp;Report'!$D$4:$D$484,"")</f>
        <v>MDW-69268</v>
      </c>
    </row>
    <row r="218" spans="1:32" ht="30" customHeight="1" x14ac:dyDescent="0.2">
      <c r="A218" s="9">
        <v>214</v>
      </c>
      <c r="B218" s="106" t="s">
        <v>1627</v>
      </c>
      <c r="C218" s="9" t="s">
        <v>1873</v>
      </c>
      <c r="D218" s="9" t="s">
        <v>1612</v>
      </c>
      <c r="E218" s="9" t="str">
        <f t="shared" si="4"/>
        <v>3</v>
      </c>
      <c r="F218" s="9" t="s">
        <v>1298</v>
      </c>
      <c r="G218" s="9" t="s">
        <v>1299</v>
      </c>
      <c r="H218" s="8">
        <v>45980</v>
      </c>
      <c r="I218" s="9" t="s">
        <v>767</v>
      </c>
      <c r="J218" s="8" t="s">
        <v>878</v>
      </c>
      <c r="K218" s="10" t="s">
        <v>1300</v>
      </c>
      <c r="L218" s="9" t="s">
        <v>1297</v>
      </c>
      <c r="M218" s="9" t="s">
        <v>1301</v>
      </c>
      <c r="N218" s="9" t="s">
        <v>792</v>
      </c>
      <c r="O218" s="9" t="s">
        <v>1269</v>
      </c>
      <c r="P218" s="9" t="s">
        <v>787</v>
      </c>
      <c r="Q218" s="9" t="s">
        <v>788</v>
      </c>
      <c r="R218" s="9" t="s">
        <v>1108</v>
      </c>
      <c r="S218" s="9" t="s">
        <v>1269</v>
      </c>
      <c r="T218" s="9" t="s">
        <v>1108</v>
      </c>
      <c r="U218" s="9" t="s">
        <v>791</v>
      </c>
      <c r="V218" s="9"/>
      <c r="W218" s="101"/>
      <c r="X218" s="12" t="s">
        <v>768</v>
      </c>
      <c r="Y218" s="101">
        <f>_xlfn.XLOOKUP($C218,'01 Summary'!E:E,'01 Summary'!K:K,"")</f>
        <v>46235</v>
      </c>
      <c r="Z218" s="106" t="str">
        <f>_xlfn.XLOOKUP($C218,'00 MASTER WORK REGISTER'!B:B,'00 MASTER WORK REGISTER'!I:I,"")</f>
        <v>-</v>
      </c>
      <c r="AA218" s="106" t="s">
        <v>1269</v>
      </c>
      <c r="AB218" s="106" t="s">
        <v>1902</v>
      </c>
      <c r="AD218" s="10" t="s">
        <v>1889</v>
      </c>
      <c r="AE218" s="9" t="s">
        <v>3537</v>
      </c>
      <c r="AF218" s="9" t="s">
        <v>3811</v>
      </c>
    </row>
    <row r="219" spans="1:32" ht="30" customHeight="1" x14ac:dyDescent="0.2">
      <c r="A219" s="9">
        <v>215</v>
      </c>
      <c r="B219" s="106" t="s">
        <v>1627</v>
      </c>
      <c r="C219" s="9" t="s">
        <v>1874</v>
      </c>
      <c r="D219" s="9" t="s">
        <v>1612</v>
      </c>
      <c r="E219" s="9" t="str">
        <f t="shared" si="4"/>
        <v>3</v>
      </c>
      <c r="F219" s="9" t="s">
        <v>1302</v>
      </c>
      <c r="G219" s="9" t="s">
        <v>1303</v>
      </c>
      <c r="H219" s="8">
        <v>45846</v>
      </c>
      <c r="I219" s="9" t="s">
        <v>767</v>
      </c>
      <c r="J219" s="8" t="s">
        <v>878</v>
      </c>
      <c r="K219" s="10" t="s">
        <v>1304</v>
      </c>
      <c r="L219" s="9" t="s">
        <v>1297</v>
      </c>
      <c r="M219" s="9" t="s">
        <v>1105</v>
      </c>
      <c r="N219" s="9" t="s">
        <v>872</v>
      </c>
      <c r="O219" s="9" t="s">
        <v>784</v>
      </c>
      <c r="P219" s="9" t="s">
        <v>783</v>
      </c>
      <c r="Q219" s="9" t="s">
        <v>874</v>
      </c>
      <c r="R219" s="9" t="s">
        <v>1108</v>
      </c>
      <c r="S219" s="9" t="s">
        <v>784</v>
      </c>
      <c r="T219" s="9" t="s">
        <v>1108</v>
      </c>
      <c r="U219" s="9" t="s">
        <v>791</v>
      </c>
      <c r="V219" s="9"/>
      <c r="W219" s="101"/>
      <c r="X219" s="12" t="s">
        <v>768</v>
      </c>
      <c r="Y219" s="101">
        <f>_xlfn.XLOOKUP($C219,'01 Summary'!E:E,'01 Summary'!K:K,"")</f>
        <v>46235</v>
      </c>
      <c r="Z219" s="106" t="str">
        <f>_xlfn.XLOOKUP($C219,'00 MASTER WORK REGISTER'!B:B,'00 MASTER WORK REGISTER'!I:I,"")</f>
        <v>-</v>
      </c>
      <c r="AA219" s="106" t="s">
        <v>784</v>
      </c>
      <c r="AB219" s="106" t="s">
        <v>1902</v>
      </c>
      <c r="AD219" s="10" t="s">
        <v>1890</v>
      </c>
      <c r="AE219" s="9" t="str" cm="1">
        <f t="array" ref="AE219">_xlfn.XLOOKUP(1,($AD219='04 Test Procedure&amp;Report'!$N$4:$N$484)*($AE$4='04 Test Procedure&amp;Report'!$O$4:$O$484),'04 Test Procedure&amp;Report'!$D$4:$D$484,"")</f>
        <v>MDW-69271</v>
      </c>
      <c r="AF219" s="9" t="str" cm="1">
        <f t="array" ref="AF219">_xlfn.XLOOKUP(1,($AD219='04 Test Procedure&amp;Report'!$N$4:$N$484)*($AF$4='04 Test Procedure&amp;Report'!$O$4:$O$484),'04 Test Procedure&amp;Report'!$D$4:$D$484,"")</f>
        <v>MDW-69272</v>
      </c>
    </row>
    <row r="220" spans="1:32" ht="30" customHeight="1" x14ac:dyDescent="0.2">
      <c r="A220" s="9">
        <v>216</v>
      </c>
      <c r="B220" s="106" t="s">
        <v>1627</v>
      </c>
      <c r="C220" s="9" t="s">
        <v>1875</v>
      </c>
      <c r="D220" s="9" t="s">
        <v>1612</v>
      </c>
      <c r="E220" s="9" t="str">
        <f t="shared" si="4"/>
        <v>3</v>
      </c>
      <c r="F220" s="9" t="s">
        <v>1305</v>
      </c>
      <c r="G220" s="9" t="s">
        <v>1306</v>
      </c>
      <c r="H220" s="8">
        <v>46037</v>
      </c>
      <c r="I220" s="9" t="s">
        <v>767</v>
      </c>
      <c r="J220" s="8" t="s">
        <v>878</v>
      </c>
      <c r="K220" s="10" t="s">
        <v>1307</v>
      </c>
      <c r="L220" s="9" t="s">
        <v>1297</v>
      </c>
      <c r="M220" s="9" t="s">
        <v>1301</v>
      </c>
      <c r="N220" s="9" t="s">
        <v>792</v>
      </c>
      <c r="O220" s="9" t="s">
        <v>886</v>
      </c>
      <c r="P220" s="9" t="s">
        <v>787</v>
      </c>
      <c r="Q220" s="9" t="s">
        <v>788</v>
      </c>
      <c r="R220" s="9" t="s">
        <v>1108</v>
      </c>
      <c r="S220" s="9" t="s">
        <v>886</v>
      </c>
      <c r="T220" s="9" t="s">
        <v>1108</v>
      </c>
      <c r="U220" s="9" t="s">
        <v>791</v>
      </c>
      <c r="V220" s="9"/>
      <c r="W220" s="101"/>
      <c r="X220" s="12" t="s">
        <v>768</v>
      </c>
      <c r="Y220" s="101">
        <f>_xlfn.XLOOKUP($C220,'01 Summary'!E:E,'01 Summary'!K:K,"")</f>
        <v>46235</v>
      </c>
      <c r="Z220" s="106" t="str">
        <f>_xlfn.XLOOKUP($C220,'00 MASTER WORK REGISTER'!B:B,'00 MASTER WORK REGISTER'!I:I,"")</f>
        <v>-</v>
      </c>
      <c r="AA220" s="106" t="s">
        <v>886</v>
      </c>
      <c r="AB220" s="106" t="s">
        <v>1902</v>
      </c>
      <c r="AD220" s="10" t="s">
        <v>1891</v>
      </c>
      <c r="AE220" s="9" t="s">
        <v>3541</v>
      </c>
      <c r="AF220" s="9" t="str" cm="1">
        <f t="array" ref="AF220">_xlfn.XLOOKUP(1,($AD220='04 Test Procedure&amp;Report'!$N$4:$N$484)*($AF$4='04 Test Procedure&amp;Report'!$O$4:$O$484),'04 Test Procedure&amp;Report'!$D$4:$D$484,"")</f>
        <v>MDW-69274</v>
      </c>
    </row>
    <row r="221" spans="1:32" ht="30" customHeight="1" x14ac:dyDescent="0.2">
      <c r="A221" s="9">
        <v>217</v>
      </c>
      <c r="B221" s="106" t="s">
        <v>1627</v>
      </c>
      <c r="C221" s="9" t="s">
        <v>1876</v>
      </c>
      <c r="D221" s="9" t="s">
        <v>1612</v>
      </c>
      <c r="E221" s="9" t="str">
        <f t="shared" si="4"/>
        <v>3</v>
      </c>
      <c r="F221" s="9" t="s">
        <v>1308</v>
      </c>
      <c r="G221" s="9" t="s">
        <v>1309</v>
      </c>
      <c r="H221" s="8">
        <v>45971</v>
      </c>
      <c r="I221" s="9" t="s">
        <v>767</v>
      </c>
      <c r="J221" s="8" t="s">
        <v>878</v>
      </c>
      <c r="K221" s="10" t="s">
        <v>1310</v>
      </c>
      <c r="L221" s="9" t="s">
        <v>1297</v>
      </c>
      <c r="M221" s="9" t="s">
        <v>1301</v>
      </c>
      <c r="N221" s="9" t="s">
        <v>792</v>
      </c>
      <c r="O221" s="9" t="s">
        <v>886</v>
      </c>
      <c r="P221" s="9" t="s">
        <v>787</v>
      </c>
      <c r="Q221" s="9" t="s">
        <v>788</v>
      </c>
      <c r="R221" s="9" t="s">
        <v>1108</v>
      </c>
      <c r="S221" s="9" t="s">
        <v>886</v>
      </c>
      <c r="T221" s="9" t="s">
        <v>1108</v>
      </c>
      <c r="U221" s="9" t="s">
        <v>791</v>
      </c>
      <c r="V221" s="9"/>
      <c r="W221" s="101"/>
      <c r="X221" s="12" t="s">
        <v>768</v>
      </c>
      <c r="Y221" s="101">
        <f>_xlfn.XLOOKUP($C221,'01 Summary'!E:E,'01 Summary'!K:K,"")</f>
        <v>46235</v>
      </c>
      <c r="Z221" s="106" t="str">
        <f>_xlfn.XLOOKUP($C221,'00 MASTER WORK REGISTER'!B:B,'00 MASTER WORK REGISTER'!I:I,"")</f>
        <v>-</v>
      </c>
      <c r="AA221" s="106" t="s">
        <v>886</v>
      </c>
      <c r="AB221" s="106" t="s">
        <v>1902</v>
      </c>
      <c r="AD221" s="10" t="s">
        <v>1892</v>
      </c>
      <c r="AE221" s="9" t="s">
        <v>3541</v>
      </c>
      <c r="AF221" s="9" t="str" cm="1">
        <f t="array" ref="AF221">_xlfn.XLOOKUP(1,($AD221='04 Test Procedure&amp;Report'!$N$4:$N$484)*($AF$4='04 Test Procedure&amp;Report'!$O$4:$O$484),'04 Test Procedure&amp;Report'!$D$4:$D$484,"")</f>
        <v>MDW-69275</v>
      </c>
    </row>
    <row r="222" spans="1:32" ht="30" customHeight="1" x14ac:dyDescent="0.2">
      <c r="A222" s="9">
        <v>218</v>
      </c>
      <c r="B222" s="106" t="s">
        <v>1627</v>
      </c>
      <c r="C222" s="9" t="s">
        <v>1877</v>
      </c>
      <c r="D222" s="9" t="s">
        <v>1612</v>
      </c>
      <c r="E222" s="9" t="str">
        <f t="shared" si="4"/>
        <v>3</v>
      </c>
      <c r="F222" s="9" t="s">
        <v>1311</v>
      </c>
      <c r="G222" s="9" t="s">
        <v>1312</v>
      </c>
      <c r="H222" s="8">
        <v>46050</v>
      </c>
      <c r="I222" s="9" t="s">
        <v>767</v>
      </c>
      <c r="J222" s="8" t="s">
        <v>878</v>
      </c>
      <c r="K222" s="10" t="s">
        <v>1313</v>
      </c>
      <c r="L222" s="9" t="s">
        <v>1297</v>
      </c>
      <c r="M222" s="9" t="s">
        <v>1301</v>
      </c>
      <c r="N222" s="9" t="s">
        <v>792</v>
      </c>
      <c r="O222" s="9" t="s">
        <v>886</v>
      </c>
      <c r="P222" s="9" t="s">
        <v>787</v>
      </c>
      <c r="Q222" s="9" t="s">
        <v>788</v>
      </c>
      <c r="R222" s="9" t="s">
        <v>1108</v>
      </c>
      <c r="S222" s="9" t="s">
        <v>886</v>
      </c>
      <c r="T222" s="9" t="s">
        <v>1108</v>
      </c>
      <c r="U222" s="9" t="s">
        <v>791</v>
      </c>
      <c r="V222" s="9"/>
      <c r="W222" s="101"/>
      <c r="X222" s="12" t="s">
        <v>768</v>
      </c>
      <c r="Y222" s="101">
        <f>_xlfn.XLOOKUP($C222,'01 Summary'!E:E,'01 Summary'!K:K,"")</f>
        <v>46235</v>
      </c>
      <c r="Z222" s="106" t="str">
        <f>_xlfn.XLOOKUP($C222,'00 MASTER WORK REGISTER'!B:B,'00 MASTER WORK REGISTER'!I:I,"")</f>
        <v>-</v>
      </c>
      <c r="AA222" s="106" t="s">
        <v>886</v>
      </c>
      <c r="AB222" s="106" t="s">
        <v>1902</v>
      </c>
      <c r="AD222" s="10" t="s">
        <v>1893</v>
      </c>
      <c r="AE222" s="9" t="s">
        <v>3541</v>
      </c>
      <c r="AF222" s="9" t="str" cm="1">
        <f t="array" ref="AF222">_xlfn.XLOOKUP(1,($AD222='04 Test Procedure&amp;Report'!$N$4:$N$484)*($AF$4='04 Test Procedure&amp;Report'!$O$4:$O$484),'04 Test Procedure&amp;Report'!$D$4:$D$484,"")</f>
        <v>MDW-69276</v>
      </c>
    </row>
    <row r="223" spans="1:32" ht="30" customHeight="1" x14ac:dyDescent="0.2">
      <c r="A223" s="9">
        <v>219</v>
      </c>
      <c r="B223" s="106" t="s">
        <v>1627</v>
      </c>
      <c r="C223" s="9" t="s">
        <v>1878</v>
      </c>
      <c r="D223" s="9" t="s">
        <v>1612</v>
      </c>
      <c r="E223" s="9" t="str">
        <f t="shared" si="4"/>
        <v>3</v>
      </c>
      <c r="F223" s="9" t="s">
        <v>1314</v>
      </c>
      <c r="G223" s="9" t="s">
        <v>1315</v>
      </c>
      <c r="H223" s="8">
        <v>45887</v>
      </c>
      <c r="I223" s="9" t="s">
        <v>767</v>
      </c>
      <c r="J223" s="8"/>
      <c r="K223" s="10" t="s">
        <v>1316</v>
      </c>
      <c r="L223" s="9" t="s">
        <v>1297</v>
      </c>
      <c r="M223" s="9" t="s">
        <v>1301</v>
      </c>
      <c r="N223" s="9" t="s">
        <v>792</v>
      </c>
      <c r="O223" s="9" t="s">
        <v>1269</v>
      </c>
      <c r="P223" s="9" t="s">
        <v>787</v>
      </c>
      <c r="Q223" s="9" t="s">
        <v>788</v>
      </c>
      <c r="R223" s="9" t="s">
        <v>1108</v>
      </c>
      <c r="S223" s="9" t="s">
        <v>1269</v>
      </c>
      <c r="T223" s="9" t="s">
        <v>1108</v>
      </c>
      <c r="U223" s="9" t="s">
        <v>791</v>
      </c>
      <c r="V223" s="9"/>
      <c r="W223" s="101"/>
      <c r="X223" s="12" t="s">
        <v>768</v>
      </c>
      <c r="Y223" s="101">
        <f>_xlfn.XLOOKUP($C223,'01 Summary'!E:E,'01 Summary'!K:K,"")</f>
        <v>46235</v>
      </c>
      <c r="Z223" s="106" t="str">
        <f>_xlfn.XLOOKUP($C223,'00 MASTER WORK REGISTER'!B:B,'00 MASTER WORK REGISTER'!I:I,"")</f>
        <v>-</v>
      </c>
      <c r="AA223" s="106" t="s">
        <v>1269</v>
      </c>
      <c r="AB223" s="106" t="s">
        <v>1902</v>
      </c>
      <c r="AD223" s="10" t="s">
        <v>1894</v>
      </c>
      <c r="AE223" s="9" t="s">
        <v>3544</v>
      </c>
      <c r="AF223" s="9" t="str" cm="1">
        <f t="array" ref="AF223">_xlfn.XLOOKUP(1,($AD223='04 Test Procedure&amp;Report'!$N$4:$N$484)*($AF$4='04 Test Procedure&amp;Report'!$O$4:$O$484),'04 Test Procedure&amp;Report'!$D$4:$D$484,"")</f>
        <v>MDW-69278</v>
      </c>
    </row>
    <row r="224" spans="1:32" ht="30" customHeight="1" x14ac:dyDescent="0.2">
      <c r="A224" s="9">
        <v>220</v>
      </c>
      <c r="B224" s="106" t="s">
        <v>1627</v>
      </c>
      <c r="C224" s="9" t="s">
        <v>1879</v>
      </c>
      <c r="D224" s="9" t="s">
        <v>1612</v>
      </c>
      <c r="E224" s="9" t="str">
        <f t="shared" si="4"/>
        <v>3</v>
      </c>
      <c r="F224" s="9" t="s">
        <v>1317</v>
      </c>
      <c r="G224" s="9" t="s">
        <v>1318</v>
      </c>
      <c r="H224" s="8">
        <v>45845</v>
      </c>
      <c r="I224" s="9" t="s">
        <v>767</v>
      </c>
      <c r="J224" s="8"/>
      <c r="K224" s="10" t="s">
        <v>1319</v>
      </c>
      <c r="L224" s="9" t="s">
        <v>1297</v>
      </c>
      <c r="M224" s="9" t="s">
        <v>1301</v>
      </c>
      <c r="N224" s="9" t="s">
        <v>792</v>
      </c>
      <c r="O224" s="9" t="s">
        <v>1269</v>
      </c>
      <c r="P224" s="9" t="s">
        <v>787</v>
      </c>
      <c r="Q224" s="9" t="s">
        <v>788</v>
      </c>
      <c r="R224" s="9" t="s">
        <v>1108</v>
      </c>
      <c r="S224" s="9" t="s">
        <v>1269</v>
      </c>
      <c r="T224" s="9" t="s">
        <v>1108</v>
      </c>
      <c r="U224" s="9" t="s">
        <v>791</v>
      </c>
      <c r="V224" s="9"/>
      <c r="W224" s="101"/>
      <c r="X224" s="12" t="s">
        <v>768</v>
      </c>
      <c r="Y224" s="101">
        <f>_xlfn.XLOOKUP($C224,'01 Summary'!E:E,'01 Summary'!K:K,"")</f>
        <v>46235</v>
      </c>
      <c r="Z224" s="106" t="str">
        <f>_xlfn.XLOOKUP($C224,'00 MASTER WORK REGISTER'!B:B,'00 MASTER WORK REGISTER'!I:I,"")</f>
        <v>-</v>
      </c>
      <c r="AA224" s="106" t="s">
        <v>1269</v>
      </c>
      <c r="AB224" s="106" t="s">
        <v>1902</v>
      </c>
      <c r="AD224" s="10" t="s">
        <v>1895</v>
      </c>
      <c r="AE224" s="9" t="s">
        <v>3544</v>
      </c>
      <c r="AF224" s="9" t="str" cm="1">
        <f t="array" ref="AF224">_xlfn.XLOOKUP(1,($AD224='04 Test Procedure&amp;Report'!$N$4:$N$484)*($AF$4='04 Test Procedure&amp;Report'!$O$4:$O$484),'04 Test Procedure&amp;Report'!$D$4:$D$484,"")</f>
        <v>MDW-69279</v>
      </c>
    </row>
    <row r="225" spans="1:32" ht="30" customHeight="1" x14ac:dyDescent="0.2">
      <c r="A225" s="9">
        <v>221</v>
      </c>
      <c r="B225" s="106" t="s">
        <v>1627</v>
      </c>
      <c r="C225" s="9" t="s">
        <v>1880</v>
      </c>
      <c r="D225" s="9" t="s">
        <v>1612</v>
      </c>
      <c r="E225" s="9" t="str">
        <f t="shared" si="4"/>
        <v>3</v>
      </c>
      <c r="F225" s="9" t="s">
        <v>1317</v>
      </c>
      <c r="G225" s="9" t="s">
        <v>1318</v>
      </c>
      <c r="H225" s="8">
        <v>45887</v>
      </c>
      <c r="I225" s="9" t="s">
        <v>769</v>
      </c>
      <c r="J225" s="8"/>
      <c r="K225" s="10" t="s">
        <v>1319</v>
      </c>
      <c r="L225" s="9" t="s">
        <v>1297</v>
      </c>
      <c r="M225" s="9" t="s">
        <v>1301</v>
      </c>
      <c r="N225" s="9" t="s">
        <v>792</v>
      </c>
      <c r="O225" s="9" t="s">
        <v>1269</v>
      </c>
      <c r="P225" s="9" t="s">
        <v>787</v>
      </c>
      <c r="Q225" s="9" t="s">
        <v>788</v>
      </c>
      <c r="R225" s="9" t="s">
        <v>1108</v>
      </c>
      <c r="S225" s="9" t="s">
        <v>1269</v>
      </c>
      <c r="T225" s="9" t="s">
        <v>1108</v>
      </c>
      <c r="U225" s="9" t="s">
        <v>791</v>
      </c>
      <c r="V225" s="9"/>
      <c r="W225" s="101"/>
      <c r="X225" s="12" t="s">
        <v>768</v>
      </c>
      <c r="Y225" s="101">
        <f>_xlfn.XLOOKUP($C225,'01 Summary'!E:E,'01 Summary'!K:K,"")</f>
        <v>46235</v>
      </c>
      <c r="Z225" s="106" t="str">
        <f>_xlfn.XLOOKUP($C225,'00 MASTER WORK REGISTER'!B:B,'00 MASTER WORK REGISTER'!I:I,"")</f>
        <v/>
      </c>
      <c r="AA225" s="106" t="s">
        <v>1269</v>
      </c>
      <c r="AB225" s="106" t="s">
        <v>1902</v>
      </c>
      <c r="AD225" s="10" t="s">
        <v>1895</v>
      </c>
      <c r="AE225" s="9" t="s">
        <v>3544</v>
      </c>
      <c r="AF225" s="9" t="str" cm="1">
        <f t="array" ref="AF225">_xlfn.XLOOKUP(1,($AD225='04 Test Procedure&amp;Report'!$N$4:$N$484)*($AF$4='04 Test Procedure&amp;Report'!$O$4:$O$484),'04 Test Procedure&amp;Report'!$D$4:$D$484,"")</f>
        <v>MDW-69279</v>
      </c>
    </row>
    <row r="226" spans="1:32" ht="30" customHeight="1" x14ac:dyDescent="0.2">
      <c r="A226" s="9">
        <v>222</v>
      </c>
      <c r="B226" s="106" t="s">
        <v>1627</v>
      </c>
      <c r="C226" s="9" t="s">
        <v>1881</v>
      </c>
      <c r="D226" s="9" t="s">
        <v>1612</v>
      </c>
      <c r="E226" s="9" t="str">
        <f t="shared" si="4"/>
        <v>3</v>
      </c>
      <c r="F226" s="9" t="s">
        <v>1320</v>
      </c>
      <c r="G226" s="9" t="s">
        <v>1321</v>
      </c>
      <c r="H226" s="8">
        <v>45887</v>
      </c>
      <c r="I226" s="9" t="s">
        <v>767</v>
      </c>
      <c r="J226" s="8"/>
      <c r="K226" s="10" t="s">
        <v>1322</v>
      </c>
      <c r="L226" s="9" t="s">
        <v>1297</v>
      </c>
      <c r="M226" s="9" t="s">
        <v>1301</v>
      </c>
      <c r="N226" s="9" t="s">
        <v>792</v>
      </c>
      <c r="O226" s="9" t="s">
        <v>1269</v>
      </c>
      <c r="P226" s="9" t="s">
        <v>787</v>
      </c>
      <c r="Q226" s="9" t="s">
        <v>788</v>
      </c>
      <c r="R226" s="9" t="s">
        <v>1108</v>
      </c>
      <c r="S226" s="9" t="s">
        <v>1269</v>
      </c>
      <c r="T226" s="9" t="s">
        <v>1108</v>
      </c>
      <c r="U226" s="9" t="s">
        <v>791</v>
      </c>
      <c r="V226" s="9"/>
      <c r="W226" s="101"/>
      <c r="X226" s="12" t="s">
        <v>768</v>
      </c>
      <c r="Y226" s="101">
        <f>_xlfn.XLOOKUP($C226,'01 Summary'!E:E,'01 Summary'!K:K,"")</f>
        <v>46235</v>
      </c>
      <c r="Z226" s="106" t="str">
        <f>_xlfn.XLOOKUP($C226,'00 MASTER WORK REGISTER'!B:B,'00 MASTER WORK REGISTER'!I:I,"")</f>
        <v>-</v>
      </c>
      <c r="AA226" s="106" t="s">
        <v>1269</v>
      </c>
      <c r="AB226" s="106" t="s">
        <v>1902</v>
      </c>
      <c r="AD226" s="10" t="s">
        <v>1896</v>
      </c>
      <c r="AE226" s="9" t="s">
        <v>3544</v>
      </c>
      <c r="AF226" s="9" t="str" cm="1">
        <f t="array" ref="AF226">_xlfn.XLOOKUP(1,($AD226='04 Test Procedure&amp;Report'!$N$4:$N$484)*($AF$4='04 Test Procedure&amp;Report'!$O$4:$O$484),'04 Test Procedure&amp;Report'!$D$4:$D$484,"")</f>
        <v>MDW-69280</v>
      </c>
    </row>
    <row r="227" spans="1:32" ht="30" customHeight="1" x14ac:dyDescent="0.2">
      <c r="A227" s="9">
        <v>223</v>
      </c>
      <c r="B227" s="106" t="s">
        <v>1629</v>
      </c>
      <c r="C227" s="9" t="s">
        <v>1882</v>
      </c>
      <c r="D227" s="9" t="s">
        <v>1612</v>
      </c>
      <c r="E227" s="9" t="str">
        <f t="shared" si="4"/>
        <v>3</v>
      </c>
      <c r="F227" s="9" t="s">
        <v>1323</v>
      </c>
      <c r="G227" s="9" t="s">
        <v>1324</v>
      </c>
      <c r="H227" s="8">
        <v>45957</v>
      </c>
      <c r="I227" s="9" t="s">
        <v>767</v>
      </c>
      <c r="J227" s="8"/>
      <c r="K227" s="10" t="s">
        <v>1325</v>
      </c>
      <c r="L227" s="9" t="s">
        <v>1297</v>
      </c>
      <c r="M227" s="9" t="s">
        <v>1301</v>
      </c>
      <c r="N227" s="9" t="s">
        <v>792</v>
      </c>
      <c r="O227" s="9" t="s">
        <v>1269</v>
      </c>
      <c r="P227" s="9" t="s">
        <v>787</v>
      </c>
      <c r="Q227" s="9" t="s">
        <v>788</v>
      </c>
      <c r="R227" s="9" t="s">
        <v>1108</v>
      </c>
      <c r="S227" s="9" t="s">
        <v>1269</v>
      </c>
      <c r="T227" s="9" t="s">
        <v>1108</v>
      </c>
      <c r="U227" s="9" t="s">
        <v>791</v>
      </c>
      <c r="V227" s="9"/>
      <c r="W227" s="101"/>
      <c r="X227" s="12" t="s">
        <v>768</v>
      </c>
      <c r="Y227" s="101" t="str">
        <f>_xlfn.XLOOKUP($C227,'01 Summary'!E:E,'01 Summary'!K:K,"")</f>
        <v/>
      </c>
      <c r="Z227" s="106" t="str">
        <f>_xlfn.XLOOKUP($C227,'00 MASTER WORK REGISTER'!B:B,'00 MASTER WORK REGISTER'!I:I,"")</f>
        <v>-</v>
      </c>
      <c r="AA227" s="106" t="s">
        <v>1269</v>
      </c>
      <c r="AB227" s="106" t="s">
        <v>1902</v>
      </c>
      <c r="AD227" s="10" t="s">
        <v>1897</v>
      </c>
      <c r="AE227" s="9" t="str" cm="1">
        <f t="array" ref="AE227">_xlfn.XLOOKUP(1,($AD227='04 Test Procedure&amp;Report'!$N$4:$N$484)*($AE$4='04 Test Procedure&amp;Report'!$O$4:$O$484),'04 Test Procedure&amp;Report'!$D$4:$D$484,"")</f>
        <v>MDW-69281</v>
      </c>
      <c r="AF227" s="9" t="str" cm="1">
        <f t="array" ref="AF227">_xlfn.XLOOKUP(1,($AD227='04 Test Procedure&amp;Report'!$N$4:$N$484)*($AF$4='04 Test Procedure&amp;Report'!$O$4:$O$484),'04 Test Procedure&amp;Report'!$D$4:$D$484,"")</f>
        <v>MDW-69282</v>
      </c>
    </row>
    <row r="228" spans="1:32" ht="30" customHeight="1" x14ac:dyDescent="0.2">
      <c r="A228" s="20">
        <v>224</v>
      </c>
      <c r="B228" s="107"/>
      <c r="C228" s="20" t="s">
        <v>550</v>
      </c>
      <c r="D228" s="20" t="s">
        <v>1612</v>
      </c>
      <c r="E228" s="20" t="str">
        <f t="shared" si="4"/>
        <v/>
      </c>
      <c r="F228" s="20"/>
      <c r="G228" s="20"/>
      <c r="H228" s="20"/>
      <c r="I228" s="20"/>
      <c r="J228" s="20"/>
      <c r="K228" s="21" t="s">
        <v>1326</v>
      </c>
      <c r="L228" s="20">
        <v>3.2</v>
      </c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103"/>
      <c r="X228" s="22"/>
      <c r="Y228" s="103">
        <f>_xlfn.XLOOKUP($C228,'01 Summary'!E:E,'01 Summary'!K:K,"")</f>
        <v>46235</v>
      </c>
      <c r="Z228" s="107" t="str">
        <f>_xlfn.XLOOKUP($C228,'00 MASTER WORK REGISTER'!B:B,'00 MASTER WORK REGISTER'!I:I,"")</f>
        <v>-</v>
      </c>
      <c r="AA228" s="107">
        <v>0</v>
      </c>
      <c r="AB228" s="107">
        <v>0</v>
      </c>
      <c r="AD228" s="21" t="s">
        <v>31</v>
      </c>
      <c r="AE228" s="20" t="str" cm="1">
        <f t="array" ref="AE228">_xlfn.XLOOKUP(1,($AD228='04 Test Procedure&amp;Report'!$N$4:$N$484)*($AE$4='04 Test Procedure&amp;Report'!$O$4:$O$484),'04 Test Procedure&amp;Report'!$D$4:$D$484,"")</f>
        <v/>
      </c>
      <c r="AF228" s="20" t="str" cm="1">
        <f t="array" ref="AF228">_xlfn.XLOOKUP(1,($AD228='04 Test Procedure&amp;Report'!$N$4:$N$484)*($AF$4='04 Test Procedure&amp;Report'!$O$4:$O$484),'04 Test Procedure&amp;Report'!$D$4:$D$484,"")</f>
        <v/>
      </c>
    </row>
    <row r="229" spans="1:32" ht="30" customHeight="1" x14ac:dyDescent="0.2">
      <c r="A229" s="9">
        <v>225</v>
      </c>
      <c r="B229" s="106" t="s">
        <v>1629</v>
      </c>
      <c r="C229" s="9" t="s">
        <v>550</v>
      </c>
      <c r="D229" s="9" t="s">
        <v>1612</v>
      </c>
      <c r="E229" s="9" t="str">
        <f t="shared" si="4"/>
        <v>3</v>
      </c>
      <c r="F229" s="9" t="s">
        <v>539</v>
      </c>
      <c r="G229" s="9" t="s">
        <v>1327</v>
      </c>
      <c r="H229" s="8">
        <v>45931</v>
      </c>
      <c r="I229" s="9" t="s">
        <v>767</v>
      </c>
      <c r="J229" s="8" t="s">
        <v>878</v>
      </c>
      <c r="K229" s="10" t="s">
        <v>1328</v>
      </c>
      <c r="L229" s="9" t="s">
        <v>1329</v>
      </c>
      <c r="M229" s="9" t="s">
        <v>1124</v>
      </c>
      <c r="N229" s="9" t="s">
        <v>792</v>
      </c>
      <c r="O229" s="9" t="s">
        <v>900</v>
      </c>
      <c r="P229" s="9" t="s">
        <v>787</v>
      </c>
      <c r="Q229" s="9" t="s">
        <v>788</v>
      </c>
      <c r="R229" s="9" t="s">
        <v>1108</v>
      </c>
      <c r="S229" s="9" t="s">
        <v>900</v>
      </c>
      <c r="T229" s="9" t="s">
        <v>1108</v>
      </c>
      <c r="U229" s="9" t="s">
        <v>791</v>
      </c>
      <c r="V229" s="9"/>
      <c r="W229" s="101"/>
      <c r="X229" s="12" t="s">
        <v>768</v>
      </c>
      <c r="Y229" s="101">
        <f>_xlfn.XLOOKUP($C229,'01 Summary'!E:E,'01 Summary'!K:K,"")</f>
        <v>46235</v>
      </c>
      <c r="Z229" s="106" t="str">
        <f>_xlfn.XLOOKUP($C229,'00 MASTER WORK REGISTER'!B:B,'00 MASTER WORK REGISTER'!I:I,"")</f>
        <v>-</v>
      </c>
      <c r="AA229" s="106" t="s">
        <v>900</v>
      </c>
      <c r="AB229" s="106" t="s">
        <v>1902</v>
      </c>
      <c r="AD229" s="10" t="s">
        <v>4518</v>
      </c>
      <c r="AE229" s="9" t="str" cm="1">
        <f t="array" ref="AE229">_xlfn.XLOOKUP(1,($AD229='04 Test Procedure&amp;Report'!$N$4:$N$484)*($AE$4='04 Test Procedure&amp;Report'!$O$4:$O$484),'04 Test Procedure&amp;Report'!$D$4:$D$484,"")</f>
        <v>MDW-69283</v>
      </c>
      <c r="AF229" s="9" t="str" cm="1">
        <f t="array" ref="AF229">_xlfn.XLOOKUP(1,($AD229='04 Test Procedure&amp;Report'!$N$4:$N$484)*($AF$4='04 Test Procedure&amp;Report'!$O$4:$O$484),'04 Test Procedure&amp;Report'!$D$4:$D$484,"")</f>
        <v>MDW-69284</v>
      </c>
    </row>
    <row r="230" spans="1:32" ht="30" customHeight="1" x14ac:dyDescent="0.2">
      <c r="A230" s="9">
        <v>226</v>
      </c>
      <c r="B230" s="106" t="s">
        <v>1629</v>
      </c>
      <c r="C230" s="9" t="s">
        <v>550</v>
      </c>
      <c r="D230" s="9" t="s">
        <v>1612</v>
      </c>
      <c r="E230" s="9" t="str">
        <f t="shared" si="4"/>
        <v>3</v>
      </c>
      <c r="F230" s="9" t="s">
        <v>1330</v>
      </c>
      <c r="G230" s="9" t="s">
        <v>1331</v>
      </c>
      <c r="H230" s="8">
        <v>45887</v>
      </c>
      <c r="I230" s="9" t="s">
        <v>767</v>
      </c>
      <c r="J230" s="8" t="s">
        <v>878</v>
      </c>
      <c r="K230" s="10" t="s">
        <v>1332</v>
      </c>
      <c r="L230" s="9" t="s">
        <v>1329</v>
      </c>
      <c r="M230" s="9" t="s">
        <v>1124</v>
      </c>
      <c r="N230" s="9" t="s">
        <v>792</v>
      </c>
      <c r="O230" s="9" t="s">
        <v>900</v>
      </c>
      <c r="P230" s="9" t="s">
        <v>787</v>
      </c>
      <c r="Q230" s="9" t="s">
        <v>788</v>
      </c>
      <c r="R230" s="9" t="s">
        <v>1108</v>
      </c>
      <c r="S230" s="9" t="s">
        <v>900</v>
      </c>
      <c r="T230" s="9" t="s">
        <v>1108</v>
      </c>
      <c r="U230" s="9" t="s">
        <v>791</v>
      </c>
      <c r="V230" s="9"/>
      <c r="W230" s="101"/>
      <c r="X230" s="12" t="s">
        <v>768</v>
      </c>
      <c r="Y230" s="101">
        <f>_xlfn.XLOOKUP($C230,'01 Summary'!E:E,'01 Summary'!K:K,"")</f>
        <v>46235</v>
      </c>
      <c r="Z230" s="106" t="str">
        <f>_xlfn.XLOOKUP($C230,'00 MASTER WORK REGISTER'!B:B,'00 MASTER WORK REGISTER'!I:I,"")</f>
        <v>-</v>
      </c>
      <c r="AA230" s="106" t="s">
        <v>900</v>
      </c>
      <c r="AB230" s="106" t="s">
        <v>1902</v>
      </c>
      <c r="AD230" s="10" t="s">
        <v>4519</v>
      </c>
      <c r="AE230" s="9" t="str" cm="1">
        <f t="array" ref="AE230">_xlfn.XLOOKUP(1,($AD230='04 Test Procedure&amp;Report'!$N$4:$N$484)*($AE$4='04 Test Procedure&amp;Report'!$O$4:$O$484),'04 Test Procedure&amp;Report'!$D$4:$D$484,"")</f>
        <v>MDW-69285</v>
      </c>
      <c r="AF230" s="9" t="str" cm="1">
        <f t="array" ref="AF230">_xlfn.XLOOKUP(1,($AD230='04 Test Procedure&amp;Report'!$N$4:$N$484)*($AF$4='04 Test Procedure&amp;Report'!$O$4:$O$484),'04 Test Procedure&amp;Report'!$D$4:$D$484,"")</f>
        <v>MDW-69286</v>
      </c>
    </row>
    <row r="231" spans="1:32" ht="30" customHeight="1" x14ac:dyDescent="0.2">
      <c r="A231" s="9">
        <v>227</v>
      </c>
      <c r="B231" s="106" t="s">
        <v>1629</v>
      </c>
      <c r="C231" s="9" t="s">
        <v>550</v>
      </c>
      <c r="D231" s="9" t="s">
        <v>1612</v>
      </c>
      <c r="E231" s="9" t="str">
        <f t="shared" si="4"/>
        <v>3</v>
      </c>
      <c r="F231" s="9" t="s">
        <v>1330</v>
      </c>
      <c r="G231" s="9" t="s">
        <v>1331</v>
      </c>
      <c r="H231" s="8">
        <v>45896</v>
      </c>
      <c r="I231" s="9" t="s">
        <v>769</v>
      </c>
      <c r="J231" s="8" t="s">
        <v>878</v>
      </c>
      <c r="K231" s="10" t="s">
        <v>1332</v>
      </c>
      <c r="L231" s="9" t="s">
        <v>1329</v>
      </c>
      <c r="M231" s="9" t="s">
        <v>1124</v>
      </c>
      <c r="N231" s="9" t="s">
        <v>792</v>
      </c>
      <c r="O231" s="9" t="s">
        <v>900</v>
      </c>
      <c r="P231" s="9" t="s">
        <v>787</v>
      </c>
      <c r="Q231" s="9" t="s">
        <v>788</v>
      </c>
      <c r="R231" s="9" t="s">
        <v>1108</v>
      </c>
      <c r="S231" s="9" t="s">
        <v>900</v>
      </c>
      <c r="T231" s="9" t="s">
        <v>1108</v>
      </c>
      <c r="U231" s="9" t="s">
        <v>791</v>
      </c>
      <c r="V231" s="9"/>
      <c r="W231" s="101"/>
      <c r="X231" s="12" t="s">
        <v>768</v>
      </c>
      <c r="Y231" s="101">
        <f>_xlfn.XLOOKUP($C231,'01 Summary'!E:E,'01 Summary'!K:K,"")</f>
        <v>46235</v>
      </c>
      <c r="Z231" s="106" t="str">
        <f>_xlfn.XLOOKUP($C231,'00 MASTER WORK REGISTER'!B:B,'00 MASTER WORK REGISTER'!I:I,"")</f>
        <v>-</v>
      </c>
      <c r="AA231" s="106" t="s">
        <v>900</v>
      </c>
      <c r="AB231" s="106" t="s">
        <v>1902</v>
      </c>
      <c r="AD231" s="10" t="s">
        <v>4519</v>
      </c>
      <c r="AE231" s="9" t="str" cm="1">
        <f t="array" ref="AE231">_xlfn.XLOOKUP(1,($AD231='04 Test Procedure&amp;Report'!$N$4:$N$484)*($AE$4='04 Test Procedure&amp;Report'!$O$4:$O$484),'04 Test Procedure&amp;Report'!$D$4:$D$484,"")</f>
        <v>MDW-69285</v>
      </c>
      <c r="AF231" s="9" t="str" cm="1">
        <f t="array" ref="AF231">_xlfn.XLOOKUP(1,($AD231='04 Test Procedure&amp;Report'!$N$4:$N$484)*($AF$4='04 Test Procedure&amp;Report'!$O$4:$O$484),'04 Test Procedure&amp;Report'!$D$4:$D$484,"")</f>
        <v>MDW-69286</v>
      </c>
    </row>
    <row r="232" spans="1:32" ht="30" customHeight="1" x14ac:dyDescent="0.2">
      <c r="A232" s="9">
        <v>228</v>
      </c>
      <c r="B232" s="106" t="s">
        <v>1629</v>
      </c>
      <c r="C232" s="9" t="s">
        <v>550</v>
      </c>
      <c r="D232" s="9" t="s">
        <v>1612</v>
      </c>
      <c r="E232" s="9" t="str">
        <f t="shared" si="4"/>
        <v>3</v>
      </c>
      <c r="F232" s="9" t="s">
        <v>1330</v>
      </c>
      <c r="G232" s="9" t="s">
        <v>1331</v>
      </c>
      <c r="H232" s="8">
        <v>45979</v>
      </c>
      <c r="I232" s="9" t="s">
        <v>770</v>
      </c>
      <c r="J232" s="8" t="s">
        <v>878</v>
      </c>
      <c r="K232" s="10" t="s">
        <v>1332</v>
      </c>
      <c r="L232" s="9" t="s">
        <v>1329</v>
      </c>
      <c r="M232" s="9" t="s">
        <v>1124</v>
      </c>
      <c r="N232" s="9" t="s">
        <v>792</v>
      </c>
      <c r="O232" s="9" t="s">
        <v>900</v>
      </c>
      <c r="P232" s="9" t="s">
        <v>787</v>
      </c>
      <c r="Q232" s="9" t="s">
        <v>788</v>
      </c>
      <c r="R232" s="9" t="s">
        <v>1108</v>
      </c>
      <c r="S232" s="9" t="s">
        <v>900</v>
      </c>
      <c r="T232" s="9" t="s">
        <v>1108</v>
      </c>
      <c r="U232" s="9" t="s">
        <v>791</v>
      </c>
      <c r="V232" s="9"/>
      <c r="W232" s="101"/>
      <c r="X232" s="12" t="s">
        <v>768</v>
      </c>
      <c r="Y232" s="101">
        <f>_xlfn.XLOOKUP($C232,'01 Summary'!E:E,'01 Summary'!K:K,"")</f>
        <v>46235</v>
      </c>
      <c r="Z232" s="106" t="str">
        <f>_xlfn.XLOOKUP($C232,'00 MASTER WORK REGISTER'!B:B,'00 MASTER WORK REGISTER'!I:I,"")</f>
        <v>-</v>
      </c>
      <c r="AA232" s="106" t="s">
        <v>900</v>
      </c>
      <c r="AB232" s="106" t="s">
        <v>1902</v>
      </c>
      <c r="AD232" s="10" t="s">
        <v>4519</v>
      </c>
      <c r="AE232" s="9" t="str" cm="1">
        <f t="array" ref="AE232">_xlfn.XLOOKUP(1,($AD232='04 Test Procedure&amp;Report'!$N$4:$N$484)*($AE$4='04 Test Procedure&amp;Report'!$O$4:$O$484),'04 Test Procedure&amp;Report'!$D$4:$D$484,"")</f>
        <v>MDW-69285</v>
      </c>
      <c r="AF232" s="9" t="str" cm="1">
        <f t="array" ref="AF232">_xlfn.XLOOKUP(1,($AD232='04 Test Procedure&amp;Report'!$N$4:$N$484)*($AF$4='04 Test Procedure&amp;Report'!$O$4:$O$484),'04 Test Procedure&amp;Report'!$D$4:$D$484,"")</f>
        <v>MDW-69286</v>
      </c>
    </row>
    <row r="233" spans="1:32" ht="30" customHeight="1" x14ac:dyDescent="0.2">
      <c r="A233" s="9">
        <v>229</v>
      </c>
      <c r="B233" s="106" t="s">
        <v>1629</v>
      </c>
      <c r="C233" s="9" t="s">
        <v>550</v>
      </c>
      <c r="D233" s="9" t="s">
        <v>1612</v>
      </c>
      <c r="E233" s="9" t="str">
        <f t="shared" si="4"/>
        <v>3</v>
      </c>
      <c r="F233" s="9" t="s">
        <v>1333</v>
      </c>
      <c r="G233" s="9" t="s">
        <v>1334</v>
      </c>
      <c r="H233" s="8">
        <v>45971</v>
      </c>
      <c r="I233" s="9" t="s">
        <v>767</v>
      </c>
      <c r="J233" s="8" t="s">
        <v>878</v>
      </c>
      <c r="K233" s="10" t="s">
        <v>1335</v>
      </c>
      <c r="L233" s="9" t="s">
        <v>1336</v>
      </c>
      <c r="M233" s="9" t="s">
        <v>1124</v>
      </c>
      <c r="N233" s="9" t="s">
        <v>792</v>
      </c>
      <c r="O233" s="9" t="s">
        <v>900</v>
      </c>
      <c r="P233" s="9" t="s">
        <v>787</v>
      </c>
      <c r="Q233" s="9" t="s">
        <v>788</v>
      </c>
      <c r="R233" s="9" t="s">
        <v>1108</v>
      </c>
      <c r="S233" s="9" t="s">
        <v>900</v>
      </c>
      <c r="T233" s="9" t="s">
        <v>1108</v>
      </c>
      <c r="U233" s="9" t="s">
        <v>791</v>
      </c>
      <c r="V233" s="9"/>
      <c r="W233" s="101"/>
      <c r="X233" s="12" t="s">
        <v>768</v>
      </c>
      <c r="Y233" s="101">
        <f>_xlfn.XLOOKUP($C233,'01 Summary'!E:E,'01 Summary'!K:K,"")</f>
        <v>46235</v>
      </c>
      <c r="Z233" s="106" t="str">
        <f>_xlfn.XLOOKUP($C233,'00 MASTER WORK REGISTER'!B:B,'00 MASTER WORK REGISTER'!I:I,"")</f>
        <v>-</v>
      </c>
      <c r="AA233" s="106" t="s">
        <v>900</v>
      </c>
      <c r="AB233" s="106" t="s">
        <v>1902</v>
      </c>
      <c r="AD233" s="10" t="s">
        <v>4520</v>
      </c>
      <c r="AE233" s="9" t="str" cm="1">
        <f t="array" ref="AE233">_xlfn.XLOOKUP(1,($AD233='04 Test Procedure&amp;Report'!$N$4:$N$484)*($AE$4='04 Test Procedure&amp;Report'!$O$4:$O$484),'04 Test Procedure&amp;Report'!$D$4:$D$484,"")</f>
        <v>MDW-69287</v>
      </c>
      <c r="AF233" s="9" t="str" cm="1">
        <f t="array" ref="AF233">_xlfn.XLOOKUP(1,($AD233='04 Test Procedure&amp;Report'!$N$4:$N$484)*($AF$4='04 Test Procedure&amp;Report'!$O$4:$O$484),'04 Test Procedure&amp;Report'!$D$4:$D$484,"")</f>
        <v>MDW-69288</v>
      </c>
    </row>
    <row r="234" spans="1:32" ht="30" customHeight="1" x14ac:dyDescent="0.2">
      <c r="A234" s="14">
        <v>230</v>
      </c>
      <c r="B234" s="105" t="s">
        <v>1629</v>
      </c>
      <c r="C234" s="14"/>
      <c r="D234" s="14" t="s">
        <v>1612</v>
      </c>
      <c r="E234" s="14" t="str">
        <f t="shared" si="4"/>
        <v>3</v>
      </c>
      <c r="F234" s="14" t="s">
        <v>1337</v>
      </c>
      <c r="G234" s="23"/>
      <c r="H234" s="15"/>
      <c r="I234" s="14"/>
      <c r="J234" s="15"/>
      <c r="K234" s="16" t="s">
        <v>1338</v>
      </c>
      <c r="L234" s="14" t="s">
        <v>1336</v>
      </c>
      <c r="M234" s="14" t="s">
        <v>909</v>
      </c>
      <c r="N234" s="14" t="s">
        <v>872</v>
      </c>
      <c r="O234" s="14" t="s">
        <v>784</v>
      </c>
      <c r="P234" s="14" t="s">
        <v>880</v>
      </c>
      <c r="Q234" s="14" t="s">
        <v>874</v>
      </c>
      <c r="R234" s="14" t="s">
        <v>1108</v>
      </c>
      <c r="S234" s="14" t="s">
        <v>784</v>
      </c>
      <c r="T234" s="14" t="s">
        <v>1108</v>
      </c>
      <c r="U234" s="14" t="s">
        <v>791</v>
      </c>
      <c r="V234" s="14"/>
      <c r="W234" s="102"/>
      <c r="X234" s="18" t="s">
        <v>527</v>
      </c>
      <c r="Y234" s="102" t="str">
        <f>_xlfn.XLOOKUP($C234,'01 Summary'!E:E,'01 Summary'!K:K,"")</f>
        <v/>
      </c>
      <c r="Z234" s="105">
        <f>_xlfn.XLOOKUP($C234,'00 MASTER WORK REGISTER'!B:B,'00 MASTER WORK REGISTER'!I:I,"")</f>
        <v>0</v>
      </c>
      <c r="AA234" s="105" t="s">
        <v>784</v>
      </c>
      <c r="AB234" s="105" t="s">
        <v>1902</v>
      </c>
      <c r="AD234" s="16" t="s">
        <v>4521</v>
      </c>
      <c r="AE234" s="14" t="str" cm="1">
        <f t="array" ref="AE234">_xlfn.XLOOKUP(1,($AD234='04 Test Procedure&amp;Report'!$N$4:$N$484)*($AE$4='04 Test Procedure&amp;Report'!$O$4:$O$484),'04 Test Procedure&amp;Report'!$D$4:$D$484,"")</f>
        <v>MDW-69289</v>
      </c>
      <c r="AF234" s="14" t="str" cm="1">
        <f t="array" ref="AF234">_xlfn.XLOOKUP(1,($AD234='04 Test Procedure&amp;Report'!$N$4:$N$484)*($AF$4='04 Test Procedure&amp;Report'!$O$4:$O$484),'04 Test Procedure&amp;Report'!$D$4:$D$484,"")</f>
        <v>MDW-69290</v>
      </c>
    </row>
    <row r="235" spans="1:32" ht="30" customHeight="1" x14ac:dyDescent="0.2">
      <c r="A235" s="14">
        <v>231</v>
      </c>
      <c r="B235" s="105" t="s">
        <v>1629</v>
      </c>
      <c r="C235" s="14"/>
      <c r="D235" s="14" t="s">
        <v>1612</v>
      </c>
      <c r="E235" s="14" t="str">
        <f t="shared" si="4"/>
        <v>3</v>
      </c>
      <c r="F235" s="14" t="s">
        <v>1339</v>
      </c>
      <c r="G235" s="14"/>
      <c r="H235" s="15"/>
      <c r="I235" s="14"/>
      <c r="J235" s="15"/>
      <c r="K235" s="16" t="s">
        <v>1340</v>
      </c>
      <c r="L235" s="14">
        <v>3.2</v>
      </c>
      <c r="M235" s="14" t="s">
        <v>1124</v>
      </c>
      <c r="N235" s="14" t="s">
        <v>785</v>
      </c>
      <c r="O235" s="14" t="s">
        <v>794</v>
      </c>
      <c r="P235" s="14" t="s">
        <v>880</v>
      </c>
      <c r="Q235" s="14" t="s">
        <v>788</v>
      </c>
      <c r="R235" s="14" t="s">
        <v>1108</v>
      </c>
      <c r="S235" s="14" t="s">
        <v>794</v>
      </c>
      <c r="T235" s="14" t="s">
        <v>1108</v>
      </c>
      <c r="U235" s="14" t="s">
        <v>791</v>
      </c>
      <c r="V235" s="14"/>
      <c r="W235" s="102"/>
      <c r="X235" s="18" t="s">
        <v>527</v>
      </c>
      <c r="Y235" s="102" t="str">
        <f>_xlfn.XLOOKUP($C235,'01 Summary'!E:E,'01 Summary'!K:K,"")</f>
        <v/>
      </c>
      <c r="Z235" s="105">
        <f>_xlfn.XLOOKUP($C235,'00 MASTER WORK REGISTER'!B:B,'00 MASTER WORK REGISTER'!I:I,"")</f>
        <v>0</v>
      </c>
      <c r="AA235" s="105" t="s">
        <v>794</v>
      </c>
      <c r="AB235" s="105" t="s">
        <v>1902</v>
      </c>
      <c r="AD235" s="16" t="s">
        <v>4522</v>
      </c>
      <c r="AE235" s="14" t="str" cm="1">
        <f t="array" ref="AE235">_xlfn.XLOOKUP(1,($AD235='04 Test Procedure&amp;Report'!$N$4:$N$484)*($AE$4='04 Test Procedure&amp;Report'!$O$4:$O$484),'04 Test Procedure&amp;Report'!$D$4:$D$484,"")</f>
        <v>MDW-69291</v>
      </c>
      <c r="AF235" s="14" t="str" cm="1">
        <f t="array" ref="AF235">_xlfn.XLOOKUP(1,($AD235='04 Test Procedure&amp;Report'!$N$4:$N$484)*($AF$4='04 Test Procedure&amp;Report'!$O$4:$O$484),'04 Test Procedure&amp;Report'!$D$4:$D$484,"")</f>
        <v>MDW-69292</v>
      </c>
    </row>
    <row r="236" spans="1:32" ht="30" customHeight="1" x14ac:dyDescent="0.2">
      <c r="A236" s="14">
        <v>232</v>
      </c>
      <c r="B236" s="105" t="s">
        <v>1629</v>
      </c>
      <c r="C236" s="14" t="s">
        <v>555</v>
      </c>
      <c r="D236" s="14" t="s">
        <v>1612</v>
      </c>
      <c r="E236" s="14" t="str">
        <f t="shared" si="4"/>
        <v>3</v>
      </c>
      <c r="F236" s="14" t="s">
        <v>456</v>
      </c>
      <c r="G236" s="14"/>
      <c r="H236" s="15"/>
      <c r="I236" s="14"/>
      <c r="J236" s="15"/>
      <c r="K236" s="16" t="s">
        <v>1341</v>
      </c>
      <c r="L236" s="14">
        <v>3.4</v>
      </c>
      <c r="M236" s="14" t="s">
        <v>1124</v>
      </c>
      <c r="N236" s="14" t="s">
        <v>785</v>
      </c>
      <c r="O236" s="14" t="s">
        <v>1244</v>
      </c>
      <c r="P236" s="14" t="s">
        <v>880</v>
      </c>
      <c r="Q236" s="14" t="s">
        <v>788</v>
      </c>
      <c r="R236" s="14" t="s">
        <v>1108</v>
      </c>
      <c r="S236" s="14" t="s">
        <v>1244</v>
      </c>
      <c r="T236" s="14" t="s">
        <v>1108</v>
      </c>
      <c r="U236" s="14" t="s">
        <v>791</v>
      </c>
      <c r="V236" s="14"/>
      <c r="W236" s="102"/>
      <c r="X236" s="18" t="s">
        <v>527</v>
      </c>
      <c r="Y236" s="102">
        <f>_xlfn.XLOOKUP($C236,'01 Summary'!E:E,'01 Summary'!K:K,"")</f>
        <v>46075</v>
      </c>
      <c r="Z236" s="105" t="str">
        <f>_xlfn.XLOOKUP($C236,'00 MASTER WORK REGISTER'!B:B,'00 MASTER WORK REGISTER'!I:I,"")</f>
        <v>ประธาน</v>
      </c>
      <c r="AA236" s="105" t="s">
        <v>1244</v>
      </c>
      <c r="AB236" s="105" t="s">
        <v>1902</v>
      </c>
      <c r="AD236" s="16" t="s">
        <v>4523</v>
      </c>
      <c r="AE236" s="14" t="str" cm="1">
        <f t="array" ref="AE236">_xlfn.XLOOKUP(1,($AD236='04 Test Procedure&amp;Report'!$N$4:$N$484)*($AE$4='04 Test Procedure&amp;Report'!$O$4:$O$484),'04 Test Procedure&amp;Report'!$D$4:$D$484,"")</f>
        <v>MDW-69293</v>
      </c>
      <c r="AF236" s="14" t="str" cm="1">
        <f t="array" ref="AF236">_xlfn.XLOOKUP(1,($AD236='04 Test Procedure&amp;Report'!$N$4:$N$484)*($AF$4='04 Test Procedure&amp;Report'!$O$4:$O$484),'04 Test Procedure&amp;Report'!$D$4:$D$484,"")</f>
        <v>MDW-69294</v>
      </c>
    </row>
    <row r="237" spans="1:32" ht="30" customHeight="1" x14ac:dyDescent="0.2">
      <c r="A237" s="9">
        <v>233</v>
      </c>
      <c r="B237" s="106" t="s">
        <v>1629</v>
      </c>
      <c r="C237" s="9" t="s">
        <v>556</v>
      </c>
      <c r="D237" s="9" t="s">
        <v>1612</v>
      </c>
      <c r="E237" s="9" t="str">
        <f t="shared" si="4"/>
        <v>3</v>
      </c>
      <c r="F237" s="9" t="s">
        <v>457</v>
      </c>
      <c r="G237" s="9"/>
      <c r="H237" s="8"/>
      <c r="I237" s="9"/>
      <c r="J237" s="8"/>
      <c r="K237" s="10" t="s">
        <v>1342</v>
      </c>
      <c r="L237" s="9">
        <v>3.4</v>
      </c>
      <c r="M237" s="9" t="s">
        <v>1124</v>
      </c>
      <c r="N237" s="9" t="s">
        <v>785</v>
      </c>
      <c r="O237" s="9" t="s">
        <v>794</v>
      </c>
      <c r="P237" s="9" t="s">
        <v>880</v>
      </c>
      <c r="Q237" s="9" t="s">
        <v>788</v>
      </c>
      <c r="R237" s="9" t="s">
        <v>1108</v>
      </c>
      <c r="S237" s="9" t="s">
        <v>794</v>
      </c>
      <c r="T237" s="9" t="s">
        <v>1108</v>
      </c>
      <c r="U237" s="9" t="s">
        <v>791</v>
      </c>
      <c r="V237" s="9"/>
      <c r="W237" s="101"/>
      <c r="X237" s="18" t="s">
        <v>527</v>
      </c>
      <c r="Y237" s="101">
        <f>_xlfn.XLOOKUP($C237,'01 Summary'!E:E,'01 Summary'!K:K,"")</f>
        <v>46075</v>
      </c>
      <c r="Z237" s="106" t="str">
        <f>_xlfn.XLOOKUP($C237,'00 MASTER WORK REGISTER'!B:B,'00 MASTER WORK REGISTER'!I:I,"")</f>
        <v>มนตรี/ประธาน</v>
      </c>
      <c r="AA237" s="106" t="s">
        <v>794</v>
      </c>
      <c r="AB237" s="106" t="s">
        <v>1902</v>
      </c>
      <c r="AD237" s="10" t="s">
        <v>4524</v>
      </c>
      <c r="AE237" s="9" t="str" cm="1">
        <f t="array" ref="AE237">_xlfn.XLOOKUP(1,($AD237='04 Test Procedure&amp;Report'!$N$4:$N$484)*($AE$4='04 Test Procedure&amp;Report'!$O$4:$O$484),'04 Test Procedure&amp;Report'!$D$4:$D$484,"")</f>
        <v>MDW-69295</v>
      </c>
      <c r="AF237" s="9" t="str" cm="1">
        <f t="array" ref="AF237">_xlfn.XLOOKUP(1,($AD237='04 Test Procedure&amp;Report'!$N$4:$N$484)*($AF$4='04 Test Procedure&amp;Report'!$O$4:$O$484),'04 Test Procedure&amp;Report'!$D$4:$D$484,"")</f>
        <v>MDW-69296</v>
      </c>
    </row>
    <row r="238" spans="1:32" ht="30" customHeight="1" x14ac:dyDescent="0.2">
      <c r="A238" s="9">
        <v>234</v>
      </c>
      <c r="B238" s="106" t="s">
        <v>1629</v>
      </c>
      <c r="C238" s="9" t="s">
        <v>554</v>
      </c>
      <c r="D238" s="9" t="s">
        <v>1612</v>
      </c>
      <c r="E238" s="9" t="str">
        <f t="shared" si="4"/>
        <v>3</v>
      </c>
      <c r="F238" s="9" t="s">
        <v>535</v>
      </c>
      <c r="G238" s="9" t="s">
        <v>1343</v>
      </c>
      <c r="H238" s="8">
        <v>45786</v>
      </c>
      <c r="I238" s="9" t="s">
        <v>767</v>
      </c>
      <c r="J238" s="8" t="s">
        <v>878</v>
      </c>
      <c r="K238" s="10" t="s">
        <v>1344</v>
      </c>
      <c r="L238" s="9">
        <v>3.4</v>
      </c>
      <c r="M238" s="9" t="s">
        <v>909</v>
      </c>
      <c r="N238" s="9" t="s">
        <v>872</v>
      </c>
      <c r="O238" s="9" t="s">
        <v>784</v>
      </c>
      <c r="P238" s="9" t="s">
        <v>880</v>
      </c>
      <c r="Q238" s="9" t="s">
        <v>874</v>
      </c>
      <c r="R238" s="9" t="s">
        <v>1108</v>
      </c>
      <c r="S238" s="9" t="s">
        <v>784</v>
      </c>
      <c r="T238" s="9" t="s">
        <v>1108</v>
      </c>
      <c r="U238" s="9" t="s">
        <v>791</v>
      </c>
      <c r="V238" s="9"/>
      <c r="W238" s="101"/>
      <c r="X238" s="12" t="s">
        <v>768</v>
      </c>
      <c r="Y238" s="101">
        <f>_xlfn.XLOOKUP($C238,'01 Summary'!E:E,'01 Summary'!K:K,"")</f>
        <v>46075</v>
      </c>
      <c r="Z238" s="106" t="str">
        <f>_xlfn.XLOOKUP($C238,'00 MASTER WORK REGISTER'!B:B,'00 MASTER WORK REGISTER'!I:I,"")</f>
        <v>-</v>
      </c>
      <c r="AA238" s="106" t="s">
        <v>784</v>
      </c>
      <c r="AB238" s="106" t="s">
        <v>1902</v>
      </c>
      <c r="AD238" s="10" t="s">
        <v>4525</v>
      </c>
      <c r="AE238" s="9" t="str" cm="1">
        <f t="array" ref="AE238">_xlfn.XLOOKUP(1,($AD238='04 Test Procedure&amp;Report'!$N$4:$N$484)*($AE$4='04 Test Procedure&amp;Report'!$O$4:$O$484),'04 Test Procedure&amp;Report'!$D$4:$D$484,"")</f>
        <v>MDW-69297</v>
      </c>
      <c r="AF238" s="9" t="str" cm="1">
        <f t="array" ref="AF238">_xlfn.XLOOKUP(1,($AD238='04 Test Procedure&amp;Report'!$N$4:$N$484)*($AF$4='04 Test Procedure&amp;Report'!$O$4:$O$484),'04 Test Procedure&amp;Report'!$D$4:$D$484,"")</f>
        <v>MDW-69298</v>
      </c>
    </row>
    <row r="239" spans="1:32" ht="30" customHeight="1" x14ac:dyDescent="0.2">
      <c r="A239" s="9">
        <v>235</v>
      </c>
      <c r="B239" s="106" t="s">
        <v>1629</v>
      </c>
      <c r="C239" s="9" t="s">
        <v>554</v>
      </c>
      <c r="D239" s="9" t="s">
        <v>1612</v>
      </c>
      <c r="E239" s="9" t="str">
        <f t="shared" si="4"/>
        <v>3</v>
      </c>
      <c r="F239" s="9" t="s">
        <v>535</v>
      </c>
      <c r="G239" s="9" t="s">
        <v>1343</v>
      </c>
      <c r="H239" s="8">
        <v>45862</v>
      </c>
      <c r="I239" s="9" t="s">
        <v>769</v>
      </c>
      <c r="J239" s="8" t="s">
        <v>878</v>
      </c>
      <c r="K239" s="10" t="s">
        <v>1344</v>
      </c>
      <c r="L239" s="9">
        <v>3.4</v>
      </c>
      <c r="M239" s="9" t="s">
        <v>909</v>
      </c>
      <c r="N239" s="9" t="s">
        <v>872</v>
      </c>
      <c r="O239" s="9" t="s">
        <v>784</v>
      </c>
      <c r="P239" s="9" t="s">
        <v>880</v>
      </c>
      <c r="Q239" s="9" t="s">
        <v>874</v>
      </c>
      <c r="R239" s="9" t="s">
        <v>1108</v>
      </c>
      <c r="S239" s="9" t="s">
        <v>784</v>
      </c>
      <c r="T239" s="9" t="s">
        <v>1108</v>
      </c>
      <c r="U239" s="9" t="s">
        <v>791</v>
      </c>
      <c r="V239" s="9"/>
      <c r="W239" s="101"/>
      <c r="X239" s="12" t="s">
        <v>768</v>
      </c>
      <c r="Y239" s="101">
        <f>_xlfn.XLOOKUP($C239,'01 Summary'!E:E,'01 Summary'!K:K,"")</f>
        <v>46075</v>
      </c>
      <c r="Z239" s="106" t="str">
        <f>_xlfn.XLOOKUP($C239,'00 MASTER WORK REGISTER'!B:B,'00 MASTER WORK REGISTER'!I:I,"")</f>
        <v>-</v>
      </c>
      <c r="AA239" s="106" t="s">
        <v>784</v>
      </c>
      <c r="AB239" s="106" t="s">
        <v>1902</v>
      </c>
      <c r="AD239" s="10" t="s">
        <v>4525</v>
      </c>
      <c r="AE239" s="9" t="str" cm="1">
        <f t="array" ref="AE239">_xlfn.XLOOKUP(1,($AD239='04 Test Procedure&amp;Report'!$N$4:$N$484)*($AE$4='04 Test Procedure&amp;Report'!$O$4:$O$484),'04 Test Procedure&amp;Report'!$D$4:$D$484,"")</f>
        <v>MDW-69297</v>
      </c>
      <c r="AF239" s="9" t="str" cm="1">
        <f t="array" ref="AF239">_xlfn.XLOOKUP(1,($AD239='04 Test Procedure&amp;Report'!$N$4:$N$484)*($AF$4='04 Test Procedure&amp;Report'!$O$4:$O$484),'04 Test Procedure&amp;Report'!$D$4:$D$484,"")</f>
        <v>MDW-69298</v>
      </c>
    </row>
    <row r="240" spans="1:32" ht="30" customHeight="1" x14ac:dyDescent="0.2">
      <c r="A240" s="9">
        <v>236</v>
      </c>
      <c r="B240" s="106" t="s">
        <v>1627</v>
      </c>
      <c r="C240" s="9" t="s">
        <v>549</v>
      </c>
      <c r="D240" s="9" t="s">
        <v>1612</v>
      </c>
      <c r="E240" s="9" t="str">
        <f t="shared" si="4"/>
        <v>3</v>
      </c>
      <c r="F240" s="9" t="s">
        <v>1345</v>
      </c>
      <c r="G240" s="9" t="s">
        <v>1346</v>
      </c>
      <c r="H240" s="8">
        <v>45854</v>
      </c>
      <c r="I240" s="9" t="s">
        <v>767</v>
      </c>
      <c r="J240" s="8" t="s">
        <v>878</v>
      </c>
      <c r="K240" s="10" t="s">
        <v>1347</v>
      </c>
      <c r="L240" s="9" t="s">
        <v>1348</v>
      </c>
      <c r="M240" s="9" t="s">
        <v>909</v>
      </c>
      <c r="N240" s="9" t="s">
        <v>872</v>
      </c>
      <c r="O240" s="9" t="s">
        <v>784</v>
      </c>
      <c r="P240" s="9" t="s">
        <v>880</v>
      </c>
      <c r="Q240" s="9" t="s">
        <v>874</v>
      </c>
      <c r="R240" s="9" t="s">
        <v>1108</v>
      </c>
      <c r="S240" s="9" t="s">
        <v>784</v>
      </c>
      <c r="T240" s="9" t="s">
        <v>1108</v>
      </c>
      <c r="U240" s="9" t="s">
        <v>791</v>
      </c>
      <c r="V240" s="9"/>
      <c r="W240" s="101"/>
      <c r="X240" s="12" t="s">
        <v>768</v>
      </c>
      <c r="Y240" s="101">
        <f>_xlfn.XLOOKUP($C240,'01 Summary'!E:E,'01 Summary'!K:K,"")</f>
        <v>46235</v>
      </c>
      <c r="Z240" s="106" t="str">
        <f>_xlfn.XLOOKUP($C240,'00 MASTER WORK REGISTER'!B:B,'00 MASTER WORK REGISTER'!I:I,"")</f>
        <v>-</v>
      </c>
      <c r="AA240" s="106" t="s">
        <v>784</v>
      </c>
      <c r="AB240" s="106" t="s">
        <v>1902</v>
      </c>
      <c r="AD240" s="10" t="s">
        <v>4696</v>
      </c>
      <c r="AE240" s="9" t="s">
        <v>2123</v>
      </c>
      <c r="AF240" s="9" t="s">
        <v>2125</v>
      </c>
    </row>
    <row r="241" spans="1:32" ht="30" customHeight="1" x14ac:dyDescent="0.2">
      <c r="A241" s="9">
        <v>237</v>
      </c>
      <c r="B241" s="106" t="s">
        <v>1627</v>
      </c>
      <c r="C241" s="9" t="s">
        <v>549</v>
      </c>
      <c r="D241" s="9" t="s">
        <v>1612</v>
      </c>
      <c r="E241" s="9" t="str">
        <f t="shared" si="4"/>
        <v>3</v>
      </c>
      <c r="F241" s="9" t="s">
        <v>1345</v>
      </c>
      <c r="G241" s="9" t="s">
        <v>1346</v>
      </c>
      <c r="H241" s="8">
        <v>45931</v>
      </c>
      <c r="I241" s="9" t="s">
        <v>769</v>
      </c>
      <c r="J241" s="8" t="s">
        <v>878</v>
      </c>
      <c r="K241" s="10" t="s">
        <v>1347</v>
      </c>
      <c r="L241" s="9" t="s">
        <v>1348</v>
      </c>
      <c r="M241" s="9" t="s">
        <v>909</v>
      </c>
      <c r="N241" s="9" t="s">
        <v>872</v>
      </c>
      <c r="O241" s="9" t="s">
        <v>784</v>
      </c>
      <c r="P241" s="9" t="s">
        <v>880</v>
      </c>
      <c r="Q241" s="9" t="s">
        <v>874</v>
      </c>
      <c r="R241" s="9" t="s">
        <v>1108</v>
      </c>
      <c r="S241" s="9" t="s">
        <v>784</v>
      </c>
      <c r="T241" s="9" t="s">
        <v>1108</v>
      </c>
      <c r="U241" s="9" t="s">
        <v>791</v>
      </c>
      <c r="V241" s="9"/>
      <c r="W241" s="101"/>
      <c r="X241" s="12" t="s">
        <v>768</v>
      </c>
      <c r="Y241" s="101">
        <f>_xlfn.XLOOKUP($C241,'01 Summary'!E:E,'01 Summary'!K:K,"")</f>
        <v>46235</v>
      </c>
      <c r="Z241" s="106" t="str">
        <f>_xlfn.XLOOKUP($C241,'00 MASTER WORK REGISTER'!B:B,'00 MASTER WORK REGISTER'!I:I,"")</f>
        <v>-</v>
      </c>
      <c r="AA241" s="106" t="s">
        <v>784</v>
      </c>
      <c r="AB241" s="106" t="s">
        <v>1902</v>
      </c>
      <c r="AD241" s="10" t="s">
        <v>4696</v>
      </c>
      <c r="AE241" s="9" t="s">
        <v>2123</v>
      </c>
      <c r="AF241" s="9" t="s">
        <v>2125</v>
      </c>
    </row>
    <row r="242" spans="1:32" ht="30" customHeight="1" x14ac:dyDescent="0.2">
      <c r="A242" s="9">
        <v>238</v>
      </c>
      <c r="B242" s="106" t="s">
        <v>1627</v>
      </c>
      <c r="C242" s="9" t="s">
        <v>549</v>
      </c>
      <c r="D242" s="9" t="s">
        <v>1612</v>
      </c>
      <c r="E242" s="9" t="str">
        <f t="shared" si="4"/>
        <v>3</v>
      </c>
      <c r="F242" s="9" t="s">
        <v>1349</v>
      </c>
      <c r="G242" s="9"/>
      <c r="H242" s="8"/>
      <c r="I242" s="9"/>
      <c r="J242" s="8"/>
      <c r="K242" s="10" t="s">
        <v>1350</v>
      </c>
      <c r="L242" s="9" t="s">
        <v>1348</v>
      </c>
      <c r="M242" s="9" t="s">
        <v>1301</v>
      </c>
      <c r="N242" s="9" t="s">
        <v>792</v>
      </c>
      <c r="O242" s="9" t="s">
        <v>1269</v>
      </c>
      <c r="P242" s="9" t="s">
        <v>787</v>
      </c>
      <c r="Q242" s="9" t="s">
        <v>788</v>
      </c>
      <c r="R242" s="9" t="s">
        <v>1108</v>
      </c>
      <c r="S242" s="9" t="s">
        <v>1269</v>
      </c>
      <c r="T242" s="9" t="s">
        <v>1108</v>
      </c>
      <c r="U242" s="9" t="s">
        <v>791</v>
      </c>
      <c r="V242" s="9"/>
      <c r="W242" s="101"/>
      <c r="X242" s="11"/>
      <c r="Y242" s="101">
        <f>_xlfn.XLOOKUP($C242,'01 Summary'!E:E,'01 Summary'!K:K,"")</f>
        <v>46235</v>
      </c>
      <c r="Z242" s="106" t="str">
        <f>_xlfn.XLOOKUP($C242,'00 MASTER WORK REGISTER'!B:B,'00 MASTER WORK REGISTER'!I:I,"")</f>
        <v>-</v>
      </c>
      <c r="AA242" s="106" t="s">
        <v>1269</v>
      </c>
      <c r="AB242" s="106" t="s">
        <v>1902</v>
      </c>
      <c r="AD242" s="10" t="s">
        <v>4527</v>
      </c>
      <c r="AE242" s="9" t="str" cm="1">
        <f t="array" ref="AE242">_xlfn.XLOOKUP(1,($AD242='04 Test Procedure&amp;Report'!$N$4:$N$484)*($AE$4='04 Test Procedure&amp;Report'!$O$4:$O$484),'04 Test Procedure&amp;Report'!$D$4:$D$484,"")</f>
        <v>MDW-69301</v>
      </c>
      <c r="AF242" s="9" t="str" cm="1">
        <f t="array" ref="AF242">_xlfn.XLOOKUP(1,($AD242='04 Test Procedure&amp;Report'!$N$4:$N$484)*($AF$4='04 Test Procedure&amp;Report'!$O$4:$O$484),'04 Test Procedure&amp;Report'!$D$4:$D$484,"")</f>
        <v>MDW-69302</v>
      </c>
    </row>
    <row r="243" spans="1:32" ht="30" customHeight="1" x14ac:dyDescent="0.2">
      <c r="A243" s="9">
        <v>239</v>
      </c>
      <c r="B243" s="106" t="s">
        <v>1627</v>
      </c>
      <c r="C243" s="9" t="s">
        <v>549</v>
      </c>
      <c r="D243" s="9" t="s">
        <v>1612</v>
      </c>
      <c r="E243" s="9" t="str">
        <f t="shared" si="4"/>
        <v>3</v>
      </c>
      <c r="F243" s="9" t="s">
        <v>1351</v>
      </c>
      <c r="G243" s="9" t="s">
        <v>1352</v>
      </c>
      <c r="H243" s="8">
        <v>45971</v>
      </c>
      <c r="I243" s="9" t="s">
        <v>767</v>
      </c>
      <c r="J243" s="8" t="s">
        <v>878</v>
      </c>
      <c r="K243" s="10" t="s">
        <v>1353</v>
      </c>
      <c r="L243" s="9" t="s">
        <v>1297</v>
      </c>
      <c r="M243" s="9" t="s">
        <v>1301</v>
      </c>
      <c r="N243" s="9" t="s">
        <v>792</v>
      </c>
      <c r="O243" s="9" t="s">
        <v>1269</v>
      </c>
      <c r="P243" s="9" t="s">
        <v>787</v>
      </c>
      <c r="Q243" s="9" t="s">
        <v>788</v>
      </c>
      <c r="R243" s="9" t="s">
        <v>1108</v>
      </c>
      <c r="S243" s="9" t="s">
        <v>1269</v>
      </c>
      <c r="T243" s="9" t="s">
        <v>1108</v>
      </c>
      <c r="U243" s="9" t="s">
        <v>791</v>
      </c>
      <c r="V243" s="9"/>
      <c r="W243" s="101"/>
      <c r="X243" s="12" t="s">
        <v>768</v>
      </c>
      <c r="Y243" s="101">
        <f>_xlfn.XLOOKUP($C243,'01 Summary'!E:E,'01 Summary'!K:K,"")</f>
        <v>46235</v>
      </c>
      <c r="Z243" s="106" t="str">
        <f>_xlfn.XLOOKUP($C243,'00 MASTER WORK REGISTER'!B:B,'00 MASTER WORK REGISTER'!I:I,"")</f>
        <v>-</v>
      </c>
      <c r="AA243" s="106" t="s">
        <v>1269</v>
      </c>
      <c r="AB243" s="106" t="s">
        <v>1902</v>
      </c>
      <c r="AD243" s="10" t="s">
        <v>4697</v>
      </c>
      <c r="AE243" s="9" t="str" cm="1">
        <f t="array" ref="AE243">_xlfn.XLOOKUP(1,($AD243='04 Test Procedure&amp;Report'!$N$4:$N$484)*($AE$4='04 Test Procedure&amp;Report'!$O$4:$O$484),'04 Test Procedure&amp;Report'!$D$4:$D$484,"")</f>
        <v/>
      </c>
      <c r="AF243" s="9" t="str" cm="1">
        <f t="array" ref="AF243">_xlfn.XLOOKUP(1,($AD243='04 Test Procedure&amp;Report'!$N$4:$N$484)*($AF$4='04 Test Procedure&amp;Report'!$O$4:$O$484),'04 Test Procedure&amp;Report'!$D$4:$D$484,"")</f>
        <v/>
      </c>
    </row>
    <row r="244" spans="1:32" ht="30" customHeight="1" x14ac:dyDescent="0.2">
      <c r="A244" s="9">
        <v>240</v>
      </c>
      <c r="B244" s="106"/>
      <c r="C244" s="9" t="s">
        <v>549</v>
      </c>
      <c r="D244" s="9" t="s">
        <v>1612</v>
      </c>
      <c r="E244" s="9" t="str">
        <f t="shared" si="4"/>
        <v>3</v>
      </c>
      <c r="F244" s="9" t="s">
        <v>1354</v>
      </c>
      <c r="G244" s="9" t="s">
        <v>1355</v>
      </c>
      <c r="H244" s="8">
        <v>45931</v>
      </c>
      <c r="I244" s="9" t="s">
        <v>767</v>
      </c>
      <c r="J244" s="8" t="s">
        <v>878</v>
      </c>
      <c r="K244" s="10" t="s">
        <v>1356</v>
      </c>
      <c r="L244" s="9"/>
      <c r="M244" s="9" t="s">
        <v>1301</v>
      </c>
      <c r="N244" s="9" t="s">
        <v>792</v>
      </c>
      <c r="O244" s="9" t="s">
        <v>1269</v>
      </c>
      <c r="P244" s="9" t="s">
        <v>787</v>
      </c>
      <c r="Q244" s="9" t="s">
        <v>788</v>
      </c>
      <c r="R244" s="9" t="s">
        <v>1108</v>
      </c>
      <c r="S244" s="9" t="s">
        <v>1269</v>
      </c>
      <c r="T244" s="9" t="s">
        <v>1108</v>
      </c>
      <c r="U244" s="9" t="s">
        <v>791</v>
      </c>
      <c r="V244" s="9"/>
      <c r="W244" s="101"/>
      <c r="X244" s="12" t="s">
        <v>768</v>
      </c>
      <c r="Y244" s="101">
        <f>_xlfn.XLOOKUP($C244,'01 Summary'!E:E,'01 Summary'!K:K,"")</f>
        <v>46235</v>
      </c>
      <c r="Z244" s="106" t="str">
        <f>_xlfn.XLOOKUP($C244,'00 MASTER WORK REGISTER'!B:B,'00 MASTER WORK REGISTER'!I:I,"")</f>
        <v>-</v>
      </c>
      <c r="AA244" s="106" t="s">
        <v>1269</v>
      </c>
      <c r="AB244" s="106" t="s">
        <v>1902</v>
      </c>
      <c r="AD244" s="10" t="s">
        <v>4698</v>
      </c>
      <c r="AE244" s="9" t="str" cm="1">
        <f t="array" ref="AE244">_xlfn.XLOOKUP(1,($AD244='04 Test Procedure&amp;Report'!$N$4:$N$484)*($AE$4='04 Test Procedure&amp;Report'!$O$4:$O$484),'04 Test Procedure&amp;Report'!$D$4:$D$484,"")</f>
        <v/>
      </c>
      <c r="AF244" s="9" t="str" cm="1">
        <f t="array" ref="AF244">_xlfn.XLOOKUP(1,($AD244='04 Test Procedure&amp;Report'!$N$4:$N$484)*($AF$4='04 Test Procedure&amp;Report'!$O$4:$O$484),'04 Test Procedure&amp;Report'!$D$4:$D$484,"")</f>
        <v/>
      </c>
    </row>
    <row r="245" spans="1:32" ht="30" customHeight="1" x14ac:dyDescent="0.2">
      <c r="A245" s="9">
        <v>241</v>
      </c>
      <c r="B245" s="106"/>
      <c r="C245" s="9" t="s">
        <v>589</v>
      </c>
      <c r="D245" s="9" t="s">
        <v>1612</v>
      </c>
      <c r="E245" s="9" t="str">
        <f t="shared" si="4"/>
        <v>3</v>
      </c>
      <c r="F245" s="9" t="s">
        <v>1357</v>
      </c>
      <c r="G245" s="9" t="s">
        <v>1358</v>
      </c>
      <c r="H245" s="8">
        <v>46136</v>
      </c>
      <c r="I245" s="9" t="s">
        <v>767</v>
      </c>
      <c r="J245" s="8" t="s">
        <v>878</v>
      </c>
      <c r="K245" s="10" t="s">
        <v>1359</v>
      </c>
      <c r="L245" s="9">
        <v>5.2</v>
      </c>
      <c r="M245" s="9" t="s">
        <v>1360</v>
      </c>
      <c r="N245" s="9" t="s">
        <v>872</v>
      </c>
      <c r="O245" s="9" t="s">
        <v>784</v>
      </c>
      <c r="P245" s="9" t="s">
        <v>880</v>
      </c>
      <c r="Q245" s="9" t="s">
        <v>874</v>
      </c>
      <c r="R245" s="9" t="s">
        <v>789</v>
      </c>
      <c r="S245" s="9" t="s">
        <v>784</v>
      </c>
      <c r="T245" s="9" t="s">
        <v>1108</v>
      </c>
      <c r="U245" s="9" t="s">
        <v>791</v>
      </c>
      <c r="V245" s="9"/>
      <c r="W245" s="101"/>
      <c r="X245" s="12" t="s">
        <v>768</v>
      </c>
      <c r="Y245" s="101">
        <f>_xlfn.XLOOKUP($C245,'01 Summary'!E:E,'01 Summary'!K:K,"")</f>
        <v>46285</v>
      </c>
      <c r="Z245" s="106" t="str">
        <f>_xlfn.XLOOKUP($C245,'00 MASTER WORK REGISTER'!B:B,'00 MASTER WORK REGISTER'!I:I,"")</f>
        <v>สหชาติ</v>
      </c>
      <c r="AA245" s="106" t="s">
        <v>784</v>
      </c>
      <c r="AB245" s="106" t="s">
        <v>1902</v>
      </c>
      <c r="AD245" s="10" t="s">
        <v>4699</v>
      </c>
      <c r="AE245" s="9" t="s">
        <v>2127</v>
      </c>
      <c r="AF245" s="9" t="s">
        <v>2130</v>
      </c>
    </row>
    <row r="246" spans="1:32" ht="30" customHeight="1" x14ac:dyDescent="0.2">
      <c r="A246" s="9">
        <v>242</v>
      </c>
      <c r="B246" s="106"/>
      <c r="C246" s="9" t="s">
        <v>590</v>
      </c>
      <c r="D246" s="9" t="s">
        <v>1612</v>
      </c>
      <c r="E246" s="9" t="str">
        <f t="shared" si="4"/>
        <v>3</v>
      </c>
      <c r="F246" s="9" t="s">
        <v>1361</v>
      </c>
      <c r="G246" s="9"/>
      <c r="H246" s="8"/>
      <c r="I246" s="9"/>
      <c r="J246" s="8"/>
      <c r="K246" s="10" t="s">
        <v>1362</v>
      </c>
      <c r="L246" s="9"/>
      <c r="M246" s="9" t="s">
        <v>1360</v>
      </c>
      <c r="N246" s="9" t="s">
        <v>872</v>
      </c>
      <c r="O246" s="9" t="s">
        <v>784</v>
      </c>
      <c r="P246" s="9" t="s">
        <v>880</v>
      </c>
      <c r="Q246" s="9" t="s">
        <v>874</v>
      </c>
      <c r="R246" s="9" t="s">
        <v>789</v>
      </c>
      <c r="S246" s="9" t="s">
        <v>784</v>
      </c>
      <c r="T246" s="9" t="s">
        <v>1108</v>
      </c>
      <c r="U246" s="9" t="s">
        <v>791</v>
      </c>
      <c r="V246" s="9"/>
      <c r="W246" s="101"/>
      <c r="X246" s="11"/>
      <c r="Y246" s="101">
        <f>_xlfn.XLOOKUP($C246,'01 Summary'!E:E,'01 Summary'!K:K,"")</f>
        <v>46285</v>
      </c>
      <c r="Z246" s="106" t="str">
        <f>_xlfn.XLOOKUP($C246,'00 MASTER WORK REGISTER'!B:B,'00 MASTER WORK REGISTER'!I:I,"")</f>
        <v>สหชาติ</v>
      </c>
      <c r="AA246" s="106" t="s">
        <v>784</v>
      </c>
      <c r="AB246" s="106" t="s">
        <v>1902</v>
      </c>
      <c r="AD246" s="10" t="s">
        <v>4529</v>
      </c>
      <c r="AE246" s="9" t="str" cm="1">
        <f t="array" ref="AE246">_xlfn.XLOOKUP(1,($AD246='04 Test Procedure&amp;Report'!$N$4:$N$484)*($AE$4='04 Test Procedure&amp;Report'!$O$4:$O$484),'04 Test Procedure&amp;Report'!$D$4:$D$484,"")</f>
        <v>MDW-69305</v>
      </c>
      <c r="AF246" s="9" t="str" cm="1">
        <f t="array" ref="AF246">_xlfn.XLOOKUP(1,($AD246='04 Test Procedure&amp;Report'!$N$4:$N$484)*($AF$4='04 Test Procedure&amp;Report'!$O$4:$O$484),'04 Test Procedure&amp;Report'!$D$4:$D$484,"")</f>
        <v>MDW-69306</v>
      </c>
    </row>
    <row r="247" spans="1:32" ht="30" customHeight="1" x14ac:dyDescent="0.2">
      <c r="A247" s="9">
        <v>243</v>
      </c>
      <c r="B247" s="106"/>
      <c r="C247" s="9" t="s">
        <v>591</v>
      </c>
      <c r="D247" s="9" t="s">
        <v>1612</v>
      </c>
      <c r="E247" s="9" t="str">
        <f t="shared" si="4"/>
        <v>3</v>
      </c>
      <c r="F247" s="9" t="s">
        <v>1363</v>
      </c>
      <c r="G247" s="9"/>
      <c r="H247" s="8"/>
      <c r="I247" s="9"/>
      <c r="J247" s="8"/>
      <c r="K247" s="10" t="s">
        <v>1364</v>
      </c>
      <c r="L247" s="9">
        <v>5.4</v>
      </c>
      <c r="M247" s="9" t="s">
        <v>86</v>
      </c>
      <c r="N247" s="9" t="s">
        <v>872</v>
      </c>
      <c r="O247" s="9" t="s">
        <v>784</v>
      </c>
      <c r="P247" s="9" t="s">
        <v>880</v>
      </c>
      <c r="Q247" s="9" t="s">
        <v>874</v>
      </c>
      <c r="R247" s="9" t="s">
        <v>789</v>
      </c>
      <c r="S247" s="9" t="s">
        <v>784</v>
      </c>
      <c r="T247" s="9" t="s">
        <v>1108</v>
      </c>
      <c r="U247" s="9" t="s">
        <v>791</v>
      </c>
      <c r="V247" s="9"/>
      <c r="W247" s="101"/>
      <c r="X247" s="11"/>
      <c r="Y247" s="101">
        <f>_xlfn.XLOOKUP($C247,'01 Summary'!E:E,'01 Summary'!K:K,"")</f>
        <v>46285</v>
      </c>
      <c r="Z247" s="106" t="str">
        <f>_xlfn.XLOOKUP($C247,'00 MASTER WORK REGISTER'!B:B,'00 MASTER WORK REGISTER'!I:I,"")</f>
        <v>สหชาติ</v>
      </c>
      <c r="AA247" s="106" t="s">
        <v>784</v>
      </c>
      <c r="AB247" s="106" t="s">
        <v>1902</v>
      </c>
      <c r="AD247" s="10" t="s">
        <v>4530</v>
      </c>
      <c r="AE247" s="9" t="str" cm="1">
        <f t="array" ref="AE247">_xlfn.XLOOKUP(1,($AD247='04 Test Procedure&amp;Report'!$N$4:$N$484)*($AE$4='04 Test Procedure&amp;Report'!$O$4:$O$484),'04 Test Procedure&amp;Report'!$D$4:$D$484,"")</f>
        <v>MDW-69307</v>
      </c>
      <c r="AF247" s="9" t="str" cm="1">
        <f t="array" ref="AF247">_xlfn.XLOOKUP(1,($AD247='04 Test Procedure&amp;Report'!$N$4:$N$484)*($AF$4='04 Test Procedure&amp;Report'!$O$4:$O$484),'04 Test Procedure&amp;Report'!$D$4:$D$484,"")</f>
        <v>MDW-69308</v>
      </c>
    </row>
    <row r="248" spans="1:32" ht="30" customHeight="1" x14ac:dyDescent="0.2">
      <c r="A248" s="9">
        <v>244</v>
      </c>
      <c r="B248" s="106"/>
      <c r="C248" s="9" t="s">
        <v>590</v>
      </c>
      <c r="D248" s="9" t="s">
        <v>1612</v>
      </c>
      <c r="E248" s="9" t="str">
        <f t="shared" si="4"/>
        <v>3</v>
      </c>
      <c r="F248" s="9" t="s">
        <v>1365</v>
      </c>
      <c r="G248" s="9"/>
      <c r="H248" s="8"/>
      <c r="I248" s="9"/>
      <c r="J248" s="8"/>
      <c r="K248" s="10" t="s">
        <v>1366</v>
      </c>
      <c r="L248" s="9">
        <v>5.3</v>
      </c>
      <c r="M248" s="9" t="s">
        <v>86</v>
      </c>
      <c r="N248" s="9" t="s">
        <v>872</v>
      </c>
      <c r="O248" s="9" t="s">
        <v>784</v>
      </c>
      <c r="P248" s="9" t="s">
        <v>880</v>
      </c>
      <c r="Q248" s="9" t="s">
        <v>874</v>
      </c>
      <c r="R248" s="9" t="s">
        <v>789</v>
      </c>
      <c r="S248" s="9" t="s">
        <v>784</v>
      </c>
      <c r="T248" s="9" t="s">
        <v>1108</v>
      </c>
      <c r="U248" s="9" t="s">
        <v>791</v>
      </c>
      <c r="V248" s="9"/>
      <c r="W248" s="101"/>
      <c r="X248" s="11"/>
      <c r="Y248" s="101">
        <f>_xlfn.XLOOKUP($C248,'01 Summary'!E:E,'01 Summary'!K:K,"")</f>
        <v>46285</v>
      </c>
      <c r="Z248" s="106" t="str">
        <f>_xlfn.XLOOKUP($C248,'00 MASTER WORK REGISTER'!B:B,'00 MASTER WORK REGISTER'!I:I,"")</f>
        <v>สหชาติ</v>
      </c>
      <c r="AA248" s="106" t="s">
        <v>784</v>
      </c>
      <c r="AB248" s="106" t="s">
        <v>1902</v>
      </c>
      <c r="AD248" s="10" t="s">
        <v>4531</v>
      </c>
      <c r="AE248" s="9" t="str" cm="1">
        <f t="array" ref="AE248">_xlfn.XLOOKUP(1,($AD248='04 Test Procedure&amp;Report'!$N$4:$N$484)*($AE$4='04 Test Procedure&amp;Report'!$O$4:$O$484),'04 Test Procedure&amp;Report'!$D$4:$D$484,"")</f>
        <v>MDW-69309</v>
      </c>
      <c r="AF248" s="9" t="str" cm="1">
        <f t="array" ref="AF248">_xlfn.XLOOKUP(1,($AD248='04 Test Procedure&amp;Report'!$N$4:$N$484)*($AF$4='04 Test Procedure&amp;Report'!$O$4:$O$484),'04 Test Procedure&amp;Report'!$D$4:$D$484,"")</f>
        <v>MDW-69310</v>
      </c>
    </row>
    <row r="249" spans="1:32" ht="30" customHeight="1" x14ac:dyDescent="0.2">
      <c r="A249" s="9">
        <v>245</v>
      </c>
      <c r="B249" s="106"/>
      <c r="C249" s="9" t="s">
        <v>586</v>
      </c>
      <c r="D249" s="9" t="s">
        <v>1612</v>
      </c>
      <c r="E249" s="9" t="str">
        <f t="shared" si="4"/>
        <v>3</v>
      </c>
      <c r="F249" s="9" t="s">
        <v>1367</v>
      </c>
      <c r="G249" s="9" t="s">
        <v>1368</v>
      </c>
      <c r="H249" s="8">
        <v>45957</v>
      </c>
      <c r="I249" s="9" t="s">
        <v>767</v>
      </c>
      <c r="J249" s="9" t="s">
        <v>878</v>
      </c>
      <c r="K249" s="10" t="s">
        <v>1369</v>
      </c>
      <c r="L249" s="9">
        <v>4.3</v>
      </c>
      <c r="M249" s="9" t="s">
        <v>883</v>
      </c>
      <c r="N249" s="9" t="s">
        <v>792</v>
      </c>
      <c r="O249" s="9" t="s">
        <v>1106</v>
      </c>
      <c r="P249" s="9" t="s">
        <v>787</v>
      </c>
      <c r="Q249" s="9" t="s">
        <v>811</v>
      </c>
      <c r="R249" s="9" t="s">
        <v>789</v>
      </c>
      <c r="S249" s="9" t="s">
        <v>1106</v>
      </c>
      <c r="T249" s="9" t="s">
        <v>1108</v>
      </c>
      <c r="U249" s="9" t="s">
        <v>791</v>
      </c>
      <c r="V249" s="9"/>
      <c r="W249" s="101"/>
      <c r="X249" s="12" t="s">
        <v>768</v>
      </c>
      <c r="Y249" s="101">
        <f>_xlfn.XLOOKUP($C249,'01 Summary'!E:E,'01 Summary'!K:K,"")</f>
        <v>46255</v>
      </c>
      <c r="Z249" s="106" t="str">
        <f>_xlfn.XLOOKUP($C249,'00 MASTER WORK REGISTER'!B:B,'00 MASTER WORK REGISTER'!I:I,"")</f>
        <v>กำพล</v>
      </c>
      <c r="AA249" s="106" t="s">
        <v>1106</v>
      </c>
      <c r="AB249" s="106" t="s">
        <v>1902</v>
      </c>
      <c r="AD249" s="10" t="s">
        <v>4532</v>
      </c>
      <c r="AE249" s="9" t="str" cm="1">
        <f t="array" ref="AE249">_xlfn.XLOOKUP(1,($AD249='04 Test Procedure&amp;Report'!$N$4:$N$484)*($AE$4='04 Test Procedure&amp;Report'!$O$4:$O$484),'04 Test Procedure&amp;Report'!$D$4:$D$484,"")</f>
        <v>MDW-69311</v>
      </c>
      <c r="AF249" s="9" t="str" cm="1">
        <f t="array" ref="AF249">_xlfn.XLOOKUP(1,($AD249='04 Test Procedure&amp;Report'!$N$4:$N$484)*($AF$4='04 Test Procedure&amp;Report'!$O$4:$O$484),'04 Test Procedure&amp;Report'!$D$4:$D$484,"")</f>
        <v>MDW-69312</v>
      </c>
    </row>
    <row r="250" spans="1:32" ht="30" customHeight="1" x14ac:dyDescent="0.2">
      <c r="A250" s="9">
        <v>246</v>
      </c>
      <c r="B250" s="106"/>
      <c r="C250" s="9" t="s">
        <v>587</v>
      </c>
      <c r="D250" s="9" t="s">
        <v>1612</v>
      </c>
      <c r="E250" s="9" t="str">
        <f t="shared" si="4"/>
        <v>3</v>
      </c>
      <c r="F250" s="9" t="s">
        <v>1370</v>
      </c>
      <c r="G250" s="9" t="s">
        <v>1371</v>
      </c>
      <c r="H250" s="8">
        <v>46184</v>
      </c>
      <c r="I250" s="9" t="s">
        <v>767</v>
      </c>
      <c r="J250" s="9" t="s">
        <v>878</v>
      </c>
      <c r="K250" s="10" t="s">
        <v>1372</v>
      </c>
      <c r="L250" s="9">
        <v>4.4000000000000004</v>
      </c>
      <c r="M250" s="9" t="s">
        <v>883</v>
      </c>
      <c r="N250" s="9" t="s">
        <v>792</v>
      </c>
      <c r="O250" s="9" t="s">
        <v>1106</v>
      </c>
      <c r="P250" s="9" t="s">
        <v>787</v>
      </c>
      <c r="Q250" s="9" t="s">
        <v>811</v>
      </c>
      <c r="R250" s="9" t="s">
        <v>789</v>
      </c>
      <c r="S250" s="9" t="s">
        <v>1106</v>
      </c>
      <c r="T250" s="9" t="s">
        <v>1108</v>
      </c>
      <c r="U250" s="9" t="s">
        <v>791</v>
      </c>
      <c r="V250" s="9"/>
      <c r="W250" s="101"/>
      <c r="X250" s="12" t="s">
        <v>768</v>
      </c>
      <c r="Y250" s="101">
        <f>_xlfn.XLOOKUP($C250,'01 Summary'!E:E,'01 Summary'!K:K,"")</f>
        <v>46255</v>
      </c>
      <c r="Z250" s="106" t="str">
        <f>_xlfn.XLOOKUP($C250,'00 MASTER WORK REGISTER'!B:B,'00 MASTER WORK REGISTER'!I:I,"")</f>
        <v>กำพล</v>
      </c>
      <c r="AA250" s="106" t="s">
        <v>1106</v>
      </c>
      <c r="AB250" s="106" t="s">
        <v>1902</v>
      </c>
      <c r="AD250" s="10" t="s">
        <v>4533</v>
      </c>
      <c r="AE250" s="9" t="str" cm="1">
        <f t="array" ref="AE250">_xlfn.XLOOKUP(1,($AD250='04 Test Procedure&amp;Report'!$N$4:$N$484)*($AE$4='04 Test Procedure&amp;Report'!$O$4:$O$484),'04 Test Procedure&amp;Report'!$D$4:$D$484,"")</f>
        <v>MDW-69313</v>
      </c>
      <c r="AF250" s="9" t="str" cm="1">
        <f t="array" ref="AF250">_xlfn.XLOOKUP(1,($AD250='04 Test Procedure&amp;Report'!$N$4:$N$484)*($AF$4='04 Test Procedure&amp;Report'!$O$4:$O$484),'04 Test Procedure&amp;Report'!$D$4:$D$484,"")</f>
        <v>MDW-69314</v>
      </c>
    </row>
    <row r="251" spans="1:32" ht="30" customHeight="1" x14ac:dyDescent="0.2">
      <c r="A251" s="9">
        <v>247</v>
      </c>
      <c r="B251" s="106"/>
      <c r="C251" s="9" t="s">
        <v>584</v>
      </c>
      <c r="D251" s="9" t="s">
        <v>1612</v>
      </c>
      <c r="E251" s="9" t="str">
        <f t="shared" si="4"/>
        <v>3</v>
      </c>
      <c r="F251" s="9" t="s">
        <v>1373</v>
      </c>
      <c r="G251" s="9"/>
      <c r="H251" s="8"/>
      <c r="I251" s="9"/>
      <c r="J251" s="8"/>
      <c r="K251" s="10" t="s">
        <v>1374</v>
      </c>
      <c r="L251" s="9">
        <v>4.0999999999999996</v>
      </c>
      <c r="M251" s="9" t="s">
        <v>883</v>
      </c>
      <c r="N251" s="9" t="s">
        <v>792</v>
      </c>
      <c r="O251" s="9" t="s">
        <v>1106</v>
      </c>
      <c r="P251" s="9" t="s">
        <v>787</v>
      </c>
      <c r="Q251" s="9" t="s">
        <v>811</v>
      </c>
      <c r="R251" s="9" t="s">
        <v>789</v>
      </c>
      <c r="S251" s="9" t="s">
        <v>1106</v>
      </c>
      <c r="T251" s="9" t="s">
        <v>1108</v>
      </c>
      <c r="U251" s="9" t="s">
        <v>791</v>
      </c>
      <c r="V251" s="9"/>
      <c r="W251" s="101"/>
      <c r="X251" s="11"/>
      <c r="Y251" s="101">
        <f>_xlfn.XLOOKUP($C251,'01 Summary'!E:E,'01 Summary'!K:K,"")</f>
        <v>46255</v>
      </c>
      <c r="Z251" s="106" t="str">
        <f>_xlfn.XLOOKUP($C251,'00 MASTER WORK REGISTER'!B:B,'00 MASTER WORK REGISTER'!I:I,"")</f>
        <v>กำพล</v>
      </c>
      <c r="AA251" s="106" t="s">
        <v>1106</v>
      </c>
      <c r="AB251" s="106" t="s">
        <v>1902</v>
      </c>
      <c r="AD251" s="10" t="s">
        <v>4534</v>
      </c>
      <c r="AE251" s="9" t="str" cm="1">
        <f t="array" ref="AE251">_xlfn.XLOOKUP(1,($AD251='04 Test Procedure&amp;Report'!$N$4:$N$484)*($AE$4='04 Test Procedure&amp;Report'!$O$4:$O$484),'04 Test Procedure&amp;Report'!$D$4:$D$484,"")</f>
        <v>MDW-69315</v>
      </c>
      <c r="AF251" s="9" t="str" cm="1">
        <f t="array" ref="AF251">_xlfn.XLOOKUP(1,($AD251='04 Test Procedure&amp;Report'!$N$4:$N$484)*($AF$4='04 Test Procedure&amp;Report'!$O$4:$O$484),'04 Test Procedure&amp;Report'!$D$4:$D$484,"")</f>
        <v>MDW-69316</v>
      </c>
    </row>
    <row r="252" spans="1:32" ht="30" customHeight="1" x14ac:dyDescent="0.2">
      <c r="A252" s="9">
        <v>248</v>
      </c>
      <c r="B252" s="106"/>
      <c r="C252" s="9" t="s">
        <v>635</v>
      </c>
      <c r="D252" s="9" t="s">
        <v>1612</v>
      </c>
      <c r="E252" s="9" t="str">
        <f t="shared" si="4"/>
        <v>3</v>
      </c>
      <c r="F252" s="9" t="s">
        <v>526</v>
      </c>
      <c r="G252" s="9"/>
      <c r="H252" s="8"/>
      <c r="I252" s="9"/>
      <c r="J252" s="8"/>
      <c r="K252" s="10" t="s">
        <v>1375</v>
      </c>
      <c r="L252" s="9">
        <v>10.199999999999999</v>
      </c>
      <c r="M252" s="9" t="s">
        <v>178</v>
      </c>
      <c r="N252" s="9" t="s">
        <v>792</v>
      </c>
      <c r="O252" s="9" t="s">
        <v>786</v>
      </c>
      <c r="P252" s="9" t="s">
        <v>787</v>
      </c>
      <c r="Q252" s="9" t="s">
        <v>788</v>
      </c>
      <c r="R252" s="9" t="s">
        <v>801</v>
      </c>
      <c r="S252" s="9" t="s">
        <v>786</v>
      </c>
      <c r="T252" s="9" t="s">
        <v>1108</v>
      </c>
      <c r="U252" s="9" t="s">
        <v>791</v>
      </c>
      <c r="V252" s="9"/>
      <c r="W252" s="101"/>
      <c r="X252" s="11"/>
      <c r="Y252" s="101">
        <f>_xlfn.XLOOKUP($C252,'01 Summary'!E:E,'01 Summary'!K:K,"")</f>
        <v>46375</v>
      </c>
      <c r="Z252" s="106" t="str">
        <f>_xlfn.XLOOKUP($C252,'00 MASTER WORK REGISTER'!B:B,'00 MASTER WORK REGISTER'!I:I,"")</f>
        <v>บัณฑิต</v>
      </c>
      <c r="AA252" s="106" t="s">
        <v>786</v>
      </c>
      <c r="AB252" s="106" t="s">
        <v>1902</v>
      </c>
      <c r="AD252" s="10" t="s">
        <v>4535</v>
      </c>
      <c r="AE252" s="9" t="str" cm="1">
        <f t="array" ref="AE252">_xlfn.XLOOKUP(1,($AD252='04 Test Procedure&amp;Report'!$N$4:$N$484)*($AE$4='04 Test Procedure&amp;Report'!$O$4:$O$484),'04 Test Procedure&amp;Report'!$D$4:$D$484,"")</f>
        <v>MDW-69317</v>
      </c>
      <c r="AF252" s="9" t="str" cm="1">
        <f t="array" ref="AF252">_xlfn.XLOOKUP(1,($AD252='04 Test Procedure&amp;Report'!$N$4:$N$484)*($AF$4='04 Test Procedure&amp;Report'!$O$4:$O$484),'04 Test Procedure&amp;Report'!$D$4:$D$484,"")</f>
        <v>MDW-69318</v>
      </c>
    </row>
    <row r="253" spans="1:32" ht="30" customHeight="1" x14ac:dyDescent="0.2">
      <c r="A253" s="14">
        <v>249</v>
      </c>
      <c r="B253" s="105"/>
      <c r="C253" s="14"/>
      <c r="D253" s="14" t="s">
        <v>1612</v>
      </c>
      <c r="E253" s="14" t="str">
        <f t="shared" si="4"/>
        <v>3</v>
      </c>
      <c r="F253" s="14" t="s">
        <v>525</v>
      </c>
      <c r="G253" s="14"/>
      <c r="H253" s="15"/>
      <c r="I253" s="14"/>
      <c r="J253" s="15"/>
      <c r="K253" s="16" t="s">
        <v>1376</v>
      </c>
      <c r="L253" s="14">
        <v>10.3</v>
      </c>
      <c r="M253" s="14" t="s">
        <v>178</v>
      </c>
      <c r="N253" s="14" t="s">
        <v>785</v>
      </c>
      <c r="O253" s="14" t="s">
        <v>794</v>
      </c>
      <c r="P253" s="14" t="s">
        <v>787</v>
      </c>
      <c r="Q253" s="14" t="s">
        <v>788</v>
      </c>
      <c r="R253" s="14" t="s">
        <v>801</v>
      </c>
      <c r="S253" s="14" t="s">
        <v>794</v>
      </c>
      <c r="T253" s="14" t="s">
        <v>1108</v>
      </c>
      <c r="U253" s="14" t="s">
        <v>791</v>
      </c>
      <c r="V253" s="14"/>
      <c r="W253" s="102"/>
      <c r="X253" s="18" t="s">
        <v>527</v>
      </c>
      <c r="Y253" s="102" t="str">
        <f>_xlfn.XLOOKUP($C253,'01 Summary'!E:E,'01 Summary'!K:K,"")</f>
        <v/>
      </c>
      <c r="Z253" s="105">
        <f>_xlfn.XLOOKUP($C253,'00 MASTER WORK REGISTER'!B:B,'00 MASTER WORK REGISTER'!I:I,"")</f>
        <v>0</v>
      </c>
      <c r="AA253" s="105" t="s">
        <v>794</v>
      </c>
      <c r="AB253" s="105" t="s">
        <v>1902</v>
      </c>
      <c r="AD253" s="16" t="s">
        <v>4536</v>
      </c>
      <c r="AE253" s="14" t="str" cm="1">
        <f t="array" ref="AE253">_xlfn.XLOOKUP(1,($AD253='04 Test Procedure&amp;Report'!$N$4:$N$484)*($AE$4='04 Test Procedure&amp;Report'!$O$4:$O$484),'04 Test Procedure&amp;Report'!$D$4:$D$484,"")</f>
        <v>MDW-69319</v>
      </c>
      <c r="AF253" s="14" t="str" cm="1">
        <f t="array" ref="AF253">_xlfn.XLOOKUP(1,($AD253='04 Test Procedure&amp;Report'!$N$4:$N$484)*($AF$4='04 Test Procedure&amp;Report'!$O$4:$O$484),'04 Test Procedure&amp;Report'!$D$4:$D$484,"")</f>
        <v>MDW-69320</v>
      </c>
    </row>
    <row r="254" spans="1:32" ht="30" customHeight="1" x14ac:dyDescent="0.2">
      <c r="A254" s="14">
        <v>250</v>
      </c>
      <c r="B254" s="105"/>
      <c r="C254" s="14"/>
      <c r="D254" s="14" t="s">
        <v>1612</v>
      </c>
      <c r="E254" s="14" t="str">
        <f t="shared" si="4"/>
        <v>3</v>
      </c>
      <c r="F254" s="14" t="s">
        <v>1377</v>
      </c>
      <c r="G254" s="14"/>
      <c r="H254" s="15"/>
      <c r="I254" s="14"/>
      <c r="J254" s="15"/>
      <c r="K254" s="16" t="s">
        <v>1378</v>
      </c>
      <c r="L254" s="14">
        <v>10.8</v>
      </c>
      <c r="M254" s="14" t="s">
        <v>178</v>
      </c>
      <c r="N254" s="14" t="s">
        <v>785</v>
      </c>
      <c r="O254" s="14" t="s">
        <v>794</v>
      </c>
      <c r="P254" s="14" t="s">
        <v>787</v>
      </c>
      <c r="Q254" s="14" t="s">
        <v>788</v>
      </c>
      <c r="R254" s="14" t="s">
        <v>801</v>
      </c>
      <c r="S254" s="14" t="s">
        <v>794</v>
      </c>
      <c r="T254" s="14" t="s">
        <v>1108</v>
      </c>
      <c r="U254" s="14" t="s">
        <v>791</v>
      </c>
      <c r="V254" s="14"/>
      <c r="W254" s="102"/>
      <c r="X254" s="18" t="s">
        <v>527</v>
      </c>
      <c r="Y254" s="102" t="str">
        <f>_xlfn.XLOOKUP($C254,'01 Summary'!E:E,'01 Summary'!K:K,"")</f>
        <v/>
      </c>
      <c r="Z254" s="105">
        <f>_xlfn.XLOOKUP($C254,'00 MASTER WORK REGISTER'!B:B,'00 MASTER WORK REGISTER'!I:I,"")</f>
        <v>0</v>
      </c>
      <c r="AA254" s="105" t="s">
        <v>794</v>
      </c>
      <c r="AB254" s="105" t="s">
        <v>1902</v>
      </c>
      <c r="AD254" s="16" t="s">
        <v>169</v>
      </c>
      <c r="AE254" s="14" t="str" cm="1">
        <f t="array" ref="AE254">_xlfn.XLOOKUP(1,($AD254='04 Test Procedure&amp;Report'!$N$4:$N$484)*($AE$4='04 Test Procedure&amp;Report'!$O$4:$O$484),'04 Test Procedure&amp;Report'!$D$4:$D$484,"")</f>
        <v/>
      </c>
      <c r="AF254" s="14" t="str" cm="1">
        <f t="array" ref="AF254">_xlfn.XLOOKUP(1,($AD254='04 Test Procedure&amp;Report'!$N$4:$N$484)*($AF$4='04 Test Procedure&amp;Report'!$O$4:$O$484),'04 Test Procedure&amp;Report'!$D$4:$D$484,"")</f>
        <v/>
      </c>
    </row>
    <row r="255" spans="1:32" ht="30" customHeight="1" x14ac:dyDescent="0.2">
      <c r="A255" s="14">
        <v>251</v>
      </c>
      <c r="B255" s="105"/>
      <c r="C255" s="14"/>
      <c r="D255" s="14" t="s">
        <v>1612</v>
      </c>
      <c r="E255" s="14" t="str">
        <f t="shared" si="4"/>
        <v>3</v>
      </c>
      <c r="F255" s="14" t="s">
        <v>1379</v>
      </c>
      <c r="G255" s="14"/>
      <c r="H255" s="15"/>
      <c r="I255" s="14"/>
      <c r="J255" s="15"/>
      <c r="K255" s="16" t="s">
        <v>1380</v>
      </c>
      <c r="L255" s="14" t="s">
        <v>1381</v>
      </c>
      <c r="M255" s="14" t="s">
        <v>178</v>
      </c>
      <c r="N255" s="14" t="s">
        <v>785</v>
      </c>
      <c r="O255" s="14" t="s">
        <v>794</v>
      </c>
      <c r="P255" s="14" t="s">
        <v>787</v>
      </c>
      <c r="Q255" s="14" t="s">
        <v>788</v>
      </c>
      <c r="R255" s="14" t="s">
        <v>801</v>
      </c>
      <c r="S255" s="14" t="s">
        <v>794</v>
      </c>
      <c r="T255" s="14" t="s">
        <v>1108</v>
      </c>
      <c r="U255" s="14" t="s">
        <v>791</v>
      </c>
      <c r="V255" s="14"/>
      <c r="W255" s="102"/>
      <c r="X255" s="18" t="s">
        <v>527</v>
      </c>
      <c r="Y255" s="102" t="str">
        <f>_xlfn.XLOOKUP($C255,'01 Summary'!E:E,'01 Summary'!K:K,"")</f>
        <v/>
      </c>
      <c r="Z255" s="105">
        <f>_xlfn.XLOOKUP($C255,'00 MASTER WORK REGISTER'!B:B,'00 MASTER WORK REGISTER'!I:I,"")</f>
        <v>0</v>
      </c>
      <c r="AA255" s="105" t="s">
        <v>794</v>
      </c>
      <c r="AB255" s="105" t="s">
        <v>1902</v>
      </c>
      <c r="AD255" s="16" t="s">
        <v>4537</v>
      </c>
      <c r="AE255" s="14" t="str" cm="1">
        <f t="array" ref="AE255">_xlfn.XLOOKUP(1,($AD255='04 Test Procedure&amp;Report'!$N$4:$N$484)*($AE$4='04 Test Procedure&amp;Report'!$O$4:$O$484),'04 Test Procedure&amp;Report'!$D$4:$D$484,"")</f>
        <v>MDW-69321</v>
      </c>
      <c r="AF255" s="14" t="str" cm="1">
        <f t="array" ref="AF255">_xlfn.XLOOKUP(1,($AD255='04 Test Procedure&amp;Report'!$N$4:$N$484)*($AF$4='04 Test Procedure&amp;Report'!$O$4:$O$484),'04 Test Procedure&amp;Report'!$D$4:$D$484,"")</f>
        <v>MDW-69322</v>
      </c>
    </row>
    <row r="256" spans="1:32" ht="30" customHeight="1" x14ac:dyDescent="0.2">
      <c r="A256" s="9">
        <v>252</v>
      </c>
      <c r="B256" s="106"/>
      <c r="C256" s="9" t="s">
        <v>596</v>
      </c>
      <c r="D256" s="9" t="s">
        <v>1612</v>
      </c>
      <c r="E256" s="9" t="str">
        <f t="shared" si="4"/>
        <v>3</v>
      </c>
      <c r="F256" s="9" t="s">
        <v>1382</v>
      </c>
      <c r="G256" s="9" t="s">
        <v>1383</v>
      </c>
      <c r="H256" s="8">
        <v>45925</v>
      </c>
      <c r="I256" s="9" t="s">
        <v>767</v>
      </c>
      <c r="J256" s="9" t="s">
        <v>878</v>
      </c>
      <c r="K256" s="10" t="s">
        <v>1384</v>
      </c>
      <c r="L256" s="9">
        <v>6.5</v>
      </c>
      <c r="M256" s="9" t="s">
        <v>1124</v>
      </c>
      <c r="N256" s="9" t="s">
        <v>792</v>
      </c>
      <c r="O256" s="9" t="s">
        <v>900</v>
      </c>
      <c r="P256" s="9" t="s">
        <v>787</v>
      </c>
      <c r="Q256" s="9" t="s">
        <v>811</v>
      </c>
      <c r="R256" s="9" t="s">
        <v>1113</v>
      </c>
      <c r="S256" s="9" t="s">
        <v>900</v>
      </c>
      <c r="T256" s="9" t="s">
        <v>1108</v>
      </c>
      <c r="U256" s="9" t="s">
        <v>791</v>
      </c>
      <c r="V256" s="9"/>
      <c r="W256" s="101"/>
      <c r="X256" s="12" t="s">
        <v>768</v>
      </c>
      <c r="Y256" s="101">
        <f>_xlfn.XLOOKUP($C256,'01 Summary'!E:E,'01 Summary'!K:K,"")</f>
        <v>46255</v>
      </c>
      <c r="Z256" s="106" t="str">
        <f>_xlfn.XLOOKUP($C256,'00 MASTER WORK REGISTER'!B:B,'00 MASTER WORK REGISTER'!I:I,"")</f>
        <v>ประธาน</v>
      </c>
      <c r="AA256" s="106" t="s">
        <v>900</v>
      </c>
      <c r="AB256" s="106" t="s">
        <v>1902</v>
      </c>
      <c r="AD256" s="10" t="s">
        <v>4538</v>
      </c>
      <c r="AE256" s="9" t="str" cm="1">
        <f t="array" ref="AE256">_xlfn.XLOOKUP(1,($AD256='04 Test Procedure&amp;Report'!$N$4:$N$484)*($AE$4='04 Test Procedure&amp;Report'!$O$4:$O$484),'04 Test Procedure&amp;Report'!$D$4:$D$484,"")</f>
        <v>MDW-69323</v>
      </c>
      <c r="AF256" s="9" t="str" cm="1">
        <f t="array" ref="AF256">_xlfn.XLOOKUP(1,($AD256='04 Test Procedure&amp;Report'!$N$4:$N$484)*($AF$4='04 Test Procedure&amp;Report'!$O$4:$O$484),'04 Test Procedure&amp;Report'!$D$4:$D$484,"")</f>
        <v>MDW-69324</v>
      </c>
    </row>
    <row r="257" spans="1:32" ht="30" customHeight="1" x14ac:dyDescent="0.2">
      <c r="A257" s="9">
        <v>253</v>
      </c>
      <c r="B257" s="106"/>
      <c r="C257" s="9" t="s">
        <v>594</v>
      </c>
      <c r="D257" s="9" t="s">
        <v>1612</v>
      </c>
      <c r="E257" s="9" t="str">
        <f t="shared" si="4"/>
        <v>3</v>
      </c>
      <c r="F257" s="9" t="s">
        <v>1385</v>
      </c>
      <c r="G257" s="9" t="s">
        <v>1386</v>
      </c>
      <c r="H257" s="8">
        <v>45957</v>
      </c>
      <c r="I257" s="9" t="s">
        <v>767</v>
      </c>
      <c r="J257" s="9" t="s">
        <v>878</v>
      </c>
      <c r="K257" s="24" t="s">
        <v>1387</v>
      </c>
      <c r="L257" s="9">
        <v>6.3</v>
      </c>
      <c r="M257" s="9" t="s">
        <v>1105</v>
      </c>
      <c r="N257" s="9" t="s">
        <v>792</v>
      </c>
      <c r="O257" s="9" t="s">
        <v>1106</v>
      </c>
      <c r="P257" s="9" t="s">
        <v>787</v>
      </c>
      <c r="Q257" s="9" t="s">
        <v>811</v>
      </c>
      <c r="R257" s="9" t="s">
        <v>1113</v>
      </c>
      <c r="S257" s="9" t="s">
        <v>1106</v>
      </c>
      <c r="T257" s="9" t="s">
        <v>1108</v>
      </c>
      <c r="U257" s="9" t="s">
        <v>791</v>
      </c>
      <c r="V257" s="9"/>
      <c r="W257" s="101"/>
      <c r="X257" s="12" t="s">
        <v>768</v>
      </c>
      <c r="Y257" s="101">
        <f>_xlfn.XLOOKUP($C257,'01 Summary'!E:E,'01 Summary'!K:K,"")</f>
        <v>46255</v>
      </c>
      <c r="Z257" s="106" t="str">
        <f>_xlfn.XLOOKUP($C257,'00 MASTER WORK REGISTER'!B:B,'00 MASTER WORK REGISTER'!I:I,"")</f>
        <v>กำพล</v>
      </c>
      <c r="AA257" s="106" t="s">
        <v>1106</v>
      </c>
      <c r="AB257" s="106" t="s">
        <v>1902</v>
      </c>
      <c r="AD257" s="24" t="s">
        <v>4539</v>
      </c>
      <c r="AE257" s="9" t="str" cm="1">
        <f t="array" ref="AE257">_xlfn.XLOOKUP(1,($AD257='04 Test Procedure&amp;Report'!$N$4:$N$484)*($AE$4='04 Test Procedure&amp;Report'!$O$4:$O$484),'04 Test Procedure&amp;Report'!$D$4:$D$484,"")</f>
        <v>MDW-69327</v>
      </c>
      <c r="AF257" s="9" t="str" cm="1">
        <f t="array" ref="AF257">_xlfn.XLOOKUP(1,($AD257='04 Test Procedure&amp;Report'!$N$4:$N$484)*($AF$4='04 Test Procedure&amp;Report'!$O$4:$O$484),'04 Test Procedure&amp;Report'!$D$4:$D$484,"")</f>
        <v>MDW-69328</v>
      </c>
    </row>
    <row r="258" spans="1:32" ht="30" customHeight="1" x14ac:dyDescent="0.2">
      <c r="A258" s="9">
        <v>254</v>
      </c>
      <c r="B258" s="106"/>
      <c r="C258" s="9" t="s">
        <v>565</v>
      </c>
      <c r="D258" s="9" t="s">
        <v>1612</v>
      </c>
      <c r="E258" s="9" t="str">
        <f t="shared" si="4"/>
        <v>3</v>
      </c>
      <c r="F258" s="9" t="s">
        <v>1388</v>
      </c>
      <c r="G258" s="9"/>
      <c r="H258" s="8"/>
      <c r="I258" s="9"/>
      <c r="J258" s="9"/>
      <c r="K258" s="10" t="s">
        <v>1389</v>
      </c>
      <c r="L258" s="9"/>
      <c r="M258" s="9" t="s">
        <v>865</v>
      </c>
      <c r="N258" s="9" t="s">
        <v>792</v>
      </c>
      <c r="O258" s="9" t="s">
        <v>900</v>
      </c>
      <c r="P258" s="9" t="s">
        <v>787</v>
      </c>
      <c r="Q258" s="9" t="s">
        <v>788</v>
      </c>
      <c r="R258" s="9" t="s">
        <v>1108</v>
      </c>
      <c r="S258" s="9" t="s">
        <v>900</v>
      </c>
      <c r="T258" s="9" t="s">
        <v>1108</v>
      </c>
      <c r="U258" s="9" t="s">
        <v>791</v>
      </c>
      <c r="V258" s="9"/>
      <c r="W258" s="101"/>
      <c r="X258" s="11"/>
      <c r="Y258" s="101">
        <f>_xlfn.XLOOKUP($C258,'01 Summary'!E:E,'01 Summary'!K:K,"")</f>
        <v>46082</v>
      </c>
      <c r="Z258" s="106" t="str">
        <f>_xlfn.XLOOKUP($C258,'00 MASTER WORK REGISTER'!B:B,'00 MASTER WORK REGISTER'!I:I,"")</f>
        <v>ประธาน</v>
      </c>
      <c r="AA258" s="106" t="s">
        <v>900</v>
      </c>
      <c r="AB258" s="106" t="s">
        <v>1902</v>
      </c>
      <c r="AD258" s="10" t="s">
        <v>4540</v>
      </c>
      <c r="AE258" s="9" t="str" cm="1">
        <f t="array" ref="AE258">_xlfn.XLOOKUP(1,($AD258='04 Test Procedure&amp;Report'!$N$4:$N$484)*($AE$4='04 Test Procedure&amp;Report'!$O$4:$O$484),'04 Test Procedure&amp;Report'!$D$4:$D$484,"")</f>
        <v>MDW-69329</v>
      </c>
      <c r="AF258" s="9" t="str" cm="1">
        <f t="array" ref="AF258">_xlfn.XLOOKUP(1,($AD258='04 Test Procedure&amp;Report'!$N$4:$N$484)*($AF$4='04 Test Procedure&amp;Report'!$O$4:$O$484),'04 Test Procedure&amp;Report'!$D$4:$D$484,"")</f>
        <v>MDW-69330</v>
      </c>
    </row>
    <row r="259" spans="1:32" ht="30" customHeight="1" x14ac:dyDescent="0.2">
      <c r="A259" s="9">
        <v>255</v>
      </c>
      <c r="B259" s="106" t="s">
        <v>1629</v>
      </c>
      <c r="C259" s="9"/>
      <c r="D259" s="9" t="s">
        <v>1612</v>
      </c>
      <c r="E259" s="9" t="str">
        <f t="shared" si="4"/>
        <v>3</v>
      </c>
      <c r="F259" s="9" t="s">
        <v>1390</v>
      </c>
      <c r="G259" s="9" t="s">
        <v>1391</v>
      </c>
      <c r="H259" s="8">
        <v>45953</v>
      </c>
      <c r="I259" s="9" t="s">
        <v>767</v>
      </c>
      <c r="J259" s="9" t="s">
        <v>878</v>
      </c>
      <c r="K259" s="10" t="s">
        <v>1392</v>
      </c>
      <c r="L259" s="9"/>
      <c r="M259" s="9" t="s">
        <v>1301</v>
      </c>
      <c r="N259" s="9" t="s">
        <v>792</v>
      </c>
      <c r="O259" s="9" t="s">
        <v>1269</v>
      </c>
      <c r="P259" s="9" t="s">
        <v>787</v>
      </c>
      <c r="Q259" s="9" t="s">
        <v>788</v>
      </c>
      <c r="R259" s="9" t="s">
        <v>1108</v>
      </c>
      <c r="S259" s="9" t="s">
        <v>1269</v>
      </c>
      <c r="T259" s="9" t="s">
        <v>1108</v>
      </c>
      <c r="U259" s="9" t="s">
        <v>791</v>
      </c>
      <c r="V259" s="9"/>
      <c r="W259" s="101"/>
      <c r="X259" s="12" t="s">
        <v>768</v>
      </c>
      <c r="Y259" s="101" t="str">
        <f>_xlfn.XLOOKUP($C259,'01 Summary'!E:E,'01 Summary'!K:K,"")</f>
        <v/>
      </c>
      <c r="Z259" s="106" t="str">
        <f>_xlfn.XLOOKUP($C259,'00 MASTER WORK REGISTER'!B:B,'00 MASTER WORK REGISTER'!I:I,"")</f>
        <v/>
      </c>
      <c r="AA259" s="106" t="s">
        <v>1269</v>
      </c>
      <c r="AB259" s="106" t="s">
        <v>1902</v>
      </c>
      <c r="AD259" s="10" t="s">
        <v>4541</v>
      </c>
      <c r="AE259" s="9" t="str" cm="1">
        <f t="array" ref="AE259">_xlfn.XLOOKUP(1,($AD259='04 Test Procedure&amp;Report'!$N$4:$N$484)*($AE$4='04 Test Procedure&amp;Report'!$O$4:$O$484),'04 Test Procedure&amp;Report'!$D$4:$D$484,"")</f>
        <v>MDW-69331</v>
      </c>
      <c r="AF259" s="9" t="str" cm="1">
        <f t="array" ref="AF259">_xlfn.XLOOKUP(1,($AD259='04 Test Procedure&amp;Report'!$N$4:$N$484)*($AF$4='04 Test Procedure&amp;Report'!$O$4:$O$484),'04 Test Procedure&amp;Report'!$D$4:$D$484,"")</f>
        <v>MDW-69332</v>
      </c>
    </row>
    <row r="260" spans="1:32" ht="30" customHeight="1" x14ac:dyDescent="0.2">
      <c r="A260" s="9">
        <v>256</v>
      </c>
      <c r="B260" s="106"/>
      <c r="C260" s="19"/>
      <c r="D260" s="9" t="s">
        <v>1612</v>
      </c>
      <c r="E260" s="9" t="str">
        <f t="shared" si="4"/>
        <v>3</v>
      </c>
      <c r="F260" s="9" t="s">
        <v>1393</v>
      </c>
      <c r="G260" s="9" t="s">
        <v>1394</v>
      </c>
      <c r="H260" s="8">
        <v>46140</v>
      </c>
      <c r="I260" s="9" t="s">
        <v>767</v>
      </c>
      <c r="J260" s="11" t="s">
        <v>878</v>
      </c>
      <c r="K260" s="10" t="s">
        <v>1395</v>
      </c>
      <c r="L260" s="9"/>
      <c r="M260" s="9"/>
      <c r="N260" s="9" t="s">
        <v>792</v>
      </c>
      <c r="O260" s="9" t="s">
        <v>1106</v>
      </c>
      <c r="P260" s="9" t="s">
        <v>787</v>
      </c>
      <c r="Q260" s="9" t="s">
        <v>811</v>
      </c>
      <c r="R260" s="9" t="s">
        <v>1107</v>
      </c>
      <c r="S260" s="9" t="s">
        <v>1106</v>
      </c>
      <c r="T260" s="9" t="s">
        <v>1108</v>
      </c>
      <c r="U260" s="9" t="s">
        <v>791</v>
      </c>
      <c r="V260" s="9"/>
      <c r="W260" s="101"/>
      <c r="X260" s="12" t="s">
        <v>768</v>
      </c>
      <c r="Y260" s="101" t="str">
        <f>_xlfn.XLOOKUP($C260,'01 Summary'!E:E,'01 Summary'!K:K,"")</f>
        <v/>
      </c>
      <c r="Z260" s="106">
        <f>_xlfn.XLOOKUP($C260,'00 MASTER WORK REGISTER'!B:B,'00 MASTER WORK REGISTER'!I:I,"")</f>
        <v>0</v>
      </c>
      <c r="AA260" s="106" t="s">
        <v>1106</v>
      </c>
      <c r="AB260" s="106" t="s">
        <v>1902</v>
      </c>
      <c r="AD260" s="10" t="s">
        <v>4542</v>
      </c>
      <c r="AE260" s="9" t="str" cm="1">
        <f t="array" ref="AE260">_xlfn.XLOOKUP(1,($AD260='04 Test Procedure&amp;Report'!$N$4:$N$484)*($AE$4='04 Test Procedure&amp;Report'!$O$4:$O$484),'04 Test Procedure&amp;Report'!$D$4:$D$484,"")</f>
        <v>MDW-69333</v>
      </c>
      <c r="AF260" s="9" t="s">
        <v>2372</v>
      </c>
    </row>
    <row r="261" spans="1:32" ht="30" customHeight="1" x14ac:dyDescent="0.2">
      <c r="A261" s="9">
        <v>257</v>
      </c>
      <c r="B261" s="106"/>
      <c r="C261" s="19"/>
      <c r="D261" s="9" t="s">
        <v>1612</v>
      </c>
      <c r="E261" s="9" t="str">
        <f t="shared" si="4"/>
        <v>3</v>
      </c>
      <c r="F261" s="9" t="s">
        <v>1393</v>
      </c>
      <c r="G261" s="9" t="s">
        <v>1394</v>
      </c>
      <c r="H261" s="8">
        <v>46181</v>
      </c>
      <c r="I261" s="9" t="s">
        <v>769</v>
      </c>
      <c r="J261" s="9" t="s">
        <v>878</v>
      </c>
      <c r="K261" s="10" t="s">
        <v>1395</v>
      </c>
      <c r="L261" s="9"/>
      <c r="M261" s="9"/>
      <c r="N261" s="9" t="s">
        <v>792</v>
      </c>
      <c r="O261" s="9" t="s">
        <v>1106</v>
      </c>
      <c r="P261" s="9" t="s">
        <v>787</v>
      </c>
      <c r="Q261" s="9" t="s">
        <v>811</v>
      </c>
      <c r="R261" s="9" t="s">
        <v>1107</v>
      </c>
      <c r="S261" s="9" t="s">
        <v>1106</v>
      </c>
      <c r="T261" s="9" t="s">
        <v>1108</v>
      </c>
      <c r="U261" s="9" t="s">
        <v>791</v>
      </c>
      <c r="V261" s="9"/>
      <c r="W261" s="101"/>
      <c r="X261" s="12" t="s">
        <v>768</v>
      </c>
      <c r="Y261" s="101" t="str">
        <f>_xlfn.XLOOKUP($C261,'01 Summary'!E:E,'01 Summary'!K:K,"")</f>
        <v/>
      </c>
      <c r="Z261" s="106">
        <f>_xlfn.XLOOKUP($C261,'00 MASTER WORK REGISTER'!B:B,'00 MASTER WORK REGISTER'!I:I,"")</f>
        <v>0</v>
      </c>
      <c r="AA261" s="106" t="s">
        <v>1106</v>
      </c>
      <c r="AB261" s="106" t="s">
        <v>1902</v>
      </c>
      <c r="AD261" s="10" t="s">
        <v>4542</v>
      </c>
      <c r="AE261" s="9" t="str" cm="1">
        <f t="array" ref="AE261">_xlfn.XLOOKUP(1,($AD261='04 Test Procedure&amp;Report'!$N$4:$N$484)*($AE$4='04 Test Procedure&amp;Report'!$O$4:$O$484),'04 Test Procedure&amp;Report'!$D$4:$D$484,"")</f>
        <v>MDW-69333</v>
      </c>
      <c r="AF261" s="9" t="s">
        <v>2372</v>
      </c>
    </row>
    <row r="262" spans="1:32" ht="30" customHeight="1" x14ac:dyDescent="0.2">
      <c r="A262" s="9">
        <v>258</v>
      </c>
      <c r="B262" s="106" t="s">
        <v>1629</v>
      </c>
      <c r="C262" s="19"/>
      <c r="D262" s="9" t="s">
        <v>1612</v>
      </c>
      <c r="E262" s="9" t="str">
        <f t="shared" si="4"/>
        <v>3</v>
      </c>
      <c r="F262" s="9" t="s">
        <v>1396</v>
      </c>
      <c r="G262" s="9" t="s">
        <v>1397</v>
      </c>
      <c r="H262" s="8">
        <v>46160</v>
      </c>
      <c r="I262" s="9" t="s">
        <v>767</v>
      </c>
      <c r="J262" s="9" t="s">
        <v>878</v>
      </c>
      <c r="K262" s="10" t="s">
        <v>1398</v>
      </c>
      <c r="L262" s="9"/>
      <c r="M262" s="9"/>
      <c r="N262" s="9" t="s">
        <v>792</v>
      </c>
      <c r="O262" s="9" t="s">
        <v>1106</v>
      </c>
      <c r="P262" s="9" t="s">
        <v>787</v>
      </c>
      <c r="Q262" s="9" t="s">
        <v>811</v>
      </c>
      <c r="R262" s="9" t="s">
        <v>1107</v>
      </c>
      <c r="S262" s="9" t="s">
        <v>1106</v>
      </c>
      <c r="T262" s="9" t="s">
        <v>1108</v>
      </c>
      <c r="U262" s="9" t="s">
        <v>791</v>
      </c>
      <c r="V262" s="9"/>
      <c r="W262" s="101"/>
      <c r="X262" s="12" t="s">
        <v>768</v>
      </c>
      <c r="Y262" s="101" t="str">
        <f>_xlfn.XLOOKUP($C262,'01 Summary'!E:E,'01 Summary'!K:K,"")</f>
        <v/>
      </c>
      <c r="Z262" s="106">
        <f>_xlfn.XLOOKUP($C262,'00 MASTER WORK REGISTER'!B:B,'00 MASTER WORK REGISTER'!I:I,"")</f>
        <v>0</v>
      </c>
      <c r="AA262" s="106" t="s">
        <v>1106</v>
      </c>
      <c r="AB262" s="106" t="s">
        <v>1902</v>
      </c>
      <c r="AD262" s="10" t="s">
        <v>4543</v>
      </c>
      <c r="AE262" s="9" t="str" cm="1">
        <f t="array" ref="AE262">_xlfn.XLOOKUP(1,($AD262='04 Test Procedure&amp;Report'!$N$4:$N$484)*($AE$4='04 Test Procedure&amp;Report'!$O$4:$O$484),'04 Test Procedure&amp;Report'!$D$4:$D$484,"")</f>
        <v>MDW-69335</v>
      </c>
      <c r="AF262" s="9" t="str" cm="1">
        <f t="array" ref="AF262">_xlfn.XLOOKUP(1,($AD262='04 Test Procedure&amp;Report'!$N$4:$N$484)*($AF$4='04 Test Procedure&amp;Report'!$O$4:$O$484),'04 Test Procedure&amp;Report'!$D$4:$D$484,"")</f>
        <v>MDW-69336</v>
      </c>
    </row>
    <row r="263" spans="1:32" ht="30" customHeight="1" x14ac:dyDescent="0.2">
      <c r="A263" s="9">
        <v>259</v>
      </c>
      <c r="B263" s="106"/>
      <c r="C263" s="19" t="s">
        <v>593</v>
      </c>
      <c r="D263" s="9" t="s">
        <v>1612</v>
      </c>
      <c r="E263" s="9" t="str">
        <f t="shared" si="4"/>
        <v>3</v>
      </c>
      <c r="F263" s="9" t="s">
        <v>1399</v>
      </c>
      <c r="G263" s="9" t="s">
        <v>1400</v>
      </c>
      <c r="H263" s="8">
        <v>45957</v>
      </c>
      <c r="I263" s="9" t="s">
        <v>767</v>
      </c>
      <c r="J263" s="9" t="s">
        <v>878</v>
      </c>
      <c r="K263" s="10" t="s">
        <v>1401</v>
      </c>
      <c r="L263" s="9"/>
      <c r="M263" s="9"/>
      <c r="N263" s="9" t="s">
        <v>792</v>
      </c>
      <c r="O263" s="9" t="s">
        <v>1106</v>
      </c>
      <c r="P263" s="9" t="s">
        <v>787</v>
      </c>
      <c r="Q263" s="9" t="s">
        <v>811</v>
      </c>
      <c r="R263" s="9" t="s">
        <v>1107</v>
      </c>
      <c r="S263" s="9" t="s">
        <v>1106</v>
      </c>
      <c r="T263" s="9" t="s">
        <v>1108</v>
      </c>
      <c r="U263" s="9" t="s">
        <v>791</v>
      </c>
      <c r="V263" s="9"/>
      <c r="W263" s="101"/>
      <c r="X263" s="12" t="s">
        <v>768</v>
      </c>
      <c r="Y263" s="101">
        <f>_xlfn.XLOOKUP($C263,'01 Summary'!E:E,'01 Summary'!K:K,"")</f>
        <v>46195</v>
      </c>
      <c r="Z263" s="106" t="str">
        <f>_xlfn.XLOOKUP($C263,'00 MASTER WORK REGISTER'!B:B,'00 MASTER WORK REGISTER'!I:I,"")</f>
        <v>กำพล</v>
      </c>
      <c r="AA263" s="106" t="s">
        <v>1106</v>
      </c>
      <c r="AB263" s="106" t="s">
        <v>1902</v>
      </c>
      <c r="AD263" s="10" t="s">
        <v>4544</v>
      </c>
      <c r="AE263" s="9" t="str" cm="1">
        <f t="array" ref="AE263">_xlfn.XLOOKUP(1,($AD263='04 Test Procedure&amp;Report'!$N$4:$N$484)*($AE$4='04 Test Procedure&amp;Report'!$O$4:$O$484),'04 Test Procedure&amp;Report'!$D$4:$D$484,"")</f>
        <v>MDW-69337</v>
      </c>
      <c r="AF263" s="9" t="str" cm="1">
        <f t="array" ref="AF263">_xlfn.XLOOKUP(1,($AD263='04 Test Procedure&amp;Report'!$N$4:$N$484)*($AF$4='04 Test Procedure&amp;Report'!$O$4:$O$484),'04 Test Procedure&amp;Report'!$D$4:$D$484,"")</f>
        <v>MDW-69338</v>
      </c>
    </row>
    <row r="264" spans="1:32" ht="30" customHeight="1" x14ac:dyDescent="0.2">
      <c r="A264" s="9">
        <v>260</v>
      </c>
      <c r="B264" s="106"/>
      <c r="C264" s="19" t="s">
        <v>549</v>
      </c>
      <c r="D264" s="9" t="s">
        <v>1612</v>
      </c>
      <c r="E264" s="9" t="str">
        <f t="shared" si="4"/>
        <v>3</v>
      </c>
      <c r="F264" s="9" t="s">
        <v>1402</v>
      </c>
      <c r="G264" s="9"/>
      <c r="H264" s="8"/>
      <c r="I264" s="9"/>
      <c r="J264" s="9" t="s">
        <v>878</v>
      </c>
      <c r="K264" s="10" t="s">
        <v>1403</v>
      </c>
      <c r="L264" s="9"/>
      <c r="M264" s="9"/>
      <c r="N264" s="9" t="s">
        <v>872</v>
      </c>
      <c r="O264" s="9" t="s">
        <v>784</v>
      </c>
      <c r="P264" s="9" t="s">
        <v>880</v>
      </c>
      <c r="Q264" s="9" t="s">
        <v>874</v>
      </c>
      <c r="R264" s="9" t="s">
        <v>1108</v>
      </c>
      <c r="S264" s="9" t="s">
        <v>784</v>
      </c>
      <c r="T264" s="9" t="s">
        <v>1108</v>
      </c>
      <c r="U264" s="9" t="s">
        <v>791</v>
      </c>
      <c r="V264" s="9"/>
      <c r="W264" s="101"/>
      <c r="X264" s="11"/>
      <c r="Y264" s="101">
        <f>_xlfn.XLOOKUP($C264,'01 Summary'!E:E,'01 Summary'!K:K,"")</f>
        <v>46235</v>
      </c>
      <c r="Z264" s="106" t="str">
        <f>_xlfn.XLOOKUP($C264,'00 MASTER WORK REGISTER'!B:B,'00 MASTER WORK REGISTER'!I:I,"")</f>
        <v>-</v>
      </c>
      <c r="AA264" s="106" t="s">
        <v>784</v>
      </c>
      <c r="AB264" s="106" t="s">
        <v>1902</v>
      </c>
      <c r="AD264" s="10" t="s">
        <v>4545</v>
      </c>
      <c r="AE264" s="9" t="str" cm="1">
        <f t="array" ref="AE264">_xlfn.XLOOKUP(1,($AD264='04 Test Procedure&amp;Report'!$N$4:$N$484)*($AE$4='04 Test Procedure&amp;Report'!$O$4:$O$484),'04 Test Procedure&amp;Report'!$D$4:$D$484,"")</f>
        <v>MDW-69339</v>
      </c>
      <c r="AF264" s="9" t="str" cm="1">
        <f t="array" ref="AF264">_xlfn.XLOOKUP(1,($AD264='04 Test Procedure&amp;Report'!$N$4:$N$484)*($AF$4='04 Test Procedure&amp;Report'!$O$4:$O$484),'04 Test Procedure&amp;Report'!$D$4:$D$484,"")</f>
        <v>MDW-69340</v>
      </c>
    </row>
    <row r="265" spans="1:32" ht="30" customHeight="1" x14ac:dyDescent="0.2">
      <c r="A265" s="9">
        <v>261</v>
      </c>
      <c r="B265" s="106" t="s">
        <v>1629</v>
      </c>
      <c r="C265" s="9" t="s">
        <v>663</v>
      </c>
      <c r="D265" s="9" t="s">
        <v>1612</v>
      </c>
      <c r="E265" s="9" t="str">
        <f t="shared" si="4"/>
        <v>3</v>
      </c>
      <c r="F265" s="9" t="s">
        <v>400</v>
      </c>
      <c r="G265" s="9" t="s">
        <v>1404</v>
      </c>
      <c r="H265" s="8">
        <v>46071</v>
      </c>
      <c r="I265" s="9" t="s">
        <v>767</v>
      </c>
      <c r="J265" s="9" t="s">
        <v>878</v>
      </c>
      <c r="K265" s="10" t="s">
        <v>1405</v>
      </c>
      <c r="L265" s="9" t="s">
        <v>1406</v>
      </c>
      <c r="M265" s="9" t="s">
        <v>909</v>
      </c>
      <c r="N265" s="9" t="s">
        <v>872</v>
      </c>
      <c r="O265" s="9" t="s">
        <v>784</v>
      </c>
      <c r="P265" s="9"/>
      <c r="Q265" s="9" t="s">
        <v>874</v>
      </c>
      <c r="R265" s="9" t="s">
        <v>1108</v>
      </c>
      <c r="S265" s="9" t="s">
        <v>784</v>
      </c>
      <c r="T265" s="9" t="s">
        <v>1108</v>
      </c>
      <c r="U265" s="9" t="s">
        <v>791</v>
      </c>
      <c r="V265" s="9"/>
      <c r="W265" s="101">
        <f>_xlfn.XLOOKUP($C265,'Master Data Lot2'!B:B,'Master Data Lot2'!I:I,"")</f>
        <v>46049</v>
      </c>
      <c r="X265" s="12" t="s">
        <v>768</v>
      </c>
      <c r="Y265" s="101">
        <f>_xlfn.XLOOKUP($C265,'01 Summary'!E:E,'01 Summary'!K:K,"")</f>
        <v>46143</v>
      </c>
      <c r="Z265" s="106" t="str">
        <f>_xlfn.XLOOKUP($C265,'00 MASTER WORK REGISTER'!B:B,'00 MASTER WORK REGISTER'!I:I,"")</f>
        <v>สหชาติ</v>
      </c>
      <c r="AA265" s="106" t="s">
        <v>784</v>
      </c>
      <c r="AB265" s="106" t="s">
        <v>1902</v>
      </c>
      <c r="AD265" s="10" t="s">
        <v>4546</v>
      </c>
      <c r="AE265" s="9" t="str" cm="1">
        <f t="array" ref="AE265">_xlfn.XLOOKUP(1,($AD265='04 Test Procedure&amp;Report'!$N$4:$N$484)*($AE$4='04 Test Procedure&amp;Report'!$O$4:$O$484),'04 Test Procedure&amp;Report'!$D$4:$D$484,"")</f>
        <v>MDW-69341</v>
      </c>
      <c r="AF265" s="9" t="str" cm="1">
        <f t="array" ref="AF265">_xlfn.XLOOKUP(1,($AD265='04 Test Procedure&amp;Report'!$N$4:$N$484)*($AF$4='04 Test Procedure&amp;Report'!$O$4:$O$484),'04 Test Procedure&amp;Report'!$D$4:$D$484,"")</f>
        <v>MDW-69342</v>
      </c>
    </row>
    <row r="266" spans="1:32" ht="30" customHeight="1" x14ac:dyDescent="0.2">
      <c r="A266" s="9">
        <v>262</v>
      </c>
      <c r="B266" s="106" t="s">
        <v>1629</v>
      </c>
      <c r="C266" s="9" t="s">
        <v>664</v>
      </c>
      <c r="D266" s="9" t="s">
        <v>1612</v>
      </c>
      <c r="E266" s="9" t="str">
        <f t="shared" si="4"/>
        <v>3</v>
      </c>
      <c r="F266" s="9" t="s">
        <v>399</v>
      </c>
      <c r="G266" s="9" t="s">
        <v>1407</v>
      </c>
      <c r="H266" s="8">
        <v>46080</v>
      </c>
      <c r="I266" s="9" t="s">
        <v>767</v>
      </c>
      <c r="J266" s="9" t="s">
        <v>878</v>
      </c>
      <c r="K266" s="10" t="s">
        <v>1408</v>
      </c>
      <c r="L266" s="9" t="s">
        <v>1406</v>
      </c>
      <c r="M266" s="9" t="s">
        <v>865</v>
      </c>
      <c r="N266" s="9" t="s">
        <v>792</v>
      </c>
      <c r="O266" s="9" t="s">
        <v>1409</v>
      </c>
      <c r="P266" s="9"/>
      <c r="Q266" s="9" t="s">
        <v>788</v>
      </c>
      <c r="R266" s="9" t="s">
        <v>1108</v>
      </c>
      <c r="S266" s="9" t="s">
        <v>1409</v>
      </c>
      <c r="T266" s="9" t="s">
        <v>1108</v>
      </c>
      <c r="U266" s="9" t="s">
        <v>791</v>
      </c>
      <c r="V266" s="9"/>
      <c r="W266" s="101">
        <f>_xlfn.XLOOKUP($C266,'Master Data Lot2'!B:B,'Master Data Lot2'!I:I,"")</f>
        <v>46004</v>
      </c>
      <c r="X266" s="12" t="s">
        <v>768</v>
      </c>
      <c r="Y266" s="101">
        <f>_xlfn.XLOOKUP($C266,'01 Summary'!E:E,'01 Summary'!K:K,"")</f>
        <v>46143</v>
      </c>
      <c r="Z266" s="106" t="str">
        <f>_xlfn.XLOOKUP($C266,'00 MASTER WORK REGISTER'!B:B,'00 MASTER WORK REGISTER'!I:I,"")</f>
        <v>ประธาน</v>
      </c>
      <c r="AA266" s="106" t="s">
        <v>1409</v>
      </c>
      <c r="AB266" s="106" t="s">
        <v>1902</v>
      </c>
      <c r="AD266" s="10" t="s">
        <v>4547</v>
      </c>
      <c r="AE266" s="9" t="str" cm="1">
        <f t="array" ref="AE266">_xlfn.XLOOKUP(1,($AD266='04 Test Procedure&amp;Report'!$N$4:$N$484)*($AE$4='04 Test Procedure&amp;Report'!$O$4:$O$484),'04 Test Procedure&amp;Report'!$D$4:$D$484,"")</f>
        <v>MDW-69343</v>
      </c>
      <c r="AF266" s="9" t="str" cm="1">
        <f t="array" ref="AF266">_xlfn.XLOOKUP(1,($AD266='04 Test Procedure&amp;Report'!$N$4:$N$484)*($AF$4='04 Test Procedure&amp;Report'!$O$4:$O$484),'04 Test Procedure&amp;Report'!$D$4:$D$484,"")</f>
        <v>MDW-69344</v>
      </c>
    </row>
    <row r="267" spans="1:32" ht="30" customHeight="1" x14ac:dyDescent="0.2">
      <c r="A267" s="9">
        <v>263</v>
      </c>
      <c r="B267" s="106"/>
      <c r="C267" s="9" t="s">
        <v>552</v>
      </c>
      <c r="D267" s="9" t="s">
        <v>1612</v>
      </c>
      <c r="E267" s="9" t="str">
        <f t="shared" si="4"/>
        <v>3</v>
      </c>
      <c r="F267" s="9" t="s">
        <v>536</v>
      </c>
      <c r="G267" s="9" t="s">
        <v>1410</v>
      </c>
      <c r="H267" s="8"/>
      <c r="I267" s="9"/>
      <c r="J267" s="9" t="s">
        <v>878</v>
      </c>
      <c r="K267" s="10" t="s">
        <v>1411</v>
      </c>
      <c r="L267" s="9" t="s">
        <v>1406</v>
      </c>
      <c r="M267" s="9" t="s">
        <v>909</v>
      </c>
      <c r="N267" s="9" t="s">
        <v>872</v>
      </c>
      <c r="O267" s="9" t="s">
        <v>784</v>
      </c>
      <c r="P267" s="9"/>
      <c r="Q267" s="9" t="s">
        <v>874</v>
      </c>
      <c r="R267" s="9" t="s">
        <v>1108</v>
      </c>
      <c r="S267" s="9" t="s">
        <v>784</v>
      </c>
      <c r="T267" s="9" t="s">
        <v>1108</v>
      </c>
      <c r="U267" s="9" t="s">
        <v>791</v>
      </c>
      <c r="V267" s="9"/>
      <c r="W267" s="101"/>
      <c r="X267" s="11"/>
      <c r="Y267" s="101">
        <f>_xlfn.XLOOKUP($C267,'01 Summary'!E:E,'01 Summary'!K:K,"")</f>
        <v>46113</v>
      </c>
      <c r="Z267" s="106" t="str">
        <f>_xlfn.XLOOKUP($C267,'00 MASTER WORK REGISTER'!B:B,'00 MASTER WORK REGISTER'!I:I,"")</f>
        <v>-</v>
      </c>
      <c r="AA267" s="106" t="s">
        <v>784</v>
      </c>
      <c r="AB267" s="106" t="s">
        <v>1902</v>
      </c>
      <c r="AD267" s="10" t="s">
        <v>4548</v>
      </c>
      <c r="AE267" s="9" t="str" cm="1">
        <f t="array" ref="AE267">_xlfn.XLOOKUP(1,($AD267='04 Test Procedure&amp;Report'!$N$4:$N$484)*($AE$4='04 Test Procedure&amp;Report'!$O$4:$O$484),'04 Test Procedure&amp;Report'!$D$4:$D$484,"")</f>
        <v>MDW-69345</v>
      </c>
      <c r="AF267" s="9" t="str" cm="1">
        <f t="array" ref="AF267">_xlfn.XLOOKUP(1,($AD267='04 Test Procedure&amp;Report'!$N$4:$N$484)*($AF$4='04 Test Procedure&amp;Report'!$O$4:$O$484),'04 Test Procedure&amp;Report'!$D$4:$D$484,"")</f>
        <v>MDW-69346</v>
      </c>
    </row>
    <row r="268" spans="1:32" ht="30" customHeight="1" x14ac:dyDescent="0.2">
      <c r="A268" s="14">
        <v>264</v>
      </c>
      <c r="B268" s="105"/>
      <c r="C268" s="14" t="s">
        <v>552</v>
      </c>
      <c r="D268" s="14" t="s">
        <v>1612</v>
      </c>
      <c r="E268" s="14" t="str">
        <f t="shared" ref="E268:E331" si="5">MID(F268,5,1)</f>
        <v>3</v>
      </c>
      <c r="F268" s="14" t="s">
        <v>1412</v>
      </c>
      <c r="G268" s="14"/>
      <c r="H268" s="15"/>
      <c r="I268" s="14"/>
      <c r="J268" s="14" t="s">
        <v>878</v>
      </c>
      <c r="K268" s="16" t="s">
        <v>1413</v>
      </c>
      <c r="L268" s="14" t="s">
        <v>1406</v>
      </c>
      <c r="M268" s="14" t="s">
        <v>865</v>
      </c>
      <c r="N268" s="14" t="s">
        <v>792</v>
      </c>
      <c r="O268" s="14" t="s">
        <v>1409</v>
      </c>
      <c r="P268" s="14"/>
      <c r="Q268" s="14" t="s">
        <v>788</v>
      </c>
      <c r="R268" s="14" t="s">
        <v>1108</v>
      </c>
      <c r="S268" s="14" t="s">
        <v>1409</v>
      </c>
      <c r="T268" s="14" t="s">
        <v>1108</v>
      </c>
      <c r="U268" s="14" t="s">
        <v>791</v>
      </c>
      <c r="V268" s="14"/>
      <c r="W268" s="102"/>
      <c r="X268" s="18" t="s">
        <v>527</v>
      </c>
      <c r="Y268" s="102">
        <f>_xlfn.XLOOKUP($C268,'01 Summary'!E:E,'01 Summary'!K:K,"")</f>
        <v>46113</v>
      </c>
      <c r="Z268" s="105" t="str">
        <f>_xlfn.XLOOKUP($C268,'00 MASTER WORK REGISTER'!B:B,'00 MASTER WORK REGISTER'!I:I,"")</f>
        <v>-</v>
      </c>
      <c r="AA268" s="105" t="s">
        <v>1409</v>
      </c>
      <c r="AB268" s="105" t="s">
        <v>1902</v>
      </c>
      <c r="AD268" s="16" t="s">
        <v>4549</v>
      </c>
      <c r="AE268" s="14" t="str" cm="1">
        <f t="array" ref="AE268">_xlfn.XLOOKUP(1,($AD268='04 Test Procedure&amp;Report'!$N$4:$N$484)*($AE$4='04 Test Procedure&amp;Report'!$O$4:$O$484),'04 Test Procedure&amp;Report'!$D$4:$D$484,"")</f>
        <v>MDW-69347</v>
      </c>
      <c r="AF268" s="14" t="str" cm="1">
        <f t="array" ref="AF268">_xlfn.XLOOKUP(1,($AD268='04 Test Procedure&amp;Report'!$N$4:$N$484)*($AF$4='04 Test Procedure&amp;Report'!$O$4:$O$484),'04 Test Procedure&amp;Report'!$D$4:$D$484,"")</f>
        <v>MDW-69348</v>
      </c>
    </row>
    <row r="269" spans="1:32" ht="30" customHeight="1" x14ac:dyDescent="0.2">
      <c r="A269" s="9">
        <v>265</v>
      </c>
      <c r="B269" s="106"/>
      <c r="C269" s="19" t="s">
        <v>549</v>
      </c>
      <c r="D269" s="9" t="s">
        <v>1612</v>
      </c>
      <c r="E269" s="9" t="str">
        <f t="shared" si="5"/>
        <v>3</v>
      </c>
      <c r="F269" s="9" t="s">
        <v>1414</v>
      </c>
      <c r="G269" s="9" t="s">
        <v>1415</v>
      </c>
      <c r="H269" s="8">
        <v>46028</v>
      </c>
      <c r="I269" s="9" t="s">
        <v>767</v>
      </c>
      <c r="J269" s="9" t="s">
        <v>878</v>
      </c>
      <c r="K269" s="10" t="s">
        <v>1416</v>
      </c>
      <c r="L269" s="9" t="s">
        <v>1406</v>
      </c>
      <c r="M269" s="9" t="s">
        <v>1301</v>
      </c>
      <c r="N269" s="9" t="s">
        <v>792</v>
      </c>
      <c r="O269" s="9" t="s">
        <v>1409</v>
      </c>
      <c r="P269" s="9"/>
      <c r="Q269" s="9" t="s">
        <v>788</v>
      </c>
      <c r="R269" s="9" t="s">
        <v>1108</v>
      </c>
      <c r="S269" s="9" t="s">
        <v>1409</v>
      </c>
      <c r="T269" s="9" t="s">
        <v>1108</v>
      </c>
      <c r="U269" s="9" t="s">
        <v>791</v>
      </c>
      <c r="V269" s="9"/>
      <c r="W269" s="101"/>
      <c r="X269" s="12" t="s">
        <v>768</v>
      </c>
      <c r="Y269" s="101">
        <f>_xlfn.XLOOKUP($C269,'01 Summary'!E:E,'01 Summary'!K:K,"")</f>
        <v>46235</v>
      </c>
      <c r="Z269" s="106" t="str">
        <f>_xlfn.XLOOKUP($C269,'00 MASTER WORK REGISTER'!B:B,'00 MASTER WORK REGISTER'!I:I,"")</f>
        <v>-</v>
      </c>
      <c r="AA269" s="106" t="s">
        <v>1409</v>
      </c>
      <c r="AB269" s="106" t="s">
        <v>1902</v>
      </c>
      <c r="AD269" s="10" t="s">
        <v>4550</v>
      </c>
      <c r="AE269" s="9" t="str" cm="1">
        <f t="array" ref="AE269">_xlfn.XLOOKUP(1,($AD269='04 Test Procedure&amp;Report'!$N$4:$N$484)*($AE$4='04 Test Procedure&amp;Report'!$O$4:$O$484),'04 Test Procedure&amp;Report'!$D$4:$D$484,"")</f>
        <v>MDW-69349</v>
      </c>
      <c r="AF269" s="9" t="str" cm="1">
        <f t="array" ref="AF269">_xlfn.XLOOKUP(1,($AD269='04 Test Procedure&amp;Report'!$N$4:$N$484)*($AF$4='04 Test Procedure&amp;Report'!$O$4:$O$484),'04 Test Procedure&amp;Report'!$D$4:$D$484,"")</f>
        <v>MDW-69350</v>
      </c>
    </row>
    <row r="270" spans="1:32" ht="30" customHeight="1" x14ac:dyDescent="0.2">
      <c r="A270" s="9">
        <v>266</v>
      </c>
      <c r="B270" s="106"/>
      <c r="C270" s="19" t="s">
        <v>550</v>
      </c>
      <c r="D270" s="9" t="s">
        <v>1612</v>
      </c>
      <c r="E270" s="9" t="str">
        <f t="shared" si="5"/>
        <v>3</v>
      </c>
      <c r="F270" s="9" t="s">
        <v>1417</v>
      </c>
      <c r="G270" s="9" t="s">
        <v>1418</v>
      </c>
      <c r="H270" s="8">
        <v>46045</v>
      </c>
      <c r="I270" s="9" t="s">
        <v>767</v>
      </c>
      <c r="J270" s="9" t="s">
        <v>878</v>
      </c>
      <c r="K270" s="10" t="s">
        <v>1419</v>
      </c>
      <c r="L270" s="9" t="s">
        <v>1406</v>
      </c>
      <c r="M270" s="9"/>
      <c r="N270" s="9" t="s">
        <v>792</v>
      </c>
      <c r="O270" s="9" t="s">
        <v>1409</v>
      </c>
      <c r="P270" s="9"/>
      <c r="Q270" s="9" t="s">
        <v>788</v>
      </c>
      <c r="R270" s="9" t="s">
        <v>1108</v>
      </c>
      <c r="S270" s="9" t="s">
        <v>1409</v>
      </c>
      <c r="T270" s="9" t="s">
        <v>1108</v>
      </c>
      <c r="U270" s="9" t="s">
        <v>791</v>
      </c>
      <c r="V270" s="9"/>
      <c r="W270" s="101"/>
      <c r="X270" s="12" t="s">
        <v>768</v>
      </c>
      <c r="Y270" s="101">
        <f>_xlfn.XLOOKUP($C270,'01 Summary'!E:E,'01 Summary'!K:K,"")</f>
        <v>46235</v>
      </c>
      <c r="Z270" s="106" t="str">
        <f>_xlfn.XLOOKUP($C270,'00 MASTER WORK REGISTER'!B:B,'00 MASTER WORK REGISTER'!I:I,"")</f>
        <v>-</v>
      </c>
      <c r="AA270" s="106" t="s">
        <v>1409</v>
      </c>
      <c r="AB270" s="106" t="s">
        <v>1902</v>
      </c>
      <c r="AD270" s="10" t="s">
        <v>4551</v>
      </c>
      <c r="AE270" s="9" t="str" cm="1">
        <f t="array" ref="AE270">_xlfn.XLOOKUP(1,($AD270='04 Test Procedure&amp;Report'!$N$4:$N$484)*($AE$4='04 Test Procedure&amp;Report'!$O$4:$O$484),'04 Test Procedure&amp;Report'!$D$4:$D$484,"")</f>
        <v>MDW-69351</v>
      </c>
      <c r="AF270" s="9" t="str" cm="1">
        <f t="array" ref="AF270">_xlfn.XLOOKUP(1,($AD270='04 Test Procedure&amp;Report'!$N$4:$N$484)*($AF$4='04 Test Procedure&amp;Report'!$O$4:$O$484),'04 Test Procedure&amp;Report'!$D$4:$D$484,"")</f>
        <v>MDW-69352</v>
      </c>
    </row>
    <row r="271" spans="1:32" ht="30" customHeight="1" x14ac:dyDescent="0.2">
      <c r="A271" s="9">
        <v>267</v>
      </c>
      <c r="B271" s="106"/>
      <c r="C271" s="19" t="s">
        <v>550</v>
      </c>
      <c r="D271" s="9" t="s">
        <v>1612</v>
      </c>
      <c r="E271" s="9" t="str">
        <f t="shared" si="5"/>
        <v>3</v>
      </c>
      <c r="F271" s="9" t="s">
        <v>1420</v>
      </c>
      <c r="G271" s="9" t="s">
        <v>1421</v>
      </c>
      <c r="H271" s="8">
        <v>46071</v>
      </c>
      <c r="I271" s="9" t="s">
        <v>767</v>
      </c>
      <c r="J271" s="9" t="s">
        <v>878</v>
      </c>
      <c r="K271" s="10" t="s">
        <v>1422</v>
      </c>
      <c r="L271" s="9" t="s">
        <v>1406</v>
      </c>
      <c r="M271" s="9"/>
      <c r="N271" s="9" t="s">
        <v>792</v>
      </c>
      <c r="O271" s="9" t="s">
        <v>1409</v>
      </c>
      <c r="P271" s="9"/>
      <c r="Q271" s="9" t="s">
        <v>788</v>
      </c>
      <c r="R271" s="9" t="s">
        <v>1108</v>
      </c>
      <c r="S271" s="9" t="s">
        <v>1409</v>
      </c>
      <c r="T271" s="9" t="s">
        <v>1108</v>
      </c>
      <c r="U271" s="9" t="s">
        <v>791</v>
      </c>
      <c r="V271" s="9"/>
      <c r="W271" s="101"/>
      <c r="X271" s="12" t="s">
        <v>768</v>
      </c>
      <c r="Y271" s="101">
        <f>_xlfn.XLOOKUP($C271,'01 Summary'!E:E,'01 Summary'!K:K,"")</f>
        <v>46235</v>
      </c>
      <c r="Z271" s="106" t="str">
        <f>_xlfn.XLOOKUP($C271,'00 MASTER WORK REGISTER'!B:B,'00 MASTER WORK REGISTER'!I:I,"")</f>
        <v>-</v>
      </c>
      <c r="AA271" s="106" t="s">
        <v>1409</v>
      </c>
      <c r="AB271" s="106" t="s">
        <v>1902</v>
      </c>
      <c r="AD271" s="10" t="s">
        <v>4552</v>
      </c>
      <c r="AE271" s="9" t="str" cm="1">
        <f t="array" ref="AE271">_xlfn.XLOOKUP(1,($AD271='04 Test Procedure&amp;Report'!$N$4:$N$484)*($AE$4='04 Test Procedure&amp;Report'!$O$4:$O$484),'04 Test Procedure&amp;Report'!$D$4:$D$484,"")</f>
        <v>MDW-69353</v>
      </c>
      <c r="AF271" s="9" t="str" cm="1">
        <f t="array" ref="AF271">_xlfn.XLOOKUP(1,($AD271='04 Test Procedure&amp;Report'!$N$4:$N$484)*($AF$4='04 Test Procedure&amp;Report'!$O$4:$O$484),'04 Test Procedure&amp;Report'!$D$4:$D$484,"")</f>
        <v>MDW-69354</v>
      </c>
    </row>
    <row r="272" spans="1:32" ht="30" customHeight="1" x14ac:dyDescent="0.2">
      <c r="A272" s="9">
        <v>268</v>
      </c>
      <c r="B272" s="106"/>
      <c r="C272" s="19" t="s">
        <v>550</v>
      </c>
      <c r="D272" s="9" t="s">
        <v>1612</v>
      </c>
      <c r="E272" s="9" t="str">
        <f t="shared" si="5"/>
        <v>3</v>
      </c>
      <c r="F272" s="9" t="s">
        <v>1423</v>
      </c>
      <c r="G272" s="9" t="s">
        <v>1424</v>
      </c>
      <c r="H272" s="8">
        <v>46062</v>
      </c>
      <c r="I272" s="9" t="s">
        <v>767</v>
      </c>
      <c r="J272" s="9" t="s">
        <v>878</v>
      </c>
      <c r="K272" s="10" t="s">
        <v>1425</v>
      </c>
      <c r="L272" s="9" t="s">
        <v>1406</v>
      </c>
      <c r="M272" s="9"/>
      <c r="N272" s="9" t="s">
        <v>792</v>
      </c>
      <c r="O272" s="9" t="s">
        <v>1409</v>
      </c>
      <c r="P272" s="9"/>
      <c r="Q272" s="9" t="s">
        <v>788</v>
      </c>
      <c r="R272" s="9" t="s">
        <v>1108</v>
      </c>
      <c r="S272" s="9" t="s">
        <v>1409</v>
      </c>
      <c r="T272" s="9" t="s">
        <v>1108</v>
      </c>
      <c r="U272" s="9" t="s">
        <v>791</v>
      </c>
      <c r="V272" s="9"/>
      <c r="W272" s="101"/>
      <c r="X272" s="12" t="s">
        <v>768</v>
      </c>
      <c r="Y272" s="101">
        <f>_xlfn.XLOOKUP($C272,'01 Summary'!E:E,'01 Summary'!K:K,"")</f>
        <v>46235</v>
      </c>
      <c r="Z272" s="106" t="str">
        <f>_xlfn.XLOOKUP($C272,'00 MASTER WORK REGISTER'!B:B,'00 MASTER WORK REGISTER'!I:I,"")</f>
        <v>-</v>
      </c>
      <c r="AA272" s="106" t="s">
        <v>1409</v>
      </c>
      <c r="AB272" s="106" t="s">
        <v>1902</v>
      </c>
      <c r="AD272" s="10" t="s">
        <v>4553</v>
      </c>
      <c r="AE272" s="9" t="str" cm="1">
        <f t="array" ref="AE272">_xlfn.XLOOKUP(1,($AD272='04 Test Procedure&amp;Report'!$N$4:$N$484)*($AE$4='04 Test Procedure&amp;Report'!$O$4:$O$484),'04 Test Procedure&amp;Report'!$D$4:$D$484,"")</f>
        <v>MDW-69355</v>
      </c>
      <c r="AF272" s="9" t="str" cm="1">
        <f t="array" ref="AF272">_xlfn.XLOOKUP(1,($AD272='04 Test Procedure&amp;Report'!$N$4:$N$484)*($AF$4='04 Test Procedure&amp;Report'!$O$4:$O$484),'04 Test Procedure&amp;Report'!$D$4:$D$484,"")</f>
        <v>MDW-69356</v>
      </c>
    </row>
    <row r="273" spans="1:32" ht="30" customHeight="1" x14ac:dyDescent="0.2">
      <c r="A273" s="9">
        <v>269</v>
      </c>
      <c r="B273" s="106"/>
      <c r="C273" s="19" t="s">
        <v>550</v>
      </c>
      <c r="D273" s="9" t="s">
        <v>1612</v>
      </c>
      <c r="E273" s="9" t="str">
        <f t="shared" si="5"/>
        <v>3</v>
      </c>
      <c r="F273" s="9" t="s">
        <v>1426</v>
      </c>
      <c r="G273" s="9" t="s">
        <v>1427</v>
      </c>
      <c r="H273" s="8">
        <v>46056</v>
      </c>
      <c r="I273" s="9" t="s">
        <v>767</v>
      </c>
      <c r="J273" s="9" t="s">
        <v>878</v>
      </c>
      <c r="K273" s="10" t="s">
        <v>1428</v>
      </c>
      <c r="L273" s="9" t="s">
        <v>1406</v>
      </c>
      <c r="M273" s="9"/>
      <c r="N273" s="9" t="s">
        <v>792</v>
      </c>
      <c r="O273" s="9" t="s">
        <v>1409</v>
      </c>
      <c r="P273" s="9"/>
      <c r="Q273" s="9" t="s">
        <v>788</v>
      </c>
      <c r="R273" s="9" t="s">
        <v>1108</v>
      </c>
      <c r="S273" s="9" t="s">
        <v>1409</v>
      </c>
      <c r="T273" s="9" t="s">
        <v>1108</v>
      </c>
      <c r="U273" s="9" t="s">
        <v>791</v>
      </c>
      <c r="V273" s="9"/>
      <c r="W273" s="101"/>
      <c r="X273" s="12" t="s">
        <v>768</v>
      </c>
      <c r="Y273" s="101">
        <f>_xlfn.XLOOKUP($C273,'01 Summary'!E:E,'01 Summary'!K:K,"")</f>
        <v>46235</v>
      </c>
      <c r="Z273" s="106" t="str">
        <f>_xlfn.XLOOKUP($C273,'00 MASTER WORK REGISTER'!B:B,'00 MASTER WORK REGISTER'!I:I,"")</f>
        <v>-</v>
      </c>
      <c r="AA273" s="106" t="s">
        <v>1409</v>
      </c>
      <c r="AB273" s="106" t="s">
        <v>1902</v>
      </c>
      <c r="AD273" s="10" t="s">
        <v>4554</v>
      </c>
      <c r="AE273" s="9" t="str" cm="1">
        <f t="array" ref="AE273">_xlfn.XLOOKUP(1,($AD273='04 Test Procedure&amp;Report'!$N$4:$N$484)*($AE$4='04 Test Procedure&amp;Report'!$O$4:$O$484),'04 Test Procedure&amp;Report'!$D$4:$D$484,"")</f>
        <v>MDW-69357</v>
      </c>
      <c r="AF273" s="9" t="str" cm="1">
        <f t="array" ref="AF273">_xlfn.XLOOKUP(1,($AD273='04 Test Procedure&amp;Report'!$N$4:$N$484)*($AF$4='04 Test Procedure&amp;Report'!$O$4:$O$484),'04 Test Procedure&amp;Report'!$D$4:$D$484,"")</f>
        <v>MDW-69358</v>
      </c>
    </row>
    <row r="274" spans="1:32" ht="30" customHeight="1" x14ac:dyDescent="0.2">
      <c r="A274" s="9">
        <v>270</v>
      </c>
      <c r="B274" s="106"/>
      <c r="C274" s="9" t="s">
        <v>638</v>
      </c>
      <c r="D274" s="9" t="s">
        <v>1612</v>
      </c>
      <c r="E274" s="9" t="str">
        <f t="shared" si="5"/>
        <v>3</v>
      </c>
      <c r="F274" s="9" t="s">
        <v>523</v>
      </c>
      <c r="G274" s="9" t="s">
        <v>1429</v>
      </c>
      <c r="H274" s="8">
        <v>46079</v>
      </c>
      <c r="I274" s="9" t="s">
        <v>767</v>
      </c>
      <c r="J274" s="9" t="s">
        <v>878</v>
      </c>
      <c r="K274" s="10" t="s">
        <v>1430</v>
      </c>
      <c r="L274" s="9">
        <v>10.5</v>
      </c>
      <c r="M274" s="9" t="s">
        <v>1124</v>
      </c>
      <c r="N274" s="9" t="s">
        <v>792</v>
      </c>
      <c r="O274" s="9" t="s">
        <v>900</v>
      </c>
      <c r="P274" s="9" t="s">
        <v>787</v>
      </c>
      <c r="Q274" s="9" t="s">
        <v>788</v>
      </c>
      <c r="R274" s="9" t="s">
        <v>801</v>
      </c>
      <c r="S274" s="9" t="s">
        <v>900</v>
      </c>
      <c r="T274" s="9" t="s">
        <v>795</v>
      </c>
      <c r="U274" s="9" t="s">
        <v>791</v>
      </c>
      <c r="V274" s="9"/>
      <c r="W274" s="101"/>
      <c r="X274" s="12" t="s">
        <v>768</v>
      </c>
      <c r="Y274" s="101">
        <f>_xlfn.XLOOKUP($C274,'01 Summary'!E:E,'01 Summary'!K:K,"")</f>
        <v>46285</v>
      </c>
      <c r="Z274" s="106" t="str">
        <f>_xlfn.XLOOKUP($C274,'00 MASTER WORK REGISTER'!B:B,'00 MASTER WORK REGISTER'!I:I,"")</f>
        <v>ประธาน</v>
      </c>
      <c r="AA274" s="106" t="s">
        <v>900</v>
      </c>
      <c r="AB274" s="106" t="s">
        <v>1902</v>
      </c>
      <c r="AD274" s="10" t="s">
        <v>160</v>
      </c>
      <c r="AE274" s="9" t="str" cm="1">
        <f t="array" ref="AE274">_xlfn.XLOOKUP(1,($AD274='04 Test Procedure&amp;Report'!$N$4:$N$484)*($AE$4='04 Test Procedure&amp;Report'!$O$4:$O$484),'04 Test Procedure&amp;Report'!$D$4:$D$484,"")</f>
        <v>COM-69202</v>
      </c>
      <c r="AF274" s="9" t="str" cm="1">
        <f t="array" ref="AF274">_xlfn.XLOOKUP(1,($AD274='04 Test Procedure&amp;Report'!$N$4:$N$484)*($AF$4='04 Test Procedure&amp;Report'!$O$4:$O$484),'04 Test Procedure&amp;Report'!$D$4:$D$484,"")</f>
        <v>COM-69203</v>
      </c>
    </row>
    <row r="275" spans="1:32" ht="30" customHeight="1" x14ac:dyDescent="0.2">
      <c r="A275" s="9">
        <v>271</v>
      </c>
      <c r="B275" s="106"/>
      <c r="C275" s="9" t="s">
        <v>609</v>
      </c>
      <c r="D275" s="9" t="s">
        <v>1612</v>
      </c>
      <c r="E275" s="9" t="str">
        <f t="shared" si="5"/>
        <v>3</v>
      </c>
      <c r="F275" s="9" t="s">
        <v>1431</v>
      </c>
      <c r="G275" s="9" t="s">
        <v>1432</v>
      </c>
      <c r="H275" s="8">
        <v>46107</v>
      </c>
      <c r="I275" s="9" t="s">
        <v>767</v>
      </c>
      <c r="J275" s="9" t="s">
        <v>878</v>
      </c>
      <c r="K275" s="10" t="s">
        <v>871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1"/>
      <c r="X275" s="12" t="s">
        <v>768</v>
      </c>
      <c r="Y275" s="101">
        <f>_xlfn.XLOOKUP($C275,'01 Summary'!E:E,'01 Summary'!K:K,"")</f>
        <v>46285</v>
      </c>
      <c r="Z275" s="106" t="str">
        <f>_xlfn.XLOOKUP($C275,'00 MASTER WORK REGISTER'!B:B,'00 MASTER WORK REGISTER'!I:I,"")</f>
        <v>สหชาติ</v>
      </c>
      <c r="AA275" s="106" t="s">
        <v>784</v>
      </c>
      <c r="AB275" s="106" t="s">
        <v>1902</v>
      </c>
      <c r="AD275" s="10" t="s">
        <v>110</v>
      </c>
      <c r="AE275" s="9" t="str" cm="1">
        <f t="array" ref="AE275">_xlfn.XLOOKUP(1,($AD275='04 Test Procedure&amp;Report'!$N$4:$N$484)*($AE$4='04 Test Procedure&amp;Report'!$O$4:$O$484),'04 Test Procedure&amp;Report'!$D$4:$D$484,"")</f>
        <v>MDW-69361</v>
      </c>
      <c r="AF275" s="9" t="str" cm="1">
        <f t="array" ref="AF275">_xlfn.XLOOKUP(1,($AD275='04 Test Procedure&amp;Report'!$N$4:$N$484)*($AF$4='04 Test Procedure&amp;Report'!$O$4:$O$484),'04 Test Procedure&amp;Report'!$D$4:$D$484,"")</f>
        <v>MDW-69362</v>
      </c>
    </row>
    <row r="276" spans="1:32" ht="30" customHeight="1" x14ac:dyDescent="0.2">
      <c r="A276" s="9">
        <v>272</v>
      </c>
      <c r="B276" s="106"/>
      <c r="C276" s="19" t="s">
        <v>549</v>
      </c>
      <c r="D276" s="9" t="s">
        <v>1612</v>
      </c>
      <c r="E276" s="9" t="str">
        <f t="shared" si="5"/>
        <v>3</v>
      </c>
      <c r="F276" s="9" t="s">
        <v>1433</v>
      </c>
      <c r="G276" s="9" t="s">
        <v>1434</v>
      </c>
      <c r="H276" s="8">
        <v>46167</v>
      </c>
      <c r="I276" s="9" t="s">
        <v>767</v>
      </c>
      <c r="J276" s="9" t="s">
        <v>878</v>
      </c>
      <c r="K276" s="10" t="s">
        <v>1435</v>
      </c>
      <c r="L276" s="9" t="s">
        <v>1406</v>
      </c>
      <c r="M276" s="9"/>
      <c r="N276" s="9" t="s">
        <v>792</v>
      </c>
      <c r="O276" s="9" t="s">
        <v>1409</v>
      </c>
      <c r="P276" s="9"/>
      <c r="Q276" s="9" t="s">
        <v>788</v>
      </c>
      <c r="R276" s="9" t="s">
        <v>1108</v>
      </c>
      <c r="S276" s="9" t="s">
        <v>1409</v>
      </c>
      <c r="T276" s="9" t="s">
        <v>1108</v>
      </c>
      <c r="U276" s="9" t="s">
        <v>791</v>
      </c>
      <c r="V276" s="9"/>
      <c r="W276" s="101"/>
      <c r="X276" s="12" t="s">
        <v>768</v>
      </c>
      <c r="Y276" s="101">
        <f>_xlfn.XLOOKUP($C276,'01 Summary'!E:E,'01 Summary'!K:K,"")</f>
        <v>46235</v>
      </c>
      <c r="Z276" s="106" t="str">
        <f>_xlfn.XLOOKUP($C276,'00 MASTER WORK REGISTER'!B:B,'00 MASTER WORK REGISTER'!I:I,"")</f>
        <v>-</v>
      </c>
      <c r="AA276" s="106" t="s">
        <v>1409</v>
      </c>
      <c r="AB276" s="106" t="s">
        <v>1902</v>
      </c>
      <c r="AC276" t="s">
        <v>1934</v>
      </c>
      <c r="AD276" s="10" t="s">
        <v>4555</v>
      </c>
      <c r="AE276" s="9" t="str" cm="1">
        <f t="array" ref="AE276">_xlfn.XLOOKUP(1,($AD276='04 Test Procedure&amp;Report'!$N$4:$N$484)*($AE$4='04 Test Procedure&amp;Report'!$O$4:$O$484),'04 Test Procedure&amp;Report'!$D$4:$D$484,"")</f>
        <v>MDW-69363</v>
      </c>
      <c r="AF276" s="9" t="str" cm="1">
        <f t="array" ref="AF276">_xlfn.XLOOKUP(1,($AD276='04 Test Procedure&amp;Report'!$N$4:$N$484)*($AF$4='04 Test Procedure&amp;Report'!$O$4:$O$484),'04 Test Procedure&amp;Report'!$D$4:$D$484,"")</f>
        <v>MDW-69364</v>
      </c>
    </row>
    <row r="277" spans="1:32" ht="30" customHeight="1" x14ac:dyDescent="0.2">
      <c r="A277" s="9">
        <v>273</v>
      </c>
      <c r="B277" s="106"/>
      <c r="C277" s="19" t="s">
        <v>549</v>
      </c>
      <c r="D277" s="9" t="s">
        <v>1612</v>
      </c>
      <c r="E277" s="9" t="str">
        <f t="shared" si="5"/>
        <v>3</v>
      </c>
      <c r="F277" s="9" t="s">
        <v>1436</v>
      </c>
      <c r="G277" s="9" t="s">
        <v>1437</v>
      </c>
      <c r="H277" s="8">
        <v>46204</v>
      </c>
      <c r="I277" s="9" t="s">
        <v>767</v>
      </c>
      <c r="J277" s="9" t="s">
        <v>878</v>
      </c>
      <c r="K277" s="10" t="s">
        <v>1438</v>
      </c>
      <c r="L277" s="9" t="s">
        <v>1406</v>
      </c>
      <c r="M277" s="9" t="s">
        <v>909</v>
      </c>
      <c r="N277" s="9" t="s">
        <v>872</v>
      </c>
      <c r="O277" s="9" t="s">
        <v>784</v>
      </c>
      <c r="P277" s="9"/>
      <c r="Q277" s="9" t="s">
        <v>874</v>
      </c>
      <c r="R277" s="9" t="s">
        <v>1108</v>
      </c>
      <c r="S277" s="9" t="s">
        <v>784</v>
      </c>
      <c r="T277" s="9" t="s">
        <v>1108</v>
      </c>
      <c r="U277" s="9" t="s">
        <v>791</v>
      </c>
      <c r="V277" s="9"/>
      <c r="W277" s="101"/>
      <c r="X277" s="12" t="s">
        <v>768</v>
      </c>
      <c r="Y277" s="101">
        <f>_xlfn.XLOOKUP($C277,'01 Summary'!E:E,'01 Summary'!K:K,"")</f>
        <v>46235</v>
      </c>
      <c r="Z277" s="106" t="str">
        <f>_xlfn.XLOOKUP($C277,'00 MASTER WORK REGISTER'!B:B,'00 MASTER WORK REGISTER'!I:I,"")</f>
        <v>-</v>
      </c>
      <c r="AA277" s="106" t="s">
        <v>784</v>
      </c>
      <c r="AB277" s="106" t="s">
        <v>1902</v>
      </c>
      <c r="AD277" s="10" t="s">
        <v>4556</v>
      </c>
      <c r="AE277" s="9" t="str" cm="1">
        <f t="array" ref="AE277">_xlfn.XLOOKUP(1,($AD277='04 Test Procedure&amp;Report'!$N$4:$N$484)*($AE$4='04 Test Procedure&amp;Report'!$O$4:$O$484),'04 Test Procedure&amp;Report'!$D$4:$D$484,"")</f>
        <v>MDW-69365</v>
      </c>
      <c r="AF277" s="9" t="str" cm="1">
        <f t="array" ref="AF277">_xlfn.XLOOKUP(1,($AD277='04 Test Procedure&amp;Report'!$N$4:$N$484)*($AF$4='04 Test Procedure&amp;Report'!$O$4:$O$484),'04 Test Procedure&amp;Report'!$D$4:$D$484,"")</f>
        <v>MDW-69366</v>
      </c>
    </row>
    <row r="278" spans="1:32" ht="30" customHeight="1" x14ac:dyDescent="0.2">
      <c r="A278" s="9">
        <v>274</v>
      </c>
      <c r="B278" s="106" t="s">
        <v>1629</v>
      </c>
      <c r="C278" s="19"/>
      <c r="D278" s="9" t="s">
        <v>1612</v>
      </c>
      <c r="E278" s="9" t="str">
        <f t="shared" si="5"/>
        <v>3</v>
      </c>
      <c r="F278" s="9" t="s">
        <v>1439</v>
      </c>
      <c r="G278" s="9"/>
      <c r="H278" s="8"/>
      <c r="I278" s="9"/>
      <c r="J278" s="9" t="s">
        <v>878</v>
      </c>
      <c r="K278" s="10" t="s">
        <v>1440</v>
      </c>
      <c r="L278" s="9" t="s">
        <v>1406</v>
      </c>
      <c r="M278" s="9" t="s">
        <v>1441</v>
      </c>
      <c r="N278" s="9" t="s">
        <v>792</v>
      </c>
      <c r="O278" s="9" t="s">
        <v>1106</v>
      </c>
      <c r="P278" s="9" t="s">
        <v>787</v>
      </c>
      <c r="Q278" s="9" t="s">
        <v>811</v>
      </c>
      <c r="R278" s="9" t="s">
        <v>1107</v>
      </c>
      <c r="S278" s="9" t="s">
        <v>1106</v>
      </c>
      <c r="T278" s="9" t="s">
        <v>1108</v>
      </c>
      <c r="U278" s="9" t="s">
        <v>791</v>
      </c>
      <c r="V278" s="9"/>
      <c r="W278" s="101"/>
      <c r="X278" s="11"/>
      <c r="Y278" s="101" t="str">
        <f>_xlfn.XLOOKUP($C278,'01 Summary'!E:E,'01 Summary'!K:K,"")</f>
        <v/>
      </c>
      <c r="Z278" s="106">
        <f>_xlfn.XLOOKUP($C278,'00 MASTER WORK REGISTER'!B:B,'00 MASTER WORK REGISTER'!I:I,"")</f>
        <v>0</v>
      </c>
      <c r="AA278" s="106" t="s">
        <v>1106</v>
      </c>
      <c r="AB278" s="106" t="s">
        <v>1902</v>
      </c>
      <c r="AD278" s="10" t="s">
        <v>4557</v>
      </c>
      <c r="AE278" s="9" t="str" cm="1">
        <f t="array" ref="AE278">_xlfn.XLOOKUP(1,($AD278='04 Test Procedure&amp;Report'!$N$4:$N$484)*($AE$4='04 Test Procedure&amp;Report'!$O$4:$O$484),'04 Test Procedure&amp;Report'!$D$4:$D$484,"")</f>
        <v>MDW-69367</v>
      </c>
      <c r="AF278" s="9" t="str" cm="1">
        <f t="array" ref="AF278">_xlfn.XLOOKUP(1,($AD278='04 Test Procedure&amp;Report'!$N$4:$N$484)*($AF$4='04 Test Procedure&amp;Report'!$O$4:$O$484),'04 Test Procedure&amp;Report'!$D$4:$D$484,"")</f>
        <v>MDW-69368</v>
      </c>
    </row>
    <row r="279" spans="1:32" ht="30" customHeight="1" x14ac:dyDescent="0.2">
      <c r="A279" s="9">
        <v>275</v>
      </c>
      <c r="B279" s="106"/>
      <c r="C279" s="19" t="s">
        <v>550</v>
      </c>
      <c r="D279" s="9" t="s">
        <v>1612</v>
      </c>
      <c r="E279" s="9" t="str">
        <f t="shared" si="5"/>
        <v>3</v>
      </c>
      <c r="F279" s="9" t="s">
        <v>1442</v>
      </c>
      <c r="G279" s="9"/>
      <c r="H279" s="8"/>
      <c r="I279" s="9"/>
      <c r="J279" s="9" t="s">
        <v>878</v>
      </c>
      <c r="K279" s="10" t="s">
        <v>1443</v>
      </c>
      <c r="L279" s="9" t="s">
        <v>1406</v>
      </c>
      <c r="M279" s="9" t="s">
        <v>1301</v>
      </c>
      <c r="N279" s="9" t="s">
        <v>792</v>
      </c>
      <c r="O279" s="9" t="s">
        <v>1409</v>
      </c>
      <c r="P279" s="9"/>
      <c r="Q279" s="9" t="s">
        <v>788</v>
      </c>
      <c r="R279" s="9" t="s">
        <v>1108</v>
      </c>
      <c r="S279" s="9" t="s">
        <v>1409</v>
      </c>
      <c r="T279" s="9" t="s">
        <v>1108</v>
      </c>
      <c r="U279" s="9" t="s">
        <v>791</v>
      </c>
      <c r="V279" s="9"/>
      <c r="W279" s="101"/>
      <c r="X279" s="11"/>
      <c r="Y279" s="101">
        <f>_xlfn.XLOOKUP($C279,'01 Summary'!E:E,'01 Summary'!K:K,"")</f>
        <v>46235</v>
      </c>
      <c r="Z279" s="106" t="str">
        <f>_xlfn.XLOOKUP($C279,'00 MASTER WORK REGISTER'!B:B,'00 MASTER WORK REGISTER'!I:I,"")</f>
        <v>-</v>
      </c>
      <c r="AA279" s="106" t="s">
        <v>1409</v>
      </c>
      <c r="AB279" s="106" t="s">
        <v>1902</v>
      </c>
      <c r="AD279" s="10" t="s">
        <v>4558</v>
      </c>
      <c r="AE279" s="9" t="str" cm="1">
        <f t="array" ref="AE279">_xlfn.XLOOKUP(1,($AD279='04 Test Procedure&amp;Report'!$N$4:$N$484)*($AE$4='04 Test Procedure&amp;Report'!$O$4:$O$484),'04 Test Procedure&amp;Report'!$D$4:$D$484,"")</f>
        <v>MDW-69369</v>
      </c>
      <c r="AF279" s="9" t="str" cm="1">
        <f t="array" ref="AF279">_xlfn.XLOOKUP(1,($AD279='04 Test Procedure&amp;Report'!$N$4:$N$484)*($AF$4='04 Test Procedure&amp;Report'!$O$4:$O$484),'04 Test Procedure&amp;Report'!$D$4:$D$484,"")</f>
        <v>MDW-69370</v>
      </c>
    </row>
    <row r="280" spans="1:32" ht="30" customHeight="1" x14ac:dyDescent="0.2">
      <c r="A280" s="9">
        <v>276</v>
      </c>
      <c r="B280" s="106"/>
      <c r="C280" s="178" t="s">
        <v>578</v>
      </c>
      <c r="D280" s="9" t="s">
        <v>1612</v>
      </c>
      <c r="E280" s="9" t="str">
        <f t="shared" si="5"/>
        <v>3</v>
      </c>
      <c r="F280" s="9" t="s">
        <v>1444</v>
      </c>
      <c r="G280" s="9"/>
      <c r="H280" s="8"/>
      <c r="I280" s="9"/>
      <c r="J280" s="9" t="s">
        <v>878</v>
      </c>
      <c r="K280" s="10" t="s">
        <v>1445</v>
      </c>
      <c r="L280" s="9" t="s">
        <v>1406</v>
      </c>
      <c r="M280" s="9" t="s">
        <v>909</v>
      </c>
      <c r="N280" s="9" t="s">
        <v>872</v>
      </c>
      <c r="O280" s="9" t="s">
        <v>784</v>
      </c>
      <c r="P280" s="9"/>
      <c r="Q280" s="9" t="s">
        <v>874</v>
      </c>
      <c r="R280" s="9" t="s">
        <v>1108</v>
      </c>
      <c r="S280" s="9" t="s">
        <v>784</v>
      </c>
      <c r="T280" s="9" t="s">
        <v>1108</v>
      </c>
      <c r="U280" s="9" t="s">
        <v>791</v>
      </c>
      <c r="V280" s="9"/>
      <c r="W280" s="101"/>
      <c r="X280" s="11"/>
      <c r="Y280" s="101">
        <f>_xlfn.XLOOKUP($C280,'01 Summary'!E:E,'01 Summary'!K:K,"")</f>
        <v>46356</v>
      </c>
      <c r="Z280" s="106" t="str">
        <f>_xlfn.XLOOKUP($C280,'00 MASTER WORK REGISTER'!B:B,'00 MASTER WORK REGISTER'!I:I,"")</f>
        <v>สหชาติ</v>
      </c>
      <c r="AA280" s="106" t="s">
        <v>784</v>
      </c>
      <c r="AB280" s="106" t="s">
        <v>1902</v>
      </c>
      <c r="AD280" s="10" t="s">
        <v>4559</v>
      </c>
      <c r="AE280" s="9" t="str" cm="1">
        <f t="array" ref="AE280">_xlfn.XLOOKUP(1,($AD280='04 Test Procedure&amp;Report'!$N$4:$N$484)*($AE$4='04 Test Procedure&amp;Report'!$O$4:$O$484),'04 Test Procedure&amp;Report'!$D$4:$D$484,"")</f>
        <v>MDW-69371</v>
      </c>
      <c r="AF280" s="9" t="str" cm="1">
        <f t="array" ref="AF280">_xlfn.XLOOKUP(1,($AD280='04 Test Procedure&amp;Report'!$N$4:$N$484)*($AF$4='04 Test Procedure&amp;Report'!$O$4:$O$484),'04 Test Procedure&amp;Report'!$D$4:$D$484,"")</f>
        <v>MDW-69372</v>
      </c>
    </row>
    <row r="281" spans="1:32" ht="30" customHeight="1" x14ac:dyDescent="0.2">
      <c r="A281" s="9">
        <v>277</v>
      </c>
      <c r="B281" s="106"/>
      <c r="C281" s="178" t="s">
        <v>579</v>
      </c>
      <c r="D281" s="9" t="s">
        <v>1612</v>
      </c>
      <c r="E281" s="9" t="str">
        <f t="shared" si="5"/>
        <v>3</v>
      </c>
      <c r="F281" s="9" t="s">
        <v>1446</v>
      </c>
      <c r="G281" s="9"/>
      <c r="H281" s="8"/>
      <c r="I281" s="9"/>
      <c r="J281" s="9" t="s">
        <v>878</v>
      </c>
      <c r="K281" s="10" t="s">
        <v>1447</v>
      </c>
      <c r="L281" s="9" t="s">
        <v>1406</v>
      </c>
      <c r="M281" s="9" t="s">
        <v>865</v>
      </c>
      <c r="N281" s="9" t="s">
        <v>792</v>
      </c>
      <c r="O281" s="9" t="s">
        <v>900</v>
      </c>
      <c r="P281" s="9"/>
      <c r="Q281" s="9" t="s">
        <v>788</v>
      </c>
      <c r="R281" s="9" t="s">
        <v>1108</v>
      </c>
      <c r="S281" s="9" t="s">
        <v>900</v>
      </c>
      <c r="T281" s="9" t="s">
        <v>1108</v>
      </c>
      <c r="U281" s="9" t="s">
        <v>791</v>
      </c>
      <c r="V281" s="9"/>
      <c r="W281" s="101"/>
      <c r="X281" s="11"/>
      <c r="Y281" s="101">
        <f>_xlfn.XLOOKUP($C281,'01 Summary'!E:E,'01 Summary'!K:K,"")</f>
        <v>46356</v>
      </c>
      <c r="Z281" s="106" t="str">
        <f>_xlfn.XLOOKUP($C281,'00 MASTER WORK REGISTER'!B:B,'00 MASTER WORK REGISTER'!I:I,"")</f>
        <v>ประธาน</v>
      </c>
      <c r="AA281" s="106" t="s">
        <v>900</v>
      </c>
      <c r="AB281" s="106" t="s">
        <v>1902</v>
      </c>
      <c r="AD281" s="10" t="s">
        <v>4560</v>
      </c>
      <c r="AE281" s="9" t="str" cm="1">
        <f t="array" ref="AE281">_xlfn.XLOOKUP(1,($AD281='04 Test Procedure&amp;Report'!$N$4:$N$484)*($AE$4='04 Test Procedure&amp;Report'!$O$4:$O$484),'04 Test Procedure&amp;Report'!$D$4:$D$484,"")</f>
        <v>MDW-69373</v>
      </c>
      <c r="AF281" s="9" t="str" cm="1">
        <f t="array" ref="AF281">_xlfn.XLOOKUP(1,($AD281='04 Test Procedure&amp;Report'!$N$4:$N$484)*($AF$4='04 Test Procedure&amp;Report'!$O$4:$O$484),'04 Test Procedure&amp;Report'!$D$4:$D$484,"")</f>
        <v>MDW-69374</v>
      </c>
    </row>
    <row r="282" spans="1:32" ht="30" customHeight="1" x14ac:dyDescent="0.2">
      <c r="A282" s="9">
        <v>278</v>
      </c>
      <c r="B282" s="106"/>
      <c r="C282" s="9" t="s">
        <v>550</v>
      </c>
      <c r="D282" s="9" t="s">
        <v>1612</v>
      </c>
      <c r="E282" s="9" t="str">
        <f t="shared" si="5"/>
        <v>3</v>
      </c>
      <c r="F282" s="9" t="s">
        <v>1448</v>
      </c>
      <c r="G282" s="9"/>
      <c r="H282" s="8"/>
      <c r="I282" s="9"/>
      <c r="J282" s="9" t="s">
        <v>878</v>
      </c>
      <c r="K282" s="10" t="s">
        <v>1449</v>
      </c>
      <c r="L282" s="9" t="s">
        <v>1406</v>
      </c>
      <c r="M282" s="9" t="s">
        <v>1301</v>
      </c>
      <c r="N282" s="9" t="s">
        <v>792</v>
      </c>
      <c r="O282" s="9" t="s">
        <v>1409</v>
      </c>
      <c r="P282" s="9"/>
      <c r="Q282" s="9" t="s">
        <v>788</v>
      </c>
      <c r="R282" s="9" t="s">
        <v>1108</v>
      </c>
      <c r="S282" s="9" t="s">
        <v>1409</v>
      </c>
      <c r="T282" s="9" t="s">
        <v>1108</v>
      </c>
      <c r="U282" s="9" t="s">
        <v>791</v>
      </c>
      <c r="V282" s="9"/>
      <c r="W282" s="101"/>
      <c r="X282" s="11"/>
      <c r="Y282" s="101">
        <f>_xlfn.XLOOKUP($C282,'01 Summary'!E:E,'01 Summary'!K:K,"")</f>
        <v>46235</v>
      </c>
      <c r="Z282" s="106" t="str">
        <f>_xlfn.XLOOKUP($C282,'00 MASTER WORK REGISTER'!B:B,'00 MASTER WORK REGISTER'!I:I,"")</f>
        <v>-</v>
      </c>
      <c r="AA282" s="106" t="s">
        <v>1409</v>
      </c>
      <c r="AB282" s="106" t="s">
        <v>1902</v>
      </c>
      <c r="AD282" s="10" t="s">
        <v>4561</v>
      </c>
      <c r="AE282" s="9" t="str" cm="1">
        <f t="array" ref="AE282">_xlfn.XLOOKUP(1,($AD282='04 Test Procedure&amp;Report'!$N$4:$N$484)*($AE$4='04 Test Procedure&amp;Report'!$O$4:$O$484),'04 Test Procedure&amp;Report'!$D$4:$D$484,"")</f>
        <v>MDW-69375</v>
      </c>
      <c r="AF282" s="9" t="str" cm="1">
        <f t="array" ref="AF282">_xlfn.XLOOKUP(1,($AD282='04 Test Procedure&amp;Report'!$N$4:$N$484)*($AF$4='04 Test Procedure&amp;Report'!$O$4:$O$484),'04 Test Procedure&amp;Report'!$D$4:$D$484,"")</f>
        <v>MDW-69376</v>
      </c>
    </row>
    <row r="283" spans="1:32" ht="30" customHeight="1" x14ac:dyDescent="0.2">
      <c r="A283" s="9">
        <v>279</v>
      </c>
      <c r="B283" s="106"/>
      <c r="C283" s="9" t="s">
        <v>550</v>
      </c>
      <c r="D283" s="9" t="s">
        <v>1612</v>
      </c>
      <c r="E283" s="9" t="str">
        <f t="shared" si="5"/>
        <v>3</v>
      </c>
      <c r="F283" s="9" t="s">
        <v>1450</v>
      </c>
      <c r="G283" s="9"/>
      <c r="H283" s="8"/>
      <c r="I283" s="9"/>
      <c r="J283" s="9" t="s">
        <v>878</v>
      </c>
      <c r="K283" s="10" t="s">
        <v>1451</v>
      </c>
      <c r="L283" s="9" t="s">
        <v>1406</v>
      </c>
      <c r="M283" s="9" t="s">
        <v>1301</v>
      </c>
      <c r="N283" s="9" t="s">
        <v>792</v>
      </c>
      <c r="O283" s="9" t="s">
        <v>1409</v>
      </c>
      <c r="P283" s="9"/>
      <c r="Q283" s="9" t="s">
        <v>788</v>
      </c>
      <c r="R283" s="9" t="s">
        <v>1108</v>
      </c>
      <c r="S283" s="9" t="s">
        <v>1409</v>
      </c>
      <c r="T283" s="9" t="s">
        <v>1108</v>
      </c>
      <c r="U283" s="9" t="s">
        <v>791</v>
      </c>
      <c r="V283" s="9"/>
      <c r="W283" s="101"/>
      <c r="X283" s="11"/>
      <c r="Y283" s="101">
        <f>_xlfn.XLOOKUP($C283,'01 Summary'!E:E,'01 Summary'!K:K,"")</f>
        <v>46235</v>
      </c>
      <c r="Z283" s="106" t="str">
        <f>_xlfn.XLOOKUP($C283,'00 MASTER WORK REGISTER'!B:B,'00 MASTER WORK REGISTER'!I:I,"")</f>
        <v>-</v>
      </c>
      <c r="AA283" s="106" t="s">
        <v>1409</v>
      </c>
      <c r="AB283" s="106" t="s">
        <v>1902</v>
      </c>
      <c r="AD283" s="10" t="s">
        <v>4562</v>
      </c>
      <c r="AE283" s="9" t="str" cm="1">
        <f t="array" ref="AE283">_xlfn.XLOOKUP(1,($AD283='04 Test Procedure&amp;Report'!$N$4:$N$484)*($AE$4='04 Test Procedure&amp;Report'!$O$4:$O$484),'04 Test Procedure&amp;Report'!$D$4:$D$484,"")</f>
        <v>MDW-69377</v>
      </c>
      <c r="AF283" s="9" t="str" cm="1">
        <f t="array" ref="AF283">_xlfn.XLOOKUP(1,($AD283='04 Test Procedure&amp;Report'!$N$4:$N$484)*($AF$4='04 Test Procedure&amp;Report'!$O$4:$O$484),'04 Test Procedure&amp;Report'!$D$4:$D$484,"")</f>
        <v>MDW-69378</v>
      </c>
    </row>
    <row r="284" spans="1:32" ht="30" customHeight="1" x14ac:dyDescent="0.2">
      <c r="A284" s="9">
        <v>280</v>
      </c>
      <c r="B284" s="106"/>
      <c r="C284" s="9" t="s">
        <v>550</v>
      </c>
      <c r="D284" s="9" t="s">
        <v>1612</v>
      </c>
      <c r="E284" s="9" t="str">
        <f t="shared" si="5"/>
        <v>3</v>
      </c>
      <c r="F284" s="9" t="s">
        <v>1452</v>
      </c>
      <c r="G284" s="9"/>
      <c r="H284" s="8"/>
      <c r="I284" s="9"/>
      <c r="J284" s="9" t="s">
        <v>878</v>
      </c>
      <c r="K284" s="10" t="s">
        <v>1453</v>
      </c>
      <c r="L284" s="9" t="s">
        <v>1406</v>
      </c>
      <c r="M284" s="9" t="s">
        <v>865</v>
      </c>
      <c r="N284" s="9" t="s">
        <v>792</v>
      </c>
      <c r="O284" s="9" t="s">
        <v>886</v>
      </c>
      <c r="P284" s="9"/>
      <c r="Q284" s="9" t="s">
        <v>788</v>
      </c>
      <c r="R284" s="9" t="s">
        <v>1108</v>
      </c>
      <c r="S284" s="9" t="s">
        <v>886</v>
      </c>
      <c r="T284" s="9" t="s">
        <v>1454</v>
      </c>
      <c r="U284" s="9" t="s">
        <v>791</v>
      </c>
      <c r="V284" s="9"/>
      <c r="W284" s="101"/>
      <c r="X284" s="11"/>
      <c r="Y284" s="101">
        <f>_xlfn.XLOOKUP($C284,'01 Summary'!E:E,'01 Summary'!K:K,"")</f>
        <v>46235</v>
      </c>
      <c r="Z284" s="106" t="str">
        <f>_xlfn.XLOOKUP($C284,'00 MASTER WORK REGISTER'!B:B,'00 MASTER WORK REGISTER'!I:I,"")</f>
        <v>-</v>
      </c>
      <c r="AA284" s="106" t="s">
        <v>886</v>
      </c>
      <c r="AB284" s="106" t="s">
        <v>1902</v>
      </c>
      <c r="AD284" s="10" t="s">
        <v>4563</v>
      </c>
      <c r="AE284" s="9" t="str" cm="1">
        <f t="array" ref="AE284">_xlfn.XLOOKUP(1,($AD284='04 Test Procedure&amp;Report'!$N$4:$N$484)*($AE$4='04 Test Procedure&amp;Report'!$O$4:$O$484),'04 Test Procedure&amp;Report'!$D$4:$D$484,"")</f>
        <v>MDW-69379</v>
      </c>
      <c r="AF284" s="9" t="str" cm="1">
        <f t="array" ref="AF284">_xlfn.XLOOKUP(1,($AD284='04 Test Procedure&amp;Report'!$N$4:$N$484)*($AF$4='04 Test Procedure&amp;Report'!$O$4:$O$484),'04 Test Procedure&amp;Report'!$D$4:$D$484,"")</f>
        <v>MDW-69380</v>
      </c>
    </row>
    <row r="285" spans="1:32" ht="30" customHeight="1" x14ac:dyDescent="0.2">
      <c r="A285" s="9">
        <v>281</v>
      </c>
      <c r="B285" s="106"/>
      <c r="C285" s="9" t="s">
        <v>550</v>
      </c>
      <c r="D285" s="9" t="s">
        <v>1612</v>
      </c>
      <c r="E285" s="9" t="str">
        <f t="shared" si="5"/>
        <v>3</v>
      </c>
      <c r="F285" s="9" t="s">
        <v>1455</v>
      </c>
      <c r="G285" s="9"/>
      <c r="H285" s="8"/>
      <c r="I285" s="9"/>
      <c r="J285" s="9" t="s">
        <v>878</v>
      </c>
      <c r="K285" s="10" t="s">
        <v>1456</v>
      </c>
      <c r="L285" s="9" t="s">
        <v>1406</v>
      </c>
      <c r="M285" s="9" t="s">
        <v>1301</v>
      </c>
      <c r="N285" s="9" t="s">
        <v>792</v>
      </c>
      <c r="O285" s="9" t="s">
        <v>1409</v>
      </c>
      <c r="P285" s="9"/>
      <c r="Q285" s="9" t="s">
        <v>788</v>
      </c>
      <c r="R285" s="9" t="s">
        <v>1108</v>
      </c>
      <c r="S285" s="9" t="s">
        <v>1409</v>
      </c>
      <c r="T285" s="9" t="s">
        <v>1108</v>
      </c>
      <c r="U285" s="9" t="s">
        <v>791</v>
      </c>
      <c r="V285" s="9"/>
      <c r="W285" s="101"/>
      <c r="X285" s="11"/>
      <c r="Y285" s="101">
        <f>_xlfn.XLOOKUP($C285,'01 Summary'!E:E,'01 Summary'!K:K,"")</f>
        <v>46235</v>
      </c>
      <c r="Z285" s="106" t="str">
        <f>_xlfn.XLOOKUP($C285,'00 MASTER WORK REGISTER'!B:B,'00 MASTER WORK REGISTER'!I:I,"")</f>
        <v>-</v>
      </c>
      <c r="AA285" s="106" t="s">
        <v>1409</v>
      </c>
      <c r="AB285" s="106" t="s">
        <v>1902</v>
      </c>
      <c r="AD285" s="10" t="s">
        <v>4564</v>
      </c>
      <c r="AE285" s="9" t="str" cm="1">
        <f t="array" ref="AE285">_xlfn.XLOOKUP(1,($AD285='04 Test Procedure&amp;Report'!$N$4:$N$484)*($AE$4='04 Test Procedure&amp;Report'!$O$4:$O$484),'04 Test Procedure&amp;Report'!$D$4:$D$484,"")</f>
        <v>MDW-69381</v>
      </c>
      <c r="AF285" s="9" t="str" cm="1">
        <f t="array" ref="AF285">_xlfn.XLOOKUP(1,($AD285='04 Test Procedure&amp;Report'!$N$4:$N$484)*($AF$4='04 Test Procedure&amp;Report'!$O$4:$O$484),'04 Test Procedure&amp;Report'!$D$4:$D$484,"")</f>
        <v>MDW-69382</v>
      </c>
    </row>
    <row r="286" spans="1:32" ht="30" customHeight="1" x14ac:dyDescent="0.2">
      <c r="A286" s="9">
        <v>282</v>
      </c>
      <c r="B286" s="106"/>
      <c r="C286" s="9" t="s">
        <v>550</v>
      </c>
      <c r="D286" s="9" t="s">
        <v>1612</v>
      </c>
      <c r="E286" s="9" t="str">
        <f t="shared" si="5"/>
        <v>3</v>
      </c>
      <c r="F286" s="9" t="s">
        <v>1457</v>
      </c>
      <c r="G286" s="9"/>
      <c r="H286" s="8"/>
      <c r="I286" s="9"/>
      <c r="J286" s="9" t="s">
        <v>878</v>
      </c>
      <c r="K286" s="10" t="s">
        <v>1458</v>
      </c>
      <c r="L286" s="9" t="s">
        <v>1406</v>
      </c>
      <c r="M286" s="9" t="s">
        <v>909</v>
      </c>
      <c r="N286" s="9" t="s">
        <v>872</v>
      </c>
      <c r="O286" s="9" t="s">
        <v>784</v>
      </c>
      <c r="P286" s="9"/>
      <c r="Q286" s="9" t="s">
        <v>874</v>
      </c>
      <c r="R286" s="9" t="s">
        <v>1108</v>
      </c>
      <c r="S286" s="9" t="s">
        <v>784</v>
      </c>
      <c r="T286" s="9" t="s">
        <v>1108</v>
      </c>
      <c r="U286" s="9" t="s">
        <v>791</v>
      </c>
      <c r="V286" s="9"/>
      <c r="W286" s="101"/>
      <c r="X286" s="11"/>
      <c r="Y286" s="101">
        <f>_xlfn.XLOOKUP($C286,'01 Summary'!E:E,'01 Summary'!K:K,"")</f>
        <v>46235</v>
      </c>
      <c r="Z286" s="106" t="str">
        <f>_xlfn.XLOOKUP($C286,'00 MASTER WORK REGISTER'!B:B,'00 MASTER WORK REGISTER'!I:I,"")</f>
        <v>-</v>
      </c>
      <c r="AA286" s="106" t="s">
        <v>784</v>
      </c>
      <c r="AB286" s="106" t="s">
        <v>1902</v>
      </c>
      <c r="AD286" s="10" t="s">
        <v>4565</v>
      </c>
      <c r="AE286" s="9" t="str" cm="1">
        <f t="array" ref="AE286">_xlfn.XLOOKUP(1,($AD286='04 Test Procedure&amp;Report'!$N$4:$N$484)*($AE$4='04 Test Procedure&amp;Report'!$O$4:$O$484),'04 Test Procedure&amp;Report'!$D$4:$D$484,"")</f>
        <v>MDW-69383</v>
      </c>
      <c r="AF286" s="9" t="str" cm="1">
        <f t="array" ref="AF286">_xlfn.XLOOKUP(1,($AD286='04 Test Procedure&amp;Report'!$N$4:$N$484)*($AF$4='04 Test Procedure&amp;Report'!$O$4:$O$484),'04 Test Procedure&amp;Report'!$D$4:$D$484,"")</f>
        <v>MDW-69384</v>
      </c>
    </row>
    <row r="287" spans="1:32" ht="30" customHeight="1" x14ac:dyDescent="0.2">
      <c r="A287" s="20">
        <v>283</v>
      </c>
      <c r="B287" s="107"/>
      <c r="C287" s="20"/>
      <c r="D287" s="20" t="s">
        <v>1612</v>
      </c>
      <c r="E287" s="20"/>
      <c r="F287" s="20" t="s">
        <v>1459</v>
      </c>
      <c r="G287" s="20"/>
      <c r="H287" s="20"/>
      <c r="I287" s="20"/>
      <c r="J287" s="20"/>
      <c r="K287" s="21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103"/>
      <c r="X287" s="22"/>
      <c r="Y287" s="103" t="str">
        <f>_xlfn.XLOOKUP($C287,'01 Summary'!E:E,'01 Summary'!K:K,"")</f>
        <v/>
      </c>
      <c r="Z287" s="107">
        <f>_xlfn.XLOOKUP($C287,'00 MASTER WORK REGISTER'!B:B,'00 MASTER WORK REGISTER'!I:I,"")</f>
        <v>0</v>
      </c>
      <c r="AA287" s="107" t="s">
        <v>380</v>
      </c>
      <c r="AB287" s="107" t="s">
        <v>380</v>
      </c>
      <c r="AD287" s="21" t="e">
        <v>#VALUE!</v>
      </c>
      <c r="AE287" s="20" t="str" cm="1">
        <f t="array" ref="AE287">_xlfn.XLOOKUP(1,($AD287='04 Test Procedure&amp;Report'!$N$4:$N$484)*($AE$4='04 Test Procedure&amp;Report'!$O$4:$O$484),'04 Test Procedure&amp;Report'!$D$4:$D$484,"")</f>
        <v/>
      </c>
      <c r="AF287" s="20" t="str" cm="1">
        <f t="array" ref="AF287">_xlfn.XLOOKUP(1,($AD287='04 Test Procedure&amp;Report'!$N$4:$N$484)*($AF$4='04 Test Procedure&amp;Report'!$O$4:$O$484),'04 Test Procedure&amp;Report'!$D$4:$D$484,"")</f>
        <v/>
      </c>
    </row>
    <row r="288" spans="1:32" ht="30" customHeight="1" x14ac:dyDescent="0.2">
      <c r="A288" s="9">
        <v>284</v>
      </c>
      <c r="B288" s="106"/>
      <c r="C288" s="9" t="s">
        <v>646</v>
      </c>
      <c r="D288" s="9" t="s">
        <v>1612</v>
      </c>
      <c r="E288" s="9" t="str">
        <f t="shared" si="5"/>
        <v>3</v>
      </c>
      <c r="F288" s="9" t="s">
        <v>383</v>
      </c>
      <c r="G288" s="9" t="s">
        <v>1460</v>
      </c>
      <c r="H288" s="8">
        <v>45951</v>
      </c>
      <c r="I288" s="9" t="s">
        <v>767</v>
      </c>
      <c r="J288" s="9" t="s">
        <v>878</v>
      </c>
      <c r="K288" s="10" t="s">
        <v>1461</v>
      </c>
      <c r="L288" s="9">
        <v>55</v>
      </c>
      <c r="M288" s="9" t="s">
        <v>883</v>
      </c>
      <c r="N288" s="9" t="s">
        <v>872</v>
      </c>
      <c r="O288" s="9" t="s">
        <v>784</v>
      </c>
      <c r="P288" s="9" t="s">
        <v>880</v>
      </c>
      <c r="Q288" s="9" t="s">
        <v>874</v>
      </c>
      <c r="R288" s="9" t="s">
        <v>1108</v>
      </c>
      <c r="S288" s="9" t="s">
        <v>784</v>
      </c>
      <c r="T288" s="9" t="s">
        <v>1454</v>
      </c>
      <c r="U288" s="9" t="s">
        <v>791</v>
      </c>
      <c r="V288" s="9"/>
      <c r="W288" s="101">
        <f>_xlfn.XLOOKUP($C288,'Master Data Lot2'!B:B,'Master Data Lot2'!I:I,"")</f>
        <v>46080</v>
      </c>
      <c r="X288" s="12" t="s">
        <v>768</v>
      </c>
      <c r="Y288" s="101">
        <f>_xlfn.XLOOKUP($C288,'01 Summary'!E:E,'01 Summary'!K:K,"")</f>
        <v>46176</v>
      </c>
      <c r="Z288" s="106" t="str">
        <f>_xlfn.XLOOKUP($C288,'00 MASTER WORK REGISTER'!B:B,'00 MASTER WORK REGISTER'!I:I,"")</f>
        <v>สหชาติ</v>
      </c>
      <c r="AA288" s="106" t="s">
        <v>784</v>
      </c>
      <c r="AB288" s="106" t="s">
        <v>1902</v>
      </c>
      <c r="AD288" s="10" t="s">
        <v>4566</v>
      </c>
      <c r="AE288" s="9" t="str" cm="1">
        <f t="array" ref="AE288">_xlfn.XLOOKUP(1,($AD288='04 Test Procedure&amp;Report'!$N$4:$N$484)*($AE$4='04 Test Procedure&amp;Report'!$O$4:$O$484),'04 Test Procedure&amp;Report'!$D$4:$D$484,"")</f>
        <v>MDW-69500</v>
      </c>
      <c r="AF288" s="9" t="str" cm="1">
        <f t="array" ref="AF288">_xlfn.XLOOKUP(1,($AD288='04 Test Procedure&amp;Report'!$N$4:$N$484)*($AF$4='04 Test Procedure&amp;Report'!$O$4:$O$484),'04 Test Procedure&amp;Report'!$D$4:$D$484,"")</f>
        <v>MDW-69501</v>
      </c>
    </row>
    <row r="289" spans="1:32" ht="30" customHeight="1" x14ac:dyDescent="0.2">
      <c r="A289" s="9">
        <v>285</v>
      </c>
      <c r="B289" s="106"/>
      <c r="C289" s="9" t="s">
        <v>647</v>
      </c>
      <c r="D289" s="9" t="s">
        <v>1612</v>
      </c>
      <c r="E289" s="9" t="str">
        <f t="shared" si="5"/>
        <v>3</v>
      </c>
      <c r="F289" s="9" t="s">
        <v>381</v>
      </c>
      <c r="G289" s="9" t="s">
        <v>1462</v>
      </c>
      <c r="H289" s="8">
        <v>46099</v>
      </c>
      <c r="I289" s="9" t="s">
        <v>767</v>
      </c>
      <c r="J289" s="9" t="s">
        <v>878</v>
      </c>
      <c r="K289" s="10" t="s">
        <v>1463</v>
      </c>
      <c r="L289" s="9">
        <v>55</v>
      </c>
      <c r="M289" s="9" t="s">
        <v>865</v>
      </c>
      <c r="N289" s="9" t="s">
        <v>792</v>
      </c>
      <c r="O289" s="9" t="s">
        <v>886</v>
      </c>
      <c r="P289" s="9"/>
      <c r="Q289" s="9" t="s">
        <v>788</v>
      </c>
      <c r="R289" s="9" t="s">
        <v>1108</v>
      </c>
      <c r="S289" s="9" t="s">
        <v>886</v>
      </c>
      <c r="T289" s="9" t="s">
        <v>1454</v>
      </c>
      <c r="U289" s="9" t="s">
        <v>791</v>
      </c>
      <c r="V289" s="9"/>
      <c r="W289" s="101">
        <f>_xlfn.XLOOKUP($C289,'Master Data Lot2'!B:B,'Master Data Lot2'!I:I,"")</f>
        <v>46065</v>
      </c>
      <c r="X289" s="12" t="s">
        <v>768</v>
      </c>
      <c r="Y289" s="101">
        <f>_xlfn.XLOOKUP($C289,'01 Summary'!E:E,'01 Summary'!K:K,"")</f>
        <v>46177</v>
      </c>
      <c r="Z289" s="106" t="str">
        <f>_xlfn.XLOOKUP($C289,'00 MASTER WORK REGISTER'!B:B,'00 MASTER WORK REGISTER'!I:I,"")</f>
        <v>ประธาน</v>
      </c>
      <c r="AA289" s="106" t="s">
        <v>886</v>
      </c>
      <c r="AB289" s="106" t="s">
        <v>1902</v>
      </c>
      <c r="AD289" s="10" t="s">
        <v>4567</v>
      </c>
      <c r="AE289" s="9" t="str" cm="1">
        <f t="array" ref="AE289">_xlfn.XLOOKUP(1,($AD289='04 Test Procedure&amp;Report'!$N$4:$N$484)*($AE$4='04 Test Procedure&amp;Report'!$O$4:$O$484),'04 Test Procedure&amp;Report'!$D$4:$D$484,"")</f>
        <v>MDW-69502</v>
      </c>
      <c r="AF289" s="9" t="str" cm="1">
        <f t="array" ref="AF289">_xlfn.XLOOKUP(1,($AD289='04 Test Procedure&amp;Report'!$N$4:$N$484)*($AF$4='04 Test Procedure&amp;Report'!$O$4:$O$484),'04 Test Procedure&amp;Report'!$D$4:$D$484,"")</f>
        <v>MDW-69503</v>
      </c>
    </row>
    <row r="290" spans="1:32" ht="30" customHeight="1" x14ac:dyDescent="0.2">
      <c r="A290" s="14">
        <v>286</v>
      </c>
      <c r="B290" s="105" t="s">
        <v>1629</v>
      </c>
      <c r="C290" s="14"/>
      <c r="D290" s="14" t="s">
        <v>1612</v>
      </c>
      <c r="E290" s="14" t="str">
        <f t="shared" si="5"/>
        <v>3</v>
      </c>
      <c r="F290" s="14" t="s">
        <v>1464</v>
      </c>
      <c r="G290" s="14"/>
      <c r="H290" s="15"/>
      <c r="I290" s="14"/>
      <c r="J290" s="14" t="s">
        <v>878</v>
      </c>
      <c r="K290" s="16" t="s">
        <v>1465</v>
      </c>
      <c r="L290" s="14">
        <v>54</v>
      </c>
      <c r="M290" s="14" t="s">
        <v>865</v>
      </c>
      <c r="N290" s="14" t="s">
        <v>792</v>
      </c>
      <c r="O290" s="14" t="s">
        <v>886</v>
      </c>
      <c r="P290" s="14" t="s">
        <v>787</v>
      </c>
      <c r="Q290" s="14" t="s">
        <v>788</v>
      </c>
      <c r="R290" s="14" t="s">
        <v>1108</v>
      </c>
      <c r="S290" s="14" t="s">
        <v>886</v>
      </c>
      <c r="T290" s="14" t="s">
        <v>1454</v>
      </c>
      <c r="U290" s="14" t="s">
        <v>791</v>
      </c>
      <c r="V290" s="14"/>
      <c r="W290" s="102"/>
      <c r="X290" s="18" t="s">
        <v>527</v>
      </c>
      <c r="Y290" s="102" t="str">
        <f>_xlfn.XLOOKUP($C290,'01 Summary'!E:E,'01 Summary'!K:K,"")</f>
        <v/>
      </c>
      <c r="Z290" s="105">
        <f>_xlfn.XLOOKUP($C290,'00 MASTER WORK REGISTER'!B:B,'00 MASTER WORK REGISTER'!I:I,"")</f>
        <v>0</v>
      </c>
      <c r="AA290" s="105" t="s">
        <v>886</v>
      </c>
      <c r="AB290" s="105" t="s">
        <v>1902</v>
      </c>
      <c r="AD290" s="16" t="s">
        <v>4568</v>
      </c>
      <c r="AE290" s="14" t="str" cm="1">
        <f t="array" ref="AE290">_xlfn.XLOOKUP(1,($AD290='04 Test Procedure&amp;Report'!$N$4:$N$484)*($AE$4='04 Test Procedure&amp;Report'!$O$4:$O$484),'04 Test Procedure&amp;Report'!$D$4:$D$484,"")</f>
        <v>MDW-69504</v>
      </c>
      <c r="AF290" s="14" t="str" cm="1">
        <f t="array" ref="AF290">_xlfn.XLOOKUP(1,($AD290='04 Test Procedure&amp;Report'!$N$4:$N$484)*($AF$4='04 Test Procedure&amp;Report'!$O$4:$O$484),'04 Test Procedure&amp;Report'!$D$4:$D$484,"")</f>
        <v>MDW-69505</v>
      </c>
    </row>
    <row r="291" spans="1:32" ht="30" customHeight="1" x14ac:dyDescent="0.2">
      <c r="A291" s="9">
        <v>287</v>
      </c>
      <c r="B291" s="106"/>
      <c r="C291" s="9" t="s">
        <v>648</v>
      </c>
      <c r="D291" s="9" t="s">
        <v>1612</v>
      </c>
      <c r="E291" s="9" t="str">
        <f t="shared" si="5"/>
        <v>3</v>
      </c>
      <c r="F291" s="9" t="s">
        <v>386</v>
      </c>
      <c r="G291" s="9" t="s">
        <v>1466</v>
      </c>
      <c r="H291" s="8">
        <v>46035</v>
      </c>
      <c r="I291" s="9" t="s">
        <v>767</v>
      </c>
      <c r="J291" s="9" t="s">
        <v>878</v>
      </c>
      <c r="K291" s="10" t="s">
        <v>1467</v>
      </c>
      <c r="L291" s="9">
        <v>53</v>
      </c>
      <c r="M291" s="9" t="s">
        <v>909</v>
      </c>
      <c r="N291" s="9" t="s">
        <v>872</v>
      </c>
      <c r="O291" s="9" t="s">
        <v>784</v>
      </c>
      <c r="P291" s="9" t="s">
        <v>880</v>
      </c>
      <c r="Q291" s="9" t="s">
        <v>874</v>
      </c>
      <c r="R291" s="9" t="s">
        <v>1108</v>
      </c>
      <c r="S291" s="9" t="s">
        <v>784</v>
      </c>
      <c r="T291" s="9" t="s">
        <v>1454</v>
      </c>
      <c r="U291" s="9" t="s">
        <v>791</v>
      </c>
      <c r="V291" s="9"/>
      <c r="W291" s="101">
        <f>_xlfn.XLOOKUP($C291,'Master Data Lot2'!B:B,'Master Data Lot2'!I:I,"")</f>
        <v>46126</v>
      </c>
      <c r="X291" s="12" t="s">
        <v>768</v>
      </c>
      <c r="Y291" s="101" t="str">
        <f>_xlfn.XLOOKUP($C291,'01 Summary'!E:E,'01 Summary'!K:K,"")</f>
        <v/>
      </c>
      <c r="Z291" s="106" t="str">
        <f>_xlfn.XLOOKUP($C291,'00 MASTER WORK REGISTER'!B:B,'00 MASTER WORK REGISTER'!I:I,"")</f>
        <v/>
      </c>
      <c r="AA291" s="106" t="s">
        <v>784</v>
      </c>
      <c r="AB291" s="106" t="s">
        <v>1902</v>
      </c>
      <c r="AD291" s="10" t="s">
        <v>4569</v>
      </c>
      <c r="AE291" s="9" t="str" cm="1">
        <f t="array" ref="AE291">_xlfn.XLOOKUP(1,($AD291='04 Test Procedure&amp;Report'!$N$4:$N$484)*($AE$4='04 Test Procedure&amp;Report'!$O$4:$O$484),'04 Test Procedure&amp;Report'!$D$4:$D$484,"")</f>
        <v>MDW-69506</v>
      </c>
      <c r="AF291" s="9" t="str" cm="1">
        <f t="array" ref="AF291">_xlfn.XLOOKUP(1,($AD291='04 Test Procedure&amp;Report'!$N$4:$N$484)*($AF$4='04 Test Procedure&amp;Report'!$O$4:$O$484),'04 Test Procedure&amp;Report'!$D$4:$D$484,"")</f>
        <v>MDW-69507</v>
      </c>
    </row>
    <row r="292" spans="1:32" ht="30" customHeight="1" x14ac:dyDescent="0.2">
      <c r="A292" s="9">
        <v>288</v>
      </c>
      <c r="B292" s="106"/>
      <c r="C292" s="9" t="s">
        <v>648</v>
      </c>
      <c r="D292" s="9" t="s">
        <v>1612</v>
      </c>
      <c r="E292" s="9" t="str">
        <f t="shared" si="5"/>
        <v>3</v>
      </c>
      <c r="F292" s="9" t="s">
        <v>386</v>
      </c>
      <c r="G292" s="9" t="s">
        <v>1468</v>
      </c>
      <c r="H292" s="8">
        <v>46065</v>
      </c>
      <c r="I292" s="9" t="s">
        <v>1469</v>
      </c>
      <c r="J292" s="9" t="s">
        <v>878</v>
      </c>
      <c r="K292" s="10" t="s">
        <v>1467</v>
      </c>
      <c r="L292" s="9">
        <v>53</v>
      </c>
      <c r="M292" s="9" t="s">
        <v>909</v>
      </c>
      <c r="N292" s="9" t="s">
        <v>872</v>
      </c>
      <c r="O292" s="9" t="s">
        <v>784</v>
      </c>
      <c r="P292" s="9" t="s">
        <v>880</v>
      </c>
      <c r="Q292" s="9" t="s">
        <v>874</v>
      </c>
      <c r="R292" s="9" t="s">
        <v>1108</v>
      </c>
      <c r="S292" s="9" t="s">
        <v>784</v>
      </c>
      <c r="T292" s="9" t="s">
        <v>1454</v>
      </c>
      <c r="U292" s="9" t="s">
        <v>791</v>
      </c>
      <c r="V292" s="9"/>
      <c r="W292" s="101">
        <f>_xlfn.XLOOKUP($C292,'Master Data Lot2'!B:B,'Master Data Lot2'!I:I,"")</f>
        <v>46126</v>
      </c>
      <c r="X292" s="12" t="s">
        <v>768</v>
      </c>
      <c r="Y292" s="101" t="str">
        <f>_xlfn.XLOOKUP($C292,'01 Summary'!E:E,'01 Summary'!K:K,"")</f>
        <v/>
      </c>
      <c r="Z292" s="106" t="str">
        <f>_xlfn.XLOOKUP($C292,'00 MASTER WORK REGISTER'!B:B,'00 MASTER WORK REGISTER'!I:I,"")</f>
        <v/>
      </c>
      <c r="AA292" s="106" t="s">
        <v>784</v>
      </c>
      <c r="AB292" s="106" t="s">
        <v>1902</v>
      </c>
      <c r="AD292" s="10" t="s">
        <v>4569</v>
      </c>
      <c r="AE292" s="9" t="str" cm="1">
        <f t="array" ref="AE292">_xlfn.XLOOKUP(1,($AD292='04 Test Procedure&amp;Report'!$N$4:$N$484)*($AE$4='04 Test Procedure&amp;Report'!$O$4:$O$484),'04 Test Procedure&amp;Report'!$D$4:$D$484,"")</f>
        <v>MDW-69506</v>
      </c>
      <c r="AF292" s="9" t="str" cm="1">
        <f t="array" ref="AF292">_xlfn.XLOOKUP(1,($AD292='04 Test Procedure&amp;Report'!$N$4:$N$484)*($AF$4='04 Test Procedure&amp;Report'!$O$4:$O$484),'04 Test Procedure&amp;Report'!$D$4:$D$484,"")</f>
        <v>MDW-69507</v>
      </c>
    </row>
    <row r="293" spans="1:32" ht="30" customHeight="1" x14ac:dyDescent="0.2">
      <c r="A293" s="9">
        <v>289</v>
      </c>
      <c r="B293" s="106"/>
      <c r="C293" s="9" t="s">
        <v>648</v>
      </c>
      <c r="D293" s="9" t="s">
        <v>1612</v>
      </c>
      <c r="E293" s="9" t="str">
        <f t="shared" si="5"/>
        <v>3</v>
      </c>
      <c r="F293" s="9" t="s">
        <v>386</v>
      </c>
      <c r="G293" s="9" t="s">
        <v>1470</v>
      </c>
      <c r="H293" s="8"/>
      <c r="I293" s="9" t="s">
        <v>1471</v>
      </c>
      <c r="J293" s="9" t="s">
        <v>878</v>
      </c>
      <c r="K293" s="10" t="s">
        <v>1467</v>
      </c>
      <c r="L293" s="9">
        <v>53</v>
      </c>
      <c r="M293" s="9" t="s">
        <v>909</v>
      </c>
      <c r="N293" s="9" t="s">
        <v>872</v>
      </c>
      <c r="O293" s="9" t="s">
        <v>784</v>
      </c>
      <c r="P293" s="9" t="s">
        <v>880</v>
      </c>
      <c r="Q293" s="9" t="s">
        <v>874</v>
      </c>
      <c r="R293" s="9" t="s">
        <v>1108</v>
      </c>
      <c r="S293" s="9" t="s">
        <v>784</v>
      </c>
      <c r="T293" s="9" t="s">
        <v>1454</v>
      </c>
      <c r="U293" s="9" t="s">
        <v>791</v>
      </c>
      <c r="V293" s="9"/>
      <c r="W293" s="101">
        <f>_xlfn.XLOOKUP($C293,'Master Data Lot2'!B:B,'Master Data Lot2'!I:I,"")</f>
        <v>46126</v>
      </c>
      <c r="X293" s="11"/>
      <c r="Y293" s="101" t="str">
        <f>_xlfn.XLOOKUP($C293,'01 Summary'!E:E,'01 Summary'!K:K,"")</f>
        <v/>
      </c>
      <c r="Z293" s="106" t="str">
        <f>_xlfn.XLOOKUP($C293,'00 MASTER WORK REGISTER'!B:B,'00 MASTER WORK REGISTER'!I:I,"")</f>
        <v/>
      </c>
      <c r="AA293" s="106" t="s">
        <v>784</v>
      </c>
      <c r="AB293" s="106" t="s">
        <v>1902</v>
      </c>
      <c r="AD293" s="10" t="s">
        <v>4569</v>
      </c>
      <c r="AE293" s="9" t="str" cm="1">
        <f t="array" ref="AE293">_xlfn.XLOOKUP(1,($AD293='04 Test Procedure&amp;Report'!$N$4:$N$484)*($AE$4='04 Test Procedure&amp;Report'!$O$4:$O$484),'04 Test Procedure&amp;Report'!$D$4:$D$484,"")</f>
        <v>MDW-69506</v>
      </c>
      <c r="AF293" s="9" t="str" cm="1">
        <f t="array" ref="AF293">_xlfn.XLOOKUP(1,($AD293='04 Test Procedure&amp;Report'!$N$4:$N$484)*($AF$4='04 Test Procedure&amp;Report'!$O$4:$O$484),'04 Test Procedure&amp;Report'!$D$4:$D$484,"")</f>
        <v>MDW-69507</v>
      </c>
    </row>
    <row r="294" spans="1:32" ht="30" customHeight="1" x14ac:dyDescent="0.2">
      <c r="A294" s="9">
        <v>290</v>
      </c>
      <c r="B294" s="106"/>
      <c r="C294" s="9" t="s">
        <v>649</v>
      </c>
      <c r="D294" s="9" t="s">
        <v>1612</v>
      </c>
      <c r="E294" s="9" t="str">
        <f t="shared" si="5"/>
        <v>3</v>
      </c>
      <c r="F294" s="9" t="s">
        <v>385</v>
      </c>
      <c r="G294" s="9" t="s">
        <v>1472</v>
      </c>
      <c r="H294" s="8">
        <v>46160</v>
      </c>
      <c r="I294" s="9" t="s">
        <v>767</v>
      </c>
      <c r="J294" s="9" t="s">
        <v>878</v>
      </c>
      <c r="K294" s="10" t="s">
        <v>1473</v>
      </c>
      <c r="L294" s="9">
        <v>53</v>
      </c>
      <c r="M294" s="9" t="s">
        <v>865</v>
      </c>
      <c r="N294" s="9" t="s">
        <v>792</v>
      </c>
      <c r="O294" s="9" t="s">
        <v>886</v>
      </c>
      <c r="P294" s="9" t="s">
        <v>787</v>
      </c>
      <c r="Q294" s="9" t="s">
        <v>788</v>
      </c>
      <c r="R294" s="9" t="s">
        <v>1108</v>
      </c>
      <c r="S294" s="9" t="s">
        <v>886</v>
      </c>
      <c r="T294" s="9" t="s">
        <v>1454</v>
      </c>
      <c r="U294" s="9" t="s">
        <v>791</v>
      </c>
      <c r="V294" s="9"/>
      <c r="W294" s="101">
        <f>_xlfn.XLOOKUP($C294,'Master Data Lot2'!B:B,'Master Data Lot2'!I:I,"")</f>
        <v>46081</v>
      </c>
      <c r="X294" s="12" t="s">
        <v>768</v>
      </c>
      <c r="Y294" s="101" t="str">
        <f>_xlfn.XLOOKUP($C294,'01 Summary'!E:E,'01 Summary'!K:K,"")</f>
        <v/>
      </c>
      <c r="Z294" s="106" t="str">
        <f>_xlfn.XLOOKUP($C294,'00 MASTER WORK REGISTER'!B:B,'00 MASTER WORK REGISTER'!I:I,"")</f>
        <v/>
      </c>
      <c r="AA294" s="106" t="s">
        <v>886</v>
      </c>
      <c r="AB294" s="106" t="s">
        <v>1902</v>
      </c>
      <c r="AD294" s="10" t="s">
        <v>4570</v>
      </c>
      <c r="AE294" s="9" t="str" cm="1">
        <f t="array" ref="AE294">_xlfn.XLOOKUP(1,($AD294='04 Test Procedure&amp;Report'!$N$4:$N$484)*($AE$4='04 Test Procedure&amp;Report'!$O$4:$O$484),'04 Test Procedure&amp;Report'!$D$4:$D$484,"")</f>
        <v>MDW-69508</v>
      </c>
      <c r="AF294" s="9" t="str" cm="1">
        <f t="array" ref="AF294">_xlfn.XLOOKUP(1,($AD294='04 Test Procedure&amp;Report'!$N$4:$N$484)*($AF$4='04 Test Procedure&amp;Report'!$O$4:$O$484),'04 Test Procedure&amp;Report'!$D$4:$D$484,"")</f>
        <v>MDW-69509</v>
      </c>
    </row>
    <row r="295" spans="1:32" ht="30" customHeight="1" x14ac:dyDescent="0.2">
      <c r="A295" s="9">
        <v>291</v>
      </c>
      <c r="B295" s="106"/>
      <c r="C295" s="9" t="s">
        <v>688</v>
      </c>
      <c r="D295" s="9" t="s">
        <v>1612</v>
      </c>
      <c r="E295" s="9" t="str">
        <f t="shared" si="5"/>
        <v>3</v>
      </c>
      <c r="F295" s="9" t="s">
        <v>404</v>
      </c>
      <c r="G295" s="9" t="s">
        <v>1474</v>
      </c>
      <c r="H295" s="8">
        <v>46003</v>
      </c>
      <c r="I295" s="9" t="s">
        <v>767</v>
      </c>
      <c r="J295" s="9" t="s">
        <v>878</v>
      </c>
      <c r="K295" s="10" t="s">
        <v>1475</v>
      </c>
      <c r="L295" s="9">
        <v>1</v>
      </c>
      <c r="M295" s="9" t="s">
        <v>909</v>
      </c>
      <c r="N295" s="9" t="s">
        <v>872</v>
      </c>
      <c r="O295" s="9" t="s">
        <v>784</v>
      </c>
      <c r="P295" s="9"/>
      <c r="Q295" s="9" t="s">
        <v>874</v>
      </c>
      <c r="R295" s="9" t="s">
        <v>1108</v>
      </c>
      <c r="S295" s="9" t="s">
        <v>784</v>
      </c>
      <c r="T295" s="9" t="s">
        <v>1454</v>
      </c>
      <c r="U295" s="9" t="s">
        <v>791</v>
      </c>
      <c r="V295" s="9"/>
      <c r="W295" s="101">
        <f>_xlfn.XLOOKUP($C295,'Master Data Lot2'!B:B,'Master Data Lot2'!I:I,"")</f>
        <v>46140</v>
      </c>
      <c r="X295" s="12" t="s">
        <v>768</v>
      </c>
      <c r="Y295" s="101">
        <f>_xlfn.XLOOKUP($C295,'01 Summary'!E:E,'01 Summary'!K:K,"")</f>
        <v>46236</v>
      </c>
      <c r="Z295" s="106" t="str">
        <f>_xlfn.XLOOKUP($C295,'00 MASTER WORK REGISTER'!B:B,'00 MASTER WORK REGISTER'!I:I,"")</f>
        <v>สหชาติ</v>
      </c>
      <c r="AA295" s="106" t="s">
        <v>784</v>
      </c>
      <c r="AB295" s="106" t="s">
        <v>1902</v>
      </c>
      <c r="AD295" s="10" t="s">
        <v>4571</v>
      </c>
      <c r="AE295" s="9" t="str" cm="1">
        <f t="array" ref="AE295">_xlfn.XLOOKUP(1,($AD295='04 Test Procedure&amp;Report'!$N$4:$N$484)*($AE$4='04 Test Procedure&amp;Report'!$O$4:$O$484),'04 Test Procedure&amp;Report'!$D$4:$D$484,"")</f>
        <v>MDW-69510</v>
      </c>
      <c r="AF295" s="9" t="str" cm="1">
        <f t="array" ref="AF295">_xlfn.XLOOKUP(1,($AD295='04 Test Procedure&amp;Report'!$N$4:$N$484)*($AF$4='04 Test Procedure&amp;Report'!$O$4:$O$484),'04 Test Procedure&amp;Report'!$D$4:$D$484,"")</f>
        <v>MDW-69511</v>
      </c>
    </row>
    <row r="296" spans="1:32" ht="30" customHeight="1" x14ac:dyDescent="0.2">
      <c r="A296" s="9">
        <v>292</v>
      </c>
      <c r="B296" s="106"/>
      <c r="C296" s="9" t="s">
        <v>688</v>
      </c>
      <c r="D296" s="9" t="s">
        <v>1612</v>
      </c>
      <c r="E296" s="9" t="str">
        <f t="shared" si="5"/>
        <v>3</v>
      </c>
      <c r="F296" s="9" t="s">
        <v>404</v>
      </c>
      <c r="G296" s="9" t="s">
        <v>1476</v>
      </c>
      <c r="H296" s="8">
        <v>46078</v>
      </c>
      <c r="I296" s="9" t="s">
        <v>1469</v>
      </c>
      <c r="J296" s="9" t="s">
        <v>878</v>
      </c>
      <c r="K296" s="10" t="s">
        <v>1475</v>
      </c>
      <c r="L296" s="9">
        <v>1</v>
      </c>
      <c r="M296" s="9" t="s">
        <v>909</v>
      </c>
      <c r="N296" s="9" t="s">
        <v>872</v>
      </c>
      <c r="O296" s="9" t="s">
        <v>784</v>
      </c>
      <c r="P296" s="9"/>
      <c r="Q296" s="9" t="s">
        <v>874</v>
      </c>
      <c r="R296" s="9" t="s">
        <v>1108</v>
      </c>
      <c r="S296" s="9" t="s">
        <v>784</v>
      </c>
      <c r="T296" s="9" t="s">
        <v>1454</v>
      </c>
      <c r="U296" s="9" t="s">
        <v>791</v>
      </c>
      <c r="V296" s="9"/>
      <c r="W296" s="101">
        <f>_xlfn.XLOOKUP($C296,'Master Data Lot2'!B:B,'Master Data Lot2'!I:I,"")</f>
        <v>46140</v>
      </c>
      <c r="X296" s="12" t="s">
        <v>768</v>
      </c>
      <c r="Y296" s="101">
        <f>_xlfn.XLOOKUP($C296,'01 Summary'!E:E,'01 Summary'!K:K,"")</f>
        <v>46236</v>
      </c>
      <c r="Z296" s="106" t="str">
        <f>_xlfn.XLOOKUP($C296,'00 MASTER WORK REGISTER'!B:B,'00 MASTER WORK REGISTER'!I:I,"")</f>
        <v>สหชาติ</v>
      </c>
      <c r="AA296" s="106" t="s">
        <v>784</v>
      </c>
      <c r="AB296" s="106" t="s">
        <v>1902</v>
      </c>
      <c r="AD296" s="10" t="s">
        <v>4571</v>
      </c>
      <c r="AE296" s="9" t="str" cm="1">
        <f t="array" ref="AE296">_xlfn.XLOOKUP(1,($AD296='04 Test Procedure&amp;Report'!$N$4:$N$484)*($AE$4='04 Test Procedure&amp;Report'!$O$4:$O$484),'04 Test Procedure&amp;Report'!$D$4:$D$484,"")</f>
        <v>MDW-69510</v>
      </c>
      <c r="AF296" s="9" t="str" cm="1">
        <f t="array" ref="AF296">_xlfn.XLOOKUP(1,($AD296='04 Test Procedure&amp;Report'!$N$4:$N$484)*($AF$4='04 Test Procedure&amp;Report'!$O$4:$O$484),'04 Test Procedure&amp;Report'!$D$4:$D$484,"")</f>
        <v>MDW-69511</v>
      </c>
    </row>
    <row r="297" spans="1:32" ht="30" customHeight="1" x14ac:dyDescent="0.2">
      <c r="A297" s="9">
        <v>293</v>
      </c>
      <c r="B297" s="106"/>
      <c r="C297" s="9" t="s">
        <v>688</v>
      </c>
      <c r="D297" s="9" t="s">
        <v>1612</v>
      </c>
      <c r="E297" s="9" t="str">
        <f t="shared" si="5"/>
        <v>3</v>
      </c>
      <c r="F297" s="9" t="s">
        <v>404</v>
      </c>
      <c r="G297" s="9" t="s">
        <v>1477</v>
      </c>
      <c r="H297" s="25" t="s">
        <v>1478</v>
      </c>
      <c r="I297" s="9" t="s">
        <v>1471</v>
      </c>
      <c r="J297" s="9" t="s">
        <v>878</v>
      </c>
      <c r="K297" s="10" t="s">
        <v>1475</v>
      </c>
      <c r="L297" s="9">
        <v>1</v>
      </c>
      <c r="M297" s="9" t="s">
        <v>909</v>
      </c>
      <c r="N297" s="9" t="s">
        <v>872</v>
      </c>
      <c r="O297" s="9" t="s">
        <v>784</v>
      </c>
      <c r="P297" s="9"/>
      <c r="Q297" s="9" t="s">
        <v>874</v>
      </c>
      <c r="R297" s="9" t="s">
        <v>1108</v>
      </c>
      <c r="S297" s="9" t="s">
        <v>784</v>
      </c>
      <c r="T297" s="9" t="s">
        <v>1454</v>
      </c>
      <c r="U297" s="9" t="s">
        <v>791</v>
      </c>
      <c r="V297" s="9"/>
      <c r="W297" s="101">
        <f>_xlfn.XLOOKUP($C297,'Master Data Lot2'!B:B,'Master Data Lot2'!I:I,"")</f>
        <v>46140</v>
      </c>
      <c r="X297" s="11"/>
      <c r="Y297" s="101">
        <f>_xlfn.XLOOKUP($C297,'01 Summary'!E:E,'01 Summary'!K:K,"")</f>
        <v>46236</v>
      </c>
      <c r="Z297" s="106" t="str">
        <f>_xlfn.XLOOKUP($C297,'00 MASTER WORK REGISTER'!B:B,'00 MASTER WORK REGISTER'!I:I,"")</f>
        <v>สหชาติ</v>
      </c>
      <c r="AA297" s="106" t="s">
        <v>784</v>
      </c>
      <c r="AB297" s="106" t="s">
        <v>1902</v>
      </c>
      <c r="AD297" s="10" t="s">
        <v>4571</v>
      </c>
      <c r="AE297" s="9" t="str" cm="1">
        <f t="array" ref="AE297">_xlfn.XLOOKUP(1,($AD297='04 Test Procedure&amp;Report'!$N$4:$N$484)*($AE$4='04 Test Procedure&amp;Report'!$O$4:$O$484),'04 Test Procedure&amp;Report'!$D$4:$D$484,"")</f>
        <v>MDW-69510</v>
      </c>
      <c r="AF297" s="9" t="str" cm="1">
        <f t="array" ref="AF297">_xlfn.XLOOKUP(1,($AD297='04 Test Procedure&amp;Report'!$N$4:$N$484)*($AF$4='04 Test Procedure&amp;Report'!$O$4:$O$484),'04 Test Procedure&amp;Report'!$D$4:$D$484,"")</f>
        <v>MDW-69511</v>
      </c>
    </row>
    <row r="298" spans="1:32" ht="30" customHeight="1" x14ac:dyDescent="0.2">
      <c r="A298" s="9">
        <v>294</v>
      </c>
      <c r="B298" s="106"/>
      <c r="C298" s="9" t="s">
        <v>689</v>
      </c>
      <c r="D298" s="9" t="s">
        <v>1612</v>
      </c>
      <c r="E298" s="9" t="str">
        <f t="shared" si="5"/>
        <v>3</v>
      </c>
      <c r="F298" s="9" t="s">
        <v>403</v>
      </c>
      <c r="G298" s="9" t="s">
        <v>1479</v>
      </c>
      <c r="H298" s="8">
        <v>46070</v>
      </c>
      <c r="I298" s="9" t="s">
        <v>767</v>
      </c>
      <c r="J298" s="9" t="s">
        <v>878</v>
      </c>
      <c r="K298" s="10" t="s">
        <v>1480</v>
      </c>
      <c r="L298" s="9">
        <v>1</v>
      </c>
      <c r="M298" s="9" t="s">
        <v>1124</v>
      </c>
      <c r="N298" s="9" t="s">
        <v>792</v>
      </c>
      <c r="O298" s="9" t="s">
        <v>886</v>
      </c>
      <c r="P298" s="9"/>
      <c r="Q298" s="9" t="s">
        <v>788</v>
      </c>
      <c r="R298" s="9" t="s">
        <v>1108</v>
      </c>
      <c r="S298" s="9" t="s">
        <v>886</v>
      </c>
      <c r="T298" s="9" t="s">
        <v>1454</v>
      </c>
      <c r="U298" s="9" t="s">
        <v>791</v>
      </c>
      <c r="V298" s="9"/>
      <c r="W298" s="101">
        <f>_xlfn.XLOOKUP($C298,'Master Data Lot2'!B:B,'Master Data Lot2'!I:I,"")</f>
        <v>46140</v>
      </c>
      <c r="X298" s="12" t="s">
        <v>768</v>
      </c>
      <c r="Y298" s="101">
        <f>_xlfn.XLOOKUP($C298,'01 Summary'!E:E,'01 Summary'!K:K,"")</f>
        <v>46236</v>
      </c>
      <c r="Z298" s="106" t="str">
        <f>_xlfn.XLOOKUP($C298,'00 MASTER WORK REGISTER'!B:B,'00 MASTER WORK REGISTER'!I:I,"")</f>
        <v>ประธาน</v>
      </c>
      <c r="AA298" s="106" t="s">
        <v>886</v>
      </c>
      <c r="AB298" s="106" t="s">
        <v>1902</v>
      </c>
      <c r="AD298" s="10" t="s">
        <v>4572</v>
      </c>
      <c r="AE298" s="9" t="str" cm="1">
        <f t="array" ref="AE298">_xlfn.XLOOKUP(1,($AD298='04 Test Procedure&amp;Report'!$N$4:$N$484)*($AE$4='04 Test Procedure&amp;Report'!$O$4:$O$484),'04 Test Procedure&amp;Report'!$D$4:$D$484,"")</f>
        <v>MDW-69512</v>
      </c>
      <c r="AF298" s="9" t="str" cm="1">
        <f t="array" ref="AF298">_xlfn.XLOOKUP(1,($AD298='04 Test Procedure&amp;Report'!$N$4:$N$484)*($AF$4='04 Test Procedure&amp;Report'!$O$4:$O$484),'04 Test Procedure&amp;Report'!$D$4:$D$484,"")</f>
        <v>MDW-69513</v>
      </c>
    </row>
    <row r="299" spans="1:32" ht="30" customHeight="1" x14ac:dyDescent="0.2">
      <c r="A299" s="9">
        <v>295</v>
      </c>
      <c r="B299" s="106"/>
      <c r="C299" s="9" t="s">
        <v>690</v>
      </c>
      <c r="D299" s="9" t="s">
        <v>1612</v>
      </c>
      <c r="E299" s="9" t="str">
        <f t="shared" si="5"/>
        <v>3</v>
      </c>
      <c r="F299" s="9" t="s">
        <v>405</v>
      </c>
      <c r="G299" s="9" t="s">
        <v>1481</v>
      </c>
      <c r="H299" s="8">
        <v>46002</v>
      </c>
      <c r="I299" s="9" t="s">
        <v>767</v>
      </c>
      <c r="J299" s="9" t="s">
        <v>878</v>
      </c>
      <c r="K299" s="10" t="s">
        <v>1482</v>
      </c>
      <c r="L299" s="9">
        <v>2</v>
      </c>
      <c r="M299" s="9" t="s">
        <v>909</v>
      </c>
      <c r="N299" s="9" t="s">
        <v>872</v>
      </c>
      <c r="O299" s="9" t="s">
        <v>784</v>
      </c>
      <c r="P299" s="9"/>
      <c r="Q299" s="9" t="s">
        <v>874</v>
      </c>
      <c r="R299" s="9" t="s">
        <v>1108</v>
      </c>
      <c r="S299" s="9" t="s">
        <v>784</v>
      </c>
      <c r="T299" s="9" t="s">
        <v>1454</v>
      </c>
      <c r="U299" s="9" t="s">
        <v>791</v>
      </c>
      <c r="V299" s="9"/>
      <c r="W299" s="101">
        <f>_xlfn.XLOOKUP($C299,'Master Data Lot2'!B:B,'Master Data Lot2'!I:I,"")</f>
        <v>46066</v>
      </c>
      <c r="X299" s="12" t="s">
        <v>768</v>
      </c>
      <c r="Y299" s="101">
        <f>_xlfn.XLOOKUP($C299,'01 Summary'!E:E,'01 Summary'!K:K,"")</f>
        <v>46235</v>
      </c>
      <c r="Z299" s="106" t="str">
        <f>_xlfn.XLOOKUP($C299,'00 MASTER WORK REGISTER'!B:B,'00 MASTER WORK REGISTER'!I:I,"")</f>
        <v>สหชาติ</v>
      </c>
      <c r="AA299" s="106" t="s">
        <v>784</v>
      </c>
      <c r="AB299" s="106" t="s">
        <v>1902</v>
      </c>
      <c r="AD299" s="10" t="s">
        <v>4573</v>
      </c>
      <c r="AE299" s="9" t="str" cm="1">
        <f t="array" ref="AE299">_xlfn.XLOOKUP(1,($AD299='04 Test Procedure&amp;Report'!$N$4:$N$484)*($AE$4='04 Test Procedure&amp;Report'!$O$4:$O$484),'04 Test Procedure&amp;Report'!$D$4:$D$484,"")</f>
        <v>MDW-69514</v>
      </c>
      <c r="AF299" s="9" t="str" cm="1">
        <f t="array" ref="AF299">_xlfn.XLOOKUP(1,($AD299='04 Test Procedure&amp;Report'!$N$4:$N$484)*($AF$4='04 Test Procedure&amp;Report'!$O$4:$O$484),'04 Test Procedure&amp;Report'!$D$4:$D$484,"")</f>
        <v>MDW-69515</v>
      </c>
    </row>
    <row r="300" spans="1:32" ht="30" customHeight="1" x14ac:dyDescent="0.2">
      <c r="A300" s="9">
        <v>296</v>
      </c>
      <c r="B300" s="106"/>
      <c r="C300" s="9" t="s">
        <v>690</v>
      </c>
      <c r="D300" s="9" t="s">
        <v>1612</v>
      </c>
      <c r="E300" s="9" t="str">
        <f t="shared" si="5"/>
        <v>3</v>
      </c>
      <c r="F300" s="9" t="s">
        <v>405</v>
      </c>
      <c r="G300" s="9" t="s">
        <v>1481</v>
      </c>
      <c r="H300" s="26">
        <v>46042</v>
      </c>
      <c r="I300" s="27" t="s">
        <v>1483</v>
      </c>
      <c r="J300" s="9" t="s">
        <v>878</v>
      </c>
      <c r="K300" s="10" t="s">
        <v>1482</v>
      </c>
      <c r="L300" s="9">
        <v>2</v>
      </c>
      <c r="M300" s="9" t="s">
        <v>909</v>
      </c>
      <c r="N300" s="9" t="s">
        <v>872</v>
      </c>
      <c r="O300" s="9" t="s">
        <v>784</v>
      </c>
      <c r="P300" s="9"/>
      <c r="Q300" s="9" t="s">
        <v>874</v>
      </c>
      <c r="R300" s="9" t="s">
        <v>1108</v>
      </c>
      <c r="S300" s="9" t="s">
        <v>784</v>
      </c>
      <c r="T300" s="9" t="s">
        <v>1454</v>
      </c>
      <c r="U300" s="9" t="s">
        <v>791</v>
      </c>
      <c r="V300" s="9"/>
      <c r="W300" s="101">
        <f>_xlfn.XLOOKUP($C300,'Master Data Lot2'!B:B,'Master Data Lot2'!I:I,"")</f>
        <v>46066</v>
      </c>
      <c r="X300" s="12" t="s">
        <v>768</v>
      </c>
      <c r="Y300" s="101">
        <f>_xlfn.XLOOKUP($C300,'01 Summary'!E:E,'01 Summary'!K:K,"")</f>
        <v>46235</v>
      </c>
      <c r="Z300" s="106" t="str">
        <f>_xlfn.XLOOKUP($C300,'00 MASTER WORK REGISTER'!B:B,'00 MASTER WORK REGISTER'!I:I,"")</f>
        <v>สหชาติ</v>
      </c>
      <c r="AA300" s="106" t="s">
        <v>784</v>
      </c>
      <c r="AB300" s="106" t="s">
        <v>1902</v>
      </c>
      <c r="AD300" s="10" t="s">
        <v>4573</v>
      </c>
      <c r="AE300" s="9" t="str" cm="1">
        <f t="array" ref="AE300">_xlfn.XLOOKUP(1,($AD300='04 Test Procedure&amp;Report'!$N$4:$N$484)*($AE$4='04 Test Procedure&amp;Report'!$O$4:$O$484),'04 Test Procedure&amp;Report'!$D$4:$D$484,"")</f>
        <v>MDW-69514</v>
      </c>
      <c r="AF300" s="9" t="str" cm="1">
        <f t="array" ref="AF300">_xlfn.XLOOKUP(1,($AD300='04 Test Procedure&amp;Report'!$N$4:$N$484)*($AF$4='04 Test Procedure&amp;Report'!$O$4:$O$484),'04 Test Procedure&amp;Report'!$D$4:$D$484,"")</f>
        <v>MDW-69515</v>
      </c>
    </row>
    <row r="301" spans="1:32" ht="30" customHeight="1" x14ac:dyDescent="0.2">
      <c r="A301" s="14">
        <v>297</v>
      </c>
      <c r="B301" s="105"/>
      <c r="C301" s="14"/>
      <c r="D301" s="14" t="s">
        <v>1612</v>
      </c>
      <c r="E301" s="14" t="str">
        <f t="shared" si="5"/>
        <v>3</v>
      </c>
      <c r="F301" s="14" t="s">
        <v>1484</v>
      </c>
      <c r="G301" s="14"/>
      <c r="H301" s="15"/>
      <c r="I301" s="14"/>
      <c r="J301" s="14" t="s">
        <v>878</v>
      </c>
      <c r="K301" s="16" t="s">
        <v>1485</v>
      </c>
      <c r="L301" s="14">
        <v>2</v>
      </c>
      <c r="M301" s="14" t="s">
        <v>1124</v>
      </c>
      <c r="N301" s="14" t="s">
        <v>792</v>
      </c>
      <c r="O301" s="14" t="s">
        <v>886</v>
      </c>
      <c r="P301" s="14"/>
      <c r="Q301" s="14" t="s">
        <v>788</v>
      </c>
      <c r="R301" s="14" t="s">
        <v>1108</v>
      </c>
      <c r="S301" s="14" t="s">
        <v>886</v>
      </c>
      <c r="T301" s="14" t="s">
        <v>1454</v>
      </c>
      <c r="U301" s="14" t="s">
        <v>791</v>
      </c>
      <c r="V301" s="14"/>
      <c r="W301" s="102"/>
      <c r="X301" s="18" t="s">
        <v>527</v>
      </c>
      <c r="Y301" s="102" t="str">
        <f>_xlfn.XLOOKUP($C301,'01 Summary'!E:E,'01 Summary'!K:K,"")</f>
        <v/>
      </c>
      <c r="Z301" s="105">
        <f>_xlfn.XLOOKUP($C301,'00 MASTER WORK REGISTER'!B:B,'00 MASTER WORK REGISTER'!I:I,"")</f>
        <v>0</v>
      </c>
      <c r="AA301" s="105" t="s">
        <v>886</v>
      </c>
      <c r="AB301" s="105" t="s">
        <v>1902</v>
      </c>
      <c r="AD301" s="16" t="s">
        <v>4574</v>
      </c>
      <c r="AE301" s="14" t="str" cm="1">
        <f t="array" ref="AE301">_xlfn.XLOOKUP(1,($AD301='04 Test Procedure&amp;Report'!$N$4:$N$484)*($AE$4='04 Test Procedure&amp;Report'!$O$4:$O$484),'04 Test Procedure&amp;Report'!$D$4:$D$484,"")</f>
        <v>MDW-69516</v>
      </c>
      <c r="AF301" s="14" t="str" cm="1">
        <f t="array" ref="AF301">_xlfn.XLOOKUP(1,($AD301='04 Test Procedure&amp;Report'!$N$4:$N$484)*($AF$4='04 Test Procedure&amp;Report'!$O$4:$O$484),'04 Test Procedure&amp;Report'!$D$4:$D$484,"")</f>
        <v/>
      </c>
    </row>
    <row r="302" spans="1:32" ht="30" customHeight="1" x14ac:dyDescent="0.2">
      <c r="A302" s="9">
        <v>298</v>
      </c>
      <c r="B302" s="106"/>
      <c r="C302" s="9" t="s">
        <v>691</v>
      </c>
      <c r="D302" s="9" t="s">
        <v>1612</v>
      </c>
      <c r="E302" s="9" t="str">
        <f t="shared" si="5"/>
        <v>3</v>
      </c>
      <c r="F302" s="9" t="s">
        <v>406</v>
      </c>
      <c r="G302" s="9" t="s">
        <v>1486</v>
      </c>
      <c r="H302" s="8">
        <v>46009</v>
      </c>
      <c r="I302" s="9" t="s">
        <v>767</v>
      </c>
      <c r="J302" s="9" t="s">
        <v>878</v>
      </c>
      <c r="K302" s="10" t="s">
        <v>1487</v>
      </c>
      <c r="L302" s="9">
        <v>3</v>
      </c>
      <c r="M302" s="9" t="s">
        <v>909</v>
      </c>
      <c r="N302" s="9" t="s">
        <v>872</v>
      </c>
      <c r="O302" s="9" t="s">
        <v>784</v>
      </c>
      <c r="P302" s="9"/>
      <c r="Q302" s="9" t="s">
        <v>874</v>
      </c>
      <c r="R302" s="9" t="s">
        <v>1108</v>
      </c>
      <c r="S302" s="9" t="s">
        <v>784</v>
      </c>
      <c r="T302" s="9" t="s">
        <v>1454</v>
      </c>
      <c r="U302" s="9" t="s">
        <v>791</v>
      </c>
      <c r="V302" s="9"/>
      <c r="W302" s="101">
        <f>_xlfn.XLOOKUP($C302,'Master Data Lot2'!B:B,'Master Data Lot2'!I:I,"")</f>
        <v>46066</v>
      </c>
      <c r="X302" s="12" t="s">
        <v>768</v>
      </c>
      <c r="Y302" s="101">
        <f>_xlfn.XLOOKUP($C302,'01 Summary'!E:E,'01 Summary'!K:K,"")</f>
        <v>46238</v>
      </c>
      <c r="Z302" s="106" t="str">
        <f>_xlfn.XLOOKUP($C302,'00 MASTER WORK REGISTER'!B:B,'00 MASTER WORK REGISTER'!I:I,"")</f>
        <v>สหชาติ</v>
      </c>
      <c r="AA302" s="106" t="s">
        <v>784</v>
      </c>
      <c r="AB302" s="106" t="s">
        <v>1902</v>
      </c>
      <c r="AD302" s="10" t="s">
        <v>4575</v>
      </c>
      <c r="AE302" s="9" t="str" cm="1">
        <f t="array" ref="AE302">_xlfn.XLOOKUP(1,($AD302='04 Test Procedure&amp;Report'!$N$4:$N$484)*($AE$4='04 Test Procedure&amp;Report'!$O$4:$O$484),'04 Test Procedure&amp;Report'!$D$4:$D$484,"")</f>
        <v>MDW-69518</v>
      </c>
      <c r="AF302" s="9" t="str" cm="1">
        <f t="array" ref="AF302">_xlfn.XLOOKUP(1,($AD302='04 Test Procedure&amp;Report'!$N$4:$N$484)*($AF$4='04 Test Procedure&amp;Report'!$O$4:$O$484),'04 Test Procedure&amp;Report'!$D$4:$D$484,"")</f>
        <v/>
      </c>
    </row>
    <row r="303" spans="1:32" ht="30" customHeight="1" x14ac:dyDescent="0.2">
      <c r="A303" s="14">
        <v>299</v>
      </c>
      <c r="B303" s="105"/>
      <c r="C303" s="14"/>
      <c r="D303" s="14" t="s">
        <v>1612</v>
      </c>
      <c r="E303" s="14" t="str">
        <f t="shared" si="5"/>
        <v>3</v>
      </c>
      <c r="F303" s="14" t="s">
        <v>1488</v>
      </c>
      <c r="G303" s="14"/>
      <c r="H303" s="15"/>
      <c r="I303" s="14"/>
      <c r="J303" s="14" t="s">
        <v>878</v>
      </c>
      <c r="K303" s="16" t="s">
        <v>1489</v>
      </c>
      <c r="L303" s="14">
        <v>3</v>
      </c>
      <c r="M303" s="14" t="s">
        <v>1124</v>
      </c>
      <c r="N303" s="14" t="s">
        <v>792</v>
      </c>
      <c r="O303" s="14" t="s">
        <v>886</v>
      </c>
      <c r="P303" s="14"/>
      <c r="Q303" s="14" t="s">
        <v>788</v>
      </c>
      <c r="R303" s="14" t="s">
        <v>1108</v>
      </c>
      <c r="S303" s="14" t="s">
        <v>886</v>
      </c>
      <c r="T303" s="14" t="s">
        <v>1454</v>
      </c>
      <c r="U303" s="14" t="s">
        <v>791</v>
      </c>
      <c r="V303" s="14"/>
      <c r="W303" s="102"/>
      <c r="X303" s="18" t="s">
        <v>527</v>
      </c>
      <c r="Y303" s="102" t="str">
        <f>_xlfn.XLOOKUP($C303,'01 Summary'!E:E,'01 Summary'!K:K,"")</f>
        <v/>
      </c>
      <c r="Z303" s="105">
        <f>_xlfn.XLOOKUP($C303,'00 MASTER WORK REGISTER'!B:B,'00 MASTER WORK REGISTER'!I:I,"")</f>
        <v>0</v>
      </c>
      <c r="AA303" s="105" t="s">
        <v>886</v>
      </c>
      <c r="AB303" s="105" t="s">
        <v>1902</v>
      </c>
      <c r="AD303" s="16" t="s">
        <v>4576</v>
      </c>
      <c r="AE303" s="14" t="str" cm="1">
        <f t="array" ref="AE303">_xlfn.XLOOKUP(1,($AD303='04 Test Procedure&amp;Report'!$N$4:$N$484)*($AE$4='04 Test Procedure&amp;Report'!$O$4:$O$484),'04 Test Procedure&amp;Report'!$D$4:$D$484,"")</f>
        <v>MDW-69520</v>
      </c>
      <c r="AF303" s="14" t="str" cm="1">
        <f t="array" ref="AF303">_xlfn.XLOOKUP(1,($AD303='04 Test Procedure&amp;Report'!$N$4:$N$484)*($AF$4='04 Test Procedure&amp;Report'!$O$4:$O$484),'04 Test Procedure&amp;Report'!$D$4:$D$484,"")</f>
        <v/>
      </c>
    </row>
    <row r="304" spans="1:32" ht="30" customHeight="1" x14ac:dyDescent="0.2">
      <c r="A304" s="9">
        <v>300</v>
      </c>
      <c r="B304" s="106"/>
      <c r="C304" s="9" t="s">
        <v>692</v>
      </c>
      <c r="D304" s="9" t="s">
        <v>1612</v>
      </c>
      <c r="E304" s="9" t="str">
        <f t="shared" si="5"/>
        <v>3</v>
      </c>
      <c r="F304" s="9" t="s">
        <v>408</v>
      </c>
      <c r="G304" s="9" t="s">
        <v>1490</v>
      </c>
      <c r="H304" s="8">
        <v>46009</v>
      </c>
      <c r="I304" s="9" t="s">
        <v>767</v>
      </c>
      <c r="J304" s="9" t="s">
        <v>878</v>
      </c>
      <c r="K304" s="10" t="s">
        <v>1491</v>
      </c>
      <c r="L304" s="9">
        <v>4</v>
      </c>
      <c r="M304" s="9" t="s">
        <v>909</v>
      </c>
      <c r="N304" s="9" t="s">
        <v>872</v>
      </c>
      <c r="O304" s="9" t="s">
        <v>784</v>
      </c>
      <c r="P304" s="9"/>
      <c r="Q304" s="9" t="s">
        <v>874</v>
      </c>
      <c r="R304" s="9" t="s">
        <v>1108</v>
      </c>
      <c r="S304" s="9" t="s">
        <v>784</v>
      </c>
      <c r="T304" s="9" t="s">
        <v>1454</v>
      </c>
      <c r="U304" s="9" t="s">
        <v>791</v>
      </c>
      <c r="V304" s="9"/>
      <c r="W304" s="101">
        <f>_xlfn.XLOOKUP($C304,'Master Data Lot2'!B:B,'Master Data Lot2'!I:I,"")</f>
        <v>46125</v>
      </c>
      <c r="X304" s="12" t="s">
        <v>768</v>
      </c>
      <c r="Y304" s="101">
        <f>_xlfn.XLOOKUP($C304,'01 Summary'!E:E,'01 Summary'!K:K,"")</f>
        <v>46206</v>
      </c>
      <c r="Z304" s="106" t="str">
        <f>_xlfn.XLOOKUP($C304,'00 MASTER WORK REGISTER'!B:B,'00 MASTER WORK REGISTER'!I:I,"")</f>
        <v>สหชาติ</v>
      </c>
      <c r="AA304" s="106" t="s">
        <v>784</v>
      </c>
      <c r="AB304" s="106" t="s">
        <v>1902</v>
      </c>
      <c r="AD304" s="10" t="s">
        <v>4577</v>
      </c>
      <c r="AE304" s="9" t="str" cm="1">
        <f t="array" ref="AE304">_xlfn.XLOOKUP(1,($AD304='04 Test Procedure&amp;Report'!$N$4:$N$484)*($AE$4='04 Test Procedure&amp;Report'!$O$4:$O$484),'04 Test Procedure&amp;Report'!$D$4:$D$484,"")</f>
        <v>MDW-69522</v>
      </c>
      <c r="AF304" s="9" t="str" cm="1">
        <f t="array" ref="AF304">_xlfn.XLOOKUP(1,($AD304='04 Test Procedure&amp;Report'!$N$4:$N$484)*($AF$4='04 Test Procedure&amp;Report'!$O$4:$O$484),'04 Test Procedure&amp;Report'!$D$4:$D$484,"")</f>
        <v>MDW-69523</v>
      </c>
    </row>
    <row r="305" spans="1:33" ht="30" customHeight="1" x14ac:dyDescent="0.2">
      <c r="A305" s="9">
        <v>301</v>
      </c>
      <c r="B305" s="106"/>
      <c r="C305" s="9" t="s">
        <v>692</v>
      </c>
      <c r="D305" s="9" t="s">
        <v>1612</v>
      </c>
      <c r="E305" s="9" t="str">
        <f t="shared" si="5"/>
        <v>3</v>
      </c>
      <c r="F305" s="9" t="s">
        <v>408</v>
      </c>
      <c r="G305" s="9" t="s">
        <v>1490</v>
      </c>
      <c r="H305" s="8">
        <v>46148</v>
      </c>
      <c r="I305" s="9" t="s">
        <v>769</v>
      </c>
      <c r="J305" s="9" t="s">
        <v>878</v>
      </c>
      <c r="K305" s="10" t="s">
        <v>1491</v>
      </c>
      <c r="L305" s="9">
        <v>4</v>
      </c>
      <c r="M305" s="9" t="s">
        <v>909</v>
      </c>
      <c r="N305" s="9" t="s">
        <v>872</v>
      </c>
      <c r="O305" s="9" t="s">
        <v>784</v>
      </c>
      <c r="P305" s="9"/>
      <c r="Q305" s="9" t="s">
        <v>874</v>
      </c>
      <c r="R305" s="9" t="s">
        <v>1108</v>
      </c>
      <c r="S305" s="9" t="s">
        <v>784</v>
      </c>
      <c r="T305" s="9" t="s">
        <v>1454</v>
      </c>
      <c r="U305" s="9" t="s">
        <v>791</v>
      </c>
      <c r="V305" s="9"/>
      <c r="W305" s="101">
        <f>_xlfn.XLOOKUP($C305,'Master Data Lot2'!B:B,'Master Data Lot2'!I:I,"")</f>
        <v>46125</v>
      </c>
      <c r="X305" s="12" t="s">
        <v>768</v>
      </c>
      <c r="Y305" s="101">
        <f>_xlfn.XLOOKUP($C305,'01 Summary'!E:E,'01 Summary'!K:K,"")</f>
        <v>46206</v>
      </c>
      <c r="Z305" s="106" t="str">
        <f>_xlfn.XLOOKUP($C305,'00 MASTER WORK REGISTER'!B:B,'00 MASTER WORK REGISTER'!I:I,"")</f>
        <v>สหชาติ</v>
      </c>
      <c r="AA305" s="106" t="s">
        <v>784</v>
      </c>
      <c r="AB305" s="106" t="s">
        <v>1902</v>
      </c>
      <c r="AD305" s="10" t="s">
        <v>4577</v>
      </c>
      <c r="AE305" s="9" t="str" cm="1">
        <f t="array" ref="AE305">_xlfn.XLOOKUP(1,($AD305='04 Test Procedure&amp;Report'!$N$4:$N$484)*($AE$4='04 Test Procedure&amp;Report'!$O$4:$O$484),'04 Test Procedure&amp;Report'!$D$4:$D$484,"")</f>
        <v>MDW-69522</v>
      </c>
      <c r="AF305" s="9" t="str" cm="1">
        <f t="array" ref="AF305">_xlfn.XLOOKUP(1,($AD305='04 Test Procedure&amp;Report'!$N$4:$N$484)*($AF$4='04 Test Procedure&amp;Report'!$O$4:$O$484),'04 Test Procedure&amp;Report'!$D$4:$D$484,"")</f>
        <v>MDW-69523</v>
      </c>
    </row>
    <row r="306" spans="1:33" ht="30" customHeight="1" x14ac:dyDescent="0.2">
      <c r="A306" s="9">
        <v>302</v>
      </c>
      <c r="B306" s="106"/>
      <c r="C306" s="9" t="s">
        <v>693</v>
      </c>
      <c r="D306" s="9" t="s">
        <v>1612</v>
      </c>
      <c r="E306" s="9" t="str">
        <f t="shared" si="5"/>
        <v>3</v>
      </c>
      <c r="F306" s="9" t="s">
        <v>407</v>
      </c>
      <c r="G306" s="9" t="s">
        <v>1492</v>
      </c>
      <c r="H306" s="8">
        <v>46177</v>
      </c>
      <c r="I306" s="9" t="s">
        <v>767</v>
      </c>
      <c r="J306" s="9" t="s">
        <v>878</v>
      </c>
      <c r="K306" s="10" t="s">
        <v>1493</v>
      </c>
      <c r="L306" s="9">
        <v>4</v>
      </c>
      <c r="M306" s="9" t="s">
        <v>865</v>
      </c>
      <c r="N306" s="9" t="s">
        <v>792</v>
      </c>
      <c r="O306" s="9" t="s">
        <v>886</v>
      </c>
      <c r="P306" s="9"/>
      <c r="Q306" s="9" t="s">
        <v>788</v>
      </c>
      <c r="R306" s="9" t="s">
        <v>1108</v>
      </c>
      <c r="S306" s="9" t="s">
        <v>886</v>
      </c>
      <c r="T306" s="9" t="s">
        <v>1454</v>
      </c>
      <c r="U306" s="9" t="s">
        <v>791</v>
      </c>
      <c r="V306" s="9"/>
      <c r="W306" s="101">
        <f>_xlfn.XLOOKUP($C306,'Master Data Lot2'!B:B,'Master Data Lot2'!I:I,"")</f>
        <v>46125</v>
      </c>
      <c r="X306" s="12" t="s">
        <v>768</v>
      </c>
      <c r="Y306" s="101">
        <f>_xlfn.XLOOKUP($C306,'01 Summary'!E:E,'01 Summary'!K:K,"")</f>
        <v>46207</v>
      </c>
      <c r="Z306" s="106" t="str">
        <f>_xlfn.XLOOKUP($C306,'00 MASTER WORK REGISTER'!B:B,'00 MASTER WORK REGISTER'!I:I,"")</f>
        <v>ประธาน</v>
      </c>
      <c r="AA306" s="106" t="s">
        <v>886</v>
      </c>
      <c r="AB306" s="106" t="s">
        <v>1902</v>
      </c>
      <c r="AD306" s="10" t="s">
        <v>4578</v>
      </c>
      <c r="AE306" s="9" t="str" cm="1">
        <f t="array" ref="AE306">_xlfn.XLOOKUP(1,($AD306='04 Test Procedure&amp;Report'!$N$4:$N$484)*($AE$4='04 Test Procedure&amp;Report'!$O$4:$O$484),'04 Test Procedure&amp;Report'!$D$4:$D$484,"")</f>
        <v>MDW-69524</v>
      </c>
      <c r="AF306" s="9" t="str" cm="1">
        <f t="array" ref="AF306">_xlfn.XLOOKUP(1,($AD306='04 Test Procedure&amp;Report'!$N$4:$N$484)*($AF$4='04 Test Procedure&amp;Report'!$O$4:$O$484),'04 Test Procedure&amp;Report'!$D$4:$D$484,"")</f>
        <v>MDW-69525</v>
      </c>
    </row>
    <row r="307" spans="1:33" ht="30" customHeight="1" x14ac:dyDescent="0.2">
      <c r="A307" s="9">
        <v>303</v>
      </c>
      <c r="B307" s="106"/>
      <c r="C307" s="9" t="s">
        <v>694</v>
      </c>
      <c r="D307" s="9" t="s">
        <v>1612</v>
      </c>
      <c r="E307" s="9" t="str">
        <f t="shared" si="5"/>
        <v>3</v>
      </c>
      <c r="F307" s="9" t="s">
        <v>409</v>
      </c>
      <c r="G307" s="9" t="s">
        <v>1494</v>
      </c>
      <c r="H307" s="8">
        <v>46073</v>
      </c>
      <c r="I307" s="9" t="s">
        <v>767</v>
      </c>
      <c r="J307" s="9" t="s">
        <v>878</v>
      </c>
      <c r="K307" s="24" t="s">
        <v>1614</v>
      </c>
      <c r="L307" s="9">
        <v>5</v>
      </c>
      <c r="M307" s="9" t="s">
        <v>909</v>
      </c>
      <c r="N307" s="9" t="s">
        <v>872</v>
      </c>
      <c r="O307" s="9" t="s">
        <v>784</v>
      </c>
      <c r="P307" s="9"/>
      <c r="Q307" s="9" t="s">
        <v>874</v>
      </c>
      <c r="R307" s="9" t="s">
        <v>1108</v>
      </c>
      <c r="S307" s="9" t="s">
        <v>784</v>
      </c>
      <c r="T307" s="9" t="s">
        <v>1454</v>
      </c>
      <c r="U307" s="9" t="s">
        <v>791</v>
      </c>
      <c r="V307" s="9"/>
      <c r="W307" s="101">
        <f>_xlfn.XLOOKUP($C307,'Master Data Lot2'!B:B,'Master Data Lot2'!I:I,"")</f>
        <v>46309</v>
      </c>
      <c r="X307" s="12" t="s">
        <v>768</v>
      </c>
      <c r="Y307" s="101">
        <f>_xlfn.XLOOKUP($C307,'01 Summary'!E:E,'01 Summary'!K:K,"")</f>
        <v>46388</v>
      </c>
      <c r="Z307" s="106" t="str">
        <f>_xlfn.XLOOKUP($C307,'00 MASTER WORK REGISTER'!B:B,'00 MASTER WORK REGISTER'!I:I,"")</f>
        <v>สหชาติ</v>
      </c>
      <c r="AA307" s="106" t="s">
        <v>784</v>
      </c>
      <c r="AB307" s="106" t="s">
        <v>1902</v>
      </c>
      <c r="AD307" s="24" t="s">
        <v>4579</v>
      </c>
      <c r="AE307" s="9" t="str" cm="1">
        <f t="array" ref="AE307">_xlfn.XLOOKUP(1,($AD307='04 Test Procedure&amp;Report'!$N$4:$N$484)*($AE$4='04 Test Procedure&amp;Report'!$O$4:$O$484),'04 Test Procedure&amp;Report'!$D$4:$D$484,"")</f>
        <v>MDW-69526</v>
      </c>
      <c r="AF307" s="9" t="str" cm="1">
        <f t="array" ref="AF307">_xlfn.XLOOKUP(1,($AD307='04 Test Procedure&amp;Report'!$N$4:$N$484)*($AF$4='04 Test Procedure&amp;Report'!$O$4:$O$484),'04 Test Procedure&amp;Report'!$D$4:$D$484,"")</f>
        <v>MDW-69527</v>
      </c>
    </row>
    <row r="308" spans="1:33" ht="30" customHeight="1" x14ac:dyDescent="0.2">
      <c r="A308" s="9">
        <v>304</v>
      </c>
      <c r="B308" s="106" t="s">
        <v>1629</v>
      </c>
      <c r="C308" s="9" t="s">
        <v>706</v>
      </c>
      <c r="D308" s="9" t="s">
        <v>1612</v>
      </c>
      <c r="E308" s="9" t="str">
        <f t="shared" si="5"/>
        <v>3</v>
      </c>
      <c r="F308" s="9" t="s">
        <v>418</v>
      </c>
      <c r="G308" s="9"/>
      <c r="H308" s="8">
        <v>46002</v>
      </c>
      <c r="I308" s="9" t="s">
        <v>767</v>
      </c>
      <c r="J308" s="9" t="s">
        <v>878</v>
      </c>
      <c r="K308" s="10" t="s">
        <v>1495</v>
      </c>
      <c r="L308" s="9">
        <v>6</v>
      </c>
      <c r="M308" s="9" t="s">
        <v>909</v>
      </c>
      <c r="N308" s="9" t="s">
        <v>872</v>
      </c>
      <c r="O308" s="9" t="s">
        <v>784</v>
      </c>
      <c r="P308" s="9"/>
      <c r="Q308" s="9" t="s">
        <v>874</v>
      </c>
      <c r="R308" s="9" t="s">
        <v>1108</v>
      </c>
      <c r="S308" s="9" t="s">
        <v>784</v>
      </c>
      <c r="T308" s="9" t="s">
        <v>1454</v>
      </c>
      <c r="U308" s="9" t="s">
        <v>791</v>
      </c>
      <c r="V308" s="9"/>
      <c r="W308" s="101">
        <f>_xlfn.XLOOKUP($C308,'Master Data Lot2'!B:B,'Master Data Lot2'!I:I,"")</f>
        <v>46081</v>
      </c>
      <c r="X308" s="12" t="s">
        <v>768</v>
      </c>
      <c r="Y308" s="101">
        <f>_xlfn.XLOOKUP($C308,'01 Summary'!E:E,'01 Summary'!K:K,"")</f>
        <v>46237</v>
      </c>
      <c r="Z308" s="106" t="str">
        <f>_xlfn.XLOOKUP($C308,'00 MASTER WORK REGISTER'!B:B,'00 MASTER WORK REGISTER'!I:I,"")</f>
        <v>สหชาติ</v>
      </c>
      <c r="AA308" s="106" t="s">
        <v>784</v>
      </c>
      <c r="AB308" s="106" t="s">
        <v>1902</v>
      </c>
      <c r="AD308" s="10" t="s">
        <v>4580</v>
      </c>
      <c r="AE308" s="9" t="str" cm="1">
        <f t="array" ref="AE308">_xlfn.XLOOKUP(1,($AD308='04 Test Procedure&amp;Report'!$N$4:$N$484)*($AE$4='04 Test Procedure&amp;Report'!$O$4:$O$484),'04 Test Procedure&amp;Report'!$D$4:$D$484,"")</f>
        <v>MDW-69528</v>
      </c>
      <c r="AF308" s="9" t="str" cm="1">
        <f t="array" ref="AF308">_xlfn.XLOOKUP(1,($AD308='04 Test Procedure&amp;Report'!$N$4:$N$484)*($AF$4='04 Test Procedure&amp;Report'!$O$4:$O$484),'04 Test Procedure&amp;Report'!$D$4:$D$484,"")</f>
        <v>MDW-69529</v>
      </c>
    </row>
    <row r="309" spans="1:33" ht="30" customHeight="1" x14ac:dyDescent="0.2">
      <c r="A309" s="9">
        <v>305</v>
      </c>
      <c r="B309" s="106" t="s">
        <v>1629</v>
      </c>
      <c r="C309" s="9" t="s">
        <v>707</v>
      </c>
      <c r="D309" s="9" t="s">
        <v>1612</v>
      </c>
      <c r="E309" s="9" t="str">
        <f t="shared" si="5"/>
        <v>3</v>
      </c>
      <c r="F309" s="9" t="s">
        <v>417</v>
      </c>
      <c r="G309" s="9" t="s">
        <v>1496</v>
      </c>
      <c r="H309" s="8">
        <v>46147</v>
      </c>
      <c r="I309" s="9" t="s">
        <v>767</v>
      </c>
      <c r="J309" s="9" t="s">
        <v>878</v>
      </c>
      <c r="K309" s="10" t="s">
        <v>1497</v>
      </c>
      <c r="L309" s="9">
        <v>6</v>
      </c>
      <c r="M309" s="9" t="s">
        <v>1124</v>
      </c>
      <c r="N309" s="9" t="s">
        <v>792</v>
      </c>
      <c r="O309" s="9" t="s">
        <v>886</v>
      </c>
      <c r="P309" s="9"/>
      <c r="Q309" s="9" t="s">
        <v>788</v>
      </c>
      <c r="R309" s="9" t="s">
        <v>1108</v>
      </c>
      <c r="S309" s="9" t="s">
        <v>886</v>
      </c>
      <c r="T309" s="9" t="s">
        <v>1454</v>
      </c>
      <c r="U309" s="9" t="s">
        <v>791</v>
      </c>
      <c r="V309" s="9"/>
      <c r="W309" s="101">
        <f>_xlfn.XLOOKUP($C309,'Master Data Lot2'!B:B,'Master Data Lot2'!I:I,"")</f>
        <v>46081</v>
      </c>
      <c r="X309" s="12" t="s">
        <v>768</v>
      </c>
      <c r="Y309" s="101">
        <f>_xlfn.XLOOKUP($C309,'01 Summary'!E:E,'01 Summary'!K:K,"")</f>
        <v>46237</v>
      </c>
      <c r="Z309" s="106" t="str">
        <f>_xlfn.XLOOKUP($C309,'00 MASTER WORK REGISTER'!B:B,'00 MASTER WORK REGISTER'!I:I,"")</f>
        <v>ประธาน</v>
      </c>
      <c r="AA309" s="106" t="s">
        <v>886</v>
      </c>
      <c r="AB309" s="106" t="s">
        <v>1902</v>
      </c>
      <c r="AD309" s="10" t="s">
        <v>4581</v>
      </c>
      <c r="AE309" s="9" t="str" cm="1">
        <f t="array" ref="AE309">_xlfn.XLOOKUP(1,($AD309='04 Test Procedure&amp;Report'!$N$4:$N$484)*($AE$4='04 Test Procedure&amp;Report'!$O$4:$O$484),'04 Test Procedure&amp;Report'!$D$4:$D$484,"")</f>
        <v>MDW-69530</v>
      </c>
      <c r="AF309" s="9" t="str" cm="1">
        <f t="array" ref="AF309">_xlfn.XLOOKUP(1,($AD309='04 Test Procedure&amp;Report'!$N$4:$N$484)*($AF$4='04 Test Procedure&amp;Report'!$O$4:$O$484),'04 Test Procedure&amp;Report'!$D$4:$D$484,"")</f>
        <v>MDW-69531</v>
      </c>
    </row>
    <row r="310" spans="1:33" ht="30" customHeight="1" x14ac:dyDescent="0.2">
      <c r="A310" s="9">
        <v>306</v>
      </c>
      <c r="B310" s="106" t="s">
        <v>1629</v>
      </c>
      <c r="C310" s="9" t="s">
        <v>704</v>
      </c>
      <c r="D310" s="9" t="s">
        <v>1612</v>
      </c>
      <c r="E310" s="9" t="str">
        <f t="shared" si="5"/>
        <v>3</v>
      </c>
      <c r="F310" s="9" t="s">
        <v>416</v>
      </c>
      <c r="G310" s="9" t="s">
        <v>1498</v>
      </c>
      <c r="H310" s="8">
        <v>46009</v>
      </c>
      <c r="I310" s="9" t="s">
        <v>767</v>
      </c>
      <c r="J310" s="9" t="s">
        <v>878</v>
      </c>
      <c r="K310" s="10" t="s">
        <v>1499</v>
      </c>
      <c r="L310" s="9">
        <v>7</v>
      </c>
      <c r="M310" s="9" t="s">
        <v>909</v>
      </c>
      <c r="N310" s="9" t="s">
        <v>872</v>
      </c>
      <c r="O310" s="9" t="s">
        <v>784</v>
      </c>
      <c r="P310" s="9"/>
      <c r="Q310" s="9" t="s">
        <v>874</v>
      </c>
      <c r="R310" s="9" t="s">
        <v>1108</v>
      </c>
      <c r="S310" s="9" t="s">
        <v>784</v>
      </c>
      <c r="T310" s="9" t="s">
        <v>1454</v>
      </c>
      <c r="U310" s="9" t="s">
        <v>791</v>
      </c>
      <c r="V310" s="9"/>
      <c r="W310" s="101">
        <f>_xlfn.XLOOKUP($C310,'Master Data Lot2'!B:B,'Master Data Lot2'!I:I,"")</f>
        <v>46081</v>
      </c>
      <c r="X310" s="12" t="s">
        <v>768</v>
      </c>
      <c r="Y310" s="101">
        <f>_xlfn.XLOOKUP($C310,'01 Summary'!E:E,'01 Summary'!K:K,"")</f>
        <v>46236</v>
      </c>
      <c r="Z310" s="106" t="str">
        <f>_xlfn.XLOOKUP($C310,'00 MASTER WORK REGISTER'!B:B,'00 MASTER WORK REGISTER'!I:I,"")</f>
        <v>สหชาติ</v>
      </c>
      <c r="AA310" s="106" t="s">
        <v>784</v>
      </c>
      <c r="AB310" s="106" t="s">
        <v>1902</v>
      </c>
      <c r="AD310" s="10" t="s">
        <v>363</v>
      </c>
      <c r="AE310" s="9" t="str" cm="1">
        <f t="array" ref="AE310">_xlfn.XLOOKUP(1,($AD310='04 Test Procedure&amp;Report'!$N$4:$N$484)*($AE$4='04 Test Procedure&amp;Report'!$O$4:$O$484),'04 Test Procedure&amp;Report'!$D$4:$D$484,"")</f>
        <v>MDW-69532</v>
      </c>
      <c r="AF310" s="9" t="str" cm="1">
        <f t="array" ref="AF310">_xlfn.XLOOKUP(1,($AD310='04 Test Procedure&amp;Report'!$N$4:$N$484)*($AF$4='04 Test Procedure&amp;Report'!$O$4:$O$484),'04 Test Procedure&amp;Report'!$D$4:$D$484,"")</f>
        <v>MDW-69533</v>
      </c>
    </row>
    <row r="311" spans="1:33" ht="30" customHeight="1" x14ac:dyDescent="0.2">
      <c r="A311" s="9">
        <v>307</v>
      </c>
      <c r="B311" s="106" t="s">
        <v>1629</v>
      </c>
      <c r="C311" s="9" t="s">
        <v>705</v>
      </c>
      <c r="D311" s="9" t="s">
        <v>1612</v>
      </c>
      <c r="E311" s="9" t="str">
        <f t="shared" si="5"/>
        <v>3</v>
      </c>
      <c r="F311" s="9" t="s">
        <v>415</v>
      </c>
      <c r="G311" s="9" t="s">
        <v>1500</v>
      </c>
      <c r="H311" s="8">
        <v>46162</v>
      </c>
      <c r="I311" s="9" t="s">
        <v>767</v>
      </c>
      <c r="J311" s="9" t="s">
        <v>878</v>
      </c>
      <c r="K311" s="10" t="s">
        <v>1501</v>
      </c>
      <c r="L311" s="9">
        <v>7</v>
      </c>
      <c r="M311" s="9" t="s">
        <v>1124</v>
      </c>
      <c r="N311" s="9" t="s">
        <v>792</v>
      </c>
      <c r="O311" s="9" t="s">
        <v>886</v>
      </c>
      <c r="P311" s="9"/>
      <c r="Q311" s="9" t="s">
        <v>788</v>
      </c>
      <c r="R311" s="9" t="s">
        <v>1108</v>
      </c>
      <c r="S311" s="9" t="s">
        <v>886</v>
      </c>
      <c r="T311" s="9" t="s">
        <v>1454</v>
      </c>
      <c r="U311" s="9" t="s">
        <v>791</v>
      </c>
      <c r="V311" s="9"/>
      <c r="W311" s="101">
        <f>_xlfn.XLOOKUP($C311,'Master Data Lot2'!B:B,'Master Data Lot2'!I:I,"")</f>
        <v>46036</v>
      </c>
      <c r="X311" s="12" t="s">
        <v>768</v>
      </c>
      <c r="Y311" s="101">
        <f>_xlfn.XLOOKUP($C311,'01 Summary'!E:E,'01 Summary'!K:K,"")</f>
        <v>46237</v>
      </c>
      <c r="Z311" s="106" t="str">
        <f>_xlfn.XLOOKUP($C311,'00 MASTER WORK REGISTER'!B:B,'00 MASTER WORK REGISTER'!I:I,"")</f>
        <v>ประธาน</v>
      </c>
      <c r="AA311" s="106" t="s">
        <v>886</v>
      </c>
      <c r="AB311" s="106" t="s">
        <v>1902</v>
      </c>
      <c r="AD311" s="10" t="s">
        <v>362</v>
      </c>
      <c r="AE311" s="9" t="str" cm="1">
        <f t="array" ref="AE311">_xlfn.XLOOKUP(1,($AD311='04 Test Procedure&amp;Report'!$N$4:$N$484)*($AE$4='04 Test Procedure&amp;Report'!$O$4:$O$484),'04 Test Procedure&amp;Report'!$D$4:$D$484,"")</f>
        <v>MDW-69534</v>
      </c>
      <c r="AF311" s="9" t="str" cm="1">
        <f t="array" ref="AF311">_xlfn.XLOOKUP(1,($AD311='04 Test Procedure&amp;Report'!$N$4:$N$484)*($AF$4='04 Test Procedure&amp;Report'!$O$4:$O$484),'04 Test Procedure&amp;Report'!$D$4:$D$484,"")</f>
        <v>MDW-69535</v>
      </c>
    </row>
    <row r="312" spans="1:33" ht="30" customHeight="1" x14ac:dyDescent="0.2">
      <c r="A312" s="9">
        <v>308</v>
      </c>
      <c r="B312" s="106" t="s">
        <v>1629</v>
      </c>
      <c r="C312" s="9" t="s">
        <v>719</v>
      </c>
      <c r="D312" s="9" t="s">
        <v>1612</v>
      </c>
      <c r="E312" s="9" t="str">
        <f t="shared" si="5"/>
        <v>3</v>
      </c>
      <c r="F312" s="9" t="s">
        <v>424</v>
      </c>
      <c r="G312" s="19" t="s">
        <v>1502</v>
      </c>
      <c r="H312" s="8"/>
      <c r="I312" s="9"/>
      <c r="J312" s="9" t="s">
        <v>878</v>
      </c>
      <c r="K312" s="10" t="s">
        <v>1503</v>
      </c>
      <c r="L312" s="9">
        <v>8</v>
      </c>
      <c r="M312" s="9" t="s">
        <v>1124</v>
      </c>
      <c r="N312" s="9" t="s">
        <v>792</v>
      </c>
      <c r="O312" s="9" t="s">
        <v>900</v>
      </c>
      <c r="P312" s="9"/>
      <c r="Q312" s="9" t="s">
        <v>788</v>
      </c>
      <c r="R312" s="9" t="s">
        <v>1108</v>
      </c>
      <c r="S312" s="9" t="s">
        <v>900</v>
      </c>
      <c r="T312" s="9" t="s">
        <v>1454</v>
      </c>
      <c r="U312" s="9" t="s">
        <v>791</v>
      </c>
      <c r="V312" s="9"/>
      <c r="W312" s="101">
        <f>_xlfn.XLOOKUP($C312,'Master Data Lot2'!B:B,'Master Data Lot2'!I:I,"")</f>
        <v>46126</v>
      </c>
      <c r="X312" s="11"/>
      <c r="Y312" s="101">
        <f>_xlfn.XLOOKUP($C312,'01 Summary'!E:E,'01 Summary'!K:K,"")</f>
        <v>46235</v>
      </c>
      <c r="Z312" s="106" t="str">
        <f>_xlfn.XLOOKUP($C312,'00 MASTER WORK REGISTER'!B:B,'00 MASTER WORK REGISTER'!I:I,"")</f>
        <v>ประธาน</v>
      </c>
      <c r="AA312" s="106" t="s">
        <v>900</v>
      </c>
      <c r="AB312" s="106" t="s">
        <v>1902</v>
      </c>
      <c r="AD312" s="10" t="s">
        <v>4582</v>
      </c>
      <c r="AE312" s="9" t="str" cm="1">
        <f t="array" ref="AE312">_xlfn.XLOOKUP(1,($AD312='04 Test Procedure&amp;Report'!$N$4:$N$484)*($AE$4='04 Test Procedure&amp;Report'!$O$4:$O$484),'04 Test Procedure&amp;Report'!$D$4:$D$484,"")</f>
        <v>MDW-69536</v>
      </c>
      <c r="AF312" s="9" t="str" cm="1">
        <f t="array" ref="AF312">_xlfn.XLOOKUP(1,($AD312='04 Test Procedure&amp;Report'!$N$4:$N$484)*($AF$4='04 Test Procedure&amp;Report'!$O$4:$O$484),'04 Test Procedure&amp;Report'!$D$4:$D$484,"")</f>
        <v>MDW-69537</v>
      </c>
    </row>
    <row r="313" spans="1:33" ht="30" customHeight="1" x14ac:dyDescent="0.2">
      <c r="A313" s="9">
        <v>309</v>
      </c>
      <c r="B313" s="106" t="s">
        <v>1629</v>
      </c>
      <c r="C313" s="9" t="s">
        <v>708</v>
      </c>
      <c r="D313" s="9" t="s">
        <v>1612</v>
      </c>
      <c r="E313" s="9" t="str">
        <f t="shared" si="5"/>
        <v>3</v>
      </c>
      <c r="F313" s="9" t="s">
        <v>423</v>
      </c>
      <c r="G313" s="9" t="s">
        <v>1504</v>
      </c>
      <c r="H313" s="8">
        <v>46189</v>
      </c>
      <c r="I313" s="9" t="s">
        <v>767</v>
      </c>
      <c r="J313" s="9" t="s">
        <v>878</v>
      </c>
      <c r="K313" s="10" t="s">
        <v>1505</v>
      </c>
      <c r="L313" s="9" t="s">
        <v>1506</v>
      </c>
      <c r="M313" s="9" t="s">
        <v>909</v>
      </c>
      <c r="N313" s="9" t="s">
        <v>872</v>
      </c>
      <c r="O313" s="9" t="s">
        <v>784</v>
      </c>
      <c r="P313" s="9"/>
      <c r="Q313" s="9" t="s">
        <v>874</v>
      </c>
      <c r="R313" s="9" t="s">
        <v>1108</v>
      </c>
      <c r="S313" s="9" t="s">
        <v>784</v>
      </c>
      <c r="T313" s="9" t="s">
        <v>1454</v>
      </c>
      <c r="U313" s="9" t="s">
        <v>791</v>
      </c>
      <c r="V313" s="9"/>
      <c r="W313" s="101">
        <f>_xlfn.XLOOKUP($C313,'Master Data Lot2'!B:B,'Master Data Lot2'!I:I,"")</f>
        <v>46188</v>
      </c>
      <c r="X313" s="12" t="s">
        <v>768</v>
      </c>
      <c r="Y313" s="101">
        <f>_xlfn.XLOOKUP($C313,'01 Summary'!E:E,'01 Summary'!K:K,"")</f>
        <v>46235</v>
      </c>
      <c r="Z313" s="106" t="str">
        <f>_xlfn.XLOOKUP($C313,'00 MASTER WORK REGISTER'!B:B,'00 MASTER WORK REGISTER'!I:I,"")</f>
        <v>สหชาติ</v>
      </c>
      <c r="AA313" s="106" t="s">
        <v>784</v>
      </c>
      <c r="AB313" s="106" t="s">
        <v>1902</v>
      </c>
      <c r="AD313" s="10" t="s">
        <v>4583</v>
      </c>
      <c r="AE313" s="9" t="str" cm="1">
        <f t="array" ref="AE313">_xlfn.XLOOKUP(1,($AD313='04 Test Procedure&amp;Report'!$N$4:$N$484)*($AE$4='04 Test Procedure&amp;Report'!$O$4:$O$484),'04 Test Procedure&amp;Report'!$D$4:$D$484,"")</f>
        <v>MDW-69538</v>
      </c>
      <c r="AF313" s="9" t="str" cm="1">
        <f t="array" ref="AF313">_xlfn.XLOOKUP(1,($AD313='04 Test Procedure&amp;Report'!$N$4:$N$484)*($AF$4='04 Test Procedure&amp;Report'!$O$4:$O$484),'04 Test Procedure&amp;Report'!$D$4:$D$484,"")</f>
        <v>MDW-69539</v>
      </c>
    </row>
    <row r="314" spans="1:33" ht="30" customHeight="1" x14ac:dyDescent="0.2">
      <c r="A314" s="9">
        <v>310</v>
      </c>
      <c r="B314" s="106" t="s">
        <v>1629</v>
      </c>
      <c r="C314" s="9" t="s">
        <v>718</v>
      </c>
      <c r="D314" s="9" t="s">
        <v>1612</v>
      </c>
      <c r="E314" s="9" t="str">
        <f t="shared" si="5"/>
        <v>3</v>
      </c>
      <c r="F314" s="9" t="s">
        <v>422</v>
      </c>
      <c r="G314" s="19" t="s">
        <v>1507</v>
      </c>
      <c r="H314" s="9"/>
      <c r="I314" s="9"/>
      <c r="J314" s="9" t="s">
        <v>878</v>
      </c>
      <c r="K314" s="10" t="s">
        <v>1508</v>
      </c>
      <c r="L314" s="9" t="s">
        <v>1506</v>
      </c>
      <c r="M314" s="9" t="s">
        <v>1124</v>
      </c>
      <c r="N314" s="9" t="s">
        <v>792</v>
      </c>
      <c r="O314" s="9" t="s">
        <v>886</v>
      </c>
      <c r="P314" s="9"/>
      <c r="Q314" s="9" t="s">
        <v>788</v>
      </c>
      <c r="R314" s="9" t="s">
        <v>1108</v>
      </c>
      <c r="S314" s="9" t="s">
        <v>886</v>
      </c>
      <c r="T314" s="9" t="s">
        <v>1454</v>
      </c>
      <c r="U314" s="9" t="s">
        <v>791</v>
      </c>
      <c r="V314" s="9"/>
      <c r="W314" s="101">
        <f>_xlfn.XLOOKUP($C314,'Master Data Lot2'!B:B,'Master Data Lot2'!I:I,"")</f>
        <v>46187</v>
      </c>
      <c r="X314" s="11"/>
      <c r="Y314" s="101">
        <f>_xlfn.XLOOKUP($C314,'01 Summary'!E:E,'01 Summary'!K:K,"")</f>
        <v>46296</v>
      </c>
      <c r="Z314" s="106" t="str">
        <f>_xlfn.XLOOKUP($C314,'00 MASTER WORK REGISTER'!B:B,'00 MASTER WORK REGISTER'!I:I,"")</f>
        <v>ประธาน</v>
      </c>
      <c r="AA314" s="106" t="s">
        <v>886</v>
      </c>
      <c r="AB314" s="106" t="s">
        <v>1902</v>
      </c>
      <c r="AD314" s="10" t="s">
        <v>4584</v>
      </c>
      <c r="AE314" s="9" t="str" cm="1">
        <f t="array" ref="AE314">_xlfn.XLOOKUP(1,($AD314='04 Test Procedure&amp;Report'!$N$4:$N$484)*($AE$4='04 Test Procedure&amp;Report'!$O$4:$O$484),'04 Test Procedure&amp;Report'!$D$4:$D$484,"")</f>
        <v>MDW-69540</v>
      </c>
      <c r="AF314" s="9" t="str" cm="1">
        <f t="array" ref="AF314">_xlfn.XLOOKUP(1,($AD314='04 Test Procedure&amp;Report'!$N$4:$N$484)*($AF$4='04 Test Procedure&amp;Report'!$O$4:$O$484),'04 Test Procedure&amp;Report'!$D$4:$D$484,"")</f>
        <v>MDW-69541</v>
      </c>
    </row>
    <row r="315" spans="1:33" ht="30" customHeight="1" x14ac:dyDescent="0.2">
      <c r="A315" s="9">
        <v>311</v>
      </c>
      <c r="B315" s="106" t="s">
        <v>1629</v>
      </c>
      <c r="C315" s="9" t="s">
        <v>723</v>
      </c>
      <c r="D315" s="9" t="s">
        <v>1612</v>
      </c>
      <c r="E315" s="9" t="str">
        <f t="shared" si="5"/>
        <v>3</v>
      </c>
      <c r="F315" s="9" t="s">
        <v>427</v>
      </c>
      <c r="G315" s="9" t="s">
        <v>1509</v>
      </c>
      <c r="H315" s="8">
        <v>46027</v>
      </c>
      <c r="I315" s="9" t="s">
        <v>767</v>
      </c>
      <c r="J315" s="9" t="s">
        <v>878</v>
      </c>
      <c r="K315" s="10" t="s">
        <v>1510</v>
      </c>
      <c r="L315" s="9" t="s">
        <v>1511</v>
      </c>
      <c r="M315" s="9" t="s">
        <v>909</v>
      </c>
      <c r="N315" s="9" t="s">
        <v>872</v>
      </c>
      <c r="O315" s="9" t="s">
        <v>784</v>
      </c>
      <c r="P315" s="9"/>
      <c r="Q315" s="9" t="s">
        <v>874</v>
      </c>
      <c r="R315" s="9" t="s">
        <v>1108</v>
      </c>
      <c r="S315" s="9" t="s">
        <v>784</v>
      </c>
      <c r="T315" s="9" t="s">
        <v>1454</v>
      </c>
      <c r="U315" s="9" t="s">
        <v>791</v>
      </c>
      <c r="V315" s="9"/>
      <c r="W315" s="101">
        <f>_xlfn.XLOOKUP($C315,'Master Data Lot2'!B:B,'Master Data Lot2'!I:I,"")</f>
        <v>46249</v>
      </c>
      <c r="X315" s="12" t="s">
        <v>768</v>
      </c>
      <c r="Y315" s="101">
        <f>_xlfn.XLOOKUP($C315,'01 Summary'!E:E,'01 Summary'!K:K,"")</f>
        <v>46388</v>
      </c>
      <c r="Z315" s="106" t="str">
        <f>_xlfn.XLOOKUP($C315,'00 MASTER WORK REGISTER'!B:B,'00 MASTER WORK REGISTER'!I:I,"")</f>
        <v>สหชาติ</v>
      </c>
      <c r="AA315" s="106" t="s">
        <v>784</v>
      </c>
      <c r="AB315" s="106" t="s">
        <v>1902</v>
      </c>
      <c r="AD315" s="10" t="s">
        <v>4585</v>
      </c>
      <c r="AE315" s="9" t="str" cm="1">
        <f t="array" ref="AE315">_xlfn.XLOOKUP(1,($AD315='04 Test Procedure&amp;Report'!$N$4:$N$484)*($AE$4='04 Test Procedure&amp;Report'!$O$4:$O$484),'04 Test Procedure&amp;Report'!$D$4:$D$484,"")</f>
        <v>MDW-69542</v>
      </c>
      <c r="AF315" s="9" t="str" cm="1">
        <f t="array" ref="AF315">_xlfn.XLOOKUP(1,($AD315='04 Test Procedure&amp;Report'!$N$4:$N$484)*($AF$4='04 Test Procedure&amp;Report'!$O$4:$O$484),'04 Test Procedure&amp;Report'!$D$4:$D$484,"")</f>
        <v>MDW-69543</v>
      </c>
    </row>
    <row r="316" spans="1:33" ht="30" customHeight="1" x14ac:dyDescent="0.2">
      <c r="A316" s="9">
        <v>312</v>
      </c>
      <c r="B316" s="106" t="s">
        <v>1629</v>
      </c>
      <c r="C316" s="9" t="s">
        <v>702</v>
      </c>
      <c r="D316" s="9" t="s">
        <v>1612</v>
      </c>
      <c r="E316" s="9" t="str">
        <f t="shared" si="5"/>
        <v>3</v>
      </c>
      <c r="F316" s="9" t="s">
        <v>1512</v>
      </c>
      <c r="G316" s="9" t="s">
        <v>1513</v>
      </c>
      <c r="H316" s="8">
        <v>46070</v>
      </c>
      <c r="I316" s="9" t="s">
        <v>767</v>
      </c>
      <c r="J316" s="9" t="s">
        <v>878</v>
      </c>
      <c r="K316" s="10" t="s">
        <v>1514</v>
      </c>
      <c r="L316" s="9" t="s">
        <v>1515</v>
      </c>
      <c r="M316" s="9" t="s">
        <v>1516</v>
      </c>
      <c r="N316" s="9" t="s">
        <v>872</v>
      </c>
      <c r="O316" s="9" t="s">
        <v>784</v>
      </c>
      <c r="P316" s="9"/>
      <c r="Q316" s="9" t="s">
        <v>874</v>
      </c>
      <c r="R316" s="9" t="s">
        <v>1108</v>
      </c>
      <c r="S316" s="9" t="s">
        <v>784</v>
      </c>
      <c r="T316" s="9" t="s">
        <v>1454</v>
      </c>
      <c r="U316" s="9" t="s">
        <v>791</v>
      </c>
      <c r="V316" s="9"/>
      <c r="W316" s="101">
        <f>_xlfn.XLOOKUP($C316,'Master Data Lot2'!B:B,'Master Data Lot2'!I:I,"")</f>
        <v>46141</v>
      </c>
      <c r="X316" s="12" t="s">
        <v>768</v>
      </c>
      <c r="Y316" s="101">
        <f>_xlfn.XLOOKUP($C316,'01 Summary'!E:E,'01 Summary'!K:K,"")</f>
        <v>46239</v>
      </c>
      <c r="Z316" s="106" t="str">
        <f>_xlfn.XLOOKUP($C316,'00 MASTER WORK REGISTER'!B:B,'00 MASTER WORK REGISTER'!I:I,"")</f>
        <v>สหชาติ</v>
      </c>
      <c r="AA316" s="106" t="s">
        <v>784</v>
      </c>
      <c r="AB316" s="106" t="s">
        <v>1902</v>
      </c>
      <c r="AD316" s="10" t="s">
        <v>4586</v>
      </c>
      <c r="AE316" s="9" t="str" cm="1">
        <f t="array" ref="AE316">_xlfn.XLOOKUP(1,($AD316='04 Test Procedure&amp;Report'!$N$4:$N$484)*($AE$4='04 Test Procedure&amp;Report'!$O$4:$O$484),'04 Test Procedure&amp;Report'!$D$4:$D$484,"")</f>
        <v>MDW-69544</v>
      </c>
      <c r="AF316" s="9" t="str" cm="1">
        <f t="array" ref="AF316">_xlfn.XLOOKUP(1,($AD316='04 Test Procedure&amp;Report'!$N$4:$N$484)*($AF$4='04 Test Procedure&amp;Report'!$O$4:$O$484),'04 Test Procedure&amp;Report'!$D$4:$D$484,"")</f>
        <v>MDW-69545</v>
      </c>
      <c r="AG316" s="461"/>
    </row>
    <row r="317" spans="1:33" ht="30" customHeight="1" x14ac:dyDescent="0.2">
      <c r="A317" s="9">
        <v>313</v>
      </c>
      <c r="B317" s="106"/>
      <c r="C317" s="9" t="s">
        <v>712</v>
      </c>
      <c r="D317" s="9" t="s">
        <v>1612</v>
      </c>
      <c r="E317" s="9" t="str">
        <f t="shared" si="5"/>
        <v>3</v>
      </c>
      <c r="F317" s="9" t="s">
        <v>419</v>
      </c>
      <c r="G317" s="9" t="s">
        <v>1517</v>
      </c>
      <c r="H317" s="8">
        <v>46006</v>
      </c>
      <c r="I317" s="9" t="s">
        <v>767</v>
      </c>
      <c r="J317" s="9" t="s">
        <v>878</v>
      </c>
      <c r="K317" s="10" t="s">
        <v>1518</v>
      </c>
      <c r="L317" s="9">
        <v>16</v>
      </c>
      <c r="M317" s="9" t="s">
        <v>1301</v>
      </c>
      <c r="N317" s="9" t="s">
        <v>792</v>
      </c>
      <c r="O317" s="9" t="s">
        <v>1409</v>
      </c>
      <c r="P317" s="9"/>
      <c r="Q317" s="9" t="s">
        <v>788</v>
      </c>
      <c r="R317" s="9" t="s">
        <v>1108</v>
      </c>
      <c r="S317" s="9" t="s">
        <v>1409</v>
      </c>
      <c r="T317" s="9" t="s">
        <v>1454</v>
      </c>
      <c r="U317" s="9" t="s">
        <v>791</v>
      </c>
      <c r="V317" s="9"/>
      <c r="W317" s="101">
        <f>_xlfn.XLOOKUP($C317,'Master Data Lot2'!B:B,'Master Data Lot2'!I:I,"")</f>
        <v>46135</v>
      </c>
      <c r="X317" s="12" t="s">
        <v>768</v>
      </c>
      <c r="Y317" s="101">
        <f>_xlfn.XLOOKUP($C317,'01 Summary'!E:E,'01 Summary'!K:K,"")</f>
        <v>46174</v>
      </c>
      <c r="Z317" s="106" t="str">
        <f>_xlfn.XLOOKUP($C317,'00 MASTER WORK REGISTER'!B:B,'00 MASTER WORK REGISTER'!I:I,"")</f>
        <v>ประธาน</v>
      </c>
      <c r="AA317" s="106" t="s">
        <v>1409</v>
      </c>
      <c r="AB317" s="106" t="s">
        <v>1902</v>
      </c>
      <c r="AD317" s="10" t="s">
        <v>4587</v>
      </c>
      <c r="AE317" s="9" t="str" cm="1">
        <f t="array" ref="AE317">_xlfn.XLOOKUP(1,($AD317='04 Test Procedure&amp;Report'!$N$4:$N$484)*($AE$4='04 Test Procedure&amp;Report'!$O$4:$O$484),'04 Test Procedure&amp;Report'!$D$4:$D$484,"")</f>
        <v>MDW-69546</v>
      </c>
      <c r="AF317" s="9" t="str" cm="1">
        <f t="array" ref="AF317">_xlfn.XLOOKUP(1,($AD317='04 Test Procedure&amp;Report'!$N$4:$N$484)*($AF$4='04 Test Procedure&amp;Report'!$O$4:$O$484),'04 Test Procedure&amp;Report'!$D$4:$D$484,"")</f>
        <v>MDW-69547</v>
      </c>
      <c r="AG317" s="461"/>
    </row>
    <row r="318" spans="1:33" ht="30" customHeight="1" x14ac:dyDescent="0.2">
      <c r="A318" s="9">
        <v>314</v>
      </c>
      <c r="B318" s="106" t="s">
        <v>1629</v>
      </c>
      <c r="C318" s="9" t="s">
        <v>721</v>
      </c>
      <c r="D318" s="9" t="s">
        <v>1612</v>
      </c>
      <c r="E318" s="9" t="str">
        <f t="shared" si="5"/>
        <v>3</v>
      </c>
      <c r="F318" s="9" t="s">
        <v>426</v>
      </c>
      <c r="G318" s="9" t="s">
        <v>1519</v>
      </c>
      <c r="H318" s="8">
        <v>46077</v>
      </c>
      <c r="I318" s="9" t="s">
        <v>767</v>
      </c>
      <c r="J318" s="9" t="s">
        <v>878</v>
      </c>
      <c r="K318" s="10" t="s">
        <v>1520</v>
      </c>
      <c r="L318" s="9">
        <v>17</v>
      </c>
      <c r="M318" s="9" t="s">
        <v>909</v>
      </c>
      <c r="N318" s="9" t="s">
        <v>872</v>
      </c>
      <c r="O318" s="9" t="s">
        <v>784</v>
      </c>
      <c r="P318" s="9"/>
      <c r="Q318" s="9" t="s">
        <v>874</v>
      </c>
      <c r="R318" s="9" t="s">
        <v>1108</v>
      </c>
      <c r="S318" s="9" t="s">
        <v>784</v>
      </c>
      <c r="T318" s="9" t="s">
        <v>1454</v>
      </c>
      <c r="U318" s="9" t="s">
        <v>791</v>
      </c>
      <c r="V318" s="9"/>
      <c r="W318" s="101">
        <f>_xlfn.XLOOKUP($C318,'Master Data Lot2'!B:B,'Master Data Lot2'!I:I,"")</f>
        <v>46279</v>
      </c>
      <c r="X318" s="12" t="s">
        <v>768</v>
      </c>
      <c r="Y318" s="101">
        <f>_xlfn.XLOOKUP($C318,'01 Summary'!E:E,'01 Summary'!K:K,"")</f>
        <v>46389</v>
      </c>
      <c r="Z318" s="106" t="str">
        <f>_xlfn.XLOOKUP($C318,'00 MASTER WORK REGISTER'!B:B,'00 MASTER WORK REGISTER'!I:I,"")</f>
        <v>สหชาติ</v>
      </c>
      <c r="AA318" s="106" t="s">
        <v>784</v>
      </c>
      <c r="AB318" s="106" t="s">
        <v>1902</v>
      </c>
      <c r="AD318" s="10" t="s">
        <v>4588</v>
      </c>
      <c r="AE318" s="9" t="str" cm="1">
        <f t="array" ref="AE318">_xlfn.XLOOKUP(1,($AD318='04 Test Procedure&amp;Report'!$N$4:$N$484)*($AE$4='04 Test Procedure&amp;Report'!$O$4:$O$484),'04 Test Procedure&amp;Report'!$D$4:$D$484,"")</f>
        <v>MDW-69548</v>
      </c>
      <c r="AF318" s="9" t="str" cm="1">
        <f t="array" ref="AF318">_xlfn.XLOOKUP(1,($AD318='04 Test Procedure&amp;Report'!$N$4:$N$484)*($AF$4='04 Test Procedure&amp;Report'!$O$4:$O$484),'04 Test Procedure&amp;Report'!$D$4:$D$484,"")</f>
        <v>MDW-69549</v>
      </c>
    </row>
    <row r="319" spans="1:33" ht="30" customHeight="1" x14ac:dyDescent="0.2">
      <c r="A319" s="9">
        <v>315</v>
      </c>
      <c r="B319" s="106" t="s">
        <v>1629</v>
      </c>
      <c r="C319" s="9" t="s">
        <v>722</v>
      </c>
      <c r="D319" s="9" t="s">
        <v>1612</v>
      </c>
      <c r="E319" s="9" t="str">
        <f t="shared" si="5"/>
        <v>3</v>
      </c>
      <c r="F319" s="9" t="s">
        <v>425</v>
      </c>
      <c r="G319" s="9" t="s">
        <v>1521</v>
      </c>
      <c r="H319" s="8">
        <v>46162</v>
      </c>
      <c r="I319" s="9" t="s">
        <v>767</v>
      </c>
      <c r="J319" s="9" t="s">
        <v>878</v>
      </c>
      <c r="K319" s="10" t="s">
        <v>1522</v>
      </c>
      <c r="L319" s="9"/>
      <c r="M319" s="9" t="s">
        <v>1124</v>
      </c>
      <c r="N319" s="9" t="s">
        <v>792</v>
      </c>
      <c r="O319" s="9" t="s">
        <v>886</v>
      </c>
      <c r="P319" s="9"/>
      <c r="Q319" s="9" t="s">
        <v>788</v>
      </c>
      <c r="R319" s="9" t="s">
        <v>1108</v>
      </c>
      <c r="S319" s="9" t="s">
        <v>886</v>
      </c>
      <c r="T319" s="9" t="s">
        <v>1454</v>
      </c>
      <c r="U319" s="9" t="s">
        <v>791</v>
      </c>
      <c r="V319" s="9"/>
      <c r="W319" s="101">
        <f>_xlfn.XLOOKUP($C319,'Master Data Lot2'!B:B,'Master Data Lot2'!I:I,"")</f>
        <v>46279</v>
      </c>
      <c r="X319" s="12" t="s">
        <v>768</v>
      </c>
      <c r="Y319" s="101">
        <f>_xlfn.XLOOKUP($C319,'01 Summary'!E:E,'01 Summary'!K:K,"")</f>
        <v>46390</v>
      </c>
      <c r="Z319" s="106" t="str">
        <f>_xlfn.XLOOKUP($C319,'00 MASTER WORK REGISTER'!B:B,'00 MASTER WORK REGISTER'!I:I,"")</f>
        <v>ประธาน</v>
      </c>
      <c r="AA319" s="106" t="s">
        <v>886</v>
      </c>
      <c r="AB319" s="106" t="s">
        <v>1902</v>
      </c>
      <c r="AD319" s="10" t="s">
        <v>4589</v>
      </c>
      <c r="AE319" s="9" t="str" cm="1">
        <f t="array" ref="AE319">_xlfn.XLOOKUP(1,($AD319='04 Test Procedure&amp;Report'!$N$4:$N$484)*($AE$4='04 Test Procedure&amp;Report'!$O$4:$O$484),'04 Test Procedure&amp;Report'!$D$4:$D$484,"")</f>
        <v>MDW-69550</v>
      </c>
      <c r="AF319" s="9" t="str" cm="1">
        <f t="array" ref="AF319">_xlfn.XLOOKUP(1,($AD319='04 Test Procedure&amp;Report'!$N$4:$N$484)*($AF$4='04 Test Procedure&amp;Report'!$O$4:$O$484),'04 Test Procedure&amp;Report'!$D$4:$D$484,"")</f>
        <v>MDW-69551</v>
      </c>
    </row>
    <row r="320" spans="1:33" ht="30" customHeight="1" x14ac:dyDescent="0.2">
      <c r="A320" s="9">
        <v>316</v>
      </c>
      <c r="B320" s="106"/>
      <c r="C320" s="9" t="s">
        <v>699</v>
      </c>
      <c r="D320" s="9" t="s">
        <v>1612</v>
      </c>
      <c r="E320" s="9" t="str">
        <f t="shared" si="5"/>
        <v>3</v>
      </c>
      <c r="F320" s="9" t="s">
        <v>411</v>
      </c>
      <c r="G320" s="9" t="s">
        <v>1523</v>
      </c>
      <c r="H320" s="8">
        <v>46002</v>
      </c>
      <c r="I320" s="9" t="s">
        <v>767</v>
      </c>
      <c r="J320" s="9" t="s">
        <v>878</v>
      </c>
      <c r="K320" s="10" t="s">
        <v>1524</v>
      </c>
      <c r="L320" s="9">
        <v>19</v>
      </c>
      <c r="M320" s="9" t="s">
        <v>1301</v>
      </c>
      <c r="N320" s="9" t="s">
        <v>792</v>
      </c>
      <c r="O320" s="9" t="s">
        <v>1409</v>
      </c>
      <c r="P320" s="9"/>
      <c r="Q320" s="9" t="s">
        <v>788</v>
      </c>
      <c r="R320" s="9" t="s">
        <v>1108</v>
      </c>
      <c r="S320" s="9" t="s">
        <v>1409</v>
      </c>
      <c r="T320" s="9" t="s">
        <v>1454</v>
      </c>
      <c r="U320" s="9" t="s">
        <v>791</v>
      </c>
      <c r="V320" s="9"/>
      <c r="W320" s="101">
        <f>_xlfn.XLOOKUP($C320,'Master Data Lot2'!B:B,'Master Data Lot2'!I:I,"")</f>
        <v>46034</v>
      </c>
      <c r="X320" s="12" t="s">
        <v>768</v>
      </c>
      <c r="Y320" s="101">
        <f>_xlfn.XLOOKUP($C320,'01 Summary'!E:E,'01 Summary'!K:K,"")</f>
        <v>46143</v>
      </c>
      <c r="Z320" s="106" t="str">
        <f>_xlfn.XLOOKUP($C320,'00 MASTER WORK REGISTER'!B:B,'00 MASTER WORK REGISTER'!I:I,"")</f>
        <v>ประธาน</v>
      </c>
      <c r="AA320" s="106" t="s">
        <v>1409</v>
      </c>
      <c r="AB320" s="106" t="s">
        <v>1902</v>
      </c>
      <c r="AD320" s="10" t="s">
        <v>4590</v>
      </c>
      <c r="AE320" s="9" t="str" cm="1">
        <f t="array" ref="AE320">_xlfn.XLOOKUP(1,($AD320='04 Test Procedure&amp;Report'!$N$4:$N$484)*($AE$4='04 Test Procedure&amp;Report'!$O$4:$O$484),'04 Test Procedure&amp;Report'!$D$4:$D$484,"")</f>
        <v>MDW-69552</v>
      </c>
      <c r="AF320" s="9" t="str" cm="1">
        <f t="array" ref="AF320">_xlfn.XLOOKUP(1,($AD320='04 Test Procedure&amp;Report'!$N$4:$N$484)*($AF$4='04 Test Procedure&amp;Report'!$O$4:$O$484),'04 Test Procedure&amp;Report'!$D$4:$D$484,"")</f>
        <v>MDW-69553</v>
      </c>
    </row>
    <row r="321" spans="1:32" ht="30" customHeight="1" x14ac:dyDescent="0.2">
      <c r="A321" s="9">
        <v>317</v>
      </c>
      <c r="B321" s="106" t="s">
        <v>1629</v>
      </c>
      <c r="C321" s="9" t="s">
        <v>715</v>
      </c>
      <c r="D321" s="9" t="s">
        <v>1612</v>
      </c>
      <c r="E321" s="9" t="str">
        <f t="shared" si="5"/>
        <v>3</v>
      </c>
      <c r="F321" s="9" t="s">
        <v>420</v>
      </c>
      <c r="G321" s="9" t="s">
        <v>1525</v>
      </c>
      <c r="H321" s="8">
        <v>46104</v>
      </c>
      <c r="I321" s="9" t="s">
        <v>767</v>
      </c>
      <c r="J321" s="9" t="s">
        <v>878</v>
      </c>
      <c r="K321" s="10" t="s">
        <v>1526</v>
      </c>
      <c r="L321" s="9">
        <v>21</v>
      </c>
      <c r="M321" s="9" t="s">
        <v>1301</v>
      </c>
      <c r="N321" s="9" t="s">
        <v>792</v>
      </c>
      <c r="O321" s="9" t="s">
        <v>1409</v>
      </c>
      <c r="P321" s="9"/>
      <c r="Q321" s="9" t="s">
        <v>788</v>
      </c>
      <c r="R321" s="9" t="s">
        <v>1108</v>
      </c>
      <c r="S321" s="9" t="s">
        <v>1409</v>
      </c>
      <c r="T321" s="9" t="s">
        <v>1454</v>
      </c>
      <c r="U321" s="9" t="s">
        <v>791</v>
      </c>
      <c r="V321" s="9"/>
      <c r="W321" s="101">
        <f>_xlfn.XLOOKUP($C321,'Master Data Lot2'!B:B,'Master Data Lot2'!I:I,"")</f>
        <v>46264</v>
      </c>
      <c r="X321" s="12" t="s">
        <v>768</v>
      </c>
      <c r="Y321" s="101">
        <f>_xlfn.XLOOKUP($C321,'01 Summary'!E:E,'01 Summary'!K:K,"")</f>
        <v>46388</v>
      </c>
      <c r="Z321" s="106" t="str">
        <f>_xlfn.XLOOKUP($C321,'00 MASTER WORK REGISTER'!B:B,'00 MASTER WORK REGISTER'!I:I,"")</f>
        <v>ประธาน</v>
      </c>
      <c r="AA321" s="106" t="s">
        <v>1409</v>
      </c>
      <c r="AB321" s="106" t="s">
        <v>1902</v>
      </c>
      <c r="AD321" s="10" t="s">
        <v>4591</v>
      </c>
      <c r="AE321" s="9" t="str" cm="1">
        <f t="array" ref="AE321">_xlfn.XLOOKUP(1,($AD321='04 Test Procedure&amp;Report'!$N$4:$N$484)*($AE$4='04 Test Procedure&amp;Report'!$O$4:$O$484),'04 Test Procedure&amp;Report'!$D$4:$D$484,"")</f>
        <v>MDW-69554</v>
      </c>
      <c r="AF321" s="9" t="str" cm="1">
        <f t="array" ref="AF321">_xlfn.XLOOKUP(1,($AD321='04 Test Procedure&amp;Report'!$N$4:$N$484)*($AF$4='04 Test Procedure&amp;Report'!$O$4:$O$484),'04 Test Procedure&amp;Report'!$D$4:$D$484,"")</f>
        <v>MDW-69555</v>
      </c>
    </row>
    <row r="322" spans="1:32" ht="30" customHeight="1" x14ac:dyDescent="0.2">
      <c r="A322" s="9">
        <v>318</v>
      </c>
      <c r="B322" s="106"/>
      <c r="C322" s="9" t="s">
        <v>700</v>
      </c>
      <c r="D322" s="9" t="s">
        <v>1612</v>
      </c>
      <c r="E322" s="9" t="str">
        <f t="shared" si="5"/>
        <v>3</v>
      </c>
      <c r="F322" s="9" t="s">
        <v>413</v>
      </c>
      <c r="G322" s="9" t="s">
        <v>1527</v>
      </c>
      <c r="H322" s="8">
        <v>46035</v>
      </c>
      <c r="I322" s="9" t="s">
        <v>767</v>
      </c>
      <c r="J322" s="9" t="s">
        <v>878</v>
      </c>
      <c r="K322" s="10" t="s">
        <v>1528</v>
      </c>
      <c r="L322" s="9">
        <v>22</v>
      </c>
      <c r="M322" s="9" t="s">
        <v>909</v>
      </c>
      <c r="N322" s="9" t="s">
        <v>872</v>
      </c>
      <c r="O322" s="9" t="s">
        <v>784</v>
      </c>
      <c r="P322" s="9"/>
      <c r="Q322" s="9" t="s">
        <v>874</v>
      </c>
      <c r="R322" s="9" t="s">
        <v>1108</v>
      </c>
      <c r="S322" s="9" t="s">
        <v>784</v>
      </c>
      <c r="T322" s="9" t="s">
        <v>1454</v>
      </c>
      <c r="U322" s="9" t="s">
        <v>791</v>
      </c>
      <c r="V322" s="9"/>
      <c r="W322" s="101">
        <f>_xlfn.XLOOKUP($C322,'Master Data Lot2'!B:B,'Master Data Lot2'!I:I,"")</f>
        <v>46176</v>
      </c>
      <c r="X322" s="12" t="s">
        <v>768</v>
      </c>
      <c r="Y322" s="101">
        <f>_xlfn.XLOOKUP($C322,'01 Summary'!E:E,'01 Summary'!K:K,"")</f>
        <v>46237</v>
      </c>
      <c r="Z322" s="106" t="str">
        <f>_xlfn.XLOOKUP($C322,'00 MASTER WORK REGISTER'!B:B,'00 MASTER WORK REGISTER'!I:I,"")</f>
        <v>สหชาติ</v>
      </c>
      <c r="AA322" s="106" t="s">
        <v>784</v>
      </c>
      <c r="AB322" s="106" t="s">
        <v>1902</v>
      </c>
      <c r="AD322" s="10" t="s">
        <v>4592</v>
      </c>
      <c r="AE322" s="9" t="str" cm="1">
        <f t="array" ref="AE322">_xlfn.XLOOKUP(1,($AD322='04 Test Procedure&amp;Report'!$N$4:$N$484)*($AE$4='04 Test Procedure&amp;Report'!$O$4:$O$484),'04 Test Procedure&amp;Report'!$D$4:$D$484,"")</f>
        <v>MDW-69556</v>
      </c>
      <c r="AF322" s="9" t="str" cm="1">
        <f t="array" ref="AF322">_xlfn.XLOOKUP(1,($AD322='04 Test Procedure&amp;Report'!$N$4:$N$484)*($AF$4='04 Test Procedure&amp;Report'!$O$4:$O$484),'04 Test Procedure&amp;Report'!$D$4:$D$484,"")</f>
        <v>MDW-69557</v>
      </c>
    </row>
    <row r="323" spans="1:32" ht="30" customHeight="1" x14ac:dyDescent="0.2">
      <c r="A323" s="9">
        <v>319</v>
      </c>
      <c r="B323" s="106"/>
      <c r="C323" s="9" t="s">
        <v>701</v>
      </c>
      <c r="D323" s="9" t="s">
        <v>1612</v>
      </c>
      <c r="E323" s="9" t="str">
        <f t="shared" si="5"/>
        <v>3</v>
      </c>
      <c r="F323" s="9" t="s">
        <v>412</v>
      </c>
      <c r="G323" s="9" t="s">
        <v>1529</v>
      </c>
      <c r="H323" s="8">
        <v>46041</v>
      </c>
      <c r="I323" s="9" t="s">
        <v>767</v>
      </c>
      <c r="J323" s="9" t="s">
        <v>878</v>
      </c>
      <c r="K323" s="10" t="s">
        <v>1530</v>
      </c>
      <c r="L323" s="9"/>
      <c r="M323" s="9" t="s">
        <v>1301</v>
      </c>
      <c r="N323" s="9" t="s">
        <v>792</v>
      </c>
      <c r="O323" s="9" t="s">
        <v>1409</v>
      </c>
      <c r="P323" s="9"/>
      <c r="Q323" s="9" t="s">
        <v>788</v>
      </c>
      <c r="R323" s="9" t="s">
        <v>1108</v>
      </c>
      <c r="S323" s="9" t="s">
        <v>1409</v>
      </c>
      <c r="T323" s="9" t="s">
        <v>1454</v>
      </c>
      <c r="U323" s="9" t="s">
        <v>791</v>
      </c>
      <c r="V323" s="9"/>
      <c r="W323" s="101">
        <f>_xlfn.XLOOKUP($C323,'Master Data Lot2'!B:B,'Master Data Lot2'!I:I,"")</f>
        <v>46126</v>
      </c>
      <c r="X323" s="12" t="s">
        <v>768</v>
      </c>
      <c r="Y323" s="101">
        <f>_xlfn.XLOOKUP($C323,'01 Summary'!E:E,'01 Summary'!K:K,"")</f>
        <v>46238</v>
      </c>
      <c r="Z323" s="106" t="str">
        <f>_xlfn.XLOOKUP($C323,'00 MASTER WORK REGISTER'!B:B,'00 MASTER WORK REGISTER'!I:I,"")</f>
        <v>ประธาน</v>
      </c>
      <c r="AA323" s="106" t="s">
        <v>1409</v>
      </c>
      <c r="AB323" s="106" t="s">
        <v>1902</v>
      </c>
      <c r="AD323" s="10" t="s">
        <v>4593</v>
      </c>
      <c r="AE323" s="9" t="str" cm="1">
        <f t="array" ref="AE323">_xlfn.XLOOKUP(1,($AD323='04 Test Procedure&amp;Report'!$N$4:$N$484)*($AE$4='04 Test Procedure&amp;Report'!$O$4:$O$484),'04 Test Procedure&amp;Report'!$D$4:$D$484,"")</f>
        <v>MDW-69558</v>
      </c>
      <c r="AF323" s="9" t="str" cm="1">
        <f t="array" ref="AF323">_xlfn.XLOOKUP(1,($AD323='04 Test Procedure&amp;Report'!$N$4:$N$484)*($AF$4='04 Test Procedure&amp;Report'!$O$4:$O$484),'04 Test Procedure&amp;Report'!$D$4:$D$484,"")</f>
        <v>MDW-69559</v>
      </c>
    </row>
    <row r="324" spans="1:32" ht="30" customHeight="1" x14ac:dyDescent="0.2">
      <c r="A324" s="9">
        <v>320</v>
      </c>
      <c r="B324" s="106" t="s">
        <v>1629</v>
      </c>
      <c r="C324" s="9" t="s">
        <v>1898</v>
      </c>
      <c r="D324" s="9" t="s">
        <v>1612</v>
      </c>
      <c r="E324" s="9" t="str">
        <f t="shared" si="5"/>
        <v>3</v>
      </c>
      <c r="F324" s="9" t="s">
        <v>414</v>
      </c>
      <c r="G324" s="9" t="s">
        <v>1531</v>
      </c>
      <c r="H324" s="8">
        <v>46074</v>
      </c>
      <c r="I324" s="9" t="s">
        <v>767</v>
      </c>
      <c r="J324" s="9" t="s">
        <v>878</v>
      </c>
      <c r="K324" s="10" t="s">
        <v>1532</v>
      </c>
      <c r="L324" s="9">
        <v>19</v>
      </c>
      <c r="M324" s="9" t="s">
        <v>1301</v>
      </c>
      <c r="N324" s="9" t="s">
        <v>792</v>
      </c>
      <c r="O324" s="9" t="s">
        <v>1409</v>
      </c>
      <c r="P324" s="9"/>
      <c r="Q324" s="9" t="s">
        <v>788</v>
      </c>
      <c r="R324" s="9" t="s">
        <v>1108</v>
      </c>
      <c r="S324" s="9" t="s">
        <v>1409</v>
      </c>
      <c r="T324" s="9" t="s">
        <v>1454</v>
      </c>
      <c r="U324" s="9" t="s">
        <v>791</v>
      </c>
      <c r="V324" s="9"/>
      <c r="W324" s="101"/>
      <c r="X324" s="12" t="s">
        <v>768</v>
      </c>
      <c r="Y324" s="101">
        <f>_xlfn.XLOOKUP($C324,'01 Summary'!E:E,'01 Summary'!K:K,"")</f>
        <v>46388</v>
      </c>
      <c r="Z324" s="106" t="str">
        <f>_xlfn.XLOOKUP($C324,'00 MASTER WORK REGISTER'!B:B,'00 MASTER WORK REGISTER'!I:I,"")</f>
        <v>ประธาน</v>
      </c>
      <c r="AA324" s="106" t="s">
        <v>1409</v>
      </c>
      <c r="AB324" s="106" t="s">
        <v>1902</v>
      </c>
      <c r="AD324" s="10" t="s">
        <v>4594</v>
      </c>
      <c r="AE324" s="9" t="str" cm="1">
        <f t="array" ref="AE324">_xlfn.XLOOKUP(1,($AD324='04 Test Procedure&amp;Report'!$N$4:$N$484)*($AE$4='04 Test Procedure&amp;Report'!$O$4:$O$484),'04 Test Procedure&amp;Report'!$D$4:$D$484,"")</f>
        <v>MDW-69560</v>
      </c>
      <c r="AF324" s="9" t="str" cm="1">
        <f t="array" ref="AF324">_xlfn.XLOOKUP(1,($AD324='04 Test Procedure&amp;Report'!$N$4:$N$484)*($AF$4='04 Test Procedure&amp;Report'!$O$4:$O$484),'04 Test Procedure&amp;Report'!$D$4:$D$484,"")</f>
        <v>MDW-69561</v>
      </c>
    </row>
    <row r="325" spans="1:32" ht="30" customHeight="1" x14ac:dyDescent="0.2">
      <c r="A325" s="9">
        <v>321</v>
      </c>
      <c r="B325" s="106" t="s">
        <v>1629</v>
      </c>
      <c r="C325" s="9" t="s">
        <v>716</v>
      </c>
      <c r="D325" s="9" t="s">
        <v>1612</v>
      </c>
      <c r="E325" s="9" t="str">
        <f t="shared" si="5"/>
        <v>3</v>
      </c>
      <c r="F325" s="9" t="s">
        <v>421</v>
      </c>
      <c r="G325" s="9" t="s">
        <v>1533</v>
      </c>
      <c r="H325" s="8">
        <v>46105</v>
      </c>
      <c r="I325" s="9" t="s">
        <v>767</v>
      </c>
      <c r="J325" s="9" t="s">
        <v>878</v>
      </c>
      <c r="K325" s="10" t="s">
        <v>1534</v>
      </c>
      <c r="L325" s="9">
        <v>24</v>
      </c>
      <c r="M325" s="9" t="s">
        <v>909</v>
      </c>
      <c r="N325" s="9" t="s">
        <v>872</v>
      </c>
      <c r="O325" s="9" t="s">
        <v>784</v>
      </c>
      <c r="P325" s="9"/>
      <c r="Q325" s="9" t="s">
        <v>874</v>
      </c>
      <c r="R325" s="9" t="s">
        <v>1108</v>
      </c>
      <c r="S325" s="9" t="s">
        <v>784</v>
      </c>
      <c r="T325" s="9" t="s">
        <v>1454</v>
      </c>
      <c r="U325" s="9" t="s">
        <v>791</v>
      </c>
      <c r="V325" s="9"/>
      <c r="W325" s="101">
        <f>_xlfn.XLOOKUP($C325,'Master Data Lot2'!B:B,'Master Data Lot2'!I:I,"")</f>
        <v>46095</v>
      </c>
      <c r="X325" s="12" t="s">
        <v>768</v>
      </c>
      <c r="Y325" s="101">
        <f>_xlfn.XLOOKUP($C325,'01 Summary'!E:E,'01 Summary'!K:K,"")</f>
        <v>46174</v>
      </c>
      <c r="Z325" s="106" t="str">
        <f>_xlfn.XLOOKUP($C325,'00 MASTER WORK REGISTER'!B:B,'00 MASTER WORK REGISTER'!I:I,"")</f>
        <v>สหชาติ</v>
      </c>
      <c r="AA325" s="106" t="s">
        <v>784</v>
      </c>
      <c r="AB325" s="106" t="s">
        <v>1902</v>
      </c>
      <c r="AD325" s="10" t="s">
        <v>4595</v>
      </c>
      <c r="AE325" s="9" t="str" cm="1">
        <f t="array" ref="AE325">_xlfn.XLOOKUP(1,($AD325='04 Test Procedure&amp;Report'!$N$4:$N$484)*($AE$4='04 Test Procedure&amp;Report'!$O$4:$O$484),'04 Test Procedure&amp;Report'!$D$4:$D$484,"")</f>
        <v>MDW-69562</v>
      </c>
      <c r="AF325" s="9" t="str" cm="1">
        <f t="array" ref="AF325">_xlfn.XLOOKUP(1,($AD325='04 Test Procedure&amp;Report'!$N$4:$N$484)*($AF$4='04 Test Procedure&amp;Report'!$O$4:$O$484),'04 Test Procedure&amp;Report'!$D$4:$D$484,"")</f>
        <v>MDW-69563</v>
      </c>
    </row>
    <row r="326" spans="1:32" ht="30" customHeight="1" x14ac:dyDescent="0.2">
      <c r="A326" s="9">
        <v>322</v>
      </c>
      <c r="B326" s="106"/>
      <c r="C326" s="9" t="s">
        <v>714</v>
      </c>
      <c r="D326" s="9" t="s">
        <v>1612</v>
      </c>
      <c r="E326" s="9" t="str">
        <f t="shared" si="5"/>
        <v>3</v>
      </c>
      <c r="F326" s="9" t="s">
        <v>401</v>
      </c>
      <c r="G326" s="9"/>
      <c r="H326" s="8"/>
      <c r="I326" s="9"/>
      <c r="J326" s="9" t="s">
        <v>878</v>
      </c>
      <c r="K326" s="10" t="s">
        <v>1535</v>
      </c>
      <c r="L326" s="9">
        <v>25</v>
      </c>
      <c r="M326" s="9" t="s">
        <v>909</v>
      </c>
      <c r="N326" s="9" t="s">
        <v>872</v>
      </c>
      <c r="O326" s="9" t="s">
        <v>784</v>
      </c>
      <c r="P326" s="9"/>
      <c r="Q326" s="9" t="s">
        <v>874</v>
      </c>
      <c r="R326" s="9" t="s">
        <v>1108</v>
      </c>
      <c r="S326" s="9" t="s">
        <v>784</v>
      </c>
      <c r="T326" s="9" t="s">
        <v>1454</v>
      </c>
      <c r="U326" s="9" t="s">
        <v>791</v>
      </c>
      <c r="V326" s="9"/>
      <c r="W326" s="101">
        <f>_xlfn.XLOOKUP($C326,'Master Data Lot2'!B:B,'Master Data Lot2'!I:I,"")</f>
        <v>46264</v>
      </c>
      <c r="X326" s="11"/>
      <c r="Y326" s="101">
        <f>_xlfn.XLOOKUP($C326,'01 Summary'!E:E,'01 Summary'!K:K,"")</f>
        <v>46388</v>
      </c>
      <c r="Z326" s="106" t="str">
        <f>_xlfn.XLOOKUP($C326,'00 MASTER WORK REGISTER'!B:B,'00 MASTER WORK REGISTER'!I:I,"")</f>
        <v>สหชาติ</v>
      </c>
      <c r="AA326" s="106" t="s">
        <v>784</v>
      </c>
      <c r="AB326" s="106" t="s">
        <v>1902</v>
      </c>
      <c r="AD326" s="10" t="s">
        <v>4596</v>
      </c>
      <c r="AE326" s="9" t="str" cm="1">
        <f t="array" ref="AE326">_xlfn.XLOOKUP(1,($AD326='04 Test Procedure&amp;Report'!$N$4:$N$484)*($AE$4='04 Test Procedure&amp;Report'!$O$4:$O$484),'04 Test Procedure&amp;Report'!$D$4:$D$484,"")</f>
        <v>MDW-69564</v>
      </c>
      <c r="AF326" s="9" t="str" cm="1">
        <f t="array" ref="AF326">_xlfn.XLOOKUP(1,($AD326='04 Test Procedure&amp;Report'!$N$4:$N$484)*($AF$4='04 Test Procedure&amp;Report'!$O$4:$O$484),'04 Test Procedure&amp;Report'!$D$4:$D$484,"")</f>
        <v>MDW-69565</v>
      </c>
    </row>
    <row r="327" spans="1:32" ht="30" customHeight="1" x14ac:dyDescent="0.2">
      <c r="A327" s="9">
        <v>323</v>
      </c>
      <c r="B327" s="106" t="s">
        <v>1629</v>
      </c>
      <c r="C327" s="19" t="s">
        <v>4379</v>
      </c>
      <c r="D327" s="9" t="s">
        <v>1612</v>
      </c>
      <c r="E327" s="9" t="str">
        <f t="shared" si="5"/>
        <v>3</v>
      </c>
      <c r="F327" s="9" t="s">
        <v>1536</v>
      </c>
      <c r="G327" s="9"/>
      <c r="H327" s="8"/>
      <c r="I327" s="9"/>
      <c r="J327" s="9" t="s">
        <v>878</v>
      </c>
      <c r="K327" s="10" t="s">
        <v>1537</v>
      </c>
      <c r="L327" s="9">
        <v>26</v>
      </c>
      <c r="M327" s="9" t="s">
        <v>909</v>
      </c>
      <c r="N327" s="9" t="s">
        <v>872</v>
      </c>
      <c r="O327" s="9" t="s">
        <v>784</v>
      </c>
      <c r="P327" s="9"/>
      <c r="Q327" s="9" t="s">
        <v>874</v>
      </c>
      <c r="R327" s="9" t="s">
        <v>1108</v>
      </c>
      <c r="S327" s="9" t="s">
        <v>784</v>
      </c>
      <c r="T327" s="9" t="s">
        <v>1454</v>
      </c>
      <c r="U327" s="9" t="s">
        <v>791</v>
      </c>
      <c r="V327" s="9"/>
      <c r="W327" s="101"/>
      <c r="X327" s="11"/>
      <c r="Y327" s="101" t="str">
        <f>_xlfn.XLOOKUP($C327,'01 Summary'!E:E,'01 Summary'!K:K,"")</f>
        <v/>
      </c>
      <c r="Z327" s="106" t="str">
        <f>_xlfn.XLOOKUP($C327,'00 MASTER WORK REGISTER'!B:B,'00 MASTER WORK REGISTER'!I:I,"")</f>
        <v/>
      </c>
      <c r="AA327" s="106" t="s">
        <v>784</v>
      </c>
      <c r="AB327" s="106" t="s">
        <v>1902</v>
      </c>
      <c r="AD327" s="10" t="s">
        <v>4597</v>
      </c>
      <c r="AE327" s="9" t="str" cm="1">
        <f t="array" ref="AE327">_xlfn.XLOOKUP(1,($AD327='04 Test Procedure&amp;Report'!$N$4:$N$484)*($AE$4='04 Test Procedure&amp;Report'!$O$4:$O$484),'04 Test Procedure&amp;Report'!$D$4:$D$484,"")</f>
        <v>MDW-69566</v>
      </c>
      <c r="AF327" s="9" t="str" cm="1">
        <f t="array" ref="AF327">_xlfn.XLOOKUP(1,($AD327='04 Test Procedure&amp;Report'!$N$4:$N$484)*($AF$4='04 Test Procedure&amp;Report'!$O$4:$O$484),'04 Test Procedure&amp;Report'!$D$4:$D$484,"")</f>
        <v>MDW-69567</v>
      </c>
    </row>
    <row r="328" spans="1:32" ht="30" customHeight="1" x14ac:dyDescent="0.2">
      <c r="A328" s="9">
        <v>324</v>
      </c>
      <c r="B328" s="106" t="s">
        <v>1629</v>
      </c>
      <c r="C328" s="9" t="s">
        <v>1906</v>
      </c>
      <c r="D328" s="9" t="s">
        <v>1612</v>
      </c>
      <c r="E328" s="9" t="str">
        <f t="shared" si="5"/>
        <v>3</v>
      </c>
      <c r="F328" s="9" t="s">
        <v>438</v>
      </c>
      <c r="G328" s="9" t="s">
        <v>1538</v>
      </c>
      <c r="H328" s="8">
        <v>46104</v>
      </c>
      <c r="I328" s="9" t="s">
        <v>767</v>
      </c>
      <c r="J328" s="9" t="s">
        <v>878</v>
      </c>
      <c r="K328" s="10" t="s">
        <v>1539</v>
      </c>
      <c r="L328" s="9">
        <v>31</v>
      </c>
      <c r="M328" s="9" t="s">
        <v>909</v>
      </c>
      <c r="N328" s="9" t="s">
        <v>872</v>
      </c>
      <c r="O328" s="9" t="s">
        <v>784</v>
      </c>
      <c r="P328" s="9"/>
      <c r="Q328" s="9" t="s">
        <v>874</v>
      </c>
      <c r="R328" s="9" t="s">
        <v>1108</v>
      </c>
      <c r="S328" s="9" t="s">
        <v>784</v>
      </c>
      <c r="T328" s="9" t="s">
        <v>1454</v>
      </c>
      <c r="U328" s="9" t="s">
        <v>791</v>
      </c>
      <c r="V328" s="9"/>
      <c r="W328" s="101" t="str">
        <f>_xlfn.XLOOKUP($C328,'Master Data Lot2'!B:B,'Master Data Lot2'!I:I,"")</f>
        <v/>
      </c>
      <c r="X328" s="12" t="s">
        <v>768</v>
      </c>
      <c r="Y328" s="101">
        <f>_xlfn.XLOOKUP($C328,'01 Summary'!E:E,'01 Summary'!K:K,"")</f>
        <v>46389</v>
      </c>
      <c r="Z328" s="106" t="str">
        <f>_xlfn.XLOOKUP($C328,'00 MASTER WORK REGISTER'!B:B,'00 MASTER WORK REGISTER'!I:I,"")</f>
        <v>สหชาติ</v>
      </c>
      <c r="AA328" s="106" t="s">
        <v>784</v>
      </c>
      <c r="AB328" s="106" t="s">
        <v>1902</v>
      </c>
      <c r="AD328" s="10" t="s">
        <v>1904</v>
      </c>
      <c r="AE328" s="9" t="str" cm="1">
        <f t="array" ref="AE328">_xlfn.XLOOKUP(1,($AD328='04 Test Procedure&amp;Report'!$N$4:$N$484)*($AE$4='04 Test Procedure&amp;Report'!$O$4:$O$484),'04 Test Procedure&amp;Report'!$D$4:$D$484,"")</f>
        <v>MDW-69568</v>
      </c>
      <c r="AF328" s="9" t="str" cm="1">
        <f t="array" ref="AF328">_xlfn.XLOOKUP(1,($AD328='04 Test Procedure&amp;Report'!$N$4:$N$484)*($AF$4='04 Test Procedure&amp;Report'!$O$4:$O$484),'04 Test Procedure&amp;Report'!$D$4:$D$484,"")</f>
        <v>MDW-69569</v>
      </c>
    </row>
    <row r="329" spans="1:32" ht="30" customHeight="1" x14ac:dyDescent="0.2">
      <c r="A329" s="9">
        <v>325</v>
      </c>
      <c r="B329" s="106" t="s">
        <v>1629</v>
      </c>
      <c r="C329" s="9" t="s">
        <v>1906</v>
      </c>
      <c r="D329" s="9" t="s">
        <v>1612</v>
      </c>
      <c r="E329" s="9" t="str">
        <f t="shared" si="5"/>
        <v>3</v>
      </c>
      <c r="F329" s="9" t="s">
        <v>438</v>
      </c>
      <c r="G329" s="9" t="s">
        <v>1538</v>
      </c>
      <c r="H329" s="25" t="s">
        <v>1540</v>
      </c>
      <c r="I329" s="9" t="s">
        <v>769</v>
      </c>
      <c r="J329" s="9" t="s">
        <v>878</v>
      </c>
      <c r="K329" s="10" t="s">
        <v>1539</v>
      </c>
      <c r="L329" s="9">
        <v>31</v>
      </c>
      <c r="M329" s="9" t="s">
        <v>909</v>
      </c>
      <c r="N329" s="9" t="s">
        <v>872</v>
      </c>
      <c r="O329" s="9" t="s">
        <v>784</v>
      </c>
      <c r="P329" s="9"/>
      <c r="Q329" s="9" t="s">
        <v>874</v>
      </c>
      <c r="R329" s="9" t="s">
        <v>1108</v>
      </c>
      <c r="S329" s="9" t="s">
        <v>784</v>
      </c>
      <c r="T329" s="9" t="s">
        <v>1454</v>
      </c>
      <c r="U329" s="9" t="s">
        <v>791</v>
      </c>
      <c r="V329" s="9"/>
      <c r="W329" s="101" t="str">
        <f>_xlfn.XLOOKUP($C329,'Master Data Lot2'!B:B,'Master Data Lot2'!I:I,"")</f>
        <v/>
      </c>
      <c r="X329" s="11"/>
      <c r="Y329" s="101">
        <f>_xlfn.XLOOKUP($C329,'01 Summary'!E:E,'01 Summary'!K:K,"")</f>
        <v>46389</v>
      </c>
      <c r="Z329" s="106" t="str">
        <f>_xlfn.XLOOKUP($C329,'00 MASTER WORK REGISTER'!B:B,'00 MASTER WORK REGISTER'!I:I,"")</f>
        <v>สหชาติ</v>
      </c>
      <c r="AA329" s="106" t="s">
        <v>784</v>
      </c>
      <c r="AB329" s="106" t="s">
        <v>1902</v>
      </c>
      <c r="AD329" s="10" t="s">
        <v>1904</v>
      </c>
      <c r="AE329" s="9" t="str" cm="1">
        <f t="array" ref="AE329">_xlfn.XLOOKUP(1,($AD329='04 Test Procedure&amp;Report'!$N$4:$N$484)*($AE$4='04 Test Procedure&amp;Report'!$O$4:$O$484),'04 Test Procedure&amp;Report'!$D$4:$D$484,"")</f>
        <v>MDW-69568</v>
      </c>
      <c r="AF329" s="9" t="str" cm="1">
        <f t="array" ref="AF329">_xlfn.XLOOKUP(1,($AD329='04 Test Procedure&amp;Report'!$N$4:$N$484)*($AF$4='04 Test Procedure&amp;Report'!$O$4:$O$484),'04 Test Procedure&amp;Report'!$D$4:$D$484,"")</f>
        <v>MDW-69569</v>
      </c>
    </row>
    <row r="330" spans="1:32" ht="30" customHeight="1" x14ac:dyDescent="0.2">
      <c r="A330" s="9">
        <v>326</v>
      </c>
      <c r="B330" s="106" t="s">
        <v>1629</v>
      </c>
      <c r="C330" s="19" t="s">
        <v>1907</v>
      </c>
      <c r="D330" s="9" t="s">
        <v>1612</v>
      </c>
      <c r="E330" s="9" t="str">
        <f t="shared" si="5"/>
        <v>3</v>
      </c>
      <c r="F330" s="9" t="s">
        <v>1541</v>
      </c>
      <c r="G330" s="19" t="s">
        <v>1542</v>
      </c>
      <c r="H330" s="8"/>
      <c r="I330" s="9"/>
      <c r="J330" s="9" t="s">
        <v>878</v>
      </c>
      <c r="K330" s="10" t="s">
        <v>1543</v>
      </c>
      <c r="L330" s="9"/>
      <c r="M330" s="9" t="s">
        <v>865</v>
      </c>
      <c r="N330" s="9" t="s">
        <v>792</v>
      </c>
      <c r="O330" s="9" t="s">
        <v>886</v>
      </c>
      <c r="P330" s="9"/>
      <c r="Q330" s="9" t="s">
        <v>788</v>
      </c>
      <c r="R330" s="9" t="s">
        <v>1108</v>
      </c>
      <c r="S330" s="9" t="s">
        <v>886</v>
      </c>
      <c r="T330" s="9" t="s">
        <v>1454</v>
      </c>
      <c r="U330" s="9" t="s">
        <v>791</v>
      </c>
      <c r="V330" s="9"/>
      <c r="W330" s="101"/>
      <c r="X330" s="11"/>
      <c r="Y330" s="101">
        <f>_xlfn.XLOOKUP($C330,'01 Summary'!E:E,'01 Summary'!K:K,"")</f>
        <v>46390</v>
      </c>
      <c r="Z330" s="106" t="str">
        <f>_xlfn.XLOOKUP($C330,'00 MASTER WORK REGISTER'!B:B,'00 MASTER WORK REGISTER'!I:I,"")</f>
        <v>ประธาน</v>
      </c>
      <c r="AA330" s="106" t="s">
        <v>380</v>
      </c>
      <c r="AB330" s="106" t="s">
        <v>1902</v>
      </c>
      <c r="AD330" s="10" t="s">
        <v>1903</v>
      </c>
      <c r="AE330" s="9" t="str" cm="1">
        <f t="array" ref="AE330">_xlfn.XLOOKUP(1,($AD330='04 Test Procedure&amp;Report'!$N$4:$N$484)*($AE$4='04 Test Procedure&amp;Report'!$O$4:$O$484),'04 Test Procedure&amp;Report'!$D$4:$D$484,"")</f>
        <v>MDW-69570</v>
      </c>
      <c r="AF330" s="9" t="str" cm="1">
        <f t="array" ref="AF330">_xlfn.XLOOKUP(1,($AD330='04 Test Procedure&amp;Report'!$N$4:$N$484)*($AF$4='04 Test Procedure&amp;Report'!$O$4:$O$484),'04 Test Procedure&amp;Report'!$D$4:$D$484,"")</f>
        <v>MDW-69571</v>
      </c>
    </row>
    <row r="331" spans="1:32" ht="30" customHeight="1" x14ac:dyDescent="0.2">
      <c r="A331" s="9">
        <v>327</v>
      </c>
      <c r="B331" s="106"/>
      <c r="C331" s="9" t="s">
        <v>697</v>
      </c>
      <c r="D331" s="9" t="s">
        <v>1612</v>
      </c>
      <c r="E331" s="9" t="str">
        <f t="shared" si="5"/>
        <v>3</v>
      </c>
      <c r="F331" s="9" t="s">
        <v>410</v>
      </c>
      <c r="G331" s="9" t="s">
        <v>1544</v>
      </c>
      <c r="H331" s="8">
        <v>46179</v>
      </c>
      <c r="I331" s="9" t="s">
        <v>767</v>
      </c>
      <c r="J331" s="9" t="s">
        <v>878</v>
      </c>
      <c r="K331" s="10" t="s">
        <v>1545</v>
      </c>
      <c r="L331" s="9">
        <v>33</v>
      </c>
      <c r="M331" s="9" t="s">
        <v>909</v>
      </c>
      <c r="N331" s="9" t="s">
        <v>872</v>
      </c>
      <c r="O331" s="9" t="s">
        <v>784</v>
      </c>
      <c r="P331" s="9"/>
      <c r="Q331" s="9" t="s">
        <v>874</v>
      </c>
      <c r="R331" s="9" t="s">
        <v>1108</v>
      </c>
      <c r="S331" s="9" t="s">
        <v>784</v>
      </c>
      <c r="T331" s="9" t="s">
        <v>1454</v>
      </c>
      <c r="U331" s="9" t="s">
        <v>791</v>
      </c>
      <c r="V331" s="9"/>
      <c r="W331" s="101">
        <f>_xlfn.XLOOKUP($C331,'Master Data Lot2'!B:B,'Master Data Lot2'!I:I,"")</f>
        <v>46049</v>
      </c>
      <c r="X331" s="12" t="s">
        <v>768</v>
      </c>
      <c r="Y331" s="101">
        <f>_xlfn.XLOOKUP($C331,'01 Summary'!E:E,'01 Summary'!K:K,"")</f>
        <v>46143</v>
      </c>
      <c r="Z331" s="106" t="str">
        <f>_xlfn.XLOOKUP($C331,'00 MASTER WORK REGISTER'!B:B,'00 MASTER WORK REGISTER'!I:I,"")</f>
        <v>สหชาติ</v>
      </c>
      <c r="AA331" s="106" t="s">
        <v>784</v>
      </c>
      <c r="AB331" s="106" t="s">
        <v>1902</v>
      </c>
      <c r="AD331" s="10" t="s">
        <v>4598</v>
      </c>
      <c r="AE331" s="9" t="str" cm="1">
        <f t="array" ref="AE331">_xlfn.XLOOKUP(1,($AD331='04 Test Procedure&amp;Report'!$N$4:$N$484)*($AE$4='04 Test Procedure&amp;Report'!$O$4:$O$484),'04 Test Procedure&amp;Report'!$D$4:$D$484,"")</f>
        <v>MDW-69572</v>
      </c>
      <c r="AF331" s="9" t="str" cm="1">
        <f t="array" ref="AF331">_xlfn.XLOOKUP(1,($AD331='04 Test Procedure&amp;Report'!$N$4:$N$484)*($AF$4='04 Test Procedure&amp;Report'!$O$4:$O$484),'04 Test Procedure&amp;Report'!$D$4:$D$484,"")</f>
        <v>MDW-69573</v>
      </c>
    </row>
    <row r="332" spans="1:32" ht="30" customHeight="1" x14ac:dyDescent="0.2">
      <c r="A332" s="9">
        <v>328</v>
      </c>
      <c r="B332" s="106"/>
      <c r="C332" s="9"/>
      <c r="D332" s="9" t="s">
        <v>1612</v>
      </c>
      <c r="E332" s="9" t="str">
        <f t="shared" ref="E332:E366" si="6">MID(F332,5,1)</f>
        <v/>
      </c>
      <c r="F332" s="9"/>
      <c r="G332" s="9"/>
      <c r="H332" s="8"/>
      <c r="I332" s="9"/>
      <c r="J332" s="9"/>
      <c r="K332" s="10"/>
      <c r="L332" s="9">
        <v>34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1"/>
      <c r="X332" s="11"/>
      <c r="Y332" s="101" t="str">
        <f>_xlfn.XLOOKUP($C332,'01 Summary'!E:E,'01 Summary'!K:K,"")</f>
        <v/>
      </c>
      <c r="Z332" s="106">
        <f>_xlfn.XLOOKUP($C332,'00 MASTER WORK REGISTER'!B:B,'00 MASTER WORK REGISTER'!I:I,"")</f>
        <v>0</v>
      </c>
      <c r="AA332" s="106">
        <v>0</v>
      </c>
      <c r="AB332" s="106">
        <v>0</v>
      </c>
      <c r="AD332" s="10" t="e">
        <v>#VALUE!</v>
      </c>
      <c r="AE332" s="9" t="str" cm="1">
        <f t="array" ref="AE332">_xlfn.XLOOKUP(1,($AD332='04 Test Procedure&amp;Report'!$N$4:$N$484)*($AE$4='04 Test Procedure&amp;Report'!$O$4:$O$484),'04 Test Procedure&amp;Report'!$D$4:$D$484,"")</f>
        <v/>
      </c>
      <c r="AF332" s="9" t="str" cm="1">
        <f t="array" ref="AF332">_xlfn.XLOOKUP(1,($AD332='04 Test Procedure&amp;Report'!$N$4:$N$484)*($AF$4='04 Test Procedure&amp;Report'!$O$4:$O$484),'04 Test Procedure&amp;Report'!$D$4:$D$484,"")</f>
        <v/>
      </c>
    </row>
    <row r="333" spans="1:32" ht="30" customHeight="1" x14ac:dyDescent="0.2">
      <c r="A333" s="9">
        <v>329</v>
      </c>
      <c r="B333" s="106"/>
      <c r="C333" s="9" t="s">
        <v>737</v>
      </c>
      <c r="D333" s="9" t="s">
        <v>1612</v>
      </c>
      <c r="E333" s="9" t="str">
        <f t="shared" si="6"/>
        <v>3</v>
      </c>
      <c r="F333" s="9" t="s">
        <v>429</v>
      </c>
      <c r="G333" s="9"/>
      <c r="H333" s="8"/>
      <c r="I333" s="9"/>
      <c r="J333" s="9" t="s">
        <v>878</v>
      </c>
      <c r="K333" s="10" t="s">
        <v>1546</v>
      </c>
      <c r="L333" s="9">
        <v>40</v>
      </c>
      <c r="M333" s="9" t="s">
        <v>909</v>
      </c>
      <c r="N333" s="9" t="s">
        <v>872</v>
      </c>
      <c r="O333" s="9" t="s">
        <v>784</v>
      </c>
      <c r="P333" s="9"/>
      <c r="Q333" s="9" t="s">
        <v>874</v>
      </c>
      <c r="R333" s="9" t="s">
        <v>1108</v>
      </c>
      <c r="S333" s="9" t="s">
        <v>784</v>
      </c>
      <c r="T333" s="9" t="s">
        <v>1454</v>
      </c>
      <c r="U333" s="9" t="s">
        <v>791</v>
      </c>
      <c r="V333" s="9"/>
      <c r="W333" s="101">
        <f>_xlfn.XLOOKUP($C333,'Master Data Lot2'!B:B,'Master Data Lot2'!I:I,"")</f>
        <v>46112</v>
      </c>
      <c r="X333" s="11"/>
      <c r="Y333" s="101">
        <f>_xlfn.XLOOKUP($C333,'01 Summary'!E:E,'01 Summary'!K:K,"")</f>
        <v>46266</v>
      </c>
      <c r="Z333" s="106" t="str">
        <f>_xlfn.XLOOKUP($C333,'00 MASTER WORK REGISTER'!B:B,'00 MASTER WORK REGISTER'!I:I,"")</f>
        <v>สหชาติ</v>
      </c>
      <c r="AA333" s="106" t="s">
        <v>784</v>
      </c>
      <c r="AB333" s="106" t="s">
        <v>1902</v>
      </c>
      <c r="AD333" s="10" t="s">
        <v>4599</v>
      </c>
      <c r="AE333" s="9" t="str" cm="1">
        <f t="array" ref="AE333">_xlfn.XLOOKUP(1,($AD333='04 Test Procedure&amp;Report'!$N$4:$N$484)*($AE$4='04 Test Procedure&amp;Report'!$O$4:$O$484),'04 Test Procedure&amp;Report'!$D$4:$D$484,"")</f>
        <v>MDW-69574</v>
      </c>
      <c r="AF333" s="9" t="str" cm="1">
        <f t="array" ref="AF333">_xlfn.XLOOKUP(1,($AD333='04 Test Procedure&amp;Report'!$N$4:$N$484)*($AF$4='04 Test Procedure&amp;Report'!$O$4:$O$484),'04 Test Procedure&amp;Report'!$D$4:$D$484,"")</f>
        <v>MDW-69575</v>
      </c>
    </row>
    <row r="334" spans="1:32" ht="30" customHeight="1" x14ac:dyDescent="0.2">
      <c r="A334" s="9">
        <v>330</v>
      </c>
      <c r="B334" s="106"/>
      <c r="C334" s="9" t="s">
        <v>738</v>
      </c>
      <c r="D334" s="9" t="s">
        <v>1612</v>
      </c>
      <c r="E334" s="9" t="str">
        <f t="shared" si="6"/>
        <v>3</v>
      </c>
      <c r="F334" s="9" t="s">
        <v>430</v>
      </c>
      <c r="G334" s="9"/>
      <c r="H334" s="8"/>
      <c r="I334" s="9"/>
      <c r="J334" s="9" t="s">
        <v>878</v>
      </c>
      <c r="K334" s="10" t="s">
        <v>1547</v>
      </c>
      <c r="L334" s="9">
        <v>41</v>
      </c>
      <c r="M334" s="9" t="s">
        <v>909</v>
      </c>
      <c r="N334" s="9" t="s">
        <v>872</v>
      </c>
      <c r="O334" s="9" t="s">
        <v>784</v>
      </c>
      <c r="P334" s="9"/>
      <c r="Q334" s="9" t="s">
        <v>874</v>
      </c>
      <c r="R334" s="9" t="s">
        <v>1108</v>
      </c>
      <c r="S334" s="9" t="s">
        <v>784</v>
      </c>
      <c r="T334" s="9" t="s">
        <v>1454</v>
      </c>
      <c r="U334" s="9" t="s">
        <v>791</v>
      </c>
      <c r="V334" s="9"/>
      <c r="W334" s="101">
        <f>_xlfn.XLOOKUP($C334,'Master Data Lot2'!B:B,'Master Data Lot2'!I:I,"")</f>
        <v>46172</v>
      </c>
      <c r="X334" s="11"/>
      <c r="Y334" s="101">
        <f>_xlfn.XLOOKUP($C334,'01 Summary'!E:E,'01 Summary'!K:K,"")</f>
        <v>46266</v>
      </c>
      <c r="Z334" s="106" t="str">
        <f>_xlfn.XLOOKUP($C334,'00 MASTER WORK REGISTER'!B:B,'00 MASTER WORK REGISTER'!I:I,"")</f>
        <v>สหชาติ</v>
      </c>
      <c r="AA334" s="106" t="s">
        <v>784</v>
      </c>
      <c r="AB334" s="106" t="s">
        <v>1902</v>
      </c>
      <c r="AD334" s="10" t="s">
        <v>4600</v>
      </c>
      <c r="AE334" s="9" t="str" cm="1">
        <f t="array" ref="AE334">_xlfn.XLOOKUP(1,($AD334='04 Test Procedure&amp;Report'!$N$4:$N$484)*($AE$4='04 Test Procedure&amp;Report'!$O$4:$O$484),'04 Test Procedure&amp;Report'!$D$4:$D$484,"")</f>
        <v>MDW-69576</v>
      </c>
      <c r="AF334" s="9" t="str" cm="1">
        <f t="array" ref="AF334">_xlfn.XLOOKUP(1,($AD334='04 Test Procedure&amp;Report'!$N$4:$N$484)*($AF$4='04 Test Procedure&amp;Report'!$O$4:$O$484),'04 Test Procedure&amp;Report'!$D$4:$D$484,"")</f>
        <v>MDW-69577</v>
      </c>
    </row>
    <row r="335" spans="1:32" ht="30" customHeight="1" x14ac:dyDescent="0.2">
      <c r="A335" s="29">
        <v>331</v>
      </c>
      <c r="B335" s="106"/>
      <c r="C335" s="29" t="s">
        <v>744</v>
      </c>
      <c r="D335" s="9" t="s">
        <v>1612</v>
      </c>
      <c r="E335" s="9" t="str">
        <f t="shared" si="6"/>
        <v>3</v>
      </c>
      <c r="F335" s="9" t="s">
        <v>434</v>
      </c>
      <c r="G335" s="9"/>
      <c r="H335" s="8"/>
      <c r="I335" s="9"/>
      <c r="J335" s="9" t="s">
        <v>878</v>
      </c>
      <c r="K335" s="10" t="s">
        <v>1548</v>
      </c>
      <c r="L335" s="9">
        <v>42</v>
      </c>
      <c r="M335" s="9" t="s">
        <v>909</v>
      </c>
      <c r="N335" s="9" t="s">
        <v>872</v>
      </c>
      <c r="O335" s="9" t="s">
        <v>784</v>
      </c>
      <c r="P335" s="9"/>
      <c r="Q335" s="9" t="s">
        <v>874</v>
      </c>
      <c r="R335" s="9" t="s">
        <v>1108</v>
      </c>
      <c r="S335" s="9" t="s">
        <v>784</v>
      </c>
      <c r="T335" s="9" t="s">
        <v>1454</v>
      </c>
      <c r="U335" s="9" t="s">
        <v>791</v>
      </c>
      <c r="V335" s="9"/>
      <c r="W335" s="101">
        <f>_xlfn.XLOOKUP($C335,'Master Data Lot2'!B:B,'Master Data Lot2'!I:I,"")</f>
        <v>46324</v>
      </c>
      <c r="X335" s="11"/>
      <c r="Y335" s="101">
        <f>_xlfn.XLOOKUP($C335,'01 Summary'!E:E,'01 Summary'!K:K,"")</f>
        <v>46388</v>
      </c>
      <c r="Z335" s="106" t="str">
        <f>_xlfn.XLOOKUP($C335,'00 MASTER WORK REGISTER'!B:B,'00 MASTER WORK REGISTER'!I:I,"")</f>
        <v>สู่โชค</v>
      </c>
      <c r="AA335" s="106" t="s">
        <v>784</v>
      </c>
      <c r="AB335" s="106" t="s">
        <v>1902</v>
      </c>
      <c r="AD335" s="10" t="s">
        <v>4601</v>
      </c>
      <c r="AE335" s="9" t="str" cm="1">
        <f t="array" ref="AE335">_xlfn.XLOOKUP(1,($AD335='04 Test Procedure&amp;Report'!$N$4:$N$484)*($AE$4='04 Test Procedure&amp;Report'!$O$4:$O$484),'04 Test Procedure&amp;Report'!$D$4:$D$484,"")</f>
        <v>MDW-69578</v>
      </c>
      <c r="AF335" s="9" t="str" cm="1">
        <f t="array" ref="AF335">_xlfn.XLOOKUP(1,($AD335='04 Test Procedure&amp;Report'!$N$4:$N$484)*($AF$4='04 Test Procedure&amp;Report'!$O$4:$O$484),'04 Test Procedure&amp;Report'!$D$4:$D$484,"")</f>
        <v>MDW-69579</v>
      </c>
    </row>
    <row r="336" spans="1:32" ht="30" customHeight="1" x14ac:dyDescent="0.2">
      <c r="A336" s="9">
        <v>332</v>
      </c>
      <c r="B336" s="106" t="s">
        <v>1629</v>
      </c>
      <c r="C336" s="9" t="s">
        <v>741</v>
      </c>
      <c r="D336" s="9" t="s">
        <v>1612</v>
      </c>
      <c r="E336" s="9" t="str">
        <f t="shared" si="6"/>
        <v>3</v>
      </c>
      <c r="F336" s="9" t="s">
        <v>432</v>
      </c>
      <c r="G336" s="9"/>
      <c r="H336" s="8"/>
      <c r="I336" s="9"/>
      <c r="J336" s="9" t="s">
        <v>878</v>
      </c>
      <c r="K336" s="10" t="s">
        <v>1549</v>
      </c>
      <c r="L336" s="9">
        <v>44</v>
      </c>
      <c r="M336" s="9" t="s">
        <v>909</v>
      </c>
      <c r="N336" s="9" t="s">
        <v>872</v>
      </c>
      <c r="O336" s="9" t="s">
        <v>784</v>
      </c>
      <c r="P336" s="9"/>
      <c r="Q336" s="9" t="s">
        <v>874</v>
      </c>
      <c r="R336" s="9" t="s">
        <v>1108</v>
      </c>
      <c r="S336" s="9" t="s">
        <v>784</v>
      </c>
      <c r="T336" s="9" t="s">
        <v>1454</v>
      </c>
      <c r="U336" s="9" t="s">
        <v>791</v>
      </c>
      <c r="V336" s="9"/>
      <c r="W336" s="101">
        <f>_xlfn.XLOOKUP($C336,'Master Data Lot2'!B:B,'Master Data Lot2'!I:I,"")</f>
        <v>46279</v>
      </c>
      <c r="X336" s="11"/>
      <c r="Y336" s="101">
        <f>_xlfn.XLOOKUP($C336,'01 Summary'!E:E,'01 Summary'!K:K,"")</f>
        <v>46388</v>
      </c>
      <c r="Z336" s="106" t="str">
        <f>_xlfn.XLOOKUP($C336,'00 MASTER WORK REGISTER'!B:B,'00 MASTER WORK REGISTER'!I:I,"")</f>
        <v>สหชาติ</v>
      </c>
      <c r="AA336" s="106" t="s">
        <v>784</v>
      </c>
      <c r="AB336" s="106" t="s">
        <v>1902</v>
      </c>
      <c r="AD336" s="10" t="s">
        <v>4602</v>
      </c>
      <c r="AE336" s="9" t="str" cm="1">
        <f t="array" ref="AE336">_xlfn.XLOOKUP(1,($AD336='04 Test Procedure&amp;Report'!$N$4:$N$484)*($AE$4='04 Test Procedure&amp;Report'!$O$4:$O$484),'04 Test Procedure&amp;Report'!$D$4:$D$484,"")</f>
        <v>MDW-69580</v>
      </c>
      <c r="AF336" s="9" t="str" cm="1">
        <f t="array" ref="AF336">_xlfn.XLOOKUP(1,($AD336='04 Test Procedure&amp;Report'!$N$4:$N$484)*($AF$4='04 Test Procedure&amp;Report'!$O$4:$O$484),'04 Test Procedure&amp;Report'!$D$4:$D$484,"")</f>
        <v>MDW-69581</v>
      </c>
    </row>
    <row r="337" spans="1:32" ht="30" customHeight="1" x14ac:dyDescent="0.2">
      <c r="A337" s="9">
        <v>333</v>
      </c>
      <c r="B337" s="106"/>
      <c r="C337" s="9" t="s">
        <v>742</v>
      </c>
      <c r="D337" s="9" t="s">
        <v>1612</v>
      </c>
      <c r="E337" s="9" t="str">
        <f t="shared" si="6"/>
        <v>3</v>
      </c>
      <c r="F337" s="9" t="s">
        <v>402</v>
      </c>
      <c r="G337" s="9"/>
      <c r="H337" s="8"/>
      <c r="I337" s="9"/>
      <c r="J337" s="9" t="s">
        <v>878</v>
      </c>
      <c r="K337" s="10" t="s">
        <v>1550</v>
      </c>
      <c r="L337" s="9">
        <v>45</v>
      </c>
      <c r="M337" s="9" t="s">
        <v>909</v>
      </c>
      <c r="N337" s="9" t="s">
        <v>872</v>
      </c>
      <c r="O337" s="9" t="s">
        <v>784</v>
      </c>
      <c r="P337" s="9"/>
      <c r="Q337" s="9" t="s">
        <v>874</v>
      </c>
      <c r="R337" s="9" t="s">
        <v>1108</v>
      </c>
      <c r="S337" s="9" t="s">
        <v>784</v>
      </c>
      <c r="T337" s="9" t="s">
        <v>1454</v>
      </c>
      <c r="U337" s="9" t="s">
        <v>791</v>
      </c>
      <c r="V337" s="9"/>
      <c r="W337" s="101">
        <f>_xlfn.XLOOKUP($C337,'Master Data Lot2'!B:B,'Master Data Lot2'!I:I,"")</f>
        <v>46279</v>
      </c>
      <c r="X337" s="11"/>
      <c r="Y337" s="101">
        <f>_xlfn.XLOOKUP($C337,'01 Summary'!E:E,'01 Summary'!K:K,"")</f>
        <v>46388</v>
      </c>
      <c r="Z337" s="106" t="str">
        <f>_xlfn.XLOOKUP($C337,'00 MASTER WORK REGISTER'!B:B,'00 MASTER WORK REGISTER'!I:I,"")</f>
        <v>ประธาน</v>
      </c>
      <c r="AA337" s="106" t="s">
        <v>784</v>
      </c>
      <c r="AB337" s="106" t="s">
        <v>1902</v>
      </c>
      <c r="AD337" s="10" t="s">
        <v>4603</v>
      </c>
      <c r="AE337" s="9" t="str" cm="1">
        <f t="array" ref="AE337">_xlfn.XLOOKUP(1,($AD337='04 Test Procedure&amp;Report'!$N$4:$N$484)*($AE$4='04 Test Procedure&amp;Report'!$O$4:$O$484),'04 Test Procedure&amp;Report'!$D$4:$D$484,"")</f>
        <v>MDW-69582</v>
      </c>
      <c r="AF337" s="9" t="str" cm="1">
        <f t="array" ref="AF337">_xlfn.XLOOKUP(1,($AD337='04 Test Procedure&amp;Report'!$N$4:$N$484)*($AF$4='04 Test Procedure&amp;Report'!$O$4:$O$484),'04 Test Procedure&amp;Report'!$D$4:$D$484,"")</f>
        <v>MDW-69583</v>
      </c>
    </row>
    <row r="338" spans="1:32" ht="30" customHeight="1" x14ac:dyDescent="0.2">
      <c r="A338" s="9">
        <v>334</v>
      </c>
      <c r="B338" s="106"/>
      <c r="C338" s="9" t="s">
        <v>743</v>
      </c>
      <c r="D338" s="9" t="s">
        <v>1612</v>
      </c>
      <c r="E338" s="9" t="str">
        <f t="shared" si="6"/>
        <v>3</v>
      </c>
      <c r="F338" s="9" t="s">
        <v>433</v>
      </c>
      <c r="G338" s="9"/>
      <c r="H338" s="8"/>
      <c r="I338" s="9"/>
      <c r="J338" s="9" t="s">
        <v>878</v>
      </c>
      <c r="K338" s="10" t="s">
        <v>1551</v>
      </c>
      <c r="L338" s="9">
        <v>46</v>
      </c>
      <c r="M338" s="9" t="s">
        <v>909</v>
      </c>
      <c r="N338" s="9" t="s">
        <v>872</v>
      </c>
      <c r="O338" s="9" t="s">
        <v>784</v>
      </c>
      <c r="P338" s="9"/>
      <c r="Q338" s="9" t="s">
        <v>874</v>
      </c>
      <c r="R338" s="9" t="s">
        <v>1108</v>
      </c>
      <c r="S338" s="9" t="s">
        <v>784</v>
      </c>
      <c r="T338" s="9" t="s">
        <v>1454</v>
      </c>
      <c r="U338" s="9" t="s">
        <v>791</v>
      </c>
      <c r="V338" s="9"/>
      <c r="W338" s="101">
        <f>_xlfn.XLOOKUP($C338,'Master Data Lot2'!B:B,'Master Data Lot2'!I:I,"")</f>
        <v>46279</v>
      </c>
      <c r="X338" s="11"/>
      <c r="Y338" s="101">
        <f>_xlfn.XLOOKUP($C338,'01 Summary'!E:E,'01 Summary'!K:K,"")</f>
        <v>46388</v>
      </c>
      <c r="Z338" s="106" t="str">
        <f>_xlfn.XLOOKUP($C338,'00 MASTER WORK REGISTER'!B:B,'00 MASTER WORK REGISTER'!I:I,"")</f>
        <v>สหชาติ</v>
      </c>
      <c r="AA338" s="106" t="s">
        <v>784</v>
      </c>
      <c r="AB338" s="106" t="s">
        <v>1902</v>
      </c>
      <c r="AD338" s="10" t="s">
        <v>4604</v>
      </c>
      <c r="AE338" s="9" t="str" cm="1">
        <f t="array" ref="AE338">_xlfn.XLOOKUP(1,($AD338='04 Test Procedure&amp;Report'!$N$4:$N$484)*($AE$4='04 Test Procedure&amp;Report'!$O$4:$O$484),'04 Test Procedure&amp;Report'!$D$4:$D$484,"")</f>
        <v>MDW-69584</v>
      </c>
      <c r="AF338" s="9" t="str" cm="1">
        <f t="array" ref="AF338">_xlfn.XLOOKUP(1,($AD338='04 Test Procedure&amp;Report'!$N$4:$N$484)*($AF$4='04 Test Procedure&amp;Report'!$O$4:$O$484),'04 Test Procedure&amp;Report'!$D$4:$D$484,"")</f>
        <v>MDW-69585</v>
      </c>
    </row>
    <row r="339" spans="1:32" ht="30" customHeight="1" x14ac:dyDescent="0.2">
      <c r="A339" s="9">
        <v>335</v>
      </c>
      <c r="B339" s="106"/>
      <c r="C339" s="9" t="s">
        <v>651</v>
      </c>
      <c r="D339" s="9" t="s">
        <v>1612</v>
      </c>
      <c r="E339" s="9" t="str">
        <f t="shared" si="6"/>
        <v>3</v>
      </c>
      <c r="F339" s="9" t="s">
        <v>387</v>
      </c>
      <c r="G339" s="19" t="s">
        <v>1552</v>
      </c>
      <c r="H339" s="8"/>
      <c r="I339" s="9"/>
      <c r="J339" s="9" t="s">
        <v>878</v>
      </c>
      <c r="K339" s="10" t="s">
        <v>1553</v>
      </c>
      <c r="L339" s="9" t="s">
        <v>1554</v>
      </c>
      <c r="M339" s="9" t="s">
        <v>909</v>
      </c>
      <c r="N339" s="9" t="s">
        <v>872</v>
      </c>
      <c r="O339" s="9" t="s">
        <v>784</v>
      </c>
      <c r="P339" s="9"/>
      <c r="Q339" s="9" t="s">
        <v>874</v>
      </c>
      <c r="R339" s="9" t="s">
        <v>1108</v>
      </c>
      <c r="S339" s="9" t="s">
        <v>784</v>
      </c>
      <c r="T339" s="9" t="s">
        <v>1454</v>
      </c>
      <c r="U339" s="9" t="s">
        <v>791</v>
      </c>
      <c r="V339" s="9"/>
      <c r="W339" s="101">
        <f>_xlfn.XLOOKUP($C339,'Master Data Lot2'!B:B,'Master Data Lot2'!I:I,"")</f>
        <v>46141</v>
      </c>
      <c r="X339" s="11"/>
      <c r="Y339" s="101">
        <f>_xlfn.XLOOKUP($C339,'01 Summary'!E:E,'01 Summary'!K:K,"")</f>
        <v>46235</v>
      </c>
      <c r="Z339" s="106" t="str">
        <f>_xlfn.XLOOKUP($C339,'00 MASTER WORK REGISTER'!B:B,'00 MASTER WORK REGISTER'!I:I,"")</f>
        <v>สหชาติ</v>
      </c>
      <c r="AA339" s="106" t="s">
        <v>784</v>
      </c>
      <c r="AB339" s="106" t="s">
        <v>1902</v>
      </c>
      <c r="AD339" s="10" t="s">
        <v>4700</v>
      </c>
      <c r="AE339" s="9" t="s">
        <v>2268</v>
      </c>
      <c r="AF339" s="9" t="s">
        <v>2270</v>
      </c>
    </row>
    <row r="340" spans="1:32" ht="30" customHeight="1" x14ac:dyDescent="0.2">
      <c r="A340" s="9">
        <v>336</v>
      </c>
      <c r="B340" s="106" t="s">
        <v>1629</v>
      </c>
      <c r="C340" s="9" t="s">
        <v>657</v>
      </c>
      <c r="D340" s="9" t="s">
        <v>1612</v>
      </c>
      <c r="E340" s="9" t="str">
        <f t="shared" si="6"/>
        <v>3</v>
      </c>
      <c r="F340" s="9" t="s">
        <v>392</v>
      </c>
      <c r="G340" s="9"/>
      <c r="H340" s="8"/>
      <c r="I340" s="9"/>
      <c r="J340" s="9" t="s">
        <v>878</v>
      </c>
      <c r="K340" s="10" t="s">
        <v>1555</v>
      </c>
      <c r="L340" s="9">
        <v>50</v>
      </c>
      <c r="M340" s="9" t="s">
        <v>909</v>
      </c>
      <c r="N340" s="9" t="s">
        <v>872</v>
      </c>
      <c r="O340" s="9" t="s">
        <v>784</v>
      </c>
      <c r="P340" s="9"/>
      <c r="Q340" s="9" t="s">
        <v>874</v>
      </c>
      <c r="R340" s="9" t="s">
        <v>1108</v>
      </c>
      <c r="S340" s="9" t="s">
        <v>784</v>
      </c>
      <c r="T340" s="9" t="s">
        <v>1454</v>
      </c>
      <c r="U340" s="9" t="s">
        <v>791</v>
      </c>
      <c r="V340" s="9"/>
      <c r="W340" s="101">
        <f>_xlfn.XLOOKUP($C340,'Master Data Lot2'!B:B,'Master Data Lot2'!I:I,"")</f>
        <v>46264</v>
      </c>
      <c r="X340" s="11"/>
      <c r="Y340" s="101">
        <f>_xlfn.XLOOKUP($C340,'01 Summary'!E:E,'01 Summary'!K:K,"")</f>
        <v>46388</v>
      </c>
      <c r="Z340" s="106" t="str">
        <f>_xlfn.XLOOKUP($C340,'00 MASTER WORK REGISTER'!B:B,'00 MASTER WORK REGISTER'!I:I,"")</f>
        <v>บัณฑิต/สหชาติ</v>
      </c>
      <c r="AA340" s="106" t="s">
        <v>784</v>
      </c>
      <c r="AB340" s="106" t="s">
        <v>1902</v>
      </c>
      <c r="AD340" s="10" t="s">
        <v>4606</v>
      </c>
      <c r="AE340" s="9" t="str" cm="1">
        <f t="array" ref="AE340">_xlfn.XLOOKUP(1,($AD340='04 Test Procedure&amp;Report'!$N$4:$N$484)*($AE$4='04 Test Procedure&amp;Report'!$O$4:$O$484),'04 Test Procedure&amp;Report'!$D$4:$D$484,"")</f>
        <v>MDW-69588</v>
      </c>
      <c r="AF340" s="9" t="str" cm="1">
        <f t="array" ref="AF340">_xlfn.XLOOKUP(1,($AD340='04 Test Procedure&amp;Report'!$N$4:$N$484)*($AF$4='04 Test Procedure&amp;Report'!$O$4:$O$484),'04 Test Procedure&amp;Report'!$D$4:$D$484,"")</f>
        <v>MDW-69589</v>
      </c>
    </row>
    <row r="341" spans="1:32" ht="30" customHeight="1" x14ac:dyDescent="0.2">
      <c r="A341" s="9">
        <v>337</v>
      </c>
      <c r="B341" s="106" t="s">
        <v>1629</v>
      </c>
      <c r="C341" s="9" t="s">
        <v>658</v>
      </c>
      <c r="D341" s="9" t="s">
        <v>1612</v>
      </c>
      <c r="E341" s="9" t="str">
        <f t="shared" si="6"/>
        <v>3</v>
      </c>
      <c r="F341" s="9" t="s">
        <v>394</v>
      </c>
      <c r="G341" s="9" t="s">
        <v>1556</v>
      </c>
      <c r="H341" s="8">
        <v>46063</v>
      </c>
      <c r="I341" s="9" t="s">
        <v>767</v>
      </c>
      <c r="J341" s="9" t="s">
        <v>878</v>
      </c>
      <c r="K341" s="10" t="s">
        <v>1557</v>
      </c>
      <c r="L341" s="9">
        <v>51</v>
      </c>
      <c r="M341" s="9" t="s">
        <v>909</v>
      </c>
      <c r="N341" s="9" t="s">
        <v>872</v>
      </c>
      <c r="O341" s="9" t="s">
        <v>784</v>
      </c>
      <c r="P341" s="9"/>
      <c r="Q341" s="9" t="s">
        <v>874</v>
      </c>
      <c r="R341" s="9" t="s">
        <v>1108</v>
      </c>
      <c r="S341" s="9" t="s">
        <v>784</v>
      </c>
      <c r="T341" s="9" t="s">
        <v>1454</v>
      </c>
      <c r="U341" s="9" t="s">
        <v>791</v>
      </c>
      <c r="V341" s="9"/>
      <c r="W341" s="101">
        <f>_xlfn.XLOOKUP($C341,'Master Data Lot2'!B:B,'Master Data Lot2'!I:I,"")</f>
        <v>46080</v>
      </c>
      <c r="X341" s="12" t="s">
        <v>768</v>
      </c>
      <c r="Y341" s="101">
        <f>_xlfn.XLOOKUP($C341,'01 Summary'!E:E,'01 Summary'!K:K,"")</f>
        <v>46174</v>
      </c>
      <c r="Z341" s="106" t="str">
        <f>_xlfn.XLOOKUP($C341,'00 MASTER WORK REGISTER'!B:B,'00 MASTER WORK REGISTER'!I:I,"")</f>
        <v>สหชาติ</v>
      </c>
      <c r="AA341" s="106" t="s">
        <v>784</v>
      </c>
      <c r="AB341" s="106" t="s">
        <v>1902</v>
      </c>
      <c r="AD341" s="10" t="s">
        <v>4607</v>
      </c>
      <c r="AE341" s="9" t="str" cm="1">
        <f t="array" ref="AE341">_xlfn.XLOOKUP(1,($AD341='04 Test Procedure&amp;Report'!$N$4:$N$484)*($AE$4='04 Test Procedure&amp;Report'!$O$4:$O$484),'04 Test Procedure&amp;Report'!$D$4:$D$484,"")</f>
        <v>MDW-69590</v>
      </c>
      <c r="AF341" s="9" t="str" cm="1">
        <f t="array" ref="AF341">_xlfn.XLOOKUP(1,($AD341='04 Test Procedure&amp;Report'!$N$4:$N$484)*($AF$4='04 Test Procedure&amp;Report'!$O$4:$O$484),'04 Test Procedure&amp;Report'!$D$4:$D$484,"")</f>
        <v>MDW-69591</v>
      </c>
    </row>
    <row r="342" spans="1:32" ht="30" customHeight="1" x14ac:dyDescent="0.2">
      <c r="A342" s="9">
        <v>338</v>
      </c>
      <c r="B342" s="106" t="s">
        <v>1629</v>
      </c>
      <c r="C342" s="9" t="s">
        <v>659</v>
      </c>
      <c r="D342" s="9" t="s">
        <v>1612</v>
      </c>
      <c r="E342" s="9" t="str">
        <f t="shared" si="6"/>
        <v>3</v>
      </c>
      <c r="F342" s="9" t="s">
        <v>395</v>
      </c>
      <c r="G342" s="9" t="s">
        <v>1558</v>
      </c>
      <c r="H342" s="8">
        <v>46193</v>
      </c>
      <c r="I342" s="9" t="s">
        <v>767</v>
      </c>
      <c r="J342" s="9" t="s">
        <v>878</v>
      </c>
      <c r="K342" s="10" t="s">
        <v>1559</v>
      </c>
      <c r="L342" s="9">
        <v>52</v>
      </c>
      <c r="M342" s="9" t="s">
        <v>909</v>
      </c>
      <c r="N342" s="9" t="s">
        <v>872</v>
      </c>
      <c r="O342" s="9" t="s">
        <v>784</v>
      </c>
      <c r="P342" s="9"/>
      <c r="Q342" s="9" t="s">
        <v>874</v>
      </c>
      <c r="R342" s="9" t="s">
        <v>1108</v>
      </c>
      <c r="S342" s="9" t="s">
        <v>784</v>
      </c>
      <c r="T342" s="9" t="s">
        <v>1454</v>
      </c>
      <c r="U342" s="9" t="s">
        <v>791</v>
      </c>
      <c r="V342" s="9"/>
      <c r="W342" s="101">
        <f>_xlfn.XLOOKUP($C342,'Master Data Lot2'!B:B,'Master Data Lot2'!I:I,"")</f>
        <v>46203</v>
      </c>
      <c r="X342" s="12" t="s">
        <v>768</v>
      </c>
      <c r="Y342" s="101">
        <f>_xlfn.XLOOKUP($C342,'01 Summary'!E:E,'01 Summary'!K:K,"")</f>
        <v>46388</v>
      </c>
      <c r="Z342" s="106" t="str">
        <f>_xlfn.XLOOKUP($C342,'00 MASTER WORK REGISTER'!B:B,'00 MASTER WORK REGISTER'!I:I,"")</f>
        <v>สหชาติ</v>
      </c>
      <c r="AA342" s="106" t="s">
        <v>784</v>
      </c>
      <c r="AB342" s="106" t="s">
        <v>1902</v>
      </c>
      <c r="AD342" s="10" t="s">
        <v>4608</v>
      </c>
      <c r="AE342" s="9" t="str" cm="1">
        <f t="array" ref="AE342">_xlfn.XLOOKUP(1,($AD342='04 Test Procedure&amp;Report'!$N$4:$N$484)*($AE$4='04 Test Procedure&amp;Report'!$O$4:$O$484),'04 Test Procedure&amp;Report'!$D$4:$D$484,"")</f>
        <v>MDW-69592</v>
      </c>
      <c r="AF342" s="9" t="str" cm="1">
        <f t="array" ref="AF342">_xlfn.XLOOKUP(1,($AD342='04 Test Procedure&amp;Report'!$N$4:$N$484)*($AF$4='04 Test Procedure&amp;Report'!$O$4:$O$484),'04 Test Procedure&amp;Report'!$D$4:$D$484,"")</f>
        <v>MDW-69593</v>
      </c>
    </row>
    <row r="343" spans="1:32" ht="30" customHeight="1" x14ac:dyDescent="0.2">
      <c r="A343" s="9">
        <v>339</v>
      </c>
      <c r="B343" s="106"/>
      <c r="C343" s="9" t="s">
        <v>652</v>
      </c>
      <c r="D343" s="9" t="s">
        <v>1612</v>
      </c>
      <c r="E343" s="9" t="str">
        <f t="shared" si="6"/>
        <v>3</v>
      </c>
      <c r="F343" s="9" t="s">
        <v>388</v>
      </c>
      <c r="G343" s="19" t="s">
        <v>1560</v>
      </c>
      <c r="H343" s="8"/>
      <c r="I343" s="9"/>
      <c r="J343" s="9" t="s">
        <v>878</v>
      </c>
      <c r="K343" s="10" t="s">
        <v>1561</v>
      </c>
      <c r="L343" s="9" t="s">
        <v>1562</v>
      </c>
      <c r="M343" s="9" t="s">
        <v>909</v>
      </c>
      <c r="N343" s="9" t="s">
        <v>872</v>
      </c>
      <c r="O343" s="9" t="s">
        <v>784</v>
      </c>
      <c r="P343" s="9"/>
      <c r="Q343" s="9" t="s">
        <v>874</v>
      </c>
      <c r="R343" s="9" t="s">
        <v>1108</v>
      </c>
      <c r="S343" s="9" t="s">
        <v>784</v>
      </c>
      <c r="T343" s="9" t="s">
        <v>1454</v>
      </c>
      <c r="U343" s="9" t="s">
        <v>791</v>
      </c>
      <c r="V343" s="9"/>
      <c r="W343" s="101">
        <f>_xlfn.XLOOKUP($C343,'Master Data Lot2'!B:B,'Master Data Lot2'!I:I,"")</f>
        <v>46156</v>
      </c>
      <c r="X343" s="11"/>
      <c r="Y343" s="101">
        <f>_xlfn.XLOOKUP($C343,'01 Summary'!E:E,'01 Summary'!K:K,"")</f>
        <v>46236</v>
      </c>
      <c r="Z343" s="106" t="str">
        <f>_xlfn.XLOOKUP($C343,'00 MASTER WORK REGISTER'!B:B,'00 MASTER WORK REGISTER'!I:I,"")</f>
        <v>สหชาติ</v>
      </c>
      <c r="AA343" s="106" t="s">
        <v>784</v>
      </c>
      <c r="AB343" s="106" t="s">
        <v>1902</v>
      </c>
      <c r="AD343" s="10" t="s">
        <v>4609</v>
      </c>
      <c r="AE343" s="9" t="str" cm="1">
        <f t="array" ref="AE343">_xlfn.XLOOKUP(1,($AD343='04 Test Procedure&amp;Report'!$N$4:$N$484)*($AE$4='04 Test Procedure&amp;Report'!$O$4:$O$484),'04 Test Procedure&amp;Report'!$D$4:$D$484,"")</f>
        <v>MDW-69594</v>
      </c>
      <c r="AF343" s="9" t="str" cm="1">
        <f t="array" ref="AF343">_xlfn.XLOOKUP(1,($AD343='04 Test Procedure&amp;Report'!$N$4:$N$484)*($AF$4='04 Test Procedure&amp;Report'!$O$4:$O$484),'04 Test Procedure&amp;Report'!$D$4:$D$484,"")</f>
        <v>MDW-69595</v>
      </c>
    </row>
    <row r="344" spans="1:32" ht="30" customHeight="1" x14ac:dyDescent="0.2">
      <c r="A344" s="9">
        <v>340</v>
      </c>
      <c r="B344" s="106"/>
      <c r="C344" s="9" t="s">
        <v>655</v>
      </c>
      <c r="D344" s="9" t="s">
        <v>1612</v>
      </c>
      <c r="E344" s="9" t="str">
        <f t="shared" si="6"/>
        <v>3</v>
      </c>
      <c r="F344" s="9" t="s">
        <v>390</v>
      </c>
      <c r="G344" s="9" t="s">
        <v>1563</v>
      </c>
      <c r="H344" s="8">
        <v>46048</v>
      </c>
      <c r="I344" s="9" t="s">
        <v>767</v>
      </c>
      <c r="J344" s="9" t="s">
        <v>878</v>
      </c>
      <c r="K344" s="10" t="s">
        <v>1564</v>
      </c>
      <c r="L344" s="9">
        <v>59</v>
      </c>
      <c r="M344" s="9" t="s">
        <v>1301</v>
      </c>
      <c r="N344" s="9" t="s">
        <v>792</v>
      </c>
      <c r="O344" s="9" t="s">
        <v>1409</v>
      </c>
      <c r="P344" s="9"/>
      <c r="Q344" s="9" t="s">
        <v>788</v>
      </c>
      <c r="R344" s="9" t="s">
        <v>1108</v>
      </c>
      <c r="S344" s="9" t="s">
        <v>1409</v>
      </c>
      <c r="T344" s="9" t="s">
        <v>1454</v>
      </c>
      <c r="U344" s="9" t="s">
        <v>791</v>
      </c>
      <c r="V344" s="9"/>
      <c r="W344" s="101">
        <f>_xlfn.XLOOKUP($C344,'Master Data Lot2'!B:B,'Master Data Lot2'!I:I,"")</f>
        <v>46141</v>
      </c>
      <c r="X344" s="12" t="s">
        <v>768</v>
      </c>
      <c r="Y344" s="101">
        <f>_xlfn.XLOOKUP($C344,'01 Summary'!E:E,'01 Summary'!K:K,"")</f>
        <v>46239</v>
      </c>
      <c r="Z344" s="106" t="str">
        <f>_xlfn.XLOOKUP($C344,'00 MASTER WORK REGISTER'!B:B,'00 MASTER WORK REGISTER'!I:I,"")</f>
        <v>ประธาน</v>
      </c>
      <c r="AA344" s="106" t="s">
        <v>1409</v>
      </c>
      <c r="AB344" s="106" t="s">
        <v>1902</v>
      </c>
      <c r="AD344" s="10" t="s">
        <v>4610</v>
      </c>
      <c r="AE344" s="9" t="str" cm="1">
        <f t="array" ref="AE344">_xlfn.XLOOKUP(1,($AD344='04 Test Procedure&amp;Report'!$N$4:$N$484)*($AE$4='04 Test Procedure&amp;Report'!$O$4:$O$484),'04 Test Procedure&amp;Report'!$D$4:$D$484,"")</f>
        <v>MDW-69596</v>
      </c>
      <c r="AF344" s="9" t="str" cm="1">
        <f t="array" ref="AF344">_xlfn.XLOOKUP(1,($AD344='04 Test Procedure&amp;Report'!$N$4:$N$484)*($AF$4='04 Test Procedure&amp;Report'!$O$4:$O$484),'04 Test Procedure&amp;Report'!$D$4:$D$484,"")</f>
        <v>MDW-69597</v>
      </c>
    </row>
    <row r="345" spans="1:32" ht="30" customHeight="1" x14ac:dyDescent="0.2">
      <c r="A345" s="9">
        <v>341</v>
      </c>
      <c r="B345" s="106"/>
      <c r="C345" s="9" t="s">
        <v>661</v>
      </c>
      <c r="D345" s="9" t="s">
        <v>1612</v>
      </c>
      <c r="E345" s="9" t="str">
        <f t="shared" si="6"/>
        <v>3</v>
      </c>
      <c r="F345" s="9" t="s">
        <v>396</v>
      </c>
      <c r="G345" s="9" t="s">
        <v>1565</v>
      </c>
      <c r="H345" s="8">
        <v>46045</v>
      </c>
      <c r="I345" s="9" t="s">
        <v>767</v>
      </c>
      <c r="J345" s="9" t="s">
        <v>878</v>
      </c>
      <c r="K345" s="10" t="s">
        <v>1566</v>
      </c>
      <c r="L345" s="9">
        <v>61</v>
      </c>
      <c r="M345" s="9" t="s">
        <v>865</v>
      </c>
      <c r="N345" s="9" t="s">
        <v>792</v>
      </c>
      <c r="O345" s="9" t="s">
        <v>1409</v>
      </c>
      <c r="P345" s="9"/>
      <c r="Q345" s="9" t="s">
        <v>788</v>
      </c>
      <c r="R345" s="9" t="s">
        <v>1108</v>
      </c>
      <c r="S345" s="9" t="s">
        <v>1409</v>
      </c>
      <c r="T345" s="9" t="s">
        <v>1454</v>
      </c>
      <c r="U345" s="9" t="s">
        <v>791</v>
      </c>
      <c r="V345" s="9"/>
      <c r="W345" s="101">
        <f>_xlfn.XLOOKUP($C345,'Master Data Lot2'!B:B,'Master Data Lot2'!I:I,"")</f>
        <v>46264</v>
      </c>
      <c r="X345" s="12" t="s">
        <v>768</v>
      </c>
      <c r="Y345" s="101">
        <f>_xlfn.XLOOKUP($C345,'01 Summary'!E:E,'01 Summary'!K:K,"")</f>
        <v>46390</v>
      </c>
      <c r="Z345" s="106" t="str">
        <f>_xlfn.XLOOKUP($C345,'00 MASTER WORK REGISTER'!B:B,'00 MASTER WORK REGISTER'!I:I,"")</f>
        <v>ประธาน</v>
      </c>
      <c r="AA345" s="106" t="s">
        <v>1409</v>
      </c>
      <c r="AB345" s="106" t="s">
        <v>1902</v>
      </c>
      <c r="AD345" s="10" t="s">
        <v>4701</v>
      </c>
      <c r="AE345" s="9" t="s">
        <v>3710</v>
      </c>
      <c r="AF345" s="9" t="s">
        <v>3930</v>
      </c>
    </row>
    <row r="346" spans="1:32" ht="30" customHeight="1" x14ac:dyDescent="0.2">
      <c r="A346" s="9">
        <v>342</v>
      </c>
      <c r="B346" s="106"/>
      <c r="C346" s="9" t="s">
        <v>660</v>
      </c>
      <c r="D346" s="9" t="s">
        <v>1612</v>
      </c>
      <c r="E346" s="9" t="str">
        <f t="shared" si="6"/>
        <v>3</v>
      </c>
      <c r="F346" s="9" t="s">
        <v>397</v>
      </c>
      <c r="G346" s="9"/>
      <c r="H346" s="8"/>
      <c r="I346" s="9"/>
      <c r="J346" s="9" t="s">
        <v>878</v>
      </c>
      <c r="K346" s="10" t="s">
        <v>1567</v>
      </c>
      <c r="L346" s="9">
        <v>61</v>
      </c>
      <c r="M346" s="9" t="s">
        <v>909</v>
      </c>
      <c r="N346" s="9" t="s">
        <v>872</v>
      </c>
      <c r="O346" s="9" t="s">
        <v>784</v>
      </c>
      <c r="P346" s="9"/>
      <c r="Q346" s="9" t="s">
        <v>874</v>
      </c>
      <c r="R346" s="9" t="s">
        <v>1108</v>
      </c>
      <c r="S346" s="9" t="s">
        <v>784</v>
      </c>
      <c r="T346" s="9" t="s">
        <v>1454</v>
      </c>
      <c r="U346" s="9" t="s">
        <v>791</v>
      </c>
      <c r="V346" s="9"/>
      <c r="W346" s="101">
        <f>_xlfn.XLOOKUP($C346,'Master Data Lot2'!B:B,'Master Data Lot2'!I:I,"")</f>
        <v>46264</v>
      </c>
      <c r="X346" s="11"/>
      <c r="Y346" s="101">
        <f>_xlfn.XLOOKUP($C346,'01 Summary'!E:E,'01 Summary'!K:K,"")</f>
        <v>46389</v>
      </c>
      <c r="Z346" s="106" t="str">
        <f>_xlfn.XLOOKUP($C346,'00 MASTER WORK REGISTER'!B:B,'00 MASTER WORK REGISTER'!I:I,"")</f>
        <v>สหชาติ</v>
      </c>
      <c r="AA346" s="106" t="s">
        <v>784</v>
      </c>
      <c r="AB346" s="106" t="s">
        <v>1902</v>
      </c>
      <c r="AC346" t="s">
        <v>4384</v>
      </c>
      <c r="AD346" s="10" t="s">
        <v>4702</v>
      </c>
      <c r="AE346" s="178" t="s">
        <v>2288</v>
      </c>
      <c r="AF346" s="178" t="s">
        <v>3932</v>
      </c>
    </row>
    <row r="347" spans="1:32" ht="30" customHeight="1" x14ac:dyDescent="0.2">
      <c r="A347" s="9">
        <v>343</v>
      </c>
      <c r="B347" s="106"/>
      <c r="C347" s="9" t="s">
        <v>662</v>
      </c>
      <c r="D347" s="9" t="s">
        <v>1612</v>
      </c>
      <c r="E347" s="9" t="str">
        <f t="shared" si="6"/>
        <v>3</v>
      </c>
      <c r="F347" s="9" t="s">
        <v>398</v>
      </c>
      <c r="G347" s="9" t="s">
        <v>1568</v>
      </c>
      <c r="H347" s="8">
        <v>46035</v>
      </c>
      <c r="I347" s="9" t="s">
        <v>767</v>
      </c>
      <c r="J347" s="9" t="s">
        <v>878</v>
      </c>
      <c r="K347" s="10" t="s">
        <v>1569</v>
      </c>
      <c r="L347" s="9">
        <v>62</v>
      </c>
      <c r="M347" s="9" t="s">
        <v>1570</v>
      </c>
      <c r="N347" s="9" t="s">
        <v>792</v>
      </c>
      <c r="O347" s="9" t="s">
        <v>1409</v>
      </c>
      <c r="P347" s="9"/>
      <c r="Q347" s="9" t="s">
        <v>788</v>
      </c>
      <c r="R347" s="9" t="s">
        <v>1108</v>
      </c>
      <c r="S347" s="9" t="s">
        <v>1409</v>
      </c>
      <c r="T347" s="9" t="s">
        <v>1454</v>
      </c>
      <c r="U347" s="9" t="s">
        <v>791</v>
      </c>
      <c r="V347" s="9"/>
      <c r="W347" s="101">
        <f>_xlfn.XLOOKUP($C347,'Master Data Lot2'!B:B,'Master Data Lot2'!I:I,"")</f>
        <v>46095</v>
      </c>
      <c r="X347" s="12" t="s">
        <v>768</v>
      </c>
      <c r="Y347" s="101">
        <f>_xlfn.XLOOKUP($C347,'01 Summary'!E:E,'01 Summary'!K:K,"")</f>
        <v>46204</v>
      </c>
      <c r="Z347" s="106" t="str">
        <f>_xlfn.XLOOKUP($C347,'00 MASTER WORK REGISTER'!B:B,'00 MASTER WORK REGISTER'!I:I,"")</f>
        <v>ประธาน</v>
      </c>
      <c r="AA347" s="106" t="s">
        <v>1409</v>
      </c>
      <c r="AB347" s="106" t="s">
        <v>1902</v>
      </c>
      <c r="AD347" s="10" t="s">
        <v>4703</v>
      </c>
      <c r="AE347" s="9" t="s">
        <v>3714</v>
      </c>
      <c r="AF347" s="9" t="s">
        <v>3934</v>
      </c>
    </row>
    <row r="348" spans="1:32" ht="30" customHeight="1" x14ac:dyDescent="0.2">
      <c r="A348" s="9">
        <v>344</v>
      </c>
      <c r="B348" s="106"/>
      <c r="C348" s="9" t="s">
        <v>656</v>
      </c>
      <c r="D348" s="9" t="s">
        <v>1612</v>
      </c>
      <c r="E348" s="9" t="str">
        <f t="shared" si="6"/>
        <v>3</v>
      </c>
      <c r="F348" s="9" t="s">
        <v>391</v>
      </c>
      <c r="G348" s="9" t="s">
        <v>1571</v>
      </c>
      <c r="H348" s="8">
        <v>46150</v>
      </c>
      <c r="I348" s="9" t="s">
        <v>767</v>
      </c>
      <c r="J348" s="9" t="s">
        <v>878</v>
      </c>
      <c r="K348" s="10" t="s">
        <v>1572</v>
      </c>
      <c r="L348" s="9">
        <v>60</v>
      </c>
      <c r="M348" s="9" t="s">
        <v>909</v>
      </c>
      <c r="N348" s="9" t="s">
        <v>872</v>
      </c>
      <c r="O348" s="9" t="s">
        <v>784</v>
      </c>
      <c r="P348" s="9"/>
      <c r="Q348" s="9" t="s">
        <v>874</v>
      </c>
      <c r="R348" s="9" t="s">
        <v>1108</v>
      </c>
      <c r="S348" s="9" t="s">
        <v>784</v>
      </c>
      <c r="T348" s="9" t="s">
        <v>1454</v>
      </c>
      <c r="U348" s="9" t="s">
        <v>791</v>
      </c>
      <c r="V348" s="9"/>
      <c r="W348" s="101">
        <f>_xlfn.XLOOKUP($C348,'Master Data Lot2'!B:B,'Master Data Lot2'!I:I,"")</f>
        <v>46172</v>
      </c>
      <c r="X348" s="12" t="s">
        <v>768</v>
      </c>
      <c r="Y348" s="101">
        <f>_xlfn.XLOOKUP($C348,'01 Summary'!E:E,'01 Summary'!K:K,"")</f>
        <v>46296</v>
      </c>
      <c r="Z348" s="106" t="str">
        <f>_xlfn.XLOOKUP($C348,'00 MASTER WORK REGISTER'!B:B,'00 MASTER WORK REGISTER'!I:I,"")</f>
        <v>สหชาติ</v>
      </c>
      <c r="AA348" s="106" t="s">
        <v>784</v>
      </c>
      <c r="AB348" s="106" t="s">
        <v>1902</v>
      </c>
      <c r="AD348" s="10" t="s">
        <v>4612</v>
      </c>
      <c r="AE348" s="9" t="str" cm="1">
        <f t="array" ref="AE348">_xlfn.XLOOKUP(1,($AD348='04 Test Procedure&amp;Report'!$N$4:$N$484)*($AE$4='04 Test Procedure&amp;Report'!$O$4:$O$484),'04 Test Procedure&amp;Report'!$D$4:$D$484,"")</f>
        <v>MDW-69604</v>
      </c>
      <c r="AF348" s="9" t="str" cm="1">
        <f t="array" ref="AF348">_xlfn.XLOOKUP(1,($AD348='04 Test Procedure&amp;Report'!$N$4:$N$484)*($AF$4='04 Test Procedure&amp;Report'!$O$4:$O$484),'04 Test Procedure&amp;Report'!$D$4:$D$484,"")</f>
        <v>MDW-69605</v>
      </c>
    </row>
    <row r="349" spans="1:32" ht="30" customHeight="1" x14ac:dyDescent="0.2">
      <c r="A349" s="9">
        <v>345</v>
      </c>
      <c r="B349" s="106"/>
      <c r="C349" s="9" t="s">
        <v>740</v>
      </c>
      <c r="D349" s="9" t="s">
        <v>1612</v>
      </c>
      <c r="E349" s="9" t="str">
        <f t="shared" si="6"/>
        <v>3</v>
      </c>
      <c r="F349" s="9" t="s">
        <v>431</v>
      </c>
      <c r="G349" s="9"/>
      <c r="H349" s="8"/>
      <c r="I349" s="9"/>
      <c r="J349" s="9" t="s">
        <v>878</v>
      </c>
      <c r="K349" s="10" t="s">
        <v>1573</v>
      </c>
      <c r="L349" s="9">
        <v>43</v>
      </c>
      <c r="M349" s="9" t="s">
        <v>909</v>
      </c>
      <c r="N349" s="9" t="s">
        <v>872</v>
      </c>
      <c r="O349" s="9" t="s">
        <v>784</v>
      </c>
      <c r="P349" s="9"/>
      <c r="Q349" s="9" t="s">
        <v>874</v>
      </c>
      <c r="R349" s="9" t="s">
        <v>1108</v>
      </c>
      <c r="S349" s="9" t="s">
        <v>784</v>
      </c>
      <c r="T349" s="9" t="s">
        <v>1454</v>
      </c>
      <c r="U349" s="9" t="s">
        <v>791</v>
      </c>
      <c r="V349" s="9"/>
      <c r="W349" s="101">
        <f>_xlfn.XLOOKUP($C349,'Master Data Lot2'!B:B,'Master Data Lot2'!I:I,"")</f>
        <v>46279</v>
      </c>
      <c r="X349" s="11"/>
      <c r="Y349" s="101">
        <f>_xlfn.XLOOKUP($C349,'01 Summary'!E:E,'01 Summary'!K:K,"")</f>
        <v>46388</v>
      </c>
      <c r="Z349" s="106" t="str">
        <f>_xlfn.XLOOKUP($C349,'00 MASTER WORK REGISTER'!B:B,'00 MASTER WORK REGISTER'!I:I,"")</f>
        <v>สหชาติ</v>
      </c>
      <c r="AA349" s="106" t="s">
        <v>784</v>
      </c>
      <c r="AB349" s="106" t="s">
        <v>1902</v>
      </c>
      <c r="AD349" s="10" t="s">
        <v>4613</v>
      </c>
      <c r="AE349" s="9" t="str" cm="1">
        <f t="array" ref="AE349">_xlfn.XLOOKUP(1,($AD349='04 Test Procedure&amp;Report'!$N$4:$N$484)*($AE$4='04 Test Procedure&amp;Report'!$O$4:$O$484),'04 Test Procedure&amp;Report'!$D$4:$D$484,"")</f>
        <v>MDW-69606</v>
      </c>
      <c r="AF349" s="9" t="str" cm="1">
        <f t="array" ref="AF349">_xlfn.XLOOKUP(1,($AD349='04 Test Procedure&amp;Report'!$N$4:$N$484)*($AF$4='04 Test Procedure&amp;Report'!$O$4:$O$484),'04 Test Procedure&amp;Report'!$D$4:$D$484,"")</f>
        <v>MDW-69607</v>
      </c>
    </row>
    <row r="350" spans="1:32" ht="30" customHeight="1" x14ac:dyDescent="0.2">
      <c r="A350" s="14">
        <v>346</v>
      </c>
      <c r="B350" s="105"/>
      <c r="C350" s="14"/>
      <c r="D350" s="14" t="s">
        <v>1612</v>
      </c>
      <c r="E350" s="14" t="str">
        <f t="shared" si="6"/>
        <v/>
      </c>
      <c r="F350" s="14"/>
      <c r="G350" s="14"/>
      <c r="H350" s="15"/>
      <c r="I350" s="14"/>
      <c r="J350" s="14" t="s">
        <v>878</v>
      </c>
      <c r="K350" s="16" t="s">
        <v>1574</v>
      </c>
      <c r="L350" s="14">
        <v>39</v>
      </c>
      <c r="M350" s="14" t="s">
        <v>1301</v>
      </c>
      <c r="N350" s="14"/>
      <c r="O350" s="14"/>
      <c r="P350" s="14"/>
      <c r="Q350" s="14"/>
      <c r="R350" s="14" t="s">
        <v>1108</v>
      </c>
      <c r="S350" s="14"/>
      <c r="T350" s="14" t="s">
        <v>1454</v>
      </c>
      <c r="U350" s="14" t="s">
        <v>791</v>
      </c>
      <c r="V350" s="14"/>
      <c r="W350" s="102"/>
      <c r="X350" s="18" t="s">
        <v>527</v>
      </c>
      <c r="Y350" s="102" t="str">
        <f>_xlfn.XLOOKUP($C350,'01 Summary'!E:E,'01 Summary'!K:K,"")</f>
        <v/>
      </c>
      <c r="Z350" s="105">
        <f>_xlfn.XLOOKUP($C350,'00 MASTER WORK REGISTER'!B:B,'00 MASTER WORK REGISTER'!I:I,"")</f>
        <v>0</v>
      </c>
      <c r="AA350" s="105">
        <v>0</v>
      </c>
      <c r="AB350" s="105">
        <v>0</v>
      </c>
      <c r="AD350" s="16" t="s">
        <v>4704</v>
      </c>
      <c r="AE350" s="14" t="str" cm="1">
        <f t="array" ref="AE350">_xlfn.XLOOKUP(1,($AD350='04 Test Procedure&amp;Report'!$N$4:$N$484)*($AE$4='04 Test Procedure&amp;Report'!$O$4:$O$484),'04 Test Procedure&amp;Report'!$D$4:$D$484,"")</f>
        <v/>
      </c>
      <c r="AF350" s="14" t="str" cm="1">
        <f t="array" ref="AF350">_xlfn.XLOOKUP(1,($AD350='04 Test Procedure&amp;Report'!$N$4:$N$484)*($AF$4='04 Test Procedure&amp;Report'!$O$4:$O$484),'04 Test Procedure&amp;Report'!$D$4:$D$484,"")</f>
        <v/>
      </c>
    </row>
    <row r="351" spans="1:32" ht="30" customHeight="1" x14ac:dyDescent="0.2">
      <c r="A351" s="9">
        <v>347</v>
      </c>
      <c r="B351" s="106"/>
      <c r="C351" s="9" t="s">
        <v>747</v>
      </c>
      <c r="D351" s="9" t="s">
        <v>1612</v>
      </c>
      <c r="E351" s="9" t="str">
        <f t="shared" si="6"/>
        <v>3</v>
      </c>
      <c r="F351" s="9" t="s">
        <v>437</v>
      </c>
      <c r="G351" s="19" t="s">
        <v>1575</v>
      </c>
      <c r="H351" s="8" t="s">
        <v>1576</v>
      </c>
      <c r="I351" s="9"/>
      <c r="J351" s="9" t="s">
        <v>878</v>
      </c>
      <c r="K351" s="10" t="s">
        <v>1577</v>
      </c>
      <c r="L351" s="9">
        <v>32</v>
      </c>
      <c r="M351" s="9" t="s">
        <v>909</v>
      </c>
      <c r="N351" s="9" t="s">
        <v>872</v>
      </c>
      <c r="O351" s="9" t="s">
        <v>784</v>
      </c>
      <c r="P351" s="9"/>
      <c r="Q351" s="9" t="s">
        <v>874</v>
      </c>
      <c r="R351" s="9" t="s">
        <v>1108</v>
      </c>
      <c r="S351" s="9" t="s">
        <v>784</v>
      </c>
      <c r="T351" s="9" t="s">
        <v>1454</v>
      </c>
      <c r="U351" s="9" t="s">
        <v>791</v>
      </c>
      <c r="V351" s="9"/>
      <c r="W351" s="101">
        <f>_xlfn.XLOOKUP($C351,'Master Data Lot2'!B:B,'Master Data Lot2'!I:I,"")</f>
        <v>46279</v>
      </c>
      <c r="X351" s="11"/>
      <c r="Y351" s="101">
        <f>_xlfn.XLOOKUP($C351,'01 Summary'!E:E,'01 Summary'!K:K,"")</f>
        <v>46389</v>
      </c>
      <c r="Z351" s="106" t="str">
        <f>_xlfn.XLOOKUP($C351,'00 MASTER WORK REGISTER'!B:B,'00 MASTER WORK REGISTER'!I:I,"")</f>
        <v>สหชาติ</v>
      </c>
      <c r="AA351" s="106" t="s">
        <v>784</v>
      </c>
      <c r="AB351" s="106" t="s">
        <v>1902</v>
      </c>
      <c r="AD351" s="10" t="s">
        <v>371</v>
      </c>
      <c r="AE351" s="9" t="str" cm="1">
        <f t="array" ref="AE351">_xlfn.XLOOKUP(1,($AD351='04 Test Procedure&amp;Report'!$N$4:$N$484)*($AE$4='04 Test Procedure&amp;Report'!$O$4:$O$484),'04 Test Procedure&amp;Report'!$D$4:$D$484,"")</f>
        <v>MDW-69608</v>
      </c>
      <c r="AF351" s="9" t="str" cm="1">
        <f t="array" ref="AF351">_xlfn.XLOOKUP(1,($AD351='04 Test Procedure&amp;Report'!$N$4:$N$484)*($AF$4='04 Test Procedure&amp;Report'!$O$4:$O$484),'04 Test Procedure&amp;Report'!$D$4:$D$484,"")</f>
        <v>MDW-69609</v>
      </c>
    </row>
    <row r="352" spans="1:32" ht="30" customHeight="1" x14ac:dyDescent="0.2">
      <c r="A352" s="9">
        <v>348</v>
      </c>
      <c r="B352" s="106"/>
      <c r="C352" s="9" t="s">
        <v>748</v>
      </c>
      <c r="D352" s="9" t="s">
        <v>1612</v>
      </c>
      <c r="E352" s="9" t="str">
        <f t="shared" si="6"/>
        <v>3</v>
      </c>
      <c r="F352" s="9" t="s">
        <v>436</v>
      </c>
      <c r="G352" s="9"/>
      <c r="H352" s="8"/>
      <c r="I352" s="9"/>
      <c r="J352" s="9" t="s">
        <v>878</v>
      </c>
      <c r="K352" s="10" t="s">
        <v>1578</v>
      </c>
      <c r="L352" s="9"/>
      <c r="M352" s="9" t="s">
        <v>1124</v>
      </c>
      <c r="N352" s="9" t="s">
        <v>792</v>
      </c>
      <c r="O352" s="9" t="s">
        <v>886</v>
      </c>
      <c r="P352" s="9"/>
      <c r="Q352" s="9" t="s">
        <v>788</v>
      </c>
      <c r="R352" s="9" t="s">
        <v>1108</v>
      </c>
      <c r="S352" s="9" t="s">
        <v>886</v>
      </c>
      <c r="T352" s="9" t="s">
        <v>1454</v>
      </c>
      <c r="U352" s="9" t="s">
        <v>791</v>
      </c>
      <c r="V352" s="9"/>
      <c r="W352" s="101">
        <f>_xlfn.XLOOKUP($C352,'Master Data Lot2'!B:B,'Master Data Lot2'!I:I,"")</f>
        <v>46279</v>
      </c>
      <c r="X352" s="11"/>
      <c r="Y352" s="101">
        <f>_xlfn.XLOOKUP($C352,'01 Summary'!E:E,'01 Summary'!K:K,"")</f>
        <v>46389</v>
      </c>
      <c r="Z352" s="106" t="str">
        <f>_xlfn.XLOOKUP($C352,'00 MASTER WORK REGISTER'!B:B,'00 MASTER WORK REGISTER'!I:I,"")</f>
        <v>ประธาน</v>
      </c>
      <c r="AA352" s="106" t="s">
        <v>886</v>
      </c>
      <c r="AB352" s="106" t="s">
        <v>1902</v>
      </c>
      <c r="AD352" s="10" t="s">
        <v>370</v>
      </c>
      <c r="AE352" s="9" t="str" cm="1">
        <f t="array" ref="AE352">_xlfn.XLOOKUP(1,($AD352='04 Test Procedure&amp;Report'!$N$4:$N$484)*($AE$4='04 Test Procedure&amp;Report'!$O$4:$O$484),'04 Test Procedure&amp;Report'!$D$4:$D$484,"")</f>
        <v>MDW-69610</v>
      </c>
      <c r="AF352" s="9" t="str" cm="1">
        <f t="array" ref="AF352">_xlfn.XLOOKUP(1,($AD352='04 Test Procedure&amp;Report'!$N$4:$N$484)*($AF$4='04 Test Procedure&amp;Report'!$O$4:$O$484),'04 Test Procedure&amp;Report'!$D$4:$D$484,"")</f>
        <v>MDW-69611</v>
      </c>
    </row>
    <row r="353" spans="1:32" ht="30" customHeight="1" x14ac:dyDescent="0.2">
      <c r="A353" s="9">
        <v>349</v>
      </c>
      <c r="B353" s="106"/>
      <c r="C353" s="9" t="s">
        <v>654</v>
      </c>
      <c r="D353" s="9" t="s">
        <v>1612</v>
      </c>
      <c r="E353" s="9" t="str">
        <f t="shared" si="6"/>
        <v>3</v>
      </c>
      <c r="F353" s="9" t="s">
        <v>389</v>
      </c>
      <c r="G353" s="9" t="s">
        <v>1579</v>
      </c>
      <c r="H353" s="8">
        <v>46037</v>
      </c>
      <c r="I353" s="9" t="s">
        <v>767</v>
      </c>
      <c r="J353" s="9" t="s">
        <v>878</v>
      </c>
      <c r="K353" s="10" t="s">
        <v>1580</v>
      </c>
      <c r="L353" s="9">
        <v>58</v>
      </c>
      <c r="M353" s="9" t="s">
        <v>1124</v>
      </c>
      <c r="N353" s="9" t="s">
        <v>792</v>
      </c>
      <c r="O353" s="9" t="s">
        <v>886</v>
      </c>
      <c r="P353" s="9"/>
      <c r="Q353" s="9" t="s">
        <v>788</v>
      </c>
      <c r="R353" s="9" t="s">
        <v>1108</v>
      </c>
      <c r="S353" s="9" t="s">
        <v>886</v>
      </c>
      <c r="T353" s="9" t="s">
        <v>1454</v>
      </c>
      <c r="U353" s="9" t="s">
        <v>791</v>
      </c>
      <c r="V353" s="9"/>
      <c r="W353" s="101">
        <f>_xlfn.XLOOKUP($C353,'Master Data Lot2'!B:B,'Master Data Lot2'!I:I,"")</f>
        <v>46156</v>
      </c>
      <c r="X353" s="12" t="s">
        <v>768</v>
      </c>
      <c r="Y353" s="101">
        <f>_xlfn.XLOOKUP($C353,'01 Summary'!E:E,'01 Summary'!K:K,"")</f>
        <v>46238</v>
      </c>
      <c r="Z353" s="106" t="str">
        <f>_xlfn.XLOOKUP($C353,'00 MASTER WORK REGISTER'!B:B,'00 MASTER WORK REGISTER'!I:I,"")</f>
        <v>ประธาน</v>
      </c>
      <c r="AA353" s="106" t="s">
        <v>886</v>
      </c>
      <c r="AB353" s="106" t="s">
        <v>1902</v>
      </c>
      <c r="AD353" s="10" t="s">
        <v>4705</v>
      </c>
      <c r="AE353" s="9" t="s">
        <v>3721</v>
      </c>
      <c r="AF353" s="9" t="s">
        <v>3939</v>
      </c>
    </row>
    <row r="354" spans="1:32" ht="30" customHeight="1" x14ac:dyDescent="0.2">
      <c r="A354" s="9">
        <v>350</v>
      </c>
      <c r="B354" s="106" t="s">
        <v>1629</v>
      </c>
      <c r="C354" s="178" t="s">
        <v>717</v>
      </c>
      <c r="D354" s="9" t="s">
        <v>1612</v>
      </c>
      <c r="E354" s="9" t="str">
        <f t="shared" si="6"/>
        <v>3</v>
      </c>
      <c r="F354" s="9" t="s">
        <v>1581</v>
      </c>
      <c r="G354" s="9"/>
      <c r="H354" s="8"/>
      <c r="I354" s="9"/>
      <c r="J354" s="9" t="s">
        <v>878</v>
      </c>
      <c r="K354" s="10" t="s">
        <v>1582</v>
      </c>
      <c r="L354" s="9"/>
      <c r="M354" s="9" t="s">
        <v>909</v>
      </c>
      <c r="N354" s="9" t="s">
        <v>872</v>
      </c>
      <c r="O354" s="9" t="s">
        <v>784</v>
      </c>
      <c r="P354" s="9"/>
      <c r="Q354" s="9" t="s">
        <v>874</v>
      </c>
      <c r="R354" s="9" t="s">
        <v>1108</v>
      </c>
      <c r="S354" s="9" t="s">
        <v>784</v>
      </c>
      <c r="T354" s="9" t="s">
        <v>1454</v>
      </c>
      <c r="U354" s="9" t="s">
        <v>791</v>
      </c>
      <c r="V354" s="9"/>
      <c r="W354" s="101"/>
      <c r="X354" s="11"/>
      <c r="Y354" s="101">
        <f>_xlfn.XLOOKUP($C354,'01 Summary'!E:E,'01 Summary'!K:K,"")</f>
        <v>46296</v>
      </c>
      <c r="Z354" s="106" t="str">
        <f>_xlfn.XLOOKUP($C354,'00 MASTER WORK REGISTER'!B:B,'00 MASTER WORK REGISTER'!I:I,"")</f>
        <v>สหชาติ</v>
      </c>
      <c r="AA354" s="106" t="s">
        <v>784</v>
      </c>
      <c r="AB354" s="106" t="s">
        <v>1902</v>
      </c>
      <c r="AD354" s="10" t="s">
        <v>4615</v>
      </c>
      <c r="AE354" s="9" t="str" cm="1">
        <f t="array" ref="AE354">_xlfn.XLOOKUP(1,($AD354='04 Test Procedure&amp;Report'!$N$4:$N$484)*($AE$4='04 Test Procedure&amp;Report'!$O$4:$O$484),'04 Test Procedure&amp;Report'!$D$4:$D$484,"")</f>
        <v>MDW-69614</v>
      </c>
      <c r="AF354" s="9" t="str" cm="1">
        <f t="array" ref="AF354">_xlfn.XLOOKUP(1,($AD354='04 Test Procedure&amp;Report'!$N$4:$N$484)*($AF$4='04 Test Procedure&amp;Report'!$O$4:$O$484),'04 Test Procedure&amp;Report'!$D$4:$D$484,"")</f>
        <v>MDW-69615</v>
      </c>
    </row>
    <row r="355" spans="1:32" ht="30" customHeight="1" x14ac:dyDescent="0.2">
      <c r="A355" s="14">
        <v>351</v>
      </c>
      <c r="B355" s="105"/>
      <c r="C355" s="14"/>
      <c r="D355" s="14" t="s">
        <v>181</v>
      </c>
      <c r="E355" s="14" t="str">
        <f t="shared" si="6"/>
        <v>3</v>
      </c>
      <c r="F355" s="14" t="s">
        <v>1583</v>
      </c>
      <c r="G355" s="17"/>
      <c r="H355" s="17"/>
      <c r="I355" s="17"/>
      <c r="J355" s="17"/>
      <c r="K355" s="16" t="s">
        <v>1584</v>
      </c>
      <c r="L355" s="14"/>
      <c r="M355" s="14"/>
      <c r="N355" s="14" t="s">
        <v>792</v>
      </c>
      <c r="O355" s="14" t="s">
        <v>810</v>
      </c>
      <c r="P355" s="14" t="s">
        <v>787</v>
      </c>
      <c r="Q355" s="14" t="s">
        <v>811</v>
      </c>
      <c r="R355" s="14" t="s">
        <v>1585</v>
      </c>
      <c r="S355" s="14" t="s">
        <v>810</v>
      </c>
      <c r="T355" s="14" t="s">
        <v>813</v>
      </c>
      <c r="U355" s="14" t="s">
        <v>791</v>
      </c>
      <c r="V355" s="14"/>
      <c r="W355" s="102"/>
      <c r="X355" s="18" t="s">
        <v>527</v>
      </c>
      <c r="Y355" s="102" t="str">
        <f>_xlfn.XLOOKUP($C355,'01 Summary'!E:E,'01 Summary'!K:K,"")</f>
        <v/>
      </c>
      <c r="Z355" s="105">
        <f>_xlfn.XLOOKUP($C355,'00 MASTER WORK REGISTER'!B:B,'00 MASTER WORK REGISTER'!I:I,"")</f>
        <v>0</v>
      </c>
      <c r="AA355" s="105" t="s">
        <v>380</v>
      </c>
      <c r="AB355" s="105" t="s">
        <v>380</v>
      </c>
      <c r="AD355" s="16" t="s">
        <v>179</v>
      </c>
      <c r="AE355" s="14" t="str" cm="1">
        <f t="array" ref="AE355">_xlfn.XLOOKUP(1,($AD355='04 Test Procedure&amp;Report'!$N$4:$N$484)*($AE$4='04 Test Procedure&amp;Report'!$O$4:$O$484),'04 Test Procedure&amp;Report'!$D$4:$D$484,"")</f>
        <v>RST-69003</v>
      </c>
      <c r="AF355" s="14" t="str" cm="1">
        <f t="array" ref="AF355">_xlfn.XLOOKUP(1,($AD355='04 Test Procedure&amp;Report'!$N$4:$N$484)*($AF$4='04 Test Procedure&amp;Report'!$O$4:$O$484),'04 Test Procedure&amp;Report'!$D$4:$D$484,"")</f>
        <v>RST-69004</v>
      </c>
    </row>
    <row r="356" spans="1:32" ht="30" customHeight="1" x14ac:dyDescent="0.2">
      <c r="A356" s="14">
        <v>352</v>
      </c>
      <c r="B356" s="105"/>
      <c r="C356" s="14"/>
      <c r="D356" s="14" t="s">
        <v>181</v>
      </c>
      <c r="E356" s="14" t="str">
        <f t="shared" si="6"/>
        <v>3</v>
      </c>
      <c r="F356" s="14" t="s">
        <v>1586</v>
      </c>
      <c r="G356" s="17"/>
      <c r="H356" s="17"/>
      <c r="I356" s="17"/>
      <c r="J356" s="17"/>
      <c r="K356" s="16" t="s">
        <v>1587</v>
      </c>
      <c r="L356" s="14"/>
      <c r="M356" s="14"/>
      <c r="N356" s="14" t="s">
        <v>792</v>
      </c>
      <c r="O356" s="14" t="s">
        <v>810</v>
      </c>
      <c r="P356" s="14" t="s">
        <v>787</v>
      </c>
      <c r="Q356" s="14" t="s">
        <v>811</v>
      </c>
      <c r="R356" s="14" t="s">
        <v>1585</v>
      </c>
      <c r="S356" s="14" t="s">
        <v>810</v>
      </c>
      <c r="T356" s="14" t="s">
        <v>813</v>
      </c>
      <c r="U356" s="14" t="s">
        <v>791</v>
      </c>
      <c r="V356" s="14"/>
      <c r="W356" s="102"/>
      <c r="X356" s="18" t="s">
        <v>527</v>
      </c>
      <c r="Y356" s="102" t="str">
        <f>_xlfn.XLOOKUP($C356,'01 Summary'!E:E,'01 Summary'!K:K,"")</f>
        <v/>
      </c>
      <c r="Z356" s="105">
        <f>_xlfn.XLOOKUP($C356,'00 MASTER WORK REGISTER'!B:B,'00 MASTER WORK REGISTER'!I:I,"")</f>
        <v>0</v>
      </c>
      <c r="AA356" s="105" t="s">
        <v>380</v>
      </c>
      <c r="AB356" s="105" t="s">
        <v>380</v>
      </c>
      <c r="AD356" s="16" t="s">
        <v>4706</v>
      </c>
      <c r="AE356" s="14" t="str" cm="1">
        <f t="array" ref="AE356">_xlfn.XLOOKUP(1,($AD356='04 Test Procedure&amp;Report'!$N$4:$N$484)*($AE$4='04 Test Procedure&amp;Report'!$O$4:$O$484),'04 Test Procedure&amp;Report'!$D$4:$D$484,"")</f>
        <v/>
      </c>
      <c r="AF356" s="14" t="str" cm="1">
        <f t="array" ref="AF356">_xlfn.XLOOKUP(1,($AD356='04 Test Procedure&amp;Report'!$N$4:$N$484)*($AF$4='04 Test Procedure&amp;Report'!$O$4:$O$484),'04 Test Procedure&amp;Report'!$D$4:$D$484,"")</f>
        <v/>
      </c>
    </row>
    <row r="357" spans="1:32" ht="30" customHeight="1" x14ac:dyDescent="0.2">
      <c r="A357" s="14">
        <v>353</v>
      </c>
      <c r="B357" s="105"/>
      <c r="C357" s="14"/>
      <c r="D357" s="14" t="s">
        <v>181</v>
      </c>
      <c r="E357" s="14" t="str">
        <f t="shared" si="6"/>
        <v>3</v>
      </c>
      <c r="F357" s="14" t="s">
        <v>1588</v>
      </c>
      <c r="G357" s="17"/>
      <c r="H357" s="17"/>
      <c r="I357" s="17"/>
      <c r="J357" s="17"/>
      <c r="K357" s="16" t="s">
        <v>1589</v>
      </c>
      <c r="L357" s="14"/>
      <c r="M357" s="14"/>
      <c r="N357" s="14" t="s">
        <v>792</v>
      </c>
      <c r="O357" s="14" t="s">
        <v>810</v>
      </c>
      <c r="P357" s="14" t="s">
        <v>787</v>
      </c>
      <c r="Q357" s="14" t="s">
        <v>811</v>
      </c>
      <c r="R357" s="14" t="s">
        <v>1585</v>
      </c>
      <c r="S357" s="14" t="s">
        <v>810</v>
      </c>
      <c r="T357" s="14" t="s">
        <v>813</v>
      </c>
      <c r="U357" s="14" t="s">
        <v>791</v>
      </c>
      <c r="V357" s="14"/>
      <c r="W357" s="102"/>
      <c r="X357" s="18" t="s">
        <v>527</v>
      </c>
      <c r="Y357" s="102" t="str">
        <f>_xlfn.XLOOKUP($C357,'01 Summary'!E:E,'01 Summary'!K:K,"")</f>
        <v/>
      </c>
      <c r="Z357" s="105">
        <f>_xlfn.XLOOKUP($C357,'00 MASTER WORK REGISTER'!B:B,'00 MASTER WORK REGISTER'!I:I,"")</f>
        <v>0</v>
      </c>
      <c r="AA357" s="105" t="s">
        <v>380</v>
      </c>
      <c r="AB357" s="105" t="s">
        <v>380</v>
      </c>
      <c r="AD357" s="16" t="s">
        <v>4707</v>
      </c>
      <c r="AE357" s="14" t="str" cm="1">
        <f t="array" ref="AE357">_xlfn.XLOOKUP(1,($AD357='04 Test Procedure&amp;Report'!$N$4:$N$484)*($AE$4='04 Test Procedure&amp;Report'!$O$4:$O$484),'04 Test Procedure&amp;Report'!$D$4:$D$484,"")</f>
        <v/>
      </c>
      <c r="AF357" s="14" t="str" cm="1">
        <f t="array" ref="AF357">_xlfn.XLOOKUP(1,($AD357='04 Test Procedure&amp;Report'!$N$4:$N$484)*($AF$4='04 Test Procedure&amp;Report'!$O$4:$O$484),'04 Test Procedure&amp;Report'!$D$4:$D$484,"")</f>
        <v/>
      </c>
    </row>
    <row r="358" spans="1:32" ht="30" customHeight="1" x14ac:dyDescent="0.2">
      <c r="A358" s="9">
        <v>354</v>
      </c>
      <c r="B358" s="106"/>
      <c r="C358" s="9" t="s">
        <v>645</v>
      </c>
      <c r="D358" s="9" t="s">
        <v>181</v>
      </c>
      <c r="E358" s="9" t="str">
        <f t="shared" si="6"/>
        <v>3</v>
      </c>
      <c r="F358" s="9" t="s">
        <v>1590</v>
      </c>
      <c r="G358" s="11"/>
      <c r="H358" s="11"/>
      <c r="I358" s="11"/>
      <c r="J358" s="11"/>
      <c r="K358" s="10" t="s">
        <v>1591</v>
      </c>
      <c r="L358" s="9"/>
      <c r="M358" s="9"/>
      <c r="N358" s="9" t="s">
        <v>792</v>
      </c>
      <c r="O358" s="9" t="s">
        <v>810</v>
      </c>
      <c r="P358" s="9" t="s">
        <v>787</v>
      </c>
      <c r="Q358" s="9" t="s">
        <v>811</v>
      </c>
      <c r="R358" s="9" t="s">
        <v>1585</v>
      </c>
      <c r="S358" s="9" t="s">
        <v>810</v>
      </c>
      <c r="T358" s="9" t="s">
        <v>813</v>
      </c>
      <c r="U358" s="9" t="s">
        <v>791</v>
      </c>
      <c r="V358" s="9"/>
      <c r="W358" s="101"/>
      <c r="X358" s="11"/>
      <c r="Y358" s="101">
        <f>_xlfn.XLOOKUP($C358,'01 Summary'!E:E,'01 Summary'!K:K,"")</f>
        <v>46285</v>
      </c>
      <c r="Z358" s="106" t="str">
        <f>_xlfn.XLOOKUP($C358,'00 MASTER WORK REGISTER'!B:B,'00 MASTER WORK REGISTER'!I:I,"")</f>
        <v>ธัญวิทย์</v>
      </c>
      <c r="AA358" s="106" t="s">
        <v>380</v>
      </c>
      <c r="AB358" s="106" t="s">
        <v>380</v>
      </c>
      <c r="AD358" s="10" t="s">
        <v>4708</v>
      </c>
      <c r="AE358" s="9" t="str" cm="1">
        <f t="array" ref="AE358">_xlfn.XLOOKUP(1,($AD358='04 Test Procedure&amp;Report'!$N$4:$N$484)*($AE$4='04 Test Procedure&amp;Report'!$O$4:$O$484),'04 Test Procedure&amp;Report'!$D$4:$D$484,"")</f>
        <v/>
      </c>
      <c r="AF358" s="9" t="str" cm="1">
        <f t="array" ref="AF358">_xlfn.XLOOKUP(1,($AD358='04 Test Procedure&amp;Report'!$N$4:$N$484)*($AF$4='04 Test Procedure&amp;Report'!$O$4:$O$484),'04 Test Procedure&amp;Report'!$D$4:$D$484,"")</f>
        <v/>
      </c>
    </row>
    <row r="359" spans="1:32" ht="30" customHeight="1" x14ac:dyDescent="0.2">
      <c r="A359" s="14">
        <v>355</v>
      </c>
      <c r="B359" s="105"/>
      <c r="C359" s="14" t="s">
        <v>645</v>
      </c>
      <c r="D359" s="14" t="s">
        <v>181</v>
      </c>
      <c r="E359" s="14" t="str">
        <f t="shared" si="6"/>
        <v>3</v>
      </c>
      <c r="F359" s="14" t="s">
        <v>1592</v>
      </c>
      <c r="G359" s="17"/>
      <c r="H359" s="17"/>
      <c r="I359" s="17"/>
      <c r="J359" s="17"/>
      <c r="K359" s="16" t="s">
        <v>1593</v>
      </c>
      <c r="L359" s="14"/>
      <c r="M359" s="14"/>
      <c r="N359" s="14" t="s">
        <v>792</v>
      </c>
      <c r="O359" s="14" t="s">
        <v>810</v>
      </c>
      <c r="P359" s="14" t="s">
        <v>787</v>
      </c>
      <c r="Q359" s="14" t="s">
        <v>811</v>
      </c>
      <c r="R359" s="14" t="s">
        <v>1585</v>
      </c>
      <c r="S359" s="14" t="s">
        <v>810</v>
      </c>
      <c r="T359" s="14" t="s">
        <v>813</v>
      </c>
      <c r="U359" s="14" t="s">
        <v>791</v>
      </c>
      <c r="V359" s="14"/>
      <c r="W359" s="102"/>
      <c r="X359" s="18" t="s">
        <v>527</v>
      </c>
      <c r="Y359" s="102">
        <f>_xlfn.XLOOKUP($C359,'01 Summary'!E:E,'01 Summary'!K:K,"")</f>
        <v>46285</v>
      </c>
      <c r="Z359" s="105" t="str">
        <f>_xlfn.XLOOKUP($C359,'00 MASTER WORK REGISTER'!B:B,'00 MASTER WORK REGISTER'!I:I,"")</f>
        <v>ธัญวิทย์</v>
      </c>
      <c r="AA359" s="105" t="s">
        <v>380</v>
      </c>
      <c r="AB359" s="105" t="s">
        <v>380</v>
      </c>
      <c r="AD359" s="16" t="s">
        <v>4709</v>
      </c>
      <c r="AE359" s="14" t="str" cm="1">
        <f t="array" ref="AE359">_xlfn.XLOOKUP(1,($AD359='04 Test Procedure&amp;Report'!$N$4:$N$484)*($AE$4='04 Test Procedure&amp;Report'!$O$4:$O$484),'04 Test Procedure&amp;Report'!$D$4:$D$484,"")</f>
        <v/>
      </c>
      <c r="AF359" s="14" t="str" cm="1">
        <f t="array" ref="AF359">_xlfn.XLOOKUP(1,($AD359='04 Test Procedure&amp;Report'!$N$4:$N$484)*($AF$4='04 Test Procedure&amp;Report'!$O$4:$O$484),'04 Test Procedure&amp;Report'!$D$4:$D$484,"")</f>
        <v/>
      </c>
    </row>
    <row r="360" spans="1:32" ht="30" customHeight="1" x14ac:dyDescent="0.2">
      <c r="A360" s="14">
        <v>356</v>
      </c>
      <c r="B360" s="105"/>
      <c r="C360" s="14" t="s">
        <v>645</v>
      </c>
      <c r="D360" s="14" t="s">
        <v>181</v>
      </c>
      <c r="E360" s="14" t="str">
        <f t="shared" si="6"/>
        <v>3</v>
      </c>
      <c r="F360" s="14" t="s">
        <v>1594</v>
      </c>
      <c r="G360" s="17"/>
      <c r="H360" s="17"/>
      <c r="I360" s="17"/>
      <c r="J360" s="17"/>
      <c r="K360" s="16" t="s">
        <v>1595</v>
      </c>
      <c r="L360" s="14"/>
      <c r="M360" s="14"/>
      <c r="N360" s="14" t="s">
        <v>792</v>
      </c>
      <c r="O360" s="14" t="s">
        <v>810</v>
      </c>
      <c r="P360" s="14" t="s">
        <v>787</v>
      </c>
      <c r="Q360" s="14" t="s">
        <v>811</v>
      </c>
      <c r="R360" s="14" t="s">
        <v>1585</v>
      </c>
      <c r="S360" s="14" t="s">
        <v>810</v>
      </c>
      <c r="T360" s="14" t="s">
        <v>813</v>
      </c>
      <c r="U360" s="14" t="s">
        <v>791</v>
      </c>
      <c r="V360" s="14"/>
      <c r="W360" s="102"/>
      <c r="X360" s="18" t="s">
        <v>527</v>
      </c>
      <c r="Y360" s="102">
        <f>_xlfn.XLOOKUP($C360,'01 Summary'!E:E,'01 Summary'!K:K,"")</f>
        <v>46285</v>
      </c>
      <c r="Z360" s="105" t="str">
        <f>_xlfn.XLOOKUP($C360,'00 MASTER WORK REGISTER'!B:B,'00 MASTER WORK REGISTER'!I:I,"")</f>
        <v>ธัญวิทย์</v>
      </c>
      <c r="AA360" s="105" t="s">
        <v>380</v>
      </c>
      <c r="AB360" s="105" t="s">
        <v>380</v>
      </c>
      <c r="AD360" s="16" t="s">
        <v>4710</v>
      </c>
      <c r="AE360" s="14" t="str" cm="1">
        <f t="array" ref="AE360">_xlfn.XLOOKUP(1,($AD360='04 Test Procedure&amp;Report'!$N$4:$N$484)*($AE$4='04 Test Procedure&amp;Report'!$O$4:$O$484),'04 Test Procedure&amp;Report'!$D$4:$D$484,"")</f>
        <v/>
      </c>
      <c r="AF360" s="14" t="str" cm="1">
        <f t="array" ref="AF360">_xlfn.XLOOKUP(1,($AD360='04 Test Procedure&amp;Report'!$N$4:$N$484)*($AF$4='04 Test Procedure&amp;Report'!$O$4:$O$484),'04 Test Procedure&amp;Report'!$D$4:$D$484,"")</f>
        <v/>
      </c>
    </row>
    <row r="361" spans="1:32" ht="30" customHeight="1" x14ac:dyDescent="0.2">
      <c r="A361" s="14">
        <v>357</v>
      </c>
      <c r="B361" s="105"/>
      <c r="C361" s="14" t="s">
        <v>645</v>
      </c>
      <c r="D361" s="14" t="s">
        <v>181</v>
      </c>
      <c r="E361" s="14" t="str">
        <f t="shared" si="6"/>
        <v>3</v>
      </c>
      <c r="F361" s="14" t="s">
        <v>1596</v>
      </c>
      <c r="G361" s="17"/>
      <c r="H361" s="17"/>
      <c r="I361" s="17"/>
      <c r="J361" s="17"/>
      <c r="K361" s="16" t="s">
        <v>1597</v>
      </c>
      <c r="L361" s="14"/>
      <c r="M361" s="14"/>
      <c r="N361" s="14" t="s">
        <v>792</v>
      </c>
      <c r="O361" s="14" t="s">
        <v>810</v>
      </c>
      <c r="P361" s="14" t="s">
        <v>787</v>
      </c>
      <c r="Q361" s="14" t="s">
        <v>811</v>
      </c>
      <c r="R361" s="14" t="s">
        <v>1585</v>
      </c>
      <c r="S361" s="14" t="s">
        <v>810</v>
      </c>
      <c r="T361" s="14" t="s">
        <v>813</v>
      </c>
      <c r="U361" s="14" t="s">
        <v>791</v>
      </c>
      <c r="V361" s="14"/>
      <c r="W361" s="102"/>
      <c r="X361" s="18" t="s">
        <v>527</v>
      </c>
      <c r="Y361" s="102">
        <f>_xlfn.XLOOKUP($C361,'01 Summary'!E:E,'01 Summary'!K:K,"")</f>
        <v>46285</v>
      </c>
      <c r="Z361" s="105" t="str">
        <f>_xlfn.XLOOKUP($C361,'00 MASTER WORK REGISTER'!B:B,'00 MASTER WORK REGISTER'!I:I,"")</f>
        <v>ธัญวิทย์</v>
      </c>
      <c r="AA361" s="105" t="s">
        <v>380</v>
      </c>
      <c r="AB361" s="105" t="s">
        <v>380</v>
      </c>
      <c r="AD361" s="16" t="s">
        <v>4711</v>
      </c>
      <c r="AE361" s="14" t="str" cm="1">
        <f t="array" ref="AE361">_xlfn.XLOOKUP(1,($AD361='04 Test Procedure&amp;Report'!$N$4:$N$484)*($AE$4='04 Test Procedure&amp;Report'!$O$4:$O$484),'04 Test Procedure&amp;Report'!$D$4:$D$484,"")</f>
        <v/>
      </c>
      <c r="AF361" s="14" t="str" cm="1">
        <f t="array" ref="AF361">_xlfn.XLOOKUP(1,($AD361='04 Test Procedure&amp;Report'!$N$4:$N$484)*($AF$4='04 Test Procedure&amp;Report'!$O$4:$O$484),'04 Test Procedure&amp;Report'!$D$4:$D$484,"")</f>
        <v/>
      </c>
    </row>
    <row r="362" spans="1:32" ht="30" customHeight="1" x14ac:dyDescent="0.2">
      <c r="A362" s="9">
        <v>358</v>
      </c>
      <c r="B362" s="106"/>
      <c r="C362" s="9" t="s">
        <v>645</v>
      </c>
      <c r="D362" s="9" t="s">
        <v>181</v>
      </c>
      <c r="E362" s="9" t="str">
        <f t="shared" si="6"/>
        <v>3</v>
      </c>
      <c r="F362" s="9" t="s">
        <v>1598</v>
      </c>
      <c r="G362" s="11"/>
      <c r="H362" s="11"/>
      <c r="I362" s="11"/>
      <c r="J362" s="11"/>
      <c r="K362" s="10" t="s">
        <v>1599</v>
      </c>
      <c r="L362" s="9"/>
      <c r="M362" s="9"/>
      <c r="N362" s="9" t="s">
        <v>792</v>
      </c>
      <c r="O362" s="9" t="s">
        <v>810</v>
      </c>
      <c r="P362" s="9" t="s">
        <v>787</v>
      </c>
      <c r="Q362" s="9" t="s">
        <v>811</v>
      </c>
      <c r="R362" s="9" t="s">
        <v>1585</v>
      </c>
      <c r="S362" s="9" t="s">
        <v>810</v>
      </c>
      <c r="T362" s="9" t="s">
        <v>813</v>
      </c>
      <c r="U362" s="9" t="s">
        <v>791</v>
      </c>
      <c r="V362" s="9"/>
      <c r="W362" s="101"/>
      <c r="X362" s="11"/>
      <c r="Y362" s="101">
        <f>_xlfn.XLOOKUP($C362,'01 Summary'!E:E,'01 Summary'!K:K,"")</f>
        <v>46285</v>
      </c>
      <c r="Z362" s="106" t="str">
        <f>_xlfn.XLOOKUP($C362,'00 MASTER WORK REGISTER'!B:B,'00 MASTER WORK REGISTER'!I:I,"")</f>
        <v>ธัญวิทย์</v>
      </c>
      <c r="AA362" s="106" t="s">
        <v>380</v>
      </c>
      <c r="AB362" s="106" t="s">
        <v>380</v>
      </c>
      <c r="AD362" s="10" t="s">
        <v>4712</v>
      </c>
      <c r="AE362" s="9" t="str" cm="1">
        <f t="array" ref="AE362">_xlfn.XLOOKUP(1,($AD362='04 Test Procedure&amp;Report'!$N$4:$N$484)*($AE$4='04 Test Procedure&amp;Report'!$O$4:$O$484),'04 Test Procedure&amp;Report'!$D$4:$D$484,"")</f>
        <v/>
      </c>
      <c r="AF362" s="9" t="str" cm="1">
        <f t="array" ref="AF362">_xlfn.XLOOKUP(1,($AD362='04 Test Procedure&amp;Report'!$N$4:$N$484)*($AF$4='04 Test Procedure&amp;Report'!$O$4:$O$484),'04 Test Procedure&amp;Report'!$D$4:$D$484,"")</f>
        <v/>
      </c>
    </row>
    <row r="363" spans="1:32" ht="30" customHeight="1" x14ac:dyDescent="0.2">
      <c r="A363" s="14">
        <v>359</v>
      </c>
      <c r="B363" s="105"/>
      <c r="C363" s="14"/>
      <c r="D363" s="14" t="s">
        <v>181</v>
      </c>
      <c r="E363" s="14" t="str">
        <f t="shared" si="6"/>
        <v>3</v>
      </c>
      <c r="F363" s="14" t="s">
        <v>1600</v>
      </c>
      <c r="G363" s="17"/>
      <c r="H363" s="17"/>
      <c r="I363" s="17"/>
      <c r="J363" s="17"/>
      <c r="K363" s="16" t="s">
        <v>1601</v>
      </c>
      <c r="L363" s="14"/>
      <c r="M363" s="14"/>
      <c r="N363" s="14" t="s">
        <v>792</v>
      </c>
      <c r="O363" s="14" t="s">
        <v>810</v>
      </c>
      <c r="P363" s="14" t="s">
        <v>787</v>
      </c>
      <c r="Q363" s="14" t="s">
        <v>811</v>
      </c>
      <c r="R363" s="14" t="s">
        <v>1585</v>
      </c>
      <c r="S363" s="14" t="s">
        <v>810</v>
      </c>
      <c r="T363" s="14" t="s">
        <v>813</v>
      </c>
      <c r="U363" s="14" t="s">
        <v>791</v>
      </c>
      <c r="V363" s="14"/>
      <c r="W363" s="102"/>
      <c r="X363" s="18" t="s">
        <v>527</v>
      </c>
      <c r="Y363" s="102" t="str">
        <f>_xlfn.XLOOKUP($C363,'01 Summary'!E:E,'01 Summary'!K:K,"")</f>
        <v/>
      </c>
      <c r="Z363" s="105">
        <f>_xlfn.XLOOKUP($C363,'00 MASTER WORK REGISTER'!B:B,'00 MASTER WORK REGISTER'!I:I,"")</f>
        <v>0</v>
      </c>
      <c r="AA363" s="105" t="s">
        <v>380</v>
      </c>
      <c r="AB363" s="105" t="s">
        <v>380</v>
      </c>
      <c r="AD363" s="16" t="s">
        <v>4713</v>
      </c>
      <c r="AE363" s="14" t="str" cm="1">
        <f t="array" ref="AE363">_xlfn.XLOOKUP(1,($AD363='04 Test Procedure&amp;Report'!$N$4:$N$484)*($AE$4='04 Test Procedure&amp;Report'!$O$4:$O$484),'04 Test Procedure&amp;Report'!$D$4:$D$484,"")</f>
        <v/>
      </c>
      <c r="AF363" s="14" t="str" cm="1">
        <f t="array" ref="AF363">_xlfn.XLOOKUP(1,($AD363='04 Test Procedure&amp;Report'!$N$4:$N$484)*($AF$4='04 Test Procedure&amp;Report'!$O$4:$O$484),'04 Test Procedure&amp;Report'!$D$4:$D$484,"")</f>
        <v/>
      </c>
    </row>
    <row r="364" spans="1:32" ht="30" customHeight="1" x14ac:dyDescent="0.2">
      <c r="A364" s="14">
        <v>360</v>
      </c>
      <c r="B364" s="105"/>
      <c r="C364" s="14"/>
      <c r="D364" s="14" t="s">
        <v>181</v>
      </c>
      <c r="E364" s="14" t="str">
        <f t="shared" si="6"/>
        <v>3</v>
      </c>
      <c r="F364" s="14" t="s">
        <v>1602</v>
      </c>
      <c r="G364" s="17"/>
      <c r="H364" s="17"/>
      <c r="I364" s="17"/>
      <c r="J364" s="17"/>
      <c r="K364" s="16" t="s">
        <v>1603</v>
      </c>
      <c r="L364" s="14"/>
      <c r="M364" s="14"/>
      <c r="N364" s="14" t="s">
        <v>792</v>
      </c>
      <c r="O364" s="14" t="s">
        <v>810</v>
      </c>
      <c r="P364" s="14" t="s">
        <v>787</v>
      </c>
      <c r="Q364" s="14" t="s">
        <v>811</v>
      </c>
      <c r="R364" s="14" t="s">
        <v>1585</v>
      </c>
      <c r="S364" s="14" t="s">
        <v>810</v>
      </c>
      <c r="T364" s="14" t="s">
        <v>813</v>
      </c>
      <c r="U364" s="14" t="s">
        <v>791</v>
      </c>
      <c r="V364" s="14"/>
      <c r="W364" s="102"/>
      <c r="X364" s="18" t="s">
        <v>527</v>
      </c>
      <c r="Y364" s="102" t="str">
        <f>_xlfn.XLOOKUP($C364,'01 Summary'!E:E,'01 Summary'!K:K,"")</f>
        <v/>
      </c>
      <c r="Z364" s="105">
        <f>_xlfn.XLOOKUP($C364,'00 MASTER WORK REGISTER'!B:B,'00 MASTER WORK REGISTER'!I:I,"")</f>
        <v>0</v>
      </c>
      <c r="AA364" s="105" t="s">
        <v>380</v>
      </c>
      <c r="AB364" s="105" t="s">
        <v>380</v>
      </c>
      <c r="AD364" s="16" t="s">
        <v>4714</v>
      </c>
      <c r="AE364" s="14" t="str" cm="1">
        <f t="array" ref="AE364">_xlfn.XLOOKUP(1,($AD364='04 Test Procedure&amp;Report'!$N$4:$N$484)*($AE$4='04 Test Procedure&amp;Report'!$O$4:$O$484),'04 Test Procedure&amp;Report'!$D$4:$D$484,"")</f>
        <v/>
      </c>
      <c r="AF364" s="14" t="str" cm="1">
        <f t="array" ref="AF364">_xlfn.XLOOKUP(1,($AD364='04 Test Procedure&amp;Report'!$N$4:$N$484)*($AF$4='04 Test Procedure&amp;Report'!$O$4:$O$484),'04 Test Procedure&amp;Report'!$D$4:$D$484,"")</f>
        <v/>
      </c>
    </row>
    <row r="365" spans="1:32" ht="30" customHeight="1" x14ac:dyDescent="0.2">
      <c r="A365" s="14">
        <v>361</v>
      </c>
      <c r="B365" s="105"/>
      <c r="C365" s="14"/>
      <c r="D365" s="14" t="s">
        <v>181</v>
      </c>
      <c r="E365" s="14" t="str">
        <f t="shared" si="6"/>
        <v>3</v>
      </c>
      <c r="F365" s="14" t="s">
        <v>1604</v>
      </c>
      <c r="G365" s="17"/>
      <c r="H365" s="17"/>
      <c r="I365" s="17"/>
      <c r="J365" s="17"/>
      <c r="K365" s="16" t="s">
        <v>1605</v>
      </c>
      <c r="L365" s="14"/>
      <c r="M365" s="14"/>
      <c r="N365" s="14" t="s">
        <v>792</v>
      </c>
      <c r="O365" s="14" t="s">
        <v>810</v>
      </c>
      <c r="P365" s="14" t="s">
        <v>787</v>
      </c>
      <c r="Q365" s="14" t="s">
        <v>811</v>
      </c>
      <c r="R365" s="14" t="s">
        <v>1585</v>
      </c>
      <c r="S365" s="14" t="s">
        <v>810</v>
      </c>
      <c r="T365" s="14" t="s">
        <v>813</v>
      </c>
      <c r="U365" s="14" t="s">
        <v>791</v>
      </c>
      <c r="V365" s="14"/>
      <c r="W365" s="102"/>
      <c r="X365" s="18" t="s">
        <v>527</v>
      </c>
      <c r="Y365" s="102" t="str">
        <f>_xlfn.XLOOKUP($C365,'01 Summary'!E:E,'01 Summary'!K:K,"")</f>
        <v/>
      </c>
      <c r="Z365" s="105">
        <f>_xlfn.XLOOKUP($C365,'00 MASTER WORK REGISTER'!B:B,'00 MASTER WORK REGISTER'!I:I,"")</f>
        <v>0</v>
      </c>
      <c r="AA365" s="105" t="s">
        <v>380</v>
      </c>
      <c r="AB365" s="105" t="s">
        <v>380</v>
      </c>
      <c r="AD365" s="16" t="s">
        <v>4715</v>
      </c>
      <c r="AE365" s="14" t="str" cm="1">
        <f t="array" ref="AE365">_xlfn.XLOOKUP(1,($AD365='04 Test Procedure&amp;Report'!$N$4:$N$484)*($AE$4='04 Test Procedure&amp;Report'!$O$4:$O$484),'04 Test Procedure&amp;Report'!$D$4:$D$484,"")</f>
        <v/>
      </c>
      <c r="AF365" s="14" t="str" cm="1">
        <f t="array" ref="AF365">_xlfn.XLOOKUP(1,($AD365='04 Test Procedure&amp;Report'!$N$4:$N$484)*($AF$4='04 Test Procedure&amp;Report'!$O$4:$O$484),'04 Test Procedure&amp;Report'!$D$4:$D$484,"")</f>
        <v/>
      </c>
    </row>
    <row r="366" spans="1:32" ht="30" customHeight="1" x14ac:dyDescent="0.2">
      <c r="A366" s="14">
        <v>362</v>
      </c>
      <c r="B366" s="105"/>
      <c r="C366" s="14"/>
      <c r="D366" s="14" t="s">
        <v>181</v>
      </c>
      <c r="E366" s="14" t="str">
        <f t="shared" si="6"/>
        <v>3</v>
      </c>
      <c r="F366" s="14" t="s">
        <v>1606</v>
      </c>
      <c r="G366" s="17"/>
      <c r="H366" s="17"/>
      <c r="I366" s="17"/>
      <c r="J366" s="17"/>
      <c r="K366" s="16" t="s">
        <v>1607</v>
      </c>
      <c r="L366" s="14"/>
      <c r="M366" s="14"/>
      <c r="N366" s="14" t="s">
        <v>792</v>
      </c>
      <c r="O366" s="14" t="s">
        <v>810</v>
      </c>
      <c r="P366" s="14" t="s">
        <v>787</v>
      </c>
      <c r="Q366" s="14" t="s">
        <v>811</v>
      </c>
      <c r="R366" s="14" t="s">
        <v>1585</v>
      </c>
      <c r="S366" s="14" t="s">
        <v>810</v>
      </c>
      <c r="T366" s="14" t="s">
        <v>813</v>
      </c>
      <c r="U366" s="14" t="s">
        <v>791</v>
      </c>
      <c r="V366" s="14"/>
      <c r="W366" s="102"/>
      <c r="X366" s="18" t="s">
        <v>527</v>
      </c>
      <c r="Y366" s="102" t="str">
        <f>_xlfn.XLOOKUP($C366,'01 Summary'!E:E,'01 Summary'!K:K,"")</f>
        <v/>
      </c>
      <c r="Z366" s="105">
        <f>_xlfn.XLOOKUP($C366,'00 MASTER WORK REGISTER'!B:B,'00 MASTER WORK REGISTER'!I:I,"")</f>
        <v>0</v>
      </c>
      <c r="AA366" s="105" t="s">
        <v>380</v>
      </c>
      <c r="AB366" s="105" t="s">
        <v>380</v>
      </c>
      <c r="AD366" s="16" t="s">
        <v>4716</v>
      </c>
      <c r="AE366" s="14" t="str" cm="1">
        <f t="array" ref="AE366">_xlfn.XLOOKUP(1,($AD366='04 Test Procedure&amp;Report'!$N$4:$N$484)*($AE$4='04 Test Procedure&amp;Report'!$O$4:$O$484),'04 Test Procedure&amp;Report'!$D$4:$D$484,"")</f>
        <v/>
      </c>
      <c r="AF366" s="14" t="str" cm="1">
        <f t="array" ref="AF366">_xlfn.XLOOKUP(1,($AD366='04 Test Procedure&amp;Report'!$N$4:$N$484)*($AF$4='04 Test Procedure&amp;Report'!$O$4:$O$484),'04 Test Procedure&amp;Report'!$D$4:$D$484,"")</f>
        <v/>
      </c>
    </row>
  </sheetData>
  <autoFilter ref="A4:AB366" xr:uid="{4036E83F-DD8E-4FD2-A15A-779B7166B3F6}"/>
  <phoneticPr fontId="3" type="noConversion"/>
  <conditionalFormatting sqref="A5:AB366">
    <cfRule type="expression" dxfId="32" priority="5">
      <formula>$X5="submitted"</formula>
    </cfRule>
    <cfRule type="expression" dxfId="31" priority="6">
      <formula>$X5="CANCLE"</formula>
    </cfRule>
  </conditionalFormatting>
  <conditionalFormatting sqref="AD5:AF366">
    <cfRule type="expression" dxfId="30" priority="1">
      <formula>$X5="submitted"</formula>
    </cfRule>
    <cfRule type="expression" dxfId="29" priority="2">
      <formula>$X5="CANCLE"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1094-796C-45BE-A087-19AC372213FF}">
  <sheetPr codeName="Sheet16" filterMode="1">
    <pageSetUpPr fitToPage="1"/>
  </sheetPr>
  <dimension ref="B2:R132"/>
  <sheetViews>
    <sheetView view="pageBreakPreview" topLeftCell="C61" zoomScale="85" zoomScaleNormal="100" zoomScaleSheetLayoutView="85" workbookViewId="0">
      <selection activeCell="F67" sqref="F67"/>
    </sheetView>
  </sheetViews>
  <sheetFormatPr defaultRowHeight="14.25" outlineLevelCol="1" x14ac:dyDescent="0.2"/>
  <cols>
    <col min="1" max="1" width="9" style="400"/>
    <col min="2" max="2" width="20.125" style="400" customWidth="1" outlineLevel="1"/>
    <col min="3" max="3" width="13.25" style="400" customWidth="1" outlineLevel="1"/>
    <col min="4" max="4" width="9.5" style="436" customWidth="1"/>
    <col min="5" max="5" width="96" style="400" bestFit="1" customWidth="1"/>
    <col min="6" max="6" width="14.625" style="400" customWidth="1"/>
    <col min="7" max="12" width="14.25" style="400" hidden="1" customWidth="1" outlineLevel="1"/>
    <col min="13" max="13" width="11.625" style="437" customWidth="1" collapsed="1"/>
    <col min="14" max="14" width="15.625" style="439" customWidth="1"/>
    <col min="15" max="15" width="17.125" style="440" customWidth="1"/>
    <col min="16" max="16" width="11.625" style="400" customWidth="1"/>
    <col min="17" max="17" width="15.625" style="34" customWidth="1"/>
    <col min="18" max="18" width="17.125" style="438" customWidth="1"/>
    <col min="19" max="16384" width="9" style="400"/>
  </cols>
  <sheetData>
    <row r="2" spans="2:18" ht="50.25" customHeight="1" x14ac:dyDescent="0.2">
      <c r="C2" s="455"/>
      <c r="D2" s="910" t="s">
        <v>4398</v>
      </c>
      <c r="E2" s="910"/>
      <c r="F2" s="910"/>
      <c r="G2" s="910"/>
      <c r="H2" s="910"/>
      <c r="I2" s="910"/>
      <c r="J2" s="910"/>
      <c r="K2" s="910"/>
      <c r="L2" s="910"/>
      <c r="M2" s="910"/>
      <c r="N2" s="910"/>
      <c r="O2" s="910"/>
      <c r="P2" s="910"/>
      <c r="Q2" s="910"/>
      <c r="R2" s="910"/>
    </row>
    <row r="4" spans="2:18" ht="42.75" x14ac:dyDescent="0.2">
      <c r="B4" s="441" t="s">
        <v>1909</v>
      </c>
      <c r="C4" s="441" t="s">
        <v>15</v>
      </c>
      <c r="D4" s="441" t="s">
        <v>1608</v>
      </c>
      <c r="E4" s="442" t="s">
        <v>18</v>
      </c>
      <c r="F4" s="442" t="s">
        <v>1655</v>
      </c>
      <c r="G4" s="442" t="s">
        <v>1645</v>
      </c>
      <c r="H4" s="442" t="s">
        <v>1644</v>
      </c>
      <c r="I4" s="442" t="s">
        <v>1935</v>
      </c>
      <c r="J4" s="442" t="s">
        <v>1646</v>
      </c>
      <c r="K4" s="442" t="s">
        <v>1647</v>
      </c>
      <c r="L4" s="442" t="s">
        <v>1936</v>
      </c>
      <c r="M4" s="442" t="s">
        <v>1648</v>
      </c>
      <c r="N4" s="443" t="s">
        <v>1649</v>
      </c>
      <c r="O4" s="443" t="s">
        <v>1938</v>
      </c>
      <c r="P4" s="442" t="s">
        <v>1652</v>
      </c>
      <c r="Q4" s="443" t="s">
        <v>1653</v>
      </c>
      <c r="R4" s="444" t="s">
        <v>1940</v>
      </c>
    </row>
    <row r="5" spans="2:18" ht="24.95" customHeight="1" x14ac:dyDescent="0.2">
      <c r="B5" s="449"/>
      <c r="C5" s="449"/>
      <c r="D5" s="453"/>
      <c r="E5" s="449" t="s">
        <v>352</v>
      </c>
      <c r="F5" s="449"/>
      <c r="G5" s="449"/>
      <c r="H5" s="449"/>
      <c r="I5" s="449"/>
      <c r="J5" s="449"/>
      <c r="K5" s="449"/>
      <c r="L5" s="449"/>
      <c r="M5" s="450"/>
      <c r="N5" s="451"/>
      <c r="O5" s="452"/>
      <c r="P5" s="450"/>
      <c r="Q5" s="451"/>
      <c r="R5" s="452"/>
    </row>
    <row r="6" spans="2:18" ht="24.95" customHeight="1" x14ac:dyDescent="0.2">
      <c r="B6" s="445" t="s">
        <v>352</v>
      </c>
      <c r="C6" s="445" t="s">
        <v>558</v>
      </c>
      <c r="D6" s="454">
        <v>1</v>
      </c>
      <c r="E6" s="445" t="str">
        <f>_xlfn.XLOOKUP($C6,'01 Summary'!$E:$E,'01 Summary'!G:G)</f>
        <v>Dangerous Waste Storage Building in Depot - Civil &amp; AR</v>
      </c>
      <c r="F6" s="445" t="str">
        <f>_xlfn.XLOOKUP($C6,'01 Summary'!$E:$E,'01 Summary'!H:H)</f>
        <v>สหชาติ</v>
      </c>
      <c r="G6" s="446">
        <f>_xlfn.XLOOKUP($C6,'01 Summary'!$E:$E,'01 Summary'!L:L)</f>
        <v>45930</v>
      </c>
      <c r="H6" s="447">
        <f>_xlfn.XLOOKUP($C6,'01 Summary'!$E:$E,'01 Summary'!M:M)</f>
        <v>1</v>
      </c>
      <c r="I6" s="448" t="str">
        <f ca="1">_xlfn.XLOOKUP($C6,'01 Summary'!$E:$E,'01 Summary'!N:N)</f>
        <v>Completed</v>
      </c>
      <c r="J6" s="446">
        <f>_xlfn.XLOOKUP($C6,'01 Summary'!$E:$E,'01 Summary'!O:O)</f>
        <v>46096</v>
      </c>
      <c r="K6" s="447">
        <f>_xlfn.XLOOKUP($C6,'01 Summary'!$E:$E,'01 Summary'!P:P)</f>
        <v>1</v>
      </c>
      <c r="L6" s="448" t="str">
        <f ca="1">_xlfn.XLOOKUP($C6,'01 Summary'!$E:$E,'01 Summary'!Q:Q)</f>
        <v>Completed</v>
      </c>
      <c r="M6" s="446">
        <f>_xlfn.XLOOKUP($C6,'01 Summary'!$E:$E,'01 Summary'!U:U)</f>
        <v>46142</v>
      </c>
      <c r="N6" s="447">
        <f>_xlfn.XLOOKUP($C6,'01 Summary'!$E:$E,'01 Summary'!V:V)</f>
        <v>1</v>
      </c>
      <c r="O6" s="448" t="str">
        <f ca="1">_xlfn.XLOOKUP($C6,'01 Summary'!$E:$E,'01 Summary'!W:W)</f>
        <v>Completed</v>
      </c>
      <c r="P6" s="446">
        <f>_xlfn.XLOOKUP($C6,'01 Summary'!$E:$E,'01 Summary'!AD:AD)</f>
        <v>46181</v>
      </c>
      <c r="Q6" s="447">
        <f>_xlfn.XLOOKUP($C6,'01 Summary'!$E:$E,'01 Summary'!AE:AE)</f>
        <v>1</v>
      </c>
      <c r="R6" s="448" t="str">
        <f ca="1">_xlfn.XLOOKUP($C6,'01 Summary'!$E:$E,'01 Summary'!AF:AF)</f>
        <v>Completed</v>
      </c>
    </row>
    <row r="7" spans="2:18" ht="24.95" customHeight="1" x14ac:dyDescent="0.2">
      <c r="B7" s="445" t="s">
        <v>352</v>
      </c>
      <c r="C7" s="445" t="s">
        <v>559</v>
      </c>
      <c r="D7" s="454">
        <v>2</v>
      </c>
      <c r="E7" s="445" t="str">
        <f>_xlfn.XLOOKUP($C7,'01 Summary'!$E:$E,'01 Summary'!G:G)</f>
        <v>Dangerous Waste Storage Building in Depot - Building service</v>
      </c>
      <c r="F7" s="445" t="str">
        <f>_xlfn.XLOOKUP($C7,'01 Summary'!$E:$E,'01 Summary'!H:H)</f>
        <v>ประธาน</v>
      </c>
      <c r="G7" s="446">
        <f>_xlfn.XLOOKUP($C7,'01 Summary'!$E:$E,'01 Summary'!L:L)</f>
        <v>45930</v>
      </c>
      <c r="H7" s="447">
        <f>_xlfn.XLOOKUP($C7,'01 Summary'!$E:$E,'01 Summary'!M:M)</f>
        <v>1</v>
      </c>
      <c r="I7" s="448" t="str">
        <f ca="1">_xlfn.XLOOKUP($C7,'01 Summary'!$E:$E,'01 Summary'!N:N)</f>
        <v>Completed</v>
      </c>
      <c r="J7" s="446">
        <f>_xlfn.XLOOKUP($C7,'01 Summary'!$E:$E,'01 Summary'!O:O)</f>
        <v>46096</v>
      </c>
      <c r="K7" s="447">
        <f>_xlfn.XLOOKUP($C7,'01 Summary'!$E:$E,'01 Summary'!P:P)</f>
        <v>1</v>
      </c>
      <c r="L7" s="448" t="str">
        <f ca="1">_xlfn.XLOOKUP($C7,'01 Summary'!$E:$E,'01 Summary'!Q:Q)</f>
        <v>Completed</v>
      </c>
      <c r="M7" s="446">
        <f>_xlfn.XLOOKUP($C7,'01 Summary'!$E:$E,'01 Summary'!U:U)</f>
        <v>46203</v>
      </c>
      <c r="N7" s="447">
        <f>_xlfn.XLOOKUP($C7,'01 Summary'!$E:$E,'01 Summary'!V:V)</f>
        <v>1</v>
      </c>
      <c r="O7" s="448" t="str">
        <f ca="1">_xlfn.XLOOKUP($C7,'01 Summary'!$E:$E,'01 Summary'!W:W)</f>
        <v>Completed</v>
      </c>
      <c r="P7" s="446">
        <f>_xlfn.XLOOKUP($C7,'01 Summary'!$E:$E,'01 Summary'!AD:AD)</f>
        <v>46181</v>
      </c>
      <c r="Q7" s="447">
        <f>_xlfn.XLOOKUP($C7,'01 Summary'!$E:$E,'01 Summary'!AE:AE)</f>
        <v>1</v>
      </c>
      <c r="R7" s="448" t="str">
        <f ca="1">_xlfn.XLOOKUP($C7,'01 Summary'!$E:$E,'01 Summary'!AF:AF)</f>
        <v>Completed</v>
      </c>
    </row>
    <row r="8" spans="2:18" ht="24.95" customHeight="1" x14ac:dyDescent="0.2">
      <c r="B8" s="445" t="s">
        <v>352</v>
      </c>
      <c r="C8" s="445" t="s">
        <v>561</v>
      </c>
      <c r="D8" s="454">
        <v>3</v>
      </c>
      <c r="E8" s="445" t="str">
        <f>_xlfn.XLOOKUP($C8,'01 Summary'!$E:$E,'01 Summary'!G:G)</f>
        <v>General Waste Storage Building in Depot - Civil &amp; AR</v>
      </c>
      <c r="F8" s="445" t="str">
        <f>_xlfn.XLOOKUP($C8,'01 Summary'!$E:$E,'01 Summary'!H:H)</f>
        <v>สหชาติ</v>
      </c>
      <c r="G8" s="446">
        <f>_xlfn.XLOOKUP($C8,'01 Summary'!$E:$E,'01 Summary'!L:L)</f>
        <v>45930</v>
      </c>
      <c r="H8" s="447">
        <f>_xlfn.XLOOKUP($C8,'01 Summary'!$E:$E,'01 Summary'!M:M)</f>
        <v>1</v>
      </c>
      <c r="I8" s="448" t="str">
        <f ca="1">_xlfn.XLOOKUP($C8,'01 Summary'!$E:$E,'01 Summary'!N:N)</f>
        <v>Completed</v>
      </c>
      <c r="J8" s="446">
        <f>_xlfn.XLOOKUP($C8,'01 Summary'!$E:$E,'01 Summary'!O:O)</f>
        <v>46096</v>
      </c>
      <c r="K8" s="447">
        <f>_xlfn.XLOOKUP($C8,'01 Summary'!$E:$E,'01 Summary'!P:P)</f>
        <v>1</v>
      </c>
      <c r="L8" s="448" t="str">
        <f ca="1">_xlfn.XLOOKUP($C8,'01 Summary'!$E:$E,'01 Summary'!Q:Q)</f>
        <v>Completed</v>
      </c>
      <c r="M8" s="446">
        <f>_xlfn.XLOOKUP($C8,'01 Summary'!$E:$E,'01 Summary'!U:U)</f>
        <v>46142</v>
      </c>
      <c r="N8" s="447">
        <f>_xlfn.XLOOKUP($C8,'01 Summary'!$E:$E,'01 Summary'!V:V)</f>
        <v>1</v>
      </c>
      <c r="O8" s="448" t="str">
        <f ca="1">_xlfn.XLOOKUP($C8,'01 Summary'!$E:$E,'01 Summary'!W:W)</f>
        <v>Completed</v>
      </c>
      <c r="P8" s="446">
        <f>_xlfn.XLOOKUP($C8,'01 Summary'!$E:$E,'01 Summary'!AD:AD)</f>
        <v>46181</v>
      </c>
      <c r="Q8" s="447">
        <f>_xlfn.XLOOKUP($C8,'01 Summary'!$E:$E,'01 Summary'!AE:AE)</f>
        <v>1</v>
      </c>
      <c r="R8" s="448" t="str">
        <f ca="1">_xlfn.XLOOKUP($C8,'01 Summary'!$E:$E,'01 Summary'!AF:AF)</f>
        <v>Completed</v>
      </c>
    </row>
    <row r="9" spans="2:18" ht="24.95" customHeight="1" x14ac:dyDescent="0.2">
      <c r="B9" s="445" t="s">
        <v>352</v>
      </c>
      <c r="C9" s="445" t="s">
        <v>562</v>
      </c>
      <c r="D9" s="454">
        <v>4</v>
      </c>
      <c r="E9" s="445" t="str">
        <f>_xlfn.XLOOKUP($C9,'01 Summary'!$E:$E,'01 Summary'!G:G)</f>
        <v>General Waste Storage Building in Depot - Building service</v>
      </c>
      <c r="F9" s="445" t="str">
        <f>_xlfn.XLOOKUP($C9,'01 Summary'!$E:$E,'01 Summary'!H:H)</f>
        <v>ประธาน</v>
      </c>
      <c r="G9" s="446">
        <f>_xlfn.XLOOKUP($C9,'01 Summary'!$E:$E,'01 Summary'!L:L)</f>
        <v>45930</v>
      </c>
      <c r="H9" s="447">
        <f>_xlfn.XLOOKUP($C9,'01 Summary'!$E:$E,'01 Summary'!M:M)</f>
        <v>1</v>
      </c>
      <c r="I9" s="448" t="str">
        <f ca="1">_xlfn.XLOOKUP($C9,'01 Summary'!$E:$E,'01 Summary'!N:N)</f>
        <v>Completed</v>
      </c>
      <c r="J9" s="446">
        <f>_xlfn.XLOOKUP($C9,'01 Summary'!$E:$E,'01 Summary'!O:O)</f>
        <v>46096</v>
      </c>
      <c r="K9" s="447">
        <f>_xlfn.XLOOKUP($C9,'01 Summary'!$E:$E,'01 Summary'!P:P)</f>
        <v>1</v>
      </c>
      <c r="L9" s="448" t="str">
        <f ca="1">_xlfn.XLOOKUP($C9,'01 Summary'!$E:$E,'01 Summary'!Q:Q)</f>
        <v>Completed</v>
      </c>
      <c r="M9" s="446">
        <f>_xlfn.XLOOKUP($C9,'01 Summary'!$E:$E,'01 Summary'!U:U)</f>
        <v>46203</v>
      </c>
      <c r="N9" s="447">
        <f>_xlfn.XLOOKUP($C9,'01 Summary'!$E:$E,'01 Summary'!V:V)</f>
        <v>1</v>
      </c>
      <c r="O9" s="448" t="str">
        <f ca="1">_xlfn.XLOOKUP($C9,'01 Summary'!$E:$E,'01 Summary'!W:W)</f>
        <v>Completed</v>
      </c>
      <c r="P9" s="446">
        <f>_xlfn.XLOOKUP($C9,'01 Summary'!$E:$E,'01 Summary'!AD:AD)</f>
        <v>46181</v>
      </c>
      <c r="Q9" s="447">
        <f>_xlfn.XLOOKUP($C9,'01 Summary'!$E:$E,'01 Summary'!AE:AE)</f>
        <v>1</v>
      </c>
      <c r="R9" s="448" t="str">
        <f ca="1">_xlfn.XLOOKUP($C9,'01 Summary'!$E:$E,'01 Summary'!AF:AF)</f>
        <v>Completed</v>
      </c>
    </row>
    <row r="10" spans="2:18" ht="24.95" customHeight="1" x14ac:dyDescent="0.2">
      <c r="B10" s="445" t="s">
        <v>352</v>
      </c>
      <c r="C10" s="445" t="s">
        <v>569</v>
      </c>
      <c r="D10" s="454">
        <v>5</v>
      </c>
      <c r="E10" s="445" t="str">
        <f>_xlfn.XLOOKUP($C10,'01 Summary'!$E:$E,'01 Summary'!G:G)</f>
        <v>Bird Protection System</v>
      </c>
      <c r="F10" s="445" t="str">
        <f>_xlfn.XLOOKUP($C10,'01 Summary'!$E:$E,'01 Summary'!H:H)</f>
        <v>สหชาติ</v>
      </c>
      <c r="G10" s="446">
        <f>_xlfn.XLOOKUP($C10,'01 Summary'!$E:$E,'01 Summary'!L:L)</f>
        <v>45838</v>
      </c>
      <c r="H10" s="447">
        <f>_xlfn.XLOOKUP($C10,'01 Summary'!$E:$E,'01 Summary'!M:M)</f>
        <v>1</v>
      </c>
      <c r="I10" s="448" t="str">
        <f ca="1">_xlfn.XLOOKUP($C10,'01 Summary'!$E:$E,'01 Summary'!N:N)</f>
        <v>Completed</v>
      </c>
      <c r="J10" s="446">
        <f>_xlfn.XLOOKUP($C10,'01 Summary'!$E:$E,'01 Summary'!O:O)</f>
        <v>45930</v>
      </c>
      <c r="K10" s="447">
        <f>_xlfn.XLOOKUP($C10,'01 Summary'!$E:$E,'01 Summary'!P:P)</f>
        <v>1</v>
      </c>
      <c r="L10" s="448" t="str">
        <f ca="1">_xlfn.XLOOKUP($C10,'01 Summary'!$E:$E,'01 Summary'!Q:Q)</f>
        <v>Completed</v>
      </c>
      <c r="M10" s="446">
        <f>_xlfn.XLOOKUP($C10,'01 Summary'!$E:$E,'01 Summary'!U:U)</f>
        <v>46048</v>
      </c>
      <c r="N10" s="447">
        <f>_xlfn.XLOOKUP($C10,'01 Summary'!$E:$E,'01 Summary'!V:V)</f>
        <v>1</v>
      </c>
      <c r="O10" s="448" t="str">
        <f ca="1">_xlfn.XLOOKUP($C10,'01 Summary'!$E:$E,'01 Summary'!W:W)</f>
        <v>Completed</v>
      </c>
      <c r="P10" s="446">
        <f>_xlfn.XLOOKUP($C10,'01 Summary'!$E:$E,'01 Summary'!AD:AD)</f>
        <v>46295</v>
      </c>
      <c r="Q10" s="447">
        <f>_xlfn.XLOOKUP($C10,'01 Summary'!$E:$E,'01 Summary'!AE:AE)</f>
        <v>1</v>
      </c>
      <c r="R10" s="448" t="str">
        <f ca="1">_xlfn.XLOOKUP($C10,'01 Summary'!$E:$E,'01 Summary'!AF:AF)</f>
        <v>Completed</v>
      </c>
    </row>
    <row r="11" spans="2:18" ht="24.95" customHeight="1" x14ac:dyDescent="0.2">
      <c r="B11" s="445" t="s">
        <v>352</v>
      </c>
      <c r="C11" s="445" t="s">
        <v>573</v>
      </c>
      <c r="D11" s="454">
        <v>6</v>
      </c>
      <c r="E11" s="445" t="str">
        <f>_xlfn.XLOOKUP($C11,'01 Summary'!$E:$E,'01 Summary'!G:G)</f>
        <v>Access Panel Closeout for Traction Substation Room in Main Workshop</v>
      </c>
      <c r="F11" s="445" t="str">
        <f>_xlfn.XLOOKUP($C11,'01 Summary'!$E:$E,'01 Summary'!H:H)</f>
        <v>สหชาติ</v>
      </c>
      <c r="G11" s="446">
        <f>_xlfn.XLOOKUP($C11,'01 Summary'!$E:$E,'01 Summary'!L:L)</f>
        <v>46052</v>
      </c>
      <c r="H11" s="447">
        <f>_xlfn.XLOOKUP($C11,'01 Summary'!$E:$E,'01 Summary'!M:M)</f>
        <v>1</v>
      </c>
      <c r="I11" s="448" t="str">
        <f ca="1">_xlfn.XLOOKUP($C11,'01 Summary'!$E:$E,'01 Summary'!N:N)</f>
        <v>Completed</v>
      </c>
      <c r="J11" s="446">
        <f>_xlfn.XLOOKUP($C11,'01 Summary'!$E:$E,'01 Summary'!O:O)</f>
        <v>46082</v>
      </c>
      <c r="K11" s="447">
        <f>_xlfn.XLOOKUP($C11,'01 Summary'!$E:$E,'01 Summary'!P:P)</f>
        <v>1</v>
      </c>
      <c r="L11" s="448" t="str">
        <f ca="1">_xlfn.XLOOKUP($C11,'01 Summary'!$E:$E,'01 Summary'!Q:Q)</f>
        <v>Completed</v>
      </c>
      <c r="M11" s="446">
        <f>_xlfn.XLOOKUP($C11,'01 Summary'!$E:$E,'01 Summary'!U:U)</f>
        <v>46112</v>
      </c>
      <c r="N11" s="447">
        <f>_xlfn.XLOOKUP($C11,'01 Summary'!$E:$E,'01 Summary'!V:V)</f>
        <v>1</v>
      </c>
      <c r="O11" s="448" t="str">
        <f ca="1">_xlfn.XLOOKUP($C11,'01 Summary'!$E:$E,'01 Summary'!W:W)</f>
        <v>Completed</v>
      </c>
      <c r="P11" s="446">
        <f>_xlfn.XLOOKUP($C11,'01 Summary'!$E:$E,'01 Summary'!AD:AD)</f>
        <v>46295</v>
      </c>
      <c r="Q11" s="447">
        <f>_xlfn.XLOOKUP($C11,'01 Summary'!$E:$E,'01 Summary'!AE:AE)</f>
        <v>1</v>
      </c>
      <c r="R11" s="448" t="str">
        <f ca="1">_xlfn.XLOOKUP($C11,'01 Summary'!$E:$E,'01 Summary'!AF:AF)</f>
        <v>Completed</v>
      </c>
    </row>
    <row r="12" spans="2:18" ht="24.95" hidden="1" customHeight="1" x14ac:dyDescent="0.2">
      <c r="B12" s="445"/>
      <c r="C12" s="445"/>
      <c r="D12" s="454">
        <v>7</v>
      </c>
      <c r="E12" s="445">
        <f>_xlfn.XLOOKUP($C12,'01 Summary'!$E:$E,'01 Summary'!G:G)</f>
        <v>0</v>
      </c>
      <c r="F12" s="445">
        <f>_xlfn.XLOOKUP($C12,'01 Summary'!$E:$E,'01 Summary'!H:H)</f>
        <v>0</v>
      </c>
      <c r="G12" s="446" t="str">
        <f>_xlfn.XLOOKUP($C12,'01 Summary'!$E:$E,'01 Summary'!L:L)</f>
        <v>D</v>
      </c>
      <c r="H12" s="447">
        <f>_xlfn.XLOOKUP($C12,'01 Summary'!$E:$E,'01 Summary'!M:M)</f>
        <v>0.1</v>
      </c>
      <c r="I12" s="448">
        <f>_xlfn.XLOOKUP($C12,'01 Summary'!$E:$E,'01 Summary'!N:N)</f>
        <v>0</v>
      </c>
      <c r="J12" s="446" t="str">
        <f>_xlfn.XLOOKUP($C12,'01 Summary'!$E:$E,'01 Summary'!O:O)</f>
        <v>P</v>
      </c>
      <c r="K12" s="447">
        <f>_xlfn.XLOOKUP($C12,'01 Summary'!$E:$E,'01 Summary'!P:P)</f>
        <v>0.1</v>
      </c>
      <c r="L12" s="448">
        <f>_xlfn.XLOOKUP($C12,'01 Summary'!$E:$E,'01 Summary'!Q:Q)</f>
        <v>0</v>
      </c>
      <c r="M12" s="446" t="str">
        <f>_xlfn.XLOOKUP($C12,'01 Summary'!$E:$E,'01 Summary'!U:U)</f>
        <v>C&amp;I</v>
      </c>
      <c r="N12" s="447">
        <f>_xlfn.XLOOKUP($C12,'01 Summary'!$E:$E,'01 Summary'!V:V)</f>
        <v>0.6</v>
      </c>
      <c r="O12" s="448">
        <f>_xlfn.XLOOKUP($C12,'01 Summary'!$E:$E,'01 Summary'!W:W)</f>
        <v>0</v>
      </c>
      <c r="P12" s="446" t="str">
        <f>_xlfn.XLOOKUP($C12,'01 Summary'!$E:$E,'01 Summary'!AD:AD)</f>
        <v>I</v>
      </c>
      <c r="Q12" s="447">
        <f>_xlfn.XLOOKUP($C12,'01 Summary'!$E:$E,'01 Summary'!AE:AE)</f>
        <v>0.01</v>
      </c>
      <c r="R12" s="448">
        <f>_xlfn.XLOOKUP($C12,'01 Summary'!$E:$E,'01 Summary'!AF:AF)</f>
        <v>0</v>
      </c>
    </row>
    <row r="13" spans="2:18" ht="24.95" hidden="1" customHeight="1" x14ac:dyDescent="0.2">
      <c r="B13" s="445"/>
      <c r="C13" s="445"/>
      <c r="D13" s="454">
        <v>8</v>
      </c>
      <c r="E13" s="445">
        <f>_xlfn.XLOOKUP($C13,'01 Summary'!$E:$E,'01 Summary'!G:G)</f>
        <v>0</v>
      </c>
      <c r="F13" s="445">
        <f>_xlfn.XLOOKUP($C13,'01 Summary'!$E:$E,'01 Summary'!H:H)</f>
        <v>0</v>
      </c>
      <c r="G13" s="446" t="str">
        <f>_xlfn.XLOOKUP($C13,'01 Summary'!$E:$E,'01 Summary'!L:L)</f>
        <v>D</v>
      </c>
      <c r="H13" s="447">
        <f>_xlfn.XLOOKUP($C13,'01 Summary'!$E:$E,'01 Summary'!M:M)</f>
        <v>0.1</v>
      </c>
      <c r="I13" s="448">
        <f>_xlfn.XLOOKUP($C13,'01 Summary'!$E:$E,'01 Summary'!N:N)</f>
        <v>0</v>
      </c>
      <c r="J13" s="446" t="str">
        <f>_xlfn.XLOOKUP($C13,'01 Summary'!$E:$E,'01 Summary'!O:O)</f>
        <v>P</v>
      </c>
      <c r="K13" s="447">
        <f>_xlfn.XLOOKUP($C13,'01 Summary'!$E:$E,'01 Summary'!P:P)</f>
        <v>0.1</v>
      </c>
      <c r="L13" s="448">
        <f>_xlfn.XLOOKUP($C13,'01 Summary'!$E:$E,'01 Summary'!Q:Q)</f>
        <v>0</v>
      </c>
      <c r="M13" s="446" t="str">
        <f>_xlfn.XLOOKUP($C13,'01 Summary'!$E:$E,'01 Summary'!U:U)</f>
        <v>C&amp;I</v>
      </c>
      <c r="N13" s="447">
        <f>_xlfn.XLOOKUP($C13,'01 Summary'!$E:$E,'01 Summary'!V:V)</f>
        <v>0.6</v>
      </c>
      <c r="O13" s="448">
        <f>_xlfn.XLOOKUP($C13,'01 Summary'!$E:$E,'01 Summary'!W:W)</f>
        <v>0</v>
      </c>
      <c r="P13" s="446" t="str">
        <f>_xlfn.XLOOKUP($C13,'01 Summary'!$E:$E,'01 Summary'!AD:AD)</f>
        <v>I</v>
      </c>
      <c r="Q13" s="447">
        <f>_xlfn.XLOOKUP($C13,'01 Summary'!$E:$E,'01 Summary'!AE:AE)</f>
        <v>0.01</v>
      </c>
      <c r="R13" s="448">
        <f>_xlfn.XLOOKUP($C13,'01 Summary'!$E:$E,'01 Summary'!AF:AF)</f>
        <v>0</v>
      </c>
    </row>
    <row r="14" spans="2:18" ht="24.95" customHeight="1" x14ac:dyDescent="0.2">
      <c r="B14" s="449"/>
      <c r="C14" s="449"/>
      <c r="D14" s="453"/>
      <c r="E14" s="449" t="s">
        <v>4399</v>
      </c>
      <c r="F14" s="449"/>
      <c r="G14" s="449"/>
      <c r="H14" s="449"/>
      <c r="I14" s="449"/>
      <c r="J14" s="449"/>
      <c r="K14" s="449"/>
      <c r="L14" s="449"/>
      <c r="M14" s="450"/>
      <c r="N14" s="451"/>
      <c r="O14" s="452"/>
      <c r="P14" s="450"/>
      <c r="Q14" s="451"/>
      <c r="R14" s="452"/>
    </row>
    <row r="15" spans="2:18" ht="24.95" customHeight="1" x14ac:dyDescent="0.2">
      <c r="B15" s="445" t="s">
        <v>4390</v>
      </c>
      <c r="C15" s="445" t="s">
        <v>688</v>
      </c>
      <c r="D15" s="454">
        <v>1</v>
      </c>
      <c r="E15" s="445" t="str">
        <f>_xlfn.XLOOKUP($C15,'01 Summary'!$E:$E,'01 Summary'!G:G)</f>
        <v>Walkway from Main Work Shop to Stabling Area  - Civil &amp; AR</v>
      </c>
      <c r="F15" s="445" t="str">
        <f>_xlfn.XLOOKUP($C15,'01 Summary'!$E:$E,'01 Summary'!H:H)</f>
        <v>สหชาติ</v>
      </c>
      <c r="G15" s="446">
        <f>_xlfn.XLOOKUP($C15,'01 Summary'!$E:$E,'01 Summary'!L:L)</f>
        <v>46140</v>
      </c>
      <c r="H15" s="447">
        <f>_xlfn.XLOOKUP($C15,'01 Summary'!$E:$E,'01 Summary'!M:M)</f>
        <v>1</v>
      </c>
      <c r="I15" s="448" t="str">
        <f ca="1">_xlfn.XLOOKUP($C15,'01 Summary'!$E:$E,'01 Summary'!N:N)</f>
        <v>Completed</v>
      </c>
      <c r="J15" s="446">
        <f>_xlfn.XLOOKUP($C15,'01 Summary'!$E:$E,'01 Summary'!O:O)</f>
        <v>46171</v>
      </c>
      <c r="K15" s="447">
        <f>_xlfn.XLOOKUP($C15,'01 Summary'!$E:$E,'01 Summary'!P:P)</f>
        <v>0.92</v>
      </c>
      <c r="L15" s="448" t="str">
        <f ca="1">_xlfn.XLOOKUP($C15,'01 Summary'!$E:$E,'01 Summary'!Q:Q)</f>
        <v>Late</v>
      </c>
      <c r="M15" s="446">
        <f>_xlfn.XLOOKUP($C15,'01 Summary'!$E:$E,'01 Summary'!U:U)</f>
        <v>46295</v>
      </c>
      <c r="N15" s="447">
        <f>_xlfn.XLOOKUP($C15,'01 Summary'!$E:$E,'01 Summary'!V:V)</f>
        <v>0.93</v>
      </c>
      <c r="O15" s="448" t="str">
        <f ca="1">_xlfn.XLOOKUP($C15,'01 Summary'!$E:$E,'01 Summary'!W:W)</f>
        <v>Late</v>
      </c>
      <c r="P15" s="446">
        <f>_xlfn.XLOOKUP($C15,'01 Summary'!$E:$E,'01 Summary'!AD:AD)</f>
        <v>46295</v>
      </c>
      <c r="Q15" s="447">
        <f>_xlfn.XLOOKUP($C15,'01 Summary'!$E:$E,'01 Summary'!AE:AE)</f>
        <v>0</v>
      </c>
      <c r="R15" s="448" t="str">
        <f ca="1">_xlfn.XLOOKUP($C15,'01 Summary'!$E:$E,'01 Summary'!AF:AF)</f>
        <v>Late</v>
      </c>
    </row>
    <row r="16" spans="2:18" ht="24.95" customHeight="1" x14ac:dyDescent="0.2">
      <c r="B16" s="445" t="s">
        <v>4390</v>
      </c>
      <c r="C16" s="445" t="s">
        <v>689</v>
      </c>
      <c r="D16" s="454">
        <v>2</v>
      </c>
      <c r="E16" s="445" t="str">
        <f>_xlfn.XLOOKUP($C16,'01 Summary'!$E:$E,'01 Summary'!G:G)</f>
        <v>Walkway from Main Work Shop to Stabling Area - Building Services</v>
      </c>
      <c r="F16" s="445" t="str">
        <f>_xlfn.XLOOKUP($C16,'01 Summary'!$E:$E,'01 Summary'!H:H)</f>
        <v>ประธาน</v>
      </c>
      <c r="G16" s="446">
        <f>_xlfn.XLOOKUP($C16,'01 Summary'!$E:$E,'01 Summary'!L:L)</f>
        <v>46140</v>
      </c>
      <c r="H16" s="447">
        <f>_xlfn.XLOOKUP($C16,'01 Summary'!$E:$E,'01 Summary'!M:M)</f>
        <v>1</v>
      </c>
      <c r="I16" s="448" t="str">
        <f ca="1">_xlfn.XLOOKUP($C16,'01 Summary'!$E:$E,'01 Summary'!N:N)</f>
        <v>Completed</v>
      </c>
      <c r="J16" s="446">
        <f>_xlfn.XLOOKUP($C16,'01 Summary'!$E:$E,'01 Summary'!O:O)</f>
        <v>46171</v>
      </c>
      <c r="K16" s="447">
        <f>_xlfn.XLOOKUP($C16,'01 Summary'!$E:$E,'01 Summary'!P:P)</f>
        <v>1</v>
      </c>
      <c r="L16" s="448" t="str">
        <f ca="1">_xlfn.XLOOKUP($C16,'01 Summary'!$E:$E,'01 Summary'!Q:Q)</f>
        <v>Completed</v>
      </c>
      <c r="M16" s="446">
        <f>_xlfn.XLOOKUP($C16,'01 Summary'!$E:$E,'01 Summary'!U:U)</f>
        <v>46295</v>
      </c>
      <c r="N16" s="447">
        <f>_xlfn.XLOOKUP($C16,'01 Summary'!$E:$E,'01 Summary'!V:V)</f>
        <v>0</v>
      </c>
      <c r="O16" s="448" t="str">
        <f ca="1">_xlfn.XLOOKUP($C16,'01 Summary'!$E:$E,'01 Summary'!W:W)</f>
        <v>Late</v>
      </c>
      <c r="P16" s="446">
        <f>_xlfn.XLOOKUP($C16,'01 Summary'!$E:$E,'01 Summary'!AD:AD)</f>
        <v>46295</v>
      </c>
      <c r="Q16" s="447">
        <f>_xlfn.XLOOKUP($C16,'01 Summary'!$E:$E,'01 Summary'!AE:AE)</f>
        <v>0</v>
      </c>
      <c r="R16" s="448" t="str">
        <f ca="1">_xlfn.XLOOKUP($C16,'01 Summary'!$E:$E,'01 Summary'!AF:AF)</f>
        <v>Late</v>
      </c>
    </row>
    <row r="17" spans="2:18" ht="24.95" customHeight="1" x14ac:dyDescent="0.2">
      <c r="B17" s="445" t="s">
        <v>4390</v>
      </c>
      <c r="C17" s="445" t="s">
        <v>690</v>
      </c>
      <c r="D17" s="454">
        <v>3</v>
      </c>
      <c r="E17" s="445" t="str">
        <f>_xlfn.XLOOKUP($C17,'01 Summary'!$E:$E,'01 Summary'!G:G)</f>
        <v>High Roof at Main Work Shop Entrance and Store</v>
      </c>
      <c r="F17" s="445" t="str">
        <f>_xlfn.XLOOKUP($C17,'01 Summary'!$E:$E,'01 Summary'!H:H)</f>
        <v>สหชาติ</v>
      </c>
      <c r="G17" s="446">
        <f>_xlfn.XLOOKUP($C17,'01 Summary'!$E:$E,'01 Summary'!L:L)</f>
        <v>46066</v>
      </c>
      <c r="H17" s="447">
        <f>_xlfn.XLOOKUP($C17,'01 Summary'!$E:$E,'01 Summary'!M:M)</f>
        <v>1</v>
      </c>
      <c r="I17" s="448" t="str">
        <f ca="1">_xlfn.XLOOKUP($C17,'01 Summary'!$E:$E,'01 Summary'!N:N)</f>
        <v>Completed</v>
      </c>
      <c r="J17" s="446">
        <f>_xlfn.XLOOKUP($C17,'01 Summary'!$E:$E,'01 Summary'!O:O)</f>
        <v>46112</v>
      </c>
      <c r="K17" s="447">
        <f>_xlfn.XLOOKUP($C17,'01 Summary'!$E:$E,'01 Summary'!P:P)</f>
        <v>1</v>
      </c>
      <c r="L17" s="448" t="str">
        <f ca="1">_xlfn.XLOOKUP($C17,'01 Summary'!$E:$E,'01 Summary'!Q:Q)</f>
        <v>Completed</v>
      </c>
      <c r="M17" s="446">
        <f>_xlfn.XLOOKUP($C17,'01 Summary'!$E:$E,'01 Summary'!U:U)</f>
        <v>46234</v>
      </c>
      <c r="N17" s="447">
        <f>_xlfn.XLOOKUP($C17,'01 Summary'!$E:$E,'01 Summary'!V:V)</f>
        <v>1</v>
      </c>
      <c r="O17" s="448" t="str">
        <f ca="1">_xlfn.XLOOKUP($C17,'01 Summary'!$E:$E,'01 Summary'!W:W)</f>
        <v>Completed</v>
      </c>
      <c r="P17" s="446">
        <f>_xlfn.XLOOKUP($C17,'01 Summary'!$E:$E,'01 Summary'!AD:AD)</f>
        <v>46295</v>
      </c>
      <c r="Q17" s="447">
        <f>_xlfn.XLOOKUP($C17,'01 Summary'!$E:$E,'01 Summary'!AE:AE)</f>
        <v>0</v>
      </c>
      <c r="R17" s="448" t="str">
        <f ca="1">_xlfn.XLOOKUP($C17,'01 Summary'!$E:$E,'01 Summary'!AF:AF)</f>
        <v>Late</v>
      </c>
    </row>
    <row r="18" spans="2:18" ht="24.95" customHeight="1" x14ac:dyDescent="0.2">
      <c r="B18" s="445" t="s">
        <v>4390</v>
      </c>
      <c r="C18" s="445" t="s">
        <v>691</v>
      </c>
      <c r="D18" s="454">
        <v>4</v>
      </c>
      <c r="E18" s="445" t="str">
        <f>_xlfn.XLOOKUP($C18,'01 Summary'!$E:$E,'01 Summary'!G:G)</f>
        <v>High Roof at the entrance and exit of the under floor wheel lathe</v>
      </c>
      <c r="F18" s="445" t="str">
        <f>_xlfn.XLOOKUP($C18,'01 Summary'!$E:$E,'01 Summary'!H:H)</f>
        <v>สหชาติ</v>
      </c>
      <c r="G18" s="446">
        <f>_xlfn.XLOOKUP($C18,'01 Summary'!$E:$E,'01 Summary'!L:L)</f>
        <v>46066</v>
      </c>
      <c r="H18" s="447">
        <f>_xlfn.XLOOKUP($C18,'01 Summary'!$E:$E,'01 Summary'!M:M)</f>
        <v>1</v>
      </c>
      <c r="I18" s="448" t="str">
        <f ca="1">_xlfn.XLOOKUP($C18,'01 Summary'!$E:$E,'01 Summary'!N:N)</f>
        <v>Completed</v>
      </c>
      <c r="J18" s="446">
        <f>_xlfn.XLOOKUP($C18,'01 Summary'!$E:$E,'01 Summary'!O:O)</f>
        <v>46112</v>
      </c>
      <c r="K18" s="447">
        <f>_xlfn.XLOOKUP($C18,'01 Summary'!$E:$E,'01 Summary'!P:P)</f>
        <v>1</v>
      </c>
      <c r="L18" s="448" t="str">
        <f ca="1">_xlfn.XLOOKUP($C18,'01 Summary'!$E:$E,'01 Summary'!Q:Q)</f>
        <v>Completed</v>
      </c>
      <c r="M18" s="446">
        <f>_xlfn.XLOOKUP($C18,'01 Summary'!$E:$E,'01 Summary'!U:U)</f>
        <v>46234</v>
      </c>
      <c r="N18" s="447">
        <f>_xlfn.XLOOKUP($C18,'01 Summary'!$E:$E,'01 Summary'!V:V)</f>
        <v>1</v>
      </c>
      <c r="O18" s="448" t="str">
        <f ca="1">_xlfn.XLOOKUP($C18,'01 Summary'!$E:$E,'01 Summary'!W:W)</f>
        <v>Completed</v>
      </c>
      <c r="P18" s="446">
        <f>_xlfn.XLOOKUP($C18,'01 Summary'!$E:$E,'01 Summary'!AD:AD)</f>
        <v>46295</v>
      </c>
      <c r="Q18" s="447">
        <f>_xlfn.XLOOKUP($C18,'01 Summary'!$E:$E,'01 Summary'!AE:AE)</f>
        <v>0</v>
      </c>
      <c r="R18" s="448" t="str">
        <f ca="1">_xlfn.XLOOKUP($C18,'01 Summary'!$E:$E,'01 Summary'!AF:AF)</f>
        <v>Late</v>
      </c>
    </row>
    <row r="19" spans="2:18" ht="24.95" customHeight="1" x14ac:dyDescent="0.2">
      <c r="B19" s="445" t="s">
        <v>4390</v>
      </c>
      <c r="C19" s="445" t="s">
        <v>694</v>
      </c>
      <c r="D19" s="454">
        <v>5</v>
      </c>
      <c r="E19" s="445" t="str">
        <f>_xlfn.XLOOKUP($C19,'01 Summary'!$E:$E,'01 Summary'!G:G)</f>
        <v>Install Concrete car barrier along the walkway in front of  MWS building</v>
      </c>
      <c r="F19" s="445" t="str">
        <f>_xlfn.XLOOKUP($C19,'01 Summary'!$E:$E,'01 Summary'!H:H)</f>
        <v>สหชาติ</v>
      </c>
      <c r="G19" s="446">
        <f>_xlfn.XLOOKUP($C19,'01 Summary'!$E:$E,'01 Summary'!L:L)</f>
        <v>46309</v>
      </c>
      <c r="H19" s="447">
        <f>_xlfn.XLOOKUP($C19,'01 Summary'!$E:$E,'01 Summary'!M:M)</f>
        <v>1</v>
      </c>
      <c r="I19" s="448" t="str">
        <f ca="1">_xlfn.XLOOKUP($C19,'01 Summary'!$E:$E,'01 Summary'!N:N)</f>
        <v>Completed</v>
      </c>
      <c r="J19" s="446">
        <f>_xlfn.XLOOKUP($C19,'01 Summary'!$E:$E,'01 Summary'!O:O)</f>
        <v>46340</v>
      </c>
      <c r="K19" s="447">
        <f>_xlfn.XLOOKUP($C19,'01 Summary'!$E:$E,'01 Summary'!P:P)</f>
        <v>1</v>
      </c>
      <c r="L19" s="448" t="str">
        <f ca="1">_xlfn.XLOOKUP($C19,'01 Summary'!$E:$E,'01 Summary'!Q:Q)</f>
        <v>Completed</v>
      </c>
      <c r="M19" s="446">
        <f>_xlfn.XLOOKUP($C19,'01 Summary'!$E:$E,'01 Summary'!U:U)</f>
        <v>46387</v>
      </c>
      <c r="N19" s="447">
        <f>_xlfn.XLOOKUP($C19,'01 Summary'!$E:$E,'01 Summary'!V:V)</f>
        <v>1</v>
      </c>
      <c r="O19" s="448" t="str">
        <f ca="1">_xlfn.XLOOKUP($C19,'01 Summary'!$E:$E,'01 Summary'!W:W)</f>
        <v>Completed</v>
      </c>
      <c r="P19" s="446">
        <f>_xlfn.XLOOKUP($C19,'01 Summary'!$E:$E,'01 Summary'!AD:AD)</f>
        <v>46394</v>
      </c>
      <c r="Q19" s="447">
        <f>_xlfn.XLOOKUP($C19,'01 Summary'!$E:$E,'01 Summary'!AE:AE)</f>
        <v>1</v>
      </c>
      <c r="R19" s="448" t="str">
        <f ca="1">_xlfn.XLOOKUP($C19,'01 Summary'!$E:$E,'01 Summary'!AF:AF)</f>
        <v>Completed</v>
      </c>
    </row>
    <row r="20" spans="2:18" ht="24.95" customHeight="1" x14ac:dyDescent="0.2">
      <c r="B20" s="445" t="s">
        <v>4390</v>
      </c>
      <c r="C20" s="445" t="s">
        <v>710</v>
      </c>
      <c r="D20" s="454">
        <v>6</v>
      </c>
      <c r="E20" s="445" t="str">
        <f>_xlfn.XLOOKUP($C20,'01 Summary'!$E:$E,'01 Summary'!G:G)</f>
        <v>Walkway roof over the footpath near depot slab (1.50 m. x 290 m.) and stair up to depot slap.</v>
      </c>
      <c r="F20" s="445" t="str">
        <f>_xlfn.XLOOKUP($C20,'01 Summary'!$E:$E,'01 Summary'!H:H)</f>
        <v>สหชาติ</v>
      </c>
      <c r="G20" s="446">
        <f>_xlfn.XLOOKUP($C20,'01 Summary'!$E:$E,'01 Summary'!L:L)</f>
        <v>46188</v>
      </c>
      <c r="H20" s="447">
        <f>_xlfn.XLOOKUP($C20,'01 Summary'!$E:$E,'01 Summary'!M:M)</f>
        <v>1</v>
      </c>
      <c r="I20" s="448" t="str">
        <f ca="1">_xlfn.XLOOKUP($C20,'01 Summary'!$E:$E,'01 Summary'!N:N)</f>
        <v>Completed</v>
      </c>
      <c r="J20" s="446">
        <f>_xlfn.XLOOKUP($C20,'01 Summary'!$E:$E,'01 Summary'!O:O)</f>
        <v>46203</v>
      </c>
      <c r="K20" s="447">
        <f>_xlfn.XLOOKUP($C20,'01 Summary'!$E:$E,'01 Summary'!P:P)</f>
        <v>1</v>
      </c>
      <c r="L20" s="448" t="str">
        <f ca="1">_xlfn.XLOOKUP($C20,'01 Summary'!$E:$E,'01 Summary'!Q:Q)</f>
        <v>Completed</v>
      </c>
      <c r="M20" s="446">
        <f>_xlfn.XLOOKUP($C20,'01 Summary'!$E:$E,'01 Summary'!U:U)</f>
        <v>46326</v>
      </c>
      <c r="N20" s="447">
        <f>_xlfn.XLOOKUP($C20,'01 Summary'!$E:$E,'01 Summary'!V:V)</f>
        <v>0</v>
      </c>
      <c r="O20" s="448" t="str">
        <f ca="1">_xlfn.XLOOKUP($C20,'01 Summary'!$E:$E,'01 Summary'!W:W)</f>
        <v>On Schedule</v>
      </c>
      <c r="P20" s="446">
        <f>_xlfn.XLOOKUP($C20,'01 Summary'!$E:$E,'01 Summary'!AD:AD)</f>
        <v>46333</v>
      </c>
      <c r="Q20" s="447">
        <f>_xlfn.XLOOKUP($C20,'01 Summary'!$E:$E,'01 Summary'!AE:AE)</f>
        <v>0</v>
      </c>
      <c r="R20" s="448" t="str">
        <f ca="1">_xlfn.XLOOKUP($C20,'01 Summary'!$E:$E,'01 Summary'!AF:AF)</f>
        <v>On Schedule</v>
      </c>
    </row>
    <row r="21" spans="2:18" ht="24.95" customHeight="1" x14ac:dyDescent="0.2">
      <c r="B21" s="445" t="s">
        <v>4390</v>
      </c>
      <c r="C21" s="445" t="s">
        <v>716</v>
      </c>
      <c r="D21" s="454">
        <v>7</v>
      </c>
      <c r="E21" s="445" t="str">
        <f>_xlfn.XLOOKUP($C21,'01 Summary'!$E:$E,'01 Summary'!G:G)</f>
        <v>Guard rail protection for Fire Hose Cabinet 8 set</v>
      </c>
      <c r="F21" s="445" t="str">
        <f>_xlfn.XLOOKUP($C21,'01 Summary'!$E:$E,'01 Summary'!H:H)</f>
        <v>สหชาติ</v>
      </c>
      <c r="G21" s="446">
        <f>_xlfn.XLOOKUP($C21,'01 Summary'!$E:$E,'01 Summary'!L:L)</f>
        <v>46095</v>
      </c>
      <c r="H21" s="447">
        <f>_xlfn.XLOOKUP($C21,'01 Summary'!$E:$E,'01 Summary'!M:M)</f>
        <v>1</v>
      </c>
      <c r="I21" s="448" t="str">
        <f ca="1">_xlfn.XLOOKUP($C21,'01 Summary'!$E:$E,'01 Summary'!N:N)</f>
        <v>Completed</v>
      </c>
      <c r="J21" s="446">
        <f>_xlfn.XLOOKUP($C21,'01 Summary'!$E:$E,'01 Summary'!O:O)</f>
        <v>46126</v>
      </c>
      <c r="K21" s="447">
        <f>_xlfn.XLOOKUP($C21,'01 Summary'!$E:$E,'01 Summary'!P:P)</f>
        <v>1</v>
      </c>
      <c r="L21" s="448" t="str">
        <f ca="1">_xlfn.XLOOKUP($C21,'01 Summary'!$E:$E,'01 Summary'!Q:Q)</f>
        <v>Completed</v>
      </c>
      <c r="M21" s="446">
        <f>_xlfn.XLOOKUP($C21,'01 Summary'!$E:$E,'01 Summary'!U:U)</f>
        <v>46249</v>
      </c>
      <c r="N21" s="447">
        <f>_xlfn.XLOOKUP($C21,'01 Summary'!$E:$E,'01 Summary'!V:V)</f>
        <v>1</v>
      </c>
      <c r="O21" s="448" t="str">
        <f ca="1">_xlfn.XLOOKUP($C21,'01 Summary'!$E:$E,'01 Summary'!W:W)</f>
        <v>Completed</v>
      </c>
      <c r="P21" s="446">
        <f>_xlfn.XLOOKUP($C21,'01 Summary'!$E:$E,'01 Summary'!AD:AD)</f>
        <v>46295</v>
      </c>
      <c r="Q21" s="447">
        <f>_xlfn.XLOOKUP($C21,'01 Summary'!$E:$E,'01 Summary'!AE:AE)</f>
        <v>1</v>
      </c>
      <c r="R21" s="448" t="str">
        <f ca="1">_xlfn.XLOOKUP($C21,'01 Summary'!$E:$E,'01 Summary'!AF:AF)</f>
        <v>Completed</v>
      </c>
    </row>
    <row r="22" spans="2:18" ht="24.95" customHeight="1" x14ac:dyDescent="0.2">
      <c r="B22" s="445" t="s">
        <v>4390</v>
      </c>
      <c r="C22" s="445" t="s">
        <v>717</v>
      </c>
      <c r="D22" s="454">
        <v>8</v>
      </c>
      <c r="E22" s="445" t="str">
        <f>_xlfn.XLOOKUP($C22,'01 Summary'!$E:$E,'01 Summary'!G:G)</f>
        <v>Chain Link Fence to divide controlled areas on Depot slab 3 m.x 485 m. - Civil &amp; AR</v>
      </c>
      <c r="F22" s="445" t="str">
        <f>_xlfn.XLOOKUP($C22,'01 Summary'!$E:$E,'01 Summary'!H:H)</f>
        <v>สหชาติ</v>
      </c>
      <c r="G22" s="446">
        <f>_xlfn.XLOOKUP($C22,'01 Summary'!$E:$E,'01 Summary'!L:L)</f>
        <v>46187</v>
      </c>
      <c r="H22" s="447">
        <f>_xlfn.XLOOKUP($C22,'01 Summary'!$E:$E,'01 Summary'!M:M)</f>
        <v>1</v>
      </c>
      <c r="I22" s="448" t="str">
        <f ca="1">_xlfn.XLOOKUP($C22,'01 Summary'!$E:$E,'01 Summary'!N:N)</f>
        <v>Completed</v>
      </c>
      <c r="J22" s="446">
        <f>_xlfn.XLOOKUP($C22,'01 Summary'!$E:$E,'01 Summary'!O:O)</f>
        <v>46233</v>
      </c>
      <c r="K22" s="447">
        <f>_xlfn.XLOOKUP($C22,'01 Summary'!$E:$E,'01 Summary'!P:P)</f>
        <v>1</v>
      </c>
      <c r="L22" s="448" t="str">
        <f ca="1">_xlfn.XLOOKUP($C22,'01 Summary'!$E:$E,'01 Summary'!Q:Q)</f>
        <v>Completed</v>
      </c>
      <c r="M22" s="446">
        <f>_xlfn.XLOOKUP($C22,'01 Summary'!$E:$E,'01 Summary'!U:U)</f>
        <v>46295</v>
      </c>
      <c r="N22" s="447">
        <f>_xlfn.XLOOKUP($C22,'01 Summary'!$E:$E,'01 Summary'!V:V)</f>
        <v>0</v>
      </c>
      <c r="O22" s="448" t="str">
        <f ca="1">_xlfn.XLOOKUP($C22,'01 Summary'!$E:$E,'01 Summary'!W:W)</f>
        <v>Late</v>
      </c>
      <c r="P22" s="446">
        <f>_xlfn.XLOOKUP($C22,'01 Summary'!$E:$E,'01 Summary'!AD:AD)</f>
        <v>46302</v>
      </c>
      <c r="Q22" s="447">
        <f>_xlfn.XLOOKUP($C22,'01 Summary'!$E:$E,'01 Summary'!AE:AE)</f>
        <v>0</v>
      </c>
      <c r="R22" s="448" t="str">
        <f ca="1">_xlfn.XLOOKUP($C22,'01 Summary'!$E:$E,'01 Summary'!AF:AF)</f>
        <v>Late</v>
      </c>
    </row>
    <row r="23" spans="2:18" ht="24.95" customHeight="1" x14ac:dyDescent="0.2">
      <c r="B23" s="445" t="s">
        <v>4390</v>
      </c>
      <c r="C23" s="445" t="s">
        <v>718</v>
      </c>
      <c r="D23" s="454">
        <v>9</v>
      </c>
      <c r="E23" s="445" t="str">
        <f>_xlfn.XLOOKUP($C23,'01 Summary'!$E:$E,'01 Summary'!G:G)</f>
        <v>Chain Link Fence to divide controlled areas on Depot slab 3 m.x 485 m.- Building Services</v>
      </c>
      <c r="F23" s="445" t="str">
        <f>_xlfn.XLOOKUP($C23,'01 Summary'!$E:$E,'01 Summary'!H:H)</f>
        <v>ประธาน</v>
      </c>
      <c r="G23" s="446">
        <f>_xlfn.XLOOKUP($C23,'01 Summary'!$E:$E,'01 Summary'!L:L)</f>
        <v>46187</v>
      </c>
      <c r="H23" s="447">
        <f>_xlfn.XLOOKUP($C23,'01 Summary'!$E:$E,'01 Summary'!M:M)</f>
        <v>1</v>
      </c>
      <c r="I23" s="448" t="str">
        <f ca="1">_xlfn.XLOOKUP($C23,'01 Summary'!$E:$E,'01 Summary'!N:N)</f>
        <v>Completed</v>
      </c>
      <c r="J23" s="446">
        <f>_xlfn.XLOOKUP($C23,'01 Summary'!$E:$E,'01 Summary'!O:O)</f>
        <v>46233</v>
      </c>
      <c r="K23" s="447">
        <f>_xlfn.XLOOKUP($C23,'01 Summary'!$E:$E,'01 Summary'!P:P)</f>
        <v>1</v>
      </c>
      <c r="L23" s="448" t="str">
        <f ca="1">_xlfn.XLOOKUP($C23,'01 Summary'!$E:$E,'01 Summary'!Q:Q)</f>
        <v>Completed</v>
      </c>
      <c r="M23" s="446">
        <f>_xlfn.XLOOKUP($C23,'01 Summary'!$E:$E,'01 Summary'!U:U)</f>
        <v>46295</v>
      </c>
      <c r="N23" s="447">
        <f>_xlfn.XLOOKUP($C23,'01 Summary'!$E:$E,'01 Summary'!V:V)</f>
        <v>0</v>
      </c>
      <c r="O23" s="448" t="str">
        <f ca="1">_xlfn.XLOOKUP($C23,'01 Summary'!$E:$E,'01 Summary'!W:W)</f>
        <v>Late</v>
      </c>
      <c r="P23" s="446">
        <f>_xlfn.XLOOKUP($C23,'01 Summary'!$E:$E,'01 Summary'!AD:AD)</f>
        <v>46302</v>
      </c>
      <c r="Q23" s="447">
        <f>_xlfn.XLOOKUP($C23,'01 Summary'!$E:$E,'01 Summary'!AE:AE)</f>
        <v>0</v>
      </c>
      <c r="R23" s="448" t="str">
        <f ca="1">_xlfn.XLOOKUP($C23,'01 Summary'!$E:$E,'01 Summary'!AF:AF)</f>
        <v>Late</v>
      </c>
    </row>
    <row r="24" spans="2:18" ht="24.95" customHeight="1" x14ac:dyDescent="0.2">
      <c r="B24" s="445" t="s">
        <v>4390</v>
      </c>
      <c r="C24" s="445" t="s">
        <v>657</v>
      </c>
      <c r="D24" s="454">
        <v>10</v>
      </c>
      <c r="E24" s="445" t="str">
        <f>_xlfn.XLOOKUP($C24,'01 Summary'!$E:$E,'01 Summary'!G:G)</f>
        <v>Barbed wire fence Viaduct CE CW</v>
      </c>
      <c r="F24" s="445" t="s">
        <v>384</v>
      </c>
      <c r="G24" s="446">
        <f>_xlfn.XLOOKUP($C24,'01 Summary'!$E:$E,'01 Summary'!L:L)</f>
        <v>0</v>
      </c>
      <c r="H24" s="447">
        <f>_xlfn.XLOOKUP($C24,'01 Summary'!$E:$E,'01 Summary'!M:M)</f>
        <v>0</v>
      </c>
      <c r="I24" s="448">
        <f>_xlfn.XLOOKUP($C24,'01 Summary'!$E:$E,'01 Summary'!N:N)</f>
        <v>0</v>
      </c>
      <c r="J24" s="446">
        <f>_xlfn.XLOOKUP($C24,'01 Summary'!$E:$E,'01 Summary'!O:O)</f>
        <v>0</v>
      </c>
      <c r="K24" s="447">
        <f>_xlfn.XLOOKUP($C24,'01 Summary'!$E:$E,'01 Summary'!P:P)</f>
        <v>0</v>
      </c>
      <c r="L24" s="448">
        <f>_xlfn.XLOOKUP($C24,'01 Summary'!$E:$E,'01 Summary'!Q:Q)</f>
        <v>0</v>
      </c>
      <c r="M24" s="446">
        <f>_xlfn.XLOOKUP($C24,'01 Summary'!$E:$E,'01 Summary'!U:U)</f>
        <v>0</v>
      </c>
      <c r="N24" s="447">
        <f>_xlfn.XLOOKUP($C24,'01 Summary'!$E:$E,'01 Summary'!V:V)</f>
        <v>0</v>
      </c>
      <c r="O24" s="448">
        <f>_xlfn.XLOOKUP($C24,'01 Summary'!$E:$E,'01 Summary'!W:W)</f>
        <v>0</v>
      </c>
      <c r="P24" s="446">
        <f>_xlfn.XLOOKUP($C24,'01 Summary'!$E:$E,'01 Summary'!AD:AD)</f>
        <v>0</v>
      </c>
      <c r="Q24" s="447">
        <f>_xlfn.XLOOKUP($C24,'01 Summary'!$E:$E,'01 Summary'!AE:AE)</f>
        <v>0</v>
      </c>
      <c r="R24" s="448">
        <f>_xlfn.XLOOKUP($C24,'01 Summary'!$E:$E,'01 Summary'!AF:AF)</f>
        <v>0</v>
      </c>
    </row>
    <row r="25" spans="2:18" ht="24.95" customHeight="1" x14ac:dyDescent="0.2">
      <c r="B25" s="445" t="s">
        <v>4390</v>
      </c>
      <c r="C25" s="445" t="s">
        <v>658</v>
      </c>
      <c r="D25" s="454">
        <v>11</v>
      </c>
      <c r="E25" s="445" t="str">
        <f>_xlfn.XLOOKUP($C25,'01 Summary'!$E:$E,'01 Summary'!G:G)</f>
        <v>Chain Link at Cut &amp; Cover 600m.</v>
      </c>
      <c r="F25" s="445" t="str">
        <f>_xlfn.XLOOKUP($C25,'01 Summary'!$E:$E,'01 Summary'!H:H)</f>
        <v>สหชาติ</v>
      </c>
      <c r="G25" s="446">
        <f>_xlfn.XLOOKUP($C25,'01 Summary'!$E:$E,'01 Summary'!L:L)</f>
        <v>46080</v>
      </c>
      <c r="H25" s="447">
        <f>_xlfn.XLOOKUP($C25,'01 Summary'!$E:$E,'01 Summary'!M:M)</f>
        <v>1</v>
      </c>
      <c r="I25" s="448" t="str">
        <f ca="1">_xlfn.XLOOKUP($C25,'01 Summary'!$E:$E,'01 Summary'!N:N)</f>
        <v>Completed</v>
      </c>
      <c r="J25" s="446">
        <f>_xlfn.XLOOKUP($C25,'01 Summary'!$E:$E,'01 Summary'!O:O)</f>
        <v>46142</v>
      </c>
      <c r="K25" s="447">
        <f>_xlfn.XLOOKUP($C25,'01 Summary'!$E:$E,'01 Summary'!P:P)</f>
        <v>1</v>
      </c>
      <c r="L25" s="448" t="str">
        <f ca="1">_xlfn.XLOOKUP($C25,'01 Summary'!$E:$E,'01 Summary'!Q:Q)</f>
        <v>Completed</v>
      </c>
      <c r="M25" s="446">
        <f>_xlfn.XLOOKUP($C25,'01 Summary'!$E:$E,'01 Summary'!U:U)</f>
        <v>46265</v>
      </c>
      <c r="N25" s="447">
        <f>_xlfn.XLOOKUP($C25,'01 Summary'!$E:$E,'01 Summary'!V:V)</f>
        <v>1</v>
      </c>
      <c r="O25" s="448" t="str">
        <f ca="1">_xlfn.XLOOKUP($C25,'01 Summary'!$E:$E,'01 Summary'!W:W)</f>
        <v>Completed</v>
      </c>
      <c r="P25" s="446">
        <f>_xlfn.XLOOKUP($C25,'01 Summary'!$E:$E,'01 Summary'!AD:AD)</f>
        <v>46295</v>
      </c>
      <c r="Q25" s="447">
        <f>_xlfn.XLOOKUP($C25,'01 Summary'!$E:$E,'01 Summary'!AE:AE)</f>
        <v>0</v>
      </c>
      <c r="R25" s="448" t="str">
        <f ca="1">_xlfn.XLOOKUP($C25,'01 Summary'!$E:$E,'01 Summary'!AF:AF)</f>
        <v>Late</v>
      </c>
    </row>
    <row r="26" spans="2:18" ht="24.95" customHeight="1" x14ac:dyDescent="0.2">
      <c r="B26" s="445" t="s">
        <v>4390</v>
      </c>
      <c r="C26" s="445" t="s">
        <v>659</v>
      </c>
      <c r="D26" s="454">
        <v>12</v>
      </c>
      <c r="E26" s="445" t="str">
        <f>_xlfn.XLOOKUP($C26,'01 Summary'!$E:$E,'01 Summary'!G:G)</f>
        <v>Chain Link under slab high 1.70 m</v>
      </c>
      <c r="F26" s="445" t="str">
        <f>_xlfn.XLOOKUP($C26,'01 Summary'!$E:$E,'01 Summary'!H:H)</f>
        <v>สหชาติ</v>
      </c>
      <c r="G26" s="446">
        <f>_xlfn.XLOOKUP($C26,'01 Summary'!$E:$E,'01 Summary'!L:L)</f>
        <v>46203</v>
      </c>
      <c r="H26" s="447">
        <f>_xlfn.XLOOKUP($C26,'01 Summary'!$E:$E,'01 Summary'!M:M)</f>
        <v>1</v>
      </c>
      <c r="I26" s="448" t="str">
        <f ca="1">_xlfn.XLOOKUP($C26,'01 Summary'!$E:$E,'01 Summary'!N:N)</f>
        <v>Completed</v>
      </c>
      <c r="J26" s="446">
        <f>_xlfn.XLOOKUP($C26,'01 Summary'!$E:$E,'01 Summary'!O:O)</f>
        <v>46234</v>
      </c>
      <c r="K26" s="447">
        <f>_xlfn.XLOOKUP($C26,'01 Summary'!$E:$E,'01 Summary'!P:P)</f>
        <v>1</v>
      </c>
      <c r="L26" s="448" t="str">
        <f ca="1">_xlfn.XLOOKUP($C26,'01 Summary'!$E:$E,'01 Summary'!Q:Q)</f>
        <v>Completed</v>
      </c>
      <c r="M26" s="446">
        <f>_xlfn.XLOOKUP($C26,'01 Summary'!$E:$E,'01 Summary'!U:U)</f>
        <v>46387</v>
      </c>
      <c r="N26" s="447">
        <f>_xlfn.XLOOKUP($C26,'01 Summary'!$E:$E,'01 Summary'!V:V)</f>
        <v>0.67269999999999996</v>
      </c>
      <c r="O26" s="448" t="str">
        <f ca="1">_xlfn.XLOOKUP($C26,'01 Summary'!$E:$E,'01 Summary'!W:W)</f>
        <v>On Schedule</v>
      </c>
      <c r="P26" s="446">
        <f>_xlfn.XLOOKUP($C26,'01 Summary'!$E:$E,'01 Summary'!AD:AD)</f>
        <v>46394</v>
      </c>
      <c r="Q26" s="447">
        <f>_xlfn.XLOOKUP($C26,'01 Summary'!$E:$E,'01 Summary'!AE:AE)</f>
        <v>0</v>
      </c>
      <c r="R26" s="448" t="str">
        <f ca="1">_xlfn.XLOOKUP($C26,'01 Summary'!$E:$E,'01 Summary'!AF:AF)</f>
        <v>On Schedule</v>
      </c>
    </row>
    <row r="27" spans="2:18" ht="24.95" customHeight="1" x14ac:dyDescent="0.2">
      <c r="B27" s="445" t="s">
        <v>4390</v>
      </c>
      <c r="C27" s="445" t="s">
        <v>676</v>
      </c>
      <c r="D27" s="454">
        <v>13</v>
      </c>
      <c r="E27" s="445" t="str">
        <f>_xlfn.XLOOKUP($C27,'01 Summary'!$E:$E,'01 Summary'!G:G)</f>
        <v>Spike fence for Depot slab</v>
      </c>
      <c r="F27" s="445" t="s">
        <v>384</v>
      </c>
      <c r="G27" s="446">
        <f>_xlfn.XLOOKUP($C27,'01 Summary'!$E:$E,'01 Summary'!L:L)</f>
        <v>46234</v>
      </c>
      <c r="H27" s="447">
        <f>_xlfn.XLOOKUP($C27,'01 Summary'!$E:$E,'01 Summary'!M:M)</f>
        <v>0.7</v>
      </c>
      <c r="I27" s="448" t="str">
        <f ca="1">_xlfn.XLOOKUP($C27,'01 Summary'!$E:$E,'01 Summary'!N:N)</f>
        <v>Late</v>
      </c>
      <c r="J27" s="446">
        <f>_xlfn.XLOOKUP($C27,'01 Summary'!$E:$E,'01 Summary'!O:O)</f>
        <v>46265</v>
      </c>
      <c r="K27" s="447">
        <f>_xlfn.XLOOKUP($C27,'01 Summary'!$E:$E,'01 Summary'!P:P)</f>
        <v>0</v>
      </c>
      <c r="L27" s="448" t="str">
        <f ca="1">_xlfn.XLOOKUP($C27,'01 Summary'!$E:$E,'01 Summary'!Q:Q)</f>
        <v>Late</v>
      </c>
      <c r="M27" s="446">
        <f>_xlfn.XLOOKUP($C27,'01 Summary'!$E:$E,'01 Summary'!U:U)</f>
        <v>46387</v>
      </c>
      <c r="N27" s="447">
        <f>_xlfn.XLOOKUP($C27,'01 Summary'!$E:$E,'01 Summary'!V:V)</f>
        <v>0</v>
      </c>
      <c r="O27" s="448" t="str">
        <f ca="1">_xlfn.XLOOKUP($C27,'01 Summary'!$E:$E,'01 Summary'!W:W)</f>
        <v>On Schedule</v>
      </c>
      <c r="P27" s="446">
        <f>_xlfn.XLOOKUP($C27,'01 Summary'!$E:$E,'01 Summary'!AD:AD)</f>
        <v>46394</v>
      </c>
      <c r="Q27" s="447">
        <f>_xlfn.XLOOKUP($C27,'01 Summary'!$E:$E,'01 Summary'!AE:AE)</f>
        <v>0</v>
      </c>
      <c r="R27" s="448" t="str">
        <f ca="1">_xlfn.XLOOKUP($C27,'01 Summary'!$E:$E,'01 Summary'!AF:AF)</f>
        <v>On Schedule</v>
      </c>
    </row>
    <row r="28" spans="2:18" ht="24.95" customHeight="1" x14ac:dyDescent="0.2">
      <c r="B28" s="445" t="s">
        <v>4390</v>
      </c>
      <c r="C28" s="445" t="s">
        <v>1905</v>
      </c>
      <c r="D28" s="454">
        <v>14</v>
      </c>
      <c r="E28" s="445" t="str">
        <f>_xlfn.XLOOKUP($C28,'01 Summary'!$E:$E,'01 Summary'!G:G)</f>
        <v>Zero Discharge Water treatment in Depot - Civil &amp; AR</v>
      </c>
      <c r="F28" s="445" t="str">
        <f>_xlfn.XLOOKUP($C28,'01 Summary'!$E:$E,'01 Summary'!H:H)</f>
        <v>สหชาติ</v>
      </c>
      <c r="G28" s="446">
        <f>_xlfn.XLOOKUP($C28,'01 Summary'!$E:$E,'01 Summary'!L:L)</f>
        <v>46249</v>
      </c>
      <c r="H28" s="447">
        <f>_xlfn.XLOOKUP($C28,'01 Summary'!$E:$E,'01 Summary'!M:M)</f>
        <v>1</v>
      </c>
      <c r="I28" s="448" t="str">
        <f>_xlfn.XLOOKUP($C28,'01 Summary'!$E:$E,'01 Summary'!N:N)</f>
        <v>Completed</v>
      </c>
      <c r="J28" s="446">
        <f>_xlfn.XLOOKUP($C28,'01 Summary'!$E:$E,'01 Summary'!O:O)</f>
        <v>46295</v>
      </c>
      <c r="K28" s="447">
        <f>_xlfn.XLOOKUP($C28,'01 Summary'!$E:$E,'01 Summary'!P:P)</f>
        <v>0.75</v>
      </c>
      <c r="L28" s="448" t="str">
        <f ca="1">_xlfn.XLOOKUP($C28,'01 Summary'!$E:$E,'01 Summary'!Q:Q)</f>
        <v>Late</v>
      </c>
      <c r="M28" s="446">
        <f>_xlfn.XLOOKUP($C28,'01 Summary'!$E:$E,'01 Summary'!U:U)</f>
        <v>46387</v>
      </c>
      <c r="N28" s="447">
        <f>_xlfn.XLOOKUP($C28,'01 Summary'!$E:$E,'01 Summary'!V:V)</f>
        <v>0.63</v>
      </c>
      <c r="O28" s="448" t="str">
        <f ca="1">_xlfn.XLOOKUP($C28,'01 Summary'!$E:$E,'01 Summary'!W:W)</f>
        <v>On Schedule</v>
      </c>
      <c r="P28" s="446">
        <f>_xlfn.XLOOKUP($C28,'01 Summary'!$E:$E,'01 Summary'!AD:AD)</f>
        <v>46394</v>
      </c>
      <c r="Q28" s="447">
        <f>_xlfn.XLOOKUP($C28,'01 Summary'!$E:$E,'01 Summary'!AE:AE)</f>
        <v>0</v>
      </c>
      <c r="R28" s="448" t="str">
        <f ca="1">_xlfn.XLOOKUP($C28,'01 Summary'!$E:$E,'01 Summary'!AF:AF)</f>
        <v>On Schedule</v>
      </c>
    </row>
    <row r="29" spans="2:18" ht="24.95" customHeight="1" x14ac:dyDescent="0.2">
      <c r="B29" s="445" t="s">
        <v>4390</v>
      </c>
      <c r="C29" s="445" t="s">
        <v>1898</v>
      </c>
      <c r="D29" s="454">
        <v>15</v>
      </c>
      <c r="E29" s="445" t="str">
        <f>_xlfn.XLOOKUP($C29,'01 Summary'!$E:$E,'01 Summary'!G:G)</f>
        <v>Zero Discharge Water treatment in Depot - Building Services</v>
      </c>
      <c r="F29" s="445" t="str">
        <f>_xlfn.XLOOKUP($C29,'01 Summary'!$E:$E,'01 Summary'!H:H)</f>
        <v>ประธาน</v>
      </c>
      <c r="G29" s="446">
        <f>_xlfn.XLOOKUP($C29,'01 Summary'!$E:$E,'01 Summary'!L:L)</f>
        <v>46249</v>
      </c>
      <c r="H29" s="447">
        <f>_xlfn.XLOOKUP($C29,'01 Summary'!$E:$E,'01 Summary'!M:M)</f>
        <v>1</v>
      </c>
      <c r="I29" s="448" t="str">
        <f>_xlfn.XLOOKUP($C29,'01 Summary'!$E:$E,'01 Summary'!N:N)</f>
        <v>Completed</v>
      </c>
      <c r="J29" s="446">
        <f>_xlfn.XLOOKUP($C29,'01 Summary'!$E:$E,'01 Summary'!O:O)</f>
        <v>46295</v>
      </c>
      <c r="K29" s="447">
        <f>_xlfn.XLOOKUP($C29,'01 Summary'!$E:$E,'01 Summary'!P:P)</f>
        <v>1</v>
      </c>
      <c r="L29" s="448" t="str">
        <f ca="1">_xlfn.XLOOKUP($C29,'01 Summary'!$E:$E,'01 Summary'!Q:Q)</f>
        <v>Completed</v>
      </c>
      <c r="M29" s="446">
        <f>_xlfn.XLOOKUP($C29,'01 Summary'!$E:$E,'01 Summary'!U:U)</f>
        <v>46387</v>
      </c>
      <c r="N29" s="447">
        <f>_xlfn.XLOOKUP($C29,'01 Summary'!$E:$E,'01 Summary'!V:V)</f>
        <v>0.5</v>
      </c>
      <c r="O29" s="448" t="str">
        <f ca="1">_xlfn.XLOOKUP($C29,'01 Summary'!$E:$E,'01 Summary'!W:W)</f>
        <v>On Schedule</v>
      </c>
      <c r="P29" s="446">
        <f>_xlfn.XLOOKUP($C29,'01 Summary'!$E:$E,'01 Summary'!AD:AD)</f>
        <v>46394</v>
      </c>
      <c r="Q29" s="447">
        <f>_xlfn.XLOOKUP($C29,'01 Summary'!$E:$E,'01 Summary'!AE:AE)</f>
        <v>0</v>
      </c>
      <c r="R29" s="448" t="str">
        <f ca="1">_xlfn.XLOOKUP($C29,'01 Summary'!$E:$E,'01 Summary'!AF:AF)</f>
        <v>On Schedule</v>
      </c>
    </row>
    <row r="30" spans="2:18" ht="24.95" customHeight="1" x14ac:dyDescent="0.2">
      <c r="B30" s="445" t="s">
        <v>4390</v>
      </c>
      <c r="C30" s="445" t="s">
        <v>704</v>
      </c>
      <c r="D30" s="454">
        <v>16</v>
      </c>
      <c r="E30" s="445" t="str">
        <f>_xlfn.XLOOKUP($C30,'01 Summary'!$E:$E,'01 Summary'!G:G)</f>
        <v>Modification Works : Walkway Bridge between BL Depot and ORL Depot - Civil &amp; AR</v>
      </c>
      <c r="F30" s="445" t="str">
        <f>_xlfn.XLOOKUP($C30,'01 Summary'!$E:$E,'01 Summary'!H:H)</f>
        <v>สหชาติ</v>
      </c>
      <c r="G30" s="446">
        <f>_xlfn.XLOOKUP($C30,'01 Summary'!$E:$E,'01 Summary'!L:L)</f>
        <v>46081</v>
      </c>
      <c r="H30" s="447">
        <f>_xlfn.XLOOKUP($C30,'01 Summary'!$E:$E,'01 Summary'!M:M)</f>
        <v>1</v>
      </c>
      <c r="I30" s="448" t="str">
        <f ca="1">_xlfn.XLOOKUP($C30,'01 Summary'!$E:$E,'01 Summary'!N:N)</f>
        <v>Completed</v>
      </c>
      <c r="J30" s="446">
        <f>_xlfn.XLOOKUP($C30,'01 Summary'!$E:$E,'01 Summary'!O:O)</f>
        <v>46188</v>
      </c>
      <c r="K30" s="447">
        <f>_xlfn.XLOOKUP($C30,'01 Summary'!$E:$E,'01 Summary'!P:P)</f>
        <v>1</v>
      </c>
      <c r="L30" s="448" t="str">
        <f ca="1">_xlfn.XLOOKUP($C30,'01 Summary'!$E:$E,'01 Summary'!Q:Q)</f>
        <v>Completed</v>
      </c>
      <c r="M30" s="446">
        <f>_xlfn.XLOOKUP($C30,'01 Summary'!$E:$E,'01 Summary'!U:U)</f>
        <v>46295</v>
      </c>
      <c r="N30" s="447">
        <f>_xlfn.XLOOKUP($C30,'01 Summary'!$E:$E,'01 Summary'!V:V)</f>
        <v>0.95</v>
      </c>
      <c r="O30" s="448" t="str">
        <f ca="1">_xlfn.XLOOKUP($C30,'01 Summary'!$E:$E,'01 Summary'!W:W)</f>
        <v>Late</v>
      </c>
      <c r="P30" s="446">
        <f>_xlfn.XLOOKUP($C30,'01 Summary'!$E:$E,'01 Summary'!AD:AD)</f>
        <v>46302</v>
      </c>
      <c r="Q30" s="447">
        <f>_xlfn.XLOOKUP($C30,'01 Summary'!$E:$E,'01 Summary'!AE:AE)</f>
        <v>0</v>
      </c>
      <c r="R30" s="448" t="str">
        <f ca="1">_xlfn.XLOOKUP($C30,'01 Summary'!$E:$E,'01 Summary'!AF:AF)</f>
        <v>Late</v>
      </c>
    </row>
    <row r="31" spans="2:18" ht="24.95" customHeight="1" x14ac:dyDescent="0.2">
      <c r="B31" s="445" t="s">
        <v>4390</v>
      </c>
      <c r="C31" s="445" t="s">
        <v>705</v>
      </c>
      <c r="D31" s="454">
        <v>17</v>
      </c>
      <c r="E31" s="445" t="str">
        <f>_xlfn.XLOOKUP($C31,'01 Summary'!$E:$E,'01 Summary'!G:G)</f>
        <v>Modification Works : Walkway Bridge between BL Depot and ORL Depot - Building Services</v>
      </c>
      <c r="F31" s="445" t="str">
        <f>_xlfn.XLOOKUP($C31,'01 Summary'!$E:$E,'01 Summary'!H:H)</f>
        <v>ประธาน</v>
      </c>
      <c r="G31" s="446">
        <f>_xlfn.XLOOKUP($C31,'01 Summary'!$E:$E,'01 Summary'!L:L)</f>
        <v>46036</v>
      </c>
      <c r="H31" s="447">
        <f>_xlfn.XLOOKUP($C31,'01 Summary'!$E:$E,'01 Summary'!M:M)</f>
        <v>1</v>
      </c>
      <c r="I31" s="448" t="str">
        <f ca="1">_xlfn.XLOOKUP($C31,'01 Summary'!$E:$E,'01 Summary'!N:N)</f>
        <v>Completed</v>
      </c>
      <c r="J31" s="446">
        <f>_xlfn.XLOOKUP($C31,'01 Summary'!$E:$E,'01 Summary'!O:O)</f>
        <v>46082</v>
      </c>
      <c r="K31" s="447">
        <f>_xlfn.XLOOKUP($C31,'01 Summary'!$E:$E,'01 Summary'!P:P)</f>
        <v>1</v>
      </c>
      <c r="L31" s="448" t="str">
        <f ca="1">_xlfn.XLOOKUP($C31,'01 Summary'!$E:$E,'01 Summary'!Q:Q)</f>
        <v>Completed</v>
      </c>
      <c r="M31" s="446">
        <f>_xlfn.XLOOKUP($C31,'01 Summary'!$E:$E,'01 Summary'!U:U)</f>
        <v>46295</v>
      </c>
      <c r="N31" s="447">
        <f>_xlfn.XLOOKUP($C31,'01 Summary'!$E:$E,'01 Summary'!V:V)</f>
        <v>0.1</v>
      </c>
      <c r="O31" s="448" t="str">
        <f ca="1">_xlfn.XLOOKUP($C31,'01 Summary'!$E:$E,'01 Summary'!W:W)</f>
        <v>Late</v>
      </c>
      <c r="P31" s="446">
        <f>_xlfn.XLOOKUP($C31,'01 Summary'!$E:$E,'01 Summary'!AD:AD)</f>
        <v>46302</v>
      </c>
      <c r="Q31" s="447">
        <f>_xlfn.XLOOKUP($C31,'01 Summary'!$E:$E,'01 Summary'!AE:AE)</f>
        <v>0</v>
      </c>
      <c r="R31" s="448" t="str">
        <f ca="1">_xlfn.XLOOKUP($C31,'01 Summary'!$E:$E,'01 Summary'!AF:AF)</f>
        <v>Late</v>
      </c>
    </row>
    <row r="32" spans="2:18" ht="24.95" customHeight="1" x14ac:dyDescent="0.2">
      <c r="B32" s="445" t="s">
        <v>4390</v>
      </c>
      <c r="C32" s="445" t="s">
        <v>706</v>
      </c>
      <c r="D32" s="454">
        <v>18</v>
      </c>
      <c r="E32" s="445" t="str">
        <f>_xlfn.XLOOKUP($C32,'01 Summary'!$E:$E,'01 Summary'!G:G)</f>
        <v>Roof for cars parking lots area (184 car)t - Civil &amp; AR</v>
      </c>
      <c r="F32" s="445" t="str">
        <f>_xlfn.XLOOKUP($C32,'01 Summary'!$E:$E,'01 Summary'!H:H)</f>
        <v>สหชาติ</v>
      </c>
      <c r="G32" s="446">
        <f>_xlfn.XLOOKUP($C32,'01 Summary'!$E:$E,'01 Summary'!L:L)</f>
        <v>46081</v>
      </c>
      <c r="H32" s="447">
        <f>_xlfn.XLOOKUP($C32,'01 Summary'!$E:$E,'01 Summary'!M:M)</f>
        <v>1</v>
      </c>
      <c r="I32" s="448" t="str">
        <f ca="1">_xlfn.XLOOKUP($C32,'01 Summary'!$E:$E,'01 Summary'!N:N)</f>
        <v>Completed</v>
      </c>
      <c r="J32" s="446">
        <f>_xlfn.XLOOKUP($C32,'01 Summary'!$E:$E,'01 Summary'!O:O)</f>
        <v>46112</v>
      </c>
      <c r="K32" s="447">
        <f>_xlfn.XLOOKUP($C32,'01 Summary'!$E:$E,'01 Summary'!P:P)</f>
        <v>1</v>
      </c>
      <c r="L32" s="448" t="str">
        <f ca="1">_xlfn.XLOOKUP($C32,'01 Summary'!$E:$E,'01 Summary'!Q:Q)</f>
        <v>Completed</v>
      </c>
      <c r="M32" s="446">
        <f>_xlfn.XLOOKUP($C32,'01 Summary'!$E:$E,'01 Summary'!U:U)</f>
        <v>46234</v>
      </c>
      <c r="N32" s="447">
        <f>_xlfn.XLOOKUP($C32,'01 Summary'!$E:$E,'01 Summary'!V:V)</f>
        <v>1</v>
      </c>
      <c r="O32" s="448" t="str">
        <f ca="1">_xlfn.XLOOKUP($C32,'01 Summary'!$E:$E,'01 Summary'!W:W)</f>
        <v>Completed</v>
      </c>
      <c r="P32" s="446">
        <f>_xlfn.XLOOKUP($C32,'01 Summary'!$E:$E,'01 Summary'!AD:AD)</f>
        <v>46295</v>
      </c>
      <c r="Q32" s="447">
        <f>_xlfn.XLOOKUP($C32,'01 Summary'!$E:$E,'01 Summary'!AE:AE)</f>
        <v>0</v>
      </c>
      <c r="R32" s="448" t="str">
        <f ca="1">_xlfn.XLOOKUP($C32,'01 Summary'!$E:$E,'01 Summary'!AF:AF)</f>
        <v>Late</v>
      </c>
    </row>
    <row r="33" spans="2:18" ht="24.95" customHeight="1" x14ac:dyDescent="0.2">
      <c r="B33" s="445" t="s">
        <v>4390</v>
      </c>
      <c r="C33" s="445" t="s">
        <v>707</v>
      </c>
      <c r="D33" s="454">
        <v>19</v>
      </c>
      <c r="E33" s="445" t="str">
        <f>_xlfn.XLOOKUP($C33,'01 Summary'!$E:$E,'01 Summary'!G:G)</f>
        <v>Roof for cars parking lots area (184 car) - Building Services</v>
      </c>
      <c r="F33" s="445" t="str">
        <f>_xlfn.XLOOKUP($C33,'01 Summary'!$E:$E,'01 Summary'!H:H)</f>
        <v>ประธาน</v>
      </c>
      <c r="G33" s="446">
        <f>_xlfn.XLOOKUP($C33,'01 Summary'!$E:$E,'01 Summary'!L:L)</f>
        <v>46081</v>
      </c>
      <c r="H33" s="447">
        <f>_xlfn.XLOOKUP($C33,'01 Summary'!$E:$E,'01 Summary'!M:M)</f>
        <v>1</v>
      </c>
      <c r="I33" s="448" t="str">
        <f ca="1">_xlfn.XLOOKUP($C33,'01 Summary'!$E:$E,'01 Summary'!N:N)</f>
        <v>Completed</v>
      </c>
      <c r="J33" s="446">
        <f>_xlfn.XLOOKUP($C33,'01 Summary'!$E:$E,'01 Summary'!O:O)</f>
        <v>46112</v>
      </c>
      <c r="K33" s="447">
        <f>_xlfn.XLOOKUP($C33,'01 Summary'!$E:$E,'01 Summary'!P:P)</f>
        <v>1</v>
      </c>
      <c r="L33" s="448" t="str">
        <f ca="1">_xlfn.XLOOKUP($C33,'01 Summary'!$E:$E,'01 Summary'!Q:Q)</f>
        <v>Completed</v>
      </c>
      <c r="M33" s="446">
        <f>_xlfn.XLOOKUP($C33,'01 Summary'!$E:$E,'01 Summary'!U:U)</f>
        <v>46234</v>
      </c>
      <c r="N33" s="447">
        <f>_xlfn.XLOOKUP($C33,'01 Summary'!$E:$E,'01 Summary'!V:V)</f>
        <v>1</v>
      </c>
      <c r="O33" s="448" t="str">
        <f ca="1">_xlfn.XLOOKUP($C33,'01 Summary'!$E:$E,'01 Summary'!W:W)</f>
        <v>Completed</v>
      </c>
      <c r="P33" s="446">
        <f>_xlfn.XLOOKUP($C33,'01 Summary'!$E:$E,'01 Summary'!AD:AD)</f>
        <v>46295</v>
      </c>
      <c r="Q33" s="447">
        <f>_xlfn.XLOOKUP($C33,'01 Summary'!$E:$E,'01 Summary'!AE:AE)</f>
        <v>0</v>
      </c>
      <c r="R33" s="448" t="str">
        <f ca="1">_xlfn.XLOOKUP($C33,'01 Summary'!$E:$E,'01 Summary'!AF:AF)</f>
        <v>Late</v>
      </c>
    </row>
    <row r="34" spans="2:18" ht="24.95" customHeight="1" x14ac:dyDescent="0.2">
      <c r="B34" s="445" t="s">
        <v>4390</v>
      </c>
      <c r="C34" s="445" t="s">
        <v>708</v>
      </c>
      <c r="D34" s="454">
        <v>20</v>
      </c>
      <c r="E34" s="445" t="str">
        <f>_xlfn.XLOOKUP($C34,'01 Summary'!$E:$E,'01 Summary'!G:G)</f>
        <v>Walkway roof and High roof across the road from Admin ORL to Depot slap</v>
      </c>
      <c r="F34" s="445" t="str">
        <f>_xlfn.XLOOKUP($C34,'01 Summary'!$E:$E,'01 Summary'!H:H)</f>
        <v>สหชาติ</v>
      </c>
      <c r="G34" s="446">
        <f>_xlfn.XLOOKUP($C34,'01 Summary'!$E:$E,'01 Summary'!L:L)</f>
        <v>46188</v>
      </c>
      <c r="H34" s="447">
        <f>_xlfn.XLOOKUP($C34,'01 Summary'!$E:$E,'01 Summary'!M:M)</f>
        <v>1</v>
      </c>
      <c r="I34" s="448" t="str">
        <f ca="1">_xlfn.XLOOKUP($C34,'01 Summary'!$E:$E,'01 Summary'!N:N)</f>
        <v>Completed</v>
      </c>
      <c r="J34" s="446">
        <f>_xlfn.XLOOKUP($C34,'01 Summary'!$E:$E,'01 Summary'!O:O)</f>
        <v>46203</v>
      </c>
      <c r="K34" s="447">
        <f>_xlfn.XLOOKUP($C34,'01 Summary'!$E:$E,'01 Summary'!P:P)</f>
        <v>1</v>
      </c>
      <c r="L34" s="448" t="str">
        <f ca="1">_xlfn.XLOOKUP($C34,'01 Summary'!$E:$E,'01 Summary'!Q:Q)</f>
        <v>Completed</v>
      </c>
      <c r="M34" s="446">
        <f>_xlfn.XLOOKUP($C34,'01 Summary'!$E:$E,'01 Summary'!U:U)</f>
        <v>46326</v>
      </c>
      <c r="N34" s="447">
        <f>_xlfn.XLOOKUP($C34,'01 Summary'!$E:$E,'01 Summary'!V:V)</f>
        <v>0.56999999999999995</v>
      </c>
      <c r="O34" s="448" t="str">
        <f ca="1">_xlfn.XLOOKUP($C34,'01 Summary'!$E:$E,'01 Summary'!W:W)</f>
        <v>On Schedule</v>
      </c>
      <c r="P34" s="446">
        <f>_xlfn.XLOOKUP($C34,'01 Summary'!$E:$E,'01 Summary'!AD:AD)</f>
        <v>46333</v>
      </c>
      <c r="Q34" s="447">
        <f>_xlfn.XLOOKUP($C34,'01 Summary'!$E:$E,'01 Summary'!AE:AE)</f>
        <v>0</v>
      </c>
      <c r="R34" s="448" t="str">
        <f ca="1">_xlfn.XLOOKUP($C34,'01 Summary'!$E:$E,'01 Summary'!AF:AF)</f>
        <v>On Schedule</v>
      </c>
    </row>
    <row r="35" spans="2:18" ht="24.95" customHeight="1" x14ac:dyDescent="0.2">
      <c r="B35" s="445" t="s">
        <v>4390</v>
      </c>
      <c r="C35" s="445" t="s">
        <v>709</v>
      </c>
      <c r="D35" s="454">
        <v>21</v>
      </c>
      <c r="E35" s="445" t="str">
        <f>_xlfn.XLOOKUP($C35,'01 Summary'!$E:$E,'01 Summary'!G:G)</f>
        <v>Walkway roof to car park in front of admin ORL(3x5m.)</v>
      </c>
      <c r="F35" s="445" t="str">
        <f>_xlfn.XLOOKUP($C35,'01 Summary'!$E:$E,'01 Summary'!H:H)</f>
        <v>สหชาติ</v>
      </c>
      <c r="G35" s="446">
        <f>_xlfn.XLOOKUP($C35,'01 Summary'!$E:$E,'01 Summary'!L:L)</f>
        <v>46188</v>
      </c>
      <c r="H35" s="447">
        <f>_xlfn.XLOOKUP($C35,'01 Summary'!$E:$E,'01 Summary'!M:M)</f>
        <v>1</v>
      </c>
      <c r="I35" s="448" t="str">
        <f ca="1">_xlfn.XLOOKUP($C35,'01 Summary'!$E:$E,'01 Summary'!N:N)</f>
        <v>Completed</v>
      </c>
      <c r="J35" s="446">
        <f>_xlfn.XLOOKUP($C35,'01 Summary'!$E:$E,'01 Summary'!O:O)</f>
        <v>46203</v>
      </c>
      <c r="K35" s="447">
        <f>_xlfn.XLOOKUP($C35,'01 Summary'!$E:$E,'01 Summary'!P:P)</f>
        <v>1</v>
      </c>
      <c r="L35" s="448" t="str">
        <f ca="1">_xlfn.XLOOKUP($C35,'01 Summary'!$E:$E,'01 Summary'!Q:Q)</f>
        <v>Completed</v>
      </c>
      <c r="M35" s="446">
        <f>_xlfn.XLOOKUP($C35,'01 Summary'!$E:$E,'01 Summary'!U:U)</f>
        <v>46326</v>
      </c>
      <c r="N35" s="447">
        <f>_xlfn.XLOOKUP($C35,'01 Summary'!$E:$E,'01 Summary'!V:V)</f>
        <v>0.7</v>
      </c>
      <c r="O35" s="448" t="str">
        <f ca="1">_xlfn.XLOOKUP($C35,'01 Summary'!$E:$E,'01 Summary'!W:W)</f>
        <v>On Schedule</v>
      </c>
      <c r="P35" s="446">
        <f>_xlfn.XLOOKUP($C35,'01 Summary'!$E:$E,'01 Summary'!AD:AD)</f>
        <v>46333</v>
      </c>
      <c r="Q35" s="447">
        <f>_xlfn.XLOOKUP($C35,'01 Summary'!$E:$E,'01 Summary'!AE:AE)</f>
        <v>0</v>
      </c>
      <c r="R35" s="448" t="str">
        <f ca="1">_xlfn.XLOOKUP($C35,'01 Summary'!$E:$E,'01 Summary'!AF:AF)</f>
        <v>On Schedule</v>
      </c>
    </row>
    <row r="36" spans="2:18" ht="24.95" customHeight="1" x14ac:dyDescent="0.2">
      <c r="B36" s="445" t="s">
        <v>4390</v>
      </c>
      <c r="C36" s="445" t="s">
        <v>712</v>
      </c>
      <c r="D36" s="454">
        <v>22</v>
      </c>
      <c r="E36" s="445" t="str">
        <f>_xlfn.XLOOKUP($C36,'01 Summary'!$E:$E,'01 Summary'!G:G)</f>
        <v>Hose bib 1/2" 4 sets for Tree around Admin area</v>
      </c>
      <c r="F36" s="445" t="str">
        <f>_xlfn.XLOOKUP($C36,'01 Summary'!$E:$E,'01 Summary'!H:H)</f>
        <v>ประธาน</v>
      </c>
      <c r="G36" s="446">
        <f>_xlfn.XLOOKUP($C36,'01 Summary'!$E:$E,'01 Summary'!L:L)</f>
        <v>46135</v>
      </c>
      <c r="H36" s="447">
        <f>_xlfn.XLOOKUP($C36,'01 Summary'!$E:$E,'01 Summary'!M:M)</f>
        <v>1</v>
      </c>
      <c r="I36" s="448" t="str">
        <f>_xlfn.XLOOKUP($C36,'01 Summary'!$E:$E,'01 Summary'!N:N)</f>
        <v>Completed</v>
      </c>
      <c r="J36" s="446">
        <f>_xlfn.XLOOKUP($C36,'01 Summary'!$E:$E,'01 Summary'!O:O)</f>
        <v>46181</v>
      </c>
      <c r="K36" s="447">
        <f>_xlfn.XLOOKUP($C36,'01 Summary'!$E:$E,'01 Summary'!P:P)</f>
        <v>1</v>
      </c>
      <c r="L36" s="448" t="str">
        <f>_xlfn.XLOOKUP($C36,'01 Summary'!$E:$E,'01 Summary'!Q:Q)</f>
        <v>Completed</v>
      </c>
      <c r="M36" s="446">
        <f>_xlfn.XLOOKUP($C36,'01 Summary'!$E:$E,'01 Summary'!U:U)</f>
        <v>46234</v>
      </c>
      <c r="N36" s="447">
        <f>_xlfn.XLOOKUP($C36,'01 Summary'!$E:$E,'01 Summary'!V:V)</f>
        <v>1</v>
      </c>
      <c r="O36" s="448" t="str">
        <f ca="1">_xlfn.XLOOKUP($C36,'01 Summary'!$E:$E,'01 Summary'!W:W)</f>
        <v>Completed</v>
      </c>
      <c r="P36" s="446">
        <f>_xlfn.XLOOKUP($C36,'01 Summary'!$E:$E,'01 Summary'!AD:AD)</f>
        <v>46295</v>
      </c>
      <c r="Q36" s="447">
        <f>_xlfn.XLOOKUP($C36,'01 Summary'!$E:$E,'01 Summary'!AE:AE)</f>
        <v>1</v>
      </c>
      <c r="R36" s="448" t="str">
        <f ca="1">_xlfn.XLOOKUP($C36,'01 Summary'!$E:$E,'01 Summary'!AF:AF)</f>
        <v>Completed</v>
      </c>
    </row>
    <row r="37" spans="2:18" ht="24.95" customHeight="1" x14ac:dyDescent="0.2">
      <c r="B37" s="445" t="s">
        <v>4390</v>
      </c>
      <c r="C37" s="445" t="s">
        <v>713</v>
      </c>
      <c r="D37" s="454">
        <v>23</v>
      </c>
      <c r="E37" s="445" t="str">
        <f>_xlfn.XLOOKUP($C37,'01 Summary'!$E:$E,'01 Summary'!G:G)</f>
        <v>Relocate Security Guard Box at Front Gate and Install Roof 3x5m.</v>
      </c>
      <c r="F37" s="445" t="str">
        <f>_xlfn.XLOOKUP($C37,'01 Summary'!$E:$E,'01 Summary'!H:H)</f>
        <v>สหชาติ</v>
      </c>
      <c r="G37" s="446">
        <f>_xlfn.XLOOKUP($C37,'01 Summary'!$E:$E,'01 Summary'!L:L)</f>
        <v>46234</v>
      </c>
      <c r="H37" s="447">
        <f>_xlfn.XLOOKUP($C37,'01 Summary'!$E:$E,'01 Summary'!M:M)</f>
        <v>1</v>
      </c>
      <c r="I37" s="448" t="str">
        <f ca="1">_xlfn.XLOOKUP($C37,'01 Summary'!$E:$E,'01 Summary'!N:N)</f>
        <v>Completed</v>
      </c>
      <c r="J37" s="446">
        <f>_xlfn.XLOOKUP($C37,'01 Summary'!$E:$E,'01 Summary'!O:O)</f>
        <v>46295</v>
      </c>
      <c r="K37" s="447">
        <f>_xlfn.XLOOKUP($C37,'01 Summary'!$E:$E,'01 Summary'!P:P)</f>
        <v>0.75</v>
      </c>
      <c r="L37" s="448" t="str">
        <f ca="1">_xlfn.XLOOKUP($C37,'01 Summary'!$E:$E,'01 Summary'!Q:Q)</f>
        <v>Late</v>
      </c>
      <c r="M37" s="446">
        <f>_xlfn.XLOOKUP($C37,'01 Summary'!$E:$E,'01 Summary'!U:U)</f>
        <v>46387</v>
      </c>
      <c r="N37" s="447">
        <f>_xlfn.XLOOKUP($C37,'01 Summary'!$E:$E,'01 Summary'!V:V)</f>
        <v>0</v>
      </c>
      <c r="O37" s="448" t="str">
        <f ca="1">_xlfn.XLOOKUP($C37,'01 Summary'!$E:$E,'01 Summary'!W:W)</f>
        <v>On Schedule</v>
      </c>
      <c r="P37" s="446">
        <f>_xlfn.XLOOKUP($C37,'01 Summary'!$E:$E,'01 Summary'!AD:AD)</f>
        <v>46394</v>
      </c>
      <c r="Q37" s="447">
        <f>_xlfn.XLOOKUP($C37,'01 Summary'!$E:$E,'01 Summary'!AE:AE)</f>
        <v>0</v>
      </c>
      <c r="R37" s="448" t="str">
        <f ca="1">_xlfn.XLOOKUP($C37,'01 Summary'!$E:$E,'01 Summary'!AF:AF)</f>
        <v>On Schedule</v>
      </c>
    </row>
    <row r="38" spans="2:18" ht="24.95" customHeight="1" x14ac:dyDescent="0.2">
      <c r="B38" s="445" t="s">
        <v>4390</v>
      </c>
      <c r="C38" s="445" t="s">
        <v>714</v>
      </c>
      <c r="D38" s="454">
        <v>24</v>
      </c>
      <c r="E38" s="445" t="str">
        <f>_xlfn.XLOOKUP($C38,'01 Summary'!$E:$E,'01 Summary'!G:G)</f>
        <v>Addition Spike fence for MRTA fence and Chain link at Klong Chourdyai 400m.</v>
      </c>
      <c r="F38" s="445" t="s">
        <v>384</v>
      </c>
      <c r="G38" s="446">
        <f>_xlfn.XLOOKUP($C38,'01 Summary'!$E:$E,'01 Summary'!L:L)</f>
        <v>46264</v>
      </c>
      <c r="H38" s="447">
        <f>_xlfn.XLOOKUP($C38,'01 Summary'!$E:$E,'01 Summary'!M:M)</f>
        <v>0.7</v>
      </c>
      <c r="I38" s="448" t="str">
        <f ca="1">_xlfn.XLOOKUP($C38,'01 Summary'!$E:$E,'01 Summary'!N:N)</f>
        <v>Late</v>
      </c>
      <c r="J38" s="446">
        <f>_xlfn.XLOOKUP($C38,'01 Summary'!$E:$E,'01 Summary'!O:O)</f>
        <v>46295</v>
      </c>
      <c r="K38" s="447">
        <f>_xlfn.XLOOKUP($C38,'01 Summary'!$E:$E,'01 Summary'!P:P)</f>
        <v>0</v>
      </c>
      <c r="L38" s="448" t="str">
        <f ca="1">_xlfn.XLOOKUP($C38,'01 Summary'!$E:$E,'01 Summary'!Q:Q)</f>
        <v>Late</v>
      </c>
      <c r="M38" s="446">
        <f>_xlfn.XLOOKUP($C38,'01 Summary'!$E:$E,'01 Summary'!U:U)</f>
        <v>46387</v>
      </c>
      <c r="N38" s="447">
        <f>_xlfn.XLOOKUP($C38,'01 Summary'!$E:$E,'01 Summary'!V:V)</f>
        <v>0</v>
      </c>
      <c r="O38" s="448" t="str">
        <f ca="1">_xlfn.XLOOKUP($C38,'01 Summary'!$E:$E,'01 Summary'!W:W)</f>
        <v>On Schedule</v>
      </c>
      <c r="P38" s="446">
        <f>_xlfn.XLOOKUP($C38,'01 Summary'!$E:$E,'01 Summary'!AD:AD)</f>
        <v>46394</v>
      </c>
      <c r="Q38" s="447">
        <f>_xlfn.XLOOKUP($C38,'01 Summary'!$E:$E,'01 Summary'!AE:AE)</f>
        <v>0</v>
      </c>
      <c r="R38" s="448" t="str">
        <f ca="1">_xlfn.XLOOKUP($C38,'01 Summary'!$E:$E,'01 Summary'!AF:AF)</f>
        <v>On Schedule</v>
      </c>
    </row>
    <row r="39" spans="2:18" ht="24.95" hidden="1" customHeight="1" x14ac:dyDescent="0.2">
      <c r="B39" s="445" t="s">
        <v>4390</v>
      </c>
      <c r="C39" s="445" t="s">
        <v>719</v>
      </c>
      <c r="D39" s="454">
        <v>25</v>
      </c>
      <c r="E39" s="445" t="str">
        <f>_xlfn.XLOOKUP($C39,'01 Summary'!$E:$E,'01 Summary'!G:G)</f>
        <v>Street Lighting system area between MRTA Fence and Depot slab</v>
      </c>
      <c r="F39" s="445" t="str">
        <f>_xlfn.XLOOKUP($C39,'01 Summary'!$E:$E,'01 Summary'!H:H)</f>
        <v>ประธาน</v>
      </c>
      <c r="G39" s="446">
        <f>_xlfn.XLOOKUP($C39,'01 Summary'!$E:$E,'01 Summary'!L:L)</f>
        <v>46126</v>
      </c>
      <c r="H39" s="447">
        <f>_xlfn.XLOOKUP($C39,'01 Summary'!$E:$E,'01 Summary'!M:M)</f>
        <v>0.5</v>
      </c>
      <c r="I39" s="448" t="str">
        <f ca="1">_xlfn.XLOOKUP($C39,'01 Summary'!$E:$E,'01 Summary'!N:N)</f>
        <v>Late</v>
      </c>
      <c r="J39" s="446">
        <f>_xlfn.XLOOKUP($C39,'01 Summary'!$E:$E,'01 Summary'!O:O)</f>
        <v>46157</v>
      </c>
      <c r="K39" s="447">
        <f>_xlfn.XLOOKUP($C39,'01 Summary'!$E:$E,'01 Summary'!P:P)</f>
        <v>0</v>
      </c>
      <c r="L39" s="448" t="str">
        <f ca="1">_xlfn.XLOOKUP($C39,'01 Summary'!$E:$E,'01 Summary'!Q:Q)</f>
        <v>Late</v>
      </c>
      <c r="M39" s="446">
        <f>_xlfn.XLOOKUP($C39,'01 Summary'!$E:$E,'01 Summary'!U:U)</f>
        <v>46234</v>
      </c>
      <c r="N39" s="447">
        <f>_xlfn.XLOOKUP($C39,'01 Summary'!$E:$E,'01 Summary'!V:V)</f>
        <v>0</v>
      </c>
      <c r="O39" s="448" t="str">
        <f ca="1">_xlfn.XLOOKUP($C39,'01 Summary'!$E:$E,'01 Summary'!W:W)</f>
        <v>Late</v>
      </c>
      <c r="P39" s="446">
        <f>_xlfn.XLOOKUP($C39,'01 Summary'!$E:$E,'01 Summary'!AD:AD)</f>
        <v>46302</v>
      </c>
      <c r="Q39" s="447">
        <f>_xlfn.XLOOKUP($C39,'01 Summary'!$E:$E,'01 Summary'!AE:AE)</f>
        <v>0</v>
      </c>
      <c r="R39" s="448" t="str">
        <f ca="1">_xlfn.XLOOKUP($C39,'01 Summary'!$E:$E,'01 Summary'!AF:AF)</f>
        <v>Late</v>
      </c>
    </row>
    <row r="40" spans="2:18" ht="24.95" customHeight="1" x14ac:dyDescent="0.2">
      <c r="B40" s="445" t="s">
        <v>4390</v>
      </c>
      <c r="C40" s="445" t="s">
        <v>720</v>
      </c>
      <c r="D40" s="454">
        <v>26</v>
      </c>
      <c r="E40" s="445" t="str">
        <f>_xlfn.XLOOKUP($C40,'01 Summary'!$E:$E,'01 Summary'!G:G)</f>
        <v>Compacted gravel walkway along the Test Track OR-BL 1.2 m.</v>
      </c>
      <c r="F40" s="445" t="str">
        <f>_xlfn.XLOOKUP($C40,'01 Summary'!$E:$E,'01 Summary'!H:H)</f>
        <v>สหชาติ</v>
      </c>
      <c r="G40" s="446">
        <f>_xlfn.XLOOKUP($C40,'01 Summary'!$E:$E,'01 Summary'!L:L)</f>
        <v>46264</v>
      </c>
      <c r="H40" s="447">
        <f>_xlfn.XLOOKUP($C40,'01 Summary'!$E:$E,'01 Summary'!M:M)</f>
        <v>1</v>
      </c>
      <c r="I40" s="448" t="str">
        <f ca="1">_xlfn.XLOOKUP($C40,'01 Summary'!$E:$E,'01 Summary'!N:N)</f>
        <v>Completed</v>
      </c>
      <c r="J40" s="446">
        <f>_xlfn.XLOOKUP($C40,'01 Summary'!$E:$E,'01 Summary'!O:O)</f>
        <v>46295</v>
      </c>
      <c r="K40" s="447">
        <f>_xlfn.XLOOKUP($C40,'01 Summary'!$E:$E,'01 Summary'!P:P)</f>
        <v>0</v>
      </c>
      <c r="L40" s="448" t="str">
        <f ca="1">_xlfn.XLOOKUP($C40,'01 Summary'!$E:$E,'01 Summary'!Q:Q)</f>
        <v>Late</v>
      </c>
      <c r="M40" s="446">
        <f>_xlfn.XLOOKUP($C40,'01 Summary'!$E:$E,'01 Summary'!U:U)</f>
        <v>46387</v>
      </c>
      <c r="N40" s="447">
        <f>_xlfn.XLOOKUP($C40,'01 Summary'!$E:$E,'01 Summary'!V:V)</f>
        <v>0</v>
      </c>
      <c r="O40" s="448" t="str">
        <f ca="1">_xlfn.XLOOKUP($C40,'01 Summary'!$E:$E,'01 Summary'!W:W)</f>
        <v>On Schedule</v>
      </c>
      <c r="P40" s="446">
        <f>_xlfn.XLOOKUP($C40,'01 Summary'!$E:$E,'01 Summary'!AD:AD)</f>
        <v>46394</v>
      </c>
      <c r="Q40" s="447">
        <f>_xlfn.XLOOKUP($C40,'01 Summary'!$E:$E,'01 Summary'!AE:AE)</f>
        <v>0</v>
      </c>
      <c r="R40" s="448" t="str">
        <f ca="1">_xlfn.XLOOKUP($C40,'01 Summary'!$E:$E,'01 Summary'!AF:AF)</f>
        <v>On Schedule</v>
      </c>
    </row>
    <row r="41" spans="2:18" ht="24.95" customHeight="1" x14ac:dyDescent="0.2">
      <c r="B41" s="445" t="s">
        <v>4390</v>
      </c>
      <c r="C41" s="445" t="s">
        <v>721</v>
      </c>
      <c r="D41" s="454">
        <v>27</v>
      </c>
      <c r="E41" s="445" t="str">
        <f>_xlfn.XLOOKUP($C41,'01 Summary'!$E:$E,'01 Summary'!G:G)</f>
        <v>Walkway under Depot Slab for Maintenance Service - Civil &amp; AR</v>
      </c>
      <c r="F41" s="445" t="str">
        <f>_xlfn.XLOOKUP($C41,'01 Summary'!$E:$E,'01 Summary'!H:H)</f>
        <v>สหชาติ</v>
      </c>
      <c r="G41" s="446">
        <f>_xlfn.XLOOKUP($C41,'01 Summary'!$E:$E,'01 Summary'!L:L)</f>
        <v>46279</v>
      </c>
      <c r="H41" s="447">
        <f>_xlfn.XLOOKUP($C41,'01 Summary'!$E:$E,'01 Summary'!M:M)</f>
        <v>1</v>
      </c>
      <c r="I41" s="448" t="str">
        <f ca="1">_xlfn.XLOOKUP($C41,'01 Summary'!$E:$E,'01 Summary'!N:N)</f>
        <v>Completed</v>
      </c>
      <c r="J41" s="446">
        <f>_xlfn.XLOOKUP($C41,'01 Summary'!$E:$E,'01 Summary'!O:O)</f>
        <v>46325</v>
      </c>
      <c r="K41" s="447">
        <f>_xlfn.XLOOKUP($C41,'01 Summary'!$E:$E,'01 Summary'!P:P)</f>
        <v>1</v>
      </c>
      <c r="L41" s="448" t="str">
        <f ca="1">_xlfn.XLOOKUP($C41,'01 Summary'!$E:$E,'01 Summary'!Q:Q)</f>
        <v>Completed</v>
      </c>
      <c r="M41" s="446">
        <f>_xlfn.XLOOKUP($C41,'01 Summary'!$E:$E,'01 Summary'!U:U)</f>
        <v>46387</v>
      </c>
      <c r="N41" s="447">
        <f>_xlfn.XLOOKUP($C41,'01 Summary'!$E:$E,'01 Summary'!V:V)</f>
        <v>1</v>
      </c>
      <c r="O41" s="448" t="str">
        <f ca="1">_xlfn.XLOOKUP($C41,'01 Summary'!$E:$E,'01 Summary'!W:W)</f>
        <v>Completed</v>
      </c>
      <c r="P41" s="446">
        <f>_xlfn.XLOOKUP($C41,'01 Summary'!$E:$E,'01 Summary'!AD:AD)</f>
        <v>46394</v>
      </c>
      <c r="Q41" s="447">
        <f>_xlfn.XLOOKUP($C41,'01 Summary'!$E:$E,'01 Summary'!AE:AE)</f>
        <v>0</v>
      </c>
      <c r="R41" s="448" t="str">
        <f ca="1">_xlfn.XLOOKUP($C41,'01 Summary'!$E:$E,'01 Summary'!AF:AF)</f>
        <v>On Schedule</v>
      </c>
    </row>
    <row r="42" spans="2:18" ht="24.95" customHeight="1" x14ac:dyDescent="0.2">
      <c r="B42" s="445" t="s">
        <v>4390</v>
      </c>
      <c r="C42" s="445" t="s">
        <v>722</v>
      </c>
      <c r="D42" s="454">
        <v>28</v>
      </c>
      <c r="E42" s="445" t="str">
        <f>_xlfn.XLOOKUP($C42,'01 Summary'!$E:$E,'01 Summary'!G:G)</f>
        <v>Walkway under Depot Slab for Maintenance Service - Building Services</v>
      </c>
      <c r="F42" s="445" t="str">
        <f>_xlfn.XLOOKUP($C42,'01 Summary'!$E:$E,'01 Summary'!H:H)</f>
        <v>ประธาน</v>
      </c>
      <c r="G42" s="446">
        <f>_xlfn.XLOOKUP($C42,'01 Summary'!$E:$E,'01 Summary'!L:L)</f>
        <v>46279</v>
      </c>
      <c r="H42" s="447">
        <f>_xlfn.XLOOKUP($C42,'01 Summary'!$E:$E,'01 Summary'!M:M)</f>
        <v>1</v>
      </c>
      <c r="I42" s="448" t="str">
        <f ca="1">_xlfn.XLOOKUP($C42,'01 Summary'!$E:$E,'01 Summary'!N:N)</f>
        <v>Completed</v>
      </c>
      <c r="J42" s="446">
        <f>_xlfn.XLOOKUP($C42,'01 Summary'!$E:$E,'01 Summary'!O:O)</f>
        <v>46325</v>
      </c>
      <c r="K42" s="447">
        <f>_xlfn.XLOOKUP($C42,'01 Summary'!$E:$E,'01 Summary'!P:P)</f>
        <v>1</v>
      </c>
      <c r="L42" s="448" t="str">
        <f ca="1">_xlfn.XLOOKUP($C42,'01 Summary'!$E:$E,'01 Summary'!Q:Q)</f>
        <v>Completed</v>
      </c>
      <c r="M42" s="446">
        <f>_xlfn.XLOOKUP($C42,'01 Summary'!$E:$E,'01 Summary'!U:U)</f>
        <v>46387</v>
      </c>
      <c r="N42" s="447">
        <f>_xlfn.XLOOKUP($C42,'01 Summary'!$E:$E,'01 Summary'!V:V)</f>
        <v>0.5</v>
      </c>
      <c r="O42" s="448" t="str">
        <f ca="1">_xlfn.XLOOKUP($C42,'01 Summary'!$E:$E,'01 Summary'!W:W)</f>
        <v>On Schedule</v>
      </c>
      <c r="P42" s="446">
        <f>_xlfn.XLOOKUP($C42,'01 Summary'!$E:$E,'01 Summary'!AD:AD)</f>
        <v>46394</v>
      </c>
      <c r="Q42" s="447">
        <f>_xlfn.XLOOKUP($C42,'01 Summary'!$E:$E,'01 Summary'!AE:AE)</f>
        <v>0</v>
      </c>
      <c r="R42" s="448" t="str">
        <f ca="1">_xlfn.XLOOKUP($C42,'01 Summary'!$E:$E,'01 Summary'!AF:AF)</f>
        <v>On Schedule</v>
      </c>
    </row>
    <row r="43" spans="2:18" ht="24.95" customHeight="1" x14ac:dyDescent="0.2">
      <c r="B43" s="445" t="s">
        <v>4390</v>
      </c>
      <c r="C43" s="445" t="s">
        <v>723</v>
      </c>
      <c r="D43" s="454">
        <v>29</v>
      </c>
      <c r="E43" s="445" t="str">
        <f>_xlfn.XLOOKUP($C43,'01 Summary'!$E:$E,'01 Summary'!G:G)</f>
        <v>Walkway Bridge across the canal for Depot area inspection patrols 3 location</v>
      </c>
      <c r="F43" s="445" t="str">
        <f>_xlfn.XLOOKUP($C43,'01 Summary'!$E:$E,'01 Summary'!H:H)</f>
        <v>สหชาติ</v>
      </c>
      <c r="G43" s="446">
        <f>_xlfn.XLOOKUP($C43,'01 Summary'!$E:$E,'01 Summary'!L:L)</f>
        <v>46249</v>
      </c>
      <c r="H43" s="447">
        <f>_xlfn.XLOOKUP($C43,'01 Summary'!$E:$E,'01 Summary'!M:M)</f>
        <v>1</v>
      </c>
      <c r="I43" s="448" t="str">
        <f ca="1">_xlfn.XLOOKUP($C43,'01 Summary'!$E:$E,'01 Summary'!N:N)</f>
        <v>Completed</v>
      </c>
      <c r="J43" s="446">
        <f>_xlfn.XLOOKUP($C43,'01 Summary'!$E:$E,'01 Summary'!O:O)</f>
        <v>46295</v>
      </c>
      <c r="K43" s="447">
        <f>_xlfn.XLOOKUP($C43,'01 Summary'!$E:$E,'01 Summary'!P:P)</f>
        <v>0.67</v>
      </c>
      <c r="L43" s="448" t="str">
        <f ca="1">_xlfn.XLOOKUP($C43,'01 Summary'!$E:$E,'01 Summary'!Q:Q)</f>
        <v>Late</v>
      </c>
      <c r="M43" s="446">
        <f>_xlfn.XLOOKUP($C43,'01 Summary'!$E:$E,'01 Summary'!U:U)</f>
        <v>46387</v>
      </c>
      <c r="N43" s="447">
        <f>_xlfn.XLOOKUP($C43,'01 Summary'!$E:$E,'01 Summary'!V:V)</f>
        <v>0.95</v>
      </c>
      <c r="O43" s="448" t="str">
        <f ca="1">_xlfn.XLOOKUP($C43,'01 Summary'!$E:$E,'01 Summary'!W:W)</f>
        <v>On Schedule</v>
      </c>
      <c r="P43" s="446">
        <f>_xlfn.XLOOKUP($C43,'01 Summary'!$E:$E,'01 Summary'!AD:AD)</f>
        <v>46394</v>
      </c>
      <c r="Q43" s="447">
        <f>_xlfn.XLOOKUP($C43,'01 Summary'!$E:$E,'01 Summary'!AE:AE)</f>
        <v>0</v>
      </c>
      <c r="R43" s="448" t="str">
        <f ca="1">_xlfn.XLOOKUP($C43,'01 Summary'!$E:$E,'01 Summary'!AF:AF)</f>
        <v>On Schedule</v>
      </c>
    </row>
    <row r="44" spans="2:18" ht="24.95" customHeight="1" x14ac:dyDescent="0.2">
      <c r="B44" s="445" t="s">
        <v>4390</v>
      </c>
      <c r="C44" s="445" t="s">
        <v>724</v>
      </c>
      <c r="D44" s="454">
        <v>30</v>
      </c>
      <c r="E44" s="445" t="str">
        <f>_xlfn.XLOOKUP($C44,'01 Summary'!$E:$E,'01 Summary'!G:G)</f>
        <v>Cut down trees between Depot BL+ORL and MRTA Fence</v>
      </c>
      <c r="F44" s="445" t="str">
        <f>_xlfn.XLOOKUP($C44,'01 Summary'!$E:$E,'01 Summary'!H:H)</f>
        <v>สหชาติ</v>
      </c>
      <c r="G44" s="446">
        <f>_xlfn.XLOOKUP($C44,'01 Summary'!$E:$E,'01 Summary'!L:L)</f>
        <v>46324</v>
      </c>
      <c r="H44" s="447">
        <f>_xlfn.XLOOKUP($C44,'01 Summary'!$E:$E,'01 Summary'!M:M)</f>
        <v>0</v>
      </c>
      <c r="I44" s="448" t="str">
        <f ca="1">_xlfn.XLOOKUP($C44,'01 Summary'!$E:$E,'01 Summary'!N:N)</f>
        <v>Late</v>
      </c>
      <c r="J44" s="446">
        <f>_xlfn.XLOOKUP($C44,'01 Summary'!$E:$E,'01 Summary'!O:O)</f>
        <v>46355</v>
      </c>
      <c r="K44" s="447">
        <f>_xlfn.XLOOKUP($C44,'01 Summary'!$E:$E,'01 Summary'!P:P)</f>
        <v>0</v>
      </c>
      <c r="L44" s="448" t="str">
        <f ca="1">_xlfn.XLOOKUP($C44,'01 Summary'!$E:$E,'01 Summary'!Q:Q)</f>
        <v>On Schedule</v>
      </c>
      <c r="M44" s="446">
        <f>_xlfn.XLOOKUP($C44,'01 Summary'!$E:$E,'01 Summary'!U:U)</f>
        <v>46387</v>
      </c>
      <c r="N44" s="447">
        <f>_xlfn.XLOOKUP($C44,'01 Summary'!$E:$E,'01 Summary'!V:V)</f>
        <v>0</v>
      </c>
      <c r="O44" s="448" t="str">
        <f ca="1">_xlfn.XLOOKUP($C44,'01 Summary'!$E:$E,'01 Summary'!W:W)</f>
        <v>On Schedule</v>
      </c>
      <c r="P44" s="446">
        <f>_xlfn.XLOOKUP($C44,'01 Summary'!$E:$E,'01 Summary'!AD:AD)</f>
        <v>46394</v>
      </c>
      <c r="Q44" s="447">
        <f>_xlfn.XLOOKUP($C44,'01 Summary'!$E:$E,'01 Summary'!AE:AE)</f>
        <v>0</v>
      </c>
      <c r="R44" s="448" t="str">
        <f ca="1">_xlfn.XLOOKUP($C44,'01 Summary'!$E:$E,'01 Summary'!AF:AF)</f>
        <v>On Schedule</v>
      </c>
    </row>
    <row r="45" spans="2:18" ht="24.95" customHeight="1" x14ac:dyDescent="0.2">
      <c r="B45" s="445" t="s">
        <v>4390</v>
      </c>
      <c r="C45" s="445" t="s">
        <v>728</v>
      </c>
      <c r="D45" s="454">
        <v>31</v>
      </c>
      <c r="E45" s="445" t="str">
        <f>_xlfn.XLOOKUP($C45,'01 Summary'!$E:$E,'01 Summary'!G:G)</f>
        <v>Access Gate (Full Height Turnstile) at 1st floor admin ORL</v>
      </c>
      <c r="F45" s="445" t="str">
        <f>_xlfn.XLOOKUP($C45,'01 Summary'!$E:$E,'01 Summary'!H:H)</f>
        <v>บัณฑิต</v>
      </c>
      <c r="G45" s="446">
        <f>_xlfn.XLOOKUP($C45,'01 Summary'!$E:$E,'01 Summary'!L:L)</f>
        <v>46354</v>
      </c>
      <c r="H45" s="447">
        <f>_xlfn.XLOOKUP($C45,'01 Summary'!$E:$E,'01 Summary'!M:M)</f>
        <v>1</v>
      </c>
      <c r="I45" s="448" t="str">
        <f ca="1">_xlfn.XLOOKUP($C45,'01 Summary'!$E:$E,'01 Summary'!N:N)</f>
        <v>Completed</v>
      </c>
      <c r="J45" s="446">
        <f>_xlfn.XLOOKUP($C45,'01 Summary'!$E:$E,'01 Summary'!O:O)</f>
        <v>46355</v>
      </c>
      <c r="K45" s="447">
        <f>_xlfn.XLOOKUP($C45,'01 Summary'!$E:$E,'01 Summary'!P:P)</f>
        <v>1</v>
      </c>
      <c r="L45" s="448" t="str">
        <f ca="1">_xlfn.XLOOKUP($C45,'01 Summary'!$E:$E,'01 Summary'!Q:Q)</f>
        <v>Completed</v>
      </c>
      <c r="M45" s="446">
        <f>_xlfn.XLOOKUP($C45,'01 Summary'!$E:$E,'01 Summary'!U:U)</f>
        <v>46387</v>
      </c>
      <c r="N45" s="447">
        <f>_xlfn.XLOOKUP($C45,'01 Summary'!$E:$E,'01 Summary'!V:V)</f>
        <v>0</v>
      </c>
      <c r="O45" s="448" t="str">
        <f ca="1">_xlfn.XLOOKUP($C45,'01 Summary'!$E:$E,'01 Summary'!W:W)</f>
        <v>On Schedule</v>
      </c>
      <c r="P45" s="446">
        <f>_xlfn.XLOOKUP($C45,'01 Summary'!$E:$E,'01 Summary'!AD:AD)</f>
        <v>46394</v>
      </c>
      <c r="Q45" s="447">
        <f>_xlfn.XLOOKUP($C45,'01 Summary'!$E:$E,'01 Summary'!AE:AE)</f>
        <v>0</v>
      </c>
      <c r="R45" s="448" t="str">
        <f ca="1">_xlfn.XLOOKUP($C45,'01 Summary'!$E:$E,'01 Summary'!AF:AF)</f>
        <v>On Schedule</v>
      </c>
    </row>
    <row r="46" spans="2:18" ht="24.95" hidden="1" customHeight="1" x14ac:dyDescent="0.2">
      <c r="B46" s="445" t="s">
        <v>4390</v>
      </c>
      <c r="C46" s="445" t="s">
        <v>729</v>
      </c>
      <c r="D46" s="454">
        <v>32</v>
      </c>
      <c r="E46" s="445" t="str">
        <f>_xlfn.XLOOKUP($C46,'01 Summary'!$E:$E,'01 Summary'!G:G)</f>
        <v>Access Gate (Tripod with Swing Gate) at MWS Entrance</v>
      </c>
      <c r="F46" s="445" t="str">
        <f>_xlfn.XLOOKUP($C46,'01 Summary'!$E:$E,'01 Summary'!H:H)</f>
        <v>บัณฑิต</v>
      </c>
      <c r="G46" s="446">
        <f>_xlfn.XLOOKUP($C46,'01 Summary'!$E:$E,'01 Summary'!L:L)</f>
        <v>46354</v>
      </c>
      <c r="H46" s="447">
        <f>_xlfn.XLOOKUP($C46,'01 Summary'!$E:$E,'01 Summary'!M:M)</f>
        <v>1</v>
      </c>
      <c r="I46" s="448" t="str">
        <f ca="1">_xlfn.XLOOKUP($C46,'01 Summary'!$E:$E,'01 Summary'!N:N)</f>
        <v>Completed</v>
      </c>
      <c r="J46" s="446">
        <f>_xlfn.XLOOKUP($C46,'01 Summary'!$E:$E,'01 Summary'!O:O)</f>
        <v>46355</v>
      </c>
      <c r="K46" s="447">
        <f>_xlfn.XLOOKUP($C46,'01 Summary'!$E:$E,'01 Summary'!P:P)</f>
        <v>1</v>
      </c>
      <c r="L46" s="448" t="str">
        <f ca="1">_xlfn.XLOOKUP($C46,'01 Summary'!$E:$E,'01 Summary'!Q:Q)</f>
        <v>Completed</v>
      </c>
      <c r="M46" s="446">
        <f>_xlfn.XLOOKUP($C46,'01 Summary'!$E:$E,'01 Summary'!U:U)</f>
        <v>46387</v>
      </c>
      <c r="N46" s="447">
        <f>_xlfn.XLOOKUP($C46,'01 Summary'!$E:$E,'01 Summary'!V:V)</f>
        <v>0</v>
      </c>
      <c r="O46" s="448" t="str">
        <f ca="1">_xlfn.XLOOKUP($C46,'01 Summary'!$E:$E,'01 Summary'!W:W)</f>
        <v>On Schedule</v>
      </c>
      <c r="P46" s="446">
        <f>_xlfn.XLOOKUP($C46,'01 Summary'!$E:$E,'01 Summary'!AD:AD)</f>
        <v>46394</v>
      </c>
      <c r="Q46" s="447">
        <f>_xlfn.XLOOKUP($C46,'01 Summary'!$E:$E,'01 Summary'!AE:AE)</f>
        <v>0</v>
      </c>
      <c r="R46" s="448" t="str">
        <f ca="1">_xlfn.XLOOKUP($C46,'01 Summary'!$E:$E,'01 Summary'!AF:AF)</f>
        <v>On Schedule</v>
      </c>
    </row>
    <row r="47" spans="2:18" ht="24.95" hidden="1" customHeight="1" x14ac:dyDescent="0.2">
      <c r="B47" s="445" t="s">
        <v>4390</v>
      </c>
      <c r="C47" s="445" t="s">
        <v>730</v>
      </c>
      <c r="D47" s="454">
        <v>33</v>
      </c>
      <c r="E47" s="445" t="str">
        <f>_xlfn.XLOOKUP($C47,'01 Summary'!$E:$E,'01 Summary'!G:G)</f>
        <v>Access Gate (Tripod with Swing Gate) at Admin 2nd floor connect to OCC</v>
      </c>
      <c r="F47" s="445" t="str">
        <f>_xlfn.XLOOKUP($C47,'01 Summary'!$E:$E,'01 Summary'!H:H)</f>
        <v>บัณฑิต</v>
      </c>
      <c r="G47" s="446">
        <f>_xlfn.XLOOKUP($C47,'01 Summary'!$E:$E,'01 Summary'!L:L)</f>
        <v>46354</v>
      </c>
      <c r="H47" s="447">
        <f>_xlfn.XLOOKUP($C47,'01 Summary'!$E:$E,'01 Summary'!M:M)</f>
        <v>1</v>
      </c>
      <c r="I47" s="448" t="str">
        <f ca="1">_xlfn.XLOOKUP($C47,'01 Summary'!$E:$E,'01 Summary'!N:N)</f>
        <v>Completed</v>
      </c>
      <c r="J47" s="446">
        <f>_xlfn.XLOOKUP($C47,'01 Summary'!$E:$E,'01 Summary'!O:O)</f>
        <v>46355</v>
      </c>
      <c r="K47" s="447">
        <f>_xlfn.XLOOKUP($C47,'01 Summary'!$E:$E,'01 Summary'!P:P)</f>
        <v>1</v>
      </c>
      <c r="L47" s="448" t="str">
        <f ca="1">_xlfn.XLOOKUP($C47,'01 Summary'!$E:$E,'01 Summary'!Q:Q)</f>
        <v>Completed</v>
      </c>
      <c r="M47" s="446">
        <f>_xlfn.XLOOKUP($C47,'01 Summary'!$E:$E,'01 Summary'!U:U)</f>
        <v>46387</v>
      </c>
      <c r="N47" s="447">
        <f>_xlfn.XLOOKUP($C47,'01 Summary'!$E:$E,'01 Summary'!V:V)</f>
        <v>0</v>
      </c>
      <c r="O47" s="448" t="str">
        <f ca="1">_xlfn.XLOOKUP($C47,'01 Summary'!$E:$E,'01 Summary'!W:W)</f>
        <v>On Schedule</v>
      </c>
      <c r="P47" s="446">
        <f>_xlfn.XLOOKUP($C47,'01 Summary'!$E:$E,'01 Summary'!AD:AD)</f>
        <v>46394</v>
      </c>
      <c r="Q47" s="447">
        <f>_xlfn.XLOOKUP($C47,'01 Summary'!$E:$E,'01 Summary'!AE:AE)</f>
        <v>0</v>
      </c>
      <c r="R47" s="448" t="str">
        <f ca="1">_xlfn.XLOOKUP($C47,'01 Summary'!$E:$E,'01 Summary'!AF:AF)</f>
        <v>On Schedule</v>
      </c>
    </row>
    <row r="48" spans="2:18" ht="24.95" hidden="1" customHeight="1" x14ac:dyDescent="0.2">
      <c r="B48" s="445" t="s">
        <v>4390</v>
      </c>
      <c r="C48" s="445" t="s">
        <v>731</v>
      </c>
      <c r="D48" s="454">
        <v>34</v>
      </c>
      <c r="E48" s="445" t="str">
        <f>_xlfn.XLOOKUP($C48,'01 Summary'!$E:$E,'01 Summary'!G:G)</f>
        <v>Access Gate (Tripod with Swing Gate) on Klong Chourdyai bridge</v>
      </c>
      <c r="F48" s="445" t="str">
        <f>_xlfn.XLOOKUP($C48,'01 Summary'!$E:$E,'01 Summary'!H:H)</f>
        <v>บัณฑิต</v>
      </c>
      <c r="G48" s="446">
        <f>_xlfn.XLOOKUP($C48,'01 Summary'!$E:$E,'01 Summary'!L:L)</f>
        <v>46354</v>
      </c>
      <c r="H48" s="447">
        <f>_xlfn.XLOOKUP($C48,'01 Summary'!$E:$E,'01 Summary'!M:M)</f>
        <v>1</v>
      </c>
      <c r="I48" s="448" t="str">
        <f ca="1">_xlfn.XLOOKUP($C48,'01 Summary'!$E:$E,'01 Summary'!N:N)</f>
        <v>Completed</v>
      </c>
      <c r="J48" s="446">
        <f>_xlfn.XLOOKUP($C48,'01 Summary'!$E:$E,'01 Summary'!O:O)</f>
        <v>46355</v>
      </c>
      <c r="K48" s="447">
        <f>_xlfn.XLOOKUP($C48,'01 Summary'!$E:$E,'01 Summary'!P:P)</f>
        <v>1</v>
      </c>
      <c r="L48" s="448" t="str">
        <f ca="1">_xlfn.XLOOKUP($C48,'01 Summary'!$E:$E,'01 Summary'!Q:Q)</f>
        <v>Completed</v>
      </c>
      <c r="M48" s="446">
        <f>_xlfn.XLOOKUP($C48,'01 Summary'!$E:$E,'01 Summary'!U:U)</f>
        <v>46387</v>
      </c>
      <c r="N48" s="447">
        <f>_xlfn.XLOOKUP($C48,'01 Summary'!$E:$E,'01 Summary'!V:V)</f>
        <v>0</v>
      </c>
      <c r="O48" s="448" t="str">
        <f ca="1">_xlfn.XLOOKUP($C48,'01 Summary'!$E:$E,'01 Summary'!W:W)</f>
        <v>On Schedule</v>
      </c>
      <c r="P48" s="446">
        <f>_xlfn.XLOOKUP($C48,'01 Summary'!$E:$E,'01 Summary'!AD:AD)</f>
        <v>46394</v>
      </c>
      <c r="Q48" s="447">
        <f>_xlfn.XLOOKUP($C48,'01 Summary'!$E:$E,'01 Summary'!AE:AE)</f>
        <v>0</v>
      </c>
      <c r="R48" s="448" t="str">
        <f ca="1">_xlfn.XLOOKUP($C48,'01 Summary'!$E:$E,'01 Summary'!AF:AF)</f>
        <v>On Schedule</v>
      </c>
    </row>
    <row r="49" spans="2:18" ht="24.95" hidden="1" customHeight="1" x14ac:dyDescent="0.2">
      <c r="B49" s="445" t="s">
        <v>4390</v>
      </c>
      <c r="C49" s="445" t="s">
        <v>732</v>
      </c>
      <c r="D49" s="454">
        <v>35</v>
      </c>
      <c r="E49" s="445" t="str">
        <f>_xlfn.XLOOKUP($C49,'01 Summary'!$E:$E,'01 Summary'!G:G)</f>
        <v>Access Gate (Tripod with roof covering) at parking lot OCC</v>
      </c>
      <c r="F49" s="445" t="str">
        <f>_xlfn.XLOOKUP($C49,'01 Summary'!$E:$E,'01 Summary'!H:H)</f>
        <v>บัณฑิต</v>
      </c>
      <c r="G49" s="446">
        <f>_xlfn.XLOOKUP($C49,'01 Summary'!$E:$E,'01 Summary'!L:L)</f>
        <v>46354</v>
      </c>
      <c r="H49" s="447">
        <f>_xlfn.XLOOKUP($C49,'01 Summary'!$E:$E,'01 Summary'!M:M)</f>
        <v>1</v>
      </c>
      <c r="I49" s="448" t="str">
        <f ca="1">_xlfn.XLOOKUP($C49,'01 Summary'!$E:$E,'01 Summary'!N:N)</f>
        <v>Completed</v>
      </c>
      <c r="J49" s="446">
        <f>_xlfn.XLOOKUP($C49,'01 Summary'!$E:$E,'01 Summary'!O:O)</f>
        <v>46355</v>
      </c>
      <c r="K49" s="447">
        <f>_xlfn.XLOOKUP($C49,'01 Summary'!$E:$E,'01 Summary'!P:P)</f>
        <v>1</v>
      </c>
      <c r="L49" s="448" t="str">
        <f ca="1">_xlfn.XLOOKUP($C49,'01 Summary'!$E:$E,'01 Summary'!Q:Q)</f>
        <v>Completed</v>
      </c>
      <c r="M49" s="446">
        <f>_xlfn.XLOOKUP($C49,'01 Summary'!$E:$E,'01 Summary'!U:U)</f>
        <v>46387</v>
      </c>
      <c r="N49" s="447">
        <f>_xlfn.XLOOKUP($C49,'01 Summary'!$E:$E,'01 Summary'!V:V)</f>
        <v>0</v>
      </c>
      <c r="O49" s="448" t="str">
        <f ca="1">_xlfn.XLOOKUP($C49,'01 Summary'!$E:$E,'01 Summary'!W:W)</f>
        <v>On Schedule</v>
      </c>
      <c r="P49" s="446">
        <f>_xlfn.XLOOKUP($C49,'01 Summary'!$E:$E,'01 Summary'!AD:AD)</f>
        <v>46394</v>
      </c>
      <c r="Q49" s="447">
        <f>_xlfn.XLOOKUP($C49,'01 Summary'!$E:$E,'01 Summary'!AE:AE)</f>
        <v>0</v>
      </c>
      <c r="R49" s="448" t="str">
        <f ca="1">_xlfn.XLOOKUP($C49,'01 Summary'!$E:$E,'01 Summary'!AF:AF)</f>
        <v>On Schedule</v>
      </c>
    </row>
    <row r="50" spans="2:18" ht="24.95" hidden="1" customHeight="1" x14ac:dyDescent="0.2">
      <c r="B50" s="445" t="s">
        <v>4390</v>
      </c>
      <c r="C50" s="445" t="s">
        <v>733</v>
      </c>
      <c r="D50" s="454">
        <v>36</v>
      </c>
      <c r="E50" s="445" t="str">
        <f>_xlfn.XLOOKUP($C50,'01 Summary'!$E:$E,'01 Summary'!G:G)</f>
        <v>Access Gate (Tripod with roof covering) at Stair up to  Depot slab</v>
      </c>
      <c r="F50" s="445" t="str">
        <f>_xlfn.XLOOKUP($C50,'01 Summary'!$E:$E,'01 Summary'!H:H)</f>
        <v>บัณฑิต</v>
      </c>
      <c r="G50" s="446">
        <f>_xlfn.XLOOKUP($C50,'01 Summary'!$E:$E,'01 Summary'!L:L)</f>
        <v>46354</v>
      </c>
      <c r="H50" s="447">
        <f>_xlfn.XLOOKUP($C50,'01 Summary'!$E:$E,'01 Summary'!M:M)</f>
        <v>1</v>
      </c>
      <c r="I50" s="448" t="str">
        <f ca="1">_xlfn.XLOOKUP($C50,'01 Summary'!$E:$E,'01 Summary'!N:N)</f>
        <v>Completed</v>
      </c>
      <c r="J50" s="446">
        <f>_xlfn.XLOOKUP($C50,'01 Summary'!$E:$E,'01 Summary'!O:O)</f>
        <v>46355</v>
      </c>
      <c r="K50" s="447">
        <f>_xlfn.XLOOKUP($C50,'01 Summary'!$E:$E,'01 Summary'!P:P)</f>
        <v>1</v>
      </c>
      <c r="L50" s="448" t="str">
        <f ca="1">_xlfn.XLOOKUP($C50,'01 Summary'!$E:$E,'01 Summary'!Q:Q)</f>
        <v>Completed</v>
      </c>
      <c r="M50" s="446">
        <f>_xlfn.XLOOKUP($C50,'01 Summary'!$E:$E,'01 Summary'!U:U)</f>
        <v>46387</v>
      </c>
      <c r="N50" s="447">
        <f>_xlfn.XLOOKUP($C50,'01 Summary'!$E:$E,'01 Summary'!V:V)</f>
        <v>0</v>
      </c>
      <c r="O50" s="448" t="str">
        <f ca="1">_xlfn.XLOOKUP($C50,'01 Summary'!$E:$E,'01 Summary'!W:W)</f>
        <v>On Schedule</v>
      </c>
      <c r="P50" s="446">
        <f>_xlfn.XLOOKUP($C50,'01 Summary'!$E:$E,'01 Summary'!AD:AD)</f>
        <v>46394</v>
      </c>
      <c r="Q50" s="447">
        <f>_xlfn.XLOOKUP($C50,'01 Summary'!$E:$E,'01 Summary'!AE:AE)</f>
        <v>0</v>
      </c>
      <c r="R50" s="448" t="str">
        <f ca="1">_xlfn.XLOOKUP($C50,'01 Summary'!$E:$E,'01 Summary'!AF:AF)</f>
        <v>On Schedule</v>
      </c>
    </row>
    <row r="51" spans="2:18" ht="24.95" customHeight="1" x14ac:dyDescent="0.2">
      <c r="B51" s="445" t="s">
        <v>4390</v>
      </c>
      <c r="C51" s="445" t="s">
        <v>745</v>
      </c>
      <c r="D51" s="454">
        <v>37</v>
      </c>
      <c r="E51" s="445" t="str">
        <f>_xlfn.XLOOKUP($C51,'01 Summary'!$E:$E,'01 Summary'!G:G)</f>
        <v>Modify existing car park to be 220 motorcycle parking lots including floor painting and parking roof</v>
      </c>
      <c r="F51" s="445" t="str">
        <f>_xlfn.XLOOKUP($C51,'01 Summary'!$E:$E,'01 Summary'!H:H)</f>
        <v>สหชาติ</v>
      </c>
      <c r="G51" s="446">
        <f>_xlfn.XLOOKUP($C51,'01 Summary'!$E:$E,'01 Summary'!L:L)</f>
        <v>46051</v>
      </c>
      <c r="H51" s="447">
        <f>_xlfn.XLOOKUP($C51,'01 Summary'!$E:$E,'01 Summary'!M:M)</f>
        <v>1</v>
      </c>
      <c r="I51" s="448" t="str">
        <f ca="1">_xlfn.XLOOKUP($C51,'01 Summary'!$E:$E,'01 Summary'!N:N)</f>
        <v>Completed</v>
      </c>
      <c r="J51" s="446">
        <f>_xlfn.XLOOKUP($C51,'01 Summary'!$E:$E,'01 Summary'!O:O)</f>
        <v>46097</v>
      </c>
      <c r="K51" s="447">
        <f>_xlfn.XLOOKUP($C51,'01 Summary'!$E:$E,'01 Summary'!P:P)</f>
        <v>1</v>
      </c>
      <c r="L51" s="448" t="str">
        <f ca="1">_xlfn.XLOOKUP($C51,'01 Summary'!$E:$E,'01 Summary'!Q:Q)</f>
        <v>Completed</v>
      </c>
      <c r="M51" s="446">
        <f>_xlfn.XLOOKUP($C51,'01 Summary'!$E:$E,'01 Summary'!U:U)</f>
        <v>46234</v>
      </c>
      <c r="N51" s="447">
        <f>_xlfn.XLOOKUP($C51,'01 Summary'!$E:$E,'01 Summary'!V:V)</f>
        <v>1</v>
      </c>
      <c r="O51" s="448" t="str">
        <f ca="1">_xlfn.XLOOKUP($C51,'01 Summary'!$E:$E,'01 Summary'!W:W)</f>
        <v>Completed</v>
      </c>
      <c r="P51" s="446">
        <f>_xlfn.XLOOKUP($C51,'01 Summary'!$E:$E,'01 Summary'!AD:AD)</f>
        <v>46295</v>
      </c>
      <c r="Q51" s="447">
        <f>_xlfn.XLOOKUP($C51,'01 Summary'!$E:$E,'01 Summary'!AE:AE)</f>
        <v>0</v>
      </c>
      <c r="R51" s="448" t="str">
        <f ca="1">_xlfn.XLOOKUP($C51,'01 Summary'!$E:$E,'01 Summary'!AF:AF)</f>
        <v>Late</v>
      </c>
    </row>
    <row r="52" spans="2:18" ht="24.95" customHeight="1" x14ac:dyDescent="0.2">
      <c r="B52" s="445" t="s">
        <v>4390</v>
      </c>
      <c r="C52" s="445" t="s">
        <v>747</v>
      </c>
      <c r="D52" s="454">
        <v>38</v>
      </c>
      <c r="E52" s="445" t="str">
        <f>_xlfn.XLOOKUP($C52,'01 Summary'!$E:$E,'01 Summary'!G:G)</f>
        <v xml:space="preserve">Modification Works : Security Guard Box at OCC Parking Area - Civil &amp; AR </v>
      </c>
      <c r="F52" s="445" t="str">
        <f>_xlfn.XLOOKUP($C52,'01 Summary'!$E:$E,'01 Summary'!H:H)</f>
        <v>สหชาติ</v>
      </c>
      <c r="G52" s="446">
        <f>_xlfn.XLOOKUP($C52,'01 Summary'!$E:$E,'01 Summary'!L:L)</f>
        <v>46279</v>
      </c>
      <c r="H52" s="447">
        <f>_xlfn.XLOOKUP($C52,'01 Summary'!$E:$E,'01 Summary'!M:M)</f>
        <v>1</v>
      </c>
      <c r="I52" s="448" t="str">
        <f ca="1">_xlfn.XLOOKUP($C52,'01 Summary'!$E:$E,'01 Summary'!N:N)</f>
        <v>Completed</v>
      </c>
      <c r="J52" s="446">
        <f>_xlfn.XLOOKUP($C52,'01 Summary'!$E:$E,'01 Summary'!O:O)</f>
        <v>46326</v>
      </c>
      <c r="K52" s="447">
        <f>_xlfn.XLOOKUP($C52,'01 Summary'!$E:$E,'01 Summary'!P:P)</f>
        <v>1</v>
      </c>
      <c r="L52" s="448" t="str">
        <f ca="1">_xlfn.XLOOKUP($C52,'01 Summary'!$E:$E,'01 Summary'!Q:Q)</f>
        <v>Completed</v>
      </c>
      <c r="M52" s="446">
        <f>_xlfn.XLOOKUP($C52,'01 Summary'!$E:$E,'01 Summary'!U:U)</f>
        <v>46387</v>
      </c>
      <c r="N52" s="447">
        <f>_xlfn.XLOOKUP($C52,'01 Summary'!$E:$E,'01 Summary'!V:V)</f>
        <v>0</v>
      </c>
      <c r="O52" s="448" t="str">
        <f ca="1">_xlfn.XLOOKUP($C52,'01 Summary'!$E:$E,'01 Summary'!W:W)</f>
        <v>On Schedule</v>
      </c>
      <c r="P52" s="446">
        <f>_xlfn.XLOOKUP($C52,'01 Summary'!$E:$E,'01 Summary'!AD:AD)</f>
        <v>46394</v>
      </c>
      <c r="Q52" s="447">
        <f>_xlfn.XLOOKUP($C52,'01 Summary'!$E:$E,'01 Summary'!AE:AE)</f>
        <v>0</v>
      </c>
      <c r="R52" s="448" t="str">
        <f ca="1">_xlfn.XLOOKUP($C52,'01 Summary'!$E:$E,'01 Summary'!AF:AF)</f>
        <v>On Schedule</v>
      </c>
    </row>
    <row r="53" spans="2:18" ht="24.95" customHeight="1" x14ac:dyDescent="0.2">
      <c r="B53" s="445" t="s">
        <v>4390</v>
      </c>
      <c r="C53" s="445" t="s">
        <v>748</v>
      </c>
      <c r="D53" s="454">
        <v>39</v>
      </c>
      <c r="E53" s="445" t="str">
        <f>_xlfn.XLOOKUP($C53,'01 Summary'!$E:$E,'01 Summary'!G:G)</f>
        <v>Modification Works : Security Guard Box at OCC Parking Area - Building Services</v>
      </c>
      <c r="F53" s="445" t="str">
        <f>_xlfn.XLOOKUP($C53,'01 Summary'!$E:$E,'01 Summary'!H:H)</f>
        <v>ประธาน</v>
      </c>
      <c r="G53" s="446">
        <f>_xlfn.XLOOKUP($C53,'01 Summary'!$E:$E,'01 Summary'!L:L)</f>
        <v>46279</v>
      </c>
      <c r="H53" s="447">
        <f>_xlfn.XLOOKUP($C53,'01 Summary'!$E:$E,'01 Summary'!M:M)</f>
        <v>1</v>
      </c>
      <c r="I53" s="448" t="str">
        <f ca="1">_xlfn.XLOOKUP($C53,'01 Summary'!$E:$E,'01 Summary'!N:N)</f>
        <v>Completed</v>
      </c>
      <c r="J53" s="446">
        <f>_xlfn.XLOOKUP($C53,'01 Summary'!$E:$E,'01 Summary'!O:O)</f>
        <v>46326</v>
      </c>
      <c r="K53" s="447">
        <f>_xlfn.XLOOKUP($C53,'01 Summary'!$E:$E,'01 Summary'!P:P)</f>
        <v>1</v>
      </c>
      <c r="L53" s="448" t="str">
        <f ca="1">_xlfn.XLOOKUP($C53,'01 Summary'!$E:$E,'01 Summary'!Q:Q)</f>
        <v>Completed</v>
      </c>
      <c r="M53" s="446">
        <f>_xlfn.XLOOKUP($C53,'01 Summary'!$E:$E,'01 Summary'!U:U)</f>
        <v>46387</v>
      </c>
      <c r="N53" s="447">
        <f>_xlfn.XLOOKUP($C53,'01 Summary'!$E:$E,'01 Summary'!V:V)</f>
        <v>0.5</v>
      </c>
      <c r="O53" s="448" t="str">
        <f ca="1">_xlfn.XLOOKUP($C53,'01 Summary'!$E:$E,'01 Summary'!W:W)</f>
        <v>On Schedule</v>
      </c>
      <c r="P53" s="446">
        <f>_xlfn.XLOOKUP($C53,'01 Summary'!$E:$E,'01 Summary'!AD:AD)</f>
        <v>46394</v>
      </c>
      <c r="Q53" s="447">
        <f>_xlfn.XLOOKUP($C53,'01 Summary'!$E:$E,'01 Summary'!AE:AE)</f>
        <v>0</v>
      </c>
      <c r="R53" s="448" t="str">
        <f ca="1">_xlfn.XLOOKUP($C53,'01 Summary'!$E:$E,'01 Summary'!AF:AF)</f>
        <v>On Schedule</v>
      </c>
    </row>
    <row r="54" spans="2:18" ht="24.95" customHeight="1" x14ac:dyDescent="0.2">
      <c r="B54" s="449"/>
      <c r="C54" s="449"/>
      <c r="D54" s="453"/>
      <c r="E54" s="449" t="s">
        <v>4400</v>
      </c>
      <c r="F54" s="449"/>
      <c r="G54" s="450"/>
      <c r="H54" s="451"/>
      <c r="I54" s="452"/>
      <c r="J54" s="450"/>
      <c r="K54" s="451"/>
      <c r="L54" s="452"/>
      <c r="M54" s="450"/>
      <c r="N54" s="451"/>
      <c r="O54" s="452"/>
      <c r="P54" s="450"/>
      <c r="Q54" s="451"/>
      <c r="R54" s="452"/>
    </row>
    <row r="55" spans="2:18" ht="24.95" customHeight="1" x14ac:dyDescent="0.2">
      <c r="B55" s="445" t="s">
        <v>1734</v>
      </c>
      <c r="C55" s="445" t="s">
        <v>646</v>
      </c>
      <c r="D55" s="454">
        <v>1</v>
      </c>
      <c r="E55" s="445" t="str">
        <f>_xlfn.XLOOKUP($C55,'01 Summary'!$E:$E,'01 Summary'!G:G)</f>
        <v>Store Modification Works at Main Workshop - Civil&amp;AR</v>
      </c>
      <c r="F55" s="445" t="str">
        <f>_xlfn.XLOOKUP($C55,'01 Summary'!$E:$E,'01 Summary'!H:H)</f>
        <v>สหชาติ</v>
      </c>
      <c r="G55" s="446">
        <f>_xlfn.XLOOKUP($C55,'01 Summary'!$E:$E,'01 Summary'!L:L)</f>
        <v>46080</v>
      </c>
      <c r="H55" s="447">
        <f>_xlfn.XLOOKUP($C55,'01 Summary'!$E:$E,'01 Summary'!M:M)</f>
        <v>1</v>
      </c>
      <c r="I55" s="448" t="str">
        <f ca="1">_xlfn.XLOOKUP($C55,'01 Summary'!$E:$E,'01 Summary'!N:N)</f>
        <v>Completed</v>
      </c>
      <c r="J55" s="446">
        <f>_xlfn.XLOOKUP($C55,'01 Summary'!$E:$E,'01 Summary'!O:O)</f>
        <v>46111</v>
      </c>
      <c r="K55" s="447">
        <f>_xlfn.XLOOKUP($C55,'01 Summary'!$E:$E,'01 Summary'!P:P)</f>
        <v>1</v>
      </c>
      <c r="L55" s="448" t="str">
        <f ca="1">_xlfn.XLOOKUP($C55,'01 Summary'!$E:$E,'01 Summary'!Q:Q)</f>
        <v>Completed</v>
      </c>
      <c r="M55" s="446">
        <f>_xlfn.XLOOKUP($C55,'01 Summary'!$E:$E,'01 Summary'!U:U)</f>
        <v>46173</v>
      </c>
      <c r="N55" s="447">
        <f>_xlfn.XLOOKUP($C55,'01 Summary'!$E:$E,'01 Summary'!V:V)</f>
        <v>1</v>
      </c>
      <c r="O55" s="448" t="str">
        <f ca="1">_xlfn.XLOOKUP($C55,'01 Summary'!$E:$E,'01 Summary'!W:W)</f>
        <v>Completed</v>
      </c>
      <c r="P55" s="446">
        <f>_xlfn.XLOOKUP($C55,'01 Summary'!$E:$E,'01 Summary'!AD:AD)</f>
        <v>46302</v>
      </c>
      <c r="Q55" s="447">
        <f>_xlfn.XLOOKUP($C55,'01 Summary'!$E:$E,'01 Summary'!AE:AE)</f>
        <v>1</v>
      </c>
      <c r="R55" s="448" t="str">
        <f ca="1">_xlfn.XLOOKUP($C55,'01 Summary'!$E:$E,'01 Summary'!AF:AF)</f>
        <v>Completed</v>
      </c>
    </row>
    <row r="56" spans="2:18" ht="24.95" customHeight="1" x14ac:dyDescent="0.2">
      <c r="B56" s="445" t="s">
        <v>1734</v>
      </c>
      <c r="C56" s="445" t="s">
        <v>647</v>
      </c>
      <c r="D56" s="454">
        <v>2</v>
      </c>
      <c r="E56" s="445" t="str">
        <f>_xlfn.XLOOKUP($C56,'01 Summary'!$E:$E,'01 Summary'!G:G)</f>
        <v>Store Modification Works at Main Workshop - Building Services</v>
      </c>
      <c r="F56" s="445" t="str">
        <f>_xlfn.XLOOKUP($C56,'01 Summary'!$E:$E,'01 Summary'!H:H)</f>
        <v>ประธาน</v>
      </c>
      <c r="G56" s="446">
        <f>_xlfn.XLOOKUP($C56,'01 Summary'!$E:$E,'01 Summary'!L:L)</f>
        <v>46065</v>
      </c>
      <c r="H56" s="447">
        <f>_xlfn.XLOOKUP($C56,'01 Summary'!$E:$E,'01 Summary'!M:M)</f>
        <v>1</v>
      </c>
      <c r="I56" s="448" t="str">
        <f ca="1">_xlfn.XLOOKUP($C56,'01 Summary'!$E:$E,'01 Summary'!N:N)</f>
        <v>Completed</v>
      </c>
      <c r="J56" s="446">
        <f>_xlfn.XLOOKUP($C56,'01 Summary'!$E:$E,'01 Summary'!O:O)</f>
        <v>46111</v>
      </c>
      <c r="K56" s="447">
        <f>_xlfn.XLOOKUP($C56,'01 Summary'!$E:$E,'01 Summary'!P:P)</f>
        <v>1</v>
      </c>
      <c r="L56" s="448" t="str">
        <f ca="1">_xlfn.XLOOKUP($C56,'01 Summary'!$E:$E,'01 Summary'!Q:Q)</f>
        <v>Completed</v>
      </c>
      <c r="M56" s="446">
        <f>_xlfn.XLOOKUP($C56,'01 Summary'!$E:$E,'01 Summary'!U:U)</f>
        <v>46170</v>
      </c>
      <c r="N56" s="447">
        <f>_xlfn.XLOOKUP($C56,'01 Summary'!$E:$E,'01 Summary'!V:V)</f>
        <v>1</v>
      </c>
      <c r="O56" s="448" t="str">
        <f ca="1">_xlfn.XLOOKUP($C56,'01 Summary'!$E:$E,'01 Summary'!W:W)</f>
        <v>Completed</v>
      </c>
      <c r="P56" s="446">
        <f>_xlfn.XLOOKUP($C56,'01 Summary'!$E:$E,'01 Summary'!AD:AD)</f>
        <v>46302</v>
      </c>
      <c r="Q56" s="447">
        <f>_xlfn.XLOOKUP($C56,'01 Summary'!$E:$E,'01 Summary'!AE:AE)</f>
        <v>1</v>
      </c>
      <c r="R56" s="448" t="str">
        <f ca="1">_xlfn.XLOOKUP($C56,'01 Summary'!$E:$E,'01 Summary'!AF:AF)</f>
        <v>Completed</v>
      </c>
    </row>
    <row r="57" spans="2:18" ht="24.95" customHeight="1" x14ac:dyDescent="0.2">
      <c r="B57" s="445" t="s">
        <v>1734</v>
      </c>
      <c r="C57" s="445" t="s">
        <v>648</v>
      </c>
      <c r="D57" s="454">
        <v>3</v>
      </c>
      <c r="E57" s="445" t="e">
        <f>_xlfn.XLOOKUP($C57,'01 Summary'!$E:$E,'01 Summary'!G:G)</f>
        <v>#N/A</v>
      </c>
      <c r="F57" s="445" t="e">
        <f>_xlfn.XLOOKUP($C57,'01 Summary'!$E:$E,'01 Summary'!H:H)</f>
        <v>#N/A</v>
      </c>
      <c r="G57" s="446" t="e">
        <f>_xlfn.XLOOKUP($C57,'01 Summary'!$E:$E,'01 Summary'!L:L)</f>
        <v>#N/A</v>
      </c>
      <c r="H57" s="447" t="e">
        <f>_xlfn.XLOOKUP($C57,'01 Summary'!$E:$E,'01 Summary'!M:M)</f>
        <v>#N/A</v>
      </c>
      <c r="I57" s="448" t="e">
        <f>_xlfn.XLOOKUP($C57,'01 Summary'!$E:$E,'01 Summary'!N:N)</f>
        <v>#N/A</v>
      </c>
      <c r="J57" s="446" t="e">
        <f>_xlfn.XLOOKUP($C57,'01 Summary'!$E:$E,'01 Summary'!O:O)</f>
        <v>#N/A</v>
      </c>
      <c r="K57" s="447" t="e">
        <f>_xlfn.XLOOKUP($C57,'01 Summary'!$E:$E,'01 Summary'!P:P)</f>
        <v>#N/A</v>
      </c>
      <c r="L57" s="448" t="e">
        <f>_xlfn.XLOOKUP($C57,'01 Summary'!$E:$E,'01 Summary'!Q:Q)</f>
        <v>#N/A</v>
      </c>
      <c r="M57" s="446" t="e">
        <f>_xlfn.XLOOKUP($C57,'01 Summary'!$E:$E,'01 Summary'!U:U)</f>
        <v>#N/A</v>
      </c>
      <c r="N57" s="447" t="e">
        <f>_xlfn.XLOOKUP($C57,'01 Summary'!$E:$E,'01 Summary'!V:V)</f>
        <v>#N/A</v>
      </c>
      <c r="O57" s="448" t="e">
        <f>_xlfn.XLOOKUP($C57,'01 Summary'!$E:$E,'01 Summary'!W:W)</f>
        <v>#N/A</v>
      </c>
      <c r="P57" s="446" t="e">
        <f>_xlfn.XLOOKUP($C57,'01 Summary'!$E:$E,'01 Summary'!AD:AD)</f>
        <v>#N/A</v>
      </c>
      <c r="Q57" s="447" t="e">
        <f>_xlfn.XLOOKUP($C57,'01 Summary'!$E:$E,'01 Summary'!AE:AE)</f>
        <v>#N/A</v>
      </c>
      <c r="R57" s="448" t="e">
        <f>_xlfn.XLOOKUP($C57,'01 Summary'!$E:$E,'01 Summary'!AF:AF)</f>
        <v>#N/A</v>
      </c>
    </row>
    <row r="58" spans="2:18" ht="24.95" customHeight="1" x14ac:dyDescent="0.2">
      <c r="B58" s="445" t="s">
        <v>1734</v>
      </c>
      <c r="C58" s="445" t="s">
        <v>649</v>
      </c>
      <c r="D58" s="454">
        <v>4</v>
      </c>
      <c r="E58" s="445" t="e">
        <f>_xlfn.XLOOKUP($C58,'01 Summary'!$E:$E,'01 Summary'!G:G)</f>
        <v>#N/A</v>
      </c>
      <c r="F58" s="445" t="e">
        <f>_xlfn.XLOOKUP($C58,'01 Summary'!$E:$E,'01 Summary'!H:H)</f>
        <v>#N/A</v>
      </c>
      <c r="G58" s="446" t="e">
        <f>_xlfn.XLOOKUP($C58,'01 Summary'!$E:$E,'01 Summary'!L:L)</f>
        <v>#N/A</v>
      </c>
      <c r="H58" s="447" t="e">
        <f>_xlfn.XLOOKUP($C58,'01 Summary'!$E:$E,'01 Summary'!M:M)</f>
        <v>#N/A</v>
      </c>
      <c r="I58" s="448" t="e">
        <f>_xlfn.XLOOKUP($C58,'01 Summary'!$E:$E,'01 Summary'!N:N)</f>
        <v>#N/A</v>
      </c>
      <c r="J58" s="446" t="e">
        <f>_xlfn.XLOOKUP($C58,'01 Summary'!$E:$E,'01 Summary'!O:O)</f>
        <v>#N/A</v>
      </c>
      <c r="K58" s="447" t="e">
        <f>_xlfn.XLOOKUP($C58,'01 Summary'!$E:$E,'01 Summary'!P:P)</f>
        <v>#N/A</v>
      </c>
      <c r="L58" s="448" t="e">
        <f>_xlfn.XLOOKUP($C58,'01 Summary'!$E:$E,'01 Summary'!Q:Q)</f>
        <v>#N/A</v>
      </c>
      <c r="M58" s="446" t="e">
        <f>_xlfn.XLOOKUP($C58,'01 Summary'!$E:$E,'01 Summary'!U:U)</f>
        <v>#N/A</v>
      </c>
      <c r="N58" s="447" t="e">
        <f>_xlfn.XLOOKUP($C58,'01 Summary'!$E:$E,'01 Summary'!V:V)</f>
        <v>#N/A</v>
      </c>
      <c r="O58" s="448" t="e">
        <f>_xlfn.XLOOKUP($C58,'01 Summary'!$E:$E,'01 Summary'!W:W)</f>
        <v>#N/A</v>
      </c>
      <c r="P58" s="446" t="e">
        <f>_xlfn.XLOOKUP($C58,'01 Summary'!$E:$E,'01 Summary'!AD:AD)</f>
        <v>#N/A</v>
      </c>
      <c r="Q58" s="447" t="e">
        <f>_xlfn.XLOOKUP($C58,'01 Summary'!$E:$E,'01 Summary'!AE:AE)</f>
        <v>#N/A</v>
      </c>
      <c r="R58" s="448" t="e">
        <f>_xlfn.XLOOKUP($C58,'01 Summary'!$E:$E,'01 Summary'!AF:AF)</f>
        <v>#N/A</v>
      </c>
    </row>
    <row r="59" spans="2:18" ht="24.95" customHeight="1" x14ac:dyDescent="0.2">
      <c r="B59" s="445" t="s">
        <v>1734</v>
      </c>
      <c r="C59" s="445" t="s">
        <v>651</v>
      </c>
      <c r="D59" s="454">
        <v>5</v>
      </c>
      <c r="E59" s="445" t="str">
        <f>_xlfn.XLOOKUP($C59,'01 Summary'!$E:$E,'01 Summary'!G:G)</f>
        <v>Bird &amp; Rain Protection for Open space Admin C</v>
      </c>
      <c r="F59" s="445" t="str">
        <f>_xlfn.XLOOKUP($C59,'01 Summary'!$E:$E,'01 Summary'!H:H)</f>
        <v>สหชาติ</v>
      </c>
      <c r="G59" s="446">
        <f>_xlfn.XLOOKUP($C59,'01 Summary'!$E:$E,'01 Summary'!L:L)</f>
        <v>46141</v>
      </c>
      <c r="H59" s="447">
        <f>_xlfn.XLOOKUP($C59,'01 Summary'!$E:$E,'01 Summary'!M:M)</f>
        <v>1</v>
      </c>
      <c r="I59" s="448" t="str">
        <f ca="1">_xlfn.XLOOKUP($C59,'01 Summary'!$E:$E,'01 Summary'!N:N)</f>
        <v>Completed</v>
      </c>
      <c r="J59" s="446">
        <f>_xlfn.XLOOKUP($C59,'01 Summary'!$E:$E,'01 Summary'!O:O)</f>
        <v>46172</v>
      </c>
      <c r="K59" s="447">
        <f>_xlfn.XLOOKUP($C59,'01 Summary'!$E:$E,'01 Summary'!P:P)</f>
        <v>1</v>
      </c>
      <c r="L59" s="448" t="str">
        <f ca="1">_xlfn.XLOOKUP($C59,'01 Summary'!$E:$E,'01 Summary'!Q:Q)</f>
        <v>Completed</v>
      </c>
      <c r="M59" s="446">
        <f>_xlfn.XLOOKUP($C59,'01 Summary'!$E:$E,'01 Summary'!U:U)</f>
        <v>46234</v>
      </c>
      <c r="N59" s="447">
        <f>_xlfn.XLOOKUP($C59,'01 Summary'!$E:$E,'01 Summary'!V:V)</f>
        <v>1</v>
      </c>
      <c r="O59" s="448" t="str">
        <f ca="1">_xlfn.XLOOKUP($C59,'01 Summary'!$E:$E,'01 Summary'!W:W)</f>
        <v>Completed</v>
      </c>
      <c r="P59" s="446">
        <f>_xlfn.XLOOKUP($C59,'01 Summary'!$E:$E,'01 Summary'!AD:AD)</f>
        <v>46295</v>
      </c>
      <c r="Q59" s="447">
        <f>_xlfn.XLOOKUP($C59,'01 Summary'!$E:$E,'01 Summary'!AE:AE)</f>
        <v>0</v>
      </c>
      <c r="R59" s="448" t="str">
        <f ca="1">_xlfn.XLOOKUP($C59,'01 Summary'!$E:$E,'01 Summary'!AF:AF)</f>
        <v>Late</v>
      </c>
    </row>
    <row r="60" spans="2:18" ht="24.95" customHeight="1" x14ac:dyDescent="0.2">
      <c r="B60" s="445" t="s">
        <v>1734</v>
      </c>
      <c r="C60" s="445" t="s">
        <v>652</v>
      </c>
      <c r="D60" s="454">
        <v>6</v>
      </c>
      <c r="E60" s="445" t="str">
        <f>_xlfn.XLOOKUP($C60,'01 Summary'!$E:$E,'01 Summary'!G:G)</f>
        <v>Relocate door in front of toilet and build partition wall to conceal the view in side of toilet</v>
      </c>
      <c r="F60" s="445" t="str">
        <f>_xlfn.XLOOKUP($C60,'01 Summary'!$E:$E,'01 Summary'!H:H)</f>
        <v>สหชาติ</v>
      </c>
      <c r="G60" s="446">
        <f>_xlfn.XLOOKUP($C60,'01 Summary'!$E:$E,'01 Summary'!L:L)</f>
        <v>46156</v>
      </c>
      <c r="H60" s="447">
        <f>_xlfn.XLOOKUP($C60,'01 Summary'!$E:$E,'01 Summary'!M:M)</f>
        <v>1</v>
      </c>
      <c r="I60" s="448" t="str">
        <f ca="1">_xlfn.XLOOKUP($C60,'01 Summary'!$E:$E,'01 Summary'!N:N)</f>
        <v>Completed</v>
      </c>
      <c r="J60" s="446">
        <f>_xlfn.XLOOKUP($C60,'01 Summary'!$E:$E,'01 Summary'!O:O)</f>
        <v>46187</v>
      </c>
      <c r="K60" s="447">
        <f>_xlfn.XLOOKUP($C60,'01 Summary'!$E:$E,'01 Summary'!P:P)</f>
        <v>1</v>
      </c>
      <c r="L60" s="448" t="str">
        <f ca="1">_xlfn.XLOOKUP($C60,'01 Summary'!$E:$E,'01 Summary'!Q:Q)</f>
        <v>Completed</v>
      </c>
      <c r="M60" s="446">
        <f>_xlfn.XLOOKUP($C60,'01 Summary'!$E:$E,'01 Summary'!U:U)</f>
        <v>46234</v>
      </c>
      <c r="N60" s="447">
        <f>_xlfn.XLOOKUP($C60,'01 Summary'!$E:$E,'01 Summary'!V:V)</f>
        <v>1</v>
      </c>
      <c r="O60" s="448" t="str">
        <f ca="1">_xlfn.XLOOKUP($C60,'01 Summary'!$E:$E,'01 Summary'!W:W)</f>
        <v>Completed</v>
      </c>
      <c r="P60" s="446">
        <f>_xlfn.XLOOKUP($C60,'01 Summary'!$E:$E,'01 Summary'!AD:AD)</f>
        <v>46302</v>
      </c>
      <c r="Q60" s="447">
        <f>_xlfn.XLOOKUP($C60,'01 Summary'!$E:$E,'01 Summary'!AE:AE)</f>
        <v>0</v>
      </c>
      <c r="R60" s="448" t="str">
        <f ca="1">_xlfn.XLOOKUP($C60,'01 Summary'!$E:$E,'01 Summary'!AF:AF)</f>
        <v>Late</v>
      </c>
    </row>
    <row r="61" spans="2:18" ht="24.95" customHeight="1" x14ac:dyDescent="0.2">
      <c r="B61" s="445" t="s">
        <v>1734</v>
      </c>
      <c r="C61" s="445" t="s">
        <v>653</v>
      </c>
      <c r="D61" s="454">
        <v>7</v>
      </c>
      <c r="E61" s="445" t="str">
        <f>_xlfn.XLOOKUP($C61,'01 Summary'!$E:$E,'01 Summary'!G:G)</f>
        <v>Modify Lockset the emergency door to be used for passage between the 2nd and 3rd floors inside the building.</v>
      </c>
      <c r="F61" s="445" t="str">
        <f>_xlfn.XLOOKUP($C61,'01 Summary'!$E:$E,'01 Summary'!H:H)</f>
        <v>สหชาติ</v>
      </c>
      <c r="G61" s="446">
        <f>_xlfn.XLOOKUP($C61,'01 Summary'!$E:$E,'01 Summary'!L:L)</f>
        <v>46141</v>
      </c>
      <c r="H61" s="447">
        <f>_xlfn.XLOOKUP($C61,'01 Summary'!$E:$E,'01 Summary'!M:M)</f>
        <v>1</v>
      </c>
      <c r="I61" s="448" t="str">
        <f ca="1">_xlfn.XLOOKUP($C61,'01 Summary'!$E:$E,'01 Summary'!N:N)</f>
        <v>Completed</v>
      </c>
      <c r="J61" s="446">
        <f>_xlfn.XLOOKUP($C61,'01 Summary'!$E:$E,'01 Summary'!O:O)</f>
        <v>46187</v>
      </c>
      <c r="K61" s="447">
        <f>_xlfn.XLOOKUP($C61,'01 Summary'!$E:$E,'01 Summary'!P:P)</f>
        <v>1</v>
      </c>
      <c r="L61" s="448" t="str">
        <f ca="1">_xlfn.XLOOKUP($C61,'01 Summary'!$E:$E,'01 Summary'!Q:Q)</f>
        <v>Completed</v>
      </c>
      <c r="M61" s="446">
        <f>_xlfn.XLOOKUP($C61,'01 Summary'!$E:$E,'01 Summary'!U:U)</f>
        <v>46234</v>
      </c>
      <c r="N61" s="447">
        <f>_xlfn.XLOOKUP($C61,'01 Summary'!$E:$E,'01 Summary'!V:V)</f>
        <v>1</v>
      </c>
      <c r="O61" s="448" t="str">
        <f ca="1">_xlfn.XLOOKUP($C61,'01 Summary'!$E:$E,'01 Summary'!W:W)</f>
        <v>Completed</v>
      </c>
      <c r="P61" s="446">
        <f>_xlfn.XLOOKUP($C61,'01 Summary'!$E:$E,'01 Summary'!AD:AD)</f>
        <v>46295</v>
      </c>
      <c r="Q61" s="447">
        <f>_xlfn.XLOOKUP($C61,'01 Summary'!$E:$E,'01 Summary'!AE:AE)</f>
        <v>0</v>
      </c>
      <c r="R61" s="448" t="str">
        <f ca="1">_xlfn.XLOOKUP($C61,'01 Summary'!$E:$E,'01 Summary'!AF:AF)</f>
        <v>Late</v>
      </c>
    </row>
    <row r="62" spans="2:18" ht="24.95" customHeight="1" x14ac:dyDescent="0.2">
      <c r="B62" s="445" t="s">
        <v>1734</v>
      </c>
      <c r="C62" s="445" t="s">
        <v>654</v>
      </c>
      <c r="D62" s="454">
        <v>8</v>
      </c>
      <c r="E62" s="445" t="str">
        <f>_xlfn.XLOOKUP($C62,'01 Summary'!$E:$E,'01 Summary'!G:G)</f>
        <v>Addition small power for lounge and pantry room at 2nd floor and Hall and observation room at 3nd floor</v>
      </c>
      <c r="F62" s="445" t="str">
        <f>_xlfn.XLOOKUP($C62,'01 Summary'!$E:$E,'01 Summary'!H:H)</f>
        <v>ประธาน</v>
      </c>
      <c r="G62" s="446">
        <f>_xlfn.XLOOKUP($C62,'01 Summary'!$E:$E,'01 Summary'!L:L)</f>
        <v>46156</v>
      </c>
      <c r="H62" s="447">
        <f>_xlfn.XLOOKUP($C62,'01 Summary'!$E:$E,'01 Summary'!M:M)</f>
        <v>1</v>
      </c>
      <c r="I62" s="448" t="str">
        <f ca="1">_xlfn.XLOOKUP($C62,'01 Summary'!$E:$E,'01 Summary'!N:N)</f>
        <v>Completed</v>
      </c>
      <c r="J62" s="446">
        <f>_xlfn.XLOOKUP($C62,'01 Summary'!$E:$E,'01 Summary'!O:O)</f>
        <v>46187</v>
      </c>
      <c r="K62" s="447">
        <f>_xlfn.XLOOKUP($C62,'01 Summary'!$E:$E,'01 Summary'!P:P)</f>
        <v>1</v>
      </c>
      <c r="L62" s="448" t="str">
        <f ca="1">_xlfn.XLOOKUP($C62,'01 Summary'!$E:$E,'01 Summary'!Q:Q)</f>
        <v>Completed</v>
      </c>
      <c r="M62" s="446">
        <f>_xlfn.XLOOKUP($C62,'01 Summary'!$E:$E,'01 Summary'!U:U)</f>
        <v>46234</v>
      </c>
      <c r="N62" s="447">
        <f>_xlfn.XLOOKUP($C62,'01 Summary'!$E:$E,'01 Summary'!V:V)</f>
        <v>1</v>
      </c>
      <c r="O62" s="448" t="str">
        <f ca="1">_xlfn.XLOOKUP($C62,'01 Summary'!$E:$E,'01 Summary'!W:W)</f>
        <v>Completed</v>
      </c>
      <c r="P62" s="446">
        <f>_xlfn.XLOOKUP($C62,'01 Summary'!$E:$E,'01 Summary'!AD:AD)</f>
        <v>46295</v>
      </c>
      <c r="Q62" s="447">
        <f>_xlfn.XLOOKUP($C62,'01 Summary'!$E:$E,'01 Summary'!AE:AE)</f>
        <v>1</v>
      </c>
      <c r="R62" s="448" t="str">
        <f ca="1">_xlfn.XLOOKUP($C62,'01 Summary'!$E:$E,'01 Summary'!AF:AF)</f>
        <v>Completed</v>
      </c>
    </row>
    <row r="63" spans="2:18" ht="24.95" customHeight="1" x14ac:dyDescent="0.2">
      <c r="B63" s="445" t="s">
        <v>1734</v>
      </c>
      <c r="C63" s="445" t="s">
        <v>655</v>
      </c>
      <c r="D63" s="454">
        <v>9</v>
      </c>
      <c r="E63" s="445" t="str">
        <f>_xlfn.XLOOKUP($C63,'01 Summary'!$E:$E,'01 Summary'!G:G)</f>
        <v>Air Condition for using store room to be pantry room. 2nd floor</v>
      </c>
      <c r="F63" s="445" t="str">
        <f>_xlfn.XLOOKUP($C63,'01 Summary'!$E:$E,'01 Summary'!H:H)</f>
        <v>ประธาน</v>
      </c>
      <c r="G63" s="446">
        <f>_xlfn.XLOOKUP($C63,'01 Summary'!$E:$E,'01 Summary'!L:L)</f>
        <v>46141</v>
      </c>
      <c r="H63" s="447">
        <f>_xlfn.XLOOKUP($C63,'01 Summary'!$E:$E,'01 Summary'!M:M)</f>
        <v>1</v>
      </c>
      <c r="I63" s="448" t="str">
        <f>_xlfn.XLOOKUP($C63,'01 Summary'!$E:$E,'01 Summary'!N:N)</f>
        <v>Completed</v>
      </c>
      <c r="J63" s="446">
        <f>_xlfn.XLOOKUP($C63,'01 Summary'!$E:$E,'01 Summary'!O:O)</f>
        <v>46187</v>
      </c>
      <c r="K63" s="447">
        <f>_xlfn.XLOOKUP($C63,'01 Summary'!$E:$E,'01 Summary'!P:P)</f>
        <v>1</v>
      </c>
      <c r="L63" s="448" t="str">
        <f>_xlfn.XLOOKUP($C63,'01 Summary'!$E:$E,'01 Summary'!Q:Q)</f>
        <v>Completed</v>
      </c>
      <c r="M63" s="446">
        <f>_xlfn.XLOOKUP($C63,'01 Summary'!$E:$E,'01 Summary'!U:U)</f>
        <v>46234</v>
      </c>
      <c r="N63" s="447">
        <f>_xlfn.XLOOKUP($C63,'01 Summary'!$E:$E,'01 Summary'!V:V)</f>
        <v>1</v>
      </c>
      <c r="O63" s="448" t="str">
        <f ca="1">_xlfn.XLOOKUP($C63,'01 Summary'!$E:$E,'01 Summary'!W:W)</f>
        <v>Completed</v>
      </c>
      <c r="P63" s="446">
        <f>_xlfn.XLOOKUP($C63,'01 Summary'!$E:$E,'01 Summary'!AD:AD)</f>
        <v>46295</v>
      </c>
      <c r="Q63" s="447">
        <f>_xlfn.XLOOKUP($C63,'01 Summary'!$E:$E,'01 Summary'!AE:AE)</f>
        <v>1</v>
      </c>
      <c r="R63" s="448" t="str">
        <f ca="1">_xlfn.XLOOKUP($C63,'01 Summary'!$E:$E,'01 Summary'!AF:AF)</f>
        <v>Completed</v>
      </c>
    </row>
    <row r="64" spans="2:18" ht="24.95" customHeight="1" x14ac:dyDescent="0.2">
      <c r="B64" s="445" t="s">
        <v>1734</v>
      </c>
      <c r="C64" s="445" t="s">
        <v>656</v>
      </c>
      <c r="D64" s="454">
        <v>10</v>
      </c>
      <c r="E64" s="445" t="str">
        <f>_xlfn.XLOOKUP($C64,'01 Summary'!$E:$E,'01 Summary'!G:G)</f>
        <v>Walk Way Hand rail high 90 cm 1 side (144 m. x 7 route)</v>
      </c>
      <c r="F64" s="445" t="str">
        <f>_xlfn.XLOOKUP($C64,'01 Summary'!$E:$E,'01 Summary'!H:H)</f>
        <v>สหชาติ</v>
      </c>
      <c r="G64" s="446">
        <f>_xlfn.XLOOKUP($C64,'01 Summary'!$E:$E,'01 Summary'!L:L)</f>
        <v>46172</v>
      </c>
      <c r="H64" s="447">
        <f>_xlfn.XLOOKUP($C64,'01 Summary'!$E:$E,'01 Summary'!M:M)</f>
        <v>1</v>
      </c>
      <c r="I64" s="448" t="str">
        <f ca="1">_xlfn.XLOOKUP($C64,'01 Summary'!$E:$E,'01 Summary'!N:N)</f>
        <v>Completed</v>
      </c>
      <c r="J64" s="446">
        <f>_xlfn.XLOOKUP($C64,'01 Summary'!$E:$E,'01 Summary'!O:O)</f>
        <v>46203</v>
      </c>
      <c r="K64" s="447">
        <f>_xlfn.XLOOKUP($C64,'01 Summary'!$E:$E,'01 Summary'!P:P)</f>
        <v>1</v>
      </c>
      <c r="L64" s="448" t="str">
        <f ca="1">_xlfn.XLOOKUP($C64,'01 Summary'!$E:$E,'01 Summary'!Q:Q)</f>
        <v>Completed</v>
      </c>
      <c r="M64" s="446">
        <f>_xlfn.XLOOKUP($C64,'01 Summary'!$E:$E,'01 Summary'!U:U)</f>
        <v>46295</v>
      </c>
      <c r="N64" s="447">
        <f>_xlfn.XLOOKUP($C64,'01 Summary'!$E:$E,'01 Summary'!V:V)</f>
        <v>0.98770000000000002</v>
      </c>
      <c r="O64" s="448" t="str">
        <f ca="1">_xlfn.XLOOKUP($C64,'01 Summary'!$E:$E,'01 Summary'!W:W)</f>
        <v>Late</v>
      </c>
      <c r="P64" s="446">
        <f>_xlfn.XLOOKUP($C64,'01 Summary'!$E:$E,'01 Summary'!AD:AD)</f>
        <v>46302</v>
      </c>
      <c r="Q64" s="447">
        <f>_xlfn.XLOOKUP($C64,'01 Summary'!$E:$E,'01 Summary'!AE:AE)</f>
        <v>0</v>
      </c>
      <c r="R64" s="448" t="str">
        <f ca="1">_xlfn.XLOOKUP($C64,'01 Summary'!$E:$E,'01 Summary'!AF:AF)</f>
        <v>Late</v>
      </c>
    </row>
    <row r="65" spans="2:18" ht="24.95" customHeight="1" x14ac:dyDescent="0.2">
      <c r="B65" s="445" t="s">
        <v>1734</v>
      </c>
      <c r="C65" s="445" t="s">
        <v>663</v>
      </c>
      <c r="D65" s="454">
        <v>11</v>
      </c>
      <c r="E65" s="445" t="str">
        <f>_xlfn.XLOOKUP($C65,'01 Summary'!$E:$E,'01 Summary'!G:G)</f>
        <v>Epoxy Floor Installation and Curb Installation at the Entrance - Civil &amp; AR</v>
      </c>
      <c r="F65" s="445" t="str">
        <f>_xlfn.XLOOKUP($C65,'01 Summary'!$E:$E,'01 Summary'!H:H)</f>
        <v>สหชาติ</v>
      </c>
      <c r="G65" s="446">
        <f>_xlfn.XLOOKUP($C65,'01 Summary'!$E:$E,'01 Summary'!L:L)</f>
        <v>46049</v>
      </c>
      <c r="H65" s="447">
        <f>_xlfn.XLOOKUP($C65,'01 Summary'!$E:$E,'01 Summary'!M:M)</f>
        <v>1</v>
      </c>
      <c r="I65" s="448" t="str">
        <f ca="1">_xlfn.XLOOKUP($C65,'01 Summary'!$E:$E,'01 Summary'!N:N)</f>
        <v>Completed</v>
      </c>
      <c r="J65" s="446">
        <f>_xlfn.XLOOKUP($C65,'01 Summary'!$E:$E,'01 Summary'!O:O)</f>
        <v>46080</v>
      </c>
      <c r="K65" s="447">
        <f>_xlfn.XLOOKUP($C65,'01 Summary'!$E:$E,'01 Summary'!P:P)</f>
        <v>1</v>
      </c>
      <c r="L65" s="448" t="str">
        <f ca="1">_xlfn.XLOOKUP($C65,'01 Summary'!$E:$E,'01 Summary'!Q:Q)</f>
        <v>Completed</v>
      </c>
      <c r="M65" s="446">
        <f>_xlfn.XLOOKUP($C65,'01 Summary'!$E:$E,'01 Summary'!U:U)</f>
        <v>46142</v>
      </c>
      <c r="N65" s="447">
        <f>_xlfn.XLOOKUP($C65,'01 Summary'!$E:$E,'01 Summary'!V:V)</f>
        <v>1</v>
      </c>
      <c r="O65" s="448" t="str">
        <f ca="1">_xlfn.XLOOKUP($C65,'01 Summary'!$E:$E,'01 Summary'!W:W)</f>
        <v>Completed</v>
      </c>
      <c r="P65" s="446">
        <f>_xlfn.XLOOKUP($C65,'01 Summary'!$E:$E,'01 Summary'!AD:AD)</f>
        <v>46302</v>
      </c>
      <c r="Q65" s="447">
        <f>_xlfn.XLOOKUP($C65,'01 Summary'!$E:$E,'01 Summary'!AE:AE)</f>
        <v>1</v>
      </c>
      <c r="R65" s="448" t="str">
        <f ca="1">_xlfn.XLOOKUP($C65,'01 Summary'!$E:$E,'01 Summary'!AF:AF)</f>
        <v>Completed</v>
      </c>
    </row>
    <row r="66" spans="2:18" ht="24.95" customHeight="1" x14ac:dyDescent="0.2">
      <c r="B66" s="445" t="s">
        <v>1734</v>
      </c>
      <c r="C66" s="445" t="s">
        <v>664</v>
      </c>
      <c r="D66" s="454">
        <v>12</v>
      </c>
      <c r="E66" s="445" t="str">
        <f>_xlfn.XLOOKUP($C66,'01 Summary'!$E:$E,'01 Summary'!G:G)</f>
        <v>Change Electrical Equipment to be Explosion-proof type - Building Services</v>
      </c>
      <c r="F66" s="445" t="str">
        <f>_xlfn.XLOOKUP($C66,'01 Summary'!$E:$E,'01 Summary'!H:H)</f>
        <v>ประธาน</v>
      </c>
      <c r="G66" s="446">
        <f>_xlfn.XLOOKUP($C66,'01 Summary'!$E:$E,'01 Summary'!L:L)</f>
        <v>46004</v>
      </c>
      <c r="H66" s="447">
        <f>_xlfn.XLOOKUP($C66,'01 Summary'!$E:$E,'01 Summary'!M:M)</f>
        <v>1</v>
      </c>
      <c r="I66" s="448" t="str">
        <f ca="1">_xlfn.XLOOKUP($C66,'01 Summary'!$E:$E,'01 Summary'!N:N)</f>
        <v>Completed</v>
      </c>
      <c r="J66" s="446">
        <f>_xlfn.XLOOKUP($C66,'01 Summary'!$E:$E,'01 Summary'!O:O)</f>
        <v>46050</v>
      </c>
      <c r="K66" s="447">
        <f>_xlfn.XLOOKUP($C66,'01 Summary'!$E:$E,'01 Summary'!P:P)</f>
        <v>1</v>
      </c>
      <c r="L66" s="448" t="str">
        <f ca="1">_xlfn.XLOOKUP($C66,'01 Summary'!$E:$E,'01 Summary'!Q:Q)</f>
        <v>Completed</v>
      </c>
      <c r="M66" s="446">
        <f>_xlfn.XLOOKUP($C66,'01 Summary'!$E:$E,'01 Summary'!U:U)</f>
        <v>46142</v>
      </c>
      <c r="N66" s="447">
        <f>_xlfn.XLOOKUP($C66,'01 Summary'!$E:$E,'01 Summary'!V:V)</f>
        <v>0.9</v>
      </c>
      <c r="O66" s="448" t="str">
        <f ca="1">_xlfn.XLOOKUP($C66,'01 Summary'!$E:$E,'01 Summary'!W:W)</f>
        <v>Late</v>
      </c>
      <c r="P66" s="446">
        <f>_xlfn.XLOOKUP($C66,'01 Summary'!$E:$E,'01 Summary'!AD:AD)</f>
        <v>46302</v>
      </c>
      <c r="Q66" s="447">
        <f>_xlfn.XLOOKUP($C66,'01 Summary'!$E:$E,'01 Summary'!AE:AE)</f>
        <v>0</v>
      </c>
      <c r="R66" s="448" t="str">
        <f ca="1">_xlfn.XLOOKUP($C66,'01 Summary'!$E:$E,'01 Summary'!AF:AF)</f>
        <v>Late</v>
      </c>
    </row>
    <row r="67" spans="2:18" ht="24.95" customHeight="1" x14ac:dyDescent="0.2">
      <c r="B67" s="445" t="s">
        <v>1734</v>
      </c>
      <c r="C67" s="445" t="s">
        <v>682</v>
      </c>
      <c r="D67" s="454">
        <v>13</v>
      </c>
      <c r="E67" s="445" t="str">
        <f>_xlfn.XLOOKUP($C67,'01 Summary'!$E:$E,'01 Summary'!G:G)</f>
        <v>Additional lighting in areas where the lux level does not meet occupational health standards</v>
      </c>
      <c r="F67" s="445" t="str">
        <f>_xlfn.XLOOKUP($C67,'01 Summary'!$E:$E,'01 Summary'!H:H)</f>
        <v>ประธาน</v>
      </c>
      <c r="G67" s="446">
        <f>_xlfn.XLOOKUP($C67,'01 Summary'!$E:$E,'01 Summary'!L:L)</f>
        <v>46279</v>
      </c>
      <c r="H67" s="447">
        <f>_xlfn.XLOOKUP($C67,'01 Summary'!$E:$E,'01 Summary'!M:M)</f>
        <v>1</v>
      </c>
      <c r="I67" s="448" t="str">
        <f ca="1">_xlfn.XLOOKUP($C67,'01 Summary'!$E:$E,'01 Summary'!N:N)</f>
        <v>Completed</v>
      </c>
      <c r="J67" s="446">
        <f>_xlfn.XLOOKUP($C67,'01 Summary'!$E:$E,'01 Summary'!O:O)</f>
        <v>46310</v>
      </c>
      <c r="K67" s="447">
        <f>_xlfn.XLOOKUP($C67,'01 Summary'!$E:$E,'01 Summary'!P:P)</f>
        <v>1</v>
      </c>
      <c r="L67" s="448" t="str">
        <f ca="1">_xlfn.XLOOKUP($C67,'01 Summary'!$E:$E,'01 Summary'!Q:Q)</f>
        <v>Completed</v>
      </c>
      <c r="M67" s="446">
        <f>_xlfn.XLOOKUP($C67,'01 Summary'!$E:$E,'01 Summary'!U:U)</f>
        <v>46387</v>
      </c>
      <c r="N67" s="447">
        <f>_xlfn.XLOOKUP($C67,'01 Summary'!$E:$E,'01 Summary'!V:V)</f>
        <v>0.95</v>
      </c>
      <c r="O67" s="448" t="str">
        <f ca="1">_xlfn.XLOOKUP($C67,'01 Summary'!$E:$E,'01 Summary'!W:W)</f>
        <v>On Schedule</v>
      </c>
      <c r="P67" s="446">
        <f>_xlfn.XLOOKUP($C67,'01 Summary'!$E:$E,'01 Summary'!AD:AD)</f>
        <v>46394</v>
      </c>
      <c r="Q67" s="447">
        <f>_xlfn.XLOOKUP($C67,'01 Summary'!$E:$E,'01 Summary'!AE:AE)</f>
        <v>0</v>
      </c>
      <c r="R67" s="448" t="str">
        <f ca="1">_xlfn.XLOOKUP($C67,'01 Summary'!$E:$E,'01 Summary'!AF:AF)</f>
        <v>On Schedule</v>
      </c>
    </row>
    <row r="68" spans="2:18" ht="24.95" customHeight="1" x14ac:dyDescent="0.2">
      <c r="B68" s="445" t="s">
        <v>1734</v>
      </c>
      <c r="C68" s="445" t="s">
        <v>692</v>
      </c>
      <c r="D68" s="454">
        <v>14</v>
      </c>
      <c r="E68" s="445" t="str">
        <f>_xlfn.XLOOKUP($C68,'01 Summary'!$E:$E,'01 Summary'!G:G)</f>
        <v>Maintenance Office Rooms at Main Workshop - Civil &amp; AR</v>
      </c>
      <c r="F68" s="445" t="str">
        <f>_xlfn.XLOOKUP($C68,'01 Summary'!$E:$E,'01 Summary'!H:H)</f>
        <v>สหชาติ</v>
      </c>
      <c r="G68" s="446">
        <f>_xlfn.XLOOKUP($C68,'01 Summary'!$E:$E,'01 Summary'!L:L)</f>
        <v>46125</v>
      </c>
      <c r="H68" s="447">
        <f>_xlfn.XLOOKUP($C68,'01 Summary'!$E:$E,'01 Summary'!M:M)</f>
        <v>1</v>
      </c>
      <c r="I68" s="448" t="str">
        <f ca="1">_xlfn.XLOOKUP($C68,'01 Summary'!$E:$E,'01 Summary'!N:N)</f>
        <v>Completed</v>
      </c>
      <c r="J68" s="446">
        <f>_xlfn.XLOOKUP($C68,'01 Summary'!$E:$E,'01 Summary'!O:O)</f>
        <v>46156</v>
      </c>
      <c r="K68" s="447">
        <f>_xlfn.XLOOKUP($C68,'01 Summary'!$E:$E,'01 Summary'!P:P)</f>
        <v>1</v>
      </c>
      <c r="L68" s="448" t="str">
        <f ca="1">_xlfn.XLOOKUP($C68,'01 Summary'!$E:$E,'01 Summary'!Q:Q)</f>
        <v>Completed</v>
      </c>
      <c r="M68" s="446">
        <f>_xlfn.XLOOKUP($C68,'01 Summary'!$E:$E,'01 Summary'!U:U)</f>
        <v>46203</v>
      </c>
      <c r="N68" s="447">
        <f>_xlfn.XLOOKUP($C68,'01 Summary'!$E:$E,'01 Summary'!V:V)</f>
        <v>1</v>
      </c>
      <c r="O68" s="448" t="str">
        <f ca="1">_xlfn.XLOOKUP($C68,'01 Summary'!$E:$E,'01 Summary'!W:W)</f>
        <v>Completed</v>
      </c>
      <c r="P68" s="446">
        <f>_xlfn.XLOOKUP($C68,'01 Summary'!$E:$E,'01 Summary'!AD:AD)</f>
        <v>46295</v>
      </c>
      <c r="Q68" s="447">
        <f>_xlfn.XLOOKUP($C68,'01 Summary'!$E:$E,'01 Summary'!AE:AE)</f>
        <v>1</v>
      </c>
      <c r="R68" s="448" t="str">
        <f ca="1">_xlfn.XLOOKUP($C68,'01 Summary'!$E:$E,'01 Summary'!AF:AF)</f>
        <v>Completed</v>
      </c>
    </row>
    <row r="69" spans="2:18" ht="24.95" customHeight="1" x14ac:dyDescent="0.2">
      <c r="B69" s="445" t="s">
        <v>1734</v>
      </c>
      <c r="C69" s="445" t="s">
        <v>693</v>
      </c>
      <c r="D69" s="454">
        <v>15</v>
      </c>
      <c r="E69" s="445" t="str">
        <f>_xlfn.XLOOKUP($C69,'01 Summary'!$E:$E,'01 Summary'!G:G)</f>
        <v>Maintenance Office Rooms at Main Workshop - Building Services</v>
      </c>
      <c r="F69" s="445" t="str">
        <f>_xlfn.XLOOKUP($C69,'01 Summary'!$E:$E,'01 Summary'!H:H)</f>
        <v>ประธาน</v>
      </c>
      <c r="G69" s="446">
        <f>_xlfn.XLOOKUP($C69,'01 Summary'!$E:$E,'01 Summary'!L:L)</f>
        <v>46125</v>
      </c>
      <c r="H69" s="447">
        <f>_xlfn.XLOOKUP($C69,'01 Summary'!$E:$E,'01 Summary'!M:M)</f>
        <v>1</v>
      </c>
      <c r="I69" s="448" t="str">
        <f ca="1">_xlfn.XLOOKUP($C69,'01 Summary'!$E:$E,'01 Summary'!N:N)</f>
        <v>Completed</v>
      </c>
      <c r="J69" s="446">
        <f>_xlfn.XLOOKUP($C69,'01 Summary'!$E:$E,'01 Summary'!O:O)</f>
        <v>46156</v>
      </c>
      <c r="K69" s="447">
        <f>_xlfn.XLOOKUP($C69,'01 Summary'!$E:$E,'01 Summary'!P:P)</f>
        <v>1</v>
      </c>
      <c r="L69" s="448" t="str">
        <f ca="1">_xlfn.XLOOKUP($C69,'01 Summary'!$E:$E,'01 Summary'!Q:Q)</f>
        <v>Completed</v>
      </c>
      <c r="M69" s="446">
        <f>_xlfn.XLOOKUP($C69,'01 Summary'!$E:$E,'01 Summary'!U:U)</f>
        <v>46203</v>
      </c>
      <c r="N69" s="447">
        <f>_xlfn.XLOOKUP($C69,'01 Summary'!$E:$E,'01 Summary'!V:V)</f>
        <v>1</v>
      </c>
      <c r="O69" s="448" t="str">
        <f ca="1">_xlfn.XLOOKUP($C69,'01 Summary'!$E:$E,'01 Summary'!W:W)</f>
        <v>Completed</v>
      </c>
      <c r="P69" s="446">
        <f>_xlfn.XLOOKUP($C69,'01 Summary'!$E:$E,'01 Summary'!AD:AD)</f>
        <v>46295</v>
      </c>
      <c r="Q69" s="447">
        <f>_xlfn.XLOOKUP($C69,'01 Summary'!$E:$E,'01 Summary'!AE:AE)</f>
        <v>0</v>
      </c>
      <c r="R69" s="448" t="str">
        <f ca="1">_xlfn.XLOOKUP($C69,'01 Summary'!$E:$E,'01 Summary'!AF:AF)</f>
        <v>Late</v>
      </c>
    </row>
    <row r="70" spans="2:18" ht="24.95" customHeight="1" x14ac:dyDescent="0.2">
      <c r="B70" s="445" t="s">
        <v>1734</v>
      </c>
      <c r="C70" s="445" t="s">
        <v>695</v>
      </c>
      <c r="D70" s="454">
        <v>16</v>
      </c>
      <c r="E70" s="445" t="str">
        <f>_xlfn.XLOOKUP($C70,'01 Summary'!$E:$E,'01 Summary'!G:G)</f>
        <v>Handrail on top of the water tank on the rooftop of the Admin Building</v>
      </c>
      <c r="F70" s="445" t="str">
        <f>_xlfn.XLOOKUP($C70,'01 Summary'!$E:$E,'01 Summary'!H:H)</f>
        <v>สหชาติ</v>
      </c>
      <c r="G70" s="446">
        <f>_xlfn.XLOOKUP($C70,'01 Summary'!$E:$E,'01 Summary'!L:L)</f>
        <v>46314</v>
      </c>
      <c r="H70" s="447">
        <f>_xlfn.XLOOKUP($C70,'01 Summary'!$E:$E,'01 Summary'!M:M)</f>
        <v>1</v>
      </c>
      <c r="I70" s="448" t="str">
        <f ca="1">_xlfn.XLOOKUP($C70,'01 Summary'!$E:$E,'01 Summary'!N:N)</f>
        <v>Completed</v>
      </c>
      <c r="J70" s="446">
        <f>_xlfn.XLOOKUP($C70,'01 Summary'!$E:$E,'01 Summary'!O:O)</f>
        <v>46345</v>
      </c>
      <c r="K70" s="447">
        <f>_xlfn.XLOOKUP($C70,'01 Summary'!$E:$E,'01 Summary'!P:P)</f>
        <v>1</v>
      </c>
      <c r="L70" s="448" t="str">
        <f ca="1">_xlfn.XLOOKUP($C70,'01 Summary'!$E:$E,'01 Summary'!Q:Q)</f>
        <v>Completed</v>
      </c>
      <c r="M70" s="446">
        <f>_xlfn.XLOOKUP($C70,'01 Summary'!$E:$E,'01 Summary'!U:U)</f>
        <v>46387</v>
      </c>
      <c r="N70" s="447">
        <f>_xlfn.XLOOKUP($C70,'01 Summary'!$E:$E,'01 Summary'!V:V)</f>
        <v>0</v>
      </c>
      <c r="O70" s="448" t="str">
        <f ca="1">_xlfn.XLOOKUP($C70,'01 Summary'!$E:$E,'01 Summary'!W:W)</f>
        <v>On Schedule</v>
      </c>
      <c r="P70" s="446">
        <f>_xlfn.XLOOKUP($C70,'01 Summary'!$E:$E,'01 Summary'!AD:AD)</f>
        <v>46394</v>
      </c>
      <c r="Q70" s="447">
        <f>_xlfn.XLOOKUP($C70,'01 Summary'!$E:$E,'01 Summary'!AE:AE)</f>
        <v>0</v>
      </c>
      <c r="R70" s="448" t="str">
        <f ca="1">_xlfn.XLOOKUP($C70,'01 Summary'!$E:$E,'01 Summary'!AF:AF)</f>
        <v>On Schedule</v>
      </c>
    </row>
    <row r="71" spans="2:18" ht="24.95" customHeight="1" x14ac:dyDescent="0.2">
      <c r="B71" s="445" t="s">
        <v>1734</v>
      </c>
      <c r="C71" s="445" t="s">
        <v>696</v>
      </c>
      <c r="D71" s="454">
        <v>17</v>
      </c>
      <c r="E71" s="445" t="str">
        <f>_xlfn.XLOOKUP($C71,'01 Summary'!$E:$E,'01 Summary'!G:G)</f>
        <v>Modify maintenance service door to the roof building to easier access while maintaining safe operational standards</v>
      </c>
      <c r="F71" s="445" t="str">
        <f>_xlfn.XLOOKUP($C71,'01 Summary'!$E:$E,'01 Summary'!H:H)</f>
        <v>สหชาติ</v>
      </c>
      <c r="G71" s="446">
        <f>_xlfn.XLOOKUP($C71,'01 Summary'!$E:$E,'01 Summary'!L:L)</f>
        <v>46314</v>
      </c>
      <c r="H71" s="447">
        <f>_xlfn.XLOOKUP($C71,'01 Summary'!$E:$E,'01 Summary'!M:M)</f>
        <v>0.5</v>
      </c>
      <c r="I71" s="448" t="str">
        <f ca="1">_xlfn.XLOOKUP($C71,'01 Summary'!$E:$E,'01 Summary'!N:N)</f>
        <v>Late</v>
      </c>
      <c r="J71" s="446">
        <f>_xlfn.XLOOKUP($C71,'01 Summary'!$E:$E,'01 Summary'!O:O)</f>
        <v>46345</v>
      </c>
      <c r="K71" s="447">
        <f>_xlfn.XLOOKUP($C71,'01 Summary'!$E:$E,'01 Summary'!P:P)</f>
        <v>0</v>
      </c>
      <c r="L71" s="448" t="str">
        <f ca="1">_xlfn.XLOOKUP($C71,'01 Summary'!$E:$E,'01 Summary'!Q:Q)</f>
        <v>On Schedule</v>
      </c>
      <c r="M71" s="446">
        <f>_xlfn.XLOOKUP($C71,'01 Summary'!$E:$E,'01 Summary'!U:U)</f>
        <v>46387</v>
      </c>
      <c r="N71" s="447">
        <f>_xlfn.XLOOKUP($C71,'01 Summary'!$E:$E,'01 Summary'!V:V)</f>
        <v>0</v>
      </c>
      <c r="O71" s="448" t="str">
        <f ca="1">_xlfn.XLOOKUP($C71,'01 Summary'!$E:$E,'01 Summary'!W:W)</f>
        <v>On Schedule</v>
      </c>
      <c r="P71" s="446">
        <f>_xlfn.XLOOKUP($C71,'01 Summary'!$E:$E,'01 Summary'!AD:AD)</f>
        <v>46394</v>
      </c>
      <c r="Q71" s="447">
        <f>_xlfn.XLOOKUP($C71,'01 Summary'!$E:$E,'01 Summary'!AE:AE)</f>
        <v>0</v>
      </c>
      <c r="R71" s="448" t="str">
        <f ca="1">_xlfn.XLOOKUP($C71,'01 Summary'!$E:$E,'01 Summary'!AF:AF)</f>
        <v>On Schedule</v>
      </c>
    </row>
    <row r="72" spans="2:18" ht="24.95" customHeight="1" x14ac:dyDescent="0.2">
      <c r="B72" s="445" t="s">
        <v>1734</v>
      </c>
      <c r="C72" s="445" t="s">
        <v>697</v>
      </c>
      <c r="D72" s="454">
        <v>18</v>
      </c>
      <c r="E72" s="445" t="str">
        <f>_xlfn.XLOOKUP($C72,'01 Summary'!$E:$E,'01 Summary'!G:G)</f>
        <v>Company logo and Central Control Room sign in CCR room.</v>
      </c>
      <c r="F72" s="445" t="str">
        <f>_xlfn.XLOOKUP($C72,'01 Summary'!$E:$E,'01 Summary'!H:H)</f>
        <v>สหชาติ</v>
      </c>
      <c r="G72" s="446">
        <f>_xlfn.XLOOKUP($C72,'01 Summary'!$E:$E,'01 Summary'!L:L)</f>
        <v>46049</v>
      </c>
      <c r="H72" s="447">
        <f>_xlfn.XLOOKUP($C72,'01 Summary'!$E:$E,'01 Summary'!M:M)</f>
        <v>1</v>
      </c>
      <c r="I72" s="448" t="str">
        <f ca="1">_xlfn.XLOOKUP($C72,'01 Summary'!$E:$E,'01 Summary'!N:N)</f>
        <v>Completed</v>
      </c>
      <c r="J72" s="446">
        <f>_xlfn.XLOOKUP($C72,'01 Summary'!$E:$E,'01 Summary'!O:O)</f>
        <v>46095</v>
      </c>
      <c r="K72" s="447">
        <f>_xlfn.XLOOKUP($C72,'01 Summary'!$E:$E,'01 Summary'!P:P)</f>
        <v>1</v>
      </c>
      <c r="L72" s="448" t="str">
        <f ca="1">_xlfn.XLOOKUP($C72,'01 Summary'!$E:$E,'01 Summary'!Q:Q)</f>
        <v>Completed</v>
      </c>
      <c r="M72" s="446">
        <f>_xlfn.XLOOKUP($C72,'01 Summary'!$E:$E,'01 Summary'!U:U)</f>
        <v>46142</v>
      </c>
      <c r="N72" s="447">
        <f>_xlfn.XLOOKUP($C72,'01 Summary'!$E:$E,'01 Summary'!V:V)</f>
        <v>1</v>
      </c>
      <c r="O72" s="448" t="str">
        <f ca="1">_xlfn.XLOOKUP($C72,'01 Summary'!$E:$E,'01 Summary'!W:W)</f>
        <v>Completed</v>
      </c>
      <c r="P72" s="446">
        <f>_xlfn.XLOOKUP($C72,'01 Summary'!$E:$E,'01 Summary'!AD:AD)</f>
        <v>46302</v>
      </c>
      <c r="Q72" s="447">
        <f>_xlfn.XLOOKUP($C72,'01 Summary'!$E:$E,'01 Summary'!AE:AE)</f>
        <v>0</v>
      </c>
      <c r="R72" s="448" t="str">
        <f ca="1">_xlfn.XLOOKUP($C72,'01 Summary'!$E:$E,'01 Summary'!AF:AF)</f>
        <v>Late</v>
      </c>
    </row>
    <row r="73" spans="2:18" ht="24.95" customHeight="1" x14ac:dyDescent="0.2">
      <c r="B73" s="445" t="s">
        <v>1734</v>
      </c>
      <c r="C73" s="445" t="s">
        <v>698</v>
      </c>
      <c r="D73" s="454">
        <v>19</v>
      </c>
      <c r="E73" s="445" t="str">
        <f>_xlfn.XLOOKUP($C73,'01 Summary'!$E:$E,'01 Summary'!G:G)</f>
        <v>Soundproof insulation on the wall and structure and equipment in the CCR room.</v>
      </c>
      <c r="F73" s="445" t="str">
        <f>_xlfn.XLOOKUP($C73,'01 Summary'!$E:$E,'01 Summary'!H:H)</f>
        <v>สหชาติ</v>
      </c>
      <c r="G73" s="446">
        <f>_xlfn.XLOOKUP($C73,'01 Summary'!$E:$E,'01 Summary'!L:L)</f>
        <v>46034</v>
      </c>
      <c r="H73" s="447">
        <f>_xlfn.XLOOKUP($C73,'01 Summary'!$E:$E,'01 Summary'!M:M)</f>
        <v>1</v>
      </c>
      <c r="I73" s="448" t="str">
        <f ca="1">_xlfn.XLOOKUP($C73,'01 Summary'!$E:$E,'01 Summary'!N:N)</f>
        <v>Completed</v>
      </c>
      <c r="J73" s="446">
        <f>_xlfn.XLOOKUP($C73,'01 Summary'!$E:$E,'01 Summary'!O:O)</f>
        <v>46080</v>
      </c>
      <c r="K73" s="447">
        <f>_xlfn.XLOOKUP($C73,'01 Summary'!$E:$E,'01 Summary'!P:P)</f>
        <v>1</v>
      </c>
      <c r="L73" s="448" t="str">
        <f ca="1">_xlfn.XLOOKUP($C73,'01 Summary'!$E:$E,'01 Summary'!Q:Q)</f>
        <v>Completed</v>
      </c>
      <c r="M73" s="446">
        <f>_xlfn.XLOOKUP($C73,'01 Summary'!$E:$E,'01 Summary'!U:U)</f>
        <v>46142</v>
      </c>
      <c r="N73" s="447">
        <f>_xlfn.XLOOKUP($C73,'01 Summary'!$E:$E,'01 Summary'!V:V)</f>
        <v>1</v>
      </c>
      <c r="O73" s="448" t="str">
        <f ca="1">_xlfn.XLOOKUP($C73,'01 Summary'!$E:$E,'01 Summary'!W:W)</f>
        <v>Completed</v>
      </c>
      <c r="P73" s="446">
        <f>_xlfn.XLOOKUP($C73,'01 Summary'!$E:$E,'01 Summary'!AD:AD)</f>
        <v>46302</v>
      </c>
      <c r="Q73" s="447">
        <f>_xlfn.XLOOKUP($C73,'01 Summary'!$E:$E,'01 Summary'!AE:AE)</f>
        <v>0</v>
      </c>
      <c r="R73" s="448" t="str">
        <f ca="1">_xlfn.XLOOKUP($C73,'01 Summary'!$E:$E,'01 Summary'!AF:AF)</f>
        <v>Late</v>
      </c>
    </row>
    <row r="74" spans="2:18" ht="24.95" customHeight="1" x14ac:dyDescent="0.2">
      <c r="B74" s="445" t="s">
        <v>1734</v>
      </c>
      <c r="C74" s="445" t="s">
        <v>699</v>
      </c>
      <c r="D74" s="454">
        <v>20</v>
      </c>
      <c r="E74" s="445" t="str">
        <f>_xlfn.XLOOKUP($C74,'01 Summary'!$E:$E,'01 Summary'!G:G)</f>
        <v>Relocate Fire Hose Cabinet to be outside of the clearance gauge zone 17 set</v>
      </c>
      <c r="F74" s="445" t="str">
        <f>_xlfn.XLOOKUP($C74,'01 Summary'!$E:$E,'01 Summary'!H:H)</f>
        <v>ประธาน</v>
      </c>
      <c r="G74" s="446">
        <f>_xlfn.XLOOKUP($C74,'01 Summary'!$E:$E,'01 Summary'!L:L)</f>
        <v>46034</v>
      </c>
      <c r="H74" s="447">
        <f>_xlfn.XLOOKUP($C74,'01 Summary'!$E:$E,'01 Summary'!M:M)</f>
        <v>1</v>
      </c>
      <c r="I74" s="448" t="str">
        <f>_xlfn.XLOOKUP($C74,'01 Summary'!$E:$E,'01 Summary'!N:N)</f>
        <v>Completed</v>
      </c>
      <c r="J74" s="446">
        <f>_xlfn.XLOOKUP($C74,'01 Summary'!$E:$E,'01 Summary'!O:O)</f>
        <v>46080</v>
      </c>
      <c r="K74" s="447">
        <f>_xlfn.XLOOKUP($C74,'01 Summary'!$E:$E,'01 Summary'!P:P)</f>
        <v>1</v>
      </c>
      <c r="L74" s="448" t="str">
        <f>_xlfn.XLOOKUP($C74,'01 Summary'!$E:$E,'01 Summary'!Q:Q)</f>
        <v>Completed</v>
      </c>
      <c r="M74" s="446">
        <f>_xlfn.XLOOKUP($C74,'01 Summary'!$E:$E,'01 Summary'!U:U)</f>
        <v>46142</v>
      </c>
      <c r="N74" s="447">
        <f>_xlfn.XLOOKUP($C74,'01 Summary'!$E:$E,'01 Summary'!V:V)</f>
        <v>1</v>
      </c>
      <c r="O74" s="448" t="str">
        <f ca="1">_xlfn.XLOOKUP($C74,'01 Summary'!$E:$E,'01 Summary'!W:W)</f>
        <v>Completed</v>
      </c>
      <c r="P74" s="446">
        <f>_xlfn.XLOOKUP($C74,'01 Summary'!$E:$E,'01 Summary'!AD:AD)</f>
        <v>46295</v>
      </c>
      <c r="Q74" s="447">
        <f>_xlfn.XLOOKUP($C74,'01 Summary'!$E:$E,'01 Summary'!AE:AE)</f>
        <v>1</v>
      </c>
      <c r="R74" s="448" t="str">
        <f ca="1">_xlfn.XLOOKUP($C74,'01 Summary'!$E:$E,'01 Summary'!AF:AF)</f>
        <v>Completed</v>
      </c>
    </row>
    <row r="75" spans="2:18" ht="24.95" customHeight="1" x14ac:dyDescent="0.2">
      <c r="B75" s="445" t="s">
        <v>1734</v>
      </c>
      <c r="C75" s="445" t="s">
        <v>700</v>
      </c>
      <c r="D75" s="454">
        <v>21</v>
      </c>
      <c r="E75" s="445" t="str">
        <f>_xlfn.XLOOKUP($C75,'01 Summary'!$E:$E,'01 Summary'!G:G)</f>
        <v>Washing Area in Cleaning Staff Room at Stabling Yard - Civil &amp; AR</v>
      </c>
      <c r="F75" s="445" t="str">
        <f>_xlfn.XLOOKUP($C75,'01 Summary'!$E:$E,'01 Summary'!H:H)</f>
        <v>สหชาติ</v>
      </c>
      <c r="G75" s="446">
        <f>_xlfn.XLOOKUP($C75,'01 Summary'!$E:$E,'01 Summary'!L:L)</f>
        <v>46176</v>
      </c>
      <c r="H75" s="447">
        <f>_xlfn.XLOOKUP($C75,'01 Summary'!$E:$E,'01 Summary'!M:M)</f>
        <v>1</v>
      </c>
      <c r="I75" s="448" t="str">
        <f ca="1">_xlfn.XLOOKUP($C75,'01 Summary'!$E:$E,'01 Summary'!N:N)</f>
        <v>Completed</v>
      </c>
      <c r="J75" s="446">
        <f>_xlfn.XLOOKUP($C75,'01 Summary'!$E:$E,'01 Summary'!O:O)</f>
        <v>46207</v>
      </c>
      <c r="K75" s="447">
        <f>_xlfn.XLOOKUP($C75,'01 Summary'!$E:$E,'01 Summary'!P:P)</f>
        <v>1</v>
      </c>
      <c r="L75" s="448" t="str">
        <f ca="1">_xlfn.XLOOKUP($C75,'01 Summary'!$E:$E,'01 Summary'!Q:Q)</f>
        <v>Completed</v>
      </c>
      <c r="M75" s="446">
        <f>_xlfn.XLOOKUP($C75,'01 Summary'!$E:$E,'01 Summary'!U:U)</f>
        <v>46234</v>
      </c>
      <c r="N75" s="447">
        <f>_xlfn.XLOOKUP($C75,'01 Summary'!$E:$E,'01 Summary'!V:V)</f>
        <v>1</v>
      </c>
      <c r="O75" s="448" t="str">
        <f ca="1">_xlfn.XLOOKUP($C75,'01 Summary'!$E:$E,'01 Summary'!W:W)</f>
        <v>Completed</v>
      </c>
      <c r="P75" s="446">
        <f>_xlfn.XLOOKUP($C75,'01 Summary'!$E:$E,'01 Summary'!AD:AD)</f>
        <v>46295</v>
      </c>
      <c r="Q75" s="447">
        <f>_xlfn.XLOOKUP($C75,'01 Summary'!$E:$E,'01 Summary'!AE:AE)</f>
        <v>0.5</v>
      </c>
      <c r="R75" s="448" t="str">
        <f ca="1">_xlfn.XLOOKUP($C75,'01 Summary'!$E:$E,'01 Summary'!AF:AF)</f>
        <v>Late</v>
      </c>
    </row>
    <row r="76" spans="2:18" ht="24.95" customHeight="1" x14ac:dyDescent="0.2">
      <c r="B76" s="445" t="s">
        <v>1734</v>
      </c>
      <c r="C76" s="445" t="s">
        <v>701</v>
      </c>
      <c r="D76" s="454">
        <v>22</v>
      </c>
      <c r="E76" s="445" t="str">
        <f>_xlfn.XLOOKUP($C76,'01 Summary'!$E:$E,'01 Summary'!G:G)</f>
        <v>Washing Area in Cleaning Staff Room at Stabling Yard - Building Services</v>
      </c>
      <c r="F76" s="445" t="str">
        <f>_xlfn.XLOOKUP($C76,'01 Summary'!$E:$E,'01 Summary'!H:H)</f>
        <v>ประธาน</v>
      </c>
      <c r="G76" s="446">
        <f>_xlfn.XLOOKUP($C76,'01 Summary'!$E:$E,'01 Summary'!L:L)</f>
        <v>46126</v>
      </c>
      <c r="H76" s="447">
        <f>_xlfn.XLOOKUP($C76,'01 Summary'!$E:$E,'01 Summary'!M:M)</f>
        <v>1</v>
      </c>
      <c r="I76" s="448" t="str">
        <f>_xlfn.XLOOKUP($C76,'01 Summary'!$E:$E,'01 Summary'!N:N)</f>
        <v>Completed</v>
      </c>
      <c r="J76" s="446">
        <f>_xlfn.XLOOKUP($C76,'01 Summary'!$E:$E,'01 Summary'!O:O)</f>
        <v>46172</v>
      </c>
      <c r="K76" s="447">
        <f>_xlfn.XLOOKUP($C76,'01 Summary'!$E:$E,'01 Summary'!P:P)</f>
        <v>1</v>
      </c>
      <c r="L76" s="448" t="str">
        <f>_xlfn.XLOOKUP($C76,'01 Summary'!$E:$E,'01 Summary'!Q:Q)</f>
        <v>Completed</v>
      </c>
      <c r="M76" s="446">
        <f>_xlfn.XLOOKUP($C76,'01 Summary'!$E:$E,'01 Summary'!U:U)</f>
        <v>46234</v>
      </c>
      <c r="N76" s="447">
        <f>_xlfn.XLOOKUP($C76,'01 Summary'!$E:$E,'01 Summary'!V:V)</f>
        <v>1</v>
      </c>
      <c r="O76" s="448" t="str">
        <f ca="1">_xlfn.XLOOKUP($C76,'01 Summary'!$E:$E,'01 Summary'!W:W)</f>
        <v>Completed</v>
      </c>
      <c r="P76" s="446">
        <f>_xlfn.XLOOKUP($C76,'01 Summary'!$E:$E,'01 Summary'!AD:AD)</f>
        <v>46204</v>
      </c>
      <c r="Q76" s="447">
        <f>_xlfn.XLOOKUP($C76,'01 Summary'!$E:$E,'01 Summary'!AE:AE)</f>
        <v>1</v>
      </c>
      <c r="R76" s="448" t="str">
        <f ca="1">_xlfn.XLOOKUP($C76,'01 Summary'!$E:$E,'01 Summary'!AF:AF)</f>
        <v>Completed</v>
      </c>
    </row>
    <row r="77" spans="2:18" ht="24.95" customHeight="1" x14ac:dyDescent="0.2">
      <c r="B77" s="445" t="s">
        <v>1734</v>
      </c>
      <c r="C77" s="445" t="s">
        <v>702</v>
      </c>
      <c r="D77" s="454">
        <v>23</v>
      </c>
      <c r="E77" s="445" t="str">
        <f>_xlfn.XLOOKUP($C77,'01 Summary'!$E:$E,'01 Summary'!G:G)</f>
        <v>Rain protection for Water treatment Building</v>
      </c>
      <c r="F77" s="445" t="str">
        <f>_xlfn.XLOOKUP($C77,'01 Summary'!$E:$E,'01 Summary'!H:H)</f>
        <v>สหชาติ</v>
      </c>
      <c r="G77" s="446">
        <f>_xlfn.XLOOKUP($C77,'01 Summary'!$E:$E,'01 Summary'!L:L)</f>
        <v>46141</v>
      </c>
      <c r="H77" s="447">
        <f>_xlfn.XLOOKUP($C77,'01 Summary'!$E:$E,'01 Summary'!M:M)</f>
        <v>1</v>
      </c>
      <c r="I77" s="448" t="str">
        <f ca="1">_xlfn.XLOOKUP($C77,'01 Summary'!$E:$E,'01 Summary'!N:N)</f>
        <v>Completed</v>
      </c>
      <c r="J77" s="446">
        <f>_xlfn.XLOOKUP($C77,'01 Summary'!$E:$E,'01 Summary'!O:O)</f>
        <v>46172</v>
      </c>
      <c r="K77" s="447">
        <f>_xlfn.XLOOKUP($C77,'01 Summary'!$E:$E,'01 Summary'!P:P)</f>
        <v>1</v>
      </c>
      <c r="L77" s="448" t="str">
        <f ca="1">_xlfn.XLOOKUP($C77,'01 Summary'!$E:$E,'01 Summary'!Q:Q)</f>
        <v>Completed</v>
      </c>
      <c r="M77" s="446">
        <f>_xlfn.XLOOKUP($C77,'01 Summary'!$E:$E,'01 Summary'!U:U)</f>
        <v>46234</v>
      </c>
      <c r="N77" s="447">
        <f>_xlfn.XLOOKUP($C77,'01 Summary'!$E:$E,'01 Summary'!V:V)</f>
        <v>1</v>
      </c>
      <c r="O77" s="448" t="str">
        <f ca="1">_xlfn.XLOOKUP($C77,'01 Summary'!$E:$E,'01 Summary'!W:W)</f>
        <v>Completed</v>
      </c>
      <c r="P77" s="446">
        <f>_xlfn.XLOOKUP($C77,'01 Summary'!$E:$E,'01 Summary'!AD:AD)</f>
        <v>46295</v>
      </c>
      <c r="Q77" s="447">
        <f>_xlfn.XLOOKUP($C77,'01 Summary'!$E:$E,'01 Summary'!AE:AE)</f>
        <v>0</v>
      </c>
      <c r="R77" s="448" t="str">
        <f ca="1">_xlfn.XLOOKUP($C77,'01 Summary'!$E:$E,'01 Summary'!AF:AF)</f>
        <v>Late</v>
      </c>
    </row>
    <row r="78" spans="2:18" ht="24.95" customHeight="1" x14ac:dyDescent="0.2">
      <c r="B78" s="445" t="s">
        <v>1734</v>
      </c>
      <c r="C78" s="445" t="s">
        <v>711</v>
      </c>
      <c r="D78" s="454">
        <v>24</v>
      </c>
      <c r="E78" s="445" t="str">
        <f>_xlfn.XLOOKUP($C78,'01 Summary'!$E:$E,'01 Summary'!G:G)</f>
        <v>Install Chain Link fence to enclose parking area</v>
      </c>
      <c r="F78" s="445" t="str">
        <f>_xlfn.XLOOKUP($C78,'01 Summary'!$E:$E,'01 Summary'!H:H)</f>
        <v>สหชาติ</v>
      </c>
      <c r="G78" s="446">
        <f>_xlfn.XLOOKUP($C78,'01 Summary'!$E:$E,'01 Summary'!L:L)</f>
        <v>46202</v>
      </c>
      <c r="H78" s="447">
        <f>_xlfn.XLOOKUP($C78,'01 Summary'!$E:$E,'01 Summary'!M:M)</f>
        <v>1</v>
      </c>
      <c r="I78" s="448" t="str">
        <f ca="1">_xlfn.XLOOKUP($C78,'01 Summary'!$E:$E,'01 Summary'!N:N)</f>
        <v>Completed</v>
      </c>
      <c r="J78" s="446">
        <f>_xlfn.XLOOKUP($C78,'01 Summary'!$E:$E,'01 Summary'!O:O)</f>
        <v>46233</v>
      </c>
      <c r="K78" s="447">
        <f>_xlfn.XLOOKUP($C78,'01 Summary'!$E:$E,'01 Summary'!P:P)</f>
        <v>1</v>
      </c>
      <c r="L78" s="448" t="str">
        <f ca="1">_xlfn.XLOOKUP($C78,'01 Summary'!$E:$E,'01 Summary'!Q:Q)</f>
        <v>Completed</v>
      </c>
      <c r="M78" s="446">
        <f>_xlfn.XLOOKUP($C78,'01 Summary'!$E:$E,'01 Summary'!U:U)</f>
        <v>46295</v>
      </c>
      <c r="N78" s="447">
        <f>_xlfn.XLOOKUP($C78,'01 Summary'!$E:$E,'01 Summary'!V:V)</f>
        <v>0</v>
      </c>
      <c r="O78" s="448" t="str">
        <f ca="1">_xlfn.XLOOKUP($C78,'01 Summary'!$E:$E,'01 Summary'!W:W)</f>
        <v>Late</v>
      </c>
      <c r="P78" s="446">
        <f>_xlfn.XLOOKUP($C78,'01 Summary'!$E:$E,'01 Summary'!AD:AD)</f>
        <v>46302</v>
      </c>
      <c r="Q78" s="447">
        <f>_xlfn.XLOOKUP($C78,'01 Summary'!$E:$E,'01 Summary'!AE:AE)</f>
        <v>0</v>
      </c>
      <c r="R78" s="448" t="str">
        <f ca="1">_xlfn.XLOOKUP($C78,'01 Summary'!$E:$E,'01 Summary'!AF:AF)</f>
        <v>Late</v>
      </c>
    </row>
    <row r="79" spans="2:18" ht="24.95" customHeight="1" x14ac:dyDescent="0.2">
      <c r="B79" s="445" t="s">
        <v>1734</v>
      </c>
      <c r="C79" s="445" t="s">
        <v>715</v>
      </c>
      <c r="D79" s="454">
        <v>25</v>
      </c>
      <c r="E79" s="445" t="str">
        <f>_xlfn.XLOOKUP($C79,'01 Summary'!$E:$E,'01 Summary'!G:G)</f>
        <v>Hand sink with eye wash station</v>
      </c>
      <c r="F79" s="445" t="str">
        <f>_xlfn.XLOOKUP($C79,'01 Summary'!$E:$E,'01 Summary'!H:H)</f>
        <v>ประธาน</v>
      </c>
      <c r="G79" s="446">
        <f>_xlfn.XLOOKUP($C79,'01 Summary'!$E:$E,'01 Summary'!L:L)</f>
        <v>46264</v>
      </c>
      <c r="H79" s="447">
        <f>_xlfn.XLOOKUP($C79,'01 Summary'!$E:$E,'01 Summary'!M:M)</f>
        <v>1</v>
      </c>
      <c r="I79" s="448" t="str">
        <f ca="1">_xlfn.XLOOKUP($C79,'01 Summary'!$E:$E,'01 Summary'!N:N)</f>
        <v>Completed</v>
      </c>
      <c r="J79" s="446">
        <f>_xlfn.XLOOKUP($C79,'01 Summary'!$E:$E,'01 Summary'!O:O)</f>
        <v>46310</v>
      </c>
      <c r="K79" s="447">
        <f>_xlfn.XLOOKUP($C79,'01 Summary'!$E:$E,'01 Summary'!P:P)</f>
        <v>1</v>
      </c>
      <c r="L79" s="448" t="str">
        <f ca="1">_xlfn.XLOOKUP($C79,'01 Summary'!$E:$E,'01 Summary'!Q:Q)</f>
        <v>Completed</v>
      </c>
      <c r="M79" s="446">
        <f>_xlfn.XLOOKUP($C79,'01 Summary'!$E:$E,'01 Summary'!U:U)</f>
        <v>46387</v>
      </c>
      <c r="N79" s="447">
        <f>_xlfn.XLOOKUP($C79,'01 Summary'!$E:$E,'01 Summary'!V:V)</f>
        <v>1</v>
      </c>
      <c r="O79" s="448" t="str">
        <f ca="1">_xlfn.XLOOKUP($C79,'01 Summary'!$E:$E,'01 Summary'!W:W)</f>
        <v>Completed</v>
      </c>
      <c r="P79" s="446">
        <f>_xlfn.XLOOKUP($C79,'01 Summary'!$E:$E,'01 Summary'!AD:AD)</f>
        <v>46394</v>
      </c>
      <c r="Q79" s="447">
        <f>_xlfn.XLOOKUP($C79,'01 Summary'!$E:$E,'01 Summary'!AE:AE)</f>
        <v>0</v>
      </c>
      <c r="R79" s="448" t="str">
        <f ca="1">_xlfn.XLOOKUP($C79,'01 Summary'!$E:$E,'01 Summary'!AF:AF)</f>
        <v>On Schedule</v>
      </c>
    </row>
    <row r="80" spans="2:18" ht="24.95" hidden="1" customHeight="1" x14ac:dyDescent="0.2">
      <c r="B80" s="445" t="s">
        <v>1734</v>
      </c>
      <c r="C80" s="445" t="s">
        <v>725</v>
      </c>
      <c r="D80" s="454">
        <v>26</v>
      </c>
      <c r="E80" s="445" t="str">
        <f>_xlfn.XLOOKUP($C80,'01 Summary'!$E:$E,'01 Summary'!G:G)</f>
        <v>Provide facility system and interface to MMC room (Fire Alarm / CCTV / VMS / TEL / CASS / Radio / PA)</v>
      </c>
      <c r="F80" s="445" t="str">
        <f>_xlfn.XLOOKUP($C80,'01 Summary'!$E:$E,'01 Summary'!H:H)</f>
        <v>บัณฑิต</v>
      </c>
      <c r="G80" s="446">
        <f>_xlfn.XLOOKUP($C80,'01 Summary'!$E:$E,'01 Summary'!L:L)</f>
        <v>0</v>
      </c>
      <c r="H80" s="447">
        <f>_xlfn.XLOOKUP($C80,'01 Summary'!$E:$E,'01 Summary'!M:M)</f>
        <v>0</v>
      </c>
      <c r="I80" s="448">
        <f>_xlfn.XLOOKUP($C80,'01 Summary'!$E:$E,'01 Summary'!N:N)</f>
        <v>0</v>
      </c>
      <c r="J80" s="446">
        <f>_xlfn.XLOOKUP($C80,'01 Summary'!$E:$E,'01 Summary'!O:O)</f>
        <v>0</v>
      </c>
      <c r="K80" s="447">
        <f>_xlfn.XLOOKUP($C80,'01 Summary'!$E:$E,'01 Summary'!P:P)</f>
        <v>0</v>
      </c>
      <c r="L80" s="448">
        <f>_xlfn.XLOOKUP($C80,'01 Summary'!$E:$E,'01 Summary'!Q:Q)</f>
        <v>0</v>
      </c>
      <c r="M80" s="446">
        <f>_xlfn.XLOOKUP($C80,'01 Summary'!$E:$E,'01 Summary'!U:U)</f>
        <v>0</v>
      </c>
      <c r="N80" s="447">
        <f>_xlfn.XLOOKUP($C80,'01 Summary'!$E:$E,'01 Summary'!V:V)</f>
        <v>0</v>
      </c>
      <c r="O80" s="448">
        <f>_xlfn.XLOOKUP($C80,'01 Summary'!$E:$E,'01 Summary'!W:W)</f>
        <v>0</v>
      </c>
      <c r="P80" s="446">
        <f>_xlfn.XLOOKUP($C80,'01 Summary'!$E:$E,'01 Summary'!AD:AD)</f>
        <v>0</v>
      </c>
      <c r="Q80" s="447">
        <f>_xlfn.XLOOKUP($C80,'01 Summary'!$E:$E,'01 Summary'!AE:AE)</f>
        <v>0</v>
      </c>
      <c r="R80" s="448">
        <f>_xlfn.XLOOKUP($C80,'01 Summary'!$E:$E,'01 Summary'!AF:AF)</f>
        <v>0</v>
      </c>
    </row>
    <row r="81" spans="2:18" ht="24.95" hidden="1" customHeight="1" x14ac:dyDescent="0.2">
      <c r="B81" s="445" t="s">
        <v>1734</v>
      </c>
      <c r="C81" s="445" t="s">
        <v>734</v>
      </c>
      <c r="D81" s="454">
        <v>27</v>
      </c>
      <c r="E81" s="445" t="str">
        <f>_xlfn.XLOOKUP($C81,'01 Summary'!$E:$E,'01 Summary'!G:G)</f>
        <v>Access Control (2 Factors, Card + Finger Print) at High Security rooms - CCR/PTR/Store</v>
      </c>
      <c r="F81" s="445" t="str">
        <f>_xlfn.XLOOKUP($C81,'01 Summary'!$E:$E,'01 Summary'!H:H)</f>
        <v>บัณฑิต</v>
      </c>
      <c r="G81" s="446">
        <f>_xlfn.XLOOKUP($C81,'01 Summary'!$E:$E,'01 Summary'!L:L)</f>
        <v>46354</v>
      </c>
      <c r="H81" s="447">
        <f>_xlfn.XLOOKUP($C81,'01 Summary'!$E:$E,'01 Summary'!M:M)</f>
        <v>1</v>
      </c>
      <c r="I81" s="448" t="str">
        <f ca="1">_xlfn.XLOOKUP($C81,'01 Summary'!$E:$E,'01 Summary'!N:N)</f>
        <v>Completed</v>
      </c>
      <c r="J81" s="446">
        <f>_xlfn.XLOOKUP($C81,'01 Summary'!$E:$E,'01 Summary'!O:O)</f>
        <v>46355</v>
      </c>
      <c r="K81" s="447">
        <f>_xlfn.XLOOKUP($C81,'01 Summary'!$E:$E,'01 Summary'!P:P)</f>
        <v>1</v>
      </c>
      <c r="L81" s="448" t="str">
        <f ca="1">_xlfn.XLOOKUP($C81,'01 Summary'!$E:$E,'01 Summary'!Q:Q)</f>
        <v>Completed</v>
      </c>
      <c r="M81" s="446">
        <f>_xlfn.XLOOKUP($C81,'01 Summary'!$E:$E,'01 Summary'!U:U)</f>
        <v>46387</v>
      </c>
      <c r="N81" s="447">
        <f>_xlfn.XLOOKUP($C81,'01 Summary'!$E:$E,'01 Summary'!V:V)</f>
        <v>0</v>
      </c>
      <c r="O81" s="448" t="str">
        <f ca="1">_xlfn.XLOOKUP($C81,'01 Summary'!$E:$E,'01 Summary'!W:W)</f>
        <v>On Schedule</v>
      </c>
      <c r="P81" s="446">
        <f>_xlfn.XLOOKUP($C81,'01 Summary'!$E:$E,'01 Summary'!AD:AD)</f>
        <v>46394</v>
      </c>
      <c r="Q81" s="447">
        <f>_xlfn.XLOOKUP($C81,'01 Summary'!$E:$E,'01 Summary'!AE:AE)</f>
        <v>0</v>
      </c>
      <c r="R81" s="448" t="str">
        <f ca="1">_xlfn.XLOOKUP($C81,'01 Summary'!$E:$E,'01 Summary'!AF:AF)</f>
        <v>On Schedule</v>
      </c>
    </row>
    <row r="82" spans="2:18" ht="24.95" hidden="1" customHeight="1" x14ac:dyDescent="0.2">
      <c r="B82" s="445" t="s">
        <v>1734</v>
      </c>
      <c r="C82" s="445" t="s">
        <v>735</v>
      </c>
      <c r="D82" s="454">
        <v>28</v>
      </c>
      <c r="E82" s="445" t="str">
        <f>_xlfn.XLOOKUP($C82,'01 Summary'!$E:$E,'01 Summary'!G:G)</f>
        <v>Link CCTV Landscape of all depot ORL area for MMC BL monitoring.</v>
      </c>
      <c r="F82" s="445" t="str">
        <f>_xlfn.XLOOKUP($C82,'01 Summary'!$E:$E,'01 Summary'!H:H)</f>
        <v>บัณฑิต</v>
      </c>
      <c r="G82" s="446">
        <f>_xlfn.XLOOKUP($C82,'01 Summary'!$E:$E,'01 Summary'!L:L)</f>
        <v>46354</v>
      </c>
      <c r="H82" s="447">
        <f>_xlfn.XLOOKUP($C82,'01 Summary'!$E:$E,'01 Summary'!M:M)</f>
        <v>0</v>
      </c>
      <c r="I82" s="448" t="str">
        <f ca="1">_xlfn.XLOOKUP($C82,'01 Summary'!$E:$E,'01 Summary'!N:N)</f>
        <v>On Schedule</v>
      </c>
      <c r="J82" s="446">
        <f>_xlfn.XLOOKUP($C82,'01 Summary'!$E:$E,'01 Summary'!O:O)</f>
        <v>46355</v>
      </c>
      <c r="K82" s="447">
        <f>_xlfn.XLOOKUP($C82,'01 Summary'!$E:$E,'01 Summary'!P:P)</f>
        <v>0</v>
      </c>
      <c r="L82" s="448" t="str">
        <f ca="1">_xlfn.XLOOKUP($C82,'01 Summary'!$E:$E,'01 Summary'!Q:Q)</f>
        <v>On Schedule</v>
      </c>
      <c r="M82" s="446">
        <f>_xlfn.XLOOKUP($C82,'01 Summary'!$E:$E,'01 Summary'!U:U)</f>
        <v>46387</v>
      </c>
      <c r="N82" s="447">
        <f>_xlfn.XLOOKUP($C82,'01 Summary'!$E:$E,'01 Summary'!V:V)</f>
        <v>0</v>
      </c>
      <c r="O82" s="448" t="str">
        <f ca="1">_xlfn.XLOOKUP($C82,'01 Summary'!$E:$E,'01 Summary'!W:W)</f>
        <v>On Schedule</v>
      </c>
      <c r="P82" s="446">
        <f>_xlfn.XLOOKUP($C82,'01 Summary'!$E:$E,'01 Summary'!AD:AD)</f>
        <v>46394</v>
      </c>
      <c r="Q82" s="447">
        <f>_xlfn.XLOOKUP($C82,'01 Summary'!$E:$E,'01 Summary'!AE:AE)</f>
        <v>0</v>
      </c>
      <c r="R82" s="448" t="str">
        <f ca="1">_xlfn.XLOOKUP($C82,'01 Summary'!$E:$E,'01 Summary'!AF:AF)</f>
        <v>On Schedule</v>
      </c>
    </row>
    <row r="83" spans="2:18" ht="24.95" customHeight="1" x14ac:dyDescent="0.2">
      <c r="B83" s="449"/>
      <c r="C83" s="449"/>
      <c r="D83" s="453"/>
      <c r="E83" s="449" t="s">
        <v>4401</v>
      </c>
      <c r="F83" s="449"/>
      <c r="G83" s="450"/>
      <c r="H83" s="451"/>
      <c r="I83" s="452"/>
      <c r="J83" s="450"/>
      <c r="K83" s="451"/>
      <c r="L83" s="452"/>
      <c r="M83" s="450"/>
      <c r="N83" s="451"/>
      <c r="O83" s="452"/>
      <c r="P83" s="450"/>
      <c r="Q83" s="451"/>
      <c r="R83" s="452"/>
    </row>
    <row r="84" spans="2:18" ht="24.95" customHeight="1" x14ac:dyDescent="0.2">
      <c r="B84" s="445" t="s">
        <v>1837</v>
      </c>
      <c r="C84" s="454" t="s">
        <v>666</v>
      </c>
      <c r="D84" s="454">
        <v>1</v>
      </c>
      <c r="E84" s="445" t="str">
        <f>_xlfn.XLOOKUP($C84,'01 Summary'!$E:$E,'01 Summary'!G:G)</f>
        <v>Safety Sign all Depot Area building</v>
      </c>
      <c r="F84" s="445" t="str">
        <f>_xlfn.XLOOKUP($C84,'01 Summary'!$E:$E,'01 Summary'!H:H)</f>
        <v>สหชาติ</v>
      </c>
      <c r="G84" s="446">
        <f>_xlfn.XLOOKUP($C84,'01 Summary'!$E:$E,'01 Summary'!L:L)</f>
        <v>45989</v>
      </c>
      <c r="H84" s="447">
        <f>_xlfn.XLOOKUP($C84,'01 Summary'!$E:$E,'01 Summary'!M:M)</f>
        <v>1</v>
      </c>
      <c r="I84" s="448" t="str">
        <f ca="1">_xlfn.XLOOKUP($C84,'01 Summary'!$E:$E,'01 Summary'!N:N)</f>
        <v>Completed</v>
      </c>
      <c r="J84" s="446">
        <f>_xlfn.XLOOKUP($C84,'01 Summary'!$E:$E,'01 Summary'!O:O)</f>
        <v>46188</v>
      </c>
      <c r="K84" s="447">
        <f>_xlfn.XLOOKUP($C84,'01 Summary'!$E:$E,'01 Summary'!P:P)</f>
        <v>1</v>
      </c>
      <c r="L84" s="448" t="str">
        <f>_xlfn.XLOOKUP($C84,'01 Summary'!$E:$E,'01 Summary'!Q:Q)</f>
        <v>Completed</v>
      </c>
      <c r="M84" s="446">
        <f>_xlfn.XLOOKUP($C84,'01 Summary'!$E:$E,'01 Summary'!U:U)</f>
        <v>46310</v>
      </c>
      <c r="N84" s="447">
        <f>_xlfn.XLOOKUP($C84,'01 Summary'!$E:$E,'01 Summary'!V:V)</f>
        <v>0</v>
      </c>
      <c r="O84" s="448" t="str">
        <f ca="1">_xlfn.XLOOKUP($C84,'01 Summary'!$E:$E,'01 Summary'!W:W)</f>
        <v>Late</v>
      </c>
      <c r="P84" s="446">
        <f>_xlfn.XLOOKUP($C84,'01 Summary'!$E:$E,'01 Summary'!AD:AD)</f>
        <v>0</v>
      </c>
      <c r="Q84" s="447">
        <f>_xlfn.XLOOKUP($C84,'01 Summary'!$E:$E,'01 Summary'!AE:AE)</f>
        <v>0</v>
      </c>
      <c r="R84" s="448" t="str">
        <f ca="1">_xlfn.XLOOKUP($C84,'01 Summary'!$E:$E,'01 Summary'!AF:AF)</f>
        <v>Late</v>
      </c>
    </row>
    <row r="85" spans="2:18" ht="24.95" customHeight="1" x14ac:dyDescent="0.2">
      <c r="B85" s="445" t="s">
        <v>1837</v>
      </c>
      <c r="C85" s="454" t="s">
        <v>667</v>
      </c>
      <c r="D85" s="454">
        <v>2</v>
      </c>
      <c r="E85" s="445" t="str">
        <f>_xlfn.XLOOKUP($C85,'01 Summary'!$E:$E,'01 Summary'!G:G)</f>
        <v>Emergency escape route map</v>
      </c>
      <c r="F85" s="445" t="str">
        <f>_xlfn.XLOOKUP($C85,'01 Summary'!$E:$E,'01 Summary'!H:H)</f>
        <v>สหชาติ</v>
      </c>
      <c r="G85" s="446">
        <f>_xlfn.XLOOKUP($C85,'01 Summary'!$E:$E,'01 Summary'!L:L)</f>
        <v>46295</v>
      </c>
      <c r="H85" s="447">
        <f>_xlfn.XLOOKUP($C85,'01 Summary'!$E:$E,'01 Summary'!M:M)</f>
        <v>0</v>
      </c>
      <c r="I85" s="448" t="str">
        <f ca="1">_xlfn.XLOOKUP($C85,'01 Summary'!$E:$E,'01 Summary'!N:N)</f>
        <v>Late</v>
      </c>
      <c r="J85" s="446">
        <f>_xlfn.XLOOKUP($C85,'01 Summary'!$E:$E,'01 Summary'!O:O)</f>
        <v>46325</v>
      </c>
      <c r="K85" s="447">
        <f>_xlfn.XLOOKUP($C85,'01 Summary'!$E:$E,'01 Summary'!P:P)</f>
        <v>0.5</v>
      </c>
      <c r="L85" s="448" t="str">
        <f ca="1">_xlfn.XLOOKUP($C85,'01 Summary'!$E:$E,'01 Summary'!Q:Q)</f>
        <v>On Schedule</v>
      </c>
      <c r="M85" s="446">
        <f>_xlfn.XLOOKUP($C85,'01 Summary'!$E:$E,'01 Summary'!U:U)</f>
        <v>46387</v>
      </c>
      <c r="N85" s="447">
        <f>_xlfn.XLOOKUP($C85,'01 Summary'!$E:$E,'01 Summary'!V:V)</f>
        <v>0</v>
      </c>
      <c r="O85" s="448" t="str">
        <f ca="1">_xlfn.XLOOKUP($C85,'01 Summary'!$E:$E,'01 Summary'!W:W)</f>
        <v>On Schedule</v>
      </c>
      <c r="P85" s="446">
        <f>_xlfn.XLOOKUP($C85,'01 Summary'!$E:$E,'01 Summary'!AD:AD)</f>
        <v>46394</v>
      </c>
      <c r="Q85" s="447">
        <f>_xlfn.XLOOKUP($C85,'01 Summary'!$E:$E,'01 Summary'!AE:AE)</f>
        <v>0</v>
      </c>
      <c r="R85" s="448" t="str">
        <f ca="1">_xlfn.XLOOKUP($C85,'01 Summary'!$E:$E,'01 Summary'!AF:AF)</f>
        <v>On Schedule</v>
      </c>
    </row>
    <row r="86" spans="2:18" ht="24.95" customHeight="1" x14ac:dyDescent="0.2">
      <c r="B86" s="445" t="s">
        <v>1837</v>
      </c>
      <c r="C86" s="454" t="s">
        <v>668</v>
      </c>
      <c r="D86" s="454">
        <v>3</v>
      </c>
      <c r="E86" s="445" t="str">
        <f>_xlfn.XLOOKUP($C86,'01 Summary'!$E:$E,'01 Summary'!G:G)</f>
        <v>Traffic Line Marking (Thermoplastic Paint)</v>
      </c>
      <c r="F86" s="445" t="str">
        <f>_xlfn.XLOOKUP($C86,'01 Summary'!$E:$E,'01 Summary'!H:H)</f>
        <v>สหชาติ</v>
      </c>
      <c r="G86" s="446">
        <f>_xlfn.XLOOKUP($C86,'01 Summary'!$E:$E,'01 Summary'!L:L)</f>
        <v>46142</v>
      </c>
      <c r="H86" s="447">
        <f>_xlfn.XLOOKUP($C86,'01 Summary'!$E:$E,'01 Summary'!M:M)</f>
        <v>1</v>
      </c>
      <c r="I86" s="448" t="str">
        <f ca="1">_xlfn.XLOOKUP($C86,'01 Summary'!$E:$E,'01 Summary'!N:N)</f>
        <v>Completed</v>
      </c>
      <c r="J86" s="446">
        <f>_xlfn.XLOOKUP($C86,'01 Summary'!$E:$E,'01 Summary'!O:O)</f>
        <v>46188</v>
      </c>
      <c r="K86" s="447">
        <f>_xlfn.XLOOKUP($C86,'01 Summary'!$E:$E,'01 Summary'!P:P)</f>
        <v>1</v>
      </c>
      <c r="L86" s="448" t="str">
        <f ca="1">_xlfn.XLOOKUP($C86,'01 Summary'!$E:$E,'01 Summary'!Q:Q)</f>
        <v>Completed</v>
      </c>
      <c r="M86" s="446">
        <f>_xlfn.XLOOKUP($C86,'01 Summary'!$E:$E,'01 Summary'!U:U)</f>
        <v>46310</v>
      </c>
      <c r="N86" s="447">
        <f>_xlfn.XLOOKUP($C86,'01 Summary'!$E:$E,'01 Summary'!V:V)</f>
        <v>0.25</v>
      </c>
      <c r="O86" s="448" t="str">
        <f ca="1">_xlfn.XLOOKUP($C86,'01 Summary'!$E:$E,'01 Summary'!W:W)</f>
        <v>Late</v>
      </c>
      <c r="P86" s="446">
        <f>_xlfn.XLOOKUP($C86,'01 Summary'!$E:$E,'01 Summary'!AD:AD)</f>
        <v>0</v>
      </c>
      <c r="Q86" s="447">
        <f>_xlfn.XLOOKUP($C86,'01 Summary'!$E:$E,'01 Summary'!AE:AE)</f>
        <v>0</v>
      </c>
      <c r="R86" s="448" t="str">
        <f ca="1">_xlfn.XLOOKUP($C86,'01 Summary'!$E:$E,'01 Summary'!AF:AF)</f>
        <v>Late</v>
      </c>
    </row>
    <row r="87" spans="2:18" ht="24.95" customHeight="1" x14ac:dyDescent="0.2">
      <c r="B87" s="445" t="s">
        <v>1837</v>
      </c>
      <c r="C87" s="454" t="s">
        <v>669</v>
      </c>
      <c r="D87" s="454">
        <v>4</v>
      </c>
      <c r="E87" s="445" t="str">
        <f>_xlfn.XLOOKUP($C87,'01 Summary'!$E:$E,'01 Summary'!G:G)</f>
        <v>Emergency Car Parking location Painting in front of MWS</v>
      </c>
      <c r="F87" s="445" t="str">
        <f>_xlfn.XLOOKUP($C87,'01 Summary'!$E:$E,'01 Summary'!H:H)</f>
        <v>สหชาติ</v>
      </c>
      <c r="G87" s="446">
        <f>_xlfn.XLOOKUP($C87,'01 Summary'!$E:$E,'01 Summary'!L:L)</f>
        <v>46142</v>
      </c>
      <c r="H87" s="447">
        <f>_xlfn.XLOOKUP($C87,'01 Summary'!$E:$E,'01 Summary'!M:M)</f>
        <v>1</v>
      </c>
      <c r="I87" s="448" t="str">
        <f ca="1">_xlfn.XLOOKUP($C87,'01 Summary'!$E:$E,'01 Summary'!N:N)</f>
        <v>Completed</v>
      </c>
      <c r="J87" s="446">
        <f>_xlfn.XLOOKUP($C87,'01 Summary'!$E:$E,'01 Summary'!O:O)</f>
        <v>46188</v>
      </c>
      <c r="K87" s="447">
        <f>_xlfn.XLOOKUP($C87,'01 Summary'!$E:$E,'01 Summary'!P:P)</f>
        <v>1</v>
      </c>
      <c r="L87" s="448" t="str">
        <f ca="1">_xlfn.XLOOKUP($C87,'01 Summary'!$E:$E,'01 Summary'!Q:Q)</f>
        <v>Completed</v>
      </c>
      <c r="M87" s="446">
        <f>_xlfn.XLOOKUP($C87,'01 Summary'!$E:$E,'01 Summary'!U:U)</f>
        <v>46310</v>
      </c>
      <c r="N87" s="447">
        <f>_xlfn.XLOOKUP($C87,'01 Summary'!$E:$E,'01 Summary'!V:V)</f>
        <v>0</v>
      </c>
      <c r="O87" s="448" t="str">
        <f ca="1">_xlfn.XLOOKUP($C87,'01 Summary'!$E:$E,'01 Summary'!W:W)</f>
        <v>Late</v>
      </c>
      <c r="P87" s="446">
        <f>_xlfn.XLOOKUP($C87,'01 Summary'!$E:$E,'01 Summary'!AD:AD)</f>
        <v>0</v>
      </c>
      <c r="Q87" s="447">
        <f>_xlfn.XLOOKUP($C87,'01 Summary'!$E:$E,'01 Summary'!AE:AE)</f>
        <v>0</v>
      </c>
      <c r="R87" s="448" t="str">
        <f ca="1">_xlfn.XLOOKUP($C87,'01 Summary'!$E:$E,'01 Summary'!AF:AF)</f>
        <v>Late</v>
      </c>
    </row>
    <row r="88" spans="2:18" ht="24.95" customHeight="1" x14ac:dyDescent="0.2">
      <c r="B88" s="445" t="s">
        <v>1837</v>
      </c>
      <c r="C88" s="454" t="s">
        <v>670</v>
      </c>
      <c r="D88" s="454">
        <v>5</v>
      </c>
      <c r="E88" s="445" t="str">
        <f>_xlfn.XLOOKUP($C88,'01 Summary'!$E:$E,'01 Summary'!G:G)</f>
        <v>Safety Line painting in MWS, Stabling Area, P-way, Track</v>
      </c>
      <c r="F88" s="445" t="str">
        <f>_xlfn.XLOOKUP($C88,'01 Summary'!$E:$E,'01 Summary'!H:H)</f>
        <v>สหชาติ</v>
      </c>
      <c r="G88" s="446">
        <f>_xlfn.XLOOKUP($C88,'01 Summary'!$E:$E,'01 Summary'!L:L)</f>
        <v>46174</v>
      </c>
      <c r="H88" s="447">
        <f>_xlfn.XLOOKUP($C88,'01 Summary'!$E:$E,'01 Summary'!M:M)</f>
        <v>1</v>
      </c>
      <c r="I88" s="448" t="str">
        <f ca="1">_xlfn.XLOOKUP($C88,'01 Summary'!$E:$E,'01 Summary'!N:N)</f>
        <v>Completed</v>
      </c>
      <c r="J88" s="446">
        <f>_xlfn.XLOOKUP($C88,'01 Summary'!$E:$E,'01 Summary'!O:O)</f>
        <v>46235</v>
      </c>
      <c r="K88" s="447">
        <f>_xlfn.XLOOKUP($C88,'01 Summary'!$E:$E,'01 Summary'!P:P)</f>
        <v>1</v>
      </c>
      <c r="L88" s="448" t="str">
        <f ca="1">_xlfn.XLOOKUP($C88,'01 Summary'!$E:$E,'01 Summary'!Q:Q)</f>
        <v>Completed</v>
      </c>
      <c r="M88" s="446">
        <f>_xlfn.XLOOKUP($C88,'01 Summary'!$E:$E,'01 Summary'!U:U)</f>
        <v>46387</v>
      </c>
      <c r="N88" s="447">
        <f>_xlfn.XLOOKUP($C88,'01 Summary'!$E:$E,'01 Summary'!V:V)</f>
        <v>0.81</v>
      </c>
      <c r="O88" s="448" t="str">
        <f ca="1">_xlfn.XLOOKUP($C88,'01 Summary'!$E:$E,'01 Summary'!W:W)</f>
        <v>On Schedule</v>
      </c>
      <c r="P88" s="446">
        <f>_xlfn.XLOOKUP($C88,'01 Summary'!$E:$E,'01 Summary'!AD:AD)</f>
        <v>46394</v>
      </c>
      <c r="Q88" s="447">
        <f>_xlfn.XLOOKUP($C88,'01 Summary'!$E:$E,'01 Summary'!AE:AE)</f>
        <v>0</v>
      </c>
      <c r="R88" s="448" t="str">
        <f ca="1">_xlfn.XLOOKUP($C88,'01 Summary'!$E:$E,'01 Summary'!AF:AF)</f>
        <v>On Schedule</v>
      </c>
    </row>
    <row r="89" spans="2:18" ht="24.95" customHeight="1" x14ac:dyDescent="0.2">
      <c r="B89" s="445" t="s">
        <v>1837</v>
      </c>
      <c r="C89" s="454" t="s">
        <v>671</v>
      </c>
      <c r="D89" s="454">
        <v>6</v>
      </c>
      <c r="E89" s="445" t="str">
        <f>_xlfn.XLOOKUP($C89,'01 Summary'!$E:$E,'01 Summary'!G:G)</f>
        <v>Fire escape stairs level signs in the Depot, VS and IVS areas</v>
      </c>
      <c r="F89" s="445" t="str">
        <f>_xlfn.XLOOKUP($C89,'01 Summary'!$E:$E,'01 Summary'!H:H)</f>
        <v>สหชาติ</v>
      </c>
      <c r="G89" s="446">
        <f>_xlfn.XLOOKUP($C89,'01 Summary'!$E:$E,'01 Summary'!L:L)</f>
        <v>46295</v>
      </c>
      <c r="H89" s="447">
        <f>_xlfn.XLOOKUP($C89,'01 Summary'!$E:$E,'01 Summary'!M:M)</f>
        <v>0.5</v>
      </c>
      <c r="I89" s="448" t="str">
        <f ca="1">_xlfn.XLOOKUP($C89,'01 Summary'!$E:$E,'01 Summary'!N:N)</f>
        <v>Late</v>
      </c>
      <c r="J89" s="446">
        <f>_xlfn.XLOOKUP($C89,'01 Summary'!$E:$E,'01 Summary'!O:O)</f>
        <v>46326</v>
      </c>
      <c r="K89" s="447">
        <f>_xlfn.XLOOKUP($C89,'01 Summary'!$E:$E,'01 Summary'!P:P)</f>
        <v>0</v>
      </c>
      <c r="L89" s="448" t="str">
        <f ca="1">_xlfn.XLOOKUP($C89,'01 Summary'!$E:$E,'01 Summary'!Q:Q)</f>
        <v>On Schedule</v>
      </c>
      <c r="M89" s="446">
        <f>_xlfn.XLOOKUP($C89,'01 Summary'!$E:$E,'01 Summary'!U:U)</f>
        <v>46387</v>
      </c>
      <c r="N89" s="447">
        <f>_xlfn.XLOOKUP($C89,'01 Summary'!$E:$E,'01 Summary'!V:V)</f>
        <v>0</v>
      </c>
      <c r="O89" s="448" t="str">
        <f ca="1">_xlfn.XLOOKUP($C89,'01 Summary'!$E:$E,'01 Summary'!W:W)</f>
        <v>On Schedule</v>
      </c>
      <c r="P89" s="446">
        <f>_xlfn.XLOOKUP($C89,'01 Summary'!$E:$E,'01 Summary'!AD:AD)</f>
        <v>46394</v>
      </c>
      <c r="Q89" s="447">
        <f>_xlfn.XLOOKUP($C89,'01 Summary'!$E:$E,'01 Summary'!AE:AE)</f>
        <v>0</v>
      </c>
      <c r="R89" s="448" t="str">
        <f ca="1">_xlfn.XLOOKUP($C89,'01 Summary'!$E:$E,'01 Summary'!AF:AF)</f>
        <v>On Schedule</v>
      </c>
    </row>
    <row r="90" spans="2:18" ht="24.95" customHeight="1" x14ac:dyDescent="0.2">
      <c r="B90" s="445" t="s">
        <v>1837</v>
      </c>
      <c r="C90" s="454" t="s">
        <v>673</v>
      </c>
      <c r="D90" s="454">
        <v>7</v>
      </c>
      <c r="E90" s="445" t="str">
        <f>_xlfn.XLOOKUP($C90,'01 Summary'!$E:$E,'01 Summary'!G:G)</f>
        <v>Modify Traffic paint and traffic sign</v>
      </c>
      <c r="F90" s="445" t="str">
        <f>_xlfn.XLOOKUP($C90,'01 Summary'!$E:$E,'01 Summary'!H:H)</f>
        <v>สหชาติ</v>
      </c>
      <c r="G90" s="446">
        <f>_xlfn.XLOOKUP($C90,'01 Summary'!$E:$E,'01 Summary'!L:L)</f>
        <v>46142</v>
      </c>
      <c r="H90" s="447">
        <f>_xlfn.XLOOKUP($C90,'01 Summary'!$E:$E,'01 Summary'!M:M)</f>
        <v>1</v>
      </c>
      <c r="I90" s="448" t="str">
        <f ca="1">_xlfn.XLOOKUP($C90,'01 Summary'!$E:$E,'01 Summary'!N:N)</f>
        <v>Completed</v>
      </c>
      <c r="J90" s="446">
        <f>_xlfn.XLOOKUP($C90,'01 Summary'!$E:$E,'01 Summary'!O:O)</f>
        <v>46188</v>
      </c>
      <c r="K90" s="447">
        <f>_xlfn.XLOOKUP($C90,'01 Summary'!$E:$E,'01 Summary'!P:P)</f>
        <v>1</v>
      </c>
      <c r="L90" s="448" t="str">
        <f ca="1">_xlfn.XLOOKUP($C90,'01 Summary'!$E:$E,'01 Summary'!Q:Q)</f>
        <v>Completed</v>
      </c>
      <c r="M90" s="446">
        <f>_xlfn.XLOOKUP($C90,'01 Summary'!$E:$E,'01 Summary'!U:U)</f>
        <v>46310</v>
      </c>
      <c r="N90" s="447">
        <f>_xlfn.XLOOKUP($C90,'01 Summary'!$E:$E,'01 Summary'!V:V)</f>
        <v>0.13</v>
      </c>
      <c r="O90" s="448" t="str">
        <f ca="1">_xlfn.XLOOKUP($C90,'01 Summary'!$E:$E,'01 Summary'!W:W)</f>
        <v>Late</v>
      </c>
      <c r="P90" s="446">
        <f>_xlfn.XLOOKUP($C90,'01 Summary'!$E:$E,'01 Summary'!AD:AD)</f>
        <v>0</v>
      </c>
      <c r="Q90" s="447">
        <f>_xlfn.XLOOKUP($C90,'01 Summary'!$E:$E,'01 Summary'!AE:AE)</f>
        <v>0</v>
      </c>
      <c r="R90" s="448" t="str">
        <f ca="1">_xlfn.XLOOKUP($C90,'01 Summary'!$E:$E,'01 Summary'!AF:AF)</f>
        <v>Late</v>
      </c>
    </row>
    <row r="91" spans="2:18" ht="24.95" customHeight="1" x14ac:dyDescent="0.2">
      <c r="B91" s="445" t="s">
        <v>1837</v>
      </c>
      <c r="C91" s="454" t="s">
        <v>674</v>
      </c>
      <c r="D91" s="454">
        <v>8</v>
      </c>
      <c r="E91" s="445" t="str">
        <f>_xlfn.XLOOKUP($C91,'01 Summary'!$E:$E,'01 Summary'!G:G)</f>
        <v>Station Area sign 28 stations</v>
      </c>
      <c r="F91" s="445" t="str">
        <f>_xlfn.XLOOKUP($C91,'01 Summary'!$E:$E,'01 Summary'!H:H)</f>
        <v>สหชาติ</v>
      </c>
      <c r="G91" s="446">
        <f>_xlfn.XLOOKUP($C91,'01 Summary'!$E:$E,'01 Summary'!L:L)</f>
        <v>46188</v>
      </c>
      <c r="H91" s="447">
        <f>_xlfn.XLOOKUP($C91,'01 Summary'!$E:$E,'01 Summary'!M:M)</f>
        <v>0.8</v>
      </c>
      <c r="I91" s="448" t="str">
        <f ca="1">_xlfn.XLOOKUP($C91,'01 Summary'!$E:$E,'01 Summary'!N:N)</f>
        <v>Late</v>
      </c>
      <c r="J91" s="446">
        <f>_xlfn.XLOOKUP($C91,'01 Summary'!$E:$E,'01 Summary'!O:O)</f>
        <v>46203</v>
      </c>
      <c r="K91" s="447">
        <f>_xlfn.XLOOKUP($C91,'01 Summary'!$E:$E,'01 Summary'!P:P)</f>
        <v>1</v>
      </c>
      <c r="L91" s="448" t="str">
        <f ca="1">_xlfn.XLOOKUP($C91,'01 Summary'!$E:$E,'01 Summary'!Q:Q)</f>
        <v>Completed</v>
      </c>
      <c r="M91" s="446">
        <f>_xlfn.XLOOKUP($C91,'01 Summary'!$E:$E,'01 Summary'!U:U)</f>
        <v>46376</v>
      </c>
      <c r="N91" s="447">
        <f>_xlfn.XLOOKUP($C91,'01 Summary'!$E:$E,'01 Summary'!V:V)</f>
        <v>0</v>
      </c>
      <c r="O91" s="448" t="str">
        <f ca="1">_xlfn.XLOOKUP($C91,'01 Summary'!$E:$E,'01 Summary'!W:W)</f>
        <v>On Schedule</v>
      </c>
      <c r="P91" s="446">
        <f>_xlfn.XLOOKUP($C91,'01 Summary'!$E:$E,'01 Summary'!AD:AD)</f>
        <v>46302</v>
      </c>
      <c r="Q91" s="447">
        <f>_xlfn.XLOOKUP($C91,'01 Summary'!$E:$E,'01 Summary'!AE:AE)</f>
        <v>0</v>
      </c>
      <c r="R91" s="448" t="str">
        <f ca="1">_xlfn.XLOOKUP($C91,'01 Summary'!$E:$E,'01 Summary'!AF:AF)</f>
        <v>Late</v>
      </c>
    </row>
    <row r="92" spans="2:18" ht="24.95" customHeight="1" x14ac:dyDescent="0.2">
      <c r="B92" s="445" t="s">
        <v>1837</v>
      </c>
      <c r="C92" s="454" t="s">
        <v>675</v>
      </c>
      <c r="D92" s="454">
        <v>9</v>
      </c>
      <c r="E92" s="445" t="str">
        <f>_xlfn.XLOOKUP($C92,'01 Summary'!$E:$E,'01 Summary'!G:G)</f>
        <v>Safety and warning signage for lift and escalator at all station</v>
      </c>
      <c r="F92" s="445" t="str">
        <f>_xlfn.XLOOKUP($C92,'01 Summary'!$E:$E,'01 Summary'!H:H)</f>
        <v>สหชาติ</v>
      </c>
      <c r="G92" s="446">
        <f>_xlfn.XLOOKUP($C92,'01 Summary'!$E:$E,'01 Summary'!L:L)</f>
        <v>46189</v>
      </c>
      <c r="H92" s="447">
        <f>_xlfn.XLOOKUP($C92,'01 Summary'!$E:$E,'01 Summary'!M:M)</f>
        <v>1</v>
      </c>
      <c r="I92" s="448" t="str">
        <f ca="1">_xlfn.XLOOKUP($C92,'01 Summary'!$E:$E,'01 Summary'!N:N)</f>
        <v>Completed</v>
      </c>
      <c r="J92" s="446">
        <f>_xlfn.XLOOKUP($C92,'01 Summary'!$E:$E,'01 Summary'!O:O)</f>
        <v>46220</v>
      </c>
      <c r="K92" s="447">
        <f>_xlfn.XLOOKUP($C92,'01 Summary'!$E:$E,'01 Summary'!P:P)</f>
        <v>1</v>
      </c>
      <c r="L92" s="448" t="str">
        <f ca="1">_xlfn.XLOOKUP($C92,'01 Summary'!$E:$E,'01 Summary'!Q:Q)</f>
        <v>Completed</v>
      </c>
      <c r="M92" s="446">
        <f>_xlfn.XLOOKUP($C92,'01 Summary'!$E:$E,'01 Summary'!U:U)</f>
        <v>46446</v>
      </c>
      <c r="N92" s="447">
        <f>_xlfn.XLOOKUP($C92,'01 Summary'!$E:$E,'01 Summary'!V:V)</f>
        <v>0.26</v>
      </c>
      <c r="O92" s="448" t="str">
        <f ca="1">_xlfn.XLOOKUP($C92,'01 Summary'!$E:$E,'01 Summary'!W:W)</f>
        <v>On Schedule</v>
      </c>
      <c r="P92" s="446">
        <f>_xlfn.XLOOKUP($C92,'01 Summary'!$E:$E,'01 Summary'!AD:AD)</f>
        <v>0</v>
      </c>
      <c r="Q92" s="447">
        <f>_xlfn.XLOOKUP($C92,'01 Summary'!$E:$E,'01 Summary'!AE:AE)</f>
        <v>0</v>
      </c>
      <c r="R92" s="448" t="str">
        <f ca="1">_xlfn.XLOOKUP($C92,'01 Summary'!$E:$E,'01 Summary'!AF:AF)</f>
        <v>Late</v>
      </c>
    </row>
    <row r="93" spans="2:18" ht="24.95" customHeight="1" x14ac:dyDescent="0.2">
      <c r="B93" s="445" t="s">
        <v>1837</v>
      </c>
      <c r="C93" s="454" t="s">
        <v>683</v>
      </c>
      <c r="D93" s="454">
        <v>10</v>
      </c>
      <c r="E93" s="445" t="str">
        <f>_xlfn.XLOOKUP($C93,'01 Summary'!$E:$E,'01 Summary'!G:G)</f>
        <v>Provide and install confined space signage for Station and Depot</v>
      </c>
      <c r="F93" s="445" t="str">
        <f>_xlfn.XLOOKUP($C93,'01 Summary'!$E:$E,'01 Summary'!H:H)</f>
        <v>สหชาติ</v>
      </c>
      <c r="G93" s="446">
        <f>_xlfn.XLOOKUP($C93,'01 Summary'!$E:$E,'01 Summary'!L:L)</f>
        <v>46249</v>
      </c>
      <c r="H93" s="447">
        <f>_xlfn.XLOOKUP($C93,'01 Summary'!$E:$E,'01 Summary'!M:M)</f>
        <v>1</v>
      </c>
      <c r="I93" s="448" t="str">
        <f ca="1">_xlfn.XLOOKUP($C93,'01 Summary'!$E:$E,'01 Summary'!N:N)</f>
        <v>Completed</v>
      </c>
      <c r="J93" s="446">
        <f>_xlfn.XLOOKUP($C93,'01 Summary'!$E:$E,'01 Summary'!O:O)</f>
        <v>46280</v>
      </c>
      <c r="K93" s="447">
        <f>_xlfn.XLOOKUP($C93,'01 Summary'!$E:$E,'01 Summary'!P:P)</f>
        <v>1</v>
      </c>
      <c r="L93" s="448" t="str">
        <f ca="1">_xlfn.XLOOKUP($C93,'01 Summary'!$E:$E,'01 Summary'!Q:Q)</f>
        <v>Completed</v>
      </c>
      <c r="M93" s="446">
        <f>_xlfn.XLOOKUP($C93,'01 Summary'!$E:$E,'01 Summary'!U:U)</f>
        <v>46446</v>
      </c>
      <c r="N93" s="447">
        <f>_xlfn.XLOOKUP($C93,'01 Summary'!$E:$E,'01 Summary'!V:V)</f>
        <v>0.26</v>
      </c>
      <c r="O93" s="448" t="str">
        <f ca="1">_xlfn.XLOOKUP($C93,'01 Summary'!$E:$E,'01 Summary'!W:W)</f>
        <v>On Schedule</v>
      </c>
      <c r="P93" s="446">
        <f>_xlfn.XLOOKUP($C93,'01 Summary'!$E:$E,'01 Summary'!AD:AD)</f>
        <v>0</v>
      </c>
      <c r="Q93" s="447">
        <f>_xlfn.XLOOKUP($C93,'01 Summary'!$E:$E,'01 Summary'!AE:AE)</f>
        <v>0</v>
      </c>
      <c r="R93" s="448" t="str">
        <f ca="1">_xlfn.XLOOKUP($C93,'01 Summary'!$E:$E,'01 Summary'!AF:AF)</f>
        <v>Late</v>
      </c>
    </row>
    <row r="94" spans="2:18" ht="24.95" customHeight="1" x14ac:dyDescent="0.2"/>
    <row r="95" spans="2:18" ht="24.95" customHeight="1" x14ac:dyDescent="0.2"/>
    <row r="96" spans="2:18" ht="24.95" customHeight="1" x14ac:dyDescent="0.2"/>
    <row r="97" ht="24.95" customHeight="1" x14ac:dyDescent="0.2"/>
    <row r="98" ht="24.95" customHeight="1" x14ac:dyDescent="0.2"/>
    <row r="99" ht="24.95" customHeight="1" x14ac:dyDescent="0.2"/>
    <row r="100" ht="24.95" customHeight="1" x14ac:dyDescent="0.2"/>
    <row r="101" ht="24.95" customHeight="1" x14ac:dyDescent="0.2"/>
    <row r="102" ht="24.95" customHeight="1" x14ac:dyDescent="0.2"/>
    <row r="103" ht="24.95" customHeight="1" x14ac:dyDescent="0.2"/>
    <row r="104" ht="24.95" customHeight="1" x14ac:dyDescent="0.2"/>
    <row r="105" ht="24.95" customHeight="1" x14ac:dyDescent="0.2"/>
    <row r="106" ht="24.95" customHeight="1" x14ac:dyDescent="0.2"/>
    <row r="107" ht="24.95" customHeight="1" x14ac:dyDescent="0.2"/>
    <row r="108" ht="24.95" customHeight="1" x14ac:dyDescent="0.2"/>
    <row r="109" ht="24.95" customHeight="1" x14ac:dyDescent="0.2"/>
    <row r="110" ht="24.95" customHeight="1" x14ac:dyDescent="0.2"/>
    <row r="111" ht="24.95" customHeight="1" x14ac:dyDescent="0.2"/>
    <row r="112" ht="24.95" customHeight="1" x14ac:dyDescent="0.2"/>
    <row r="113" ht="24.95" customHeight="1" x14ac:dyDescent="0.2"/>
    <row r="114" ht="24.95" customHeight="1" x14ac:dyDescent="0.2"/>
    <row r="115" ht="24.95" customHeight="1" x14ac:dyDescent="0.2"/>
    <row r="116" ht="24.95" customHeight="1" x14ac:dyDescent="0.2"/>
    <row r="117" ht="24.95" customHeight="1" x14ac:dyDescent="0.2"/>
    <row r="118" ht="24.95" customHeight="1" x14ac:dyDescent="0.2"/>
    <row r="119" ht="24.95" customHeight="1" x14ac:dyDescent="0.2"/>
    <row r="120" ht="24.95" customHeight="1" x14ac:dyDescent="0.2"/>
    <row r="121" ht="24.95" customHeight="1" x14ac:dyDescent="0.2"/>
    <row r="122" ht="24.95" customHeight="1" x14ac:dyDescent="0.2"/>
    <row r="123" ht="24.95" customHeight="1" x14ac:dyDescent="0.2"/>
    <row r="124" ht="24.95" customHeight="1" x14ac:dyDescent="0.2"/>
    <row r="125" ht="24.95" customHeight="1" x14ac:dyDescent="0.2"/>
    <row r="126" ht="24.95" customHeight="1" x14ac:dyDescent="0.2"/>
    <row r="127" ht="24.95" customHeight="1" x14ac:dyDescent="0.2"/>
    <row r="128" ht="24.95" customHeight="1" x14ac:dyDescent="0.2"/>
    <row r="129" ht="24.95" customHeight="1" x14ac:dyDescent="0.2"/>
    <row r="130" ht="24.95" customHeight="1" x14ac:dyDescent="0.2"/>
    <row r="131" ht="24.95" customHeight="1" x14ac:dyDescent="0.2"/>
    <row r="132" ht="24.95" customHeight="1" x14ac:dyDescent="0.2"/>
  </sheetData>
  <autoFilter ref="B4:R93" xr:uid="{6F021094-796C-45BE-A087-19AC372213FF}">
    <filterColumn colId="4">
      <filters blank="1">
        <filter val="ประธาน"/>
        <filter val="สหชาติ"/>
      </filters>
    </filterColumn>
  </autoFilter>
  <mergeCells count="1">
    <mergeCell ref="D2:R2"/>
  </mergeCells>
  <conditionalFormatting sqref="H6:H1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{6E832DE4-93E2-42C0-9CFB-1AE0F399148A}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{440A26BE-6850-4AB5-BC03-4AB65F731494}</x14:id>
        </ext>
      </extLst>
    </cfRule>
  </conditionalFormatting>
  <conditionalFormatting sqref="H15:H5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{7E85AF72-2825-407A-807A-288F4858FA30}</x14:id>
        </ext>
      </extLst>
    </cfRule>
  </conditionalFormatting>
  <conditionalFormatting sqref="H15:H9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{E27ACDEE-E9F9-4A42-BF2F-0367E17C334D}</x14:id>
        </ext>
      </extLst>
    </cfRule>
  </conditionalFormatting>
  <conditionalFormatting sqref="I6:I13">
    <cfRule type="expression" dxfId="28" priority="7">
      <formula>I6="Late"</formula>
    </cfRule>
    <cfRule type="expression" dxfId="27" priority="8">
      <formula>I6="On Schedule"</formula>
    </cfRule>
    <cfRule type="expression" dxfId="26" priority="9">
      <formula>I6="Completed"</formula>
    </cfRule>
  </conditionalFormatting>
  <conditionalFormatting sqref="I15:I93">
    <cfRule type="expression" dxfId="25" priority="17">
      <formula>I15="Late"</formula>
    </cfRule>
    <cfRule type="expression" dxfId="24" priority="18">
      <formula>I15="On Schedule"</formula>
    </cfRule>
    <cfRule type="expression" dxfId="23" priority="19">
      <formula>I15="Completed"</formula>
    </cfRule>
  </conditionalFormatting>
  <conditionalFormatting sqref="K6: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{38C4413E-71A8-4082-9930-78DA382064D8}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{70AD6B06-3BDB-473E-AF5E-EE359E234C69}</x14:id>
        </ext>
      </extLst>
    </cfRule>
  </conditionalFormatting>
  <conditionalFormatting sqref="K15:K5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{E16A27BB-125B-4474-8E8F-48A9A5980343}</x14:id>
        </ext>
      </extLst>
    </cfRule>
  </conditionalFormatting>
  <conditionalFormatting sqref="K15:K9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{AA81A0BE-13FD-407F-8CF4-9C7073BD6981}</x14:id>
        </ext>
      </extLst>
    </cfRule>
  </conditionalFormatting>
  <conditionalFormatting sqref="L6:L13">
    <cfRule type="expression" dxfId="22" priority="2">
      <formula>L6="Late"</formula>
    </cfRule>
    <cfRule type="expression" dxfId="21" priority="3">
      <formula>L6="On Schedule"</formula>
    </cfRule>
    <cfRule type="expression" dxfId="20" priority="4">
      <formula>L6="Completed"</formula>
    </cfRule>
  </conditionalFormatting>
  <conditionalFormatting sqref="L15:L93">
    <cfRule type="expression" dxfId="19" priority="12">
      <formula>L15="Late"</formula>
    </cfRule>
    <cfRule type="expression" dxfId="18" priority="13">
      <formula>L15="On Schedule"</formula>
    </cfRule>
    <cfRule type="expression" dxfId="17" priority="14">
      <formula>L15="Completed"</formula>
    </cfRule>
  </conditionalFormatting>
  <conditionalFormatting sqref="N1 N3 N5:N104857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{B6F4598B-3581-4E93-B9E2-DAE435B73685}</x14:id>
        </ext>
      </extLst>
    </cfRule>
  </conditionalFormatting>
  <conditionalFormatting sqref="N5:N53 Q5:Q5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{07C1C29D-DE7F-4A3D-B3C4-505306165BA8}</x14:id>
        </ext>
      </extLst>
    </cfRule>
  </conditionalFormatting>
  <conditionalFormatting sqref="O5:O93">
    <cfRule type="expression" dxfId="16" priority="31">
      <formula>O5="Late"</formula>
    </cfRule>
    <cfRule type="expression" dxfId="15" priority="32">
      <formula>O5="On Schedule"</formula>
    </cfRule>
    <cfRule type="expression" dxfId="14" priority="33">
      <formula>O5="Completed"</formula>
    </cfRule>
  </conditionalFormatting>
  <conditionalFormatting sqref="Q5:Q5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{4BE4E1C7-DCBD-45DF-8212-D8EB1FCF7837}</x14:id>
        </ext>
      </extLst>
    </cfRule>
  </conditionalFormatting>
  <conditionalFormatting sqref="Q54:Q9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{D3ADE017-9A8E-42DF-B06B-0A72DEBE22A6}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{DAF819CE-E44A-4448-B946-9ED643650FC3}</x14:id>
        </ext>
      </extLst>
    </cfRule>
  </conditionalFormatting>
  <conditionalFormatting sqref="R5:R93">
    <cfRule type="expression" dxfId="13" priority="22">
      <formula>R5="Late"</formula>
    </cfRule>
    <cfRule type="expression" dxfId="12" priority="23">
      <formula>R5="On Schedule"</formula>
    </cfRule>
    <cfRule type="expression" dxfId="11" priority="24">
      <formula>R5="Completed"</formula>
    </cfRule>
  </conditionalFormatting>
  <printOptions horizontalCentered="1"/>
  <pageMargins left="0.51181102362204722" right="0.51181102362204722" top="0.55118110236220474" bottom="0.55118110236220474" header="0.31496062992125984" footer="0.31496062992125984"/>
  <pageSetup paperSize="9" scale="61" fitToHeight="0" orientation="landscape" r:id="rId1"/>
  <rowBreaks count="2" manualBreakCount="2">
    <brk id="53" min="3" max="17" man="1"/>
    <brk id="82" min="3" max="17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32DE4-93E2-42C0-9CFB-1AE0F39914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0A26BE-6850-4AB5-BC03-4AB65F7314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H6:H13</xm:sqref>
        </x14:conditionalFormatting>
        <x14:conditionalFormatting xmlns:xm="http://schemas.microsoft.com/office/excel/2006/main">
          <x14:cfRule type="dataBar" id="{7E85AF72-2825-407A-807A-288F4858FA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H15:H53</xm:sqref>
        </x14:conditionalFormatting>
        <x14:conditionalFormatting xmlns:xm="http://schemas.microsoft.com/office/excel/2006/main">
          <x14:cfRule type="dataBar" id="{E27ACDEE-E9F9-4A42-BF2F-0367E17C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H15:H93</xm:sqref>
        </x14:conditionalFormatting>
        <x14:conditionalFormatting xmlns:xm="http://schemas.microsoft.com/office/excel/2006/main">
          <x14:cfRule type="dataBar" id="{38C4413E-71A8-4082-9930-78DA382064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AD6B06-3BDB-473E-AF5E-EE359E234C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K6:K13</xm:sqref>
        </x14:conditionalFormatting>
        <x14:conditionalFormatting xmlns:xm="http://schemas.microsoft.com/office/excel/2006/main">
          <x14:cfRule type="dataBar" id="{E16A27BB-125B-4474-8E8F-48A9A5980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K15:K53</xm:sqref>
        </x14:conditionalFormatting>
        <x14:conditionalFormatting xmlns:xm="http://schemas.microsoft.com/office/excel/2006/main">
          <x14:cfRule type="dataBar" id="{AA81A0BE-13FD-407F-8CF4-9C7073BD6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K15:K93</xm:sqref>
        </x14:conditionalFormatting>
        <x14:conditionalFormatting xmlns:xm="http://schemas.microsoft.com/office/excel/2006/main">
          <x14:cfRule type="dataBar" id="{B6F4598B-3581-4E93-B9E2-DAE435B736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 N3 N5:N1048576</xm:sqref>
        </x14:conditionalFormatting>
        <x14:conditionalFormatting xmlns:xm="http://schemas.microsoft.com/office/excel/2006/main">
          <x14:cfRule type="dataBar" id="{07C1C29D-DE7F-4A3D-B3C4-505306165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N5:N53 Q5:Q53</xm:sqref>
        </x14:conditionalFormatting>
        <x14:conditionalFormatting xmlns:xm="http://schemas.microsoft.com/office/excel/2006/main">
          <x14:cfRule type="dataBar" id="{4BE4E1C7-DCBD-45DF-8212-D8EB1FCF78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Q5:Q53</xm:sqref>
        </x14:conditionalFormatting>
        <x14:conditionalFormatting xmlns:xm="http://schemas.microsoft.com/office/excel/2006/main">
          <x14:cfRule type="dataBar" id="{D3ADE017-9A8E-42DF-B06B-0A72DEBE22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F819CE-E44A-4448-B946-9ED643650F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Q54:Q93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8AD9-0B61-4296-8595-8626D3ED9F34}">
  <sheetPr codeName="Sheet17"/>
  <dimension ref="C2:S13"/>
  <sheetViews>
    <sheetView view="pageBreakPreview" topLeftCell="B1" zoomScale="130" zoomScaleNormal="100" zoomScaleSheetLayoutView="130" workbookViewId="0">
      <selection activeCell="E9" sqref="E9"/>
    </sheetView>
  </sheetViews>
  <sheetFormatPr defaultRowHeight="14.25" x14ac:dyDescent="0.2"/>
  <cols>
    <col min="1" max="2" width="9" style="33"/>
    <col min="3" max="3" width="25.375" style="33" bestFit="1" customWidth="1"/>
    <col min="4" max="4" width="14" style="33" customWidth="1"/>
    <col min="5" max="7" width="15.625" style="33" customWidth="1"/>
    <col min="8" max="16384" width="9" style="33"/>
  </cols>
  <sheetData>
    <row r="2" spans="3:19" x14ac:dyDescent="0.2">
      <c r="D2" s="885"/>
      <c r="E2" s="885"/>
      <c r="F2" s="885"/>
      <c r="G2" s="885"/>
      <c r="H2" s="885"/>
      <c r="I2" s="885"/>
      <c r="J2" s="885"/>
      <c r="K2" s="885"/>
      <c r="L2" s="885"/>
      <c r="M2" s="885"/>
      <c r="N2" s="885"/>
      <c r="O2" s="885"/>
      <c r="P2" s="885"/>
      <c r="Q2" s="885"/>
      <c r="R2" s="885"/>
    </row>
    <row r="3" spans="3:19" ht="26.25" customHeight="1" x14ac:dyDescent="0.2">
      <c r="C3" s="911" t="s">
        <v>4398</v>
      </c>
      <c r="D3" s="911"/>
      <c r="E3" s="911"/>
      <c r="F3" s="911"/>
      <c r="G3" s="911"/>
      <c r="H3" s="455"/>
      <c r="I3" s="455"/>
      <c r="J3" s="455"/>
      <c r="K3" s="455"/>
      <c r="L3" s="455"/>
      <c r="M3" s="455"/>
      <c r="N3" s="455"/>
      <c r="O3" s="455"/>
      <c r="P3" s="455"/>
      <c r="Q3" s="455"/>
      <c r="R3" s="455"/>
      <c r="S3" s="455"/>
    </row>
    <row r="4" spans="3:19" ht="6.75" customHeight="1" x14ac:dyDescent="0.2"/>
    <row r="5" spans="3:19" x14ac:dyDescent="0.2">
      <c r="C5" s="33" t="s">
        <v>4391</v>
      </c>
    </row>
    <row r="7" spans="3:19" ht="52.5" customHeight="1" x14ac:dyDescent="0.2">
      <c r="C7" s="441" t="s">
        <v>4392</v>
      </c>
      <c r="D7" s="442" t="s">
        <v>1655</v>
      </c>
      <c r="E7" s="442" t="s">
        <v>4395</v>
      </c>
      <c r="F7" s="457" t="s">
        <v>1859</v>
      </c>
      <c r="G7" s="441" t="s">
        <v>4396</v>
      </c>
    </row>
    <row r="8" spans="3:19" ht="35.1" customHeight="1" x14ac:dyDescent="0.2">
      <c r="C8" s="458" t="s">
        <v>4393</v>
      </c>
      <c r="D8" s="459" t="s">
        <v>384</v>
      </c>
      <c r="E8" s="459">
        <f>COUNTIFS(สรุปรายการส่งพี่โป้ง!F:F,'ตารางสรุปStatus  D&amp;P'!$D8)</f>
        <v>52</v>
      </c>
      <c r="F8" s="459">
        <f ca="1">COUNTIFS(สรุปรายการส่งพี่โป้ง!F:F,'ตารางสรุปStatus  D&amp;P'!$D8,สรุปรายการส่งพี่โป้ง!I:I,"Completed")</f>
        <v>44</v>
      </c>
      <c r="G8" s="459">
        <f t="shared" ref="G8:G13" ca="1" si="0">E8-F8</f>
        <v>8</v>
      </c>
    </row>
    <row r="9" spans="3:19" ht="35.1" customHeight="1" x14ac:dyDescent="0.2">
      <c r="C9" s="458" t="s">
        <v>4394</v>
      </c>
      <c r="D9" s="459" t="s">
        <v>384</v>
      </c>
      <c r="E9" s="459">
        <f>COUNTIFS(สรุปรายการส่งพี่โป้ง!F:F,'ตารางสรุปStatus  D&amp;P'!$D8)</f>
        <v>52</v>
      </c>
      <c r="F9" s="459">
        <f ca="1">COUNTIFS(สรุปรายการส่งพี่โป้ง!F:F,'ตารางสรุปStatus  D&amp;P'!$D8,สรุปรายการส่งพี่โป้ง!L:L,"Completed")</f>
        <v>40</v>
      </c>
      <c r="G9" s="459">
        <f t="shared" ca="1" si="0"/>
        <v>12</v>
      </c>
    </row>
    <row r="10" spans="3:19" ht="35.1" customHeight="1" x14ac:dyDescent="0.2">
      <c r="C10" s="458" t="s">
        <v>4397</v>
      </c>
      <c r="D10" s="459" t="s">
        <v>384</v>
      </c>
      <c r="E10" s="459">
        <f>COUNTIFS(สรุปรายการส่งพี่โป้ง!F:F,'ตารางสรุปStatus  D&amp;P'!$D10)</f>
        <v>52</v>
      </c>
      <c r="F10" s="459">
        <f ca="1">COUNTIFS(สรุปรายการส่งพี่โป้ง!F:F,'ตารางสรุปStatus  D&amp;P'!$D10,สรุปรายการส่งพี่โป้ง!O:O,"Completed")</f>
        <v>22</v>
      </c>
      <c r="G10" s="459">
        <f t="shared" ca="1" si="0"/>
        <v>30</v>
      </c>
    </row>
    <row r="11" spans="3:19" ht="35.1" customHeight="1" x14ac:dyDescent="0.2">
      <c r="C11" s="456" t="s">
        <v>4393</v>
      </c>
      <c r="D11" s="1" t="s">
        <v>382</v>
      </c>
      <c r="E11" s="1">
        <f>COUNTIFS(สรุปรายการส่งพี่โป้ง!F:F,'ตารางสรุปStatus  D&amp;P'!$D11)</f>
        <v>20</v>
      </c>
      <c r="F11" s="1">
        <f ca="1">COUNTIFS(สรุปรายการส่งพี่โป้ง!F:F,'ตารางสรุปStatus  D&amp;P'!$D11,สรุปรายการส่งพี่โป้ง!I:I,"Completed")</f>
        <v>19</v>
      </c>
      <c r="G11" s="1">
        <f t="shared" ca="1" si="0"/>
        <v>1</v>
      </c>
    </row>
    <row r="12" spans="3:19" ht="35.1" customHeight="1" x14ac:dyDescent="0.2">
      <c r="C12" s="456" t="s">
        <v>4394</v>
      </c>
      <c r="D12" s="1" t="s">
        <v>382</v>
      </c>
      <c r="E12" s="1">
        <f>COUNTIFS(สรุปรายการส่งพี่โป้ง!F:F,'ตารางสรุปStatus  D&amp;P'!$D11)</f>
        <v>20</v>
      </c>
      <c r="F12" s="1">
        <f ca="1">COUNTIFS(สรุปรายการส่งพี่โป้ง!F:F,'ตารางสรุปStatus  D&amp;P'!$D11,สรุปรายการส่งพี่โป้ง!L:L,"Completed")</f>
        <v>19</v>
      </c>
      <c r="G12" s="1">
        <f t="shared" ca="1" si="0"/>
        <v>1</v>
      </c>
    </row>
    <row r="13" spans="3:19" ht="35.1" customHeight="1" x14ac:dyDescent="0.2">
      <c r="C13" s="456" t="s">
        <v>4397</v>
      </c>
      <c r="D13" s="1" t="s">
        <v>382</v>
      </c>
      <c r="E13" s="1">
        <f>COUNTIFS(สรุปรายการส่งพี่โป้ง!F:F,'ตารางสรุปStatus  D&amp;P'!$D13)</f>
        <v>20</v>
      </c>
      <c r="F13" s="1">
        <f ca="1">COUNTIFS(สรุปรายการส่งพี่โป้ง!F:F,'ตารางสรุปStatus  D&amp;P'!$D13,สรุปรายการส่งพี่โป้ง!O:O,"Completed")</f>
        <v>11</v>
      </c>
      <c r="G13" s="1">
        <f t="shared" ca="1" si="0"/>
        <v>9</v>
      </c>
    </row>
  </sheetData>
  <mergeCells count="2">
    <mergeCell ref="C3:G3"/>
    <mergeCell ref="D2:R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42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F86D-47ED-4EE4-970C-7CEA0917E021}">
  <sheetPr codeName="Sheet18">
    <pageSetUpPr fitToPage="1"/>
  </sheetPr>
  <dimension ref="A1:Z236"/>
  <sheetViews>
    <sheetView topLeftCell="A4" workbookViewId="0">
      <selection activeCell="O10" sqref="O10"/>
    </sheetView>
  </sheetViews>
  <sheetFormatPr defaultRowHeight="16.5" outlineLevelCol="1" x14ac:dyDescent="0.35"/>
  <cols>
    <col min="1" max="1" width="10.625" style="248" customWidth="1"/>
    <col min="2" max="2" width="10.625" style="218" customWidth="1"/>
    <col min="3" max="3" width="42.875" style="268" customWidth="1"/>
    <col min="4" max="4" width="8" style="250" bestFit="1" customWidth="1"/>
    <col min="5" max="5" width="8" style="250" customWidth="1"/>
    <col min="6" max="7" width="11" style="218" customWidth="1"/>
    <col min="8" max="8" width="11" style="218" hidden="1" customWidth="1" outlineLevel="1"/>
    <col min="9" max="9" width="11" style="219" customWidth="1" collapsed="1"/>
    <col min="10" max="10" width="11" style="219" hidden="1" customWidth="1" outlineLevel="1"/>
    <col min="11" max="11" width="11" style="219" customWidth="1" collapsed="1"/>
    <col min="12" max="12" width="11" style="219" customWidth="1"/>
    <col min="13" max="14" width="11" style="220" customWidth="1"/>
    <col min="15" max="16" width="10" style="241" customWidth="1"/>
    <col min="17" max="17" width="10" style="220" customWidth="1"/>
    <col min="18" max="19" width="10" style="242" customWidth="1"/>
    <col min="20" max="20" width="10" style="220" customWidth="1"/>
    <col min="21" max="21" width="9" style="217"/>
    <col min="22" max="26" width="9" style="218"/>
    <col min="27" max="16384" width="9" style="217"/>
  </cols>
  <sheetData>
    <row r="1" spans="1:26" x14ac:dyDescent="0.35">
      <c r="A1" s="210" t="s">
        <v>440</v>
      </c>
      <c r="B1" s="210" t="s">
        <v>441</v>
      </c>
      <c r="C1" s="211" t="s">
        <v>1658</v>
      </c>
      <c r="D1" s="211" t="s">
        <v>1948</v>
      </c>
      <c r="E1" s="211" t="s">
        <v>1949</v>
      </c>
      <c r="F1" s="210" t="s">
        <v>1950</v>
      </c>
      <c r="G1" s="210" t="s">
        <v>1951</v>
      </c>
      <c r="H1" s="912" t="s">
        <v>1952</v>
      </c>
      <c r="I1" s="912"/>
      <c r="J1" s="912" t="s">
        <v>1953</v>
      </c>
      <c r="K1" s="912"/>
      <c r="L1" s="212" t="s">
        <v>1954</v>
      </c>
      <c r="M1" s="213" t="s">
        <v>1955</v>
      </c>
      <c r="N1" s="214" t="s">
        <v>1956</v>
      </c>
      <c r="O1" s="215"/>
      <c r="P1" s="215"/>
      <c r="Q1" s="214"/>
      <c r="R1" s="216"/>
      <c r="S1" s="216"/>
      <c r="T1" s="214"/>
      <c r="V1" s="217"/>
      <c r="W1" s="217"/>
      <c r="X1" s="217"/>
      <c r="Y1" s="217"/>
      <c r="Z1" s="217"/>
    </row>
    <row r="2" spans="1:26" x14ac:dyDescent="0.35">
      <c r="A2" s="210"/>
      <c r="B2" s="210"/>
      <c r="C2" s="211"/>
      <c r="D2" s="211"/>
      <c r="E2" s="211"/>
      <c r="F2" s="210"/>
      <c r="G2" s="210"/>
      <c r="H2" s="218" t="s">
        <v>1957</v>
      </c>
      <c r="I2" s="219" t="s">
        <v>8</v>
      </c>
      <c r="J2" s="218" t="s">
        <v>1957</v>
      </c>
      <c r="K2" s="219" t="s">
        <v>8</v>
      </c>
      <c r="L2" s="212"/>
      <c r="M2" s="213"/>
      <c r="O2" s="215"/>
      <c r="P2" s="215"/>
      <c r="Q2" s="214"/>
      <c r="R2" s="216"/>
      <c r="S2" s="216"/>
      <c r="T2" s="214"/>
      <c r="V2" s="217"/>
      <c r="W2" s="217"/>
      <c r="X2" s="217"/>
      <c r="Y2" s="217"/>
      <c r="Z2" s="217"/>
    </row>
    <row r="3" spans="1:26" x14ac:dyDescent="0.35">
      <c r="A3" s="221" t="s">
        <v>1958</v>
      </c>
      <c r="B3" s="222"/>
      <c r="C3" s="223"/>
      <c r="D3" s="224"/>
      <c r="E3" s="225"/>
      <c r="F3" s="225"/>
      <c r="G3" s="225"/>
      <c r="H3" s="226"/>
      <c r="I3" s="227"/>
      <c r="J3" s="228"/>
      <c r="K3" s="229"/>
      <c r="L3" s="229"/>
      <c r="M3" s="230"/>
      <c r="N3" s="226"/>
      <c r="O3" s="231"/>
      <c r="P3" s="231"/>
      <c r="Q3" s="232"/>
      <c r="R3" s="216"/>
      <c r="S3" s="216"/>
      <c r="T3" s="214"/>
      <c r="V3" s="210"/>
      <c r="W3" s="210"/>
      <c r="X3" s="210"/>
      <c r="Y3" s="210"/>
      <c r="Z3" s="210"/>
    </row>
    <row r="4" spans="1:26" s="243" customFormat="1" x14ac:dyDescent="0.35">
      <c r="A4" s="233" t="s">
        <v>76</v>
      </c>
      <c r="B4" s="234"/>
      <c r="C4" s="235" t="s">
        <v>1959</v>
      </c>
      <c r="D4" s="236"/>
      <c r="E4" s="234" t="e">
        <f>E5+E8+E12+E17+E20+E23+E26+E29+E32+E33+E36+E37+E40+E41+E44+E45+E46+E47+E48+E51+E52+E53+E54</f>
        <v>#VALUE!</v>
      </c>
      <c r="F4" s="234" t="e">
        <f>F5+F8+F12+F17+F20+F23+F26+F29+F32+F33+F36+F37+F40+F41+F44+F45+F46+F47+F48+F51+F52+F53+F54</f>
        <v>#VALUE!</v>
      </c>
      <c r="G4" s="234" t="e">
        <f>G5+G8+G12+G17+G20+G23+G26+G29+G32+G33+G36+G37+G40+G41+G44+G45+G46+G47+G48+G51+G52+G53+G54</f>
        <v>#VALUE!</v>
      </c>
      <c r="H4" s="237"/>
      <c r="I4" s="238"/>
      <c r="J4" s="239"/>
      <c r="K4" s="238"/>
      <c r="L4" s="238"/>
      <c r="M4" s="240"/>
      <c r="N4" s="240" t="str">
        <f t="shared" ref="N4:N67" si="0">IFERROR(G4/E4,"")</f>
        <v/>
      </c>
      <c r="O4" s="241"/>
      <c r="P4" s="241"/>
      <c r="Q4" s="220"/>
      <c r="R4" s="242"/>
      <c r="S4" s="242"/>
      <c r="T4" s="220"/>
      <c r="V4" s="218"/>
      <c r="W4" s="218"/>
      <c r="X4" s="218"/>
      <c r="Y4" s="218"/>
      <c r="Z4" s="218"/>
    </row>
    <row r="5" spans="1:26" s="243" customFormat="1" x14ac:dyDescent="0.35">
      <c r="A5" s="244" t="s">
        <v>549</v>
      </c>
      <c r="B5" s="210" t="s">
        <v>22</v>
      </c>
      <c r="C5" s="245" t="s">
        <v>30</v>
      </c>
      <c r="D5" s="211"/>
      <c r="E5" s="246" t="e">
        <f>E6+E7</f>
        <v>#VALUE!</v>
      </c>
      <c r="F5" s="246" t="e">
        <f>F6+F7</f>
        <v>#VALUE!</v>
      </c>
      <c r="G5" s="246" t="e">
        <f>G6+G7</f>
        <v>#VALUE!</v>
      </c>
      <c r="H5" s="247">
        <f>I5-30</f>
        <v>-30</v>
      </c>
      <c r="I5" s="212">
        <f>MAX(I6:I7)</f>
        <v>0</v>
      </c>
      <c r="J5" s="212">
        <f>K5-30</f>
        <v>45931</v>
      </c>
      <c r="K5" s="212">
        <v>45961</v>
      </c>
      <c r="L5" s="218" t="e">
        <f ca="1">IF(E5=F5,"Completed",IF(H5&gt;TODAY(),"On Schedule",IF(J5&gt;=H5,"On Schedule","Late")))</f>
        <v>#VALUE!</v>
      </c>
      <c r="M5" s="218" t="e">
        <f ca="1">IF(E5=G5,"Completed",IF(K5&gt;TODAY(),"On Schedule",IF(K5&gt;=I5,"On Schedule","Late")))</f>
        <v>#VALUE!</v>
      </c>
      <c r="N5" s="214" t="str">
        <f t="shared" si="0"/>
        <v/>
      </c>
      <c r="O5" s="215"/>
      <c r="P5" s="215"/>
      <c r="Q5" s="214"/>
      <c r="R5" s="216"/>
      <c r="S5" s="216"/>
      <c r="T5" s="214"/>
      <c r="X5" s="210"/>
      <c r="Y5" s="210"/>
      <c r="Z5" s="210"/>
    </row>
    <row r="6" spans="1:26" x14ac:dyDescent="0.35">
      <c r="A6" s="248" t="s">
        <v>1863</v>
      </c>
      <c r="C6" s="249" t="s">
        <v>1960</v>
      </c>
      <c r="D6" s="250" t="s">
        <v>384</v>
      </c>
      <c r="E6" s="218" t="e">
        <f>COUNTIFS('[1]7.2026'!$AG:$AG,A6,'[1]7.2026'!$R:$R,"&lt;&gt;",'[1]7.2026'!$AE:$AE,"&lt;&gt;",'[1]7.2026'!$AF:$AF,"")</f>
        <v>#VALUE!</v>
      </c>
      <c r="F6" s="218" t="e">
        <f>COUNTIFS('[1]7.2026'!AG:AG,A6,'[1]7.2026'!X:X,"&lt;&gt;")</f>
        <v>#VALUE!</v>
      </c>
      <c r="G6" s="218" t="e">
        <f>COUNTIFS('[1]7.2026'!AG:AG,A6,'[1]7.2026'!Z:Z,"&lt;&gt;")</f>
        <v>#VALUE!</v>
      </c>
      <c r="H6" s="251" t="e">
        <f t="shared" ref="H6:H69" si="1">I6-30</f>
        <v>#VALUE!</v>
      </c>
      <c r="I6" s="219" t="str">
        <f>IFERROR(_xlfn.MAXIFS('[1]7.2026'!$AH:$AH,'[1]7.2026'!$AG:$AG,A6,'[1]7.2026'!$AE:$AE,"&lt;&gt;"),"")</f>
        <v/>
      </c>
      <c r="J6" s="219">
        <f t="shared" ref="J6:J69" si="2">K6-30</f>
        <v>45931</v>
      </c>
      <c r="K6" s="219">
        <v>45961</v>
      </c>
      <c r="L6" s="218" t="e">
        <f t="shared" ref="L6:L45" ca="1" si="3">IF(E6=F6,"Completed",IF(H6&gt;TODAY(),"On Schedule",IF(J6&gt;=H6,"On Schedule","Late")))</f>
        <v>#VALUE!</v>
      </c>
      <c r="M6" s="218" t="e">
        <f t="shared" ref="M6:M45" ca="1" si="4">IF(E6=G6,"Completed",IF(K6&gt;TODAY(),"On Schedule",IF(K6&gt;=I6,"On Schedule","Late")))</f>
        <v>#VALUE!</v>
      </c>
      <c r="N6" s="220" t="str">
        <f t="shared" si="0"/>
        <v/>
      </c>
      <c r="V6" s="217"/>
      <c r="W6" s="217"/>
    </row>
    <row r="7" spans="1:26" x14ac:dyDescent="0.35">
      <c r="A7" s="248" t="s">
        <v>1864</v>
      </c>
      <c r="C7" s="249" t="s">
        <v>1961</v>
      </c>
      <c r="D7" s="250" t="s">
        <v>382</v>
      </c>
      <c r="E7" s="218" t="e">
        <f>COUNTIFS('[1]7.2026'!$AG:$AG,A7,'[1]7.2026'!$R:$R,"&lt;&gt;",'[1]7.2026'!$AE:$AE,"&lt;&gt;",'[1]7.2026'!$AF:$AF,"")</f>
        <v>#VALUE!</v>
      </c>
      <c r="F7" s="218" t="e">
        <f>COUNTIFS('[1]7.2026'!AG:AG,A7,'[1]7.2026'!X:X,"&lt;&gt;")</f>
        <v>#VALUE!</v>
      </c>
      <c r="G7" s="218" t="e">
        <f>COUNTIFS('[1]7.2026'!AG:AG,A7,'[1]7.2026'!Z:Z,"&lt;&gt;")</f>
        <v>#VALUE!</v>
      </c>
      <c r="H7" s="251" t="e">
        <f t="shared" si="1"/>
        <v>#VALUE!</v>
      </c>
      <c r="I7" s="219" t="str">
        <f>IFERROR(_xlfn.MAXIFS('[1]7.2026'!$AH:$AH,'[1]7.2026'!$AG:$AG,A7,'[1]7.2026'!$AE:$AE,"&lt;&gt;"),"")</f>
        <v/>
      </c>
      <c r="J7" s="219">
        <f t="shared" si="2"/>
        <v>45931</v>
      </c>
      <c r="K7" s="219">
        <v>45961</v>
      </c>
      <c r="L7" s="218" t="e">
        <f t="shared" ca="1" si="3"/>
        <v>#VALUE!</v>
      </c>
      <c r="M7" s="218" t="e">
        <f t="shared" ca="1" si="4"/>
        <v>#VALUE!</v>
      </c>
      <c r="N7" s="220" t="str">
        <f t="shared" si="0"/>
        <v/>
      </c>
      <c r="V7" s="217"/>
      <c r="W7" s="217"/>
    </row>
    <row r="8" spans="1:26" s="243" customFormat="1" x14ac:dyDescent="0.35">
      <c r="A8" s="244" t="s">
        <v>550</v>
      </c>
      <c r="B8" s="210" t="s">
        <v>23</v>
      </c>
      <c r="C8" s="245" t="s">
        <v>31</v>
      </c>
      <c r="D8" s="211"/>
      <c r="E8" s="246" t="e">
        <f>E9+E10+E11</f>
        <v>#VALUE!</v>
      </c>
      <c r="F8" s="246" t="e">
        <f>F9+F10+F11</f>
        <v>#VALUE!</v>
      </c>
      <c r="G8" s="246" t="e">
        <f>G9+G10+G11</f>
        <v>#VALUE!</v>
      </c>
      <c r="H8" s="247">
        <f t="shared" si="1"/>
        <v>-30</v>
      </c>
      <c r="I8" s="212">
        <f>MAX(I9:I11)</f>
        <v>0</v>
      </c>
      <c r="J8" s="212">
        <f t="shared" si="2"/>
        <v>45931</v>
      </c>
      <c r="K8" s="212">
        <v>45961</v>
      </c>
      <c r="L8" s="218" t="e">
        <f t="shared" ca="1" si="3"/>
        <v>#VALUE!</v>
      </c>
      <c r="M8" s="218" t="e">
        <f t="shared" ca="1" si="4"/>
        <v>#VALUE!</v>
      </c>
      <c r="N8" s="214" t="str">
        <f t="shared" si="0"/>
        <v/>
      </c>
      <c r="O8" s="215"/>
      <c r="P8" s="215"/>
      <c r="Q8" s="214"/>
      <c r="R8" s="216"/>
      <c r="S8" s="216"/>
      <c r="T8" s="214"/>
      <c r="W8" s="210"/>
      <c r="X8" s="210"/>
      <c r="Y8" s="210"/>
      <c r="Z8" s="210"/>
    </row>
    <row r="9" spans="1:26" x14ac:dyDescent="0.35">
      <c r="A9" s="248" t="s">
        <v>1962</v>
      </c>
      <c r="C9" s="249" t="s">
        <v>1960</v>
      </c>
      <c r="D9" s="250" t="s">
        <v>384</v>
      </c>
      <c r="E9" s="218" t="e">
        <f>COUNTIFS('[1]7.2026'!$AG:$AG,A9,'[1]7.2026'!$R:$R,"&lt;&gt;",'[1]7.2026'!$AE:$AE,"&lt;&gt;",'[1]7.2026'!$AF:$AF,"")</f>
        <v>#VALUE!</v>
      </c>
      <c r="F9" s="218" t="e">
        <f>COUNTIFS('[1]7.2026'!AG:AG,A9,'[1]7.2026'!X:X,"&lt;&gt;")</f>
        <v>#VALUE!</v>
      </c>
      <c r="G9" s="218" t="e">
        <f>COUNTIFS('[1]7.2026'!AG:AG,A9,'[1]7.2026'!Z:Z,"&lt;&gt;")</f>
        <v>#VALUE!</v>
      </c>
      <c r="H9" s="251" t="e">
        <f t="shared" si="1"/>
        <v>#VALUE!</v>
      </c>
      <c r="I9" s="219" t="str">
        <f>IFERROR(_xlfn.MAXIFS('[1]7.2026'!$AH:$AH,'[1]7.2026'!$AG:$AG,A9,'[1]7.2026'!$AE:$AE,"&lt;&gt;"),"")</f>
        <v/>
      </c>
      <c r="J9" s="219">
        <f t="shared" si="2"/>
        <v>45931</v>
      </c>
      <c r="K9" s="219">
        <v>45961</v>
      </c>
      <c r="L9" s="218" t="e">
        <f t="shared" ca="1" si="3"/>
        <v>#VALUE!</v>
      </c>
      <c r="M9" s="218" t="e">
        <f t="shared" ca="1" si="4"/>
        <v>#VALUE!</v>
      </c>
      <c r="N9" s="220" t="str">
        <f t="shared" si="0"/>
        <v/>
      </c>
      <c r="V9" s="217"/>
    </row>
    <row r="10" spans="1:26" x14ac:dyDescent="0.35">
      <c r="A10" s="248" t="s">
        <v>1963</v>
      </c>
      <c r="C10" s="249" t="s">
        <v>1961</v>
      </c>
      <c r="D10" s="250" t="s">
        <v>382</v>
      </c>
      <c r="E10" s="218" t="e">
        <f>COUNTIFS('[1]7.2026'!$AG:$AG,A10,'[1]7.2026'!$R:$R,"&lt;&gt;",'[1]7.2026'!$AE:$AE,"&lt;&gt;",'[1]7.2026'!$AF:$AF,"")</f>
        <v>#VALUE!</v>
      </c>
      <c r="F10" s="218" t="e">
        <f>COUNTIFS('[1]7.2026'!AG:AG,A10,'[1]7.2026'!X:X,"&lt;&gt;")</f>
        <v>#VALUE!</v>
      </c>
      <c r="G10" s="218" t="e">
        <f>COUNTIFS('[1]7.2026'!AG:AG,A10,'[1]7.2026'!Z:Z,"&lt;&gt;")</f>
        <v>#VALUE!</v>
      </c>
      <c r="H10" s="251" t="e">
        <f t="shared" si="1"/>
        <v>#VALUE!</v>
      </c>
      <c r="I10" s="219" t="str">
        <f>IFERROR(_xlfn.MAXIFS('[1]7.2026'!$AH:$AH,'[1]7.2026'!$AG:$AG,A10,'[1]7.2026'!$AE:$AE,"&lt;&gt;"),"")</f>
        <v/>
      </c>
      <c r="J10" s="219">
        <f t="shared" si="2"/>
        <v>45931</v>
      </c>
      <c r="K10" s="219">
        <v>45961</v>
      </c>
      <c r="L10" s="218" t="e">
        <f t="shared" ca="1" si="3"/>
        <v>#VALUE!</v>
      </c>
      <c r="M10" s="218" t="e">
        <f t="shared" ca="1" si="4"/>
        <v>#VALUE!</v>
      </c>
      <c r="N10" s="220" t="str">
        <f t="shared" si="0"/>
        <v/>
      </c>
      <c r="V10" s="217"/>
    </row>
    <row r="11" spans="1:26" x14ac:dyDescent="0.35">
      <c r="A11" s="248" t="s">
        <v>1964</v>
      </c>
      <c r="C11" s="249" t="s">
        <v>1961</v>
      </c>
      <c r="D11" s="250" t="s">
        <v>463</v>
      </c>
      <c r="E11" s="218" t="e">
        <f>COUNTIFS('[1]7.2026'!$AG:$AG,A11,'[1]7.2026'!$R:$R,"&lt;&gt;",'[1]7.2026'!$AE:$AE,"&lt;&gt;",'[1]7.2026'!$AF:$AF,"")</f>
        <v>#VALUE!</v>
      </c>
      <c r="F11" s="218" t="e">
        <f>COUNTIFS('[1]7.2026'!AG:AG,A11,'[1]7.2026'!X:X,"&lt;&gt;")</f>
        <v>#VALUE!</v>
      </c>
      <c r="G11" s="218" t="e">
        <f>COUNTIFS('[1]7.2026'!AG:AG,A11,'[1]7.2026'!Z:Z,"&lt;&gt;")</f>
        <v>#VALUE!</v>
      </c>
      <c r="H11" s="251" t="e">
        <f t="shared" si="1"/>
        <v>#VALUE!</v>
      </c>
      <c r="I11" s="219" t="str">
        <f>IFERROR(_xlfn.MAXIFS('[1]7.2026'!$AH:$AH,'[1]7.2026'!$AG:$AG,A11,'[1]7.2026'!$AE:$AE,"&lt;&gt;"),"")</f>
        <v/>
      </c>
      <c r="J11" s="219">
        <f t="shared" si="2"/>
        <v>45931</v>
      </c>
      <c r="K11" s="219">
        <v>45961</v>
      </c>
      <c r="L11" s="218" t="e">
        <f t="shared" ca="1" si="3"/>
        <v>#VALUE!</v>
      </c>
      <c r="M11" s="218" t="e">
        <f t="shared" ca="1" si="4"/>
        <v>#VALUE!</v>
      </c>
      <c r="N11" s="220" t="str">
        <f t="shared" si="0"/>
        <v/>
      </c>
      <c r="V11" s="217"/>
    </row>
    <row r="12" spans="1:26" s="243" customFormat="1" x14ac:dyDescent="0.35">
      <c r="A12" s="244" t="s">
        <v>551</v>
      </c>
      <c r="B12" s="210" t="s">
        <v>24</v>
      </c>
      <c r="C12" s="245" t="s">
        <v>32</v>
      </c>
      <c r="D12" s="211"/>
      <c r="E12" s="246" t="e">
        <f>E13+E14+E15+E16</f>
        <v>#VALUE!</v>
      </c>
      <c r="F12" s="246" t="e">
        <f>F13+F14+F15+F16</f>
        <v>#VALUE!</v>
      </c>
      <c r="G12" s="246" t="e">
        <f>G13+G14+G15+G16</f>
        <v>#VALUE!</v>
      </c>
      <c r="H12" s="247">
        <f t="shared" si="1"/>
        <v>-30</v>
      </c>
      <c r="I12" s="212">
        <f>MAX(I13:I16)</f>
        <v>0</v>
      </c>
      <c r="J12" s="212">
        <f t="shared" si="2"/>
        <v>46205</v>
      </c>
      <c r="K12" s="212">
        <v>46235</v>
      </c>
      <c r="L12" s="218" t="e">
        <f t="shared" ca="1" si="3"/>
        <v>#VALUE!</v>
      </c>
      <c r="M12" s="218" t="e">
        <f t="shared" ca="1" si="4"/>
        <v>#VALUE!</v>
      </c>
      <c r="N12" s="214" t="str">
        <f t="shared" si="0"/>
        <v/>
      </c>
      <c r="O12" s="215"/>
      <c r="P12" s="215"/>
      <c r="Q12" s="214"/>
      <c r="R12" s="216"/>
      <c r="S12" s="216"/>
      <c r="T12" s="214"/>
      <c r="W12" s="210"/>
      <c r="X12" s="210"/>
      <c r="Y12" s="210"/>
      <c r="Z12" s="210"/>
    </row>
    <row r="13" spans="1:26" x14ac:dyDescent="0.35">
      <c r="A13" s="248" t="s">
        <v>1965</v>
      </c>
      <c r="C13" s="249" t="s">
        <v>1960</v>
      </c>
      <c r="D13" s="250" t="s">
        <v>384</v>
      </c>
      <c r="E13" s="218" t="e">
        <f>COUNTIFS('[1]7.2026'!$AG:$AG,A13,'[1]7.2026'!$R:$R,"&lt;&gt;",'[1]7.2026'!$AE:$AE,"&lt;&gt;",'[1]7.2026'!$AF:$AF,"")</f>
        <v>#VALUE!</v>
      </c>
      <c r="F13" s="218" t="e">
        <f>COUNTIFS('[1]7.2026'!AG:AG,A13,'[1]7.2026'!X:X,"&lt;&gt;")</f>
        <v>#VALUE!</v>
      </c>
      <c r="G13" s="218" t="e">
        <f>COUNTIFS('[1]7.2026'!AG:AG,A13,'[1]7.2026'!Z:Z,"&lt;&gt;")</f>
        <v>#VALUE!</v>
      </c>
      <c r="H13" s="251" t="e">
        <f t="shared" si="1"/>
        <v>#VALUE!</v>
      </c>
      <c r="I13" s="219" t="str">
        <f>IFERROR(_xlfn.MAXIFS('[1]7.2026'!$AH:$AH,'[1]7.2026'!$AG:$AG,A13,'[1]7.2026'!$AE:$AE,"&lt;&gt;"),"")</f>
        <v/>
      </c>
      <c r="J13" s="219">
        <f t="shared" si="2"/>
        <v>46205</v>
      </c>
      <c r="K13" s="219">
        <v>46235</v>
      </c>
      <c r="L13" s="218" t="e">
        <f t="shared" ca="1" si="3"/>
        <v>#VALUE!</v>
      </c>
      <c r="M13" s="218" t="e">
        <f t="shared" ca="1" si="4"/>
        <v>#VALUE!</v>
      </c>
      <c r="N13" s="220" t="str">
        <f t="shared" si="0"/>
        <v/>
      </c>
      <c r="V13" s="217"/>
    </row>
    <row r="14" spans="1:26" x14ac:dyDescent="0.35">
      <c r="A14" s="248" t="s">
        <v>1966</v>
      </c>
      <c r="C14" s="249" t="s">
        <v>1961</v>
      </c>
      <c r="D14" s="250" t="s">
        <v>382</v>
      </c>
      <c r="E14" s="218" t="e">
        <f>COUNTIFS('[1]7.2026'!$AG:$AG,A14,'[1]7.2026'!$R:$R,"&lt;&gt;",'[1]7.2026'!$AE:$AE,"&lt;&gt;",'[1]7.2026'!$AF:$AF,"")</f>
        <v>#VALUE!</v>
      </c>
      <c r="F14" s="218" t="e">
        <f>COUNTIFS('[1]7.2026'!AG:AG,A14,'[1]7.2026'!X:X,"&lt;&gt;")</f>
        <v>#VALUE!</v>
      </c>
      <c r="G14" s="218" t="e">
        <f>COUNTIFS('[1]7.2026'!AG:AG,A14,'[1]7.2026'!Z:Z,"&lt;&gt;")</f>
        <v>#VALUE!</v>
      </c>
      <c r="H14" s="251" t="e">
        <f t="shared" si="1"/>
        <v>#VALUE!</v>
      </c>
      <c r="I14" s="219" t="str">
        <f>IFERROR(_xlfn.MAXIFS('[1]7.2026'!$AH:$AH,'[1]7.2026'!$AG:$AG,A14,'[1]7.2026'!$AE:$AE,"&lt;&gt;"),"")</f>
        <v/>
      </c>
      <c r="J14" s="219">
        <f t="shared" si="2"/>
        <v>45764</v>
      </c>
      <c r="K14" s="219">
        <v>45794</v>
      </c>
      <c r="L14" s="218" t="e">
        <f t="shared" ca="1" si="3"/>
        <v>#VALUE!</v>
      </c>
      <c r="M14" s="218" t="e">
        <f t="shared" ca="1" si="4"/>
        <v>#VALUE!</v>
      </c>
      <c r="N14" s="220" t="str">
        <f t="shared" si="0"/>
        <v/>
      </c>
      <c r="V14" s="217"/>
    </row>
    <row r="15" spans="1:26" x14ac:dyDescent="0.35">
      <c r="A15" s="248" t="s">
        <v>1967</v>
      </c>
      <c r="C15" s="249" t="s">
        <v>1961</v>
      </c>
      <c r="D15" s="250" t="s">
        <v>468</v>
      </c>
      <c r="E15" s="218" t="e">
        <f>COUNTIFS('[1]7.2026'!$AG:$AG,A15,'[1]7.2026'!$R:$R,"&lt;&gt;",'[1]7.2026'!$AE:$AE,"&lt;&gt;",'[1]7.2026'!$AF:$AF,"")</f>
        <v>#VALUE!</v>
      </c>
      <c r="F15" s="218" t="e">
        <f>COUNTIFS('[1]7.2026'!AG:AG,A15,'[1]7.2026'!X:X,"&lt;&gt;")</f>
        <v>#VALUE!</v>
      </c>
      <c r="G15" s="218" t="e">
        <f>COUNTIFS('[1]7.2026'!AG:AG,A15,'[1]7.2026'!Z:Z,"&lt;&gt;")</f>
        <v>#VALUE!</v>
      </c>
      <c r="H15" s="251" t="e">
        <f t="shared" si="1"/>
        <v>#VALUE!</v>
      </c>
      <c r="I15" s="219" t="str">
        <f>IFERROR(_xlfn.MAXIFS('[1]7.2026'!$AH:$AH,'[1]7.2026'!$AG:$AG,A15,'[1]7.2026'!$AE:$AE,"&lt;&gt;"),"")</f>
        <v/>
      </c>
      <c r="J15" s="219">
        <f t="shared" si="2"/>
        <v>46205</v>
      </c>
      <c r="K15" s="219">
        <v>46235</v>
      </c>
      <c r="L15" s="218" t="e">
        <f t="shared" ca="1" si="3"/>
        <v>#VALUE!</v>
      </c>
      <c r="M15" s="218" t="e">
        <f t="shared" ca="1" si="4"/>
        <v>#VALUE!</v>
      </c>
      <c r="N15" s="220" t="str">
        <f t="shared" si="0"/>
        <v/>
      </c>
      <c r="V15" s="217"/>
    </row>
    <row r="16" spans="1:26" x14ac:dyDescent="0.35">
      <c r="A16" s="248" t="s">
        <v>1968</v>
      </c>
      <c r="C16" s="249" t="s">
        <v>1961</v>
      </c>
      <c r="D16" s="250" t="s">
        <v>1969</v>
      </c>
      <c r="E16" s="218" t="e">
        <f>COUNTIFS('[1]7.2026'!$AG:$AG,A16,'[1]7.2026'!$R:$R,"&lt;&gt;",'[1]7.2026'!$AE:$AE,"&lt;&gt;",'[1]7.2026'!$AF:$AF,"")</f>
        <v>#VALUE!</v>
      </c>
      <c r="F16" s="218" t="e">
        <f>COUNTIFS('[1]7.2026'!AG:AG,A16,'[1]7.2026'!X:X,"&lt;&gt;")</f>
        <v>#VALUE!</v>
      </c>
      <c r="G16" s="218" t="e">
        <f>COUNTIFS('[1]7.2026'!AG:AG,A16,'[1]7.2026'!Z:Z,"&lt;&gt;")</f>
        <v>#VALUE!</v>
      </c>
      <c r="H16" s="251" t="e">
        <f t="shared" si="1"/>
        <v>#VALUE!</v>
      </c>
      <c r="I16" s="219" t="str">
        <f>IFERROR(_xlfn.MAXIFS('[1]7.2026'!$AH:$AH,'[1]7.2026'!$AG:$AG,A16,'[1]7.2026'!$AE:$AE,"&lt;&gt;"),"")</f>
        <v/>
      </c>
      <c r="J16" s="219">
        <f t="shared" si="2"/>
        <v>46205</v>
      </c>
      <c r="K16" s="219">
        <v>46235</v>
      </c>
      <c r="L16" s="218" t="e">
        <f t="shared" ca="1" si="3"/>
        <v>#VALUE!</v>
      </c>
      <c r="M16" s="218" t="e">
        <f t="shared" ca="1" si="4"/>
        <v>#VALUE!</v>
      </c>
      <c r="N16" s="220" t="str">
        <f t="shared" si="0"/>
        <v/>
      </c>
      <c r="V16" s="217"/>
    </row>
    <row r="17" spans="1:22" s="210" customFormat="1" x14ac:dyDescent="0.35">
      <c r="A17" s="244" t="s">
        <v>552</v>
      </c>
      <c r="B17" s="210" t="s">
        <v>25</v>
      </c>
      <c r="C17" s="245" t="s">
        <v>33</v>
      </c>
      <c r="D17" s="211"/>
      <c r="E17" s="246" t="e">
        <f>E18+E19</f>
        <v>#VALUE!</v>
      </c>
      <c r="F17" s="246" t="e">
        <f>F18+F19</f>
        <v>#VALUE!</v>
      </c>
      <c r="G17" s="246" t="e">
        <f>G18+G19</f>
        <v>#VALUE!</v>
      </c>
      <c r="H17" s="247">
        <f t="shared" si="1"/>
        <v>-30</v>
      </c>
      <c r="I17" s="212">
        <f>MAX(I18:I19)</f>
        <v>0</v>
      </c>
      <c r="J17" s="212">
        <f t="shared" si="2"/>
        <v>46023</v>
      </c>
      <c r="K17" s="212">
        <v>46053</v>
      </c>
      <c r="L17" s="218" t="e">
        <f t="shared" ca="1" si="3"/>
        <v>#VALUE!</v>
      </c>
      <c r="M17" s="218" t="e">
        <f t="shared" ca="1" si="4"/>
        <v>#VALUE!</v>
      </c>
      <c r="N17" s="214" t="str">
        <f t="shared" si="0"/>
        <v/>
      </c>
      <c r="O17" s="215"/>
      <c r="P17" s="215"/>
      <c r="Q17" s="214"/>
      <c r="R17" s="216"/>
      <c r="S17" s="216"/>
      <c r="T17" s="214"/>
      <c r="U17" s="243"/>
      <c r="V17" s="243"/>
    </row>
    <row r="18" spans="1:22" s="218" customFormat="1" x14ac:dyDescent="0.35">
      <c r="A18" s="248" t="s">
        <v>1931</v>
      </c>
      <c r="C18" s="249" t="s">
        <v>1960</v>
      </c>
      <c r="D18" s="250" t="s">
        <v>384</v>
      </c>
      <c r="E18" s="218" t="e">
        <f>COUNTIFS('[1]7.2026'!$AG:$AG,A18,'[1]7.2026'!$R:$R,"&lt;&gt;",'[1]7.2026'!$AE:$AE,"&lt;&gt;",'[1]7.2026'!$AF:$AF,"")</f>
        <v>#VALUE!</v>
      </c>
      <c r="F18" s="218" t="e">
        <f>COUNTIFS('[1]7.2026'!AG:AG,A18,'[1]7.2026'!X:X,"&lt;&gt;")</f>
        <v>#VALUE!</v>
      </c>
      <c r="G18" s="218" t="e">
        <f>COUNTIFS('[1]7.2026'!AG:AG,A18,'[1]7.2026'!Z:Z,"&lt;&gt;")</f>
        <v>#VALUE!</v>
      </c>
      <c r="H18" s="251" t="e">
        <f t="shared" si="1"/>
        <v>#VALUE!</v>
      </c>
      <c r="I18" s="219" t="str">
        <f>IFERROR(_xlfn.MAXIFS('[1]7.2026'!$AH:$AH,'[1]7.2026'!$AG:$AG,A18,'[1]7.2026'!$AE:$AE,"&lt;&gt;"),"")</f>
        <v/>
      </c>
      <c r="J18" s="219">
        <f t="shared" si="2"/>
        <v>46023</v>
      </c>
      <c r="K18" s="219">
        <v>46053</v>
      </c>
      <c r="L18" s="218" t="e">
        <f t="shared" ca="1" si="3"/>
        <v>#VALUE!</v>
      </c>
      <c r="M18" s="218" t="e">
        <f t="shared" ca="1" si="4"/>
        <v>#VALUE!</v>
      </c>
      <c r="N18" s="220" t="str">
        <f t="shared" si="0"/>
        <v/>
      </c>
      <c r="O18" s="241"/>
      <c r="P18" s="241"/>
      <c r="Q18" s="220"/>
      <c r="R18" s="242"/>
      <c r="S18" s="242"/>
      <c r="T18" s="220"/>
      <c r="U18" s="217"/>
      <c r="V18" s="217"/>
    </row>
    <row r="19" spans="1:22" s="218" customFormat="1" x14ac:dyDescent="0.35">
      <c r="A19" s="248" t="s">
        <v>1932</v>
      </c>
      <c r="C19" s="249" t="s">
        <v>1961</v>
      </c>
      <c r="D19" s="250" t="s">
        <v>382</v>
      </c>
      <c r="E19" s="218" t="e">
        <f>COUNTIFS('[1]7.2026'!$AG:$AG,A19,'[1]7.2026'!$R:$R,"&lt;&gt;",'[1]7.2026'!$AE:$AE,"&lt;&gt;",'[1]7.2026'!$AF:$AF,"")</f>
        <v>#VALUE!</v>
      </c>
      <c r="F19" s="218" t="e">
        <f>COUNTIFS('[1]7.2026'!AG:AG,A19,'[1]7.2026'!X:X,"&lt;&gt;")</f>
        <v>#VALUE!</v>
      </c>
      <c r="G19" s="218" t="e">
        <f>COUNTIFS('[1]7.2026'!AG:AG,A19,'[1]7.2026'!Z:Z,"&lt;&gt;")</f>
        <v>#VALUE!</v>
      </c>
      <c r="H19" s="251" t="e">
        <f t="shared" si="1"/>
        <v>#VALUE!</v>
      </c>
      <c r="I19" s="219" t="str">
        <f>IFERROR(_xlfn.MAXIFS('[1]7.2026'!$AH:$AH,'[1]7.2026'!$AG:$AG,A19,'[1]7.2026'!$AE:$AE,"&lt;&gt;"),"")</f>
        <v/>
      </c>
      <c r="J19" s="219">
        <f t="shared" si="2"/>
        <v>46023</v>
      </c>
      <c r="K19" s="219">
        <v>46053</v>
      </c>
      <c r="L19" s="218" t="e">
        <f t="shared" ca="1" si="3"/>
        <v>#VALUE!</v>
      </c>
      <c r="M19" s="218" t="e">
        <f t="shared" ca="1" si="4"/>
        <v>#VALUE!</v>
      </c>
      <c r="N19" s="220" t="str">
        <f t="shared" si="0"/>
        <v/>
      </c>
      <c r="O19" s="241"/>
      <c r="P19" s="241"/>
      <c r="Q19" s="220"/>
      <c r="R19" s="242"/>
      <c r="S19" s="242"/>
      <c r="T19" s="220"/>
      <c r="U19" s="217"/>
      <c r="V19" s="217"/>
    </row>
    <row r="20" spans="1:22" s="210" customFormat="1" x14ac:dyDescent="0.35">
      <c r="A20" s="244" t="s">
        <v>553</v>
      </c>
      <c r="B20" s="210" t="s">
        <v>26</v>
      </c>
      <c r="C20" s="245" t="s">
        <v>34</v>
      </c>
      <c r="D20" s="211"/>
      <c r="E20" s="246" t="e">
        <f>E21+E22</f>
        <v>#VALUE!</v>
      </c>
      <c r="F20" s="246" t="e">
        <f>F21+F22</f>
        <v>#VALUE!</v>
      </c>
      <c r="G20" s="246" t="e">
        <f>G21+G22</f>
        <v>#VALUE!</v>
      </c>
      <c r="H20" s="247">
        <f t="shared" si="1"/>
        <v>-30</v>
      </c>
      <c r="I20" s="212">
        <f>MAX(I21:I22)</f>
        <v>0</v>
      </c>
      <c r="J20" s="212">
        <f t="shared" si="2"/>
        <v>45610</v>
      </c>
      <c r="K20" s="212">
        <v>45640</v>
      </c>
      <c r="L20" s="218" t="e">
        <f t="shared" ca="1" si="3"/>
        <v>#VALUE!</v>
      </c>
      <c r="M20" s="218" t="e">
        <f t="shared" ca="1" si="4"/>
        <v>#VALUE!</v>
      </c>
      <c r="N20" s="214" t="str">
        <f t="shared" si="0"/>
        <v/>
      </c>
      <c r="O20" s="215"/>
      <c r="P20" s="215"/>
      <c r="Q20" s="214"/>
      <c r="R20" s="216"/>
      <c r="S20" s="216"/>
      <c r="T20" s="214"/>
      <c r="U20" s="243"/>
      <c r="V20" s="243"/>
    </row>
    <row r="21" spans="1:22" s="218" customFormat="1" x14ac:dyDescent="0.35">
      <c r="A21" s="248" t="s">
        <v>1970</v>
      </c>
      <c r="C21" s="249" t="s">
        <v>1960</v>
      </c>
      <c r="D21" s="250" t="s">
        <v>384</v>
      </c>
      <c r="E21" s="218" t="e">
        <f>COUNTIFS('[1]7.2026'!$AG:$AG,A21,'[1]7.2026'!$R:$R,"&lt;&gt;",'[1]7.2026'!$AE:$AE,"&lt;&gt;",'[1]7.2026'!$AF:$AF,"")</f>
        <v>#VALUE!</v>
      </c>
      <c r="F21" s="218" t="e">
        <f>COUNTIFS('[1]7.2026'!AG:AG,A21,'[1]7.2026'!X:X,"&lt;&gt;")</f>
        <v>#VALUE!</v>
      </c>
      <c r="G21" s="218" t="e">
        <f>COUNTIFS('[1]7.2026'!AG:AG,A21,'[1]7.2026'!Z:Z,"&lt;&gt;")</f>
        <v>#VALUE!</v>
      </c>
      <c r="H21" s="251" t="e">
        <f t="shared" si="1"/>
        <v>#VALUE!</v>
      </c>
      <c r="I21" s="219" t="str">
        <f>IFERROR(_xlfn.MAXIFS('[1]7.2026'!$AH:$AH,'[1]7.2026'!$AG:$AG,A21,'[1]7.2026'!$AE:$AE,"&lt;&gt;"),"")</f>
        <v/>
      </c>
      <c r="J21" s="219">
        <f t="shared" si="2"/>
        <v>45610</v>
      </c>
      <c r="K21" s="219">
        <v>45640</v>
      </c>
      <c r="L21" s="218" t="e">
        <f t="shared" ca="1" si="3"/>
        <v>#VALUE!</v>
      </c>
      <c r="M21" s="218" t="e">
        <f t="shared" ca="1" si="4"/>
        <v>#VALUE!</v>
      </c>
      <c r="N21" s="220" t="str">
        <f t="shared" si="0"/>
        <v/>
      </c>
      <c r="O21" s="241"/>
      <c r="P21" s="241"/>
      <c r="Q21" s="220"/>
      <c r="R21" s="242"/>
      <c r="S21" s="242"/>
      <c r="T21" s="220"/>
      <c r="U21" s="217"/>
      <c r="V21" s="217"/>
    </row>
    <row r="22" spans="1:22" s="218" customFormat="1" x14ac:dyDescent="0.35">
      <c r="A22" s="248" t="s">
        <v>1971</v>
      </c>
      <c r="C22" s="249" t="s">
        <v>1961</v>
      </c>
      <c r="D22" s="250" t="s">
        <v>382</v>
      </c>
      <c r="E22" s="218" t="e">
        <f>COUNTIFS('[1]7.2026'!$AG:$AG,A22,'[1]7.2026'!$R:$R,"&lt;&gt;",'[1]7.2026'!$AE:$AE,"&lt;&gt;",'[1]7.2026'!$AF:$AF,"")</f>
        <v>#VALUE!</v>
      </c>
      <c r="F22" s="218" t="e">
        <f>COUNTIFS('[1]7.2026'!AG:AG,A22,'[1]7.2026'!X:X,"&lt;&gt;")</f>
        <v>#VALUE!</v>
      </c>
      <c r="G22" s="218" t="e">
        <f>COUNTIFS('[1]7.2026'!AG:AG,A22,'[1]7.2026'!Z:Z,"&lt;&gt;")</f>
        <v>#VALUE!</v>
      </c>
      <c r="H22" s="251" t="e">
        <f t="shared" si="1"/>
        <v>#VALUE!</v>
      </c>
      <c r="I22" s="219" t="str">
        <f>IFERROR(_xlfn.MAXIFS('[1]7.2026'!$AH:$AH,'[1]7.2026'!$AG:$AG,A22,'[1]7.2026'!$AE:$AE,"&lt;&gt;"),"")</f>
        <v/>
      </c>
      <c r="J22" s="219">
        <f t="shared" si="2"/>
        <v>45610</v>
      </c>
      <c r="K22" s="219">
        <v>45640</v>
      </c>
      <c r="L22" s="218" t="e">
        <f t="shared" ca="1" si="3"/>
        <v>#VALUE!</v>
      </c>
      <c r="M22" s="218" t="e">
        <f t="shared" ca="1" si="4"/>
        <v>#VALUE!</v>
      </c>
      <c r="N22" s="220" t="str">
        <f t="shared" si="0"/>
        <v/>
      </c>
      <c r="O22" s="241"/>
      <c r="P22" s="241"/>
      <c r="Q22" s="220"/>
      <c r="R22" s="242"/>
      <c r="S22" s="242"/>
      <c r="T22" s="220"/>
      <c r="U22" s="217"/>
      <c r="V22" s="217"/>
    </row>
    <row r="23" spans="1:22" s="210" customFormat="1" x14ac:dyDescent="0.35">
      <c r="A23" s="244" t="s">
        <v>554</v>
      </c>
      <c r="B23" s="210" t="s">
        <v>27</v>
      </c>
      <c r="C23" s="245" t="s">
        <v>35</v>
      </c>
      <c r="D23" s="211"/>
      <c r="E23" s="246" t="e">
        <f>E24+E25</f>
        <v>#VALUE!</v>
      </c>
      <c r="F23" s="246" t="e">
        <f>F24+F25</f>
        <v>#VALUE!</v>
      </c>
      <c r="G23" s="246" t="e">
        <f>G24+G25</f>
        <v>#VALUE!</v>
      </c>
      <c r="H23" s="247">
        <f t="shared" si="1"/>
        <v>-30</v>
      </c>
      <c r="I23" s="212">
        <f>MAX(I24:I25)</f>
        <v>0</v>
      </c>
      <c r="J23" s="212">
        <f t="shared" si="2"/>
        <v>45719</v>
      </c>
      <c r="K23" s="212">
        <v>45749</v>
      </c>
      <c r="L23" s="218" t="e">
        <f t="shared" ca="1" si="3"/>
        <v>#VALUE!</v>
      </c>
      <c r="M23" s="218" t="e">
        <f t="shared" ca="1" si="4"/>
        <v>#VALUE!</v>
      </c>
      <c r="N23" s="214" t="str">
        <f t="shared" si="0"/>
        <v/>
      </c>
      <c r="O23" s="215"/>
      <c r="P23" s="215"/>
      <c r="Q23" s="214"/>
      <c r="R23" s="216"/>
      <c r="S23" s="216"/>
      <c r="T23" s="214"/>
      <c r="U23" s="243"/>
      <c r="V23" s="243"/>
    </row>
    <row r="24" spans="1:22" s="218" customFormat="1" x14ac:dyDescent="0.35">
      <c r="A24" s="248" t="s">
        <v>555</v>
      </c>
      <c r="C24" s="249" t="s">
        <v>1960</v>
      </c>
      <c r="D24" s="250" t="s">
        <v>384</v>
      </c>
      <c r="E24" s="218" t="e">
        <f>COUNTIFS('[1]7.2026'!$AG:$AG,A24,'[1]7.2026'!$R:$R,"&lt;&gt;",'[1]7.2026'!$AE:$AE,"&lt;&gt;",'[1]7.2026'!$AF:$AF,"")</f>
        <v>#VALUE!</v>
      </c>
      <c r="F24" s="218" t="e">
        <f>COUNTIFS('[1]7.2026'!AG:AG,A24,'[1]7.2026'!X:X,"&lt;&gt;")</f>
        <v>#VALUE!</v>
      </c>
      <c r="G24" s="218" t="e">
        <f>COUNTIFS('[1]7.2026'!AG:AG,A24,'[1]7.2026'!Z:Z,"&lt;&gt;")</f>
        <v>#VALUE!</v>
      </c>
      <c r="H24" s="251" t="e">
        <f t="shared" si="1"/>
        <v>#VALUE!</v>
      </c>
      <c r="I24" s="219" t="str">
        <f>IFERROR(_xlfn.MAXIFS('[1]7.2026'!$AH:$AH,'[1]7.2026'!$AG:$AG,A24,'[1]7.2026'!$AE:$AE,"&lt;&gt;"),"")</f>
        <v/>
      </c>
      <c r="J24" s="219">
        <f t="shared" si="2"/>
        <v>45719</v>
      </c>
      <c r="K24" s="219">
        <v>45749</v>
      </c>
      <c r="L24" s="218" t="e">
        <f t="shared" ca="1" si="3"/>
        <v>#VALUE!</v>
      </c>
      <c r="M24" s="218" t="e">
        <f t="shared" ca="1" si="4"/>
        <v>#VALUE!</v>
      </c>
      <c r="N24" s="220" t="str">
        <f t="shared" si="0"/>
        <v/>
      </c>
      <c r="O24" s="241"/>
      <c r="P24" s="241"/>
      <c r="Q24" s="220"/>
      <c r="R24" s="242"/>
      <c r="S24" s="242"/>
      <c r="T24" s="220"/>
      <c r="U24" s="217"/>
      <c r="V24" s="217"/>
    </row>
    <row r="25" spans="1:22" s="218" customFormat="1" x14ac:dyDescent="0.35">
      <c r="A25" s="248" t="s">
        <v>556</v>
      </c>
      <c r="C25" s="249" t="s">
        <v>1961</v>
      </c>
      <c r="D25" s="250" t="s">
        <v>468</v>
      </c>
      <c r="E25" s="218" t="e">
        <f>COUNTIFS('[1]7.2026'!$AG:$AG,A25,'[1]7.2026'!$R:$R,"&lt;&gt;",'[1]7.2026'!$AE:$AE,"&lt;&gt;",'[1]7.2026'!$AF:$AF,"")</f>
        <v>#VALUE!</v>
      </c>
      <c r="F25" s="218" t="e">
        <f>COUNTIFS('[1]7.2026'!AG:AG,A25,'[1]7.2026'!X:X,"&lt;&gt;")</f>
        <v>#VALUE!</v>
      </c>
      <c r="G25" s="218" t="e">
        <f>COUNTIFS('[1]7.2026'!AG:AG,A25,'[1]7.2026'!Z:Z,"&lt;&gt;")</f>
        <v>#VALUE!</v>
      </c>
      <c r="H25" s="251" t="e">
        <f t="shared" si="1"/>
        <v>#VALUE!</v>
      </c>
      <c r="I25" s="219" t="str">
        <f>IFERROR(_xlfn.MAXIFS('[1]7.2026'!$AH:$AH,'[1]7.2026'!$AG:$AG,A25,'[1]7.2026'!$AE:$AE,"&lt;&gt;"),"")</f>
        <v/>
      </c>
      <c r="J25" s="219">
        <f t="shared" si="2"/>
        <v>45719</v>
      </c>
      <c r="K25" s="219">
        <v>45749</v>
      </c>
      <c r="L25" s="218" t="e">
        <f t="shared" ca="1" si="3"/>
        <v>#VALUE!</v>
      </c>
      <c r="M25" s="218" t="e">
        <f t="shared" ca="1" si="4"/>
        <v>#VALUE!</v>
      </c>
      <c r="N25" s="220" t="str">
        <f t="shared" si="0"/>
        <v/>
      </c>
      <c r="O25" s="241"/>
      <c r="P25" s="241"/>
      <c r="Q25" s="220"/>
      <c r="R25" s="242"/>
      <c r="S25" s="242"/>
      <c r="T25" s="220"/>
      <c r="U25" s="217"/>
      <c r="V25" s="217"/>
    </row>
    <row r="26" spans="1:22" s="210" customFormat="1" x14ac:dyDescent="0.35">
      <c r="A26" s="244" t="s">
        <v>557</v>
      </c>
      <c r="B26" s="210" t="s">
        <v>28</v>
      </c>
      <c r="C26" s="245" t="s">
        <v>36</v>
      </c>
      <c r="D26" s="211"/>
      <c r="E26" s="246" t="e">
        <f>E27+E28</f>
        <v>#VALUE!</v>
      </c>
      <c r="F26" s="246" t="e">
        <f>F27+F28</f>
        <v>#VALUE!</v>
      </c>
      <c r="G26" s="246" t="e">
        <f>G27+G28</f>
        <v>#VALUE!</v>
      </c>
      <c r="H26" s="247">
        <f t="shared" si="1"/>
        <v>-30</v>
      </c>
      <c r="I26" s="212">
        <f>MAX(I27:I28)</f>
        <v>0</v>
      </c>
      <c r="J26" s="212">
        <f t="shared" si="2"/>
        <v>46066</v>
      </c>
      <c r="K26" s="212">
        <v>46096</v>
      </c>
      <c r="L26" s="218" t="e">
        <f t="shared" ca="1" si="3"/>
        <v>#VALUE!</v>
      </c>
      <c r="M26" s="218" t="e">
        <f t="shared" ca="1" si="4"/>
        <v>#VALUE!</v>
      </c>
      <c r="N26" s="214" t="str">
        <f t="shared" si="0"/>
        <v/>
      </c>
      <c r="O26" s="215"/>
      <c r="P26" s="215"/>
      <c r="Q26" s="214"/>
      <c r="R26" s="216"/>
      <c r="S26" s="216"/>
      <c r="T26" s="214"/>
      <c r="U26" s="243"/>
      <c r="V26" s="243"/>
    </row>
    <row r="27" spans="1:22" s="218" customFormat="1" x14ac:dyDescent="0.35">
      <c r="A27" s="248" t="s">
        <v>558</v>
      </c>
      <c r="C27" s="249" t="s">
        <v>1960</v>
      </c>
      <c r="D27" s="250" t="s">
        <v>384</v>
      </c>
      <c r="E27" s="218" t="e">
        <f>COUNTIFS('[1]7.2026'!$AG:$AG,A27,'[1]7.2026'!$R:$R,"&lt;&gt;",'[1]7.2026'!$AE:$AE,"&lt;&gt;",'[1]7.2026'!$AF:$AF,"")</f>
        <v>#VALUE!</v>
      </c>
      <c r="F27" s="218" t="e">
        <f>COUNTIFS('[1]7.2026'!AG:AG,A27,'[1]7.2026'!X:X,"&lt;&gt;")</f>
        <v>#VALUE!</v>
      </c>
      <c r="G27" s="218" t="e">
        <f>COUNTIFS('[1]7.2026'!AG:AG,A27,'[1]7.2026'!Z:Z,"&lt;&gt;")</f>
        <v>#VALUE!</v>
      </c>
      <c r="H27" s="251" t="e">
        <f t="shared" si="1"/>
        <v>#VALUE!</v>
      </c>
      <c r="I27" s="219" t="str">
        <f>IFERROR(_xlfn.MAXIFS('[1]7.2026'!$AH:$AH,'[1]7.2026'!$AG:$AG,A27,'[1]7.2026'!$AE:$AE,"&lt;&gt;"),"")</f>
        <v/>
      </c>
      <c r="J27" s="219">
        <f t="shared" si="2"/>
        <v>46066</v>
      </c>
      <c r="K27" s="219">
        <v>46096</v>
      </c>
      <c r="L27" s="218" t="e">
        <f t="shared" ca="1" si="3"/>
        <v>#VALUE!</v>
      </c>
      <c r="M27" s="218" t="e">
        <f t="shared" ca="1" si="4"/>
        <v>#VALUE!</v>
      </c>
      <c r="N27" s="220" t="str">
        <f t="shared" si="0"/>
        <v/>
      </c>
      <c r="O27" s="241"/>
      <c r="P27" s="241"/>
      <c r="Q27" s="220"/>
      <c r="R27" s="242"/>
      <c r="S27" s="242"/>
      <c r="T27" s="220"/>
      <c r="U27" s="217"/>
      <c r="V27" s="217"/>
    </row>
    <row r="28" spans="1:22" s="218" customFormat="1" x14ac:dyDescent="0.35">
      <c r="A28" s="248" t="s">
        <v>559</v>
      </c>
      <c r="C28" s="249" t="s">
        <v>1961</v>
      </c>
      <c r="D28" s="250" t="s">
        <v>382</v>
      </c>
      <c r="E28" s="218" t="e">
        <f>COUNTIFS('[1]7.2026'!$AG:$AG,A28,'[1]7.2026'!$R:$R,"&lt;&gt;",'[1]7.2026'!$AE:$AE,"&lt;&gt;",'[1]7.2026'!$AF:$AF,"")</f>
        <v>#VALUE!</v>
      </c>
      <c r="F28" s="218" t="e">
        <f>COUNTIFS('[1]7.2026'!AG:AG,A28,'[1]7.2026'!X:X,"&lt;&gt;")</f>
        <v>#VALUE!</v>
      </c>
      <c r="G28" s="218" t="e">
        <f>COUNTIFS('[1]7.2026'!AG:AG,A28,'[1]7.2026'!Z:Z,"&lt;&gt;")</f>
        <v>#VALUE!</v>
      </c>
      <c r="H28" s="251" t="e">
        <f t="shared" si="1"/>
        <v>#VALUE!</v>
      </c>
      <c r="I28" s="219" t="str">
        <f>IFERROR(_xlfn.MAXIFS('[1]7.2026'!$AH:$AH,'[1]7.2026'!$AG:$AG,A28,'[1]7.2026'!$AE:$AE,"&lt;&gt;"),"")</f>
        <v/>
      </c>
      <c r="J28" s="219">
        <f t="shared" si="2"/>
        <v>46066</v>
      </c>
      <c r="K28" s="219">
        <v>46096</v>
      </c>
      <c r="L28" s="218" t="e">
        <f t="shared" ca="1" si="3"/>
        <v>#VALUE!</v>
      </c>
      <c r="M28" s="218" t="e">
        <f t="shared" ca="1" si="4"/>
        <v>#VALUE!</v>
      </c>
      <c r="N28" s="220" t="str">
        <f t="shared" si="0"/>
        <v/>
      </c>
      <c r="O28" s="241"/>
      <c r="P28" s="241"/>
      <c r="Q28" s="220"/>
      <c r="R28" s="242"/>
      <c r="S28" s="242"/>
      <c r="T28" s="220"/>
      <c r="U28" s="217"/>
      <c r="V28" s="217"/>
    </row>
    <row r="29" spans="1:22" s="210" customFormat="1" x14ac:dyDescent="0.35">
      <c r="A29" s="244" t="s">
        <v>560</v>
      </c>
      <c r="B29" s="210" t="s">
        <v>29</v>
      </c>
      <c r="C29" s="245" t="s">
        <v>37</v>
      </c>
      <c r="D29" s="211"/>
      <c r="E29" s="246" t="e">
        <f>E30+E31</f>
        <v>#VALUE!</v>
      </c>
      <c r="F29" s="246" t="e">
        <f>F30+F31</f>
        <v>#VALUE!</v>
      </c>
      <c r="G29" s="246" t="e">
        <f>G30+G31</f>
        <v>#VALUE!</v>
      </c>
      <c r="H29" s="247">
        <f t="shared" si="1"/>
        <v>-30</v>
      </c>
      <c r="I29" s="212">
        <f>MAX(I30:I31)</f>
        <v>0</v>
      </c>
      <c r="J29" s="212">
        <f t="shared" si="2"/>
        <v>46066</v>
      </c>
      <c r="K29" s="212">
        <v>46096</v>
      </c>
      <c r="L29" s="218" t="e">
        <f t="shared" ca="1" si="3"/>
        <v>#VALUE!</v>
      </c>
      <c r="M29" s="218" t="e">
        <f t="shared" ca="1" si="4"/>
        <v>#VALUE!</v>
      </c>
      <c r="N29" s="214" t="str">
        <f t="shared" si="0"/>
        <v/>
      </c>
      <c r="O29" s="215"/>
      <c r="P29" s="215"/>
      <c r="Q29" s="214"/>
      <c r="R29" s="216"/>
      <c r="S29" s="216"/>
      <c r="T29" s="214"/>
      <c r="U29" s="243"/>
      <c r="V29" s="243"/>
    </row>
    <row r="30" spans="1:22" s="218" customFormat="1" x14ac:dyDescent="0.35">
      <c r="A30" s="248" t="s">
        <v>561</v>
      </c>
      <c r="C30" s="249" t="s">
        <v>1960</v>
      </c>
      <c r="D30" s="250" t="s">
        <v>384</v>
      </c>
      <c r="E30" s="218" t="e">
        <f>COUNTIFS('[1]7.2026'!$AG:$AG,A30,'[1]7.2026'!$R:$R,"&lt;&gt;",'[1]7.2026'!$AE:$AE,"&lt;&gt;",'[1]7.2026'!$AF:$AF,"")</f>
        <v>#VALUE!</v>
      </c>
      <c r="F30" s="218" t="e">
        <f>COUNTIFS('[1]7.2026'!AG:AG,A30,'[1]7.2026'!X:X,"&lt;&gt;")</f>
        <v>#VALUE!</v>
      </c>
      <c r="G30" s="218" t="e">
        <f>COUNTIFS('[1]7.2026'!AG:AG,A30,'[1]7.2026'!Z:Z,"&lt;&gt;")</f>
        <v>#VALUE!</v>
      </c>
      <c r="H30" s="251" t="e">
        <f t="shared" si="1"/>
        <v>#VALUE!</v>
      </c>
      <c r="I30" s="219" t="str">
        <f>IFERROR(_xlfn.MAXIFS('[1]7.2026'!$AH:$AH,'[1]7.2026'!$AG:$AG,A30,'[1]7.2026'!$AE:$AE,"&lt;&gt;"),"")</f>
        <v/>
      </c>
      <c r="J30" s="219">
        <f t="shared" si="2"/>
        <v>46066</v>
      </c>
      <c r="K30" s="219">
        <v>46096</v>
      </c>
      <c r="L30" s="218" t="e">
        <f t="shared" ca="1" si="3"/>
        <v>#VALUE!</v>
      </c>
      <c r="M30" s="218" t="e">
        <f t="shared" ca="1" si="4"/>
        <v>#VALUE!</v>
      </c>
      <c r="N30" s="220" t="str">
        <f t="shared" si="0"/>
        <v/>
      </c>
      <c r="O30" s="241"/>
      <c r="P30" s="241"/>
      <c r="Q30" s="220"/>
      <c r="R30" s="242"/>
      <c r="S30" s="242"/>
      <c r="T30" s="220"/>
      <c r="U30" s="217"/>
      <c r="V30" s="217"/>
    </row>
    <row r="31" spans="1:22" s="218" customFormat="1" x14ac:dyDescent="0.35">
      <c r="A31" s="248" t="s">
        <v>562</v>
      </c>
      <c r="C31" s="249" t="s">
        <v>1961</v>
      </c>
      <c r="D31" s="250" t="s">
        <v>382</v>
      </c>
      <c r="E31" s="218" t="e">
        <f>COUNTIFS('[1]7.2026'!$AG:$AG,A31,'[1]7.2026'!$R:$R,"&lt;&gt;",'[1]7.2026'!$AE:$AE,"&lt;&gt;",'[1]7.2026'!$AF:$AF,"")</f>
        <v>#VALUE!</v>
      </c>
      <c r="F31" s="218" t="e">
        <f>COUNTIFS('[1]7.2026'!AG:AG,A31,'[1]7.2026'!X:X,"&lt;&gt;")</f>
        <v>#VALUE!</v>
      </c>
      <c r="G31" s="218" t="e">
        <f>COUNTIFS('[1]7.2026'!AG:AG,A31,'[1]7.2026'!Z:Z,"&lt;&gt;")</f>
        <v>#VALUE!</v>
      </c>
      <c r="H31" s="251" t="e">
        <f t="shared" si="1"/>
        <v>#VALUE!</v>
      </c>
      <c r="I31" s="219" t="str">
        <f>IFERROR(_xlfn.MAXIFS('[1]7.2026'!$AH:$AH,'[1]7.2026'!$AG:$AG,A31,'[1]7.2026'!$AE:$AE,"&lt;&gt;"),"")</f>
        <v/>
      </c>
      <c r="J31" s="219">
        <f t="shared" si="2"/>
        <v>46066</v>
      </c>
      <c r="K31" s="219">
        <v>46096</v>
      </c>
      <c r="L31" s="218" t="e">
        <f t="shared" ca="1" si="3"/>
        <v>#VALUE!</v>
      </c>
      <c r="M31" s="218" t="e">
        <f t="shared" ca="1" si="4"/>
        <v>#VALUE!</v>
      </c>
      <c r="N31" s="220" t="str">
        <f t="shared" si="0"/>
        <v/>
      </c>
      <c r="O31" s="241"/>
      <c r="P31" s="241"/>
      <c r="Q31" s="220"/>
      <c r="R31" s="242"/>
      <c r="S31" s="242"/>
      <c r="T31" s="220"/>
      <c r="U31" s="217"/>
      <c r="V31" s="217"/>
    </row>
    <row r="32" spans="1:22" s="210" customFormat="1" x14ac:dyDescent="0.35">
      <c r="A32" s="244" t="s">
        <v>563</v>
      </c>
      <c r="B32" s="210" t="s">
        <v>39</v>
      </c>
      <c r="C32" s="245" t="s">
        <v>38</v>
      </c>
      <c r="D32" s="250" t="s">
        <v>463</v>
      </c>
      <c r="E32" s="246" t="e">
        <f>COUNTIFS('[1]7.2026'!$AG:$AG,A32,'[1]7.2026'!$R:$R,"&lt;&gt;",'[1]7.2026'!$AE:$AE,"&lt;&gt;",'[1]7.2026'!$AF:$AF,"")</f>
        <v>#VALUE!</v>
      </c>
      <c r="F32" s="246" t="e">
        <f>COUNTIFS('[1]7.2026'!AG:AG,A32,'[1]7.2026'!X:X,"&lt;&gt;")</f>
        <v>#VALUE!</v>
      </c>
      <c r="G32" s="246" t="e">
        <f>COUNTIFS('[1]7.2026'!AG:AG,A32,'[1]7.2026'!Z:Z,"&lt;&gt;")</f>
        <v>#VALUE!</v>
      </c>
      <c r="H32" s="247" t="e">
        <f t="shared" si="1"/>
        <v>#VALUE!</v>
      </c>
      <c r="I32" s="212" t="str">
        <f>IFERROR(_xlfn.MAXIFS('[1]7.2026'!$AH:$AH,'[1]7.2026'!$AG:$AG,A32,'[1]7.2026'!$AE:$AE,"&lt;&gt;"),"")</f>
        <v/>
      </c>
      <c r="J32" s="212">
        <f t="shared" si="2"/>
        <v>45933</v>
      </c>
      <c r="K32" s="212">
        <v>45963</v>
      </c>
      <c r="L32" s="218" t="e">
        <f t="shared" ca="1" si="3"/>
        <v>#VALUE!</v>
      </c>
      <c r="M32" s="218" t="e">
        <f t="shared" ca="1" si="4"/>
        <v>#VALUE!</v>
      </c>
      <c r="N32" s="214" t="str">
        <f t="shared" si="0"/>
        <v/>
      </c>
      <c r="O32" s="215"/>
      <c r="P32" s="215"/>
      <c r="Q32" s="214"/>
      <c r="R32" s="216"/>
      <c r="S32" s="216"/>
      <c r="T32" s="214"/>
      <c r="U32" s="243"/>
      <c r="V32" s="243"/>
    </row>
    <row r="33" spans="1:22" s="210" customFormat="1" x14ac:dyDescent="0.35">
      <c r="A33" s="244" t="s">
        <v>564</v>
      </c>
      <c r="B33" s="210" t="s">
        <v>40</v>
      </c>
      <c r="C33" s="245" t="s">
        <v>47</v>
      </c>
      <c r="D33" s="211"/>
      <c r="E33" s="246" t="e">
        <f>E34+E35</f>
        <v>#VALUE!</v>
      </c>
      <c r="F33" s="246" t="e">
        <f>F34+F35</f>
        <v>#VALUE!</v>
      </c>
      <c r="G33" s="246" t="e">
        <f>G34+G35</f>
        <v>#VALUE!</v>
      </c>
      <c r="H33" s="247">
        <f t="shared" si="1"/>
        <v>-30</v>
      </c>
      <c r="I33" s="212">
        <f>MAX(I34:I35)</f>
        <v>0</v>
      </c>
      <c r="J33" s="212">
        <f t="shared" si="2"/>
        <v>46204</v>
      </c>
      <c r="K33" s="212">
        <v>46234</v>
      </c>
      <c r="L33" s="218" t="e">
        <f t="shared" ca="1" si="3"/>
        <v>#VALUE!</v>
      </c>
      <c r="M33" s="218" t="e">
        <f t="shared" ca="1" si="4"/>
        <v>#VALUE!</v>
      </c>
      <c r="N33" s="214" t="str">
        <f t="shared" si="0"/>
        <v/>
      </c>
      <c r="O33" s="215"/>
      <c r="P33" s="215"/>
      <c r="Q33" s="214"/>
      <c r="R33" s="216"/>
      <c r="S33" s="216"/>
      <c r="T33" s="214"/>
      <c r="U33" s="243"/>
      <c r="V33" s="243"/>
    </row>
    <row r="34" spans="1:22" s="218" customFormat="1" x14ac:dyDescent="0.35">
      <c r="A34" s="248" t="s">
        <v>1972</v>
      </c>
      <c r="C34" s="249" t="s">
        <v>1960</v>
      </c>
      <c r="D34" s="250" t="s">
        <v>384</v>
      </c>
      <c r="E34" s="218" t="e">
        <f>COUNTIFS('[1]7.2026'!$AG:$AG,A34,'[1]7.2026'!$R:$R,"&lt;&gt;",'[1]7.2026'!$AE:$AE,"&lt;&gt;",'[1]7.2026'!$AF:$AF,"")</f>
        <v>#VALUE!</v>
      </c>
      <c r="F34" s="218" t="e">
        <f>COUNTIFS('[1]7.2026'!AG:AG,A34,'[1]7.2026'!X:X,"&lt;&gt;")</f>
        <v>#VALUE!</v>
      </c>
      <c r="G34" s="218" t="e">
        <f>COUNTIFS('[1]7.2026'!AG:AG,A34,'[1]7.2026'!Z:Z,"&lt;&gt;")</f>
        <v>#VALUE!</v>
      </c>
      <c r="H34" s="251" t="e">
        <f t="shared" si="1"/>
        <v>#VALUE!</v>
      </c>
      <c r="I34" s="219" t="str">
        <f>IFERROR(_xlfn.MAXIFS('[1]7.2026'!$AH:$AH,'[1]7.2026'!$AG:$AG,A34,'[1]7.2026'!$AE:$AE,"&lt;&gt;"),"")</f>
        <v/>
      </c>
      <c r="J34" s="219">
        <f t="shared" si="2"/>
        <v>46204</v>
      </c>
      <c r="K34" s="219">
        <v>46234</v>
      </c>
      <c r="L34" s="218" t="e">
        <f t="shared" ca="1" si="3"/>
        <v>#VALUE!</v>
      </c>
      <c r="M34" s="218" t="e">
        <f t="shared" ca="1" si="4"/>
        <v>#VALUE!</v>
      </c>
      <c r="N34" s="220" t="str">
        <f t="shared" si="0"/>
        <v/>
      </c>
      <c r="O34" s="241"/>
      <c r="P34" s="241"/>
      <c r="Q34" s="220"/>
      <c r="R34" s="242"/>
      <c r="S34" s="242"/>
      <c r="T34" s="220"/>
      <c r="U34" s="217"/>
      <c r="V34" s="217"/>
    </row>
    <row r="35" spans="1:22" s="218" customFormat="1" x14ac:dyDescent="0.35">
      <c r="A35" s="248" t="s">
        <v>1973</v>
      </c>
      <c r="C35" s="249" t="s">
        <v>1961</v>
      </c>
      <c r="D35" s="250" t="s">
        <v>382</v>
      </c>
      <c r="E35" s="218" t="e">
        <f>COUNTIFS('[1]7.2026'!$AG:$AG,A35,'[1]7.2026'!$R:$R,"&lt;&gt;",'[1]7.2026'!$AE:$AE,"&lt;&gt;",'[1]7.2026'!$AF:$AF,"")</f>
        <v>#VALUE!</v>
      </c>
      <c r="F35" s="218" t="e">
        <f>COUNTIFS('[1]7.2026'!AG:AG,A35,'[1]7.2026'!X:X,"&lt;&gt;")</f>
        <v>#VALUE!</v>
      </c>
      <c r="G35" s="218" t="e">
        <f>COUNTIFS('[1]7.2026'!AG:AG,A35,'[1]7.2026'!Z:Z,"&lt;&gt;")</f>
        <v>#VALUE!</v>
      </c>
      <c r="H35" s="251" t="e">
        <f t="shared" si="1"/>
        <v>#VALUE!</v>
      </c>
      <c r="I35" s="219" t="str">
        <f>IFERROR(_xlfn.MAXIFS('[1]7.2026'!$AH:$AH,'[1]7.2026'!$AG:$AG,A35,'[1]7.2026'!$AE:$AE,"&lt;&gt;"),"")</f>
        <v/>
      </c>
      <c r="J35" s="219">
        <f t="shared" si="2"/>
        <v>46204</v>
      </c>
      <c r="K35" s="219">
        <v>46234</v>
      </c>
      <c r="L35" s="218" t="e">
        <f t="shared" ca="1" si="3"/>
        <v>#VALUE!</v>
      </c>
      <c r="M35" s="218" t="e">
        <f t="shared" ca="1" si="4"/>
        <v>#VALUE!</v>
      </c>
      <c r="N35" s="220" t="str">
        <f t="shared" si="0"/>
        <v/>
      </c>
      <c r="O35" s="241"/>
      <c r="P35" s="241"/>
      <c r="Q35" s="220"/>
      <c r="R35" s="242"/>
      <c r="S35" s="242"/>
      <c r="T35" s="220"/>
      <c r="U35" s="217"/>
      <c r="V35" s="217"/>
    </row>
    <row r="36" spans="1:22" s="210" customFormat="1" x14ac:dyDescent="0.35">
      <c r="A36" s="244" t="s">
        <v>565</v>
      </c>
      <c r="B36" s="210" t="s">
        <v>41</v>
      </c>
      <c r="C36" s="245" t="s">
        <v>48</v>
      </c>
      <c r="D36" s="250" t="s">
        <v>382</v>
      </c>
      <c r="E36" s="246" t="e">
        <f>COUNTIFS('[1]7.2026'!$AG:$AG,A36,'[1]7.2026'!$R:$R,"&lt;&gt;",'[1]7.2026'!$AE:$AE,"&lt;&gt;",'[1]7.2026'!$AF:$AF,"")</f>
        <v>#VALUE!</v>
      </c>
      <c r="F36" s="246" t="e">
        <f>COUNTIFS('[1]7.2026'!AG:AG,A36,'[1]7.2026'!X:X,"&lt;&gt;")</f>
        <v>#VALUE!</v>
      </c>
      <c r="G36" s="246" t="e">
        <f>COUNTIFS('[1]7.2026'!AG:AG,A36,'[1]7.2026'!Z:Z,"&lt;&gt;")</f>
        <v>#VALUE!</v>
      </c>
      <c r="H36" s="247" t="e">
        <f t="shared" si="1"/>
        <v>#VALUE!</v>
      </c>
      <c r="I36" s="212" t="str">
        <f>IFERROR(_xlfn.MAXIFS('[1]7.2026'!$AH:$AH,'[1]7.2026'!$AG:$AG,A36,'[1]7.2026'!$AE:$AE,"&lt;&gt;"),"")</f>
        <v/>
      </c>
      <c r="J36" s="212">
        <f t="shared" si="2"/>
        <v>45900</v>
      </c>
      <c r="K36" s="212">
        <v>45930</v>
      </c>
      <c r="L36" s="218" t="e">
        <f t="shared" ca="1" si="3"/>
        <v>#VALUE!</v>
      </c>
      <c r="M36" s="218" t="e">
        <f t="shared" ca="1" si="4"/>
        <v>#VALUE!</v>
      </c>
      <c r="N36" s="214" t="str">
        <f t="shared" si="0"/>
        <v/>
      </c>
      <c r="O36" s="252"/>
      <c r="P36" s="252"/>
      <c r="Q36" s="253"/>
      <c r="R36" s="216"/>
      <c r="S36" s="216"/>
      <c r="T36" s="214"/>
      <c r="U36" s="243"/>
      <c r="V36" s="243"/>
    </row>
    <row r="37" spans="1:22" s="210" customFormat="1" x14ac:dyDescent="0.35">
      <c r="A37" s="244" t="s">
        <v>566</v>
      </c>
      <c r="B37" s="210" t="s">
        <v>42</v>
      </c>
      <c r="C37" s="245" t="s">
        <v>49</v>
      </c>
      <c r="D37" s="211"/>
      <c r="E37" s="246" t="e">
        <f>E38+E39</f>
        <v>#VALUE!</v>
      </c>
      <c r="F37" s="246" t="e">
        <f>F38+F39</f>
        <v>#VALUE!</v>
      </c>
      <c r="G37" s="246" t="e">
        <f>G38+G39</f>
        <v>#VALUE!</v>
      </c>
      <c r="H37" s="247">
        <f t="shared" si="1"/>
        <v>-30</v>
      </c>
      <c r="I37" s="212">
        <f>MAX(I38:I39)</f>
        <v>0</v>
      </c>
      <c r="J37" s="212">
        <f t="shared" si="2"/>
        <v>45961</v>
      </c>
      <c r="K37" s="212">
        <v>45991</v>
      </c>
      <c r="L37" s="218" t="e">
        <f t="shared" ca="1" si="3"/>
        <v>#VALUE!</v>
      </c>
      <c r="M37" s="218" t="e">
        <f t="shared" ca="1" si="4"/>
        <v>#VALUE!</v>
      </c>
      <c r="N37" s="214" t="str">
        <f t="shared" si="0"/>
        <v/>
      </c>
      <c r="O37" s="215"/>
      <c r="P37" s="215"/>
      <c r="Q37" s="214"/>
      <c r="R37" s="216"/>
      <c r="S37" s="216"/>
      <c r="T37" s="214"/>
      <c r="U37" s="243"/>
      <c r="V37" s="243"/>
    </row>
    <row r="38" spans="1:22" s="218" customFormat="1" x14ac:dyDescent="0.35">
      <c r="A38" s="248" t="s">
        <v>567</v>
      </c>
      <c r="C38" s="249" t="s">
        <v>1960</v>
      </c>
      <c r="D38" s="250" t="s">
        <v>384</v>
      </c>
      <c r="E38" s="218" t="e">
        <f>COUNTIFS('[1]7.2026'!$AG:$AG,A38,'[1]7.2026'!$R:$R,"&lt;&gt;",'[1]7.2026'!$AE:$AE,"&lt;&gt;",'[1]7.2026'!$AF:$AF,"")</f>
        <v>#VALUE!</v>
      </c>
      <c r="F38" s="218" t="e">
        <f>COUNTIFS('[1]7.2026'!AG:AG,A38,'[1]7.2026'!X:X,"&lt;&gt;")</f>
        <v>#VALUE!</v>
      </c>
      <c r="G38" s="218" t="e">
        <f>COUNTIFS('[1]7.2026'!AG:AG,A38,'[1]7.2026'!Z:Z,"&lt;&gt;")</f>
        <v>#VALUE!</v>
      </c>
      <c r="H38" s="251" t="e">
        <f t="shared" si="1"/>
        <v>#VALUE!</v>
      </c>
      <c r="I38" s="219" t="str">
        <f>IFERROR(_xlfn.MAXIFS('[1]7.2026'!$AH:$AH,'[1]7.2026'!$AG:$AG,A38,'[1]7.2026'!$AE:$AE,"&lt;&gt;"),"")</f>
        <v/>
      </c>
      <c r="J38" s="219">
        <f t="shared" si="2"/>
        <v>45961</v>
      </c>
      <c r="K38" s="219">
        <v>45991</v>
      </c>
      <c r="L38" s="218" t="e">
        <f t="shared" ca="1" si="3"/>
        <v>#VALUE!</v>
      </c>
      <c r="M38" s="218" t="e">
        <f t="shared" ca="1" si="4"/>
        <v>#VALUE!</v>
      </c>
      <c r="N38" s="220" t="str">
        <f t="shared" si="0"/>
        <v/>
      </c>
      <c r="O38" s="241"/>
      <c r="P38" s="241"/>
      <c r="Q38" s="220"/>
      <c r="R38" s="242"/>
      <c r="S38" s="242"/>
      <c r="T38" s="220"/>
      <c r="U38" s="217"/>
      <c r="V38" s="217"/>
    </row>
    <row r="39" spans="1:22" s="218" customFormat="1" x14ac:dyDescent="0.35">
      <c r="A39" s="248" t="s">
        <v>568</v>
      </c>
      <c r="C39" s="249" t="s">
        <v>1961</v>
      </c>
      <c r="D39" s="250" t="s">
        <v>468</v>
      </c>
      <c r="E39" s="218" t="e">
        <f>COUNTIFS('[1]7.2026'!$AG:$AG,A39,'[1]7.2026'!$R:$R,"&lt;&gt;",'[1]7.2026'!$AE:$AE,"&lt;&gt;",'[1]7.2026'!$AF:$AF,"")</f>
        <v>#VALUE!</v>
      </c>
      <c r="F39" s="218" t="e">
        <f>COUNTIFS('[1]7.2026'!AG:AG,A39,'[1]7.2026'!X:X,"&lt;&gt;")</f>
        <v>#VALUE!</v>
      </c>
      <c r="G39" s="218" t="e">
        <f>COUNTIFS('[1]7.2026'!AG:AG,A39,'[1]7.2026'!Z:Z,"&lt;&gt;")</f>
        <v>#VALUE!</v>
      </c>
      <c r="H39" s="251" t="e">
        <f t="shared" si="1"/>
        <v>#VALUE!</v>
      </c>
      <c r="I39" s="219" t="str">
        <f>IFERROR(_xlfn.MAXIFS('[1]7.2026'!$AH:$AH,'[1]7.2026'!$AG:$AG,A39,'[1]7.2026'!$AE:$AE,"&lt;&gt;"),"")</f>
        <v/>
      </c>
      <c r="J39" s="219">
        <f t="shared" si="2"/>
        <v>45961</v>
      </c>
      <c r="K39" s="219">
        <v>45991</v>
      </c>
      <c r="L39" s="218" t="e">
        <f t="shared" ca="1" si="3"/>
        <v>#VALUE!</v>
      </c>
      <c r="M39" s="218" t="e">
        <f t="shared" ca="1" si="4"/>
        <v>#VALUE!</v>
      </c>
      <c r="N39" s="220" t="str">
        <f t="shared" si="0"/>
        <v/>
      </c>
      <c r="O39" s="241"/>
      <c r="P39" s="241"/>
      <c r="Q39" s="220"/>
      <c r="R39" s="242"/>
      <c r="S39" s="242"/>
      <c r="T39" s="220"/>
      <c r="U39" s="217"/>
      <c r="V39" s="217"/>
    </row>
    <row r="40" spans="1:22" s="210" customFormat="1" x14ac:dyDescent="0.35">
      <c r="A40" s="244" t="s">
        <v>569</v>
      </c>
      <c r="B40" s="210" t="s">
        <v>43</v>
      </c>
      <c r="C40" s="245" t="s">
        <v>50</v>
      </c>
      <c r="D40" s="250" t="s">
        <v>384</v>
      </c>
      <c r="E40" s="246" t="e">
        <f>COUNTIFS('[1]7.2026'!$AG:$AG,A40,'[1]7.2026'!$R:$R,"&lt;&gt;",'[1]7.2026'!$AE:$AE,"&lt;&gt;",'[1]7.2026'!$AF:$AF,"")</f>
        <v>#VALUE!</v>
      </c>
      <c r="F40" s="246" t="e">
        <f>COUNTIFS('[1]7.2026'!AG:AG,A40,'[1]7.2026'!X:X,"&lt;&gt;")</f>
        <v>#VALUE!</v>
      </c>
      <c r="G40" s="246" t="e">
        <f>COUNTIFS('[1]7.2026'!AG:AG,A40,'[1]7.2026'!Z:Z,"&lt;&gt;")</f>
        <v>#VALUE!</v>
      </c>
      <c r="H40" s="247" t="e">
        <f t="shared" si="1"/>
        <v>#VALUE!</v>
      </c>
      <c r="I40" s="212" t="str">
        <f>IFERROR(_xlfn.MAXIFS('[1]7.2026'!$AH:$AH,'[1]7.2026'!$AG:$AG,A40,'[1]7.2026'!$AE:$AE,"&lt;&gt;"),"")</f>
        <v/>
      </c>
      <c r="J40" s="212">
        <f t="shared" si="2"/>
        <v>45900</v>
      </c>
      <c r="K40" s="212">
        <v>45930</v>
      </c>
      <c r="L40" s="218" t="e">
        <f t="shared" ca="1" si="3"/>
        <v>#VALUE!</v>
      </c>
      <c r="M40" s="218" t="e">
        <f t="shared" ca="1" si="4"/>
        <v>#VALUE!</v>
      </c>
      <c r="N40" s="214" t="str">
        <f t="shared" si="0"/>
        <v/>
      </c>
      <c r="O40" s="215"/>
      <c r="P40" s="215"/>
      <c r="Q40" s="214"/>
      <c r="R40" s="216"/>
      <c r="S40" s="216"/>
      <c r="T40" s="214"/>
      <c r="U40" s="243"/>
      <c r="V40" s="243"/>
    </row>
    <row r="41" spans="1:22" s="210" customFormat="1" x14ac:dyDescent="0.35">
      <c r="A41" s="244" t="s">
        <v>570</v>
      </c>
      <c r="B41" s="210" t="s">
        <v>44</v>
      </c>
      <c r="C41" s="245" t="s">
        <v>51</v>
      </c>
      <c r="D41" s="211"/>
      <c r="E41" s="254" t="e">
        <f>E42+E43</f>
        <v>#VALUE!</v>
      </c>
      <c r="F41" s="254" t="e">
        <f>F42+F43</f>
        <v>#VALUE!</v>
      </c>
      <c r="G41" s="254" t="e">
        <f>G42+G43</f>
        <v>#VALUE!</v>
      </c>
      <c r="H41" s="247">
        <f t="shared" si="1"/>
        <v>-30</v>
      </c>
      <c r="I41" s="212">
        <f>MAX(I42:I43)</f>
        <v>0</v>
      </c>
      <c r="J41" s="212">
        <f t="shared" si="2"/>
        <v>46050</v>
      </c>
      <c r="K41" s="212">
        <v>46080</v>
      </c>
      <c r="L41" s="218" t="e">
        <f t="shared" ca="1" si="3"/>
        <v>#VALUE!</v>
      </c>
      <c r="M41" s="218" t="e">
        <f t="shared" ca="1" si="4"/>
        <v>#VALUE!</v>
      </c>
      <c r="N41" s="214" t="str">
        <f t="shared" si="0"/>
        <v/>
      </c>
      <c r="O41" s="215"/>
      <c r="P41" s="215"/>
      <c r="Q41" s="214"/>
      <c r="R41" s="216"/>
      <c r="S41" s="216"/>
      <c r="T41" s="214"/>
      <c r="U41" s="243"/>
      <c r="V41" s="243"/>
    </row>
    <row r="42" spans="1:22" s="218" customFormat="1" x14ac:dyDescent="0.35">
      <c r="A42" s="248" t="s">
        <v>571</v>
      </c>
      <c r="C42" s="249" t="s">
        <v>1960</v>
      </c>
      <c r="D42" s="250" t="s">
        <v>384</v>
      </c>
      <c r="E42" s="218" t="e">
        <f>COUNTIFS('[1]7.2026'!$AG:$AG,A42,'[1]7.2026'!$R:$R,"&lt;&gt;",'[1]7.2026'!$AE:$AE,"&lt;&gt;",'[1]7.2026'!$AF:$AF,"")</f>
        <v>#VALUE!</v>
      </c>
      <c r="F42" s="218" t="e">
        <f>COUNTIFS('[1]7.2026'!AG:AG,A42,'[1]7.2026'!X:X,"&lt;&gt;")</f>
        <v>#VALUE!</v>
      </c>
      <c r="G42" s="218" t="e">
        <f>COUNTIFS('[1]7.2026'!AG:AG,A42,'[1]7.2026'!Z:Z,"&lt;&gt;")</f>
        <v>#VALUE!</v>
      </c>
      <c r="H42" s="251" t="e">
        <f t="shared" si="1"/>
        <v>#VALUE!</v>
      </c>
      <c r="I42" s="219" t="str">
        <f>IFERROR(_xlfn.MAXIFS('[1]7.2026'!$AH:$AH,'[1]7.2026'!$AG:$AG,A42,'[1]7.2026'!$AE:$AE,"&lt;&gt;"),"")</f>
        <v/>
      </c>
      <c r="J42" s="219">
        <f t="shared" si="2"/>
        <v>46050</v>
      </c>
      <c r="K42" s="219">
        <v>46080</v>
      </c>
      <c r="L42" s="218" t="e">
        <f t="shared" ca="1" si="3"/>
        <v>#VALUE!</v>
      </c>
      <c r="M42" s="218" t="e">
        <f t="shared" ca="1" si="4"/>
        <v>#VALUE!</v>
      </c>
      <c r="N42" s="220" t="str">
        <f t="shared" si="0"/>
        <v/>
      </c>
      <c r="O42" s="241"/>
      <c r="P42" s="241"/>
      <c r="Q42" s="220"/>
      <c r="R42" s="242"/>
      <c r="S42" s="242"/>
      <c r="T42" s="220"/>
      <c r="U42" s="217"/>
      <c r="V42" s="217"/>
    </row>
    <row r="43" spans="1:22" s="218" customFormat="1" x14ac:dyDescent="0.35">
      <c r="A43" s="248" t="s">
        <v>572</v>
      </c>
      <c r="C43" s="249" t="s">
        <v>1961</v>
      </c>
      <c r="D43" s="250" t="s">
        <v>382</v>
      </c>
      <c r="E43" s="218" t="e">
        <f>COUNTIFS('[1]7.2026'!$AG:$AG,A43,'[1]7.2026'!$R:$R,"&lt;&gt;",'[1]7.2026'!$AE:$AE,"&lt;&gt;",'[1]7.2026'!$AF:$AF,"")</f>
        <v>#VALUE!</v>
      </c>
      <c r="F43" s="218" t="e">
        <f>COUNTIFS('[1]7.2026'!AG:AG,A43,'[1]7.2026'!X:X,"&lt;&gt;")</f>
        <v>#VALUE!</v>
      </c>
      <c r="G43" s="218" t="e">
        <f>COUNTIFS('[1]7.2026'!AG:AG,A43,'[1]7.2026'!Z:Z,"&lt;&gt;")</f>
        <v>#VALUE!</v>
      </c>
      <c r="H43" s="251" t="e">
        <f t="shared" si="1"/>
        <v>#VALUE!</v>
      </c>
      <c r="I43" s="219" t="str">
        <f>IFERROR(_xlfn.MAXIFS('[1]7.2026'!$AH:$AH,'[1]7.2026'!$AG:$AG,A43,'[1]7.2026'!$AE:$AE,"&lt;&gt;"),"")</f>
        <v/>
      </c>
      <c r="J43" s="219">
        <f t="shared" si="2"/>
        <v>46050</v>
      </c>
      <c r="K43" s="219">
        <v>46080</v>
      </c>
      <c r="L43" s="218" t="e">
        <f t="shared" ca="1" si="3"/>
        <v>#VALUE!</v>
      </c>
      <c r="M43" s="218" t="e">
        <f t="shared" ca="1" si="4"/>
        <v>#VALUE!</v>
      </c>
      <c r="N43" s="220" t="str">
        <f t="shared" si="0"/>
        <v/>
      </c>
      <c r="O43" s="241"/>
      <c r="P43" s="241"/>
      <c r="Q43" s="220"/>
      <c r="R43" s="242"/>
      <c r="S43" s="242"/>
      <c r="T43" s="220"/>
      <c r="U43" s="217"/>
      <c r="V43" s="217"/>
    </row>
    <row r="44" spans="1:22" s="210" customFormat="1" ht="33" x14ac:dyDescent="0.35">
      <c r="A44" s="244" t="s">
        <v>573</v>
      </c>
      <c r="B44" s="210" t="s">
        <v>45</v>
      </c>
      <c r="C44" s="245" t="s">
        <v>52</v>
      </c>
      <c r="D44" s="250" t="s">
        <v>384</v>
      </c>
      <c r="E44" s="246" t="e">
        <f>COUNTIFS('[1]7.2026'!$AG:$AG,A44,'[1]7.2026'!$R:$R,"&lt;&gt;",'[1]7.2026'!$AE:$AE,"&lt;&gt;",'[1]7.2026'!$AF:$AF,"")</f>
        <v>#VALUE!</v>
      </c>
      <c r="F44" s="246" t="e">
        <f>COUNTIFS('[1]7.2026'!AG:AG,A44,'[1]7.2026'!X:X,"&lt;&gt;")</f>
        <v>#VALUE!</v>
      </c>
      <c r="G44" s="246" t="e">
        <f>COUNTIFS('[1]7.2026'!AG:AG,A44,'[1]7.2026'!Z:Z,"&lt;&gt;")</f>
        <v>#VALUE!</v>
      </c>
      <c r="H44" s="247" t="e">
        <f t="shared" si="1"/>
        <v>#VALUE!</v>
      </c>
      <c r="I44" s="212" t="str">
        <f>IFERROR(_xlfn.MAXIFS('[1]7.2026'!$AH:$AH,'[1]7.2026'!$AG:$AG,A44,'[1]7.2026'!$AE:$AE,"&lt;&gt;"),"")</f>
        <v/>
      </c>
      <c r="J44" s="212">
        <f t="shared" si="2"/>
        <v>46052</v>
      </c>
      <c r="K44" s="212">
        <v>46082</v>
      </c>
      <c r="L44" s="218" t="e">
        <f t="shared" ca="1" si="3"/>
        <v>#VALUE!</v>
      </c>
      <c r="M44" s="218" t="e">
        <f t="shared" ca="1" si="4"/>
        <v>#VALUE!</v>
      </c>
      <c r="N44" s="214" t="str">
        <f t="shared" si="0"/>
        <v/>
      </c>
      <c r="O44" s="215"/>
      <c r="P44" s="215"/>
      <c r="Q44" s="214"/>
      <c r="R44" s="216"/>
      <c r="S44" s="216"/>
      <c r="T44" s="214"/>
      <c r="U44" s="243"/>
      <c r="V44" s="243"/>
    </row>
    <row r="45" spans="1:22" s="210" customFormat="1" x14ac:dyDescent="0.35">
      <c r="A45" s="244" t="s">
        <v>574</v>
      </c>
      <c r="B45" s="210" t="s">
        <v>46</v>
      </c>
      <c r="C45" s="245" t="s">
        <v>53</v>
      </c>
      <c r="D45" s="250" t="s">
        <v>384</v>
      </c>
      <c r="E45" s="246" t="e">
        <f>COUNTIFS('[1]7.2026'!$AG:$AG,A45,'[1]7.2026'!$R:$R,"&lt;&gt;",'[1]7.2026'!$AE:$AE,"&lt;&gt;",'[1]7.2026'!$AF:$AF,"")</f>
        <v>#VALUE!</v>
      </c>
      <c r="F45" s="246" t="e">
        <f>COUNTIFS('[1]7.2026'!AG:AG,A45,'[1]7.2026'!X:X,"&lt;&gt;")</f>
        <v>#VALUE!</v>
      </c>
      <c r="G45" s="246" t="e">
        <f>COUNTIFS('[1]7.2026'!AG:AG,A45,'[1]7.2026'!Z:Z,"&lt;&gt;")</f>
        <v>#VALUE!</v>
      </c>
      <c r="H45" s="247" t="e">
        <f t="shared" si="1"/>
        <v>#VALUE!</v>
      </c>
      <c r="I45" s="212" t="str">
        <f>IFERROR(_xlfn.MAXIFS('[1]7.2026'!$AH:$AH,'[1]7.2026'!$AG:$AG,A45,'[1]7.2026'!$AE:$AE,"&lt;&gt;"),"")</f>
        <v/>
      </c>
      <c r="J45" s="212">
        <f t="shared" si="2"/>
        <v>45779</v>
      </c>
      <c r="K45" s="212">
        <v>45809</v>
      </c>
      <c r="L45" s="218" t="e">
        <f t="shared" ca="1" si="3"/>
        <v>#VALUE!</v>
      </c>
      <c r="M45" s="218" t="e">
        <f t="shared" ca="1" si="4"/>
        <v>#VALUE!</v>
      </c>
      <c r="N45" s="214" t="str">
        <f t="shared" si="0"/>
        <v/>
      </c>
      <c r="O45" s="215"/>
      <c r="P45" s="215"/>
      <c r="Q45" s="214"/>
      <c r="R45" s="216"/>
      <c r="S45" s="216"/>
      <c r="T45" s="214"/>
      <c r="U45" s="243"/>
      <c r="V45" s="243"/>
    </row>
    <row r="46" spans="1:22" s="210" customFormat="1" x14ac:dyDescent="0.35">
      <c r="A46" s="255" t="s">
        <v>575</v>
      </c>
      <c r="B46" s="256" t="s">
        <v>54</v>
      </c>
      <c r="C46" s="257" t="s">
        <v>61</v>
      </c>
      <c r="D46" s="250" t="s">
        <v>384</v>
      </c>
      <c r="E46" s="246" t="e">
        <f>COUNTIFS('[1]7.2026'!$AG:$AG,A46,'[1]7.2026'!$R:$R,"&lt;&gt;",'[1]7.2026'!$AE:$AE,"&lt;&gt;",'[1]7.2026'!$AF:$AF,"")</f>
        <v>#VALUE!</v>
      </c>
      <c r="F46" s="246" t="e">
        <f>COUNTIFS('[1]7.2026'!AG:AG,A46,'[1]7.2026'!X:X,"&lt;&gt;")</f>
        <v>#VALUE!</v>
      </c>
      <c r="G46" s="246" t="e">
        <f>COUNTIFS('[1]7.2026'!AG:AG,A46,'[1]7.2026'!Z:Z,"&lt;&gt;")</f>
        <v>#VALUE!</v>
      </c>
      <c r="H46" s="258"/>
      <c r="I46" s="259"/>
      <c r="J46" s="260"/>
      <c r="K46" s="261"/>
      <c r="L46" s="261"/>
      <c r="M46" s="262"/>
      <c r="N46" s="214" t="str">
        <f t="shared" si="0"/>
        <v/>
      </c>
      <c r="O46" s="215"/>
      <c r="P46" s="215"/>
      <c r="Q46" s="214"/>
      <c r="R46" s="216"/>
      <c r="S46" s="216"/>
      <c r="T46" s="214"/>
      <c r="U46" s="243"/>
      <c r="V46" s="243"/>
    </row>
    <row r="47" spans="1:22" s="210" customFormat="1" x14ac:dyDescent="0.35">
      <c r="A47" s="244" t="s">
        <v>576</v>
      </c>
      <c r="B47" s="210" t="s">
        <v>55</v>
      </c>
      <c r="C47" s="245" t="s">
        <v>62</v>
      </c>
      <c r="D47" s="250" t="s">
        <v>382</v>
      </c>
      <c r="E47" s="246" t="e">
        <f>COUNTIFS('[1]7.2026'!$AG:$AG,A47,'[1]7.2026'!$R:$R,"&lt;&gt;",'[1]7.2026'!$AE:$AE,"&lt;&gt;",'[1]7.2026'!$AF:$AF,"")</f>
        <v>#VALUE!</v>
      </c>
      <c r="F47" s="246" t="e">
        <f>COUNTIFS('[1]7.2026'!AG:AG,A47,'[1]7.2026'!X:X,"&lt;&gt;")</f>
        <v>#VALUE!</v>
      </c>
      <c r="G47" s="246" t="e">
        <f>COUNTIFS('[1]7.2026'!AG:AG,A47,'[1]7.2026'!Z:Z,"&lt;&gt;")</f>
        <v>#VALUE!</v>
      </c>
      <c r="H47" s="247" t="e">
        <f t="shared" si="1"/>
        <v>#VALUE!</v>
      </c>
      <c r="I47" s="212" t="str">
        <f>IFERROR(_xlfn.MAXIFS('[1]7.2026'!$AH:$AH,'[1]7.2026'!$AG:$AG,A47,'[1]7.2026'!$AE:$AE,"&lt;&gt;"),"")</f>
        <v/>
      </c>
      <c r="J47" s="212">
        <f t="shared" si="2"/>
        <v>45930</v>
      </c>
      <c r="K47" s="212">
        <v>45960</v>
      </c>
      <c r="L47" s="218" t="e">
        <f ca="1">IF(E47=F47,"Completed",IF(H47&gt;TODAY(),"On Schedule",IF(J47&gt;=H47,"On Schedule","Late")))</f>
        <v>#VALUE!</v>
      </c>
      <c r="M47" s="218" t="e">
        <f ca="1">IF(E47=G47,"Completed",IF(K47&gt;TODAY(),"On Schedule",IF(K47&gt;=I47,"On Schedule","Late")))</f>
        <v>#VALUE!</v>
      </c>
      <c r="N47" s="214" t="str">
        <f t="shared" si="0"/>
        <v/>
      </c>
      <c r="O47" s="215"/>
      <c r="P47" s="215"/>
      <c r="Q47" s="214"/>
      <c r="R47" s="216"/>
      <c r="S47" s="216"/>
      <c r="T47" s="214"/>
      <c r="U47" s="243"/>
      <c r="V47" s="243"/>
    </row>
    <row r="48" spans="1:22" s="210" customFormat="1" x14ac:dyDescent="0.35">
      <c r="A48" s="244" t="s">
        <v>577</v>
      </c>
      <c r="B48" s="210" t="s">
        <v>56</v>
      </c>
      <c r="C48" s="245" t="s">
        <v>63</v>
      </c>
      <c r="D48" s="211"/>
      <c r="E48" s="254" t="e">
        <f>E49+E50</f>
        <v>#VALUE!</v>
      </c>
      <c r="F48" s="254" t="e">
        <f>F49+F50</f>
        <v>#VALUE!</v>
      </c>
      <c r="G48" s="254" t="e">
        <f>G49+G50</f>
        <v>#VALUE!</v>
      </c>
      <c r="H48" s="247">
        <f t="shared" si="1"/>
        <v>-30</v>
      </c>
      <c r="I48" s="212">
        <f>MAX(I49:I50)</f>
        <v>0</v>
      </c>
      <c r="J48" s="212">
        <f t="shared" si="2"/>
        <v>46051</v>
      </c>
      <c r="K48" s="212">
        <v>46081</v>
      </c>
      <c r="L48" s="218" t="e">
        <f ca="1">IF(E48=F48,"Completed",IF(H48&gt;TODAY(),"On Schedule",IF(J48&gt;=H48,"On Schedule","Late")))</f>
        <v>#VALUE!</v>
      </c>
      <c r="M48" s="218" t="e">
        <f ca="1">IF(E48=G48,"Completed",IF(K48&gt;TODAY(),"On Schedule",IF(K48&gt;=I48,"On Schedule","Late")))</f>
        <v>#VALUE!</v>
      </c>
      <c r="N48" s="214" t="str">
        <f t="shared" si="0"/>
        <v/>
      </c>
      <c r="O48" s="215"/>
      <c r="P48" s="215"/>
      <c r="Q48" s="214"/>
      <c r="R48" s="216"/>
      <c r="S48" s="216"/>
      <c r="T48" s="214"/>
      <c r="U48" s="243"/>
      <c r="V48" s="243"/>
    </row>
    <row r="49" spans="1:26" s="218" customFormat="1" x14ac:dyDescent="0.35">
      <c r="A49" s="248" t="s">
        <v>578</v>
      </c>
      <c r="C49" s="249" t="s">
        <v>1960</v>
      </c>
      <c r="D49" s="250" t="s">
        <v>384</v>
      </c>
      <c r="E49" s="218" t="e">
        <f>COUNTIFS('[1]7.2026'!$AG:$AG,A49,'[1]7.2026'!$R:$R,"&lt;&gt;",'[1]7.2026'!$AE:$AE,"&lt;&gt;",'[1]7.2026'!$AF:$AF,"")</f>
        <v>#VALUE!</v>
      </c>
      <c r="F49" s="218" t="e">
        <f>COUNTIFS('[1]7.2026'!AG:AG,A49,'[1]7.2026'!X:X,"&lt;&gt;")</f>
        <v>#VALUE!</v>
      </c>
      <c r="G49" s="218" t="e">
        <f>COUNTIFS('[1]7.2026'!AG:AG,A49,'[1]7.2026'!Z:Z,"&lt;&gt;")</f>
        <v>#VALUE!</v>
      </c>
      <c r="H49" s="251" t="e">
        <f t="shared" si="1"/>
        <v>#VALUE!</v>
      </c>
      <c r="I49" s="219" t="str">
        <f>IFERROR(_xlfn.MAXIFS('[1]7.2026'!$AH:$AH,'[1]7.2026'!$AG:$AG,A49,'[1]7.2026'!$AE:$AE,"&lt;&gt;"),"")</f>
        <v/>
      </c>
      <c r="J49" s="219">
        <f t="shared" si="2"/>
        <v>46051</v>
      </c>
      <c r="K49" s="219">
        <v>46081</v>
      </c>
      <c r="L49" s="218" t="e">
        <f ca="1">IF(E49=F49,"Completed",IF(H49&gt;TODAY(),"On Schedule",IF(J49&gt;=H49,"On Schedule","Late")))</f>
        <v>#VALUE!</v>
      </c>
      <c r="M49" s="218" t="e">
        <f ca="1">IF(E49=G49,"Completed",IF(K49&gt;TODAY(),"On Schedule",IF(K49&gt;=I49,"On Schedule","Late")))</f>
        <v>#VALUE!</v>
      </c>
      <c r="N49" s="220" t="str">
        <f t="shared" si="0"/>
        <v/>
      </c>
      <c r="O49" s="241"/>
      <c r="P49" s="241"/>
      <c r="Q49" s="220"/>
      <c r="R49" s="242"/>
      <c r="S49" s="242"/>
      <c r="T49" s="220"/>
      <c r="U49" s="217"/>
      <c r="V49" s="217"/>
    </row>
    <row r="50" spans="1:26" s="218" customFormat="1" x14ac:dyDescent="0.35">
      <c r="A50" s="248" t="s">
        <v>579</v>
      </c>
      <c r="C50" s="249" t="s">
        <v>1961</v>
      </c>
      <c r="D50" s="250" t="s">
        <v>382</v>
      </c>
      <c r="E50" s="218" t="e">
        <f>COUNTIFS('[1]7.2026'!$AG:$AG,A50,'[1]7.2026'!$R:$R,"&lt;&gt;",'[1]7.2026'!$AE:$AE,"&lt;&gt;",'[1]7.2026'!$AF:$AF,"")</f>
        <v>#VALUE!</v>
      </c>
      <c r="F50" s="218" t="e">
        <f>COUNTIFS('[1]7.2026'!AG:AG,A50,'[1]7.2026'!X:X,"&lt;&gt;")</f>
        <v>#VALUE!</v>
      </c>
      <c r="G50" s="218" t="e">
        <f>COUNTIFS('[1]7.2026'!AG:AG,A50,'[1]7.2026'!Z:Z,"&lt;&gt;")</f>
        <v>#VALUE!</v>
      </c>
      <c r="H50" s="251" t="e">
        <f t="shared" si="1"/>
        <v>#VALUE!</v>
      </c>
      <c r="I50" s="219" t="str">
        <f>IFERROR(_xlfn.MAXIFS('[1]7.2026'!$AH:$AH,'[1]7.2026'!$AG:$AG,A50,'[1]7.2026'!$AE:$AE,"&lt;&gt;"),"")</f>
        <v/>
      </c>
      <c r="J50" s="219">
        <f t="shared" si="2"/>
        <v>46051</v>
      </c>
      <c r="K50" s="219">
        <v>46081</v>
      </c>
      <c r="L50" s="218" t="e">
        <f ca="1">IF(E50=F50,"Completed",IF(H50&gt;TODAY(),"On Schedule",IF(J50&gt;=H50,"On Schedule","Late")))</f>
        <v>#VALUE!</v>
      </c>
      <c r="M50" s="218" t="e">
        <f ca="1">IF(E50=G50,"Completed",IF(K50&gt;TODAY(),"On Schedule",IF(K50&gt;=I50,"On Schedule","Late")))</f>
        <v>#VALUE!</v>
      </c>
      <c r="N50" s="220" t="str">
        <f t="shared" si="0"/>
        <v/>
      </c>
      <c r="O50" s="241"/>
      <c r="P50" s="241"/>
      <c r="Q50" s="220"/>
      <c r="R50" s="242"/>
      <c r="S50" s="242"/>
      <c r="T50" s="220"/>
      <c r="U50" s="217"/>
      <c r="V50" s="217"/>
    </row>
    <row r="51" spans="1:26" s="243" customFormat="1" x14ac:dyDescent="0.35">
      <c r="A51" s="255" t="s">
        <v>580</v>
      </c>
      <c r="B51" s="256" t="s">
        <v>57</v>
      </c>
      <c r="C51" s="257" t="s">
        <v>64</v>
      </c>
      <c r="D51" s="250" t="s">
        <v>384</v>
      </c>
      <c r="E51" s="246" t="e">
        <f>COUNTIFS('[1]7.2026'!$AG:$AG,A51,'[1]7.2026'!$R:$R,"&lt;&gt;",'[1]7.2026'!$AE:$AE,"&lt;&gt;",'[1]7.2026'!$AF:$AF,"")</f>
        <v>#VALUE!</v>
      </c>
      <c r="F51" s="246" t="e">
        <f>COUNTIFS('[1]7.2026'!AG:AG,A51,'[1]7.2026'!X:X,"&lt;&gt;")</f>
        <v>#VALUE!</v>
      </c>
      <c r="G51" s="246" t="e">
        <f>COUNTIFS('[1]7.2026'!AG:AG,A51,'[1]7.2026'!Z:Z,"&lt;&gt;")</f>
        <v>#VALUE!</v>
      </c>
      <c r="H51" s="258"/>
      <c r="I51" s="259"/>
      <c r="J51" s="260"/>
      <c r="K51" s="261"/>
      <c r="L51" s="261"/>
      <c r="M51" s="262"/>
      <c r="N51" s="214" t="str">
        <f t="shared" si="0"/>
        <v/>
      </c>
      <c r="O51" s="215"/>
      <c r="P51" s="215"/>
      <c r="Q51" s="214"/>
      <c r="R51" s="216"/>
      <c r="S51" s="216"/>
      <c r="T51" s="214"/>
      <c r="W51" s="210"/>
      <c r="X51" s="210"/>
      <c r="Y51" s="210"/>
      <c r="Z51" s="210"/>
    </row>
    <row r="52" spans="1:26" s="243" customFormat="1" x14ac:dyDescent="0.35">
      <c r="A52" s="244" t="s">
        <v>581</v>
      </c>
      <c r="B52" s="210" t="s">
        <v>58</v>
      </c>
      <c r="C52" s="245" t="s">
        <v>65</v>
      </c>
      <c r="D52" s="250" t="s">
        <v>428</v>
      </c>
      <c r="E52" s="246" t="e">
        <f>COUNTIFS('[1]7.2026'!$AG:$AG,A52,'[1]7.2026'!$R:$R,"&lt;&gt;",'[1]7.2026'!$AE:$AE,"&lt;&gt;",'[1]7.2026'!$AF:$AF,"")</f>
        <v>#VALUE!</v>
      </c>
      <c r="F52" s="246" t="e">
        <f>COUNTIFS('[1]7.2026'!AG:AG,A52,'[1]7.2026'!X:X,"&lt;&gt;")</f>
        <v>#VALUE!</v>
      </c>
      <c r="G52" s="246" t="e">
        <f>COUNTIFS('[1]7.2026'!AG:AG,A52,'[1]7.2026'!Z:Z,"&lt;&gt;")</f>
        <v>#VALUE!</v>
      </c>
      <c r="H52" s="247" t="e">
        <f t="shared" si="1"/>
        <v>#VALUE!</v>
      </c>
      <c r="I52" s="212" t="str">
        <f>IFERROR(_xlfn.MAXIFS('[1]7.2026'!$AH:$AH,'[1]7.2026'!$AG:$AG,A52,'[1]7.2026'!$AE:$AE,"&lt;&gt;"),"")</f>
        <v/>
      </c>
      <c r="J52" s="212">
        <f t="shared" si="2"/>
        <v>45489</v>
      </c>
      <c r="K52" s="212">
        <v>45519</v>
      </c>
      <c r="L52" s="218" t="e">
        <f ca="1">IF(E52=F52,"Completed",IF(H52&gt;TODAY(),"On Schedule",IF(J52&gt;=H52,"On Schedule","Late")))</f>
        <v>#VALUE!</v>
      </c>
      <c r="M52" s="218" t="e">
        <f ca="1">IF(E52=G52,"Completed",IF(K52&gt;TODAY(),"On Schedule",IF(K52&gt;=I52,"On Schedule","Late")))</f>
        <v>#VALUE!</v>
      </c>
      <c r="N52" s="214" t="str">
        <f t="shared" si="0"/>
        <v/>
      </c>
      <c r="O52" s="215"/>
      <c r="P52" s="215"/>
      <c r="Q52" s="214"/>
      <c r="R52" s="216"/>
      <c r="S52" s="216"/>
      <c r="T52" s="214"/>
      <c r="W52" s="210"/>
      <c r="X52" s="210"/>
      <c r="Y52" s="210"/>
      <c r="Z52" s="210"/>
    </row>
    <row r="53" spans="1:26" s="243" customFormat="1" x14ac:dyDescent="0.35">
      <c r="A53" s="244" t="s">
        <v>582</v>
      </c>
      <c r="B53" s="210" t="s">
        <v>59</v>
      </c>
      <c r="C53" s="245" t="s">
        <v>66</v>
      </c>
      <c r="D53" s="250" t="s">
        <v>428</v>
      </c>
      <c r="E53" s="246" t="e">
        <f>COUNTIFS('[1]7.2026'!$AG:$AG,A53,'[1]7.2026'!$R:$R,"&lt;&gt;",'[1]7.2026'!$AE:$AE,"&lt;&gt;",'[1]7.2026'!$AF:$AF,"")</f>
        <v>#VALUE!</v>
      </c>
      <c r="F53" s="246" t="e">
        <f>COUNTIFS('[1]7.2026'!AG:AG,A53,'[1]7.2026'!X:X,"&lt;&gt;")</f>
        <v>#VALUE!</v>
      </c>
      <c r="G53" s="246" t="e">
        <f>COUNTIFS('[1]7.2026'!AG:AG,A53,'[1]7.2026'!Z:Z,"&lt;&gt;")</f>
        <v>#VALUE!</v>
      </c>
      <c r="H53" s="247" t="e">
        <f t="shared" si="1"/>
        <v>#VALUE!</v>
      </c>
      <c r="I53" s="212" t="str">
        <f>IFERROR(_xlfn.MAXIFS('[1]7.2026'!$AH:$AH,'[1]7.2026'!$AG:$AG,A53,'[1]7.2026'!$AE:$AE,"&lt;&gt;"),"")</f>
        <v/>
      </c>
      <c r="J53" s="212">
        <f t="shared" si="2"/>
        <v>46173</v>
      </c>
      <c r="K53" s="212">
        <v>46203</v>
      </c>
      <c r="L53" s="218" t="e">
        <f ca="1">IF(E53=F53,"Completed",IF(H53&gt;TODAY(),"On Schedule",IF(J53&gt;=H53,"On Schedule","Late")))</f>
        <v>#VALUE!</v>
      </c>
      <c r="M53" s="218" t="e">
        <f ca="1">IF(E53=G53,"Completed",IF(K53&gt;TODAY(),"On Schedule",IF(K53&gt;=I53,"On Schedule","Late")))</f>
        <v>#VALUE!</v>
      </c>
      <c r="N53" s="214" t="str">
        <f t="shared" si="0"/>
        <v/>
      </c>
      <c r="O53" s="215"/>
      <c r="P53" s="215"/>
      <c r="Q53" s="214"/>
      <c r="R53" s="216"/>
      <c r="S53" s="216"/>
      <c r="T53" s="214"/>
      <c r="W53" s="210"/>
      <c r="X53" s="210"/>
      <c r="Y53" s="210"/>
      <c r="Z53" s="210"/>
    </row>
    <row r="54" spans="1:26" s="243" customFormat="1" x14ac:dyDescent="0.35">
      <c r="A54" s="244" t="s">
        <v>1974</v>
      </c>
      <c r="B54" s="210"/>
      <c r="C54" s="245" t="s">
        <v>1975</v>
      </c>
      <c r="D54" s="250" t="s">
        <v>1976</v>
      </c>
      <c r="E54" s="246" t="e">
        <f>COUNTIFS('[1]7.2026'!$AG:$AG,A54,'[1]7.2026'!$R:$R,"&lt;&gt;",'[1]7.2026'!$AE:$AE,"&lt;&gt;",'[1]7.2026'!$AF:$AF,"")</f>
        <v>#VALUE!</v>
      </c>
      <c r="F54" s="246" t="e">
        <f>COUNTIFS('[1]7.2026'!AG:AG,A54,'[1]7.2026'!X:X,"&lt;&gt;")</f>
        <v>#VALUE!</v>
      </c>
      <c r="G54" s="246" t="e">
        <f>COUNTIFS('[1]7.2026'!AG:AG,A54,'[1]7.2026'!Z:Z,"&lt;&gt;")</f>
        <v>#VALUE!</v>
      </c>
      <c r="H54" s="247" t="e">
        <f t="shared" si="1"/>
        <v>#VALUE!</v>
      </c>
      <c r="I54" s="212" t="str">
        <f>IFERROR(_xlfn.MAXIFS('[1]7.2026'!$AH:$AH,'[1]7.2026'!$AG:$AG,A54,'[1]7.2026'!$AE:$AE,"&lt;&gt;"),"")</f>
        <v/>
      </c>
      <c r="J54" s="212">
        <f t="shared" si="2"/>
        <v>45493</v>
      </c>
      <c r="K54" s="212">
        <v>45523</v>
      </c>
      <c r="L54" s="218" t="e">
        <f ca="1">IF(E54=F54,"Completed",IF(H54&gt;TODAY(),"On Schedule",IF(J54&gt;=H54,"On Schedule","Late")))</f>
        <v>#VALUE!</v>
      </c>
      <c r="M54" s="218" t="e">
        <f ca="1">IF(E54=G54,"Completed",IF(K54&gt;TODAY(),"On Schedule",IF(K54&gt;=I54,"On Schedule","Late")))</f>
        <v>#VALUE!</v>
      </c>
      <c r="N54" s="214" t="str">
        <f t="shared" si="0"/>
        <v/>
      </c>
      <c r="O54" s="215"/>
      <c r="P54" s="215"/>
      <c r="Q54" s="214"/>
      <c r="R54" s="216"/>
      <c r="S54" s="216"/>
      <c r="T54" s="214"/>
      <c r="W54" s="210"/>
      <c r="X54" s="210"/>
      <c r="Y54" s="210"/>
      <c r="Z54" s="210"/>
    </row>
    <row r="55" spans="1:26" s="243" customFormat="1" x14ac:dyDescent="0.35">
      <c r="A55" s="233" t="s">
        <v>77</v>
      </c>
      <c r="B55" s="234"/>
      <c r="C55" s="235" t="s">
        <v>1977</v>
      </c>
      <c r="D55" s="236"/>
      <c r="E55" s="236" t="e">
        <f>E56+E57+E58+E61</f>
        <v>#VALUE!</v>
      </c>
      <c r="F55" s="236" t="e">
        <f>F56+F57+F58+F61</f>
        <v>#VALUE!</v>
      </c>
      <c r="G55" s="236" t="e">
        <f>G56+G57+G58+G61</f>
        <v>#VALUE!</v>
      </c>
      <c r="H55" s="263"/>
      <c r="I55" s="238"/>
      <c r="J55" s="239"/>
      <c r="K55" s="238"/>
      <c r="L55" s="238"/>
      <c r="M55" s="237"/>
      <c r="N55" s="240" t="str">
        <f t="shared" si="0"/>
        <v/>
      </c>
      <c r="O55" s="215"/>
      <c r="P55" s="215"/>
      <c r="Q55" s="214"/>
      <c r="R55" s="216"/>
      <c r="S55" s="216"/>
      <c r="T55" s="214"/>
      <c r="U55" s="217"/>
      <c r="V55" s="217"/>
      <c r="W55" s="210"/>
      <c r="X55" s="210"/>
      <c r="Y55" s="210"/>
      <c r="Z55" s="210"/>
    </row>
    <row r="56" spans="1:26" x14ac:dyDescent="0.35">
      <c r="A56" s="264" t="s">
        <v>584</v>
      </c>
      <c r="B56" s="265" t="s">
        <v>68</v>
      </c>
      <c r="C56" s="266" t="s">
        <v>72</v>
      </c>
      <c r="D56" s="250" t="s">
        <v>471</v>
      </c>
      <c r="E56" s="267" t="e">
        <f>COUNTIFS('[1]7.2026'!$AG:$AG,A56,'[1]7.2026'!$R:$R,"&lt;&gt;",'[1]7.2026'!$AE:$AE,"&lt;&gt;",'[1]7.2026'!$AF:$AF,"")</f>
        <v>#VALUE!</v>
      </c>
      <c r="F56" s="267" t="e">
        <f>COUNTIFS('[1]7.2026'!AG:AG,A56,'[1]7.2026'!X:X,"&lt;&gt;")</f>
        <v>#VALUE!</v>
      </c>
      <c r="G56" s="267" t="e">
        <f>COUNTIFS('[1]7.2026'!AG:AG,A56,'[1]7.2026'!Z:Z,"&lt;&gt;")</f>
        <v>#VALUE!</v>
      </c>
      <c r="H56" s="258"/>
      <c r="I56" s="260"/>
      <c r="J56" s="260"/>
      <c r="K56" s="258"/>
      <c r="L56" s="258"/>
      <c r="M56" s="262"/>
      <c r="N56" s="220" t="str">
        <f t="shared" si="0"/>
        <v/>
      </c>
      <c r="V56" s="217"/>
    </row>
    <row r="57" spans="1:26" x14ac:dyDescent="0.35">
      <c r="A57" s="248" t="s">
        <v>585</v>
      </c>
      <c r="B57" s="218" t="s">
        <v>69</v>
      </c>
      <c r="C57" s="268" t="s">
        <v>73</v>
      </c>
      <c r="D57" s="250" t="s">
        <v>471</v>
      </c>
      <c r="E57" s="267" t="e">
        <f>COUNTIFS('[1]7.2026'!$AG:$AG,A57,'[1]7.2026'!$R:$R,"&lt;&gt;",'[1]7.2026'!$AE:$AE,"&lt;&gt;",'[1]7.2026'!$AF:$AF,"")</f>
        <v>#VALUE!</v>
      </c>
      <c r="F57" s="267" t="e">
        <f>COUNTIFS('[1]7.2026'!AG:AG,A57,'[1]7.2026'!X:X,"&lt;&gt;")</f>
        <v>#VALUE!</v>
      </c>
      <c r="G57" s="267" t="e">
        <f>COUNTIFS('[1]7.2026'!AG:AG,A57,'[1]7.2026'!Z:Z,"&lt;&gt;")</f>
        <v>#VALUE!</v>
      </c>
      <c r="H57" s="251" t="e">
        <f t="shared" si="1"/>
        <v>#VALUE!</v>
      </c>
      <c r="I57" s="219" t="str">
        <f>IFERROR(_xlfn.MAXIFS('[1]7.2026'!$AH:$AH,'[1]7.2026'!$AG:$AG,A57,'[1]7.2026'!$AE:$AE,"&lt;&gt;"),"")</f>
        <v/>
      </c>
      <c r="J57" s="219">
        <f t="shared" si="2"/>
        <v>46023</v>
      </c>
      <c r="K57" s="219">
        <v>46053</v>
      </c>
      <c r="L57" s="218" t="e">
        <f ca="1">IF(E57=F57,"Completed",IF(H57&gt;TODAY(),"On Schedule",IF(J57&gt;=H57,"On Schedule","Late")))</f>
        <v>#VALUE!</v>
      </c>
      <c r="M57" s="218" t="e">
        <f ca="1">IF(E57=G57,"Completed",IF(K57&gt;TODAY(),"On Schedule",IF(K57&gt;=I57,"On Schedule","Late")))</f>
        <v>#VALUE!</v>
      </c>
      <c r="N57" s="220" t="str">
        <f t="shared" si="0"/>
        <v/>
      </c>
      <c r="V57" s="217"/>
    </row>
    <row r="58" spans="1:26" x14ac:dyDescent="0.35">
      <c r="A58" s="248" t="s">
        <v>586</v>
      </c>
      <c r="B58" s="218" t="s">
        <v>70</v>
      </c>
      <c r="C58" s="268" t="s">
        <v>74</v>
      </c>
      <c r="E58" s="267" t="e">
        <f>E59+E60</f>
        <v>#VALUE!</v>
      </c>
      <c r="F58" s="267" t="e">
        <f>F59+F60</f>
        <v>#VALUE!</v>
      </c>
      <c r="G58" s="267" t="e">
        <f>G59+G60</f>
        <v>#VALUE!</v>
      </c>
      <c r="H58" s="251">
        <f t="shared" si="1"/>
        <v>-30</v>
      </c>
      <c r="I58" s="219">
        <f>MAX(I59:I60)</f>
        <v>0</v>
      </c>
      <c r="J58" s="219">
        <f t="shared" si="2"/>
        <v>45886</v>
      </c>
      <c r="K58" s="219">
        <v>45916</v>
      </c>
      <c r="L58" s="218" t="e">
        <f ca="1">IF(E58=F58,"Completed",IF(H58&gt;TODAY(),"On Schedule",IF(J58&gt;=H58,"On Schedule","Late")))</f>
        <v>#VALUE!</v>
      </c>
      <c r="M58" s="218" t="e">
        <f ca="1">IF(E58=G58,"Completed",IF(K58&gt;TODAY(),"On Schedule",IF(K58&gt;=I58,"On Schedule","Late")))</f>
        <v>#VALUE!</v>
      </c>
      <c r="N58" s="220" t="str">
        <f t="shared" si="0"/>
        <v/>
      </c>
      <c r="V58" s="217"/>
    </row>
    <row r="59" spans="1:26" x14ac:dyDescent="0.35">
      <c r="A59" s="248" t="s">
        <v>1978</v>
      </c>
      <c r="C59" s="249" t="s">
        <v>1960</v>
      </c>
      <c r="D59" s="250" t="s">
        <v>471</v>
      </c>
      <c r="E59" s="218" t="e">
        <f>COUNTIFS('[1]7.2026'!$AG:$AG,A59,'[1]7.2026'!$R:$R,"&lt;&gt;",'[1]7.2026'!$AE:$AE,"&lt;&gt;",'[1]7.2026'!$AF:$AF,"")</f>
        <v>#VALUE!</v>
      </c>
      <c r="F59" s="218" t="e">
        <f>COUNTIFS('[1]7.2026'!AG:AG,A59,'[1]7.2026'!X:X,"&lt;&gt;")</f>
        <v>#VALUE!</v>
      </c>
      <c r="G59" s="218" t="e">
        <f>COUNTIFS('[1]7.2026'!AG:AG,A59,'[1]7.2026'!Z:Z,"&lt;&gt;")</f>
        <v>#VALUE!</v>
      </c>
      <c r="H59" s="251" t="e">
        <f t="shared" si="1"/>
        <v>#VALUE!</v>
      </c>
      <c r="I59" s="219" t="str">
        <f>IFERROR(_xlfn.MAXIFS('[1]7.2026'!$AH:$AH,'[1]7.2026'!$AG:$AG,A59,'[1]7.2026'!$AE:$AE,"&lt;&gt;"),"")</f>
        <v/>
      </c>
      <c r="J59" s="219">
        <f t="shared" si="2"/>
        <v>45886</v>
      </c>
      <c r="K59" s="219">
        <v>45916</v>
      </c>
      <c r="L59" s="218" t="e">
        <f ca="1">IF(E59=F59,"Completed",IF(H59&gt;TODAY(),"On Schedule",IF(J59&gt;=H59,"On Schedule","Late")))</f>
        <v>#VALUE!</v>
      </c>
      <c r="M59" s="218" t="e">
        <f ca="1">IF(E59=G59,"Completed",IF(K59&gt;TODAY(),"On Schedule",IF(K59&gt;=I59,"On Schedule","Late")))</f>
        <v>#VALUE!</v>
      </c>
      <c r="N59" s="220" t="str">
        <f t="shared" si="0"/>
        <v/>
      </c>
      <c r="V59" s="217"/>
    </row>
    <row r="60" spans="1:26" x14ac:dyDescent="0.35">
      <c r="A60" s="248" t="s">
        <v>1979</v>
      </c>
      <c r="C60" s="249" t="s">
        <v>1960</v>
      </c>
      <c r="D60" s="250" t="s">
        <v>384</v>
      </c>
      <c r="E60" s="218" t="e">
        <f>COUNTIFS('[1]7.2026'!$AG:$AG,A60,'[1]7.2026'!$R:$R,"&lt;&gt;",'[1]7.2026'!$AE:$AE,"&lt;&gt;",'[1]7.2026'!$AF:$AF,"")</f>
        <v>#VALUE!</v>
      </c>
      <c r="F60" s="218" t="e">
        <f>COUNTIFS('[1]7.2026'!AG:AG,A60,'[1]7.2026'!X:X,"&lt;&gt;")</f>
        <v>#VALUE!</v>
      </c>
      <c r="G60" s="218" t="e">
        <f>COUNTIFS('[1]7.2026'!AG:AG,A60,'[1]7.2026'!Z:Z,"&lt;&gt;")</f>
        <v>#VALUE!</v>
      </c>
      <c r="H60" s="251" t="e">
        <f t="shared" si="1"/>
        <v>#VALUE!</v>
      </c>
      <c r="I60" s="219" t="str">
        <f>IFERROR(_xlfn.MAXIFS('[1]7.2026'!$AH:$AH,'[1]7.2026'!$AG:$AG,A60,'[1]7.2026'!$AE:$AE,"&lt;&gt;"),"")</f>
        <v/>
      </c>
      <c r="J60" s="219">
        <f t="shared" si="2"/>
        <v>45886</v>
      </c>
      <c r="K60" s="219">
        <v>45916</v>
      </c>
      <c r="L60" s="218" t="e">
        <f ca="1">IF(E60=F60,"Completed",IF(H60&gt;TODAY(),"On Schedule",IF(J60&gt;=H60,"On Schedule","Late")))</f>
        <v>#VALUE!</v>
      </c>
      <c r="M60" s="218" t="e">
        <f ca="1">IF(E60=G60,"Completed",IF(K60&gt;TODAY(),"On Schedule",IF(K60&gt;=I60,"On Schedule","Late")))</f>
        <v>#VALUE!</v>
      </c>
      <c r="N60" s="220" t="str">
        <f t="shared" si="0"/>
        <v/>
      </c>
      <c r="V60" s="217"/>
    </row>
    <row r="61" spans="1:26" x14ac:dyDescent="0.35">
      <c r="A61" s="248" t="s">
        <v>587</v>
      </c>
      <c r="B61" s="218" t="s">
        <v>71</v>
      </c>
      <c r="C61" s="268" t="s">
        <v>75</v>
      </c>
      <c r="D61" s="250" t="s">
        <v>384</v>
      </c>
      <c r="E61" s="267" t="e">
        <f>COUNTIFS('[1]7.2026'!$AG:$AG,A61,'[1]7.2026'!$R:$R,"&lt;&gt;",'[1]7.2026'!$AE:$AE,"&lt;&gt;",'[1]7.2026'!$AF:$AF,"")</f>
        <v>#VALUE!</v>
      </c>
      <c r="F61" s="267" t="e">
        <f>COUNTIFS('[1]7.2026'!AG:AG,A61,'[1]7.2026'!X:X,"&lt;&gt;")</f>
        <v>#VALUE!</v>
      </c>
      <c r="G61" s="267" t="e">
        <f>COUNTIFS('[1]7.2026'!AG:AG,A61,'[1]7.2026'!Z:Z,"&lt;&gt;")</f>
        <v>#VALUE!</v>
      </c>
      <c r="H61" s="251" t="e">
        <f t="shared" si="1"/>
        <v>#VALUE!</v>
      </c>
      <c r="I61" s="219" t="str">
        <f>IFERROR(_xlfn.MAXIFS('[1]7.2026'!$AH:$AH,'[1]7.2026'!$AG:$AG,A61,'[1]7.2026'!$AE:$AE,"&lt;&gt;"),"")</f>
        <v/>
      </c>
      <c r="J61" s="219">
        <f t="shared" si="2"/>
        <v>46066</v>
      </c>
      <c r="K61" s="219">
        <v>46096</v>
      </c>
      <c r="L61" s="218" t="e">
        <f ca="1">IF(E61=F61,"Completed",IF(H61&gt;TODAY(),"On Schedule",IF(J61&gt;=H61,"On Schedule","Late")))</f>
        <v>#VALUE!</v>
      </c>
      <c r="M61" s="218" t="e">
        <f ca="1">IF(E61=G61,"Completed",IF(K61&gt;TODAY(),"On Schedule",IF(K61&gt;=I61,"On Schedule","Late")))</f>
        <v>#VALUE!</v>
      </c>
      <c r="N61" s="220" t="str">
        <f t="shared" si="0"/>
        <v/>
      </c>
      <c r="V61" s="217"/>
    </row>
    <row r="62" spans="1:26" s="243" customFormat="1" x14ac:dyDescent="0.35">
      <c r="A62" s="233" t="s">
        <v>86</v>
      </c>
      <c r="B62" s="234"/>
      <c r="C62" s="235" t="s">
        <v>1980</v>
      </c>
      <c r="D62" s="236"/>
      <c r="E62" s="236" t="e">
        <f>E63+E64+E65+E66</f>
        <v>#VALUE!</v>
      </c>
      <c r="F62" s="236" t="e">
        <f>F63+F64+F65+F66</f>
        <v>#VALUE!</v>
      </c>
      <c r="G62" s="236" t="e">
        <f>G63+G64+G65+G66</f>
        <v>#VALUE!</v>
      </c>
      <c r="H62" s="263"/>
      <c r="I62" s="238"/>
      <c r="J62" s="239"/>
      <c r="K62" s="238"/>
      <c r="L62" s="238"/>
      <c r="M62" s="237"/>
      <c r="N62" s="240" t="str">
        <f t="shared" si="0"/>
        <v/>
      </c>
      <c r="O62" s="215"/>
      <c r="P62" s="215"/>
      <c r="Q62" s="214"/>
      <c r="R62" s="216"/>
      <c r="S62" s="216"/>
      <c r="T62" s="214"/>
      <c r="U62" s="217"/>
      <c r="V62" s="217"/>
      <c r="W62" s="210"/>
      <c r="X62" s="210"/>
      <c r="Y62" s="210"/>
      <c r="Z62" s="210"/>
    </row>
    <row r="63" spans="1:26" x14ac:dyDescent="0.35">
      <c r="A63" s="264" t="s">
        <v>588</v>
      </c>
      <c r="B63" s="265" t="s">
        <v>78</v>
      </c>
      <c r="C63" s="266" t="s">
        <v>82</v>
      </c>
      <c r="D63" s="250" t="s">
        <v>384</v>
      </c>
      <c r="E63" s="218" t="e">
        <f>COUNTIFS('[1]7.2026'!$AG:$AG,A63,'[1]7.2026'!$R:$R,"&lt;&gt;",'[1]7.2026'!$AE:$AE,"&lt;&gt;",'[1]7.2026'!$AF:$AF,"")</f>
        <v>#VALUE!</v>
      </c>
      <c r="F63" s="218" t="e">
        <f>COUNTIFS('[1]7.2026'!AG:AG,A63,'[1]7.2026'!X:X,"&lt;&gt;")</f>
        <v>#VALUE!</v>
      </c>
      <c r="G63" s="218" t="e">
        <f>COUNTIFS('[1]7.2026'!AG:AG,A63,'[1]7.2026'!Z:Z,"&lt;&gt;")</f>
        <v>#VALUE!</v>
      </c>
      <c r="H63" s="258"/>
      <c r="I63" s="260"/>
      <c r="J63" s="260"/>
      <c r="K63" s="258"/>
      <c r="L63" s="258"/>
      <c r="M63" s="262"/>
      <c r="N63" s="220" t="str">
        <f t="shared" si="0"/>
        <v/>
      </c>
      <c r="V63" s="217"/>
    </row>
    <row r="64" spans="1:26" x14ac:dyDescent="0.35">
      <c r="A64" s="248" t="s">
        <v>589</v>
      </c>
      <c r="B64" s="218" t="s">
        <v>79</v>
      </c>
      <c r="C64" s="268" t="s">
        <v>83</v>
      </c>
      <c r="D64" s="250" t="s">
        <v>384</v>
      </c>
      <c r="E64" s="218" t="e">
        <f>COUNTIFS('[1]7.2026'!$AG:$AG,A64,'[1]7.2026'!$R:$R,"&lt;&gt;",'[1]7.2026'!$AE:$AE,"&lt;&gt;",'[1]7.2026'!$AF:$AF,"")</f>
        <v>#VALUE!</v>
      </c>
      <c r="F64" s="218" t="e">
        <f>COUNTIFS('[1]7.2026'!AG:AG,A64,'[1]7.2026'!X:X,"&lt;&gt;")</f>
        <v>#VALUE!</v>
      </c>
      <c r="G64" s="218" t="e">
        <f>COUNTIFS('[1]7.2026'!AG:AG,A64,'[1]7.2026'!Z:Z,"&lt;&gt;")</f>
        <v>#VALUE!</v>
      </c>
      <c r="H64" s="251" t="e">
        <f t="shared" si="1"/>
        <v>#VALUE!</v>
      </c>
      <c r="I64" s="219" t="str">
        <f>IFERROR(_xlfn.MAXIFS('[1]7.2026'!$AH:$AH,'[1]7.2026'!$AG:$AG,A64,'[1]7.2026'!$AE:$AE,"&lt;&gt;"),"")</f>
        <v/>
      </c>
      <c r="J64" s="219">
        <f t="shared" si="2"/>
        <v>46066</v>
      </c>
      <c r="K64" s="219">
        <v>46096</v>
      </c>
      <c r="L64" s="218" t="e">
        <f ca="1">IF(E64=F64,"Completed",IF(H64&gt;TODAY(),"On Schedule",IF(J64&gt;=H64,"On Schedule","Late")))</f>
        <v>#VALUE!</v>
      </c>
      <c r="M64" s="218" t="e">
        <f ca="1">IF(E64=G64,"Completed",IF(K64&gt;TODAY(),"On Schedule",IF(K64&gt;=I64,"On Schedule","Late")))</f>
        <v>#VALUE!</v>
      </c>
      <c r="N64" s="220" t="str">
        <f t="shared" si="0"/>
        <v/>
      </c>
      <c r="V64" s="217"/>
    </row>
    <row r="65" spans="1:26" x14ac:dyDescent="0.35">
      <c r="A65" s="248" t="s">
        <v>590</v>
      </c>
      <c r="B65" s="218" t="s">
        <v>80</v>
      </c>
      <c r="C65" s="268" t="s">
        <v>84</v>
      </c>
      <c r="D65" s="250" t="s">
        <v>384</v>
      </c>
      <c r="E65" s="218" t="e">
        <f>COUNTIFS('[1]7.2026'!$AG:$AG,A65,'[1]7.2026'!$R:$R,"&lt;&gt;",'[1]7.2026'!$AE:$AE,"&lt;&gt;",'[1]7.2026'!$AF:$AF,"")</f>
        <v>#VALUE!</v>
      </c>
      <c r="F65" s="218" t="e">
        <f>COUNTIFS('[1]7.2026'!AG:AG,A65,'[1]7.2026'!X:X,"&lt;&gt;")</f>
        <v>#VALUE!</v>
      </c>
      <c r="G65" s="218" t="e">
        <f>COUNTIFS('[1]7.2026'!AG:AG,A65,'[1]7.2026'!Z:Z,"&lt;&gt;")</f>
        <v>#VALUE!</v>
      </c>
      <c r="H65" s="251" t="e">
        <f t="shared" si="1"/>
        <v>#VALUE!</v>
      </c>
      <c r="I65" s="219" t="str">
        <f>IFERROR(_xlfn.MAXIFS('[1]7.2026'!$AH:$AH,'[1]7.2026'!$AG:$AG,A65,'[1]7.2026'!$AE:$AE,"&lt;&gt;"),"")</f>
        <v/>
      </c>
      <c r="J65" s="219">
        <f t="shared" si="2"/>
        <v>46219</v>
      </c>
      <c r="K65" s="219">
        <v>46249</v>
      </c>
      <c r="L65" s="218" t="e">
        <f ca="1">IF(E65=F65,"Completed",IF(H65&gt;TODAY(),"On Schedule",IF(J65&gt;=H65,"On Schedule","Late")))</f>
        <v>#VALUE!</v>
      </c>
      <c r="M65" s="218" t="e">
        <f ca="1">IF(E65=G65,"Completed",IF(K65&gt;TODAY(),"On Schedule",IF(K65&gt;=I65,"On Schedule","Late")))</f>
        <v>#VALUE!</v>
      </c>
      <c r="N65" s="220" t="str">
        <f t="shared" si="0"/>
        <v/>
      </c>
      <c r="V65" s="217"/>
    </row>
    <row r="66" spans="1:26" x14ac:dyDescent="0.35">
      <c r="A66" s="248" t="s">
        <v>591</v>
      </c>
      <c r="B66" s="218" t="s">
        <v>81</v>
      </c>
      <c r="C66" s="268" t="s">
        <v>85</v>
      </c>
      <c r="D66" s="250" t="s">
        <v>384</v>
      </c>
      <c r="E66" s="218" t="e">
        <f>COUNTIFS('[1]7.2026'!$AG:$AG,A66,'[1]7.2026'!$R:$R,"&lt;&gt;",'[1]7.2026'!$AE:$AE,"&lt;&gt;",'[1]7.2026'!$AF:$AF,"")</f>
        <v>#VALUE!</v>
      </c>
      <c r="F66" s="218" t="e">
        <f>COUNTIFS('[1]7.2026'!AG:AG,A66,'[1]7.2026'!X:X,"&lt;&gt;")</f>
        <v>#VALUE!</v>
      </c>
      <c r="G66" s="218" t="e">
        <f>COUNTIFS('[1]7.2026'!AG:AG,A66,'[1]7.2026'!Z:Z,"&lt;&gt;")</f>
        <v>#VALUE!</v>
      </c>
      <c r="H66" s="251" t="e">
        <f t="shared" si="1"/>
        <v>#VALUE!</v>
      </c>
      <c r="I66" s="219" t="str">
        <f>IFERROR(_xlfn.MAXIFS('[1]7.2026'!$AH:$AH,'[1]7.2026'!$AG:$AG,A66,'[1]7.2026'!$AE:$AE,"&lt;&gt;"),"")</f>
        <v/>
      </c>
      <c r="J66" s="219">
        <f t="shared" si="2"/>
        <v>46084</v>
      </c>
      <c r="K66" s="219">
        <v>46114</v>
      </c>
      <c r="L66" s="218" t="e">
        <f ca="1">IF(E66=F66,"Completed",IF(H66&gt;TODAY(),"On Schedule",IF(J66&gt;=H66,"On Schedule","Late")))</f>
        <v>#VALUE!</v>
      </c>
      <c r="M66" s="218" t="e">
        <f ca="1">IF(E66=G66,"Completed",IF(K66&gt;TODAY(),"On Schedule",IF(K66&gt;=I66,"On Schedule","Late")))</f>
        <v>#VALUE!</v>
      </c>
      <c r="N66" s="220" t="str">
        <f t="shared" si="0"/>
        <v/>
      </c>
      <c r="V66" s="217"/>
    </row>
    <row r="67" spans="1:26" s="243" customFormat="1" x14ac:dyDescent="0.35">
      <c r="A67" s="233" t="s">
        <v>97</v>
      </c>
      <c r="B67" s="234"/>
      <c r="C67" s="235" t="s">
        <v>1981</v>
      </c>
      <c r="D67" s="236"/>
      <c r="E67" s="236" t="e">
        <f>E68+E71+E72+E75+E76</f>
        <v>#VALUE!</v>
      </c>
      <c r="F67" s="236" t="e">
        <f>F68+F71+F72+F75+F76</f>
        <v>#VALUE!</v>
      </c>
      <c r="G67" s="236" t="e">
        <f>G68+G71+G72+G75+G76</f>
        <v>#VALUE!</v>
      </c>
      <c r="H67" s="263"/>
      <c r="I67" s="238"/>
      <c r="J67" s="239"/>
      <c r="K67" s="238"/>
      <c r="L67" s="238"/>
      <c r="M67" s="237"/>
      <c r="N67" s="240" t="str">
        <f t="shared" si="0"/>
        <v/>
      </c>
      <c r="O67" s="215"/>
      <c r="P67" s="215"/>
      <c r="Q67" s="214"/>
      <c r="R67" s="216"/>
      <c r="S67" s="216"/>
      <c r="T67" s="214"/>
      <c r="U67" s="217"/>
      <c r="V67" s="217"/>
      <c r="W67" s="210"/>
      <c r="X67" s="210"/>
      <c r="Y67" s="210"/>
      <c r="Z67" s="210"/>
    </row>
    <row r="68" spans="1:26" x14ac:dyDescent="0.35">
      <c r="A68" s="248" t="s">
        <v>592</v>
      </c>
      <c r="B68" s="218" t="s">
        <v>88</v>
      </c>
      <c r="C68" s="268" t="s">
        <v>87</v>
      </c>
      <c r="E68" s="267" t="e">
        <f>E69+E70</f>
        <v>#VALUE!</v>
      </c>
      <c r="F68" s="267" t="e">
        <f>F69+F70</f>
        <v>#VALUE!</v>
      </c>
      <c r="G68" s="267" t="e">
        <f>G69+G70</f>
        <v>#VALUE!</v>
      </c>
      <c r="H68" s="251">
        <f t="shared" si="1"/>
        <v>-30</v>
      </c>
      <c r="I68" s="219">
        <f>MAX(I69:I70)</f>
        <v>0</v>
      </c>
      <c r="J68" s="219">
        <f t="shared" si="2"/>
        <v>46010</v>
      </c>
      <c r="K68" s="219">
        <v>46040</v>
      </c>
      <c r="L68" s="218" t="e">
        <f t="shared" ref="L68:L74" ca="1" si="5">IF(E68=F68,"Completed",IF(H68&gt;TODAY(),"On Schedule",IF(J68&gt;=H68,"On Schedule","Late")))</f>
        <v>#VALUE!</v>
      </c>
      <c r="M68" s="218" t="e">
        <f t="shared" ref="M68:M74" ca="1" si="6">IF(E68=G68,"Completed",IF(K68&gt;TODAY(),"On Schedule",IF(K68&gt;=I68,"On Schedule","Late")))</f>
        <v>#VALUE!</v>
      </c>
      <c r="N68" s="220" t="str">
        <f t="shared" ref="N68:N101" si="7">IFERROR(G68/E68,"")</f>
        <v/>
      </c>
      <c r="V68" s="217"/>
    </row>
    <row r="69" spans="1:26" x14ac:dyDescent="0.35">
      <c r="A69" s="248" t="s">
        <v>1982</v>
      </c>
      <c r="C69" s="249" t="s">
        <v>1960</v>
      </c>
      <c r="D69" s="269" t="s">
        <v>384</v>
      </c>
      <c r="E69" s="218" t="e">
        <f>COUNTIFS('[1]7.2026'!$AG:$AG,A69,'[1]7.2026'!$R:$R,"&lt;&gt;",'[1]7.2026'!$AE:$AE,"&lt;&gt;",'[1]7.2026'!$AF:$AF,"")</f>
        <v>#VALUE!</v>
      </c>
      <c r="F69" s="218" t="e">
        <f>COUNTIFS('[1]7.2026'!AG:AG,A69,'[1]7.2026'!X:X,"&lt;&gt;")</f>
        <v>#VALUE!</v>
      </c>
      <c r="G69" s="218" t="e">
        <f>COUNTIFS('[1]7.2026'!AG:AG,A69,'[1]7.2026'!Z:Z,"&lt;&gt;")</f>
        <v>#VALUE!</v>
      </c>
      <c r="H69" s="251" t="e">
        <f t="shared" si="1"/>
        <v>#VALUE!</v>
      </c>
      <c r="I69" s="219" t="str">
        <f>IFERROR(_xlfn.MAXIFS('[1]7.2026'!$AH:$AH,'[1]7.2026'!$AG:$AG,A69,'[1]7.2026'!$AE:$AE,"&lt;&gt;"),"")</f>
        <v/>
      </c>
      <c r="J69" s="219">
        <f t="shared" si="2"/>
        <v>46010</v>
      </c>
      <c r="K69" s="219">
        <v>46040</v>
      </c>
      <c r="L69" s="218" t="e">
        <f t="shared" ca="1" si="5"/>
        <v>#VALUE!</v>
      </c>
      <c r="M69" s="218" t="e">
        <f t="shared" ca="1" si="6"/>
        <v>#VALUE!</v>
      </c>
      <c r="N69" s="220" t="str">
        <f t="shared" si="7"/>
        <v/>
      </c>
      <c r="V69" s="217"/>
    </row>
    <row r="70" spans="1:26" x14ac:dyDescent="0.35">
      <c r="A70" s="248" t="s">
        <v>1983</v>
      </c>
      <c r="C70" s="249" t="s">
        <v>1961</v>
      </c>
      <c r="D70" s="269" t="s">
        <v>382</v>
      </c>
      <c r="E70" s="218" t="e">
        <f>COUNTIFS('[1]7.2026'!$AG:$AG,A70,'[1]7.2026'!$R:$R,"&lt;&gt;",'[1]7.2026'!$AE:$AE,"&lt;&gt;",'[1]7.2026'!$AF:$AF,"")</f>
        <v>#VALUE!</v>
      </c>
      <c r="F70" s="218" t="e">
        <f>COUNTIFS('[1]7.2026'!AG:AG,A70,'[1]7.2026'!X:X,"&lt;&gt;")</f>
        <v>#VALUE!</v>
      </c>
      <c r="G70" s="218" t="e">
        <f>COUNTIFS('[1]7.2026'!AG:AG,A70,'[1]7.2026'!Z:Z,"&lt;&gt;")</f>
        <v>#VALUE!</v>
      </c>
      <c r="H70" s="251" t="e">
        <f t="shared" ref="H70:H133" si="8">I70-30</f>
        <v>#VALUE!</v>
      </c>
      <c r="I70" s="219" t="str">
        <f>IFERROR(_xlfn.MAXIFS('[1]7.2026'!$AH:$AH,'[1]7.2026'!$AG:$AG,A70,'[1]7.2026'!$AE:$AE,"&lt;&gt;"),"")</f>
        <v/>
      </c>
      <c r="J70" s="219">
        <f t="shared" ref="J70:J133" si="9">K70-30</f>
        <v>46010</v>
      </c>
      <c r="K70" s="219">
        <v>46040</v>
      </c>
      <c r="L70" s="218" t="e">
        <f t="shared" ca="1" si="5"/>
        <v>#VALUE!</v>
      </c>
      <c r="M70" s="218" t="e">
        <f t="shared" ca="1" si="6"/>
        <v>#VALUE!</v>
      </c>
      <c r="N70" s="220" t="str">
        <f t="shared" si="7"/>
        <v/>
      </c>
      <c r="V70" s="217"/>
    </row>
    <row r="71" spans="1:26" ht="33" x14ac:dyDescent="0.35">
      <c r="A71" s="248" t="s">
        <v>593</v>
      </c>
      <c r="B71" s="218" t="s">
        <v>89</v>
      </c>
      <c r="C71" s="268" t="s">
        <v>93</v>
      </c>
      <c r="D71" s="269" t="s">
        <v>384</v>
      </c>
      <c r="E71" s="267" t="e">
        <f>COUNTIFS('[1]7.2026'!$AG:$AG,A71,'[1]7.2026'!$R:$R,"&lt;&gt;",'[1]7.2026'!$AE:$AE,"&lt;&gt;",'[1]7.2026'!$AF:$AF,"")</f>
        <v>#VALUE!</v>
      </c>
      <c r="F71" s="267" t="e">
        <f>COUNTIFS('[1]7.2026'!AG:AG,A71,'[1]7.2026'!X:X,"&lt;&gt;")</f>
        <v>#VALUE!</v>
      </c>
      <c r="G71" s="267" t="e">
        <f>COUNTIFS('[1]7.2026'!AG:AG,A71,'[1]7.2026'!Z:Z,"&lt;&gt;")</f>
        <v>#VALUE!</v>
      </c>
      <c r="H71" s="251" t="e">
        <f t="shared" si="8"/>
        <v>#VALUE!</v>
      </c>
      <c r="I71" s="219" t="str">
        <f>IFERROR(_xlfn.MAXIFS('[1]7.2026'!$AH:$AH,'[1]7.2026'!$AG:$AG,A71,'[1]7.2026'!$AE:$AE,"&lt;&gt;"),"")</f>
        <v/>
      </c>
      <c r="J71" s="219">
        <f t="shared" si="9"/>
        <v>45991</v>
      </c>
      <c r="K71" s="219">
        <v>46021</v>
      </c>
      <c r="L71" s="218" t="e">
        <f t="shared" ca="1" si="5"/>
        <v>#VALUE!</v>
      </c>
      <c r="M71" s="218" t="e">
        <f t="shared" ca="1" si="6"/>
        <v>#VALUE!</v>
      </c>
      <c r="N71" s="220" t="str">
        <f t="shared" si="7"/>
        <v/>
      </c>
      <c r="V71" s="217"/>
    </row>
    <row r="72" spans="1:26" x14ac:dyDescent="0.35">
      <c r="A72" s="248" t="s">
        <v>594</v>
      </c>
      <c r="B72" s="218" t="s">
        <v>90</v>
      </c>
      <c r="C72" s="268" t="s">
        <v>1984</v>
      </c>
      <c r="E72" s="267" t="e">
        <f>E73+E74</f>
        <v>#VALUE!</v>
      </c>
      <c r="F72" s="267" t="e">
        <f>F73+F74</f>
        <v>#VALUE!</v>
      </c>
      <c r="G72" s="267" t="e">
        <f>G73+G74</f>
        <v>#VALUE!</v>
      </c>
      <c r="H72" s="251">
        <f t="shared" si="8"/>
        <v>-30</v>
      </c>
      <c r="I72" s="219">
        <f>MAX(I73:I74)</f>
        <v>0</v>
      </c>
      <c r="J72" s="219">
        <f t="shared" si="9"/>
        <v>45991</v>
      </c>
      <c r="K72" s="219">
        <v>46021</v>
      </c>
      <c r="L72" s="218" t="e">
        <f t="shared" ca="1" si="5"/>
        <v>#VALUE!</v>
      </c>
      <c r="M72" s="218" t="e">
        <f t="shared" ca="1" si="6"/>
        <v>#VALUE!</v>
      </c>
      <c r="N72" s="220" t="str">
        <f t="shared" si="7"/>
        <v/>
      </c>
      <c r="V72" s="217"/>
    </row>
    <row r="73" spans="1:26" x14ac:dyDescent="0.35">
      <c r="A73" s="248" t="s">
        <v>1985</v>
      </c>
      <c r="C73" s="249" t="s">
        <v>1960</v>
      </c>
      <c r="D73" s="250" t="s">
        <v>384</v>
      </c>
      <c r="E73" s="218" t="e">
        <f>COUNTIFS('[1]7.2026'!$AG:$AG,A73,'[1]7.2026'!$R:$R,"&lt;&gt;",'[1]7.2026'!$AE:$AE,"&lt;&gt;",'[1]7.2026'!$AF:$AF,"")</f>
        <v>#VALUE!</v>
      </c>
      <c r="F73" s="218" t="e">
        <f>COUNTIFS('[1]7.2026'!AG:AG,A73,'[1]7.2026'!X:X,"&lt;&gt;")</f>
        <v>#VALUE!</v>
      </c>
      <c r="G73" s="218" t="e">
        <f>COUNTIFS('[1]7.2026'!AG:AG,A73,'[1]7.2026'!Z:Z,"&lt;&gt;")</f>
        <v>#VALUE!</v>
      </c>
      <c r="H73" s="251" t="e">
        <f t="shared" si="8"/>
        <v>#VALUE!</v>
      </c>
      <c r="I73" s="219" t="str">
        <f>IFERROR(_xlfn.MAXIFS('[1]7.2026'!$AH:$AH,'[1]7.2026'!$AG:$AG,A73,'[1]7.2026'!$AE:$AE,"&lt;&gt;"),"")</f>
        <v/>
      </c>
      <c r="J73" s="219">
        <f t="shared" si="9"/>
        <v>45991</v>
      </c>
      <c r="K73" s="219">
        <v>46021</v>
      </c>
      <c r="L73" s="218" t="e">
        <f t="shared" ca="1" si="5"/>
        <v>#VALUE!</v>
      </c>
      <c r="M73" s="218" t="e">
        <f t="shared" ca="1" si="6"/>
        <v>#VALUE!</v>
      </c>
      <c r="N73" s="220" t="str">
        <f t="shared" si="7"/>
        <v/>
      </c>
      <c r="V73" s="217"/>
    </row>
    <row r="74" spans="1:26" x14ac:dyDescent="0.35">
      <c r="A74" s="248" t="s">
        <v>1986</v>
      </c>
      <c r="C74" s="249" t="s">
        <v>1961</v>
      </c>
      <c r="D74" s="250" t="s">
        <v>435</v>
      </c>
      <c r="E74" s="218" t="e">
        <f>COUNTIFS('[1]7.2026'!$AG:$AG,A74,'[1]7.2026'!$R:$R,"&lt;&gt;",'[1]7.2026'!$AE:$AE,"&lt;&gt;",'[1]7.2026'!$AF:$AF,"")</f>
        <v>#VALUE!</v>
      </c>
      <c r="F74" s="218" t="e">
        <f>COUNTIFS('[1]7.2026'!AG:AG,A74,'[1]7.2026'!X:X,"&lt;&gt;")</f>
        <v>#VALUE!</v>
      </c>
      <c r="G74" s="218" t="e">
        <f>COUNTIFS('[1]7.2026'!AG:AG,A74,'[1]7.2026'!Z:Z,"&lt;&gt;")</f>
        <v>#VALUE!</v>
      </c>
      <c r="H74" s="251" t="e">
        <f t="shared" si="8"/>
        <v>#VALUE!</v>
      </c>
      <c r="I74" s="219" t="str">
        <f>IFERROR(_xlfn.MAXIFS('[1]7.2026'!$AH:$AH,'[1]7.2026'!$AG:$AG,A74,'[1]7.2026'!$AE:$AE,"&lt;&gt;"),"")</f>
        <v/>
      </c>
      <c r="J74" s="219">
        <f t="shared" si="9"/>
        <v>45991</v>
      </c>
      <c r="K74" s="219">
        <v>46021</v>
      </c>
      <c r="L74" s="218" t="e">
        <f t="shared" ca="1" si="5"/>
        <v>#VALUE!</v>
      </c>
      <c r="M74" s="218" t="e">
        <f t="shared" ca="1" si="6"/>
        <v>#VALUE!</v>
      </c>
      <c r="N74" s="220" t="str">
        <f t="shared" si="7"/>
        <v/>
      </c>
      <c r="V74" s="217"/>
    </row>
    <row r="75" spans="1:26" x14ac:dyDescent="0.35">
      <c r="A75" s="264" t="s">
        <v>595</v>
      </c>
      <c r="B75" s="265" t="s">
        <v>91</v>
      </c>
      <c r="C75" s="266" t="s">
        <v>95</v>
      </c>
      <c r="D75" s="250" t="s">
        <v>384</v>
      </c>
      <c r="E75" s="267" t="e">
        <f>COUNTIFS('[1]7.2026'!$AG:$AG,A75,'[1]7.2026'!$R:$R,"&lt;&gt;",'[1]7.2026'!$AE:$AE,"&lt;&gt;",'[1]7.2026'!$AF:$AF,"")</f>
        <v>#VALUE!</v>
      </c>
      <c r="F75" s="267" t="e">
        <f>COUNTIFS('[1]7.2026'!AG:AG,A75,'[1]7.2026'!X:X,"&lt;&gt;")</f>
        <v>#VALUE!</v>
      </c>
      <c r="G75" s="267" t="e">
        <f>COUNTIFS('[1]7.2026'!AG:AG,A75,'[1]7.2026'!Z:Z,"&lt;&gt;")</f>
        <v>#VALUE!</v>
      </c>
      <c r="H75" s="258"/>
      <c r="I75" s="260"/>
      <c r="J75" s="260"/>
      <c r="K75" s="258"/>
      <c r="L75" s="258"/>
      <c r="M75" s="262"/>
      <c r="N75" s="220" t="str">
        <f t="shared" si="7"/>
        <v/>
      </c>
      <c r="V75" s="217"/>
    </row>
    <row r="76" spans="1:26" x14ac:dyDescent="0.35">
      <c r="A76" s="248" t="s">
        <v>596</v>
      </c>
      <c r="B76" s="218" t="s">
        <v>92</v>
      </c>
      <c r="C76" s="268" t="s">
        <v>96</v>
      </c>
      <c r="D76" s="269" t="s">
        <v>382</v>
      </c>
      <c r="E76" s="267" t="e">
        <f>COUNTIFS('[1]7.2026'!$AG:$AG,A76,'[1]7.2026'!$R:$R,"&lt;&gt;",'[1]7.2026'!$AE:$AE,"&lt;&gt;",'[1]7.2026'!$AF:$AF,"")</f>
        <v>#VALUE!</v>
      </c>
      <c r="F76" s="267" t="e">
        <f>COUNTIFS('[1]7.2026'!AG:AG,A76,'[1]7.2026'!X:X,"&lt;&gt;")</f>
        <v>#VALUE!</v>
      </c>
      <c r="G76" s="267" t="e">
        <f>COUNTIFS('[1]7.2026'!AG:AG,A76,'[1]7.2026'!Z:Z,"&lt;&gt;")</f>
        <v>#VALUE!</v>
      </c>
      <c r="H76" s="251" t="e">
        <f t="shared" si="8"/>
        <v>#VALUE!</v>
      </c>
      <c r="I76" s="219" t="str">
        <f>IFERROR(_xlfn.MAXIFS('[1]7.2026'!$AH:$AH,'[1]7.2026'!$AG:$AG,A76,'[1]7.2026'!$AE:$AE,"&lt;&gt;"),"")</f>
        <v/>
      </c>
      <c r="J76" s="219">
        <f t="shared" si="9"/>
        <v>46172</v>
      </c>
      <c r="K76" s="219">
        <v>46202</v>
      </c>
      <c r="L76" s="218" t="e">
        <f ca="1">IF(E76=F76,"Completed",IF(H76&gt;TODAY(),"On Schedule",IF(J76&gt;=H76,"On Schedule","Late")))</f>
        <v>#VALUE!</v>
      </c>
      <c r="M76" s="218" t="e">
        <f ca="1">IF(E76=G76,"Completed",IF(K76&gt;TODAY(),"On Schedule",IF(K76&gt;=I76,"On Schedule","Late")))</f>
        <v>#VALUE!</v>
      </c>
      <c r="N76" s="220" t="str">
        <f t="shared" si="7"/>
        <v/>
      </c>
      <c r="V76" s="217"/>
    </row>
    <row r="77" spans="1:26" s="243" customFormat="1" x14ac:dyDescent="0.35">
      <c r="A77" s="233" t="s">
        <v>138</v>
      </c>
      <c r="B77" s="234"/>
      <c r="C77" s="235" t="s">
        <v>1987</v>
      </c>
      <c r="D77" s="236"/>
      <c r="E77" s="270" t="e">
        <f>E78+E79+E80+E81+E82+E83+E86+E87+E88+E89+E90+E91+E92+E93+E96+E97+E98+E99+E100+E101</f>
        <v>#VALUE!</v>
      </c>
      <c r="F77" s="270" t="e">
        <f>F78+F79+F80+F81+F82+F83+F86+F87+F88+F89+F90+F91+F92+F93+F96+F97+F98+F99+F100+F101</f>
        <v>#VALUE!</v>
      </c>
      <c r="G77" s="270" t="e">
        <f>G78+G79+G80+G81+G82+G83+G86+G87+G88+G89+G90+G91+G92+G93+G96+G97+G98+G99+G100+G101</f>
        <v>#VALUE!</v>
      </c>
      <c r="H77" s="263"/>
      <c r="I77" s="238"/>
      <c r="J77" s="239"/>
      <c r="K77" s="238"/>
      <c r="L77" s="238"/>
      <c r="M77" s="237"/>
      <c r="N77" s="240" t="str">
        <f t="shared" si="7"/>
        <v/>
      </c>
      <c r="O77" s="215"/>
      <c r="P77" s="215"/>
      <c r="Q77" s="214"/>
      <c r="R77" s="216"/>
      <c r="S77" s="216"/>
      <c r="T77" s="214"/>
      <c r="V77" s="210"/>
      <c r="W77" s="210"/>
      <c r="X77" s="210"/>
      <c r="Y77" s="210"/>
      <c r="Z77" s="210"/>
    </row>
    <row r="78" spans="1:26" x14ac:dyDescent="0.35">
      <c r="A78" s="248" t="s">
        <v>597</v>
      </c>
      <c r="B78" s="218" t="s">
        <v>118</v>
      </c>
      <c r="C78" s="268" t="s">
        <v>98</v>
      </c>
      <c r="D78" s="250" t="s">
        <v>463</v>
      </c>
      <c r="E78" s="267" t="e">
        <f>COUNTIFS('[1]7.2026'!$AG:$AG,A78,'[1]7.2026'!$R:$R,"&lt;&gt;",'[1]7.2026'!$AE:$AE,"&lt;&gt;",'[1]7.2026'!$AF:$AF,"")</f>
        <v>#VALUE!</v>
      </c>
      <c r="F78" s="267" t="e">
        <f>COUNTIFS('[1]7.2026'!AG:AG,A78,'[1]7.2026'!X:X,"&lt;&gt;")</f>
        <v>#VALUE!</v>
      </c>
      <c r="G78" s="267" t="e">
        <f>COUNTIFS('[1]7.2026'!AG:AG,A78,'[1]7.2026'!Z:Z,"&lt;&gt;")</f>
        <v>#VALUE!</v>
      </c>
      <c r="H78" s="251" t="e">
        <f t="shared" si="8"/>
        <v>#VALUE!</v>
      </c>
      <c r="I78" s="219" t="str">
        <f>IFERROR(_xlfn.MAXIFS('[1]7.2026'!$AH:$AH,'[1]7.2026'!$AG:$AG,A78,'[1]7.2026'!$AE:$AE,"&lt;&gt;"),"")</f>
        <v/>
      </c>
      <c r="J78" s="219">
        <f t="shared" si="9"/>
        <v>46008</v>
      </c>
      <c r="K78" s="219">
        <v>46038</v>
      </c>
      <c r="L78" s="218" t="e">
        <f t="shared" ref="L78:L94" ca="1" si="10">IF(E78=F78,"Completed",IF(H78&gt;TODAY(),"On Schedule",IF(J78&gt;=H78,"On Schedule","Late")))</f>
        <v>#VALUE!</v>
      </c>
      <c r="M78" s="218" t="e">
        <f t="shared" ref="M78:M94" ca="1" si="11">IF(E78=G78,"Completed",IF(K78&gt;TODAY(),"On Schedule",IF(K78&gt;=I78,"On Schedule","Late")))</f>
        <v>#VALUE!</v>
      </c>
      <c r="N78" s="220" t="str">
        <f t="shared" si="7"/>
        <v/>
      </c>
    </row>
    <row r="79" spans="1:26" x14ac:dyDescent="0.35">
      <c r="A79" s="248" t="s">
        <v>598</v>
      </c>
      <c r="B79" s="218" t="s">
        <v>119</v>
      </c>
      <c r="C79" s="268" t="s">
        <v>99</v>
      </c>
      <c r="D79" s="250" t="s">
        <v>463</v>
      </c>
      <c r="E79" s="267" t="e">
        <f>COUNTIFS('[1]7.2026'!$AG:$AG,A79,'[1]7.2026'!$R:$R,"&lt;&gt;",'[1]7.2026'!$AE:$AE,"&lt;&gt;",'[1]7.2026'!$AF:$AF,"")</f>
        <v>#VALUE!</v>
      </c>
      <c r="F79" s="267" t="e">
        <f>COUNTIFS('[1]7.2026'!AG:AG,A79,'[1]7.2026'!X:X,"&lt;&gt;")</f>
        <v>#VALUE!</v>
      </c>
      <c r="G79" s="267" t="e">
        <f>COUNTIFS('[1]7.2026'!AG:AG,A79,'[1]7.2026'!Z:Z,"&lt;&gt;")</f>
        <v>#VALUE!</v>
      </c>
      <c r="H79" s="251" t="e">
        <f t="shared" si="8"/>
        <v>#VALUE!</v>
      </c>
      <c r="I79" s="219" t="str">
        <f>IFERROR(_xlfn.MAXIFS('[1]7.2026'!$AH:$AH,'[1]7.2026'!$AG:$AG,A79,'[1]7.2026'!$AE:$AE,"&lt;&gt;"),"")</f>
        <v/>
      </c>
      <c r="J79" s="219">
        <f t="shared" si="9"/>
        <v>45845</v>
      </c>
      <c r="K79" s="219">
        <v>45875</v>
      </c>
      <c r="L79" s="218" t="e">
        <f t="shared" ca="1" si="10"/>
        <v>#VALUE!</v>
      </c>
      <c r="M79" s="218" t="e">
        <f t="shared" ca="1" si="11"/>
        <v>#VALUE!</v>
      </c>
      <c r="N79" s="220" t="str">
        <f t="shared" si="7"/>
        <v/>
      </c>
    </row>
    <row r="80" spans="1:26" x14ac:dyDescent="0.35">
      <c r="A80" s="248" t="s">
        <v>599</v>
      </c>
      <c r="B80" s="218" t="s">
        <v>120</v>
      </c>
      <c r="C80" s="268" t="s">
        <v>100</v>
      </c>
      <c r="D80" s="250" t="s">
        <v>463</v>
      </c>
      <c r="E80" s="267" t="e">
        <f>COUNTIFS('[1]7.2026'!$AG:$AG,A80,'[1]7.2026'!$R:$R,"&lt;&gt;",'[1]7.2026'!$AE:$AE,"&lt;&gt;",'[1]7.2026'!$AF:$AF,"")</f>
        <v>#VALUE!</v>
      </c>
      <c r="F80" s="267" t="e">
        <f>COUNTIFS('[1]7.2026'!AG:AG,A80,'[1]7.2026'!X:X,"&lt;&gt;")</f>
        <v>#VALUE!</v>
      </c>
      <c r="G80" s="267" t="e">
        <f>COUNTIFS('[1]7.2026'!AG:AG,A80,'[1]7.2026'!Z:Z,"&lt;&gt;")</f>
        <v>#VALUE!</v>
      </c>
      <c r="H80" s="251" t="e">
        <f t="shared" si="8"/>
        <v>#VALUE!</v>
      </c>
      <c r="I80" s="219" t="str">
        <f>IFERROR(_xlfn.MAXIFS('[1]7.2026'!$AH:$AH,'[1]7.2026'!$AG:$AG,A80,'[1]7.2026'!$AE:$AE,"&lt;&gt;"),"")</f>
        <v/>
      </c>
      <c r="J80" s="219">
        <f t="shared" si="9"/>
        <v>45717</v>
      </c>
      <c r="K80" s="219">
        <v>45747</v>
      </c>
      <c r="L80" s="218" t="e">
        <f t="shared" ca="1" si="10"/>
        <v>#VALUE!</v>
      </c>
      <c r="M80" s="218" t="e">
        <f t="shared" ca="1" si="11"/>
        <v>#VALUE!</v>
      </c>
      <c r="N80" s="220" t="str">
        <f t="shared" si="7"/>
        <v/>
      </c>
    </row>
    <row r="81" spans="1:14" x14ac:dyDescent="0.35">
      <c r="A81" s="248" t="s">
        <v>600</v>
      </c>
      <c r="B81" s="218" t="s">
        <v>121</v>
      </c>
      <c r="C81" s="268" t="s">
        <v>101</v>
      </c>
      <c r="D81" s="250" t="s">
        <v>463</v>
      </c>
      <c r="E81" s="267" t="e">
        <f>COUNTIFS('[1]7.2026'!$AG:$AG,A81,'[1]7.2026'!$R:$R,"&lt;&gt;",'[1]7.2026'!$AE:$AE,"&lt;&gt;",'[1]7.2026'!$AF:$AF,"")</f>
        <v>#VALUE!</v>
      </c>
      <c r="F81" s="267" t="e">
        <f>COUNTIFS('[1]7.2026'!AG:AG,A81,'[1]7.2026'!X:X,"&lt;&gt;")</f>
        <v>#VALUE!</v>
      </c>
      <c r="G81" s="267" t="e">
        <f>COUNTIFS('[1]7.2026'!AG:AG,A81,'[1]7.2026'!Z:Z,"&lt;&gt;")</f>
        <v>#VALUE!</v>
      </c>
      <c r="H81" s="251" t="e">
        <f t="shared" si="8"/>
        <v>#VALUE!</v>
      </c>
      <c r="I81" s="219" t="str">
        <f>IFERROR(_xlfn.MAXIFS('[1]7.2026'!$AH:$AH,'[1]7.2026'!$AG:$AG,A81,'[1]7.2026'!$AE:$AE,"&lt;&gt;"),"")</f>
        <v/>
      </c>
      <c r="J81" s="219">
        <f t="shared" si="9"/>
        <v>46002</v>
      </c>
      <c r="K81" s="219">
        <v>46032</v>
      </c>
      <c r="L81" s="218" t="e">
        <f t="shared" ca="1" si="10"/>
        <v>#VALUE!</v>
      </c>
      <c r="M81" s="218" t="e">
        <f t="shared" ca="1" si="11"/>
        <v>#VALUE!</v>
      </c>
      <c r="N81" s="220" t="str">
        <f t="shared" si="7"/>
        <v/>
      </c>
    </row>
    <row r="82" spans="1:14" x14ac:dyDescent="0.35">
      <c r="A82" s="248" t="s">
        <v>601</v>
      </c>
      <c r="B82" s="218" t="s">
        <v>122</v>
      </c>
      <c r="C82" s="268" t="s">
        <v>102</v>
      </c>
      <c r="D82" s="250" t="s">
        <v>463</v>
      </c>
      <c r="E82" s="267" t="e">
        <f>COUNTIFS('[1]7.2026'!$AG:$AG,A82,'[1]7.2026'!$R:$R,"&lt;&gt;",'[1]7.2026'!$AE:$AE,"&lt;&gt;",'[1]7.2026'!$AF:$AF,"")</f>
        <v>#VALUE!</v>
      </c>
      <c r="F82" s="267" t="e">
        <f>COUNTIFS('[1]7.2026'!AG:AG,A82,'[1]7.2026'!X:X,"&lt;&gt;")</f>
        <v>#VALUE!</v>
      </c>
      <c r="G82" s="267" t="e">
        <f>COUNTIFS('[1]7.2026'!AG:AG,A82,'[1]7.2026'!Z:Z,"&lt;&gt;")</f>
        <v>#VALUE!</v>
      </c>
      <c r="H82" s="251" t="e">
        <f t="shared" si="8"/>
        <v>#VALUE!</v>
      </c>
      <c r="I82" s="219" t="str">
        <f>IFERROR(_xlfn.MAXIFS('[1]7.2026'!$AH:$AH,'[1]7.2026'!$AG:$AG,A82,'[1]7.2026'!$AE:$AE,"&lt;&gt;"),"")</f>
        <v/>
      </c>
      <c r="J82" s="219">
        <f t="shared" si="9"/>
        <v>45977</v>
      </c>
      <c r="K82" s="219">
        <v>46007</v>
      </c>
      <c r="L82" s="218" t="e">
        <f t="shared" ca="1" si="10"/>
        <v>#VALUE!</v>
      </c>
      <c r="M82" s="218" t="e">
        <f t="shared" ca="1" si="11"/>
        <v>#VALUE!</v>
      </c>
      <c r="N82" s="220" t="str">
        <f t="shared" si="7"/>
        <v/>
      </c>
    </row>
    <row r="83" spans="1:14" x14ac:dyDescent="0.35">
      <c r="A83" s="248" t="s">
        <v>602</v>
      </c>
      <c r="B83" s="218" t="s">
        <v>123</v>
      </c>
      <c r="C83" s="268" t="s">
        <v>103</v>
      </c>
      <c r="D83" s="250" t="s">
        <v>463</v>
      </c>
      <c r="E83" s="267" t="e">
        <f>E84+E85</f>
        <v>#VALUE!</v>
      </c>
      <c r="F83" s="267" t="e">
        <f>F84+F85</f>
        <v>#VALUE!</v>
      </c>
      <c r="G83" s="267" t="e">
        <f>G84+G85</f>
        <v>#VALUE!</v>
      </c>
      <c r="H83" s="251">
        <f t="shared" si="8"/>
        <v>-30</v>
      </c>
      <c r="I83" s="219">
        <f>MAX(I84:I85)</f>
        <v>0</v>
      </c>
      <c r="J83" s="219">
        <f t="shared" si="9"/>
        <v>45977</v>
      </c>
      <c r="K83" s="219">
        <v>46007</v>
      </c>
      <c r="L83" s="218" t="e">
        <f t="shared" ca="1" si="10"/>
        <v>#VALUE!</v>
      </c>
      <c r="M83" s="218" t="e">
        <f t="shared" ca="1" si="11"/>
        <v>#VALUE!</v>
      </c>
      <c r="N83" s="271" t="str">
        <f t="shared" si="7"/>
        <v/>
      </c>
    </row>
    <row r="84" spans="1:14" x14ac:dyDescent="0.35">
      <c r="A84" s="248" t="s">
        <v>1988</v>
      </c>
      <c r="C84" s="249" t="s">
        <v>1960</v>
      </c>
      <c r="D84" s="250" t="s">
        <v>384</v>
      </c>
      <c r="E84" s="218" t="e">
        <f>COUNTIFS('[1]7.2026'!$AG:$AG,A84,'[1]7.2026'!$R:$R,"&lt;&gt;",'[1]7.2026'!$AE:$AE,"&lt;&gt;",'[1]7.2026'!$AF:$AF,"")</f>
        <v>#VALUE!</v>
      </c>
      <c r="F84" s="218" t="e">
        <f>COUNTIFS('[1]7.2026'!AG:AG,A84,'[1]7.2026'!X:X,"&lt;&gt;")</f>
        <v>#VALUE!</v>
      </c>
      <c r="G84" s="218" t="e">
        <f>COUNTIFS('[1]7.2026'!AG:AG,A84,'[1]7.2026'!Z:Z,"&lt;&gt;")</f>
        <v>#VALUE!</v>
      </c>
      <c r="H84" s="251" t="e">
        <f t="shared" si="8"/>
        <v>#VALUE!</v>
      </c>
      <c r="I84" s="219" t="str">
        <f>IFERROR(_xlfn.MAXIFS('[1]7.2026'!$AH:$AH,'[1]7.2026'!$AG:$AG,A84,'[1]7.2026'!$AE:$AE,"&lt;&gt;"),"")</f>
        <v/>
      </c>
      <c r="J84" s="219">
        <f t="shared" si="9"/>
        <v>45977</v>
      </c>
      <c r="K84" s="219">
        <v>46007</v>
      </c>
      <c r="L84" s="218" t="e">
        <f t="shared" ca="1" si="10"/>
        <v>#VALUE!</v>
      </c>
      <c r="M84" s="218" t="e">
        <f t="shared" ca="1" si="11"/>
        <v>#VALUE!</v>
      </c>
      <c r="N84" s="220" t="str">
        <f t="shared" si="7"/>
        <v/>
      </c>
    </row>
    <row r="85" spans="1:14" x14ac:dyDescent="0.35">
      <c r="A85" s="248" t="s">
        <v>1989</v>
      </c>
      <c r="C85" s="249" t="s">
        <v>1961</v>
      </c>
      <c r="D85" s="250" t="s">
        <v>463</v>
      </c>
      <c r="E85" s="218" t="e">
        <f>COUNTIFS('[1]7.2026'!$AG:$AG,A85,'[1]7.2026'!$R:$R,"&lt;&gt;",'[1]7.2026'!$AE:$AE,"&lt;&gt;",'[1]7.2026'!$AF:$AF,"")</f>
        <v>#VALUE!</v>
      </c>
      <c r="F85" s="218" t="e">
        <f>COUNTIFS('[1]7.2026'!AG:AG,A85,'[1]7.2026'!X:X,"&lt;&gt;")</f>
        <v>#VALUE!</v>
      </c>
      <c r="G85" s="218" t="e">
        <f>COUNTIFS('[1]7.2026'!AG:AG,A85,'[1]7.2026'!Z:Z,"&lt;&gt;")</f>
        <v>#VALUE!</v>
      </c>
      <c r="H85" s="251" t="e">
        <f t="shared" si="8"/>
        <v>#VALUE!</v>
      </c>
      <c r="I85" s="219" t="str">
        <f>IFERROR(_xlfn.MAXIFS('[1]7.2026'!$AH:$AH,'[1]7.2026'!$AG:$AG,A85,'[1]7.2026'!$AE:$AE,"&lt;&gt;"),"")</f>
        <v/>
      </c>
      <c r="J85" s="219">
        <f t="shared" si="9"/>
        <v>45977</v>
      </c>
      <c r="K85" s="219">
        <v>46007</v>
      </c>
      <c r="L85" s="218" t="e">
        <f t="shared" ca="1" si="10"/>
        <v>#VALUE!</v>
      </c>
      <c r="M85" s="218" t="e">
        <f t="shared" ca="1" si="11"/>
        <v>#VALUE!</v>
      </c>
      <c r="N85" s="220" t="str">
        <f t="shared" si="7"/>
        <v/>
      </c>
    </row>
    <row r="86" spans="1:14" x14ac:dyDescent="0.35">
      <c r="A86" s="248" t="s">
        <v>603</v>
      </c>
      <c r="B86" s="218" t="s">
        <v>124</v>
      </c>
      <c r="C86" s="268" t="s">
        <v>104</v>
      </c>
      <c r="D86" s="250" t="s">
        <v>384</v>
      </c>
      <c r="E86" s="267" t="e">
        <f>COUNTIFS('[1]7.2026'!$AG:$AG,A86,'[1]7.2026'!$R:$R,"&lt;&gt;",'[1]7.2026'!$AE:$AE,"&lt;&gt;",'[1]7.2026'!$AF:$AF,"")</f>
        <v>#VALUE!</v>
      </c>
      <c r="F86" s="267" t="e">
        <f>COUNTIFS('[1]7.2026'!AG:AG,A86,'[1]7.2026'!X:X,"&lt;&gt;")</f>
        <v>#VALUE!</v>
      </c>
      <c r="G86" s="267" t="e">
        <f>COUNTIFS('[1]7.2026'!AG:AG,A86,'[1]7.2026'!Z:Z,"&lt;&gt;")</f>
        <v>#VALUE!</v>
      </c>
      <c r="H86" s="251" t="e">
        <f t="shared" si="8"/>
        <v>#VALUE!</v>
      </c>
      <c r="I86" s="219" t="str">
        <f>IFERROR(_xlfn.MAXIFS('[1]7.2026'!$AH:$AH,'[1]7.2026'!$AG:$AG,A86,'[1]7.2026'!$AE:$AE,"&lt;&gt;"),"")</f>
        <v/>
      </c>
      <c r="J86" s="219">
        <f t="shared" si="9"/>
        <v>45977</v>
      </c>
      <c r="K86" s="219">
        <v>46007</v>
      </c>
      <c r="L86" s="218" t="e">
        <f t="shared" ca="1" si="10"/>
        <v>#VALUE!</v>
      </c>
      <c r="M86" s="218" t="e">
        <f t="shared" ca="1" si="11"/>
        <v>#VALUE!</v>
      </c>
      <c r="N86" s="220" t="str">
        <f t="shared" si="7"/>
        <v/>
      </c>
    </row>
    <row r="87" spans="1:14" x14ac:dyDescent="0.35">
      <c r="A87" s="248" t="s">
        <v>604</v>
      </c>
      <c r="B87" s="218" t="s">
        <v>125</v>
      </c>
      <c r="C87" s="268" t="s">
        <v>105</v>
      </c>
      <c r="D87" s="250" t="s">
        <v>463</v>
      </c>
      <c r="E87" s="267" t="e">
        <f>COUNTIFS('[1]7.2026'!$AG:$AG,A87,'[1]7.2026'!$R:$R,"&lt;&gt;",'[1]7.2026'!$AE:$AE,"&lt;&gt;",'[1]7.2026'!$AF:$AF,"")</f>
        <v>#VALUE!</v>
      </c>
      <c r="F87" s="267" t="e">
        <f>COUNTIFS('[1]7.2026'!AG:AG,A87,'[1]7.2026'!X:X,"&lt;&gt;")</f>
        <v>#VALUE!</v>
      </c>
      <c r="G87" s="267" t="e">
        <f>COUNTIFS('[1]7.2026'!AG:AG,A87,'[1]7.2026'!Z:Z,"&lt;&gt;")</f>
        <v>#VALUE!</v>
      </c>
      <c r="H87" s="251" t="e">
        <f t="shared" si="8"/>
        <v>#VALUE!</v>
      </c>
      <c r="I87" s="219" t="str">
        <f>IFERROR(_xlfn.MAXIFS('[1]7.2026'!$AH:$AH,'[1]7.2026'!$AG:$AG,A87,'[1]7.2026'!$AE:$AE,"&lt;&gt;"),"")</f>
        <v/>
      </c>
      <c r="J87" s="219">
        <f t="shared" si="9"/>
        <v>45977</v>
      </c>
      <c r="K87" s="219">
        <v>46007</v>
      </c>
      <c r="L87" s="218" t="e">
        <f t="shared" ca="1" si="10"/>
        <v>#VALUE!</v>
      </c>
      <c r="M87" s="218" t="e">
        <f t="shared" ca="1" si="11"/>
        <v>#VALUE!</v>
      </c>
      <c r="N87" s="220" t="str">
        <f t="shared" si="7"/>
        <v/>
      </c>
    </row>
    <row r="88" spans="1:14" x14ac:dyDescent="0.35">
      <c r="A88" s="248" t="s">
        <v>605</v>
      </c>
      <c r="B88" s="218" t="s">
        <v>126</v>
      </c>
      <c r="C88" s="268" t="s">
        <v>106</v>
      </c>
      <c r="D88" s="250" t="s">
        <v>463</v>
      </c>
      <c r="E88" s="267" t="e">
        <f>COUNTIFS('[1]7.2026'!$AG:$AG,A88,'[1]7.2026'!$R:$R,"&lt;&gt;",'[1]7.2026'!$AE:$AE,"&lt;&gt;",'[1]7.2026'!$AF:$AF,"")</f>
        <v>#VALUE!</v>
      </c>
      <c r="F88" s="267" t="e">
        <f>COUNTIFS('[1]7.2026'!AG:AG,A88,'[1]7.2026'!X:X,"&lt;&gt;")</f>
        <v>#VALUE!</v>
      </c>
      <c r="G88" s="267" t="e">
        <f>COUNTIFS('[1]7.2026'!AG:AG,A88,'[1]7.2026'!Z:Z,"&lt;&gt;")</f>
        <v>#VALUE!</v>
      </c>
      <c r="H88" s="251" t="e">
        <f t="shared" si="8"/>
        <v>#VALUE!</v>
      </c>
      <c r="I88" s="219" t="str">
        <f>IFERROR(_xlfn.MAXIFS('[1]7.2026'!$AH:$AH,'[1]7.2026'!$AG:$AG,A88,'[1]7.2026'!$AE:$AE,"&lt;&gt;"),"")</f>
        <v/>
      </c>
      <c r="J88" s="219">
        <f t="shared" si="9"/>
        <v>46204</v>
      </c>
      <c r="K88" s="219">
        <v>46234</v>
      </c>
      <c r="L88" s="218" t="e">
        <f t="shared" ca="1" si="10"/>
        <v>#VALUE!</v>
      </c>
      <c r="M88" s="218" t="e">
        <f t="shared" ca="1" si="11"/>
        <v>#VALUE!</v>
      </c>
      <c r="N88" s="220" t="str">
        <f t="shared" si="7"/>
        <v/>
      </c>
    </row>
    <row r="89" spans="1:14" x14ac:dyDescent="0.35">
      <c r="A89" s="248" t="s">
        <v>606</v>
      </c>
      <c r="B89" s="218" t="s">
        <v>127</v>
      </c>
      <c r="C89" s="268" t="s">
        <v>107</v>
      </c>
      <c r="D89" s="250" t="s">
        <v>463</v>
      </c>
      <c r="E89" s="267" t="e">
        <f>COUNTIFS('[1]7.2026'!$AG:$AG,A89,'[1]7.2026'!$R:$R,"&lt;&gt;",'[1]7.2026'!$AE:$AE,"&lt;&gt;",'[1]7.2026'!$AF:$AF,"")</f>
        <v>#VALUE!</v>
      </c>
      <c r="F89" s="267" t="e">
        <f>COUNTIFS('[1]7.2026'!AG:AG,A89,'[1]7.2026'!X:X,"&lt;&gt;")</f>
        <v>#VALUE!</v>
      </c>
      <c r="G89" s="267" t="e">
        <f>COUNTIFS('[1]7.2026'!AG:AG,A89,'[1]7.2026'!Z:Z,"&lt;&gt;")</f>
        <v>#VALUE!</v>
      </c>
      <c r="H89" s="251" t="e">
        <f t="shared" si="8"/>
        <v>#VALUE!</v>
      </c>
      <c r="I89" s="219" t="str">
        <f>IFERROR(_xlfn.MAXIFS('[1]7.2026'!$AH:$AH,'[1]7.2026'!$AG:$AG,A89,'[1]7.2026'!$AE:$AE,"&lt;&gt;"),"")</f>
        <v/>
      </c>
      <c r="J89" s="219">
        <f t="shared" si="9"/>
        <v>46008</v>
      </c>
      <c r="K89" s="219">
        <v>46038</v>
      </c>
      <c r="L89" s="218" t="e">
        <f t="shared" ca="1" si="10"/>
        <v>#VALUE!</v>
      </c>
      <c r="M89" s="218" t="e">
        <f t="shared" ca="1" si="11"/>
        <v>#VALUE!</v>
      </c>
      <c r="N89" s="220" t="str">
        <f t="shared" si="7"/>
        <v/>
      </c>
    </row>
    <row r="90" spans="1:14" x14ac:dyDescent="0.35">
      <c r="A90" s="248" t="s">
        <v>607</v>
      </c>
      <c r="B90" s="218" t="s">
        <v>128</v>
      </c>
      <c r="C90" s="268" t="s">
        <v>108</v>
      </c>
      <c r="D90" s="250" t="s">
        <v>463</v>
      </c>
      <c r="E90" s="267" t="e">
        <f>COUNTIFS('[1]7.2026'!$AG:$AG,A90,'[1]7.2026'!$R:$R,"&lt;&gt;",'[1]7.2026'!$AE:$AE,"&lt;&gt;",'[1]7.2026'!$AF:$AF,"")</f>
        <v>#VALUE!</v>
      </c>
      <c r="F90" s="267" t="e">
        <f>COUNTIFS('[1]7.2026'!AG:AG,A90,'[1]7.2026'!X:X,"&lt;&gt;")</f>
        <v>#VALUE!</v>
      </c>
      <c r="G90" s="267" t="e">
        <f>COUNTIFS('[1]7.2026'!AG:AG,A90,'[1]7.2026'!Z:Z,"&lt;&gt;")</f>
        <v>#VALUE!</v>
      </c>
      <c r="H90" s="251" t="e">
        <f t="shared" si="8"/>
        <v>#VALUE!</v>
      </c>
      <c r="I90" s="219" t="str">
        <f>IFERROR(_xlfn.MAXIFS('[1]7.2026'!$AH:$AH,'[1]7.2026'!$AG:$AG,A90,'[1]7.2026'!$AE:$AE,"&lt;&gt;"),"")</f>
        <v/>
      </c>
      <c r="J90" s="219">
        <f t="shared" si="9"/>
        <v>46008</v>
      </c>
      <c r="K90" s="219">
        <v>46038</v>
      </c>
      <c r="L90" s="218" t="e">
        <f t="shared" ca="1" si="10"/>
        <v>#VALUE!</v>
      </c>
      <c r="M90" s="218" t="e">
        <f t="shared" ca="1" si="11"/>
        <v>#VALUE!</v>
      </c>
      <c r="N90" s="220" t="str">
        <f t="shared" si="7"/>
        <v/>
      </c>
    </row>
    <row r="91" spans="1:14" x14ac:dyDescent="0.35">
      <c r="A91" s="248" t="s">
        <v>608</v>
      </c>
      <c r="B91" s="218" t="s">
        <v>129</v>
      </c>
      <c r="C91" s="268" t="s">
        <v>109</v>
      </c>
      <c r="D91" s="250" t="s">
        <v>463</v>
      </c>
      <c r="E91" s="267" t="e">
        <f>COUNTIFS('[1]7.2026'!$AG:$AG,A91,'[1]7.2026'!$R:$R,"&lt;&gt;",'[1]7.2026'!$AE:$AE,"&lt;&gt;",'[1]7.2026'!$AF:$AF,"")</f>
        <v>#VALUE!</v>
      </c>
      <c r="F91" s="267" t="e">
        <f>COUNTIFS('[1]7.2026'!AG:AG,A91,'[1]7.2026'!X:X,"&lt;&gt;")</f>
        <v>#VALUE!</v>
      </c>
      <c r="G91" s="267" t="e">
        <f>COUNTIFS('[1]7.2026'!AG:AG,A91,'[1]7.2026'!Z:Z,"&lt;&gt;")</f>
        <v>#VALUE!</v>
      </c>
      <c r="H91" s="251" t="e">
        <f t="shared" si="8"/>
        <v>#VALUE!</v>
      </c>
      <c r="I91" s="219" t="str">
        <f>IFERROR(_xlfn.MAXIFS('[1]7.2026'!$AH:$AH,'[1]7.2026'!$AG:$AG,A91,'[1]7.2026'!$AE:$AE,"&lt;&gt;"),"")</f>
        <v/>
      </c>
      <c r="J91" s="219">
        <f t="shared" si="9"/>
        <v>46008</v>
      </c>
      <c r="K91" s="219">
        <v>46038</v>
      </c>
      <c r="L91" s="218" t="e">
        <f t="shared" ca="1" si="10"/>
        <v>#VALUE!</v>
      </c>
      <c r="M91" s="218" t="e">
        <f t="shared" ca="1" si="11"/>
        <v>#VALUE!</v>
      </c>
      <c r="N91" s="220" t="str">
        <f t="shared" si="7"/>
        <v/>
      </c>
    </row>
    <row r="92" spans="1:14" x14ac:dyDescent="0.35">
      <c r="A92" s="248" t="s">
        <v>609</v>
      </c>
      <c r="B92" s="218" t="s">
        <v>130</v>
      </c>
      <c r="C92" s="268" t="s">
        <v>110</v>
      </c>
      <c r="D92" s="250" t="s">
        <v>384</v>
      </c>
      <c r="E92" s="267" t="e">
        <f>COUNTIFS('[1]7.2026'!$AG:$AG,A92,'[1]7.2026'!$R:$R,"&lt;&gt;",'[1]7.2026'!$AE:$AE,"&lt;&gt;",'[1]7.2026'!$AF:$AF,"")</f>
        <v>#VALUE!</v>
      </c>
      <c r="F92" s="267" t="e">
        <f>COUNTIFS('[1]7.2026'!AG:AG,A92,'[1]7.2026'!X:X,"&lt;&gt;")</f>
        <v>#VALUE!</v>
      </c>
      <c r="G92" s="267" t="e">
        <f>COUNTIFS('[1]7.2026'!AG:AG,A92,'[1]7.2026'!Z:Z,"&lt;&gt;")</f>
        <v>#VALUE!</v>
      </c>
      <c r="H92" s="251" t="e">
        <f t="shared" si="8"/>
        <v>#VALUE!</v>
      </c>
      <c r="I92" s="219" t="str">
        <f>IFERROR(_xlfn.MAXIFS('[1]7.2026'!$AH:$AH,'[1]7.2026'!$AG:$AG,A92,'[1]7.2026'!$AE:$AE,"&lt;&gt;"),"")</f>
        <v/>
      </c>
      <c r="J92" s="219">
        <f t="shared" si="9"/>
        <v>46111</v>
      </c>
      <c r="K92" s="219">
        <v>46141</v>
      </c>
      <c r="L92" s="218" t="e">
        <f t="shared" ca="1" si="10"/>
        <v>#VALUE!</v>
      </c>
      <c r="M92" s="218" t="e">
        <f t="shared" ca="1" si="11"/>
        <v>#VALUE!</v>
      </c>
      <c r="N92" s="220" t="str">
        <f t="shared" si="7"/>
        <v/>
      </c>
    </row>
    <row r="93" spans="1:14" x14ac:dyDescent="0.35">
      <c r="A93" s="248" t="s">
        <v>610</v>
      </c>
      <c r="B93" s="218" t="s">
        <v>131</v>
      </c>
      <c r="C93" s="268" t="s">
        <v>111</v>
      </c>
      <c r="E93" s="267" t="e">
        <f>E94+E95</f>
        <v>#VALUE!</v>
      </c>
      <c r="F93" s="267" t="e">
        <f>F94+F95</f>
        <v>#VALUE!</v>
      </c>
      <c r="G93" s="267" t="e">
        <f>G94+G95</f>
        <v>#VALUE!</v>
      </c>
      <c r="H93" s="251">
        <f t="shared" si="8"/>
        <v>-30</v>
      </c>
      <c r="I93" s="219">
        <f>MAX(I94:I95)</f>
        <v>0</v>
      </c>
      <c r="J93" s="219">
        <f t="shared" si="9"/>
        <v>46204</v>
      </c>
      <c r="K93" s="219">
        <v>46234</v>
      </c>
      <c r="L93" s="218" t="e">
        <f t="shared" ca="1" si="10"/>
        <v>#VALUE!</v>
      </c>
      <c r="M93" s="218" t="e">
        <f t="shared" ca="1" si="11"/>
        <v>#VALUE!</v>
      </c>
      <c r="N93" s="271" t="str">
        <f t="shared" si="7"/>
        <v/>
      </c>
    </row>
    <row r="94" spans="1:14" x14ac:dyDescent="0.35">
      <c r="A94" s="248" t="s">
        <v>1990</v>
      </c>
      <c r="C94" s="249" t="s">
        <v>1960</v>
      </c>
      <c r="D94" s="250" t="s">
        <v>384</v>
      </c>
      <c r="E94" s="218" t="e">
        <f>COUNTIFS('[1]7.2026'!$AG:$AG,A94,'[1]7.2026'!$R:$R,"&lt;&gt;",'[1]7.2026'!$AE:$AE,"&lt;&gt;",'[1]7.2026'!$AF:$AF,"")</f>
        <v>#VALUE!</v>
      </c>
      <c r="F94" s="218" t="e">
        <f>COUNTIFS('[1]7.2026'!AG:AG,A94,'[1]7.2026'!X:X,"&lt;&gt;")</f>
        <v>#VALUE!</v>
      </c>
      <c r="G94" s="218" t="e">
        <f>COUNTIFS('[1]7.2026'!AG:AG,A94,'[1]7.2026'!Z:Z,"&lt;&gt;")</f>
        <v>#VALUE!</v>
      </c>
      <c r="H94" s="251" t="e">
        <f t="shared" si="8"/>
        <v>#VALUE!</v>
      </c>
      <c r="I94" s="219" t="str">
        <f>IFERROR(_xlfn.MAXIFS('[1]7.2026'!$AH:$AH,'[1]7.2026'!$AG:$AG,A94,'[1]7.2026'!$AE:$AE,"&lt;&gt;"),"")</f>
        <v/>
      </c>
      <c r="J94" s="219">
        <f t="shared" si="9"/>
        <v>46204</v>
      </c>
      <c r="K94" s="219">
        <v>46234</v>
      </c>
      <c r="L94" s="218" t="e">
        <f t="shared" ca="1" si="10"/>
        <v>#VALUE!</v>
      </c>
      <c r="M94" s="218" t="e">
        <f t="shared" ca="1" si="11"/>
        <v>#VALUE!</v>
      </c>
      <c r="N94" s="220" t="str">
        <f t="shared" si="7"/>
        <v/>
      </c>
    </row>
    <row r="95" spans="1:14" x14ac:dyDescent="0.35">
      <c r="A95" s="248" t="s">
        <v>1991</v>
      </c>
      <c r="C95" s="249" t="s">
        <v>1961</v>
      </c>
      <c r="D95" s="250" t="s">
        <v>463</v>
      </c>
      <c r="E95" s="218" t="e">
        <f>COUNTIFS('[1]7.2026'!$AG:$AG,A95,'[1]7.2026'!$R:$R,"&lt;&gt;",'[1]7.2026'!$AE:$AE,"&lt;&gt;",'[1]7.2026'!$AF:$AF,"")</f>
        <v>#VALUE!</v>
      </c>
      <c r="F95" s="218" t="e">
        <f>COUNTIFS('[1]7.2026'!AG:AG,A95,'[1]7.2026'!X:X,"&lt;&gt;")</f>
        <v>#VALUE!</v>
      </c>
      <c r="G95" s="218" t="e">
        <f>COUNTIFS('[1]7.2026'!AG:AG,A95,'[1]7.2026'!Z:Z,"&lt;&gt;")</f>
        <v>#VALUE!</v>
      </c>
      <c r="H95" s="258"/>
      <c r="I95" s="260"/>
      <c r="J95" s="260"/>
      <c r="K95" s="260"/>
      <c r="L95" s="260"/>
      <c r="M95" s="262"/>
      <c r="N95" s="220" t="str">
        <f t="shared" si="7"/>
        <v/>
      </c>
    </row>
    <row r="96" spans="1:14" ht="33" x14ac:dyDescent="0.35">
      <c r="A96" s="248" t="s">
        <v>611</v>
      </c>
      <c r="B96" s="218" t="s">
        <v>132</v>
      </c>
      <c r="C96" s="268" t="s">
        <v>112</v>
      </c>
      <c r="D96" s="250" t="s">
        <v>384</v>
      </c>
      <c r="E96" s="267" t="e">
        <f>COUNTIFS('[1]7.2026'!$AG:$AG,A96,'[1]7.2026'!$R:$R,"&lt;&gt;",'[1]7.2026'!$AE:$AE,"&lt;&gt;",'[1]7.2026'!$AF:$AF,"")</f>
        <v>#VALUE!</v>
      </c>
      <c r="F96" s="267" t="e">
        <f>COUNTIFS('[1]7.2026'!AG:AG,A96,'[1]7.2026'!X:X,"&lt;&gt;")</f>
        <v>#VALUE!</v>
      </c>
      <c r="G96" s="267" t="e">
        <f>COUNTIFS('[1]7.2026'!AG:AG,A96,'[1]7.2026'!Z:Z,"&lt;&gt;")</f>
        <v>#VALUE!</v>
      </c>
      <c r="H96" s="251" t="e">
        <f t="shared" si="8"/>
        <v>#VALUE!</v>
      </c>
      <c r="I96" s="219" t="str">
        <f>IFERROR(_xlfn.MAXIFS('[1]7.2026'!$AH:$AH,'[1]7.2026'!$AG:$AG,A96,'[1]7.2026'!$AE:$AE,"&lt;&gt;"),"")</f>
        <v/>
      </c>
      <c r="J96" s="219">
        <f t="shared" si="9"/>
        <v>46082</v>
      </c>
      <c r="K96" s="219">
        <v>46112</v>
      </c>
      <c r="L96" s="218" t="e">
        <f ca="1">IF(E96=F96,"Completed",IF(H96&gt;TODAY(),"On Schedule",IF(J96&gt;=H96,"On Schedule","Late")))</f>
        <v>#VALUE!</v>
      </c>
      <c r="M96" s="218" t="e">
        <f ca="1">IF(E96=G96,"Completed",IF(K96&gt;TODAY(),"On Schedule",IF(K96&gt;=I96,"On Schedule","Late")))</f>
        <v>#VALUE!</v>
      </c>
      <c r="N96" s="220" t="str">
        <f t="shared" si="7"/>
        <v/>
      </c>
    </row>
    <row r="97" spans="1:26" x14ac:dyDescent="0.35">
      <c r="A97" s="248" t="s">
        <v>612</v>
      </c>
      <c r="B97" s="218" t="s">
        <v>133</v>
      </c>
      <c r="C97" s="268" t="s">
        <v>113</v>
      </c>
      <c r="D97" s="250" t="s">
        <v>463</v>
      </c>
      <c r="E97" s="267" t="e">
        <f>COUNTIFS('[1]7.2026'!$AG:$AG,A97,'[1]7.2026'!$R:$R,"&lt;&gt;",'[1]7.2026'!$AE:$AE,"&lt;&gt;",'[1]7.2026'!$AF:$AF,"")</f>
        <v>#VALUE!</v>
      </c>
      <c r="F97" s="267" t="e">
        <f>COUNTIFS('[1]7.2026'!AG:AG,A97,'[1]7.2026'!X:X,"&lt;&gt;")</f>
        <v>#VALUE!</v>
      </c>
      <c r="G97" s="267" t="e">
        <f>COUNTIFS('[1]7.2026'!AG:AG,A97,'[1]7.2026'!Z:Z,"&lt;&gt;")</f>
        <v>#VALUE!</v>
      </c>
      <c r="H97" s="251" t="e">
        <f t="shared" si="8"/>
        <v>#VALUE!</v>
      </c>
      <c r="I97" s="219" t="str">
        <f>IFERROR(_xlfn.MAXIFS('[1]7.2026'!$AH:$AH,'[1]7.2026'!$AG:$AG,A97,'[1]7.2026'!$AE:$AE,"&lt;&gt;"),"")</f>
        <v/>
      </c>
      <c r="J97" s="219">
        <f t="shared" si="9"/>
        <v>45747</v>
      </c>
      <c r="K97" s="219">
        <v>45777</v>
      </c>
      <c r="L97" s="218" t="e">
        <f ca="1">IF(E97=F97,"Completed",IF(H97&gt;TODAY(),"On Schedule",IF(J97&gt;=H97,"On Schedule","Late")))</f>
        <v>#VALUE!</v>
      </c>
      <c r="M97" s="218" t="e">
        <f ca="1">IF(E97=G97,"Completed",IF(K97&gt;TODAY(),"On Schedule",IF(K97&gt;=I97,"On Schedule","Late")))</f>
        <v>#VALUE!</v>
      </c>
      <c r="N97" s="220" t="str">
        <f t="shared" si="7"/>
        <v/>
      </c>
    </row>
    <row r="98" spans="1:26" x14ac:dyDescent="0.35">
      <c r="A98" s="248" t="s">
        <v>613</v>
      </c>
      <c r="B98" s="218" t="s">
        <v>134</v>
      </c>
      <c r="C98" s="268" t="s">
        <v>114</v>
      </c>
      <c r="D98" s="250" t="s">
        <v>463</v>
      </c>
      <c r="E98" s="267" t="e">
        <f>COUNTIFS('[1]7.2026'!$AG:$AG,A98,'[1]7.2026'!$R:$R,"&lt;&gt;",'[1]7.2026'!$AE:$AE,"&lt;&gt;",'[1]7.2026'!$AF:$AF,"")</f>
        <v>#VALUE!</v>
      </c>
      <c r="F98" s="267" t="e">
        <f>COUNTIFS('[1]7.2026'!AG:AG,A98,'[1]7.2026'!X:X,"&lt;&gt;")</f>
        <v>#VALUE!</v>
      </c>
      <c r="G98" s="267" t="e">
        <f>COUNTIFS('[1]7.2026'!AG:AG,A98,'[1]7.2026'!Z:Z,"&lt;&gt;")</f>
        <v>#VALUE!</v>
      </c>
      <c r="H98" s="251" t="e">
        <f t="shared" si="8"/>
        <v>#VALUE!</v>
      </c>
      <c r="I98" s="219" t="str">
        <f>IFERROR(_xlfn.MAXIFS('[1]7.2026'!$AH:$AH,'[1]7.2026'!$AG:$AG,A98,'[1]7.2026'!$AE:$AE,"&lt;&gt;"),"")</f>
        <v/>
      </c>
      <c r="J98" s="219">
        <f t="shared" si="9"/>
        <v>45902</v>
      </c>
      <c r="K98" s="219">
        <v>45932</v>
      </c>
      <c r="L98" s="218" t="e">
        <f ca="1">IF(E98=F98,"Completed",IF(H98&gt;TODAY(),"On Schedule",IF(J98&gt;=H98,"On Schedule","Late")))</f>
        <v>#VALUE!</v>
      </c>
      <c r="M98" s="218" t="e">
        <f ca="1">IF(E98=G98,"Completed",IF(K98&gt;TODAY(),"On Schedule",IF(K98&gt;=I98,"On Schedule","Late")))</f>
        <v>#VALUE!</v>
      </c>
      <c r="N98" s="220" t="str">
        <f t="shared" si="7"/>
        <v/>
      </c>
    </row>
    <row r="99" spans="1:26" x14ac:dyDescent="0.35">
      <c r="A99" s="248" t="s">
        <v>614</v>
      </c>
      <c r="B99" s="218" t="s">
        <v>135</v>
      </c>
      <c r="C99" s="268" t="s">
        <v>115</v>
      </c>
      <c r="D99" s="250" t="s">
        <v>463</v>
      </c>
      <c r="E99" s="267" t="e">
        <f>COUNTIFS('[1]7.2026'!$AG:$AG,A99,'[1]7.2026'!$R:$R,"&lt;&gt;",'[1]7.2026'!$AE:$AE,"&lt;&gt;",'[1]7.2026'!$AF:$AF,"")</f>
        <v>#VALUE!</v>
      </c>
      <c r="F99" s="267" t="e">
        <f>COUNTIFS('[1]7.2026'!AG:AG,A99,'[1]7.2026'!X:X,"&lt;&gt;")</f>
        <v>#VALUE!</v>
      </c>
      <c r="G99" s="267" t="e">
        <f>COUNTIFS('[1]7.2026'!AG:AG,A99,'[1]7.2026'!Z:Z,"&lt;&gt;")</f>
        <v>#VALUE!</v>
      </c>
      <c r="H99" s="251" t="e">
        <f t="shared" si="8"/>
        <v>#VALUE!</v>
      </c>
      <c r="I99" s="219" t="str">
        <f>IFERROR(_xlfn.MAXIFS('[1]7.2026'!$AH:$AH,'[1]7.2026'!$AG:$AG,A99,'[1]7.2026'!$AE:$AE,"&lt;&gt;"),"")</f>
        <v/>
      </c>
      <c r="J99" s="219">
        <f t="shared" si="9"/>
        <v>46416</v>
      </c>
      <c r="K99" s="219">
        <v>46446</v>
      </c>
      <c r="L99" s="218" t="e">
        <f ca="1">IF(E99=F99,"Completed",IF(H99&gt;TODAY(),"On Schedule",IF(J99&gt;=H99,"On Schedule","Late")))</f>
        <v>#VALUE!</v>
      </c>
      <c r="M99" s="218" t="e">
        <f ca="1">IF(E99=G99,"Completed",IF(K99&gt;TODAY(),"On Schedule",IF(K99&gt;=I99,"On Schedule","Late")))</f>
        <v>#VALUE!</v>
      </c>
      <c r="N99" s="220" t="str">
        <f t="shared" si="7"/>
        <v/>
      </c>
    </row>
    <row r="100" spans="1:26" x14ac:dyDescent="0.35">
      <c r="A100" s="248" t="s">
        <v>615</v>
      </c>
      <c r="B100" s="218" t="s">
        <v>136</v>
      </c>
      <c r="C100" s="268" t="s">
        <v>116</v>
      </c>
      <c r="D100" s="250" t="s">
        <v>463</v>
      </c>
      <c r="E100" s="267" t="e">
        <f>COUNTIFS('[1]7.2026'!$AG:$AG,A100,'[1]7.2026'!$R:$R,"&lt;&gt;",'[1]7.2026'!$AE:$AE,"&lt;&gt;",'[1]7.2026'!$AF:$AF,"")</f>
        <v>#VALUE!</v>
      </c>
      <c r="F100" s="267" t="e">
        <f>COUNTIFS('[1]7.2026'!AG:AG,A100,'[1]7.2026'!X:X,"&lt;&gt;")</f>
        <v>#VALUE!</v>
      </c>
      <c r="G100" s="267" t="e">
        <f>COUNTIFS('[1]7.2026'!AG:AG,A100,'[1]7.2026'!Z:Z,"&lt;&gt;")</f>
        <v>#VALUE!</v>
      </c>
      <c r="H100" s="251" t="e">
        <f t="shared" si="8"/>
        <v>#VALUE!</v>
      </c>
      <c r="I100" s="219" t="str">
        <f>IFERROR(_xlfn.MAXIFS('[1]7.2026'!$AH:$AH,'[1]7.2026'!$AG:$AG,A100,'[1]7.2026'!$AE:$AE,"&lt;&gt;"),"")</f>
        <v/>
      </c>
      <c r="J100" s="219">
        <f t="shared" si="9"/>
        <v>46416</v>
      </c>
      <c r="K100" s="219">
        <v>46446</v>
      </c>
      <c r="L100" s="218" t="e">
        <f ca="1">IF(E100=F100,"Completed",IF(H100&gt;TODAY(),"On Schedule",IF(J100&gt;=H100,"On Schedule","Late")))</f>
        <v>#VALUE!</v>
      </c>
      <c r="M100" s="218" t="e">
        <f ca="1">IF(E100=G100,"Completed",IF(K100&gt;TODAY(),"On Schedule",IF(K100&gt;=I100,"On Schedule","Late")))</f>
        <v>#VALUE!</v>
      </c>
      <c r="N100" s="220" t="str">
        <f t="shared" si="7"/>
        <v/>
      </c>
    </row>
    <row r="101" spans="1:26" x14ac:dyDescent="0.35">
      <c r="A101" s="264" t="s">
        <v>625</v>
      </c>
      <c r="B101" s="265" t="s">
        <v>137</v>
      </c>
      <c r="C101" s="266" t="s">
        <v>117</v>
      </c>
      <c r="D101" s="250" t="s">
        <v>463</v>
      </c>
      <c r="E101" s="267" t="e">
        <f>COUNTIFS('[1]7.2026'!$AG:$AG,A101,'[1]7.2026'!$R:$R,"&lt;&gt;",'[1]7.2026'!$AE:$AE,"&lt;&gt;",'[1]7.2026'!$AF:$AF,"")</f>
        <v>#VALUE!</v>
      </c>
      <c r="F101" s="267" t="e">
        <f>COUNTIFS('[1]7.2026'!AG:AG,A101,'[1]7.2026'!X:X,"&lt;&gt;")</f>
        <v>#VALUE!</v>
      </c>
      <c r="G101" s="267" t="e">
        <f>COUNTIFS('[1]7.2026'!AG:AG,A101,'[1]7.2026'!Z:Z,"&lt;&gt;")</f>
        <v>#VALUE!</v>
      </c>
      <c r="H101" s="258"/>
      <c r="I101" s="260"/>
      <c r="J101" s="260"/>
      <c r="K101" s="258"/>
      <c r="L101" s="258"/>
      <c r="M101" s="262"/>
      <c r="N101" s="220" t="str">
        <f t="shared" si="7"/>
        <v/>
      </c>
    </row>
    <row r="102" spans="1:26" s="243" customFormat="1" x14ac:dyDescent="0.35">
      <c r="A102" s="233" t="s">
        <v>147</v>
      </c>
      <c r="B102" s="234"/>
      <c r="C102" s="235" t="s">
        <v>1992</v>
      </c>
      <c r="D102" s="236"/>
      <c r="E102" s="270" t="e">
        <f>E103+E104+E107</f>
        <v>#VALUE!</v>
      </c>
      <c r="F102" s="270" t="e">
        <f>F103+F104+F107</f>
        <v>#VALUE!</v>
      </c>
      <c r="G102" s="270" t="e">
        <f>G103+G104+G107</f>
        <v>#VALUE!</v>
      </c>
      <c r="H102" s="263"/>
      <c r="I102" s="238"/>
      <c r="J102" s="239"/>
      <c r="K102" s="238"/>
      <c r="L102" s="238"/>
      <c r="M102" s="237"/>
      <c r="N102" s="240" t="e">
        <f>G102/E102</f>
        <v>#VALUE!</v>
      </c>
      <c r="O102" s="215"/>
      <c r="P102" s="215"/>
      <c r="Q102" s="214"/>
      <c r="R102" s="216"/>
      <c r="S102" s="216"/>
      <c r="T102" s="214"/>
      <c r="V102" s="210"/>
      <c r="W102" s="210"/>
      <c r="X102" s="210"/>
      <c r="Y102" s="210"/>
      <c r="Z102" s="210"/>
    </row>
    <row r="103" spans="1:26" x14ac:dyDescent="0.35">
      <c r="A103" s="248" t="s">
        <v>626</v>
      </c>
      <c r="B103" s="218" t="s">
        <v>143</v>
      </c>
      <c r="C103" s="268" t="s">
        <v>139</v>
      </c>
      <c r="D103" s="250" t="s">
        <v>463</v>
      </c>
      <c r="E103" s="267" t="e">
        <f>COUNTIFS('[1]7.2026'!$AG:$AG,A103,'[1]7.2026'!$R:$R,"&lt;&gt;",'[1]7.2026'!$AE:$AE,"&lt;&gt;",'[1]7.2026'!$AF:$AF,"")</f>
        <v>#VALUE!</v>
      </c>
      <c r="F103" s="267" t="e">
        <f>COUNTIFS('[1]7.2026'!AG:AG,A103,'[1]7.2026'!X:X,"&lt;&gt;")</f>
        <v>#VALUE!</v>
      </c>
      <c r="G103" s="267" t="e">
        <f>COUNTIFS('[1]7.2026'!AG:AG,A103,'[1]7.2026'!Z:Z,"&lt;&gt;")</f>
        <v>#VALUE!</v>
      </c>
      <c r="H103" s="251" t="e">
        <f t="shared" si="8"/>
        <v>#VALUE!</v>
      </c>
      <c r="I103" s="219" t="str">
        <f>IFERROR(_xlfn.MAXIFS('[1]7.2026'!$AH:$AH,'[1]7.2026'!$AG:$AG,A103,'[1]7.2026'!$AE:$AE,"&lt;&gt;"),"")</f>
        <v/>
      </c>
      <c r="J103" s="219">
        <f t="shared" si="9"/>
        <v>46008</v>
      </c>
      <c r="K103" s="219">
        <v>46038</v>
      </c>
      <c r="L103" s="218" t="e">
        <f ca="1">IF(E103=F103,"Completed",IF(H103&gt;TODAY(),"On Schedule",IF(J103&gt;=H103,"On Schedule","Late")))</f>
        <v>#VALUE!</v>
      </c>
      <c r="M103" s="218" t="e">
        <f ca="1">IF(E103=G103,"Completed",IF(K103&gt;TODAY(),"On Schedule",IF(K103&gt;=I103,"On Schedule","Late")))</f>
        <v>#VALUE!</v>
      </c>
      <c r="N103" s="220" t="str">
        <f>IFERROR(G103/E103,"")</f>
        <v/>
      </c>
    </row>
    <row r="104" spans="1:26" x14ac:dyDescent="0.35">
      <c r="A104" s="248" t="s">
        <v>627</v>
      </c>
      <c r="B104" s="218" t="s">
        <v>144</v>
      </c>
      <c r="C104" s="268" t="s">
        <v>1993</v>
      </c>
      <c r="E104" s="267" t="e">
        <f>E105+E106</f>
        <v>#VALUE!</v>
      </c>
      <c r="F104" s="267" t="e">
        <f>F105+F106</f>
        <v>#VALUE!</v>
      </c>
      <c r="G104" s="267" t="e">
        <f>G105+G106</f>
        <v>#VALUE!</v>
      </c>
      <c r="H104" s="251">
        <f t="shared" si="8"/>
        <v>-30</v>
      </c>
      <c r="I104" s="219">
        <f>MAX(I105:I106)</f>
        <v>0</v>
      </c>
      <c r="J104" s="219">
        <f t="shared" si="9"/>
        <v>46418</v>
      </c>
      <c r="K104" s="219">
        <v>46448</v>
      </c>
      <c r="L104" s="218" t="e">
        <f ca="1">IF(E104=F104,"Completed",IF(H104&gt;TODAY(),"On Schedule",IF(J104&gt;=H104,"On Schedule","Late")))</f>
        <v>#VALUE!</v>
      </c>
      <c r="M104" s="218" t="e">
        <f ca="1">IF(E104=G104,"Completed",IF(K104&gt;TODAY(),"On Schedule",IF(K104&gt;=I104,"On Schedule","Late")))</f>
        <v>#VALUE!</v>
      </c>
      <c r="N104" s="220" t="e">
        <f>G104/E104</f>
        <v>#VALUE!</v>
      </c>
    </row>
    <row r="105" spans="1:26" x14ac:dyDescent="0.35">
      <c r="A105" s="248" t="s">
        <v>1994</v>
      </c>
      <c r="C105" s="249" t="s">
        <v>1960</v>
      </c>
      <c r="D105" s="250" t="s">
        <v>384</v>
      </c>
      <c r="E105" s="218" t="e">
        <f>COUNTIFS('[1]7.2026'!$AG:$AG,A105,'[1]7.2026'!$R:$R,"&lt;&gt;",'[1]7.2026'!$AE:$AE,"&lt;&gt;",'[1]7.2026'!$AF:$AF,"")</f>
        <v>#VALUE!</v>
      </c>
      <c r="F105" s="218" t="e">
        <f>COUNTIFS('[1]7.2026'!AG:AG,A105,'[1]7.2026'!X:X,"&lt;&gt;")</f>
        <v>#VALUE!</v>
      </c>
      <c r="G105" s="218" t="e">
        <f>COUNTIFS('[1]7.2026'!AG:AG,A105,'[1]7.2026'!Z:Z,"&lt;&gt;")</f>
        <v>#VALUE!</v>
      </c>
      <c r="H105" s="251" t="e">
        <f t="shared" si="8"/>
        <v>#VALUE!</v>
      </c>
      <c r="I105" s="219" t="str">
        <f>IFERROR(_xlfn.MAXIFS('[1]7.2026'!$AH:$AH,'[1]7.2026'!$AG:$AG,A105,'[1]7.2026'!$AE:$AE,"&lt;&gt;"),"")</f>
        <v/>
      </c>
      <c r="J105" s="219">
        <f t="shared" si="9"/>
        <v>46418</v>
      </c>
      <c r="K105" s="219">
        <v>46448</v>
      </c>
      <c r="L105" s="218" t="e">
        <f ca="1">IF(E105=F105,"Completed",IF(H105&gt;TODAY(),"On Schedule",IF(J105&gt;=H105,"On Schedule","Late")))</f>
        <v>#VALUE!</v>
      </c>
      <c r="M105" s="218" t="e">
        <f ca="1">IF(E105=G105,"Completed",IF(K105&gt;TODAY(),"On Schedule",IF(K105&gt;=I105,"On Schedule","Late")))</f>
        <v>#VALUE!</v>
      </c>
      <c r="N105" s="220" t="str">
        <f t="shared" ref="N105:N112" si="12">IFERROR(G105/E105,"")</f>
        <v/>
      </c>
    </row>
    <row r="106" spans="1:26" x14ac:dyDescent="0.35">
      <c r="A106" s="248" t="s">
        <v>1995</v>
      </c>
      <c r="C106" s="249" t="s">
        <v>1961</v>
      </c>
      <c r="D106" s="250" t="s">
        <v>382</v>
      </c>
      <c r="E106" s="218" t="e">
        <f>COUNTIFS('[1]7.2026'!$AG:$AG,A106,'[1]7.2026'!$R:$R,"&lt;&gt;",'[1]7.2026'!$AE:$AE,"&lt;&gt;",'[1]7.2026'!$AF:$AF,"")</f>
        <v>#VALUE!</v>
      </c>
      <c r="F106" s="218" t="e">
        <f>COUNTIFS('[1]7.2026'!AG:AG,A106,'[1]7.2026'!X:X,"&lt;&gt;")</f>
        <v>#VALUE!</v>
      </c>
      <c r="G106" s="218" t="e">
        <f>COUNTIFS('[1]7.2026'!AG:AG,A106,'[1]7.2026'!Z:Z,"&lt;&gt;")</f>
        <v>#VALUE!</v>
      </c>
      <c r="H106" s="251" t="e">
        <f t="shared" si="8"/>
        <v>#VALUE!</v>
      </c>
      <c r="I106" s="219" t="str">
        <f>IFERROR(_xlfn.MAXIFS('[1]7.2026'!$AH:$AH,'[1]7.2026'!$AG:$AG,A106,'[1]7.2026'!$AE:$AE,"&lt;&gt;"),"")</f>
        <v/>
      </c>
      <c r="J106" s="219">
        <f t="shared" si="9"/>
        <v>46327</v>
      </c>
      <c r="K106" s="219">
        <v>46357</v>
      </c>
      <c r="L106" s="218" t="e">
        <f ca="1">IF(E106=F106,"Completed",IF(H106&gt;TODAY(),"On Schedule",IF(J106&gt;=H106,"On Schedule","Late")))</f>
        <v>#VALUE!</v>
      </c>
      <c r="M106" s="218" t="e">
        <f ca="1">IF(E106=G106,"Completed",IF(K106&gt;TODAY(),"On Schedule",IF(K106&gt;=I106,"On Schedule","Late")))</f>
        <v>#VALUE!</v>
      </c>
      <c r="N106" s="220" t="str">
        <f t="shared" si="12"/>
        <v/>
      </c>
    </row>
    <row r="107" spans="1:26" x14ac:dyDescent="0.35">
      <c r="A107" s="248" t="s">
        <v>628</v>
      </c>
      <c r="B107" s="218" t="s">
        <v>145</v>
      </c>
      <c r="C107" s="268" t="s">
        <v>141</v>
      </c>
      <c r="D107" s="250" t="s">
        <v>384</v>
      </c>
      <c r="E107" s="267" t="e">
        <f>COUNTIFS('[1]7.2026'!$AG:$AG,A107,'[1]7.2026'!$R:$R,"&lt;&gt;",'[1]7.2026'!$AE:$AE,"&lt;&gt;",'[1]7.2026'!$AF:$AF,"")</f>
        <v>#VALUE!</v>
      </c>
      <c r="F107" s="267" t="e">
        <f>COUNTIFS('[1]7.2026'!AG:AG,A107,'[1]7.2026'!X:X,"&lt;&gt;")</f>
        <v>#VALUE!</v>
      </c>
      <c r="G107" s="267" t="e">
        <f>COUNTIFS('[1]7.2026'!AG:AG,A107,'[1]7.2026'!Z:Z,"&lt;&gt;")</f>
        <v>#VALUE!</v>
      </c>
      <c r="H107" s="251" t="e">
        <f t="shared" si="8"/>
        <v>#VALUE!</v>
      </c>
      <c r="I107" s="219" t="str">
        <f>IFERROR(_xlfn.MAXIFS('[1]7.2026'!$AH:$AH,'[1]7.2026'!$AG:$AG,A107,'[1]7.2026'!$AE:$AE,"&lt;&gt;"),"")</f>
        <v/>
      </c>
      <c r="J107" s="219">
        <f t="shared" si="9"/>
        <v>45565</v>
      </c>
      <c r="K107" s="219">
        <v>45595</v>
      </c>
      <c r="L107" s="218" t="e">
        <f ca="1">IF(E107=F107,"Completed",IF(H107&gt;TODAY(),"On Schedule",IF(J107&gt;=H107,"On Schedule","Late")))</f>
        <v>#VALUE!</v>
      </c>
      <c r="M107" s="218" t="e">
        <f ca="1">IF(E107=G107,"Completed",IF(K107&gt;TODAY(),"On Schedule",IF(K107&gt;=I107,"On Schedule","Late")))</f>
        <v>#VALUE!</v>
      </c>
      <c r="N107" s="220" t="str">
        <f t="shared" si="12"/>
        <v/>
      </c>
    </row>
    <row r="108" spans="1:26" s="243" customFormat="1" x14ac:dyDescent="0.35">
      <c r="A108" s="233" t="s">
        <v>155</v>
      </c>
      <c r="B108" s="234"/>
      <c r="C108" s="235" t="s">
        <v>1996</v>
      </c>
      <c r="D108" s="236"/>
      <c r="E108" s="270" t="e">
        <f>E109+E110+E111+E112</f>
        <v>#VALUE!</v>
      </c>
      <c r="F108" s="270" t="e">
        <f>F109+F110+F111+F112</f>
        <v>#VALUE!</v>
      </c>
      <c r="G108" s="270" t="e">
        <f>G109+G110+G111+G112</f>
        <v>#VALUE!</v>
      </c>
      <c r="H108" s="263"/>
      <c r="I108" s="238"/>
      <c r="J108" s="239"/>
      <c r="K108" s="238"/>
      <c r="L108" s="238"/>
      <c r="M108" s="237"/>
      <c r="N108" s="240" t="str">
        <f t="shared" si="12"/>
        <v/>
      </c>
      <c r="O108" s="215"/>
      <c r="P108" s="215"/>
      <c r="Q108" s="214"/>
      <c r="R108" s="216"/>
      <c r="S108" s="216"/>
      <c r="T108" s="214"/>
      <c r="V108" s="210"/>
      <c r="W108" s="210"/>
      <c r="X108" s="210"/>
      <c r="Y108" s="210"/>
      <c r="Z108" s="210"/>
    </row>
    <row r="109" spans="1:26" x14ac:dyDescent="0.35">
      <c r="A109" s="248" t="s">
        <v>630</v>
      </c>
      <c r="B109" s="218" t="s">
        <v>151</v>
      </c>
      <c r="C109" s="268" t="s">
        <v>1997</v>
      </c>
      <c r="D109" s="250" t="s">
        <v>428</v>
      </c>
      <c r="E109" s="218" t="e">
        <f>COUNTIFS('[1]7.2026'!$AG:$AG,A109,'[1]7.2026'!$R:$R,"&lt;&gt;",'[1]7.2026'!$AE:$AE,"&lt;&gt;",'[1]7.2026'!$AF:$AF,"")</f>
        <v>#VALUE!</v>
      </c>
      <c r="F109" s="218" t="e">
        <f>COUNTIFS('[1]7.2026'!AG:AG,A109,'[1]7.2026'!X:X,"&lt;&gt;")</f>
        <v>#VALUE!</v>
      </c>
      <c r="G109" s="218" t="e">
        <f>COUNTIFS('[1]7.2026'!AG:AG,A109,'[1]7.2026'!Z:Z,"&lt;&gt;")</f>
        <v>#VALUE!</v>
      </c>
      <c r="H109" s="251" t="e">
        <f t="shared" si="8"/>
        <v>#VALUE!</v>
      </c>
      <c r="I109" s="219" t="str">
        <f>IFERROR(_xlfn.MAXIFS('[1]7.2026'!$AH:$AH,'[1]7.2026'!$AG:$AG,A109,'[1]7.2026'!$AE:$AE,"&lt;&gt;"),"")</f>
        <v/>
      </c>
      <c r="J109" s="219">
        <f t="shared" si="9"/>
        <v>46082</v>
      </c>
      <c r="K109" s="219">
        <v>46112</v>
      </c>
      <c r="L109" s="218" t="e">
        <f ca="1">IF(E109=F109,"Completed",IF(H109&gt;TODAY(),"On Schedule",IF(J109&gt;=H109,"On Schedule","Late")))</f>
        <v>#VALUE!</v>
      </c>
      <c r="M109" s="218" t="e">
        <f ca="1">IF(E109=G109,"Completed",IF(K109&gt;TODAY(),"On Schedule",IF(K109&gt;=I109,"On Schedule","Late")))</f>
        <v>#VALUE!</v>
      </c>
      <c r="N109" s="220" t="str">
        <f t="shared" si="12"/>
        <v/>
      </c>
    </row>
    <row r="110" spans="1:26" ht="33" x14ac:dyDescent="0.35">
      <c r="A110" s="264" t="s">
        <v>631</v>
      </c>
      <c r="B110" s="265" t="s">
        <v>152</v>
      </c>
      <c r="C110" s="266" t="s">
        <v>148</v>
      </c>
      <c r="D110" s="250" t="s">
        <v>428</v>
      </c>
      <c r="E110" s="218" t="e">
        <f>COUNTIFS('[1]7.2026'!$AG:$AG,A110,'[1]7.2026'!$R:$R,"&lt;&gt;",'[1]7.2026'!$AE:$AE,"&lt;&gt;",'[1]7.2026'!$AF:$AF,"")</f>
        <v>#VALUE!</v>
      </c>
      <c r="F110" s="218" t="e">
        <f>COUNTIFS('[1]7.2026'!AG:AG,A110,'[1]7.2026'!X:X,"&lt;&gt;")</f>
        <v>#VALUE!</v>
      </c>
      <c r="G110" s="218" t="e">
        <f>COUNTIFS('[1]7.2026'!AG:AG,A110,'[1]7.2026'!Z:Z,"&lt;&gt;")</f>
        <v>#VALUE!</v>
      </c>
      <c r="H110" s="258"/>
      <c r="I110" s="260"/>
      <c r="J110" s="260"/>
      <c r="K110" s="258"/>
      <c r="L110" s="258"/>
      <c r="M110" s="262"/>
      <c r="N110" s="220" t="str">
        <f t="shared" si="12"/>
        <v/>
      </c>
    </row>
    <row r="111" spans="1:26" x14ac:dyDescent="0.35">
      <c r="A111" s="264" t="s">
        <v>632</v>
      </c>
      <c r="B111" s="265" t="s">
        <v>153</v>
      </c>
      <c r="C111" s="266" t="s">
        <v>149</v>
      </c>
      <c r="D111" s="250" t="s">
        <v>428</v>
      </c>
      <c r="E111" s="218" t="e">
        <f>COUNTIFS('[1]7.2026'!$AG:$AG,A111,'[1]7.2026'!$R:$R,"&lt;&gt;",'[1]7.2026'!$AE:$AE,"&lt;&gt;",'[1]7.2026'!$AF:$AF,"")</f>
        <v>#VALUE!</v>
      </c>
      <c r="F111" s="218" t="e">
        <f>COUNTIFS('[1]7.2026'!AG:AG,A111,'[1]7.2026'!X:X,"&lt;&gt;")</f>
        <v>#VALUE!</v>
      </c>
      <c r="G111" s="218" t="e">
        <f>COUNTIFS('[1]7.2026'!AG:AG,A111,'[1]7.2026'!Z:Z,"&lt;&gt;")</f>
        <v>#VALUE!</v>
      </c>
      <c r="H111" s="258"/>
      <c r="I111" s="260"/>
      <c r="J111" s="260"/>
      <c r="K111" s="258"/>
      <c r="L111" s="258"/>
      <c r="M111" s="262"/>
      <c r="N111" s="220" t="str">
        <f t="shared" si="12"/>
        <v/>
      </c>
    </row>
    <row r="112" spans="1:26" x14ac:dyDescent="0.35">
      <c r="A112" s="248" t="s">
        <v>633</v>
      </c>
      <c r="B112" s="218" t="s">
        <v>154</v>
      </c>
      <c r="C112" s="268" t="s">
        <v>150</v>
      </c>
      <c r="D112" s="250" t="s">
        <v>428</v>
      </c>
      <c r="E112" s="218" t="e">
        <f>COUNTIFS('[1]7.2026'!$AG:$AG,A112,'[1]7.2026'!$R:$R,"&lt;&gt;",'[1]7.2026'!$AE:$AE,"&lt;&gt;",'[1]7.2026'!$AF:$AF,"")</f>
        <v>#VALUE!</v>
      </c>
      <c r="F112" s="218" t="e">
        <f>COUNTIFS('[1]7.2026'!AG:AG,A112,'[1]7.2026'!X:X,"&lt;&gt;")</f>
        <v>#VALUE!</v>
      </c>
      <c r="G112" s="218" t="e">
        <f>COUNTIFS('[1]7.2026'!AG:AG,A112,'[1]7.2026'!Z:Z,"&lt;&gt;")</f>
        <v>#VALUE!</v>
      </c>
      <c r="H112" s="251" t="e">
        <f t="shared" si="8"/>
        <v>#VALUE!</v>
      </c>
      <c r="I112" s="219" t="str">
        <f>IFERROR(_xlfn.MAXIFS('[1]7.2026'!$AH:$AH,'[1]7.2026'!$AG:$AG,A112,'[1]7.2026'!$AE:$AE,"&lt;&gt;"),"")</f>
        <v/>
      </c>
      <c r="J112" s="219">
        <f t="shared" si="9"/>
        <v>46112</v>
      </c>
      <c r="K112" s="219">
        <v>46142</v>
      </c>
      <c r="L112" s="218" t="e">
        <f ca="1">IF(E112=F112,"Completed",IF(H112&gt;TODAY(),"On Schedule",IF(J112&gt;=H112,"On Schedule","Late")))</f>
        <v>#VALUE!</v>
      </c>
      <c r="M112" s="218" t="e">
        <f ca="1">IF(E112=G112,"Completed",IF(K112&gt;TODAY(),"On Schedule",IF(K112&gt;=I112,"On Schedule","Late")))</f>
        <v>#VALUE!</v>
      </c>
      <c r="N112" s="220" t="str">
        <f t="shared" si="12"/>
        <v/>
      </c>
    </row>
    <row r="113" spans="1:26" s="243" customFormat="1" x14ac:dyDescent="0.35">
      <c r="A113" s="233" t="s">
        <v>178</v>
      </c>
      <c r="B113" s="234"/>
      <c r="C113" s="235" t="s">
        <v>1998</v>
      </c>
      <c r="D113" s="236"/>
      <c r="E113" s="270" t="e">
        <f>SUM(E114:E124)</f>
        <v>#VALUE!</v>
      </c>
      <c r="F113" s="270" t="e">
        <f>SUM(F114:F124)</f>
        <v>#VALUE!</v>
      </c>
      <c r="G113" s="270" t="e">
        <f>SUM(G114:G124)</f>
        <v>#VALUE!</v>
      </c>
      <c r="H113" s="263"/>
      <c r="I113" s="238"/>
      <c r="J113" s="239"/>
      <c r="K113" s="238"/>
      <c r="L113" s="238"/>
      <c r="M113" s="237"/>
      <c r="N113" s="240" t="e">
        <f>G113/E113</f>
        <v>#VALUE!</v>
      </c>
      <c r="O113" s="215"/>
      <c r="P113" s="215"/>
      <c r="Q113" s="214"/>
      <c r="R113" s="216"/>
      <c r="S113" s="216"/>
      <c r="T113" s="214"/>
      <c r="V113" s="210"/>
      <c r="W113" s="210"/>
      <c r="X113" s="210"/>
      <c r="Y113" s="210"/>
      <c r="Z113" s="210"/>
    </row>
    <row r="114" spans="1:26" x14ac:dyDescent="0.35">
      <c r="A114" s="248" t="s">
        <v>634</v>
      </c>
      <c r="B114" s="218" t="s">
        <v>162</v>
      </c>
      <c r="C114" s="268" t="s">
        <v>156</v>
      </c>
      <c r="D114" s="250" t="s">
        <v>468</v>
      </c>
      <c r="E114" s="218" t="e">
        <f>COUNTIFS('[1]7.2026'!$AG:$AG,A114,'[1]7.2026'!$R:$R,"&lt;&gt;",'[1]7.2026'!$AE:$AE,"&lt;&gt;",'[1]7.2026'!$AF:$AF,"")</f>
        <v>#VALUE!</v>
      </c>
      <c r="F114" s="218" t="e">
        <f>COUNTIFS('[1]7.2026'!AG:AG,A114,'[1]7.2026'!X:X,"&lt;&gt;")</f>
        <v>#VALUE!</v>
      </c>
      <c r="G114" s="218" t="e">
        <f>COUNTIFS('[1]7.2026'!AG:AG,A114,'[1]7.2026'!Z:Z,"&lt;&gt;")</f>
        <v>#VALUE!</v>
      </c>
      <c r="H114" s="251" t="e">
        <f t="shared" si="8"/>
        <v>#VALUE!</v>
      </c>
      <c r="I114" s="219" t="str">
        <f>IFERROR(_xlfn.MAXIFS('[1]7.2026'!$AH:$AH,'[1]7.2026'!$AG:$AG,A114,'[1]7.2026'!$AE:$AE,"&lt;&gt;"),"")</f>
        <v/>
      </c>
      <c r="J114" s="219">
        <f t="shared" si="9"/>
        <v>46127</v>
      </c>
      <c r="K114" s="219">
        <v>46157</v>
      </c>
      <c r="L114" s="218" t="e">
        <f ca="1">IF(E114=F114,"Completed",IF(H114&gt;TODAY(),"On Schedule",IF(J114&gt;=H114,"On Schedule","Late")))</f>
        <v>#VALUE!</v>
      </c>
      <c r="M114" s="218" t="e">
        <f ca="1">IF(E114=G114,"Completed",IF(K114&gt;TODAY(),"On Schedule",IF(K114&gt;=I114,"On Schedule","Late")))</f>
        <v>#VALUE!</v>
      </c>
      <c r="N114" s="220" t="str">
        <f t="shared" ref="N114:N124" si="13">IFERROR(G114/E114,"")</f>
        <v/>
      </c>
    </row>
    <row r="115" spans="1:26" x14ac:dyDescent="0.35">
      <c r="A115" s="248" t="s">
        <v>635</v>
      </c>
      <c r="B115" s="218" t="s">
        <v>163</v>
      </c>
      <c r="C115" s="268" t="s">
        <v>157</v>
      </c>
      <c r="D115" s="250" t="s">
        <v>428</v>
      </c>
      <c r="E115" s="218" t="e">
        <f>COUNTIFS('[1]7.2026'!$AG:$AG,A115,'[1]7.2026'!$R:$R,"&lt;&gt;",'[1]7.2026'!$AE:$AE,"&lt;&gt;",'[1]7.2026'!$AF:$AF,"")</f>
        <v>#VALUE!</v>
      </c>
      <c r="F115" s="218" t="e">
        <f>COUNTIFS('[1]7.2026'!AG:AG,A115,'[1]7.2026'!X:X,"&lt;&gt;")</f>
        <v>#VALUE!</v>
      </c>
      <c r="G115" s="218" t="e">
        <f>COUNTIFS('[1]7.2026'!AG:AG,A115,'[1]7.2026'!Z:Z,"&lt;&gt;")</f>
        <v>#VALUE!</v>
      </c>
      <c r="H115" s="251" t="e">
        <f t="shared" si="8"/>
        <v>#VALUE!</v>
      </c>
      <c r="I115" s="219" t="str">
        <f>IFERROR(_xlfn.MAXIFS('[1]7.2026'!$AH:$AH,'[1]7.2026'!$AG:$AG,A115,'[1]7.2026'!$AE:$AE,"&lt;&gt;"),"")</f>
        <v/>
      </c>
      <c r="J115" s="219">
        <f t="shared" si="9"/>
        <v>46173</v>
      </c>
      <c r="K115" s="219">
        <v>46203</v>
      </c>
      <c r="L115" s="218" t="e">
        <f ca="1">IF(E115=F115,"Completed",IF(H115&gt;TODAY(),"On Schedule",IF(J115&gt;=H115,"On Schedule","Late")))</f>
        <v>#VALUE!</v>
      </c>
      <c r="M115" s="218" t="e">
        <f ca="1">IF(E115=G115,"Completed",IF(K115&gt;TODAY(),"On Schedule",IF(K115&gt;=I115,"On Schedule","Late")))</f>
        <v>#VALUE!</v>
      </c>
      <c r="N115" s="220" t="str">
        <f t="shared" si="13"/>
        <v/>
      </c>
    </row>
    <row r="116" spans="1:26" x14ac:dyDescent="0.35">
      <c r="A116" s="248" t="s">
        <v>636</v>
      </c>
      <c r="B116" s="218" t="s">
        <v>164</v>
      </c>
      <c r="C116" s="268" t="s">
        <v>158</v>
      </c>
      <c r="D116" s="250" t="s">
        <v>428</v>
      </c>
      <c r="E116" s="218" t="e">
        <f>COUNTIFS('[1]7.2026'!$AG:$AG,A116,'[1]7.2026'!$R:$R,"&lt;&gt;",'[1]7.2026'!$AE:$AE,"&lt;&gt;",'[1]7.2026'!$AF:$AF,"")</f>
        <v>#VALUE!</v>
      </c>
      <c r="F116" s="218" t="e">
        <f>COUNTIFS('[1]7.2026'!AG:AG,A116,'[1]7.2026'!X:X,"&lt;&gt;")</f>
        <v>#VALUE!</v>
      </c>
      <c r="G116" s="218" t="e">
        <f>COUNTIFS('[1]7.2026'!AG:AG,A116,'[1]7.2026'!Z:Z,"&lt;&gt;")</f>
        <v>#VALUE!</v>
      </c>
      <c r="H116" s="251" t="e">
        <f t="shared" si="8"/>
        <v>#VALUE!</v>
      </c>
      <c r="I116" s="219" t="str">
        <f>IFERROR(_xlfn.MAXIFS('[1]7.2026'!$AH:$AH,'[1]7.2026'!$AG:$AG,A116,'[1]7.2026'!$AE:$AE,"&lt;&gt;"),"")</f>
        <v/>
      </c>
      <c r="J116" s="219">
        <f t="shared" si="9"/>
        <v>46173</v>
      </c>
      <c r="K116" s="219">
        <v>46203</v>
      </c>
      <c r="L116" s="218" t="e">
        <f ca="1">IF(E116=F116,"Completed",IF(H116&gt;TODAY(),"On Schedule",IF(J116&gt;=H116,"On Schedule","Late")))</f>
        <v>#VALUE!</v>
      </c>
      <c r="M116" s="218" t="e">
        <f ca="1">IF(E116=G116,"Completed",IF(K116&gt;TODAY(),"On Schedule",IF(K116&gt;=I116,"On Schedule","Late")))</f>
        <v>#VALUE!</v>
      </c>
      <c r="N116" s="220" t="str">
        <f t="shared" si="13"/>
        <v/>
      </c>
    </row>
    <row r="117" spans="1:26" x14ac:dyDescent="0.35">
      <c r="A117" s="264" t="s">
        <v>637</v>
      </c>
      <c r="B117" s="265" t="s">
        <v>165</v>
      </c>
      <c r="C117" s="266" t="s">
        <v>159</v>
      </c>
      <c r="D117" s="272" t="s">
        <v>382</v>
      </c>
      <c r="E117" s="218" t="e">
        <f>COUNTIFS('[1]7.2026'!$AG:$AG,A117,'[1]7.2026'!$R:$R,"&lt;&gt;",'[1]7.2026'!$AE:$AE,"&lt;&gt;",'[1]7.2026'!$AF:$AF,"")</f>
        <v>#VALUE!</v>
      </c>
      <c r="F117" s="218" t="e">
        <f>COUNTIFS('[1]7.2026'!AG:AG,A117,'[1]7.2026'!X:X,"&lt;&gt;")</f>
        <v>#VALUE!</v>
      </c>
      <c r="G117" s="218" t="e">
        <f>COUNTIFS('[1]7.2026'!AG:AG,A117,'[1]7.2026'!Z:Z,"&lt;&gt;")</f>
        <v>#VALUE!</v>
      </c>
      <c r="H117" s="258"/>
      <c r="I117" s="260"/>
      <c r="J117" s="260"/>
      <c r="K117" s="258"/>
      <c r="L117" s="258"/>
      <c r="M117" s="262"/>
      <c r="N117" s="220" t="str">
        <f t="shared" si="13"/>
        <v/>
      </c>
    </row>
    <row r="118" spans="1:26" x14ac:dyDescent="0.35">
      <c r="A118" s="248" t="s">
        <v>638</v>
      </c>
      <c r="B118" s="218" t="s">
        <v>166</v>
      </c>
      <c r="C118" s="268" t="s">
        <v>160</v>
      </c>
      <c r="D118" s="250" t="s">
        <v>382</v>
      </c>
      <c r="E118" s="218" t="e">
        <f>COUNTIFS('[1]7.2026'!$AG:$AG,A118,'[1]7.2026'!$R:$R,"&lt;&gt;",'[1]7.2026'!$AE:$AE,"&lt;&gt;",'[1]7.2026'!$AF:$AF,"")</f>
        <v>#VALUE!</v>
      </c>
      <c r="F118" s="218" t="e">
        <f>COUNTIFS('[1]7.2026'!AG:AG,A118,'[1]7.2026'!X:X,"&lt;&gt;")</f>
        <v>#VALUE!</v>
      </c>
      <c r="G118" s="218" t="e">
        <f>COUNTIFS('[1]7.2026'!AG:AG,A118,'[1]7.2026'!Z:Z,"&lt;&gt;")</f>
        <v>#VALUE!</v>
      </c>
      <c r="H118" s="251" t="e">
        <f t="shared" si="8"/>
        <v>#VALUE!</v>
      </c>
      <c r="I118" s="219" t="str">
        <f>IFERROR(_xlfn.MAXIFS('[1]7.2026'!$AH:$AH,'[1]7.2026'!$AG:$AG,A118,'[1]7.2026'!$AE:$AE,"&lt;&gt;"),"")</f>
        <v/>
      </c>
      <c r="J118" s="219">
        <f t="shared" si="9"/>
        <v>46112</v>
      </c>
      <c r="K118" s="219">
        <v>46142</v>
      </c>
      <c r="L118" s="218" t="e">
        <f t="shared" ref="L118:L123" ca="1" si="14">IF(E118=F118,"Completed",IF(H118&gt;TODAY(),"On Schedule",IF(J118&gt;=H118,"On Schedule","Late")))</f>
        <v>#VALUE!</v>
      </c>
      <c r="M118" s="218" t="e">
        <f t="shared" ref="M118:M123" ca="1" si="15">IF(E118=G118,"Completed",IF(K118&gt;TODAY(),"On Schedule",IF(K118&gt;=I118,"On Schedule","Late")))</f>
        <v>#VALUE!</v>
      </c>
      <c r="N118" s="220" t="str">
        <f t="shared" si="13"/>
        <v/>
      </c>
    </row>
    <row r="119" spans="1:26" ht="33" x14ac:dyDescent="0.35">
      <c r="A119" s="248" t="s">
        <v>639</v>
      </c>
      <c r="B119" s="218" t="s">
        <v>167</v>
      </c>
      <c r="C119" s="268" t="s">
        <v>161</v>
      </c>
      <c r="D119" s="250" t="s">
        <v>468</v>
      </c>
      <c r="E119" s="218" t="e">
        <f>COUNTIFS('[1]7.2026'!$AG:$AG,A119,'[1]7.2026'!$R:$R,"&lt;&gt;",'[1]7.2026'!$AE:$AE,"&lt;&gt;",'[1]7.2026'!$AF:$AF,"")</f>
        <v>#VALUE!</v>
      </c>
      <c r="F119" s="218" t="e">
        <f>COUNTIFS('[1]7.2026'!AG:AG,A119,'[1]7.2026'!X:X,"&lt;&gt;")</f>
        <v>#VALUE!</v>
      </c>
      <c r="G119" s="218" t="e">
        <f>COUNTIFS('[1]7.2026'!AG:AG,A119,'[1]7.2026'!Z:Z,"&lt;&gt;")</f>
        <v>#VALUE!</v>
      </c>
      <c r="H119" s="251" t="e">
        <f t="shared" si="8"/>
        <v>#VALUE!</v>
      </c>
      <c r="I119" s="219" t="str">
        <f>IFERROR(_xlfn.MAXIFS('[1]7.2026'!$AH:$AH,'[1]7.2026'!$AG:$AG,A119,'[1]7.2026'!$AE:$AE,"&lt;&gt;"),"")</f>
        <v/>
      </c>
      <c r="J119" s="219">
        <f t="shared" si="9"/>
        <v>46051</v>
      </c>
      <c r="K119" s="219">
        <v>46081</v>
      </c>
      <c r="L119" s="218" t="e">
        <f t="shared" ca="1" si="14"/>
        <v>#VALUE!</v>
      </c>
      <c r="M119" s="218" t="e">
        <f t="shared" ca="1" si="15"/>
        <v>#VALUE!</v>
      </c>
      <c r="N119" s="220" t="str">
        <f t="shared" si="13"/>
        <v/>
      </c>
    </row>
    <row r="120" spans="1:26" x14ac:dyDescent="0.35">
      <c r="A120" s="248" t="s">
        <v>640</v>
      </c>
      <c r="B120" s="218" t="s">
        <v>173</v>
      </c>
      <c r="C120" s="268" t="s">
        <v>168</v>
      </c>
      <c r="D120" s="250" t="s">
        <v>428</v>
      </c>
      <c r="E120" s="218" t="e">
        <f>COUNTIFS('[1]7.2026'!$AG:$AG,A120,'[1]7.2026'!$R:$R,"&lt;&gt;",'[1]7.2026'!$AE:$AE,"&lt;&gt;",'[1]7.2026'!$AF:$AF,"")</f>
        <v>#VALUE!</v>
      </c>
      <c r="F120" s="218" t="e">
        <f>COUNTIFS('[1]7.2026'!AG:AG,A120,'[1]7.2026'!X:X,"&lt;&gt;")</f>
        <v>#VALUE!</v>
      </c>
      <c r="G120" s="218" t="e">
        <f>COUNTIFS('[1]7.2026'!AG:AG,A120,'[1]7.2026'!Z:Z,"&lt;&gt;")</f>
        <v>#VALUE!</v>
      </c>
      <c r="H120" s="251" t="e">
        <f t="shared" si="8"/>
        <v>#VALUE!</v>
      </c>
      <c r="I120" s="219" t="str">
        <f>IFERROR(_xlfn.MAXIFS('[1]7.2026'!$AH:$AH,'[1]7.2026'!$AG:$AG,A120,'[1]7.2026'!$AE:$AE,"&lt;&gt;"),"")</f>
        <v/>
      </c>
      <c r="J120" s="219">
        <f t="shared" si="9"/>
        <v>46173</v>
      </c>
      <c r="K120" s="219">
        <v>46203</v>
      </c>
      <c r="L120" s="218" t="e">
        <f t="shared" ca="1" si="14"/>
        <v>#VALUE!</v>
      </c>
      <c r="M120" s="218" t="e">
        <f t="shared" ca="1" si="15"/>
        <v>#VALUE!</v>
      </c>
      <c r="N120" s="220" t="str">
        <f t="shared" si="13"/>
        <v/>
      </c>
    </row>
    <row r="121" spans="1:26" x14ac:dyDescent="0.35">
      <c r="A121" s="248" t="s">
        <v>641</v>
      </c>
      <c r="B121" s="218" t="s">
        <v>174</v>
      </c>
      <c r="C121" s="268" t="s">
        <v>169</v>
      </c>
      <c r="D121" s="250" t="s">
        <v>468</v>
      </c>
      <c r="E121" s="218" t="e">
        <f>COUNTIFS('[1]7.2026'!$AG:$AG,A121,'[1]7.2026'!$R:$R,"&lt;&gt;",'[1]7.2026'!$AE:$AE,"&lt;&gt;",'[1]7.2026'!$AF:$AF,"")</f>
        <v>#VALUE!</v>
      </c>
      <c r="F121" s="218" t="e">
        <f>COUNTIFS('[1]7.2026'!AG:AG,A121,'[1]7.2026'!X:X,"&lt;&gt;")</f>
        <v>#VALUE!</v>
      </c>
      <c r="G121" s="218" t="e">
        <f>COUNTIFS('[1]7.2026'!AG:AG,A121,'[1]7.2026'!Z:Z,"&lt;&gt;")</f>
        <v>#VALUE!</v>
      </c>
      <c r="H121" s="251" t="e">
        <f t="shared" si="8"/>
        <v>#VALUE!</v>
      </c>
      <c r="I121" s="219" t="str">
        <f>IFERROR(_xlfn.MAXIFS('[1]7.2026'!$AH:$AH,'[1]7.2026'!$AG:$AG,A121,'[1]7.2026'!$AE:$AE,"&lt;&gt;"),"")</f>
        <v/>
      </c>
      <c r="J121" s="219">
        <f t="shared" si="9"/>
        <v>46051</v>
      </c>
      <c r="K121" s="219">
        <v>46081</v>
      </c>
      <c r="L121" s="218" t="e">
        <f t="shared" ca="1" si="14"/>
        <v>#VALUE!</v>
      </c>
      <c r="M121" s="218" t="e">
        <f t="shared" ca="1" si="15"/>
        <v>#VALUE!</v>
      </c>
      <c r="N121" s="220" t="str">
        <f t="shared" si="13"/>
        <v/>
      </c>
    </row>
    <row r="122" spans="1:26" x14ac:dyDescent="0.35">
      <c r="A122" s="248" t="s">
        <v>642</v>
      </c>
      <c r="B122" s="218" t="s">
        <v>175</v>
      </c>
      <c r="C122" s="268" t="s">
        <v>170</v>
      </c>
      <c r="D122" s="250" t="s">
        <v>468</v>
      </c>
      <c r="E122" s="218" t="e">
        <f>COUNTIFS('[1]7.2026'!$AG:$AG,A122,'[1]7.2026'!$R:$R,"&lt;&gt;",'[1]7.2026'!$AE:$AE,"&lt;&gt;",'[1]7.2026'!$AF:$AF,"")</f>
        <v>#VALUE!</v>
      </c>
      <c r="F122" s="218" t="e">
        <f>COUNTIFS('[1]7.2026'!AG:AG,A122,'[1]7.2026'!X:X,"&lt;&gt;")</f>
        <v>#VALUE!</v>
      </c>
      <c r="G122" s="218" t="e">
        <f>COUNTIFS('[1]7.2026'!AG:AG,A122,'[1]7.2026'!Z:Z,"&lt;&gt;")</f>
        <v>#VALUE!</v>
      </c>
      <c r="H122" s="251" t="e">
        <f t="shared" si="8"/>
        <v>#VALUE!</v>
      </c>
      <c r="I122" s="219" t="str">
        <f>IFERROR(_xlfn.MAXIFS('[1]7.2026'!$AH:$AH,'[1]7.2026'!$AG:$AG,A122,'[1]7.2026'!$AE:$AE,"&lt;&gt;"),"")</f>
        <v/>
      </c>
      <c r="J122" s="219">
        <f t="shared" si="9"/>
        <v>46173</v>
      </c>
      <c r="K122" s="219">
        <v>46203</v>
      </c>
      <c r="L122" s="218" t="e">
        <f t="shared" ca="1" si="14"/>
        <v>#VALUE!</v>
      </c>
      <c r="M122" s="218" t="e">
        <f t="shared" ca="1" si="15"/>
        <v>#VALUE!</v>
      </c>
      <c r="N122" s="220" t="str">
        <f t="shared" si="13"/>
        <v/>
      </c>
    </row>
    <row r="123" spans="1:26" x14ac:dyDescent="0.35">
      <c r="A123" s="248" t="s">
        <v>643</v>
      </c>
      <c r="B123" s="218" t="s">
        <v>176</v>
      </c>
      <c r="C123" s="268" t="s">
        <v>171</v>
      </c>
      <c r="D123" s="250" t="s">
        <v>468</v>
      </c>
      <c r="E123" s="218" t="e">
        <f>COUNTIFS('[1]7.2026'!$AG:$AG,A123,'[1]7.2026'!$R:$R,"&lt;&gt;",'[1]7.2026'!$AE:$AE,"&lt;&gt;",'[1]7.2026'!$AF:$AF,"")</f>
        <v>#VALUE!</v>
      </c>
      <c r="F123" s="218" t="e">
        <f>COUNTIFS('[1]7.2026'!AG:AG,A123,'[1]7.2026'!X:X,"&lt;&gt;")</f>
        <v>#VALUE!</v>
      </c>
      <c r="G123" s="218" t="e">
        <f>COUNTIFS('[1]7.2026'!AG:AG,A123,'[1]7.2026'!Z:Z,"&lt;&gt;")</f>
        <v>#VALUE!</v>
      </c>
      <c r="H123" s="251" t="e">
        <f t="shared" si="8"/>
        <v>#VALUE!</v>
      </c>
      <c r="I123" s="219" t="str">
        <f>IFERROR(_xlfn.MAXIFS('[1]7.2026'!$AH:$AH,'[1]7.2026'!$AG:$AG,A123,'[1]7.2026'!$AE:$AE,"&lt;&gt;"),"")</f>
        <v/>
      </c>
      <c r="J123" s="219">
        <f t="shared" si="9"/>
        <v>46204</v>
      </c>
      <c r="K123" s="219">
        <v>46234</v>
      </c>
      <c r="L123" s="218" t="e">
        <f t="shared" ca="1" si="14"/>
        <v>#VALUE!</v>
      </c>
      <c r="M123" s="218" t="e">
        <f t="shared" ca="1" si="15"/>
        <v>#VALUE!</v>
      </c>
      <c r="N123" s="220" t="str">
        <f t="shared" si="13"/>
        <v/>
      </c>
    </row>
    <row r="124" spans="1:26" x14ac:dyDescent="0.35">
      <c r="A124" s="264" t="s">
        <v>644</v>
      </c>
      <c r="B124" s="265" t="s">
        <v>177</v>
      </c>
      <c r="C124" s="266" t="s">
        <v>172</v>
      </c>
      <c r="D124" s="272" t="s">
        <v>428</v>
      </c>
      <c r="E124" s="218" t="e">
        <f>COUNTIFS('[1]7.2026'!$AG:$AG,A124,'[1]7.2026'!$R:$R,"&lt;&gt;",'[1]7.2026'!$AE:$AE,"&lt;&gt;",'[1]7.2026'!$AF:$AF,"")</f>
        <v>#VALUE!</v>
      </c>
      <c r="F124" s="218" t="e">
        <f>COUNTIFS('[1]7.2026'!AG:AG,A124,'[1]7.2026'!X:X,"&lt;&gt;")</f>
        <v>#VALUE!</v>
      </c>
      <c r="G124" s="218" t="e">
        <f>COUNTIFS('[1]7.2026'!AG:AG,A124,'[1]7.2026'!Z:Z,"&lt;&gt;")</f>
        <v>#VALUE!</v>
      </c>
      <c r="H124" s="258"/>
      <c r="I124" s="260"/>
      <c r="J124" s="260"/>
      <c r="K124" s="258"/>
      <c r="L124" s="258"/>
      <c r="M124" s="262"/>
      <c r="N124" s="220" t="str">
        <f t="shared" si="13"/>
        <v/>
      </c>
    </row>
    <row r="125" spans="1:26" s="243" customFormat="1" x14ac:dyDescent="0.35">
      <c r="A125" s="221" t="s">
        <v>1999</v>
      </c>
      <c r="B125" s="222"/>
      <c r="C125" s="223"/>
      <c r="D125" s="224"/>
      <c r="E125" s="230" t="e">
        <f>E126++E129+E130+E131+E132+E133+E134+E135+E136+E137+E138+E139+E140+E141+E142+E143+E144+E145+E146+E147+E148+E149+E150+E151+E152+E153+E154+E155+E156+E157+E158+E159+E160+E161+E162+E163+E164+E165+E168+E169+E170+E173+E174+E175+E176+E177+E178+E179+E180+E181+E182+E185+E188+E189+E190+E191+E192+E193+E196+E197+E200+E201+E204+E205+E206+E209+E210+E211+E212+E213+E214+E215+E216+E217+E218+E219+E220+E221+E222+E223+E224+E225+E226+E227+E228+E229+E230+E231+E232+E233+E236</f>
        <v>#VALUE!</v>
      </c>
      <c r="F125" s="230" t="e">
        <f>F126++F129+F130+F131+F132+F133+F134+F135+F136+F137+F138+F139+F140+F141+F142+F143+F144+F145+F146+F147+F148+F149+F150+F151+F152+F153+F154+F155+F156+F157+F158+F159+F160+F161+F162+F163+F164+F165+F168+F169+F170+F173+F174+F175+F176+F177+F178+F179+F180+F181+F182+F185+F188+F189+F190+F191+F192+F193+F196+F197+F200+F201+F204+F205+F206+F209+F210+F211+F212+F213+F214+F215+F216+F217+F218+F219+F220+F221+F222+F223+F224+F225+F226+F227+F228+F229+F230+F231+F232+F233+F236</f>
        <v>#VALUE!</v>
      </c>
      <c r="G125" s="230" t="e">
        <f>G126++G129+G130+G131+G132+G133+G134+G135+G136+G137+G138+G139+G140+G141+G142+G143+G144+G145+G146+G147+G148+G149+G150+G151+G152+G153+G154+G155+G156+G157+G158+G159+G160+G161+G162+G163+G164+G165+G168+G169+G170+G173+G174+G175+G176+G177+G178+G179+G180+G181+G182+G185+G188+G189+G190+G191+G192+G193+G196+G197+G200+G201+G204+G205+G206+G209+G210+G211+G212+G213+G214+G215+G216+G217+G218+G219+G220+G221+G222+G223+G224+G225+G226+G227+G228+G229+G230+G231+G232+G233+G236</f>
        <v>#VALUE!</v>
      </c>
      <c r="H125" s="273"/>
      <c r="I125" s="227"/>
      <c r="J125" s="274"/>
      <c r="K125" s="229"/>
      <c r="L125" s="229"/>
      <c r="M125" s="275"/>
      <c r="N125" s="226"/>
      <c r="O125" s="231"/>
      <c r="P125" s="231"/>
      <c r="Q125" s="232"/>
      <c r="R125" s="216"/>
      <c r="S125" s="216"/>
      <c r="T125" s="214"/>
      <c r="V125" s="210"/>
      <c r="W125" s="210"/>
      <c r="X125" s="210"/>
      <c r="Y125" s="210"/>
      <c r="Z125" s="210"/>
    </row>
    <row r="126" spans="1:26" x14ac:dyDescent="0.35">
      <c r="A126" s="248" t="s">
        <v>2000</v>
      </c>
      <c r="B126" s="218" t="s">
        <v>214</v>
      </c>
      <c r="C126" s="268" t="s">
        <v>2001</v>
      </c>
      <c r="E126" s="267" t="e">
        <f>E127+E128</f>
        <v>#VALUE!</v>
      </c>
      <c r="F126" s="267" t="e">
        <f>F127+F128</f>
        <v>#VALUE!</v>
      </c>
      <c r="G126" s="267" t="e">
        <f>G127+G128</f>
        <v>#VALUE!</v>
      </c>
      <c r="H126" s="251">
        <f t="shared" si="8"/>
        <v>-30</v>
      </c>
      <c r="I126" s="219">
        <f>MAX(I127:I128)</f>
        <v>0</v>
      </c>
      <c r="J126" s="219">
        <f t="shared" si="9"/>
        <v>46081</v>
      </c>
      <c r="K126" s="219">
        <v>46111</v>
      </c>
      <c r="L126" s="218" t="e">
        <f t="shared" ref="L126:L136" ca="1" si="16">IF(E126=F126,"Completed",IF(H126&gt;TODAY(),"On Schedule",IF(J126&gt;=H126,"On Schedule","Late")))</f>
        <v>#VALUE!</v>
      </c>
      <c r="M126" s="218" t="e">
        <f t="shared" ref="M126:M136" ca="1" si="17">IF(E126=G126,"Completed",IF(K126&gt;TODAY(),"On Schedule",IF(K126&gt;=I126,"On Schedule","Late")))</f>
        <v>#VALUE!</v>
      </c>
      <c r="N126" s="220" t="e">
        <f>G126/E126</f>
        <v>#VALUE!</v>
      </c>
    </row>
    <row r="127" spans="1:26" x14ac:dyDescent="0.35">
      <c r="A127" s="248" t="s">
        <v>646</v>
      </c>
      <c r="C127" s="249" t="s">
        <v>1960</v>
      </c>
      <c r="D127" s="250" t="s">
        <v>384</v>
      </c>
      <c r="E127" s="218" t="e">
        <f>COUNTIFS('[1]7.2026'!$AG:$AG,A127,'[1]7.2026'!$R:$R,"&lt;&gt;",'[1]7.2026'!$AE:$AE,"&lt;&gt;",'[1]7.2026'!$AF:$AF,"")</f>
        <v>#VALUE!</v>
      </c>
      <c r="F127" s="218" t="e">
        <f>COUNTIFS('[1]7.2026'!AG:AG,A127,'[1]7.2026'!X:X,"&lt;&gt;")</f>
        <v>#VALUE!</v>
      </c>
      <c r="G127" s="218" t="e">
        <f>COUNTIFS('[1]7.2026'!AG:AG,A127,'[1]7.2026'!Z:Z,"&lt;&gt;")</f>
        <v>#VALUE!</v>
      </c>
      <c r="H127" s="251" t="e">
        <f t="shared" si="8"/>
        <v>#VALUE!</v>
      </c>
      <c r="I127" s="219" t="str">
        <f>IFERROR(_xlfn.MAXIFS('[1]7.2026'!$AH:$AH,'[1]7.2026'!$AG:$AG,A127,'[1]7.2026'!$AE:$AE,"&lt;&gt;"),"")</f>
        <v/>
      </c>
      <c r="J127" s="219">
        <f t="shared" si="9"/>
        <v>46081</v>
      </c>
      <c r="K127" s="219">
        <v>46111</v>
      </c>
      <c r="L127" s="218" t="e">
        <f t="shared" ca="1" si="16"/>
        <v>#VALUE!</v>
      </c>
      <c r="M127" s="218" t="e">
        <f t="shared" ca="1" si="17"/>
        <v>#VALUE!</v>
      </c>
      <c r="N127" s="220" t="str">
        <f t="shared" ref="N127:N164" si="18">IFERROR(G127/E127,"")</f>
        <v/>
      </c>
    </row>
    <row r="128" spans="1:26" x14ac:dyDescent="0.35">
      <c r="A128" s="248" t="s">
        <v>647</v>
      </c>
      <c r="C128" s="249" t="s">
        <v>1961</v>
      </c>
      <c r="D128" s="250" t="s">
        <v>382</v>
      </c>
      <c r="E128" s="218" t="e">
        <f>COUNTIFS('[1]7.2026'!$AG:$AG,A128,'[1]7.2026'!$R:$R,"&lt;&gt;",'[1]7.2026'!$AE:$AE,"&lt;&gt;",'[1]7.2026'!$AF:$AF,"")</f>
        <v>#VALUE!</v>
      </c>
      <c r="F128" s="218" t="e">
        <f>COUNTIFS('[1]7.2026'!AG:AG,A128,'[1]7.2026'!X:X,"&lt;&gt;")</f>
        <v>#VALUE!</v>
      </c>
      <c r="G128" s="218" t="e">
        <f>COUNTIFS('[1]7.2026'!AG:AG,A128,'[1]7.2026'!Z:Z,"&lt;&gt;")</f>
        <v>#VALUE!</v>
      </c>
      <c r="H128" s="251" t="e">
        <f t="shared" si="8"/>
        <v>#VALUE!</v>
      </c>
      <c r="I128" s="219" t="str">
        <f>IFERROR(_xlfn.MAXIFS('[1]7.2026'!$AH:$AH,'[1]7.2026'!$AG:$AG,A128,'[1]7.2026'!$AE:$AE,"&lt;&gt;"),"")</f>
        <v/>
      </c>
      <c r="J128" s="219">
        <f t="shared" si="9"/>
        <v>46081</v>
      </c>
      <c r="K128" s="219">
        <v>46111</v>
      </c>
      <c r="L128" s="218" t="e">
        <f t="shared" ca="1" si="16"/>
        <v>#VALUE!</v>
      </c>
      <c r="M128" s="218" t="e">
        <f t="shared" ca="1" si="17"/>
        <v>#VALUE!</v>
      </c>
      <c r="N128" s="220" t="str">
        <f t="shared" si="18"/>
        <v/>
      </c>
    </row>
    <row r="129" spans="1:14" x14ac:dyDescent="0.35">
      <c r="A129" s="248" t="s">
        <v>2002</v>
      </c>
      <c r="B129" s="218" t="s">
        <v>215</v>
      </c>
      <c r="C129" s="268" t="s">
        <v>2003</v>
      </c>
      <c r="D129" s="250" t="s">
        <v>384</v>
      </c>
      <c r="E129" s="267" t="e">
        <f>COUNTIFS('[1]7.2026'!$AG:$AG,A129,'[1]7.2026'!$R:$R,"&lt;&gt;",'[1]7.2026'!$AE:$AE,"&lt;&gt;",'[1]7.2026'!$AF:$AF,"")</f>
        <v>#VALUE!</v>
      </c>
      <c r="F129" s="267" t="e">
        <f>COUNTIFS('[1]7.2026'!AG:AG,A129,'[1]7.2026'!X:X,"&lt;&gt;")</f>
        <v>#VALUE!</v>
      </c>
      <c r="G129" s="267" t="e">
        <f>COUNTIFS('[1]7.2026'!AG:AG,A129,'[1]7.2026'!Z:Z,"&lt;&gt;")</f>
        <v>#VALUE!</v>
      </c>
      <c r="H129" s="251" t="e">
        <f t="shared" si="8"/>
        <v>#VALUE!</v>
      </c>
      <c r="I129" s="219" t="str">
        <f>IFERROR(_xlfn.MAXIFS('[1]7.2026'!$AH:$AH,'[1]7.2026'!$AG:$AG,A129,'[1]7.2026'!$AE:$AE,"&lt;&gt;"),"")</f>
        <v/>
      </c>
      <c r="J129" s="219">
        <f t="shared" si="9"/>
        <v>46127</v>
      </c>
      <c r="K129" s="219">
        <v>46157</v>
      </c>
      <c r="L129" s="218" t="e">
        <f t="shared" ca="1" si="16"/>
        <v>#VALUE!</v>
      </c>
      <c r="M129" s="218" t="e">
        <f t="shared" ca="1" si="17"/>
        <v>#VALUE!</v>
      </c>
      <c r="N129" s="220" t="str">
        <f t="shared" si="18"/>
        <v/>
      </c>
    </row>
    <row r="130" spans="1:14" x14ac:dyDescent="0.35">
      <c r="A130" s="248" t="s">
        <v>650</v>
      </c>
      <c r="B130" s="218" t="s">
        <v>216</v>
      </c>
      <c r="C130" s="268" t="s">
        <v>2004</v>
      </c>
      <c r="D130" s="250" t="s">
        <v>382</v>
      </c>
      <c r="E130" s="267" t="e">
        <f>COUNTIFS('[1]7.2026'!$AG:$AG,A130,'[1]7.2026'!$R:$R,"&lt;&gt;",'[1]7.2026'!$AE:$AE,"&lt;&gt;",'[1]7.2026'!$AF:$AF,"")</f>
        <v>#VALUE!</v>
      </c>
      <c r="F130" s="267" t="e">
        <f>COUNTIFS('[1]7.2026'!AG:AG,A130,'[1]7.2026'!X:X,"&lt;&gt;")</f>
        <v>#VALUE!</v>
      </c>
      <c r="G130" s="267" t="e">
        <f>COUNTIFS('[1]7.2026'!AG:AG,A130,'[1]7.2026'!Z:Z,"&lt;&gt;")</f>
        <v>#VALUE!</v>
      </c>
      <c r="H130" s="251" t="e">
        <f t="shared" si="8"/>
        <v>#VALUE!</v>
      </c>
      <c r="I130" s="219" t="str">
        <f>IFERROR(_xlfn.MAXIFS('[1]7.2026'!$AH:$AH,'[1]7.2026'!$AG:$AG,A130,'[1]7.2026'!$AE:$AE,"&lt;&gt;"),"")</f>
        <v/>
      </c>
      <c r="J130" s="219">
        <f t="shared" si="9"/>
        <v>46144</v>
      </c>
      <c r="K130" s="219">
        <v>46174</v>
      </c>
      <c r="L130" s="218" t="e">
        <f t="shared" ca="1" si="16"/>
        <v>#VALUE!</v>
      </c>
      <c r="M130" s="218" t="e">
        <f t="shared" ca="1" si="17"/>
        <v>#VALUE!</v>
      </c>
      <c r="N130" s="220" t="str">
        <f t="shared" si="18"/>
        <v/>
      </c>
    </row>
    <row r="131" spans="1:14" x14ac:dyDescent="0.35">
      <c r="A131" s="248" t="s">
        <v>651</v>
      </c>
      <c r="B131" s="218" t="s">
        <v>217</v>
      </c>
      <c r="C131" s="268" t="s">
        <v>1754</v>
      </c>
      <c r="D131" s="250" t="s">
        <v>384</v>
      </c>
      <c r="E131" s="267" t="e">
        <f>COUNTIFS('[1]7.2026'!$AG:$AG,A131,'[1]7.2026'!$R:$R,"&lt;&gt;",'[1]7.2026'!$AE:$AE,"&lt;&gt;",'[1]7.2026'!$AF:$AF,"")</f>
        <v>#VALUE!</v>
      </c>
      <c r="F131" s="267" t="e">
        <f>COUNTIFS('[1]7.2026'!AG:AG,A131,'[1]7.2026'!X:X,"&lt;&gt;")</f>
        <v>#VALUE!</v>
      </c>
      <c r="G131" s="267" t="e">
        <f>COUNTIFS('[1]7.2026'!AG:AG,A131,'[1]7.2026'!Z:Z,"&lt;&gt;")</f>
        <v>#VALUE!</v>
      </c>
      <c r="H131" s="251" t="e">
        <f t="shared" si="8"/>
        <v>#VALUE!</v>
      </c>
      <c r="I131" s="219" t="str">
        <f>IFERROR(_xlfn.MAXIFS('[1]7.2026'!$AH:$AH,'[1]7.2026'!$AG:$AG,A131,'[1]7.2026'!$AE:$AE,"&lt;&gt;"),"")</f>
        <v/>
      </c>
      <c r="J131" s="219">
        <f t="shared" si="9"/>
        <v>46142</v>
      </c>
      <c r="K131" s="219">
        <v>46172</v>
      </c>
      <c r="L131" s="218" t="e">
        <f t="shared" ca="1" si="16"/>
        <v>#VALUE!</v>
      </c>
      <c r="M131" s="218" t="e">
        <f t="shared" ca="1" si="17"/>
        <v>#VALUE!</v>
      </c>
      <c r="N131" s="220" t="str">
        <f t="shared" si="18"/>
        <v/>
      </c>
    </row>
    <row r="132" spans="1:14" ht="33" x14ac:dyDescent="0.35">
      <c r="A132" s="248" t="s">
        <v>652</v>
      </c>
      <c r="B132" s="218" t="s">
        <v>218</v>
      </c>
      <c r="C132" s="268" t="s">
        <v>184</v>
      </c>
      <c r="D132" s="250" t="s">
        <v>384</v>
      </c>
      <c r="E132" s="267" t="e">
        <f>COUNTIFS('[1]7.2026'!$AG:$AG,A132,'[1]7.2026'!$R:$R,"&lt;&gt;",'[1]7.2026'!$AE:$AE,"&lt;&gt;",'[1]7.2026'!$AF:$AF,"")</f>
        <v>#VALUE!</v>
      </c>
      <c r="F132" s="267" t="e">
        <f>COUNTIFS('[1]7.2026'!AG:AG,A132,'[1]7.2026'!X:X,"&lt;&gt;")</f>
        <v>#VALUE!</v>
      </c>
      <c r="G132" s="267" t="e">
        <f>COUNTIFS('[1]7.2026'!AG:AG,A132,'[1]7.2026'!Z:Z,"&lt;&gt;")</f>
        <v>#VALUE!</v>
      </c>
      <c r="H132" s="251" t="e">
        <f t="shared" si="8"/>
        <v>#VALUE!</v>
      </c>
      <c r="I132" s="219" t="str">
        <f>IFERROR(_xlfn.MAXIFS('[1]7.2026'!$AH:$AH,'[1]7.2026'!$AG:$AG,A132,'[1]7.2026'!$AE:$AE,"&lt;&gt;"),"")</f>
        <v/>
      </c>
      <c r="J132" s="219">
        <f t="shared" si="9"/>
        <v>46157</v>
      </c>
      <c r="K132" s="219">
        <v>46187</v>
      </c>
      <c r="L132" s="218" t="e">
        <f t="shared" ca="1" si="16"/>
        <v>#VALUE!</v>
      </c>
      <c r="M132" s="218" t="e">
        <f t="shared" ca="1" si="17"/>
        <v>#VALUE!</v>
      </c>
      <c r="N132" s="220" t="str">
        <f t="shared" si="18"/>
        <v/>
      </c>
    </row>
    <row r="133" spans="1:14" ht="33" x14ac:dyDescent="0.35">
      <c r="A133" s="248" t="s">
        <v>653</v>
      </c>
      <c r="B133" s="218" t="s">
        <v>219</v>
      </c>
      <c r="C133" s="268" t="s">
        <v>2005</v>
      </c>
      <c r="D133" s="250" t="s">
        <v>384</v>
      </c>
      <c r="E133" s="267" t="e">
        <f>COUNTIFS('[1]7.2026'!$AG:$AG,A133,'[1]7.2026'!$R:$R,"&lt;&gt;",'[1]7.2026'!$AE:$AE,"&lt;&gt;",'[1]7.2026'!$AF:$AF,"")</f>
        <v>#VALUE!</v>
      </c>
      <c r="F133" s="267" t="e">
        <f>COUNTIFS('[1]7.2026'!AG:AG,A133,'[1]7.2026'!X:X,"&lt;&gt;")</f>
        <v>#VALUE!</v>
      </c>
      <c r="G133" s="267" t="e">
        <f>COUNTIFS('[1]7.2026'!AG:AG,A133,'[1]7.2026'!Z:Z,"&lt;&gt;")</f>
        <v>#VALUE!</v>
      </c>
      <c r="H133" s="251" t="e">
        <f t="shared" si="8"/>
        <v>#VALUE!</v>
      </c>
      <c r="I133" s="219" t="str">
        <f>IFERROR(_xlfn.MAXIFS('[1]7.2026'!$AH:$AH,'[1]7.2026'!$AG:$AG,A133,'[1]7.2026'!$AE:$AE,"&lt;&gt;"),"")</f>
        <v/>
      </c>
      <c r="J133" s="219">
        <f t="shared" si="9"/>
        <v>46157</v>
      </c>
      <c r="K133" s="219">
        <v>46187</v>
      </c>
      <c r="L133" s="218" t="e">
        <f t="shared" ca="1" si="16"/>
        <v>#VALUE!</v>
      </c>
      <c r="M133" s="218" t="e">
        <f t="shared" ca="1" si="17"/>
        <v>#VALUE!</v>
      </c>
      <c r="N133" s="220" t="str">
        <f t="shared" si="18"/>
        <v/>
      </c>
    </row>
    <row r="134" spans="1:14" ht="33" x14ac:dyDescent="0.35">
      <c r="A134" s="248" t="s">
        <v>654</v>
      </c>
      <c r="B134" s="218" t="s">
        <v>220</v>
      </c>
      <c r="C134" s="268" t="s">
        <v>1762</v>
      </c>
      <c r="D134" s="250" t="s">
        <v>382</v>
      </c>
      <c r="E134" s="267" t="e">
        <f>COUNTIFS('[1]7.2026'!$AG:$AG,A134,'[1]7.2026'!$R:$R,"&lt;&gt;",'[1]7.2026'!$AE:$AE,"&lt;&gt;",'[1]7.2026'!$AF:$AF,"")</f>
        <v>#VALUE!</v>
      </c>
      <c r="F134" s="267" t="e">
        <f>COUNTIFS('[1]7.2026'!AG:AG,A134,'[1]7.2026'!X:X,"&lt;&gt;")</f>
        <v>#VALUE!</v>
      </c>
      <c r="G134" s="267" t="e">
        <f>COUNTIFS('[1]7.2026'!AG:AG,A134,'[1]7.2026'!Z:Z,"&lt;&gt;")</f>
        <v>#VALUE!</v>
      </c>
      <c r="H134" s="251" t="e">
        <f t="shared" ref="H134:H197" si="19">I134-30</f>
        <v>#VALUE!</v>
      </c>
      <c r="I134" s="219" t="str">
        <f>IFERROR(_xlfn.MAXIFS('[1]7.2026'!$AH:$AH,'[1]7.2026'!$AG:$AG,A134,'[1]7.2026'!$AE:$AE,"&lt;&gt;"),"")</f>
        <v/>
      </c>
      <c r="J134" s="219">
        <f t="shared" ref="J134:J197" si="20">K134-30</f>
        <v>46157</v>
      </c>
      <c r="K134" s="219">
        <v>46187</v>
      </c>
      <c r="L134" s="218" t="e">
        <f t="shared" ca="1" si="16"/>
        <v>#VALUE!</v>
      </c>
      <c r="M134" s="218" t="e">
        <f t="shared" ca="1" si="17"/>
        <v>#VALUE!</v>
      </c>
      <c r="N134" s="220" t="str">
        <f t="shared" si="18"/>
        <v/>
      </c>
    </row>
    <row r="135" spans="1:14" x14ac:dyDescent="0.35">
      <c r="A135" s="248" t="s">
        <v>655</v>
      </c>
      <c r="B135" s="218" t="s">
        <v>221</v>
      </c>
      <c r="C135" s="268" t="s">
        <v>187</v>
      </c>
      <c r="D135" s="250" t="s">
        <v>382</v>
      </c>
      <c r="E135" s="267" t="e">
        <f>COUNTIFS('[1]7.2026'!$AG:$AG,A135,'[1]7.2026'!$R:$R,"&lt;&gt;",'[1]7.2026'!$AE:$AE,"&lt;&gt;",'[1]7.2026'!$AF:$AF,"")</f>
        <v>#VALUE!</v>
      </c>
      <c r="F135" s="267" t="e">
        <f>COUNTIFS('[1]7.2026'!AG:AG,A135,'[1]7.2026'!X:X,"&lt;&gt;")</f>
        <v>#VALUE!</v>
      </c>
      <c r="G135" s="267" t="e">
        <f>COUNTIFS('[1]7.2026'!AG:AG,A135,'[1]7.2026'!Z:Z,"&lt;&gt;")</f>
        <v>#VALUE!</v>
      </c>
      <c r="H135" s="251" t="e">
        <f t="shared" si="19"/>
        <v>#VALUE!</v>
      </c>
      <c r="I135" s="219" t="str">
        <f>IFERROR(_xlfn.MAXIFS('[1]7.2026'!$AH:$AH,'[1]7.2026'!$AG:$AG,A135,'[1]7.2026'!$AE:$AE,"&lt;&gt;"),"")</f>
        <v/>
      </c>
      <c r="J135" s="219">
        <f t="shared" si="20"/>
        <v>46157</v>
      </c>
      <c r="K135" s="219">
        <v>46187</v>
      </c>
      <c r="L135" s="218" t="e">
        <f t="shared" ca="1" si="16"/>
        <v>#VALUE!</v>
      </c>
      <c r="M135" s="218" t="e">
        <f t="shared" ca="1" si="17"/>
        <v>#VALUE!</v>
      </c>
      <c r="N135" s="220" t="str">
        <f t="shared" si="18"/>
        <v/>
      </c>
    </row>
    <row r="136" spans="1:14" x14ac:dyDescent="0.35">
      <c r="A136" s="248" t="s">
        <v>656</v>
      </c>
      <c r="B136" s="218" t="s">
        <v>222</v>
      </c>
      <c r="C136" s="268" t="s">
        <v>1767</v>
      </c>
      <c r="D136" s="250" t="s">
        <v>384</v>
      </c>
      <c r="E136" s="267" t="e">
        <f>COUNTIFS('[1]7.2026'!$AG:$AG,A136,'[1]7.2026'!$R:$R,"&lt;&gt;",'[1]7.2026'!$AE:$AE,"&lt;&gt;",'[1]7.2026'!$AF:$AF,"")</f>
        <v>#VALUE!</v>
      </c>
      <c r="F136" s="267" t="e">
        <f>COUNTIFS('[1]7.2026'!AG:AG,A136,'[1]7.2026'!X:X,"&lt;&gt;")</f>
        <v>#VALUE!</v>
      </c>
      <c r="G136" s="267" t="e">
        <f>COUNTIFS('[1]7.2026'!AG:AG,A136,'[1]7.2026'!Z:Z,"&lt;&gt;")</f>
        <v>#VALUE!</v>
      </c>
      <c r="H136" s="251" t="e">
        <f t="shared" si="19"/>
        <v>#VALUE!</v>
      </c>
      <c r="I136" s="219" t="str">
        <f>IFERROR(_xlfn.MAXIFS('[1]7.2026'!$AH:$AH,'[1]7.2026'!$AG:$AG,A136,'[1]7.2026'!$AE:$AE,"&lt;&gt;"),"")</f>
        <v/>
      </c>
      <c r="J136" s="219">
        <f t="shared" si="20"/>
        <v>46173</v>
      </c>
      <c r="K136" s="219">
        <v>46203</v>
      </c>
      <c r="L136" s="218" t="e">
        <f t="shared" ca="1" si="16"/>
        <v>#VALUE!</v>
      </c>
      <c r="M136" s="218" t="e">
        <f t="shared" ca="1" si="17"/>
        <v>#VALUE!</v>
      </c>
      <c r="N136" s="220" t="str">
        <f t="shared" si="18"/>
        <v/>
      </c>
    </row>
    <row r="137" spans="1:14" x14ac:dyDescent="0.35">
      <c r="A137" s="264" t="s">
        <v>657</v>
      </c>
      <c r="B137" s="265" t="s">
        <v>223</v>
      </c>
      <c r="C137" s="266" t="s">
        <v>189</v>
      </c>
      <c r="D137" s="272" t="s">
        <v>428</v>
      </c>
      <c r="E137" s="267" t="e">
        <f>COUNTIFS('[1]7.2026'!$AG:$AG,A137,'[1]7.2026'!$R:$R,"&lt;&gt;",'[1]7.2026'!$AE:$AE,"&lt;&gt;",'[1]7.2026'!$AF:$AF,"")</f>
        <v>#VALUE!</v>
      </c>
      <c r="F137" s="267" t="e">
        <f>COUNTIFS('[1]7.2026'!AG:AG,A137,'[1]7.2026'!X:X,"&lt;&gt;")</f>
        <v>#VALUE!</v>
      </c>
      <c r="G137" s="267" t="e">
        <f>COUNTIFS('[1]7.2026'!AG:AG,A137,'[1]7.2026'!Z:Z,"&lt;&gt;")</f>
        <v>#VALUE!</v>
      </c>
      <c r="H137" s="258"/>
      <c r="I137" s="260"/>
      <c r="J137" s="260"/>
      <c r="K137" s="258"/>
      <c r="L137" s="258"/>
      <c r="M137" s="262"/>
      <c r="N137" s="220" t="str">
        <f t="shared" si="18"/>
        <v/>
      </c>
    </row>
    <row r="138" spans="1:14" x14ac:dyDescent="0.35">
      <c r="A138" s="248" t="s">
        <v>658</v>
      </c>
      <c r="B138" s="218" t="s">
        <v>224</v>
      </c>
      <c r="C138" s="268" t="s">
        <v>190</v>
      </c>
      <c r="D138" s="250" t="s">
        <v>384</v>
      </c>
      <c r="E138" s="267" t="e">
        <f>COUNTIFS('[1]7.2026'!$AG:$AG,A138,'[1]7.2026'!$R:$R,"&lt;&gt;",'[1]7.2026'!$AE:$AE,"&lt;&gt;",'[1]7.2026'!$AF:$AF,"")</f>
        <v>#VALUE!</v>
      </c>
      <c r="F138" s="267" t="e">
        <f>COUNTIFS('[1]7.2026'!AG:AG,A138,'[1]7.2026'!X:X,"&lt;&gt;")</f>
        <v>#VALUE!</v>
      </c>
      <c r="G138" s="267" t="e">
        <f>COUNTIFS('[1]7.2026'!AG:AG,A138,'[1]7.2026'!Z:Z,"&lt;&gt;")</f>
        <v>#VALUE!</v>
      </c>
      <c r="H138" s="251" t="e">
        <f t="shared" si="19"/>
        <v>#VALUE!</v>
      </c>
      <c r="I138" s="219" t="str">
        <f>IFERROR(_xlfn.MAXIFS('[1]7.2026'!$AH:$AH,'[1]7.2026'!$AG:$AG,A138,'[1]7.2026'!$AE:$AE,"&lt;&gt;"),"")</f>
        <v/>
      </c>
      <c r="J138" s="219">
        <f t="shared" si="20"/>
        <v>46112</v>
      </c>
      <c r="K138" s="219">
        <v>46142</v>
      </c>
      <c r="L138" s="218" t="e">
        <f t="shared" ref="L138:L149" ca="1" si="21">IF(E138=F138,"Completed",IF(H138&gt;TODAY(),"On Schedule",IF(J138&gt;=H138,"On Schedule","Late")))</f>
        <v>#VALUE!</v>
      </c>
      <c r="M138" s="218" t="e">
        <f t="shared" ref="M138:M149" ca="1" si="22">IF(E138=G138,"Completed",IF(K138&gt;TODAY(),"On Schedule",IF(K138&gt;=I138,"On Schedule","Late")))</f>
        <v>#VALUE!</v>
      </c>
      <c r="N138" s="220" t="str">
        <f t="shared" si="18"/>
        <v/>
      </c>
    </row>
    <row r="139" spans="1:14" x14ac:dyDescent="0.35">
      <c r="A139" s="248" t="s">
        <v>659</v>
      </c>
      <c r="B139" s="218" t="s">
        <v>225</v>
      </c>
      <c r="C139" s="268" t="s">
        <v>1701</v>
      </c>
      <c r="D139" s="250" t="s">
        <v>384</v>
      </c>
      <c r="E139" s="267" t="e">
        <f>COUNTIFS('[1]7.2026'!$AG:$AG,A139,'[1]7.2026'!$R:$R,"&lt;&gt;",'[1]7.2026'!$AE:$AE,"&lt;&gt;",'[1]7.2026'!$AF:$AF,"")</f>
        <v>#VALUE!</v>
      </c>
      <c r="F139" s="267" t="e">
        <f>COUNTIFS('[1]7.2026'!AG:AG,A139,'[1]7.2026'!X:X,"&lt;&gt;")</f>
        <v>#VALUE!</v>
      </c>
      <c r="G139" s="267" t="e">
        <f>COUNTIFS('[1]7.2026'!AG:AG,A139,'[1]7.2026'!Z:Z,"&lt;&gt;")</f>
        <v>#VALUE!</v>
      </c>
      <c r="H139" s="251" t="e">
        <f t="shared" si="19"/>
        <v>#VALUE!</v>
      </c>
      <c r="I139" s="219" t="str">
        <f>IFERROR(_xlfn.MAXIFS('[1]7.2026'!$AH:$AH,'[1]7.2026'!$AG:$AG,A139,'[1]7.2026'!$AE:$AE,"&lt;&gt;"),"")</f>
        <v/>
      </c>
      <c r="J139" s="219">
        <f t="shared" si="20"/>
        <v>46204</v>
      </c>
      <c r="K139" s="219">
        <v>46234</v>
      </c>
      <c r="L139" s="218" t="e">
        <f t="shared" ca="1" si="21"/>
        <v>#VALUE!</v>
      </c>
      <c r="M139" s="218" t="e">
        <f t="shared" ca="1" si="22"/>
        <v>#VALUE!</v>
      </c>
      <c r="N139" s="220" t="str">
        <f t="shared" si="18"/>
        <v/>
      </c>
    </row>
    <row r="140" spans="1:14" x14ac:dyDescent="0.35">
      <c r="A140" s="248" t="s">
        <v>2006</v>
      </c>
      <c r="B140" s="218" t="s">
        <v>226</v>
      </c>
      <c r="C140" s="268" t="s">
        <v>2007</v>
      </c>
      <c r="D140" s="250" t="s">
        <v>382</v>
      </c>
      <c r="E140" s="267" t="e">
        <f>COUNTIFS('[1]7.2026'!$AG:$AG,A140,'[1]7.2026'!$R:$R,"&lt;&gt;",'[1]7.2026'!$AE:$AE,"&lt;&gt;",'[1]7.2026'!$AF:$AF,"")</f>
        <v>#VALUE!</v>
      </c>
      <c r="F140" s="267" t="e">
        <f>COUNTIFS('[1]7.2026'!AG:AG,A140,'[1]7.2026'!X:X,"&lt;&gt;")</f>
        <v>#VALUE!</v>
      </c>
      <c r="G140" s="267" t="e">
        <f>COUNTIFS('[1]7.2026'!AG:AG,A140,'[1]7.2026'!Z:Z,"&lt;&gt;")</f>
        <v>#VALUE!</v>
      </c>
      <c r="H140" s="251" t="e">
        <f t="shared" si="19"/>
        <v>#VALUE!</v>
      </c>
      <c r="I140" s="219" t="str">
        <f>IFERROR(_xlfn.MAXIFS('[1]7.2026'!$AH:$AH,'[1]7.2026'!$AG:$AG,A140,'[1]7.2026'!$AE:$AE,"&lt;&gt;"),"")</f>
        <v/>
      </c>
      <c r="J140" s="219">
        <f t="shared" si="20"/>
        <v>46315</v>
      </c>
      <c r="K140" s="219">
        <v>46345</v>
      </c>
      <c r="L140" s="218" t="e">
        <f t="shared" ca="1" si="21"/>
        <v>#VALUE!</v>
      </c>
      <c r="M140" s="218" t="e">
        <f t="shared" ca="1" si="22"/>
        <v>#VALUE!</v>
      </c>
      <c r="N140" s="220" t="str">
        <f t="shared" si="18"/>
        <v/>
      </c>
    </row>
    <row r="141" spans="1:14" ht="33" x14ac:dyDescent="0.35">
      <c r="A141" s="248" t="s">
        <v>662</v>
      </c>
      <c r="B141" s="218" t="s">
        <v>227</v>
      </c>
      <c r="C141" s="268" t="s">
        <v>192</v>
      </c>
      <c r="D141" s="250" t="s">
        <v>382</v>
      </c>
      <c r="E141" s="267" t="e">
        <f>COUNTIFS('[1]7.2026'!$AG:$AG,A141,'[1]7.2026'!$R:$R,"&lt;&gt;",'[1]7.2026'!$AE:$AE,"&lt;&gt;",'[1]7.2026'!$AF:$AF,"")</f>
        <v>#VALUE!</v>
      </c>
      <c r="F141" s="267" t="e">
        <f>COUNTIFS('[1]7.2026'!AG:AG,A141,'[1]7.2026'!X:X,"&lt;&gt;")</f>
        <v>#VALUE!</v>
      </c>
      <c r="G141" s="267" t="e">
        <f>COUNTIFS('[1]7.2026'!AG:AG,A141,'[1]7.2026'!Z:Z,"&lt;&gt;")</f>
        <v>#VALUE!</v>
      </c>
      <c r="H141" s="251" t="e">
        <f t="shared" si="19"/>
        <v>#VALUE!</v>
      </c>
      <c r="I141" s="219" t="str">
        <f>IFERROR(_xlfn.MAXIFS('[1]7.2026'!$AH:$AH,'[1]7.2026'!$AG:$AG,A141,'[1]7.2026'!$AE:$AE,"&lt;&gt;"),"")</f>
        <v/>
      </c>
      <c r="J141" s="219">
        <f t="shared" si="20"/>
        <v>46111</v>
      </c>
      <c r="K141" s="219">
        <v>46141</v>
      </c>
      <c r="L141" s="218" t="e">
        <f t="shared" ca="1" si="21"/>
        <v>#VALUE!</v>
      </c>
      <c r="M141" s="218" t="e">
        <f t="shared" ca="1" si="22"/>
        <v>#VALUE!</v>
      </c>
      <c r="N141" s="220" t="str">
        <f t="shared" si="18"/>
        <v/>
      </c>
    </row>
    <row r="142" spans="1:14" ht="49.5" x14ac:dyDescent="0.35">
      <c r="A142" s="248" t="s">
        <v>2008</v>
      </c>
      <c r="B142" s="218" t="s">
        <v>228</v>
      </c>
      <c r="C142" s="268" t="s">
        <v>2009</v>
      </c>
      <c r="D142" s="250" t="s">
        <v>382</v>
      </c>
      <c r="E142" s="267" t="e">
        <f>COUNTIFS('[1]7.2026'!$AG:$AG,A142,'[1]7.2026'!$R:$R,"&lt;&gt;",'[1]7.2026'!$AE:$AE,"&lt;&gt;",'[1]7.2026'!$AF:$AF,"")</f>
        <v>#VALUE!</v>
      </c>
      <c r="F142" s="267" t="e">
        <f>COUNTIFS('[1]7.2026'!AG:AG,A142,'[1]7.2026'!X:X,"&lt;&gt;")</f>
        <v>#VALUE!</v>
      </c>
      <c r="G142" s="267" t="e">
        <f>COUNTIFS('[1]7.2026'!AG:AG,A142,'[1]7.2026'!Z:Z,"&lt;&gt;")</f>
        <v>#VALUE!</v>
      </c>
      <c r="H142" s="251" t="e">
        <f t="shared" si="19"/>
        <v>#VALUE!</v>
      </c>
      <c r="I142" s="219" t="str">
        <f>IFERROR(_xlfn.MAXIFS('[1]7.2026'!$AH:$AH,'[1]7.2026'!$AG:$AG,A142,'[1]7.2026'!$AE:$AE,"&lt;&gt;"),"")</f>
        <v/>
      </c>
      <c r="J142" s="219">
        <f t="shared" si="20"/>
        <v>46266</v>
      </c>
      <c r="K142" s="219">
        <v>46296</v>
      </c>
      <c r="L142" s="218" t="e">
        <f t="shared" ca="1" si="21"/>
        <v>#VALUE!</v>
      </c>
      <c r="M142" s="218" t="e">
        <f t="shared" ca="1" si="22"/>
        <v>#VALUE!</v>
      </c>
      <c r="N142" s="220" t="str">
        <f t="shared" si="18"/>
        <v/>
      </c>
    </row>
    <row r="143" spans="1:14" x14ac:dyDescent="0.35">
      <c r="A143" s="248" t="s">
        <v>665</v>
      </c>
      <c r="B143" s="218" t="s">
        <v>229</v>
      </c>
      <c r="C143" s="268" t="s">
        <v>193</v>
      </c>
      <c r="D143" s="250" t="s">
        <v>384</v>
      </c>
      <c r="E143" s="267" t="e">
        <f>COUNTIFS('[1]7.2026'!$AG:$AG,A143,'[1]7.2026'!$R:$R,"&lt;&gt;",'[1]7.2026'!$AE:$AE,"&lt;&gt;",'[1]7.2026'!$AF:$AF,"")</f>
        <v>#VALUE!</v>
      </c>
      <c r="F143" s="267" t="e">
        <f>COUNTIFS('[1]7.2026'!AG:AG,A143,'[1]7.2026'!X:X,"&lt;&gt;")</f>
        <v>#VALUE!</v>
      </c>
      <c r="G143" s="267" t="e">
        <f>COUNTIFS('[1]7.2026'!AG:AG,A143,'[1]7.2026'!Z:Z,"&lt;&gt;")</f>
        <v>#VALUE!</v>
      </c>
      <c r="H143" s="251" t="e">
        <f t="shared" si="19"/>
        <v>#VALUE!</v>
      </c>
      <c r="I143" s="219" t="str">
        <f>IFERROR(_xlfn.MAXIFS('[1]7.2026'!$AH:$AH,'[1]7.2026'!$AG:$AG,A143,'[1]7.2026'!$AE:$AE,"&lt;&gt;"),"")</f>
        <v/>
      </c>
      <c r="J143" s="219">
        <f t="shared" si="20"/>
        <v>46066</v>
      </c>
      <c r="K143" s="219">
        <v>46096</v>
      </c>
      <c r="L143" s="218" t="e">
        <f t="shared" ca="1" si="21"/>
        <v>#VALUE!</v>
      </c>
      <c r="M143" s="218" t="e">
        <f t="shared" ca="1" si="22"/>
        <v>#VALUE!</v>
      </c>
      <c r="N143" s="220" t="str">
        <f t="shared" si="18"/>
        <v/>
      </c>
    </row>
    <row r="144" spans="1:14" x14ac:dyDescent="0.35">
      <c r="A144" s="248" t="s">
        <v>666</v>
      </c>
      <c r="B144" s="218" t="s">
        <v>230</v>
      </c>
      <c r="C144" s="268" t="s">
        <v>194</v>
      </c>
      <c r="D144" s="250" t="s">
        <v>384</v>
      </c>
      <c r="E144" s="267" t="e">
        <f>COUNTIFS('[1]7.2026'!$AG:$AG,A144,'[1]7.2026'!$R:$R,"&lt;&gt;",'[1]7.2026'!$AE:$AE,"&lt;&gt;",'[1]7.2026'!$AF:$AF,"")</f>
        <v>#VALUE!</v>
      </c>
      <c r="F144" s="267" t="e">
        <f>COUNTIFS('[1]7.2026'!AG:AG,A144,'[1]7.2026'!X:X,"&lt;&gt;")</f>
        <v>#VALUE!</v>
      </c>
      <c r="G144" s="267" t="e">
        <f>COUNTIFS('[1]7.2026'!AG:AG,A144,'[1]7.2026'!Z:Z,"&lt;&gt;")</f>
        <v>#VALUE!</v>
      </c>
      <c r="H144" s="251" t="e">
        <f t="shared" si="19"/>
        <v>#VALUE!</v>
      </c>
      <c r="I144" s="219" t="str">
        <f>IFERROR(_xlfn.MAXIFS('[1]7.2026'!$AH:$AH,'[1]7.2026'!$AG:$AG,A144,'[1]7.2026'!$AE:$AE,"&lt;&gt;"),"")</f>
        <v/>
      </c>
      <c r="J144" s="219">
        <f t="shared" si="20"/>
        <v>46219</v>
      </c>
      <c r="K144" s="219">
        <v>46249</v>
      </c>
      <c r="L144" s="218" t="e">
        <f t="shared" ca="1" si="21"/>
        <v>#VALUE!</v>
      </c>
      <c r="M144" s="218" t="e">
        <f t="shared" ca="1" si="22"/>
        <v>#VALUE!</v>
      </c>
      <c r="N144" s="220" t="str">
        <f t="shared" si="18"/>
        <v/>
      </c>
    </row>
    <row r="145" spans="1:26" x14ac:dyDescent="0.35">
      <c r="A145" s="248" t="s">
        <v>667</v>
      </c>
      <c r="B145" s="218" t="s">
        <v>231</v>
      </c>
      <c r="C145" s="268" t="s">
        <v>195</v>
      </c>
      <c r="D145" s="250" t="s">
        <v>384</v>
      </c>
      <c r="E145" s="267" t="e">
        <f>COUNTIFS('[1]7.2026'!$AG:$AG,A145,'[1]7.2026'!$R:$R,"&lt;&gt;",'[1]7.2026'!$AE:$AE,"&lt;&gt;",'[1]7.2026'!$AF:$AF,"")</f>
        <v>#VALUE!</v>
      </c>
      <c r="F145" s="267" t="e">
        <f>COUNTIFS('[1]7.2026'!AG:AG,A145,'[1]7.2026'!X:X,"&lt;&gt;")</f>
        <v>#VALUE!</v>
      </c>
      <c r="G145" s="267" t="e">
        <f>COUNTIFS('[1]7.2026'!AG:AG,A145,'[1]7.2026'!Z:Z,"&lt;&gt;")</f>
        <v>#VALUE!</v>
      </c>
      <c r="H145" s="251" t="e">
        <f t="shared" si="19"/>
        <v>#VALUE!</v>
      </c>
      <c r="I145" s="219" t="str">
        <f>IFERROR(_xlfn.MAXIFS('[1]7.2026'!$AH:$AH,'[1]7.2026'!$AG:$AG,A145,'[1]7.2026'!$AE:$AE,"&lt;&gt;"),"")</f>
        <v/>
      </c>
      <c r="J145" s="219">
        <f t="shared" si="20"/>
        <v>46295</v>
      </c>
      <c r="K145" s="219">
        <v>46325</v>
      </c>
      <c r="L145" s="218" t="e">
        <f t="shared" ca="1" si="21"/>
        <v>#VALUE!</v>
      </c>
      <c r="M145" s="218" t="e">
        <f t="shared" ca="1" si="22"/>
        <v>#VALUE!</v>
      </c>
      <c r="N145" s="220" t="str">
        <f t="shared" si="18"/>
        <v/>
      </c>
    </row>
    <row r="146" spans="1:26" x14ac:dyDescent="0.35">
      <c r="A146" s="248" t="s">
        <v>668</v>
      </c>
      <c r="B146" s="218" t="s">
        <v>232</v>
      </c>
      <c r="C146" s="268" t="s">
        <v>1842</v>
      </c>
      <c r="D146" s="250" t="s">
        <v>384</v>
      </c>
      <c r="E146" s="267" t="e">
        <f>COUNTIFS('[1]7.2026'!$AG:$AG,A146,'[1]7.2026'!$R:$R,"&lt;&gt;",'[1]7.2026'!$AE:$AE,"&lt;&gt;",'[1]7.2026'!$AF:$AF,"")</f>
        <v>#VALUE!</v>
      </c>
      <c r="F146" s="267" t="e">
        <f>COUNTIFS('[1]7.2026'!AG:AG,A146,'[1]7.2026'!X:X,"&lt;&gt;")</f>
        <v>#VALUE!</v>
      </c>
      <c r="G146" s="267" t="e">
        <f>COUNTIFS('[1]7.2026'!AG:AG,A146,'[1]7.2026'!Z:Z,"&lt;&gt;")</f>
        <v>#VALUE!</v>
      </c>
      <c r="H146" s="251" t="e">
        <f t="shared" si="19"/>
        <v>#VALUE!</v>
      </c>
      <c r="I146" s="219" t="str">
        <f>IFERROR(_xlfn.MAXIFS('[1]7.2026'!$AH:$AH,'[1]7.2026'!$AG:$AG,A146,'[1]7.2026'!$AE:$AE,"&lt;&gt;"),"")</f>
        <v/>
      </c>
      <c r="J146" s="219">
        <f t="shared" si="20"/>
        <v>46219</v>
      </c>
      <c r="K146" s="219">
        <v>46249</v>
      </c>
      <c r="L146" s="218" t="e">
        <f t="shared" ca="1" si="21"/>
        <v>#VALUE!</v>
      </c>
      <c r="M146" s="218" t="e">
        <f t="shared" ca="1" si="22"/>
        <v>#VALUE!</v>
      </c>
      <c r="N146" s="220" t="str">
        <f t="shared" si="18"/>
        <v/>
      </c>
    </row>
    <row r="147" spans="1:26" x14ac:dyDescent="0.35">
      <c r="A147" s="248" t="s">
        <v>669</v>
      </c>
      <c r="B147" s="218" t="s">
        <v>233</v>
      </c>
      <c r="C147" s="268" t="s">
        <v>197</v>
      </c>
      <c r="D147" s="250" t="s">
        <v>384</v>
      </c>
      <c r="E147" s="267" t="e">
        <f>COUNTIFS('[1]7.2026'!$AG:$AG,A147,'[1]7.2026'!$R:$R,"&lt;&gt;",'[1]7.2026'!$AE:$AE,"&lt;&gt;",'[1]7.2026'!$AF:$AF,"")</f>
        <v>#VALUE!</v>
      </c>
      <c r="F147" s="267" t="e">
        <f>COUNTIFS('[1]7.2026'!AG:AG,A147,'[1]7.2026'!X:X,"&lt;&gt;")</f>
        <v>#VALUE!</v>
      </c>
      <c r="G147" s="267" t="e">
        <f>COUNTIFS('[1]7.2026'!AG:AG,A147,'[1]7.2026'!Z:Z,"&lt;&gt;")</f>
        <v>#VALUE!</v>
      </c>
      <c r="H147" s="251" t="e">
        <f t="shared" si="19"/>
        <v>#VALUE!</v>
      </c>
      <c r="I147" s="219" t="str">
        <f>IFERROR(_xlfn.MAXIFS('[1]7.2026'!$AH:$AH,'[1]7.2026'!$AG:$AG,A147,'[1]7.2026'!$AE:$AE,"&lt;&gt;"),"")</f>
        <v/>
      </c>
      <c r="J147" s="219">
        <f t="shared" si="20"/>
        <v>46219</v>
      </c>
      <c r="K147" s="219">
        <v>46249</v>
      </c>
      <c r="L147" s="218" t="e">
        <f t="shared" ca="1" si="21"/>
        <v>#VALUE!</v>
      </c>
      <c r="M147" s="218" t="e">
        <f t="shared" ca="1" si="22"/>
        <v>#VALUE!</v>
      </c>
      <c r="N147" s="220" t="str">
        <f t="shared" si="18"/>
        <v/>
      </c>
    </row>
    <row r="148" spans="1:26" x14ac:dyDescent="0.35">
      <c r="A148" s="248" t="s">
        <v>670</v>
      </c>
      <c r="B148" s="218" t="s">
        <v>234</v>
      </c>
      <c r="C148" s="268" t="s">
        <v>198</v>
      </c>
      <c r="D148" s="250" t="s">
        <v>384</v>
      </c>
      <c r="E148" s="267" t="e">
        <f>COUNTIFS('[1]7.2026'!$AG:$AG,A148,'[1]7.2026'!$R:$R,"&lt;&gt;",'[1]7.2026'!$AE:$AE,"&lt;&gt;",'[1]7.2026'!$AF:$AF,"")</f>
        <v>#VALUE!</v>
      </c>
      <c r="F148" s="267" t="e">
        <f>COUNTIFS('[1]7.2026'!AG:AG,A148,'[1]7.2026'!X:X,"&lt;&gt;")</f>
        <v>#VALUE!</v>
      </c>
      <c r="G148" s="267" t="e">
        <f>COUNTIFS('[1]7.2026'!AG:AG,A148,'[1]7.2026'!Z:Z,"&lt;&gt;")</f>
        <v>#VALUE!</v>
      </c>
      <c r="H148" s="251" t="e">
        <f t="shared" si="19"/>
        <v>#VALUE!</v>
      </c>
      <c r="I148" s="219" t="str">
        <f>IFERROR(_xlfn.MAXIFS('[1]7.2026'!$AH:$AH,'[1]7.2026'!$AG:$AG,A148,'[1]7.2026'!$AE:$AE,"&lt;&gt;"),"")</f>
        <v/>
      </c>
      <c r="J148" s="219">
        <f t="shared" si="20"/>
        <v>46173</v>
      </c>
      <c r="K148" s="219">
        <v>46203</v>
      </c>
      <c r="L148" s="218" t="e">
        <f t="shared" ca="1" si="21"/>
        <v>#VALUE!</v>
      </c>
      <c r="M148" s="218" t="e">
        <f t="shared" ca="1" si="22"/>
        <v>#VALUE!</v>
      </c>
      <c r="N148" s="220" t="str">
        <f t="shared" si="18"/>
        <v/>
      </c>
    </row>
    <row r="149" spans="1:26" x14ac:dyDescent="0.35">
      <c r="A149" s="248" t="s">
        <v>671</v>
      </c>
      <c r="B149" s="218" t="s">
        <v>235</v>
      </c>
      <c r="C149" s="268" t="s">
        <v>2010</v>
      </c>
      <c r="D149" s="250" t="s">
        <v>384</v>
      </c>
      <c r="E149" s="267" t="e">
        <f>COUNTIFS('[1]7.2026'!$AG:$AG,A149,'[1]7.2026'!$R:$R,"&lt;&gt;",'[1]7.2026'!$AE:$AE,"&lt;&gt;",'[1]7.2026'!$AF:$AF,"")</f>
        <v>#VALUE!</v>
      </c>
      <c r="F149" s="267" t="e">
        <f>COUNTIFS('[1]7.2026'!AG:AG,A149,'[1]7.2026'!X:X,"&lt;&gt;")</f>
        <v>#VALUE!</v>
      </c>
      <c r="G149" s="267" t="e">
        <f>COUNTIFS('[1]7.2026'!AG:AG,A149,'[1]7.2026'!Z:Z,"&lt;&gt;")</f>
        <v>#VALUE!</v>
      </c>
      <c r="H149" s="251" t="e">
        <f t="shared" si="19"/>
        <v>#VALUE!</v>
      </c>
      <c r="I149" s="219" t="str">
        <f>IFERROR(_xlfn.MAXIFS('[1]7.2026'!$AH:$AH,'[1]7.2026'!$AG:$AG,A149,'[1]7.2026'!$AE:$AE,"&lt;&gt;"),"")</f>
        <v/>
      </c>
      <c r="J149" s="219">
        <f t="shared" si="20"/>
        <v>46270</v>
      </c>
      <c r="K149" s="219">
        <v>46300</v>
      </c>
      <c r="L149" s="218" t="e">
        <f t="shared" ca="1" si="21"/>
        <v>#VALUE!</v>
      </c>
      <c r="M149" s="218" t="e">
        <f t="shared" ca="1" si="22"/>
        <v>#VALUE!</v>
      </c>
      <c r="N149" s="220" t="str">
        <f t="shared" si="18"/>
        <v/>
      </c>
    </row>
    <row r="150" spans="1:26" s="281" customFormat="1" x14ac:dyDescent="0.35">
      <c r="A150" s="264" t="s">
        <v>2011</v>
      </c>
      <c r="B150" s="265" t="s">
        <v>236</v>
      </c>
      <c r="C150" s="266" t="s">
        <v>2012</v>
      </c>
      <c r="D150" s="272" t="s">
        <v>384</v>
      </c>
      <c r="E150" s="276" t="e">
        <f>COUNTIFS('[1]7.2026'!$AG:$AG,A150,'[1]7.2026'!$R:$R,"&lt;&gt;",'[1]7.2026'!$AE:$AE,"&lt;&gt;",'[1]7.2026'!$AF:$AF,"")</f>
        <v>#VALUE!</v>
      </c>
      <c r="F150" s="276" t="e">
        <f>COUNTIFS('[1]7.2026'!AG:AG,A150,'[1]7.2026'!X:X,"&lt;&gt;")</f>
        <v>#VALUE!</v>
      </c>
      <c r="G150" s="276" t="e">
        <f>COUNTIFS('[1]7.2026'!AG:AG,A150,'[1]7.2026'!Z:Z,"&lt;&gt;")</f>
        <v>#VALUE!</v>
      </c>
      <c r="H150" s="258"/>
      <c r="I150" s="260"/>
      <c r="J150" s="260"/>
      <c r="K150" s="277"/>
      <c r="L150" s="277"/>
      <c r="M150" s="262"/>
      <c r="N150" s="278" t="str">
        <f t="shared" si="18"/>
        <v/>
      </c>
      <c r="O150" s="279"/>
      <c r="P150" s="279"/>
      <c r="Q150" s="278"/>
      <c r="R150" s="280"/>
      <c r="S150" s="280"/>
      <c r="T150" s="278"/>
      <c r="V150" s="265"/>
      <c r="W150" s="265"/>
      <c r="X150" s="265"/>
      <c r="Y150" s="265"/>
      <c r="Z150" s="265"/>
    </row>
    <row r="151" spans="1:26" x14ac:dyDescent="0.35">
      <c r="A151" s="248" t="s">
        <v>673</v>
      </c>
      <c r="B151" s="218" t="s">
        <v>237</v>
      </c>
      <c r="C151" s="268" t="s">
        <v>200</v>
      </c>
      <c r="D151" s="250" t="s">
        <v>384</v>
      </c>
      <c r="E151" s="267" t="e">
        <f>COUNTIFS('[1]7.2026'!$AG:$AG,A151,'[1]7.2026'!$R:$R,"&lt;&gt;",'[1]7.2026'!$AE:$AE,"&lt;&gt;",'[1]7.2026'!$AF:$AF,"")</f>
        <v>#VALUE!</v>
      </c>
      <c r="F151" s="267" t="e">
        <f>COUNTIFS('[1]7.2026'!AG:AG,A151,'[1]7.2026'!X:X,"&lt;&gt;")</f>
        <v>#VALUE!</v>
      </c>
      <c r="G151" s="267" t="e">
        <f>COUNTIFS('[1]7.2026'!AG:AG,A151,'[1]7.2026'!Z:Z,"&lt;&gt;")</f>
        <v>#VALUE!</v>
      </c>
      <c r="H151" s="251" t="e">
        <f t="shared" si="19"/>
        <v>#VALUE!</v>
      </c>
      <c r="I151" s="219" t="str">
        <f>IFERROR(_xlfn.MAXIFS('[1]7.2026'!$AH:$AH,'[1]7.2026'!$AG:$AG,A151,'[1]7.2026'!$AE:$AE,"&lt;&gt;"),"")</f>
        <v/>
      </c>
      <c r="J151" s="219">
        <f t="shared" si="20"/>
        <v>46219</v>
      </c>
      <c r="K151" s="219">
        <v>46249</v>
      </c>
      <c r="L151" s="218" t="e">
        <f t="shared" ref="L151:L160" ca="1" si="23">IF(E151=F151,"Completed",IF(H151&gt;TODAY(),"On Schedule",IF(J151&gt;=H151,"On Schedule","Late")))</f>
        <v>#VALUE!</v>
      </c>
      <c r="M151" s="218" t="e">
        <f t="shared" ref="M151:M160" ca="1" si="24">IF(E151=G151,"Completed",IF(K151&gt;TODAY(),"On Schedule",IF(K151&gt;=I151,"On Schedule","Late")))</f>
        <v>#VALUE!</v>
      </c>
      <c r="N151" s="220" t="str">
        <f t="shared" si="18"/>
        <v/>
      </c>
    </row>
    <row r="152" spans="1:26" x14ac:dyDescent="0.35">
      <c r="A152" s="248" t="s">
        <v>674</v>
      </c>
      <c r="B152" s="218" t="s">
        <v>238</v>
      </c>
      <c r="C152" s="268" t="s">
        <v>201</v>
      </c>
      <c r="D152" s="250" t="s">
        <v>384</v>
      </c>
      <c r="E152" s="267" t="e">
        <f>COUNTIFS('[1]7.2026'!$AG:$AG,A152,'[1]7.2026'!$R:$R,"&lt;&gt;",'[1]7.2026'!$AE:$AE,"&lt;&gt;",'[1]7.2026'!$AF:$AF,"")</f>
        <v>#VALUE!</v>
      </c>
      <c r="F152" s="267" t="e">
        <f>COUNTIFS('[1]7.2026'!AG:AG,A152,'[1]7.2026'!X:X,"&lt;&gt;")</f>
        <v>#VALUE!</v>
      </c>
      <c r="G152" s="267" t="e">
        <f>COUNTIFS('[1]7.2026'!AG:AG,A152,'[1]7.2026'!Z:Z,"&lt;&gt;")</f>
        <v>#VALUE!</v>
      </c>
      <c r="H152" s="251" t="e">
        <f t="shared" si="19"/>
        <v>#VALUE!</v>
      </c>
      <c r="I152" s="219" t="str">
        <f>IFERROR(_xlfn.MAXIFS('[1]7.2026'!$AH:$AH,'[1]7.2026'!$AG:$AG,A152,'[1]7.2026'!$AE:$AE,"&lt;&gt;"),"")</f>
        <v/>
      </c>
      <c r="J152" s="219">
        <f t="shared" si="20"/>
        <v>46270</v>
      </c>
      <c r="K152" s="219">
        <v>46300</v>
      </c>
      <c r="L152" s="218" t="e">
        <f t="shared" ca="1" si="23"/>
        <v>#VALUE!</v>
      </c>
      <c r="M152" s="218" t="e">
        <f t="shared" ca="1" si="24"/>
        <v>#VALUE!</v>
      </c>
      <c r="N152" s="220" t="str">
        <f t="shared" si="18"/>
        <v/>
      </c>
    </row>
    <row r="153" spans="1:26" x14ac:dyDescent="0.35">
      <c r="A153" s="248" t="s">
        <v>675</v>
      </c>
      <c r="B153" s="218" t="s">
        <v>239</v>
      </c>
      <c r="C153" s="268" t="s">
        <v>202</v>
      </c>
      <c r="D153" s="250" t="s">
        <v>384</v>
      </c>
      <c r="E153" s="267" t="e">
        <f>COUNTIFS('[1]7.2026'!$AG:$AG,A153,'[1]7.2026'!$R:$R,"&lt;&gt;",'[1]7.2026'!$AE:$AE,"&lt;&gt;",'[1]7.2026'!$AF:$AF,"")</f>
        <v>#VALUE!</v>
      </c>
      <c r="F153" s="267" t="e">
        <f>COUNTIFS('[1]7.2026'!AG:AG,A153,'[1]7.2026'!X:X,"&lt;&gt;")</f>
        <v>#VALUE!</v>
      </c>
      <c r="G153" s="267" t="e">
        <f>COUNTIFS('[1]7.2026'!AG:AG,A153,'[1]7.2026'!Z:Z,"&lt;&gt;")</f>
        <v>#VALUE!</v>
      </c>
      <c r="H153" s="251" t="e">
        <f t="shared" si="19"/>
        <v>#VALUE!</v>
      </c>
      <c r="I153" s="219" t="str">
        <f>IFERROR(_xlfn.MAXIFS('[1]7.2026'!$AH:$AH,'[1]7.2026'!$AG:$AG,A153,'[1]7.2026'!$AE:$AE,"&lt;&gt;"),"")</f>
        <v/>
      </c>
      <c r="J153" s="219">
        <f t="shared" si="20"/>
        <v>46190</v>
      </c>
      <c r="K153" s="219">
        <v>46220</v>
      </c>
      <c r="L153" s="218" t="e">
        <f t="shared" ca="1" si="23"/>
        <v>#VALUE!</v>
      </c>
      <c r="M153" s="218" t="e">
        <f t="shared" ca="1" si="24"/>
        <v>#VALUE!</v>
      </c>
      <c r="N153" s="220" t="str">
        <f t="shared" si="18"/>
        <v/>
      </c>
    </row>
    <row r="154" spans="1:26" x14ac:dyDescent="0.35">
      <c r="A154" s="248" t="s">
        <v>676</v>
      </c>
      <c r="B154" s="218" t="s">
        <v>240</v>
      </c>
      <c r="C154" s="268" t="s">
        <v>203</v>
      </c>
      <c r="D154" s="250" t="s">
        <v>384</v>
      </c>
      <c r="E154" s="267" t="e">
        <f>COUNTIFS('[1]7.2026'!$AG:$AG,A154,'[1]7.2026'!$R:$R,"&lt;&gt;",'[1]7.2026'!$AE:$AE,"&lt;&gt;",'[1]7.2026'!$AF:$AF,"")</f>
        <v>#VALUE!</v>
      </c>
      <c r="F154" s="267" t="e">
        <f>COUNTIFS('[1]7.2026'!AG:AG,A154,'[1]7.2026'!X:X,"&lt;&gt;")</f>
        <v>#VALUE!</v>
      </c>
      <c r="G154" s="267" t="e">
        <f>COUNTIFS('[1]7.2026'!AG:AG,A154,'[1]7.2026'!Z:Z,"&lt;&gt;")</f>
        <v>#VALUE!</v>
      </c>
      <c r="H154" s="251" t="e">
        <f t="shared" si="19"/>
        <v>#VALUE!</v>
      </c>
      <c r="I154" s="219" t="str">
        <f>IFERROR(_xlfn.MAXIFS('[1]7.2026'!$AH:$AH,'[1]7.2026'!$AG:$AG,A154,'[1]7.2026'!$AE:$AE,"&lt;&gt;"),"")</f>
        <v/>
      </c>
      <c r="J154" s="219">
        <f t="shared" si="20"/>
        <v>46235</v>
      </c>
      <c r="K154" s="219">
        <v>46265</v>
      </c>
      <c r="L154" s="218" t="e">
        <f t="shared" ca="1" si="23"/>
        <v>#VALUE!</v>
      </c>
      <c r="M154" s="218" t="e">
        <f t="shared" ca="1" si="24"/>
        <v>#VALUE!</v>
      </c>
      <c r="N154" s="220" t="str">
        <f t="shared" si="18"/>
        <v/>
      </c>
    </row>
    <row r="155" spans="1:26" x14ac:dyDescent="0.35">
      <c r="A155" s="248" t="s">
        <v>678</v>
      </c>
      <c r="B155" s="218" t="s">
        <v>241</v>
      </c>
      <c r="C155" s="268" t="s">
        <v>205</v>
      </c>
      <c r="D155" s="250" t="s">
        <v>384</v>
      </c>
      <c r="E155" s="267" t="e">
        <f>COUNTIFS('[1]7.2026'!$AG:$AG,A155,'[1]7.2026'!$R:$R,"&lt;&gt;",'[1]7.2026'!$AE:$AE,"&lt;&gt;",'[1]7.2026'!$AF:$AF,"")</f>
        <v>#VALUE!</v>
      </c>
      <c r="F155" s="267" t="e">
        <f>COUNTIFS('[1]7.2026'!AG:AG,A155,'[1]7.2026'!X:X,"&lt;&gt;")</f>
        <v>#VALUE!</v>
      </c>
      <c r="G155" s="267" t="e">
        <f>COUNTIFS('[1]7.2026'!AG:AG,A155,'[1]7.2026'!Z:Z,"&lt;&gt;")</f>
        <v>#VALUE!</v>
      </c>
      <c r="H155" s="251" t="e">
        <f t="shared" si="19"/>
        <v>#VALUE!</v>
      </c>
      <c r="I155" s="219" t="str">
        <f>IFERROR(_xlfn.MAXIFS('[1]7.2026'!$AH:$AH,'[1]7.2026'!$AG:$AG,A155,'[1]7.2026'!$AE:$AE,"&lt;&gt;"),"")</f>
        <v/>
      </c>
      <c r="J155" s="219">
        <f t="shared" si="20"/>
        <v>46204</v>
      </c>
      <c r="K155" s="219">
        <v>46234</v>
      </c>
      <c r="L155" s="218" t="e">
        <f t="shared" ca="1" si="23"/>
        <v>#VALUE!</v>
      </c>
      <c r="M155" s="218" t="e">
        <f t="shared" ca="1" si="24"/>
        <v>#VALUE!</v>
      </c>
      <c r="N155" s="220" t="str">
        <f t="shared" si="18"/>
        <v/>
      </c>
    </row>
    <row r="156" spans="1:26" ht="33" x14ac:dyDescent="0.35">
      <c r="A156" s="248" t="s">
        <v>679</v>
      </c>
      <c r="B156" s="218" t="s">
        <v>242</v>
      </c>
      <c r="C156" s="268" t="s">
        <v>206</v>
      </c>
      <c r="D156" s="250" t="s">
        <v>435</v>
      </c>
      <c r="E156" s="267" t="e">
        <f>COUNTIFS('[1]7.2026'!$AG:$AG,A156,'[1]7.2026'!$R:$R,"&lt;&gt;",'[1]7.2026'!$AE:$AE,"&lt;&gt;",'[1]7.2026'!$AF:$AF,"")</f>
        <v>#VALUE!</v>
      </c>
      <c r="F156" s="267" t="e">
        <f>COUNTIFS('[1]7.2026'!AG:AG,A156,'[1]7.2026'!X:X,"&lt;&gt;")</f>
        <v>#VALUE!</v>
      </c>
      <c r="G156" s="267" t="e">
        <f>COUNTIFS('[1]7.2026'!AG:AG,A156,'[1]7.2026'!Z:Z,"&lt;&gt;")</f>
        <v>#VALUE!</v>
      </c>
      <c r="H156" s="251" t="e">
        <f t="shared" si="19"/>
        <v>#VALUE!</v>
      </c>
      <c r="I156" s="219" t="str">
        <f>IFERROR(_xlfn.MAXIFS('[1]7.2026'!$AH:$AH,'[1]7.2026'!$AG:$AG,A156,'[1]7.2026'!$AE:$AE,"&lt;&gt;"),"")</f>
        <v/>
      </c>
      <c r="J156" s="219">
        <f t="shared" si="20"/>
        <v>46310</v>
      </c>
      <c r="K156" s="219">
        <v>46340</v>
      </c>
      <c r="L156" s="218" t="e">
        <f t="shared" ca="1" si="23"/>
        <v>#VALUE!</v>
      </c>
      <c r="M156" s="218" t="e">
        <f t="shared" ca="1" si="24"/>
        <v>#VALUE!</v>
      </c>
      <c r="N156" s="220" t="str">
        <f t="shared" si="18"/>
        <v/>
      </c>
    </row>
    <row r="157" spans="1:26" ht="49.5" x14ac:dyDescent="0.35">
      <c r="A157" s="248" t="s">
        <v>680</v>
      </c>
      <c r="B157" s="218" t="s">
        <v>243</v>
      </c>
      <c r="C157" s="268" t="s">
        <v>1816</v>
      </c>
      <c r="D157" s="282" t="s">
        <v>384</v>
      </c>
      <c r="E157" s="267" t="e">
        <f>COUNTIFS('[1]7.2026'!$AG:$AG,A157,'[1]7.2026'!$R:$R,"&lt;&gt;",'[1]7.2026'!$AE:$AE,"&lt;&gt;",'[1]7.2026'!$AF:$AF,"")</f>
        <v>#VALUE!</v>
      </c>
      <c r="F157" s="267" t="e">
        <f>COUNTIFS('[1]7.2026'!AG:AG,A157,'[1]7.2026'!X:X,"&lt;&gt;")</f>
        <v>#VALUE!</v>
      </c>
      <c r="G157" s="267" t="e">
        <f>COUNTIFS('[1]7.2026'!AG:AG,A157,'[1]7.2026'!Z:Z,"&lt;&gt;")</f>
        <v>#VALUE!</v>
      </c>
      <c r="H157" s="251" t="e">
        <f t="shared" si="19"/>
        <v>#VALUE!</v>
      </c>
      <c r="I157" s="219" t="str">
        <f>IFERROR(_xlfn.MAXIFS('[1]7.2026'!$AH:$AH,'[1]7.2026'!$AG:$AG,A157,'[1]7.2026'!$AE:$AE,"&lt;&gt;"),"")</f>
        <v/>
      </c>
      <c r="J157" s="219">
        <f t="shared" si="20"/>
        <v>46220</v>
      </c>
      <c r="K157" s="219">
        <v>46250</v>
      </c>
      <c r="L157" s="218" t="e">
        <f t="shared" ca="1" si="23"/>
        <v>#VALUE!</v>
      </c>
      <c r="M157" s="218" t="e">
        <f t="shared" ca="1" si="24"/>
        <v>#VALUE!</v>
      </c>
      <c r="N157" s="220" t="str">
        <f t="shared" si="18"/>
        <v/>
      </c>
    </row>
    <row r="158" spans="1:26" ht="33" x14ac:dyDescent="0.35">
      <c r="A158" s="248" t="s">
        <v>681</v>
      </c>
      <c r="B158" s="218" t="s">
        <v>244</v>
      </c>
      <c r="C158" s="268" t="s">
        <v>208</v>
      </c>
      <c r="D158" s="250" t="s">
        <v>435</v>
      </c>
      <c r="E158" s="267" t="e">
        <f>COUNTIFS('[1]7.2026'!$AG:$AG,A158,'[1]7.2026'!$R:$R,"&lt;&gt;",'[1]7.2026'!$AE:$AE,"&lt;&gt;",'[1]7.2026'!$AF:$AF,"")</f>
        <v>#VALUE!</v>
      </c>
      <c r="F158" s="267" t="e">
        <f>COUNTIFS('[1]7.2026'!AG:AG,A158,'[1]7.2026'!X:X,"&lt;&gt;")</f>
        <v>#VALUE!</v>
      </c>
      <c r="G158" s="267" t="e">
        <f>COUNTIFS('[1]7.2026'!AG:AG,A158,'[1]7.2026'!Z:Z,"&lt;&gt;")</f>
        <v>#VALUE!</v>
      </c>
      <c r="H158" s="251" t="e">
        <f t="shared" si="19"/>
        <v>#VALUE!</v>
      </c>
      <c r="I158" s="219" t="str">
        <f>IFERROR(_xlfn.MAXIFS('[1]7.2026'!$AH:$AH,'[1]7.2026'!$AG:$AG,A158,'[1]7.2026'!$AE:$AE,"&lt;&gt;"),"")</f>
        <v/>
      </c>
      <c r="J158" s="219">
        <f t="shared" si="20"/>
        <v>46330</v>
      </c>
      <c r="K158" s="219">
        <v>46360</v>
      </c>
      <c r="L158" s="218" t="e">
        <f t="shared" ca="1" si="23"/>
        <v>#VALUE!</v>
      </c>
      <c r="M158" s="218" t="e">
        <f t="shared" ca="1" si="24"/>
        <v>#VALUE!</v>
      </c>
      <c r="N158" s="220" t="str">
        <f t="shared" si="18"/>
        <v/>
      </c>
    </row>
    <row r="159" spans="1:26" ht="33" x14ac:dyDescent="0.35">
      <c r="A159" s="248" t="s">
        <v>682</v>
      </c>
      <c r="B159" s="218" t="s">
        <v>245</v>
      </c>
      <c r="C159" s="268" t="s">
        <v>209</v>
      </c>
      <c r="D159" s="282" t="s">
        <v>382</v>
      </c>
      <c r="E159" s="267" t="e">
        <f>COUNTIFS('[1]7.2026'!$AG:$AG,A159,'[1]7.2026'!$R:$R,"&lt;&gt;",'[1]7.2026'!$AE:$AE,"&lt;&gt;",'[1]7.2026'!$AF:$AF,"")</f>
        <v>#VALUE!</v>
      </c>
      <c r="F159" s="267" t="e">
        <f>COUNTIFS('[1]7.2026'!AG:AG,A159,'[1]7.2026'!X:X,"&lt;&gt;")</f>
        <v>#VALUE!</v>
      </c>
      <c r="G159" s="267" t="e">
        <f>COUNTIFS('[1]7.2026'!AG:AG,A159,'[1]7.2026'!Z:Z,"&lt;&gt;")</f>
        <v>#VALUE!</v>
      </c>
      <c r="H159" s="251" t="e">
        <f t="shared" si="19"/>
        <v>#VALUE!</v>
      </c>
      <c r="I159" s="219" t="str">
        <f>IFERROR(_xlfn.MAXIFS('[1]7.2026'!$AH:$AH,'[1]7.2026'!$AG:$AG,A159,'[1]7.2026'!$AE:$AE,"&lt;&gt;"),"")</f>
        <v/>
      </c>
      <c r="J159" s="219">
        <f t="shared" si="20"/>
        <v>46280</v>
      </c>
      <c r="K159" s="219">
        <v>46310</v>
      </c>
      <c r="L159" s="218" t="e">
        <f t="shared" ca="1" si="23"/>
        <v>#VALUE!</v>
      </c>
      <c r="M159" s="218" t="e">
        <f t="shared" ca="1" si="24"/>
        <v>#VALUE!</v>
      </c>
      <c r="N159" s="220" t="str">
        <f t="shared" si="18"/>
        <v/>
      </c>
    </row>
    <row r="160" spans="1:26" x14ac:dyDescent="0.35">
      <c r="A160" s="248" t="s">
        <v>683</v>
      </c>
      <c r="B160" s="218" t="s">
        <v>246</v>
      </c>
      <c r="C160" s="268" t="s">
        <v>210</v>
      </c>
      <c r="D160" s="250" t="s">
        <v>384</v>
      </c>
      <c r="E160" s="267" t="e">
        <f>COUNTIFS('[1]7.2026'!$AG:$AG,A160,'[1]7.2026'!$R:$R,"&lt;&gt;",'[1]7.2026'!$AE:$AE,"&lt;&gt;",'[1]7.2026'!$AF:$AF,"")</f>
        <v>#VALUE!</v>
      </c>
      <c r="F160" s="267" t="e">
        <f>COUNTIFS('[1]7.2026'!AG:AG,A160,'[1]7.2026'!X:X,"&lt;&gt;")</f>
        <v>#VALUE!</v>
      </c>
      <c r="G160" s="267" t="e">
        <f>COUNTIFS('[1]7.2026'!AG:AG,A160,'[1]7.2026'!Z:Z,"&lt;&gt;")</f>
        <v>#VALUE!</v>
      </c>
      <c r="H160" s="251" t="e">
        <f t="shared" si="19"/>
        <v>#VALUE!</v>
      </c>
      <c r="I160" s="219" t="str">
        <f>IFERROR(_xlfn.MAXIFS('[1]7.2026'!$AH:$AH,'[1]7.2026'!$AG:$AG,A160,'[1]7.2026'!$AE:$AE,"&lt;&gt;"),"")</f>
        <v/>
      </c>
      <c r="J160" s="219">
        <f t="shared" si="20"/>
        <v>46250</v>
      </c>
      <c r="K160" s="219">
        <v>46280</v>
      </c>
      <c r="L160" s="218" t="e">
        <f t="shared" ca="1" si="23"/>
        <v>#VALUE!</v>
      </c>
      <c r="M160" s="218" t="e">
        <f t="shared" ca="1" si="24"/>
        <v>#VALUE!</v>
      </c>
      <c r="N160" s="220" t="str">
        <f t="shared" si="18"/>
        <v/>
      </c>
    </row>
    <row r="161" spans="1:19" ht="33" x14ac:dyDescent="0.35">
      <c r="A161" s="264" t="s">
        <v>684</v>
      </c>
      <c r="B161" s="265" t="s">
        <v>247</v>
      </c>
      <c r="C161" s="266" t="s">
        <v>211</v>
      </c>
      <c r="D161" s="272" t="s">
        <v>384</v>
      </c>
      <c r="E161" s="267" t="e">
        <f>COUNTIFS('[1]7.2026'!$AG:$AG,A161,'[1]7.2026'!$R:$R,"&lt;&gt;",'[1]7.2026'!$AE:$AE,"&lt;&gt;",'[1]7.2026'!$AF:$AF,"")</f>
        <v>#VALUE!</v>
      </c>
      <c r="F161" s="267" t="e">
        <f>COUNTIFS('[1]7.2026'!AG:AG,A161,'[1]7.2026'!X:X,"&lt;&gt;")</f>
        <v>#VALUE!</v>
      </c>
      <c r="G161" s="267" t="e">
        <f>COUNTIFS('[1]7.2026'!AG:AG,A161,'[1]7.2026'!Z:Z,"&lt;&gt;")</f>
        <v>#VALUE!</v>
      </c>
      <c r="H161" s="258"/>
      <c r="I161" s="260"/>
      <c r="J161" s="260"/>
      <c r="K161" s="258"/>
      <c r="L161" s="258"/>
      <c r="M161" s="262"/>
      <c r="N161" s="220" t="str">
        <f t="shared" si="18"/>
        <v/>
      </c>
      <c r="R161" s="241"/>
      <c r="S161" s="241"/>
    </row>
    <row r="162" spans="1:19" x14ac:dyDescent="0.35">
      <c r="A162" s="264" t="s">
        <v>685</v>
      </c>
      <c r="B162" s="265" t="s">
        <v>248</v>
      </c>
      <c r="C162" s="266" t="s">
        <v>64</v>
      </c>
      <c r="D162" s="272" t="s">
        <v>384</v>
      </c>
      <c r="E162" s="267" t="e">
        <f>COUNTIFS('[1]7.2026'!$AG:$AG,A162,'[1]7.2026'!$R:$R,"&lt;&gt;",'[1]7.2026'!$AE:$AE,"&lt;&gt;",'[1]7.2026'!$AF:$AF,"")</f>
        <v>#VALUE!</v>
      </c>
      <c r="F162" s="267" t="e">
        <f>COUNTIFS('[1]7.2026'!AG:AG,A162,'[1]7.2026'!X:X,"&lt;&gt;")</f>
        <v>#VALUE!</v>
      </c>
      <c r="G162" s="267" t="e">
        <f>COUNTIFS('[1]7.2026'!AG:AG,A162,'[1]7.2026'!Z:Z,"&lt;&gt;")</f>
        <v>#VALUE!</v>
      </c>
      <c r="H162" s="258"/>
      <c r="I162" s="260"/>
      <c r="J162" s="260"/>
      <c r="K162" s="258"/>
      <c r="L162" s="258"/>
      <c r="M162" s="262"/>
      <c r="N162" s="220" t="str">
        <f t="shared" si="18"/>
        <v/>
      </c>
      <c r="R162" s="241"/>
      <c r="S162" s="241"/>
    </row>
    <row r="163" spans="1:19" ht="33" x14ac:dyDescent="0.35">
      <c r="A163" s="248" t="s">
        <v>686</v>
      </c>
      <c r="B163" s="218" t="s">
        <v>249</v>
      </c>
      <c r="C163" s="268" t="s">
        <v>2013</v>
      </c>
      <c r="D163" s="250" t="s">
        <v>384</v>
      </c>
      <c r="E163" s="267" t="e">
        <f>COUNTIFS('[1]7.2026'!$AG:$AG,A163,'[1]7.2026'!$R:$R,"&lt;&gt;",'[1]7.2026'!$AE:$AE,"&lt;&gt;",'[1]7.2026'!$AF:$AF,"")</f>
        <v>#VALUE!</v>
      </c>
      <c r="F163" s="267" t="e">
        <f>COUNTIFS('[1]7.2026'!AG:AG,A163,'[1]7.2026'!X:X,"&lt;&gt;")</f>
        <v>#VALUE!</v>
      </c>
      <c r="G163" s="267" t="e">
        <f>COUNTIFS('[1]7.2026'!AG:AG,A163,'[1]7.2026'!Z:Z,"&lt;&gt;")</f>
        <v>#VALUE!</v>
      </c>
      <c r="H163" s="251" t="e">
        <f t="shared" si="19"/>
        <v>#VALUE!</v>
      </c>
      <c r="I163" s="219" t="str">
        <f>IFERROR(_xlfn.MAXIFS('[1]7.2026'!$AH:$AH,'[1]7.2026'!$AG:$AG,A163,'[1]7.2026'!$AE:$AE,"&lt;&gt;"),"")</f>
        <v/>
      </c>
      <c r="J163" s="219">
        <f t="shared" si="20"/>
        <v>46052</v>
      </c>
      <c r="K163" s="219">
        <v>46082</v>
      </c>
      <c r="L163" s="218" t="e">
        <f t="shared" ref="L163:L186" ca="1" si="25">IF(E163=F163,"Completed",IF(H163&gt;TODAY(),"On Schedule",IF(J163&gt;=H163,"On Schedule","Late")))</f>
        <v>#VALUE!</v>
      </c>
      <c r="M163" s="218" t="e">
        <f t="shared" ref="M163:M186" ca="1" si="26">IF(E163=G163,"Completed",IF(K163&gt;TODAY(),"On Schedule",IF(K163&gt;=I163,"On Schedule","Late")))</f>
        <v>#VALUE!</v>
      </c>
      <c r="N163" s="220" t="str">
        <f t="shared" si="18"/>
        <v/>
      </c>
      <c r="O163" s="242"/>
      <c r="P163" s="242"/>
      <c r="Q163" s="241"/>
    </row>
    <row r="164" spans="1:19" x14ac:dyDescent="0.35">
      <c r="A164" s="248" t="s">
        <v>687</v>
      </c>
      <c r="B164" s="218" t="s">
        <v>250</v>
      </c>
      <c r="C164" s="268" t="s">
        <v>213</v>
      </c>
      <c r="D164" s="250" t="s">
        <v>382</v>
      </c>
      <c r="E164" s="267" t="e">
        <f>COUNTIFS('[1]7.2026'!$AG:$AG,A164,'[1]7.2026'!$R:$R,"&lt;&gt;",'[1]7.2026'!$AE:$AE,"&lt;&gt;",'[1]7.2026'!$AF:$AF,"")</f>
        <v>#VALUE!</v>
      </c>
      <c r="F164" s="267" t="e">
        <f>COUNTIFS('[1]7.2026'!AG:AG,A164,'[1]7.2026'!X:X,"&lt;&gt;")</f>
        <v>#VALUE!</v>
      </c>
      <c r="G164" s="267" t="e">
        <f>COUNTIFS('[1]7.2026'!AG:AG,A164,'[1]7.2026'!Z:Z,"&lt;&gt;")</f>
        <v>#VALUE!</v>
      </c>
      <c r="H164" s="251" t="e">
        <f t="shared" si="19"/>
        <v>#VALUE!</v>
      </c>
      <c r="I164" s="219" t="str">
        <f>IFERROR(_xlfn.MAXIFS('[1]7.2026'!$AH:$AH,'[1]7.2026'!$AG:$AG,A164,'[1]7.2026'!$AE:$AE,"&lt;&gt;"),"")</f>
        <v/>
      </c>
      <c r="J164" s="219">
        <f t="shared" si="20"/>
        <v>46113</v>
      </c>
      <c r="K164" s="219">
        <v>46143</v>
      </c>
      <c r="L164" s="218" t="e">
        <f t="shared" ca="1" si="25"/>
        <v>#VALUE!</v>
      </c>
      <c r="M164" s="218" t="e">
        <f t="shared" ca="1" si="26"/>
        <v>#VALUE!</v>
      </c>
      <c r="N164" s="220" t="str">
        <f t="shared" si="18"/>
        <v/>
      </c>
      <c r="Q164" s="241"/>
      <c r="R164" s="241"/>
      <c r="S164" s="241"/>
    </row>
    <row r="165" spans="1:19" x14ac:dyDescent="0.35">
      <c r="A165" s="248" t="s">
        <v>2014</v>
      </c>
      <c r="B165" s="218" t="s">
        <v>298</v>
      </c>
      <c r="C165" s="268" t="s">
        <v>2015</v>
      </c>
      <c r="E165" s="267" t="e">
        <f>E166+E167</f>
        <v>#VALUE!</v>
      </c>
      <c r="F165" s="267" t="e">
        <f>F166+F167</f>
        <v>#VALUE!</v>
      </c>
      <c r="G165" s="267" t="e">
        <f>G166+G167</f>
        <v>#VALUE!</v>
      </c>
      <c r="H165" s="251">
        <f t="shared" si="19"/>
        <v>-30</v>
      </c>
      <c r="I165" s="219">
        <f>MAX(I166:I167)</f>
        <v>0</v>
      </c>
      <c r="J165" s="219">
        <f t="shared" si="20"/>
        <v>46141</v>
      </c>
      <c r="K165" s="219">
        <v>46171</v>
      </c>
      <c r="L165" s="218" t="e">
        <f t="shared" ca="1" si="25"/>
        <v>#VALUE!</v>
      </c>
      <c r="M165" s="218" t="e">
        <f t="shared" ca="1" si="26"/>
        <v>#VALUE!</v>
      </c>
      <c r="N165" s="220" t="e">
        <f>G165/E165</f>
        <v>#VALUE!</v>
      </c>
    </row>
    <row r="166" spans="1:19" x14ac:dyDescent="0.35">
      <c r="A166" s="248" t="s">
        <v>688</v>
      </c>
      <c r="C166" s="249" t="s">
        <v>1960</v>
      </c>
      <c r="D166" s="250" t="s">
        <v>384</v>
      </c>
      <c r="E166" s="218" t="e">
        <f>COUNTIFS('[1]7.2026'!$AG:$AG,A166,'[1]7.2026'!$R:$R,"&lt;&gt;",'[1]7.2026'!$AE:$AE,"&lt;&gt;",'[1]7.2026'!$AF:$AF,"")</f>
        <v>#VALUE!</v>
      </c>
      <c r="F166" s="218" t="e">
        <f>COUNTIFS('[1]7.2026'!AG:AG,A166,'[1]7.2026'!X:X,"&lt;&gt;")</f>
        <v>#VALUE!</v>
      </c>
      <c r="G166" s="218" t="e">
        <f>COUNTIFS('[1]7.2026'!AG:AG,A166,'[1]7.2026'!Z:Z,"&lt;&gt;")</f>
        <v>#VALUE!</v>
      </c>
      <c r="H166" s="251" t="e">
        <f t="shared" si="19"/>
        <v>#VALUE!</v>
      </c>
      <c r="I166" s="219" t="str">
        <f>IFERROR(_xlfn.MAXIFS('[1]7.2026'!$AH:$AH,'[1]7.2026'!$AG:$AG,A166,'[1]7.2026'!$AE:$AE,"&lt;&gt;"),"")</f>
        <v/>
      </c>
      <c r="J166" s="219">
        <f t="shared" si="20"/>
        <v>46141</v>
      </c>
      <c r="K166" s="219">
        <v>46171</v>
      </c>
      <c r="L166" s="218" t="e">
        <f t="shared" ca="1" si="25"/>
        <v>#VALUE!</v>
      </c>
      <c r="M166" s="218" t="e">
        <f t="shared" ca="1" si="26"/>
        <v>#VALUE!</v>
      </c>
      <c r="N166" s="220" t="str">
        <f>IFERROR(G166/E166,"")</f>
        <v/>
      </c>
    </row>
    <row r="167" spans="1:19" x14ac:dyDescent="0.35">
      <c r="A167" s="248" t="s">
        <v>689</v>
      </c>
      <c r="C167" s="249" t="s">
        <v>1961</v>
      </c>
      <c r="D167" s="250" t="s">
        <v>382</v>
      </c>
      <c r="E167" s="218" t="e">
        <f>COUNTIFS('[1]7.2026'!$AG:$AG,A167,'[1]7.2026'!$R:$R,"&lt;&gt;",'[1]7.2026'!$AE:$AE,"&lt;&gt;",'[1]7.2026'!$AF:$AF,"")</f>
        <v>#VALUE!</v>
      </c>
      <c r="F167" s="218" t="e">
        <f>COUNTIFS('[1]7.2026'!AG:AG,A167,'[1]7.2026'!X:X,"&lt;&gt;")</f>
        <v>#VALUE!</v>
      </c>
      <c r="G167" s="218" t="e">
        <f>COUNTIFS('[1]7.2026'!AG:AG,A167,'[1]7.2026'!Z:Z,"&lt;&gt;")</f>
        <v>#VALUE!</v>
      </c>
      <c r="H167" s="251" t="e">
        <f t="shared" si="19"/>
        <v>#VALUE!</v>
      </c>
      <c r="I167" s="219" t="str">
        <f>IFERROR(_xlfn.MAXIFS('[1]7.2026'!$AH:$AH,'[1]7.2026'!$AG:$AG,A167,'[1]7.2026'!$AE:$AE,"&lt;&gt;"),"")</f>
        <v/>
      </c>
      <c r="J167" s="219">
        <f t="shared" si="20"/>
        <v>46141</v>
      </c>
      <c r="K167" s="219">
        <v>46171</v>
      </c>
      <c r="L167" s="218" t="e">
        <f t="shared" ca="1" si="25"/>
        <v>#VALUE!</v>
      </c>
      <c r="M167" s="218" t="e">
        <f t="shared" ca="1" si="26"/>
        <v>#VALUE!</v>
      </c>
      <c r="N167" s="220" t="str">
        <f>IFERROR(G167/E167,"")</f>
        <v/>
      </c>
    </row>
    <row r="168" spans="1:19" x14ac:dyDescent="0.35">
      <c r="A168" s="248" t="s">
        <v>690</v>
      </c>
      <c r="B168" s="218" t="s">
        <v>299</v>
      </c>
      <c r="C168" s="268" t="s">
        <v>252</v>
      </c>
      <c r="D168" s="250" t="s">
        <v>384</v>
      </c>
      <c r="E168" s="267" t="e">
        <f>COUNTIFS('[1]7.2026'!$AG:$AG,A168,'[1]7.2026'!$R:$R,"&lt;&gt;",'[1]7.2026'!$AE:$AE,"&lt;&gt;",'[1]7.2026'!$AF:$AF,"")</f>
        <v>#VALUE!</v>
      </c>
      <c r="F168" s="267" t="e">
        <f>COUNTIFS('[1]7.2026'!AG:AG,A168,'[1]7.2026'!X:X,"&lt;&gt;")</f>
        <v>#VALUE!</v>
      </c>
      <c r="G168" s="267" t="e">
        <f>COUNTIFS('[1]7.2026'!AG:AG,A168,'[1]7.2026'!Z:Z,"&lt;&gt;")</f>
        <v>#VALUE!</v>
      </c>
      <c r="H168" s="251" t="e">
        <f t="shared" si="19"/>
        <v>#VALUE!</v>
      </c>
      <c r="I168" s="219" t="str">
        <f>IFERROR(_xlfn.MAXIFS('[1]7.2026'!$AH:$AH,'[1]7.2026'!$AG:$AG,A168,'[1]7.2026'!$AE:$AE,"&lt;&gt;"),"")</f>
        <v/>
      </c>
      <c r="J168" s="219">
        <f t="shared" si="20"/>
        <v>46082</v>
      </c>
      <c r="K168" s="219">
        <v>46112</v>
      </c>
      <c r="L168" s="218" t="e">
        <f t="shared" ca="1" si="25"/>
        <v>#VALUE!</v>
      </c>
      <c r="M168" s="218" t="e">
        <f t="shared" ca="1" si="26"/>
        <v>#VALUE!</v>
      </c>
      <c r="N168" s="220" t="str">
        <f>IFERROR(G168/E168,"")</f>
        <v/>
      </c>
    </row>
    <row r="169" spans="1:19" x14ac:dyDescent="0.35">
      <c r="A169" s="248" t="s">
        <v>691</v>
      </c>
      <c r="B169" s="218" t="s">
        <v>300</v>
      </c>
      <c r="C169" s="268" t="s">
        <v>1681</v>
      </c>
      <c r="D169" s="250" t="s">
        <v>384</v>
      </c>
      <c r="E169" s="267" t="e">
        <f>COUNTIFS('[1]7.2026'!$AG:$AG,A169,'[1]7.2026'!$R:$R,"&lt;&gt;",'[1]7.2026'!$AE:$AE,"&lt;&gt;",'[1]7.2026'!$AF:$AF,"")</f>
        <v>#VALUE!</v>
      </c>
      <c r="F169" s="267" t="e">
        <f>COUNTIFS('[1]7.2026'!AG:AG,A169,'[1]7.2026'!X:X,"&lt;&gt;")</f>
        <v>#VALUE!</v>
      </c>
      <c r="G169" s="267" t="e">
        <f>COUNTIFS('[1]7.2026'!AG:AG,A169,'[1]7.2026'!Z:Z,"&lt;&gt;")</f>
        <v>#VALUE!</v>
      </c>
      <c r="H169" s="251" t="e">
        <f t="shared" si="19"/>
        <v>#VALUE!</v>
      </c>
      <c r="I169" s="219" t="str">
        <f>IFERROR(_xlfn.MAXIFS('[1]7.2026'!$AH:$AH,'[1]7.2026'!$AG:$AG,A169,'[1]7.2026'!$AE:$AE,"&lt;&gt;"),"")</f>
        <v/>
      </c>
      <c r="J169" s="219">
        <f t="shared" si="20"/>
        <v>46082</v>
      </c>
      <c r="K169" s="219">
        <v>46112</v>
      </c>
      <c r="L169" s="218" t="e">
        <f t="shared" ca="1" si="25"/>
        <v>#VALUE!</v>
      </c>
      <c r="M169" s="218" t="e">
        <f t="shared" ca="1" si="26"/>
        <v>#VALUE!</v>
      </c>
      <c r="N169" s="220" t="str">
        <f>IFERROR(G169/E169,"")</f>
        <v/>
      </c>
    </row>
    <row r="170" spans="1:19" x14ac:dyDescent="0.35">
      <c r="A170" s="248" t="s">
        <v>2016</v>
      </c>
      <c r="B170" s="218" t="s">
        <v>301</v>
      </c>
      <c r="C170" s="268" t="s">
        <v>2017</v>
      </c>
      <c r="E170" s="267" t="e">
        <f>E171+E172</f>
        <v>#VALUE!</v>
      </c>
      <c r="F170" s="267" t="e">
        <f>F171+F172</f>
        <v>#VALUE!</v>
      </c>
      <c r="G170" s="267" t="e">
        <f>G171+G172</f>
        <v>#VALUE!</v>
      </c>
      <c r="H170" s="251">
        <f t="shared" si="19"/>
        <v>-30</v>
      </c>
      <c r="I170" s="219">
        <f>MAX(I171:I172)</f>
        <v>0</v>
      </c>
      <c r="J170" s="219">
        <f t="shared" si="20"/>
        <v>46126</v>
      </c>
      <c r="K170" s="219">
        <v>46156</v>
      </c>
      <c r="L170" s="218" t="e">
        <f t="shared" ca="1" si="25"/>
        <v>#VALUE!</v>
      </c>
      <c r="M170" s="218" t="e">
        <f t="shared" ca="1" si="26"/>
        <v>#VALUE!</v>
      </c>
      <c r="N170" s="220" t="e">
        <f>G170/E170</f>
        <v>#VALUE!</v>
      </c>
      <c r="R170" s="241"/>
      <c r="S170" s="241"/>
    </row>
    <row r="171" spans="1:19" x14ac:dyDescent="0.35">
      <c r="A171" s="248" t="s">
        <v>692</v>
      </c>
      <c r="C171" s="249" t="s">
        <v>1960</v>
      </c>
      <c r="D171" s="250" t="s">
        <v>384</v>
      </c>
      <c r="E171" s="218" t="e">
        <f>COUNTIFS('[1]7.2026'!$AG:$AG,A171,'[1]7.2026'!$R:$R,"&lt;&gt;",'[1]7.2026'!$AE:$AE,"&lt;&gt;",'[1]7.2026'!$AF:$AF,"")</f>
        <v>#VALUE!</v>
      </c>
      <c r="F171" s="218" t="e">
        <f>COUNTIFS('[1]7.2026'!AG:AG,A171,'[1]7.2026'!X:X,"&lt;&gt;")</f>
        <v>#VALUE!</v>
      </c>
      <c r="G171" s="218" t="e">
        <f>COUNTIFS('[1]7.2026'!AG:AG,A171,'[1]7.2026'!Z:Z,"&lt;&gt;")</f>
        <v>#VALUE!</v>
      </c>
      <c r="H171" s="251" t="e">
        <f t="shared" si="19"/>
        <v>#VALUE!</v>
      </c>
      <c r="I171" s="219" t="str">
        <f>IFERROR(_xlfn.MAXIFS('[1]7.2026'!$AH:$AH,'[1]7.2026'!$AG:$AG,A171,'[1]7.2026'!$AE:$AE,"&lt;&gt;"),"")</f>
        <v/>
      </c>
      <c r="J171" s="219">
        <f t="shared" si="20"/>
        <v>46126</v>
      </c>
      <c r="K171" s="219">
        <v>46156</v>
      </c>
      <c r="L171" s="218" t="e">
        <f t="shared" ca="1" si="25"/>
        <v>#VALUE!</v>
      </c>
      <c r="M171" s="218" t="e">
        <f t="shared" ca="1" si="26"/>
        <v>#VALUE!</v>
      </c>
      <c r="N171" s="220" t="str">
        <f t="shared" ref="N171:N181" si="27">IFERROR(G171/E171,"")</f>
        <v/>
      </c>
      <c r="R171" s="241"/>
      <c r="S171" s="241"/>
    </row>
    <row r="172" spans="1:19" x14ac:dyDescent="0.35">
      <c r="A172" s="248" t="s">
        <v>693</v>
      </c>
      <c r="C172" s="249" t="s">
        <v>1961</v>
      </c>
      <c r="D172" s="250" t="s">
        <v>382</v>
      </c>
      <c r="E172" s="218" t="e">
        <f>COUNTIFS('[1]7.2026'!$AG:$AG,A172,'[1]7.2026'!$R:$R,"&lt;&gt;",'[1]7.2026'!$AE:$AE,"&lt;&gt;",'[1]7.2026'!$AF:$AF,"")</f>
        <v>#VALUE!</v>
      </c>
      <c r="F172" s="218" t="e">
        <f>COUNTIFS('[1]7.2026'!AG:AG,A172,'[1]7.2026'!X:X,"&lt;&gt;")</f>
        <v>#VALUE!</v>
      </c>
      <c r="G172" s="218" t="e">
        <f>COUNTIFS('[1]7.2026'!AG:AG,A172,'[1]7.2026'!Z:Z,"&lt;&gt;")</f>
        <v>#VALUE!</v>
      </c>
      <c r="H172" s="251" t="e">
        <f t="shared" si="19"/>
        <v>#VALUE!</v>
      </c>
      <c r="I172" s="219" t="str">
        <f>IFERROR(_xlfn.MAXIFS('[1]7.2026'!$AH:$AH,'[1]7.2026'!$AG:$AG,A172,'[1]7.2026'!$AE:$AE,"&lt;&gt;"),"")</f>
        <v/>
      </c>
      <c r="J172" s="219">
        <f t="shared" si="20"/>
        <v>46126</v>
      </c>
      <c r="K172" s="219">
        <v>46156</v>
      </c>
      <c r="L172" s="218" t="e">
        <f t="shared" ca="1" si="25"/>
        <v>#VALUE!</v>
      </c>
      <c r="M172" s="218" t="e">
        <f t="shared" ca="1" si="26"/>
        <v>#VALUE!</v>
      </c>
      <c r="N172" s="220" t="str">
        <f t="shared" si="27"/>
        <v/>
      </c>
      <c r="R172" s="241"/>
      <c r="S172" s="241"/>
    </row>
    <row r="173" spans="1:19" x14ac:dyDescent="0.35">
      <c r="A173" s="248" t="s">
        <v>694</v>
      </c>
      <c r="B173" s="218" t="s">
        <v>302</v>
      </c>
      <c r="C173" s="268" t="s">
        <v>254</v>
      </c>
      <c r="D173" s="250" t="s">
        <v>384</v>
      </c>
      <c r="E173" s="267" t="e">
        <f>COUNTIFS('[1]7.2026'!$AG:$AG,A173,'[1]7.2026'!$R:$R,"&lt;&gt;",'[1]7.2026'!$AE:$AE,"&lt;&gt;",'[1]7.2026'!$AF:$AF,"")</f>
        <v>#VALUE!</v>
      </c>
      <c r="F173" s="267" t="e">
        <f>COUNTIFS('[1]7.2026'!AG:AG,A173,'[1]7.2026'!X:X,"&lt;&gt;")</f>
        <v>#VALUE!</v>
      </c>
      <c r="G173" s="267" t="e">
        <f>COUNTIFS('[1]7.2026'!AG:AG,A173,'[1]7.2026'!Z:Z,"&lt;&gt;")</f>
        <v>#VALUE!</v>
      </c>
      <c r="H173" s="251" t="e">
        <f t="shared" si="19"/>
        <v>#VALUE!</v>
      </c>
      <c r="I173" s="219" t="str">
        <f>IFERROR(_xlfn.MAXIFS('[1]7.2026'!$AH:$AH,'[1]7.2026'!$AG:$AG,A173,'[1]7.2026'!$AE:$AE,"&lt;&gt;"),"")</f>
        <v/>
      </c>
      <c r="J173" s="219">
        <f t="shared" si="20"/>
        <v>46310</v>
      </c>
      <c r="K173" s="219">
        <v>46340</v>
      </c>
      <c r="L173" s="218" t="e">
        <f t="shared" ca="1" si="25"/>
        <v>#VALUE!</v>
      </c>
      <c r="M173" s="218" t="e">
        <f t="shared" ca="1" si="26"/>
        <v>#VALUE!</v>
      </c>
      <c r="N173" s="220" t="str">
        <f t="shared" si="27"/>
        <v/>
      </c>
    </row>
    <row r="174" spans="1:19" x14ac:dyDescent="0.35">
      <c r="A174" s="248" t="s">
        <v>695</v>
      </c>
      <c r="B174" s="218" t="s">
        <v>303</v>
      </c>
      <c r="C174" s="268" t="s">
        <v>255</v>
      </c>
      <c r="D174" s="250" t="s">
        <v>384</v>
      </c>
      <c r="E174" s="267" t="e">
        <f>COUNTIFS('[1]7.2026'!$AG:$AG,A174,'[1]7.2026'!$R:$R,"&lt;&gt;",'[1]7.2026'!$AE:$AE,"&lt;&gt;",'[1]7.2026'!$AF:$AF,"")</f>
        <v>#VALUE!</v>
      </c>
      <c r="F174" s="267" t="e">
        <f>COUNTIFS('[1]7.2026'!AG:AG,A174,'[1]7.2026'!X:X,"&lt;&gt;")</f>
        <v>#VALUE!</v>
      </c>
      <c r="G174" s="267" t="e">
        <f>COUNTIFS('[1]7.2026'!AG:AG,A174,'[1]7.2026'!Z:Z,"&lt;&gt;")</f>
        <v>#VALUE!</v>
      </c>
      <c r="H174" s="251" t="e">
        <f t="shared" si="19"/>
        <v>#VALUE!</v>
      </c>
      <c r="I174" s="219" t="str">
        <f>IFERROR(_xlfn.MAXIFS('[1]7.2026'!$AH:$AH,'[1]7.2026'!$AG:$AG,A174,'[1]7.2026'!$AE:$AE,"&lt;&gt;"),"")</f>
        <v/>
      </c>
      <c r="J174" s="219">
        <f t="shared" si="20"/>
        <v>46315</v>
      </c>
      <c r="K174" s="219">
        <v>46345</v>
      </c>
      <c r="L174" s="218" t="e">
        <f t="shared" ca="1" si="25"/>
        <v>#VALUE!</v>
      </c>
      <c r="M174" s="218" t="e">
        <f t="shared" ca="1" si="26"/>
        <v>#VALUE!</v>
      </c>
      <c r="N174" s="220" t="str">
        <f t="shared" si="27"/>
        <v/>
      </c>
    </row>
    <row r="175" spans="1:19" ht="33" x14ac:dyDescent="0.35">
      <c r="A175" s="248" t="s">
        <v>696</v>
      </c>
      <c r="B175" s="218" t="s">
        <v>304</v>
      </c>
      <c r="C175" s="268" t="s">
        <v>256</v>
      </c>
      <c r="D175" s="250" t="s">
        <v>384</v>
      </c>
      <c r="E175" s="267" t="e">
        <f>COUNTIFS('[1]7.2026'!$AG:$AG,A175,'[1]7.2026'!$R:$R,"&lt;&gt;",'[1]7.2026'!$AE:$AE,"&lt;&gt;",'[1]7.2026'!$AF:$AF,"")</f>
        <v>#VALUE!</v>
      </c>
      <c r="F175" s="267" t="e">
        <f>COUNTIFS('[1]7.2026'!AG:AG,A175,'[1]7.2026'!X:X,"&lt;&gt;")</f>
        <v>#VALUE!</v>
      </c>
      <c r="G175" s="267" t="e">
        <f>COUNTIFS('[1]7.2026'!AG:AG,A175,'[1]7.2026'!Z:Z,"&lt;&gt;")</f>
        <v>#VALUE!</v>
      </c>
      <c r="H175" s="251" t="e">
        <f t="shared" si="19"/>
        <v>#VALUE!</v>
      </c>
      <c r="I175" s="219" t="str">
        <f>IFERROR(_xlfn.MAXIFS('[1]7.2026'!$AH:$AH,'[1]7.2026'!$AG:$AG,A175,'[1]7.2026'!$AE:$AE,"&lt;&gt;"),"")</f>
        <v/>
      </c>
      <c r="J175" s="219">
        <f t="shared" si="20"/>
        <v>46315</v>
      </c>
      <c r="K175" s="219">
        <v>46345</v>
      </c>
      <c r="L175" s="218" t="e">
        <f t="shared" ca="1" si="25"/>
        <v>#VALUE!</v>
      </c>
      <c r="M175" s="218" t="e">
        <f t="shared" ca="1" si="26"/>
        <v>#VALUE!</v>
      </c>
      <c r="N175" s="220" t="str">
        <f t="shared" si="27"/>
        <v/>
      </c>
    </row>
    <row r="176" spans="1:19" x14ac:dyDescent="0.35">
      <c r="A176" s="248" t="s">
        <v>697</v>
      </c>
      <c r="B176" s="218" t="s">
        <v>305</v>
      </c>
      <c r="C176" s="268" t="s">
        <v>257</v>
      </c>
      <c r="D176" s="250" t="s">
        <v>384</v>
      </c>
      <c r="E176" s="267" t="e">
        <f>COUNTIFS('[1]7.2026'!$AG:$AG,A176,'[1]7.2026'!$R:$R,"&lt;&gt;",'[1]7.2026'!$AE:$AE,"&lt;&gt;",'[1]7.2026'!$AF:$AF,"")</f>
        <v>#VALUE!</v>
      </c>
      <c r="F176" s="267" t="e">
        <f>COUNTIFS('[1]7.2026'!AG:AG,A176,'[1]7.2026'!X:X,"&lt;&gt;")</f>
        <v>#VALUE!</v>
      </c>
      <c r="G176" s="267" t="e">
        <f>COUNTIFS('[1]7.2026'!AG:AG,A176,'[1]7.2026'!Z:Z,"&lt;&gt;")</f>
        <v>#VALUE!</v>
      </c>
      <c r="H176" s="251" t="e">
        <f t="shared" si="19"/>
        <v>#VALUE!</v>
      </c>
      <c r="I176" s="219" t="str">
        <f>IFERROR(_xlfn.MAXIFS('[1]7.2026'!$AH:$AH,'[1]7.2026'!$AG:$AG,A176,'[1]7.2026'!$AE:$AE,"&lt;&gt;"),"")</f>
        <v/>
      </c>
      <c r="J176" s="219">
        <f t="shared" si="20"/>
        <v>46065</v>
      </c>
      <c r="K176" s="219">
        <v>46095</v>
      </c>
      <c r="L176" s="218" t="e">
        <f t="shared" ca="1" si="25"/>
        <v>#VALUE!</v>
      </c>
      <c r="M176" s="218" t="e">
        <f t="shared" ca="1" si="26"/>
        <v>#VALUE!</v>
      </c>
      <c r="N176" s="220" t="str">
        <f t="shared" si="27"/>
        <v/>
      </c>
    </row>
    <row r="177" spans="1:19" ht="33" x14ac:dyDescent="0.35">
      <c r="A177" s="248" t="s">
        <v>698</v>
      </c>
      <c r="B177" s="218" t="s">
        <v>306</v>
      </c>
      <c r="C177" s="268" t="s">
        <v>258</v>
      </c>
      <c r="D177" s="250" t="s">
        <v>384</v>
      </c>
      <c r="E177" s="267" t="e">
        <f>COUNTIFS('[1]7.2026'!$AG:$AG,A177,'[1]7.2026'!$R:$R,"&lt;&gt;",'[1]7.2026'!$AE:$AE,"&lt;&gt;",'[1]7.2026'!$AF:$AF,"")</f>
        <v>#VALUE!</v>
      </c>
      <c r="F177" s="267" t="e">
        <f>COUNTIFS('[1]7.2026'!AG:AG,A177,'[1]7.2026'!X:X,"&lt;&gt;")</f>
        <v>#VALUE!</v>
      </c>
      <c r="G177" s="267" t="e">
        <f>COUNTIFS('[1]7.2026'!AG:AG,A177,'[1]7.2026'!Z:Z,"&lt;&gt;")</f>
        <v>#VALUE!</v>
      </c>
      <c r="H177" s="251" t="e">
        <f t="shared" si="19"/>
        <v>#VALUE!</v>
      </c>
      <c r="I177" s="219" t="str">
        <f>IFERROR(_xlfn.MAXIFS('[1]7.2026'!$AH:$AH,'[1]7.2026'!$AG:$AG,A177,'[1]7.2026'!$AE:$AE,"&lt;&gt;"),"")</f>
        <v/>
      </c>
      <c r="J177" s="219">
        <f t="shared" si="20"/>
        <v>46050</v>
      </c>
      <c r="K177" s="219">
        <v>46080</v>
      </c>
      <c r="L177" s="218" t="e">
        <f t="shared" ca="1" si="25"/>
        <v>#VALUE!</v>
      </c>
      <c r="M177" s="218" t="e">
        <f t="shared" ca="1" si="26"/>
        <v>#VALUE!</v>
      </c>
      <c r="N177" s="220" t="str">
        <f t="shared" si="27"/>
        <v/>
      </c>
    </row>
    <row r="178" spans="1:19" x14ac:dyDescent="0.35">
      <c r="A178" s="248" t="s">
        <v>699</v>
      </c>
      <c r="B178" s="218" t="s">
        <v>307</v>
      </c>
      <c r="C178" s="268" t="s">
        <v>2018</v>
      </c>
      <c r="D178" s="250" t="s">
        <v>382</v>
      </c>
      <c r="E178" s="267" t="e">
        <f>COUNTIFS('[1]7.2026'!$AG:$AG,A178,'[1]7.2026'!$R:$R,"&lt;&gt;",'[1]7.2026'!$AE:$AE,"&lt;&gt;",'[1]7.2026'!$AF:$AF,"")</f>
        <v>#VALUE!</v>
      </c>
      <c r="F178" s="267" t="e">
        <f>COUNTIFS('[1]7.2026'!AG:AG,A178,'[1]7.2026'!X:X,"&lt;&gt;")</f>
        <v>#VALUE!</v>
      </c>
      <c r="G178" s="267" t="e">
        <f>COUNTIFS('[1]7.2026'!AG:AG,A178,'[1]7.2026'!Z:Z,"&lt;&gt;")</f>
        <v>#VALUE!</v>
      </c>
      <c r="H178" s="251" t="e">
        <f t="shared" si="19"/>
        <v>#VALUE!</v>
      </c>
      <c r="I178" s="219" t="str">
        <f>IFERROR(_xlfn.MAXIFS('[1]7.2026'!$AH:$AH,'[1]7.2026'!$AG:$AG,A178,'[1]7.2026'!$AE:$AE,"&lt;&gt;"),"")</f>
        <v/>
      </c>
      <c r="J178" s="219">
        <f t="shared" si="20"/>
        <v>46050</v>
      </c>
      <c r="K178" s="219">
        <v>46080</v>
      </c>
      <c r="L178" s="218" t="e">
        <f t="shared" ca="1" si="25"/>
        <v>#VALUE!</v>
      </c>
      <c r="M178" s="218" t="e">
        <f t="shared" ca="1" si="26"/>
        <v>#VALUE!</v>
      </c>
      <c r="N178" s="220" t="str">
        <f t="shared" si="27"/>
        <v/>
      </c>
    </row>
    <row r="179" spans="1:19" ht="33" x14ac:dyDescent="0.35">
      <c r="A179" s="248" t="s">
        <v>2019</v>
      </c>
      <c r="B179" s="218" t="s">
        <v>308</v>
      </c>
      <c r="C179" s="268" t="s">
        <v>2020</v>
      </c>
      <c r="D179" s="250" t="s">
        <v>382</v>
      </c>
      <c r="E179" s="267" t="e">
        <f>COUNTIFS('[1]7.2026'!$AG:$AG,A179,'[1]7.2026'!$R:$R,"&lt;&gt;",'[1]7.2026'!$AE:$AE,"&lt;&gt;",'[1]7.2026'!$AF:$AF,"")</f>
        <v>#VALUE!</v>
      </c>
      <c r="F179" s="267" t="e">
        <f>COUNTIFS('[1]7.2026'!AG:AG,A179,'[1]7.2026'!X:X,"&lt;&gt;")</f>
        <v>#VALUE!</v>
      </c>
      <c r="G179" s="267" t="e">
        <f>COUNTIFS('[1]7.2026'!AG:AG,A179,'[1]7.2026'!Z:Z,"&lt;&gt;")</f>
        <v>#VALUE!</v>
      </c>
      <c r="H179" s="251" t="e">
        <f t="shared" si="19"/>
        <v>#VALUE!</v>
      </c>
      <c r="I179" s="219" t="str">
        <f>IFERROR(_xlfn.MAXIFS('[1]7.2026'!$AH:$AH,'[1]7.2026'!$AG:$AG,A179,'[1]7.2026'!$AE:$AE,"&lt;&gt;"),"")</f>
        <v/>
      </c>
      <c r="J179" s="219">
        <f t="shared" si="20"/>
        <v>46177</v>
      </c>
      <c r="K179" s="219">
        <v>46207</v>
      </c>
      <c r="L179" s="218" t="e">
        <f t="shared" ca="1" si="25"/>
        <v>#VALUE!</v>
      </c>
      <c r="M179" s="218" t="e">
        <f t="shared" ca="1" si="26"/>
        <v>#VALUE!</v>
      </c>
      <c r="N179" s="220" t="str">
        <f t="shared" si="27"/>
        <v/>
      </c>
      <c r="O179" s="242"/>
      <c r="P179" s="242"/>
    </row>
    <row r="180" spans="1:19" x14ac:dyDescent="0.35">
      <c r="A180" s="248" t="s">
        <v>702</v>
      </c>
      <c r="B180" s="218" t="s">
        <v>309</v>
      </c>
      <c r="C180" s="268" t="s">
        <v>260</v>
      </c>
      <c r="D180" s="250" t="s">
        <v>384</v>
      </c>
      <c r="E180" s="267" t="e">
        <f>COUNTIFS('[1]7.2026'!$AG:$AG,A180,'[1]7.2026'!$R:$R,"&lt;&gt;",'[1]7.2026'!$AE:$AE,"&lt;&gt;",'[1]7.2026'!$AF:$AF,"")</f>
        <v>#VALUE!</v>
      </c>
      <c r="F180" s="267" t="e">
        <f>COUNTIFS('[1]7.2026'!AG:AG,A180,'[1]7.2026'!X:X,"&lt;&gt;")</f>
        <v>#VALUE!</v>
      </c>
      <c r="G180" s="267" t="e">
        <f>COUNTIFS('[1]7.2026'!AG:AG,A180,'[1]7.2026'!Z:Z,"&lt;&gt;")</f>
        <v>#VALUE!</v>
      </c>
      <c r="H180" s="251" t="e">
        <f t="shared" si="19"/>
        <v>#VALUE!</v>
      </c>
      <c r="I180" s="219" t="str">
        <f>IFERROR(_xlfn.MAXIFS('[1]7.2026'!$AH:$AH,'[1]7.2026'!$AG:$AG,A180,'[1]7.2026'!$AE:$AE,"&lt;&gt;"),"")</f>
        <v/>
      </c>
      <c r="J180" s="219">
        <f t="shared" si="20"/>
        <v>46142</v>
      </c>
      <c r="K180" s="219">
        <v>46172</v>
      </c>
      <c r="L180" s="218" t="e">
        <f t="shared" ca="1" si="25"/>
        <v>#VALUE!</v>
      </c>
      <c r="M180" s="218" t="e">
        <f t="shared" ca="1" si="26"/>
        <v>#VALUE!</v>
      </c>
      <c r="N180" s="220" t="str">
        <f t="shared" si="27"/>
        <v/>
      </c>
    </row>
    <row r="181" spans="1:19" x14ac:dyDescent="0.35">
      <c r="A181" s="248" t="s">
        <v>703</v>
      </c>
      <c r="B181" s="218" t="s">
        <v>310</v>
      </c>
      <c r="C181" s="268" t="s">
        <v>261</v>
      </c>
      <c r="D181" s="250" t="s">
        <v>384</v>
      </c>
      <c r="E181" s="267" t="e">
        <f>COUNTIFS('[1]7.2026'!$AG:$AG,A181,'[1]7.2026'!$R:$R,"&lt;&gt;",'[1]7.2026'!$AE:$AE,"&lt;&gt;",'[1]7.2026'!$AF:$AF,"")</f>
        <v>#VALUE!</v>
      </c>
      <c r="F181" s="267" t="e">
        <f>COUNTIFS('[1]7.2026'!AG:AG,A181,'[1]7.2026'!X:X,"&lt;&gt;")</f>
        <v>#VALUE!</v>
      </c>
      <c r="G181" s="267" t="e">
        <f>COUNTIFS('[1]7.2026'!AG:AG,A181,'[1]7.2026'!Z:Z,"&lt;&gt;")</f>
        <v>#VALUE!</v>
      </c>
      <c r="H181" s="251" t="e">
        <f t="shared" si="19"/>
        <v>#VALUE!</v>
      </c>
      <c r="I181" s="219" t="str">
        <f>IFERROR(_xlfn.MAXIFS('[1]7.2026'!$AH:$AH,'[1]7.2026'!$AG:$AG,A181,'[1]7.2026'!$AE:$AE,"&lt;&gt;"),"")</f>
        <v/>
      </c>
      <c r="J181" s="219">
        <f t="shared" si="20"/>
        <v>46265</v>
      </c>
      <c r="K181" s="219">
        <v>46295</v>
      </c>
      <c r="L181" s="218" t="e">
        <f t="shared" ca="1" si="25"/>
        <v>#VALUE!</v>
      </c>
      <c r="M181" s="218" t="e">
        <f t="shared" ca="1" si="26"/>
        <v>#VALUE!</v>
      </c>
      <c r="N181" s="220" t="str">
        <f t="shared" si="27"/>
        <v/>
      </c>
    </row>
    <row r="182" spans="1:19" ht="33" x14ac:dyDescent="0.35">
      <c r="A182" s="248" t="s">
        <v>2021</v>
      </c>
      <c r="B182" s="218" t="s">
        <v>311</v>
      </c>
      <c r="C182" s="268" t="s">
        <v>2022</v>
      </c>
      <c r="D182" s="283"/>
      <c r="E182" s="267" t="e">
        <f>E183+E184</f>
        <v>#VALUE!</v>
      </c>
      <c r="F182" s="267" t="e">
        <f>F183+F184</f>
        <v>#VALUE!</v>
      </c>
      <c r="G182" s="267" t="e">
        <f>G183+G184</f>
        <v>#VALUE!</v>
      </c>
      <c r="H182" s="251">
        <f t="shared" si="19"/>
        <v>-30</v>
      </c>
      <c r="I182" s="219">
        <f>MAX(I183:I184)</f>
        <v>0</v>
      </c>
      <c r="J182" s="219">
        <f t="shared" si="20"/>
        <v>46158</v>
      </c>
      <c r="K182" s="219">
        <v>46188</v>
      </c>
      <c r="L182" s="218" t="e">
        <f t="shared" ca="1" si="25"/>
        <v>#VALUE!</v>
      </c>
      <c r="M182" s="218" t="e">
        <f t="shared" ca="1" si="26"/>
        <v>#VALUE!</v>
      </c>
      <c r="N182" s="220" t="e">
        <f>G182/E182</f>
        <v>#VALUE!</v>
      </c>
    </row>
    <row r="183" spans="1:19" x14ac:dyDescent="0.35">
      <c r="A183" s="248" t="s">
        <v>704</v>
      </c>
      <c r="C183" s="249" t="s">
        <v>1960</v>
      </c>
      <c r="D183" s="250" t="s">
        <v>384</v>
      </c>
      <c r="E183" s="218" t="e">
        <f>COUNTIFS('[1]7.2026'!$AG:$AG,A183,'[1]7.2026'!$R:$R,"&lt;&gt;",'[1]7.2026'!$AE:$AE,"&lt;&gt;",'[1]7.2026'!$AF:$AF,"")</f>
        <v>#VALUE!</v>
      </c>
      <c r="F183" s="218" t="e">
        <f>COUNTIFS('[1]7.2026'!AG:AG,A183,'[1]7.2026'!X:X,"&lt;&gt;")</f>
        <v>#VALUE!</v>
      </c>
      <c r="G183" s="218" t="e">
        <f>COUNTIFS('[1]7.2026'!AG:AG,A183,'[1]7.2026'!Z:Z,"&lt;&gt;")</f>
        <v>#VALUE!</v>
      </c>
      <c r="H183" s="251" t="e">
        <f t="shared" si="19"/>
        <v>#VALUE!</v>
      </c>
      <c r="I183" s="219" t="str">
        <f>IFERROR(_xlfn.MAXIFS('[1]7.2026'!$AH:$AH,'[1]7.2026'!$AG:$AG,A183,'[1]7.2026'!$AE:$AE,"&lt;&gt;"),"")</f>
        <v/>
      </c>
      <c r="J183" s="219">
        <f t="shared" si="20"/>
        <v>46158</v>
      </c>
      <c r="K183" s="219">
        <v>46188</v>
      </c>
      <c r="L183" s="218" t="e">
        <f t="shared" ca="1" si="25"/>
        <v>#VALUE!</v>
      </c>
      <c r="M183" s="218" t="e">
        <f t="shared" ca="1" si="26"/>
        <v>#VALUE!</v>
      </c>
      <c r="N183" s="220" t="str">
        <f>IFERROR(G183/E183,"")</f>
        <v/>
      </c>
    </row>
    <row r="184" spans="1:19" x14ac:dyDescent="0.35">
      <c r="A184" s="248" t="s">
        <v>705</v>
      </c>
      <c r="C184" s="249" t="s">
        <v>1961</v>
      </c>
      <c r="D184" s="250" t="s">
        <v>382</v>
      </c>
      <c r="E184" s="218" t="e">
        <f>COUNTIFS('[1]7.2026'!$AG:$AG,A184,'[1]7.2026'!$R:$R,"&lt;&gt;",'[1]7.2026'!$AE:$AE,"&lt;&gt;",'[1]7.2026'!$AF:$AF,"")</f>
        <v>#VALUE!</v>
      </c>
      <c r="F184" s="218" t="e">
        <f>COUNTIFS('[1]7.2026'!AG:AG,A184,'[1]7.2026'!X:X,"&lt;&gt;")</f>
        <v>#VALUE!</v>
      </c>
      <c r="G184" s="218" t="e">
        <f>COUNTIFS('[1]7.2026'!AG:AG,A184,'[1]7.2026'!Z:Z,"&lt;&gt;")</f>
        <v>#VALUE!</v>
      </c>
      <c r="H184" s="251" t="e">
        <f t="shared" si="19"/>
        <v>#VALUE!</v>
      </c>
      <c r="I184" s="219" t="str">
        <f>IFERROR(_xlfn.MAXIFS('[1]7.2026'!$AH:$AH,'[1]7.2026'!$AG:$AG,A184,'[1]7.2026'!$AE:$AE,"&lt;&gt;"),"")</f>
        <v/>
      </c>
      <c r="J184" s="219">
        <f t="shared" si="20"/>
        <v>46158</v>
      </c>
      <c r="K184" s="219">
        <v>46188</v>
      </c>
      <c r="L184" s="218" t="e">
        <f t="shared" ca="1" si="25"/>
        <v>#VALUE!</v>
      </c>
      <c r="M184" s="218" t="e">
        <f t="shared" ca="1" si="26"/>
        <v>#VALUE!</v>
      </c>
      <c r="N184" s="220" t="str">
        <f>IFERROR(G184/E184,"")</f>
        <v/>
      </c>
    </row>
    <row r="185" spans="1:19" x14ac:dyDescent="0.35">
      <c r="A185" s="248" t="s">
        <v>2023</v>
      </c>
      <c r="B185" s="218" t="s">
        <v>312</v>
      </c>
      <c r="C185" s="268" t="s">
        <v>2024</v>
      </c>
      <c r="E185" s="267" t="e">
        <f>E186+E187</f>
        <v>#VALUE!</v>
      </c>
      <c r="F185" s="267" t="e">
        <f>F186+F187</f>
        <v>#VALUE!</v>
      </c>
      <c r="G185" s="267" t="e">
        <f>G186+G187</f>
        <v>#VALUE!</v>
      </c>
      <c r="H185" s="251">
        <f t="shared" si="19"/>
        <v>-30</v>
      </c>
      <c r="I185" s="219">
        <f>MAX(I186:I187)</f>
        <v>0</v>
      </c>
      <c r="J185" s="219">
        <f t="shared" si="20"/>
        <v>46082</v>
      </c>
      <c r="K185" s="219">
        <v>46112</v>
      </c>
      <c r="L185" s="218" t="e">
        <f t="shared" ca="1" si="25"/>
        <v>#VALUE!</v>
      </c>
      <c r="M185" s="218" t="e">
        <f t="shared" ca="1" si="26"/>
        <v>#VALUE!</v>
      </c>
      <c r="N185" s="220" t="e">
        <f>G185/E185</f>
        <v>#VALUE!</v>
      </c>
    </row>
    <row r="186" spans="1:19" x14ac:dyDescent="0.35">
      <c r="A186" s="248" t="s">
        <v>706</v>
      </c>
      <c r="C186" s="249" t="s">
        <v>1960</v>
      </c>
      <c r="D186" s="250" t="s">
        <v>384</v>
      </c>
      <c r="E186" s="218" t="e">
        <f>COUNTIFS('[1]7.2026'!$AG:$AG,A186,'[1]7.2026'!$R:$R,"&lt;&gt;",'[1]7.2026'!$AE:$AE,"&lt;&gt;",'[1]7.2026'!$AF:$AF,"")</f>
        <v>#VALUE!</v>
      </c>
      <c r="F186" s="218" t="e">
        <f>COUNTIFS('[1]7.2026'!AG:AG,A186,'[1]7.2026'!X:X,"&lt;&gt;")</f>
        <v>#VALUE!</v>
      </c>
      <c r="G186" s="218" t="e">
        <f>COUNTIFS('[1]7.2026'!AG:AG,A186,'[1]7.2026'!Z:Z,"&lt;&gt;")</f>
        <v>#VALUE!</v>
      </c>
      <c r="H186" s="251" t="e">
        <f t="shared" si="19"/>
        <v>#VALUE!</v>
      </c>
      <c r="I186" s="219" t="str">
        <f>IFERROR(_xlfn.MAXIFS('[1]7.2026'!$AH:$AH,'[1]7.2026'!$AG:$AG,A186,'[1]7.2026'!$AE:$AE,"&lt;&gt;"),"")</f>
        <v/>
      </c>
      <c r="J186" s="219">
        <f t="shared" si="20"/>
        <v>46082</v>
      </c>
      <c r="K186" s="219">
        <v>46112</v>
      </c>
      <c r="L186" s="218" t="e">
        <f t="shared" ca="1" si="25"/>
        <v>#VALUE!</v>
      </c>
      <c r="M186" s="218" t="e">
        <f t="shared" ca="1" si="26"/>
        <v>#VALUE!</v>
      </c>
      <c r="N186" s="220" t="str">
        <f t="shared" ref="N186:N192" si="28">IFERROR(G186/E186,"")</f>
        <v/>
      </c>
    </row>
    <row r="187" spans="1:19" x14ac:dyDescent="0.35">
      <c r="A187" s="248" t="s">
        <v>707</v>
      </c>
      <c r="C187" s="249" t="s">
        <v>1961</v>
      </c>
      <c r="D187" s="250" t="s">
        <v>382</v>
      </c>
      <c r="E187" s="218" t="e">
        <f>COUNTIFS('[1]7.2026'!$AG:$AG,A187,'[1]7.2026'!$R:$R,"&lt;&gt;",'[1]7.2026'!$AE:$AE,"&lt;&gt;",'[1]7.2026'!$AF:$AF,"")</f>
        <v>#VALUE!</v>
      </c>
      <c r="F187" s="218" t="e">
        <f>COUNTIFS('[1]7.2026'!AG:AG,A187,'[1]7.2026'!X:X,"&lt;&gt;")</f>
        <v>#VALUE!</v>
      </c>
      <c r="G187" s="218" t="e">
        <f>COUNTIFS('[1]7.2026'!AG:AG,A187,'[1]7.2026'!Z:Z,"&lt;&gt;")</f>
        <v>#VALUE!</v>
      </c>
      <c r="H187" s="258"/>
      <c r="I187" s="260"/>
      <c r="J187" s="260"/>
      <c r="K187" s="260"/>
      <c r="L187" s="260"/>
      <c r="M187" s="262"/>
      <c r="N187" s="220" t="str">
        <f t="shared" si="28"/>
        <v/>
      </c>
    </row>
    <row r="188" spans="1:19" x14ac:dyDescent="0.35">
      <c r="A188" s="248" t="s">
        <v>708</v>
      </c>
      <c r="B188" s="218" t="s">
        <v>313</v>
      </c>
      <c r="C188" s="268" t="s">
        <v>262</v>
      </c>
      <c r="D188" s="250" t="s">
        <v>384</v>
      </c>
      <c r="E188" s="267" t="e">
        <f>COUNTIFS('[1]7.2026'!$AG:$AG,A188,'[1]7.2026'!$R:$R,"&lt;&gt;",'[1]7.2026'!$AE:$AE,"&lt;&gt;",'[1]7.2026'!$AF:$AF,"")</f>
        <v>#VALUE!</v>
      </c>
      <c r="F188" s="267" t="e">
        <f>COUNTIFS('[1]7.2026'!AG:AG,A188,'[1]7.2026'!X:X,"&lt;&gt;")</f>
        <v>#VALUE!</v>
      </c>
      <c r="G188" s="267" t="e">
        <f>COUNTIFS('[1]7.2026'!AG:AG,A188,'[1]7.2026'!Z:Z,"&lt;&gt;")</f>
        <v>#VALUE!</v>
      </c>
      <c r="H188" s="251" t="e">
        <f t="shared" si="19"/>
        <v>#VALUE!</v>
      </c>
      <c r="I188" s="219" t="str">
        <f>IFERROR(_xlfn.MAXIFS('[1]7.2026'!$AH:$AH,'[1]7.2026'!$AG:$AG,A188,'[1]7.2026'!$AE:$AE,"&lt;&gt;"),"")</f>
        <v/>
      </c>
      <c r="J188" s="219">
        <f t="shared" si="20"/>
        <v>46173</v>
      </c>
      <c r="K188" s="219">
        <v>46203</v>
      </c>
      <c r="L188" s="218" t="e">
        <f ca="1">IF(E188=F188,"Completed",IF(H188&gt;TODAY(),"On Schedule",IF(J188&gt;=H188,"On Schedule","Late")))</f>
        <v>#VALUE!</v>
      </c>
      <c r="M188" s="218" t="e">
        <f ca="1">IF(E188=G188,"Completed",IF(K188&gt;TODAY(),"On Schedule",IF(K188&gt;=I188,"On Schedule","Late")))</f>
        <v>#VALUE!</v>
      </c>
      <c r="N188" s="220" t="str">
        <f t="shared" si="28"/>
        <v/>
      </c>
    </row>
    <row r="189" spans="1:19" x14ac:dyDescent="0.35">
      <c r="A189" s="264" t="s">
        <v>709</v>
      </c>
      <c r="B189" s="265" t="s">
        <v>314</v>
      </c>
      <c r="C189" s="266" t="s">
        <v>263</v>
      </c>
      <c r="D189" s="250" t="s">
        <v>384</v>
      </c>
      <c r="E189" s="267" t="e">
        <f>COUNTIFS('[1]7.2026'!$AG:$AG,A189,'[1]7.2026'!$R:$R,"&lt;&gt;",'[1]7.2026'!$AE:$AE,"&lt;&gt;",'[1]7.2026'!$AF:$AF,"")</f>
        <v>#VALUE!</v>
      </c>
      <c r="F189" s="267" t="e">
        <f>COUNTIFS('[1]7.2026'!AG:AG,A189,'[1]7.2026'!X:X,"&lt;&gt;")</f>
        <v>#VALUE!</v>
      </c>
      <c r="G189" s="267" t="e">
        <f>COUNTIFS('[1]7.2026'!AG:AG,A189,'[1]7.2026'!Z:Z,"&lt;&gt;")</f>
        <v>#VALUE!</v>
      </c>
      <c r="H189" s="258"/>
      <c r="I189" s="260"/>
      <c r="J189" s="260"/>
      <c r="K189" s="258"/>
      <c r="L189" s="258"/>
      <c r="M189" s="262"/>
      <c r="N189" s="220" t="str">
        <f t="shared" si="28"/>
        <v/>
      </c>
      <c r="R189" s="241"/>
      <c r="S189" s="241"/>
    </row>
    <row r="190" spans="1:19" ht="33" x14ac:dyDescent="0.35">
      <c r="A190" s="264" t="s">
        <v>710</v>
      </c>
      <c r="B190" s="265" t="s">
        <v>315</v>
      </c>
      <c r="C190" s="266" t="s">
        <v>1688</v>
      </c>
      <c r="D190" s="250" t="s">
        <v>384</v>
      </c>
      <c r="E190" s="267" t="e">
        <f>COUNTIFS('[1]7.2026'!$AG:$AG,A190,'[1]7.2026'!$R:$R,"&lt;&gt;",'[1]7.2026'!$AE:$AE,"&lt;&gt;",'[1]7.2026'!$AF:$AF,"")</f>
        <v>#VALUE!</v>
      </c>
      <c r="F190" s="267" t="e">
        <f>COUNTIFS('[1]7.2026'!AG:AG,A190,'[1]7.2026'!X:X,"&lt;&gt;")</f>
        <v>#VALUE!</v>
      </c>
      <c r="G190" s="267" t="e">
        <f>COUNTIFS('[1]7.2026'!AG:AG,A190,'[1]7.2026'!Z:Z,"&lt;&gt;")</f>
        <v>#VALUE!</v>
      </c>
      <c r="H190" s="258"/>
      <c r="I190" s="260"/>
      <c r="J190" s="260"/>
      <c r="K190" s="258"/>
      <c r="L190" s="258"/>
      <c r="M190" s="262"/>
      <c r="N190" s="220" t="str">
        <f t="shared" si="28"/>
        <v/>
      </c>
      <c r="R190" s="241"/>
      <c r="S190" s="241"/>
    </row>
    <row r="191" spans="1:19" x14ac:dyDescent="0.35">
      <c r="A191" s="248" t="s">
        <v>711</v>
      </c>
      <c r="B191" s="218" t="s">
        <v>316</v>
      </c>
      <c r="C191" s="268" t="s">
        <v>1794</v>
      </c>
      <c r="D191" s="250" t="s">
        <v>384</v>
      </c>
      <c r="E191" s="267" t="e">
        <f>COUNTIFS('[1]7.2026'!$AG:$AG,A191,'[1]7.2026'!$R:$R,"&lt;&gt;",'[1]7.2026'!$AE:$AE,"&lt;&gt;",'[1]7.2026'!$AF:$AF,"")</f>
        <v>#VALUE!</v>
      </c>
      <c r="F191" s="267" t="e">
        <f>COUNTIFS('[1]7.2026'!AG:AG,A191,'[1]7.2026'!X:X,"&lt;&gt;")</f>
        <v>#VALUE!</v>
      </c>
      <c r="G191" s="267" t="e">
        <f>COUNTIFS('[1]7.2026'!AG:AG,A191,'[1]7.2026'!Z:Z,"&lt;&gt;")</f>
        <v>#VALUE!</v>
      </c>
      <c r="H191" s="251" t="e">
        <f t="shared" si="19"/>
        <v>#VALUE!</v>
      </c>
      <c r="I191" s="219" t="str">
        <f>IFERROR(_xlfn.MAXIFS('[1]7.2026'!$AH:$AH,'[1]7.2026'!$AG:$AG,A191,'[1]7.2026'!$AE:$AE,"&lt;&gt;"),"")</f>
        <v/>
      </c>
      <c r="J191" s="219">
        <f t="shared" si="20"/>
        <v>46203</v>
      </c>
      <c r="K191" s="219">
        <v>46233</v>
      </c>
      <c r="L191" s="218" t="e">
        <f t="shared" ref="L191:L210" ca="1" si="29">IF(E191=F191,"Completed",IF(H191&gt;TODAY(),"On Schedule",IF(J191&gt;=H191,"On Schedule","Late")))</f>
        <v>#VALUE!</v>
      </c>
      <c r="M191" s="218" t="e">
        <f t="shared" ref="M191:M210" ca="1" si="30">IF(E191=G191,"Completed",IF(K191&gt;TODAY(),"On Schedule",IF(K191&gt;=I191,"On Schedule","Late")))</f>
        <v>#VALUE!</v>
      </c>
      <c r="N191" s="220" t="str">
        <f t="shared" si="28"/>
        <v/>
      </c>
    </row>
    <row r="192" spans="1:19" x14ac:dyDescent="0.35">
      <c r="A192" s="248" t="s">
        <v>712</v>
      </c>
      <c r="B192" s="218" t="s">
        <v>317</v>
      </c>
      <c r="C192" s="268" t="s">
        <v>266</v>
      </c>
      <c r="D192" s="250" t="s">
        <v>382</v>
      </c>
      <c r="E192" s="267" t="e">
        <f>COUNTIFS('[1]7.2026'!$AG:$AG,A192,'[1]7.2026'!$R:$R,"&lt;&gt;",'[1]7.2026'!$AE:$AE,"&lt;&gt;",'[1]7.2026'!$AF:$AF,"")</f>
        <v>#VALUE!</v>
      </c>
      <c r="F192" s="267" t="e">
        <f>COUNTIFS('[1]7.2026'!AG:AG,A192,'[1]7.2026'!X:X,"&lt;&gt;")</f>
        <v>#VALUE!</v>
      </c>
      <c r="G192" s="267" t="e">
        <f>COUNTIFS('[1]7.2026'!AG:AG,A192,'[1]7.2026'!Z:Z,"&lt;&gt;")</f>
        <v>#VALUE!</v>
      </c>
      <c r="H192" s="251" t="e">
        <f t="shared" si="19"/>
        <v>#VALUE!</v>
      </c>
      <c r="I192" s="219" t="str">
        <f>IFERROR(_xlfn.MAXIFS('[1]7.2026'!$AH:$AH,'[1]7.2026'!$AG:$AG,A192,'[1]7.2026'!$AE:$AE,"&lt;&gt;"),"")</f>
        <v/>
      </c>
      <c r="J192" s="219">
        <f t="shared" si="20"/>
        <v>46151</v>
      </c>
      <c r="K192" s="219">
        <v>46181</v>
      </c>
      <c r="L192" s="218" t="e">
        <f t="shared" ca="1" si="29"/>
        <v>#VALUE!</v>
      </c>
      <c r="M192" s="218" t="e">
        <f t="shared" ca="1" si="30"/>
        <v>#VALUE!</v>
      </c>
      <c r="N192" s="220" t="str">
        <f t="shared" si="28"/>
        <v/>
      </c>
    </row>
    <row r="193" spans="1:19" x14ac:dyDescent="0.35">
      <c r="A193" s="248" t="s">
        <v>713</v>
      </c>
      <c r="B193" s="218" t="s">
        <v>318</v>
      </c>
      <c r="C193" s="268" t="s">
        <v>267</v>
      </c>
      <c r="E193" s="267" t="e">
        <f>E194+E195</f>
        <v>#VALUE!</v>
      </c>
      <c r="F193" s="267" t="e">
        <f>F194+F195</f>
        <v>#VALUE!</v>
      </c>
      <c r="G193" s="267" t="e">
        <f>G194+G195</f>
        <v>#VALUE!</v>
      </c>
      <c r="H193" s="251">
        <f t="shared" si="19"/>
        <v>-30</v>
      </c>
      <c r="I193" s="219">
        <f>MAX(I194:I195)</f>
        <v>0</v>
      </c>
      <c r="J193" s="219">
        <f t="shared" si="20"/>
        <v>46265</v>
      </c>
      <c r="K193" s="219">
        <v>46295</v>
      </c>
      <c r="L193" s="218" t="e">
        <f t="shared" ca="1" si="29"/>
        <v>#VALUE!</v>
      </c>
      <c r="M193" s="218" t="e">
        <f t="shared" ca="1" si="30"/>
        <v>#VALUE!</v>
      </c>
      <c r="N193" s="220" t="e">
        <f>G193/E193</f>
        <v>#VALUE!</v>
      </c>
    </row>
    <row r="194" spans="1:19" x14ac:dyDescent="0.35">
      <c r="A194" s="248" t="s">
        <v>1906</v>
      </c>
      <c r="B194" s="217"/>
      <c r="C194" s="249" t="s">
        <v>1960</v>
      </c>
      <c r="D194" s="250" t="s">
        <v>384</v>
      </c>
      <c r="E194" s="218" t="e">
        <f>COUNTIFS('[1]7.2026'!$AG:$AG,A194,'[1]7.2026'!$R:$R,"&lt;&gt;",'[1]7.2026'!$AE:$AE,"&lt;&gt;",'[1]7.2026'!$AF:$AF,"")</f>
        <v>#VALUE!</v>
      </c>
      <c r="F194" s="218" t="e">
        <f>COUNTIFS('[1]7.2026'!AG:AG,A194,'[1]7.2026'!X:X,"&lt;&gt;")</f>
        <v>#VALUE!</v>
      </c>
      <c r="G194" s="218" t="e">
        <f>COUNTIFS('[1]7.2026'!AG:AG,A194,'[1]7.2026'!Z:Z,"&lt;&gt;")</f>
        <v>#VALUE!</v>
      </c>
      <c r="H194" s="251" t="e">
        <f t="shared" si="19"/>
        <v>#VALUE!</v>
      </c>
      <c r="I194" s="219" t="str">
        <f>IFERROR(_xlfn.MAXIFS('[1]7.2026'!$AH:$AH,'[1]7.2026'!$AG:$AG,A194,'[1]7.2026'!$AE:$AE,"&lt;&gt;"),"")</f>
        <v/>
      </c>
      <c r="J194" s="219">
        <f t="shared" si="20"/>
        <v>46265</v>
      </c>
      <c r="K194" s="219">
        <v>46295</v>
      </c>
      <c r="L194" s="218" t="e">
        <f t="shared" ca="1" si="29"/>
        <v>#VALUE!</v>
      </c>
      <c r="M194" s="218" t="e">
        <f t="shared" ca="1" si="30"/>
        <v>#VALUE!</v>
      </c>
      <c r="N194" s="220" t="str">
        <f>IFERROR(G194/E194,"")</f>
        <v/>
      </c>
    </row>
    <row r="195" spans="1:19" x14ac:dyDescent="0.35">
      <c r="A195" s="248" t="s">
        <v>1907</v>
      </c>
      <c r="C195" s="249" t="s">
        <v>1961</v>
      </c>
      <c r="D195" s="250" t="s">
        <v>382</v>
      </c>
      <c r="E195" s="218" t="e">
        <f>COUNTIFS('[1]7.2026'!$AG:$AG,A195,'[1]7.2026'!$R:$R,"&lt;&gt;",'[1]7.2026'!$AE:$AE,"&lt;&gt;",'[1]7.2026'!$AF:$AF,"")</f>
        <v>#VALUE!</v>
      </c>
      <c r="F195" s="218" t="e">
        <f>COUNTIFS('[1]7.2026'!AG:AG,A195,'[1]7.2026'!X:X,"&lt;&gt;")</f>
        <v>#VALUE!</v>
      </c>
      <c r="G195" s="218" t="e">
        <f>COUNTIFS('[1]7.2026'!AG:AG,A195,'[1]7.2026'!Z:Z,"&lt;&gt;")</f>
        <v>#VALUE!</v>
      </c>
      <c r="H195" s="251" t="e">
        <f t="shared" si="19"/>
        <v>#VALUE!</v>
      </c>
      <c r="I195" s="219" t="str">
        <f>IFERROR(_xlfn.MAXIFS('[1]7.2026'!$AH:$AH,'[1]7.2026'!$AG:$AG,A195,'[1]7.2026'!$AE:$AE,"&lt;&gt;"),"")</f>
        <v/>
      </c>
      <c r="J195" s="219">
        <f t="shared" si="20"/>
        <v>46265</v>
      </c>
      <c r="K195" s="219">
        <v>46295</v>
      </c>
      <c r="L195" s="218" t="e">
        <f t="shared" ca="1" si="29"/>
        <v>#VALUE!</v>
      </c>
      <c r="M195" s="218" t="e">
        <f t="shared" ca="1" si="30"/>
        <v>#VALUE!</v>
      </c>
      <c r="N195" s="220" t="str">
        <f>IFERROR(G195/E195,"")</f>
        <v/>
      </c>
    </row>
    <row r="196" spans="1:19" ht="33" x14ac:dyDescent="0.35">
      <c r="A196" s="248" t="s">
        <v>714</v>
      </c>
      <c r="B196" s="218" t="s">
        <v>319</v>
      </c>
      <c r="C196" s="268" t="s">
        <v>1719</v>
      </c>
      <c r="D196" s="250" t="s">
        <v>384</v>
      </c>
      <c r="E196" s="267" t="e">
        <f>COUNTIFS('[1]7.2026'!$AG:$AG,A196,'[1]7.2026'!$R:$R,"&lt;&gt;",'[1]7.2026'!$AE:$AE,"&lt;&gt;",'[1]7.2026'!$AF:$AF,"")</f>
        <v>#VALUE!</v>
      </c>
      <c r="F196" s="267" t="e">
        <f>COUNTIFS('[1]7.2026'!AG:AG,A196,'[1]7.2026'!X:X,"&lt;&gt;")</f>
        <v>#VALUE!</v>
      </c>
      <c r="G196" s="267" t="e">
        <f>COUNTIFS('[1]7.2026'!AG:AG,A196,'[1]7.2026'!Z:Z,"&lt;&gt;")</f>
        <v>#VALUE!</v>
      </c>
      <c r="H196" s="251" t="e">
        <f t="shared" si="19"/>
        <v>#VALUE!</v>
      </c>
      <c r="I196" s="219" t="str">
        <f>IFERROR(_xlfn.MAXIFS('[1]7.2026'!$AH:$AH,'[1]7.2026'!$AG:$AG,A196,'[1]7.2026'!$AE:$AE,"&lt;&gt;"),"")</f>
        <v/>
      </c>
      <c r="J196" s="219">
        <f t="shared" si="20"/>
        <v>46265</v>
      </c>
      <c r="K196" s="219">
        <v>46295</v>
      </c>
      <c r="L196" s="218" t="e">
        <f t="shared" ca="1" si="29"/>
        <v>#VALUE!</v>
      </c>
      <c r="M196" s="218" t="e">
        <f t="shared" ca="1" si="30"/>
        <v>#VALUE!</v>
      </c>
      <c r="N196" s="220" t="str">
        <f>IFERROR(G196/E196,"")</f>
        <v/>
      </c>
    </row>
    <row r="197" spans="1:19" x14ac:dyDescent="0.35">
      <c r="A197" s="248" t="s">
        <v>715</v>
      </c>
      <c r="B197" s="218" t="s">
        <v>320</v>
      </c>
      <c r="C197" s="268" t="s">
        <v>2025</v>
      </c>
      <c r="E197" s="267" t="e">
        <f>E198+E199</f>
        <v>#VALUE!</v>
      </c>
      <c r="F197" s="267" t="e">
        <f>F198+F199</f>
        <v>#VALUE!</v>
      </c>
      <c r="G197" s="267" t="e">
        <f>G198+G199</f>
        <v>#VALUE!</v>
      </c>
      <c r="H197" s="251">
        <f t="shared" si="19"/>
        <v>-30</v>
      </c>
      <c r="I197" s="219">
        <f>MAX(I198:I199)</f>
        <v>0</v>
      </c>
      <c r="J197" s="219">
        <f t="shared" si="20"/>
        <v>46280</v>
      </c>
      <c r="K197" s="219">
        <v>46310</v>
      </c>
      <c r="L197" s="218" t="e">
        <f t="shared" ca="1" si="29"/>
        <v>#VALUE!</v>
      </c>
      <c r="M197" s="218" t="e">
        <f t="shared" ca="1" si="30"/>
        <v>#VALUE!</v>
      </c>
      <c r="N197" s="220" t="e">
        <f>G197/E197</f>
        <v>#VALUE!</v>
      </c>
    </row>
    <row r="198" spans="1:19" x14ac:dyDescent="0.35">
      <c r="A198" s="248" t="s">
        <v>2026</v>
      </c>
      <c r="C198" s="249" t="s">
        <v>1960</v>
      </c>
      <c r="D198" s="250" t="s">
        <v>384</v>
      </c>
      <c r="E198" s="218" t="e">
        <f>COUNTIFS('[1]7.2026'!$AG:$AG,A198,'[1]7.2026'!$R:$R,"&lt;&gt;",'[1]7.2026'!$AE:$AE,"&lt;&gt;",'[1]7.2026'!$AF:$AF,"")</f>
        <v>#VALUE!</v>
      </c>
      <c r="F198" s="218" t="e">
        <f>COUNTIFS('[1]7.2026'!AG:AG,A198,'[1]7.2026'!X:X,"&lt;&gt;")</f>
        <v>#VALUE!</v>
      </c>
      <c r="G198" s="218" t="e">
        <f>COUNTIFS('[1]7.2026'!AG:AG,A198,'[1]7.2026'!Z:Z,"&lt;&gt;")</f>
        <v>#VALUE!</v>
      </c>
      <c r="H198" s="251" t="e">
        <f t="shared" ref="H198:H235" si="31">I198-30</f>
        <v>#VALUE!</v>
      </c>
      <c r="I198" s="219" t="str">
        <f>IFERROR(_xlfn.MAXIFS('[1]7.2026'!$AH:$AH,'[1]7.2026'!$AG:$AG,A198,'[1]7.2026'!$AE:$AE,"&lt;&gt;"),"")</f>
        <v/>
      </c>
      <c r="J198" s="219">
        <f t="shared" ref="J198:J235" si="32">K198-30</f>
        <v>46280</v>
      </c>
      <c r="K198" s="219">
        <v>46310</v>
      </c>
      <c r="L198" s="218" t="e">
        <f t="shared" ca="1" si="29"/>
        <v>#VALUE!</v>
      </c>
      <c r="M198" s="218" t="e">
        <f t="shared" ca="1" si="30"/>
        <v>#VALUE!</v>
      </c>
      <c r="N198" s="220" t="str">
        <f>IFERROR(G198/E198,"")</f>
        <v/>
      </c>
    </row>
    <row r="199" spans="1:19" x14ac:dyDescent="0.35">
      <c r="A199" s="248" t="s">
        <v>2027</v>
      </c>
      <c r="C199" s="249" t="s">
        <v>1961</v>
      </c>
      <c r="D199" s="250" t="s">
        <v>382</v>
      </c>
      <c r="E199" s="218" t="e">
        <f>COUNTIFS('[1]7.2026'!$AG:$AG,A199,'[1]7.2026'!$R:$R,"&lt;&gt;",'[1]7.2026'!$AE:$AE,"&lt;&gt;",'[1]7.2026'!$AF:$AF,"")</f>
        <v>#VALUE!</v>
      </c>
      <c r="F199" s="218" t="e">
        <f>COUNTIFS('[1]7.2026'!AG:AG,A199,'[1]7.2026'!X:X,"&lt;&gt;")</f>
        <v>#VALUE!</v>
      </c>
      <c r="G199" s="218" t="e">
        <f>COUNTIFS('[1]7.2026'!AG:AG,A199,'[1]7.2026'!Z:Z,"&lt;&gt;")</f>
        <v>#VALUE!</v>
      </c>
      <c r="H199" s="251" t="e">
        <f t="shared" si="31"/>
        <v>#VALUE!</v>
      </c>
      <c r="I199" s="219" t="str">
        <f>IFERROR(_xlfn.MAXIFS('[1]7.2026'!$AH:$AH,'[1]7.2026'!$AG:$AG,A199,'[1]7.2026'!$AE:$AE,"&lt;&gt;"),"")</f>
        <v/>
      </c>
      <c r="J199" s="219">
        <f t="shared" si="32"/>
        <v>46280</v>
      </c>
      <c r="K199" s="219">
        <v>46310</v>
      </c>
      <c r="L199" s="218" t="e">
        <f t="shared" ca="1" si="29"/>
        <v>#VALUE!</v>
      </c>
      <c r="M199" s="218" t="e">
        <f t="shared" ca="1" si="30"/>
        <v>#VALUE!</v>
      </c>
      <c r="N199" s="220" t="str">
        <f>IFERROR(G199/E199,"")</f>
        <v/>
      </c>
    </row>
    <row r="200" spans="1:19" x14ac:dyDescent="0.35">
      <c r="A200" s="248" t="s">
        <v>716</v>
      </c>
      <c r="B200" s="218" t="s">
        <v>321</v>
      </c>
      <c r="C200" s="268" t="s">
        <v>270</v>
      </c>
      <c r="D200" s="250" t="s">
        <v>384</v>
      </c>
      <c r="E200" s="267" t="e">
        <f>COUNTIFS('[1]7.2026'!$AG:$AG,A200,'[1]7.2026'!$R:$R,"&lt;&gt;",'[1]7.2026'!$AE:$AE,"&lt;&gt;",'[1]7.2026'!$AF:$AF,"")</f>
        <v>#VALUE!</v>
      </c>
      <c r="F200" s="267" t="e">
        <f>COUNTIFS('[1]7.2026'!AG:AG,A200,'[1]7.2026'!X:X,"&lt;&gt;")</f>
        <v>#VALUE!</v>
      </c>
      <c r="G200" s="267" t="e">
        <f>COUNTIFS('[1]7.2026'!AG:AG,A200,'[1]7.2026'!Z:Z,"&lt;&gt;")</f>
        <v>#VALUE!</v>
      </c>
      <c r="H200" s="251" t="e">
        <f t="shared" si="31"/>
        <v>#VALUE!</v>
      </c>
      <c r="I200" s="219" t="str">
        <f>IFERROR(_xlfn.MAXIFS('[1]7.2026'!$AH:$AH,'[1]7.2026'!$AG:$AG,A200,'[1]7.2026'!$AE:$AE,"&lt;&gt;"),"")</f>
        <v/>
      </c>
      <c r="J200" s="219">
        <f t="shared" si="32"/>
        <v>46096</v>
      </c>
      <c r="K200" s="219">
        <v>46126</v>
      </c>
      <c r="L200" s="218" t="e">
        <f t="shared" ca="1" si="29"/>
        <v>#VALUE!</v>
      </c>
      <c r="M200" s="218" t="e">
        <f t="shared" ca="1" si="30"/>
        <v>#VALUE!</v>
      </c>
      <c r="N200" s="220" t="str">
        <f>IFERROR(G200/E200,"")</f>
        <v/>
      </c>
    </row>
    <row r="201" spans="1:19" x14ac:dyDescent="0.35">
      <c r="A201" s="248" t="s">
        <v>2028</v>
      </c>
      <c r="B201" s="218" t="s">
        <v>322</v>
      </c>
      <c r="C201" s="268" t="s">
        <v>2029</v>
      </c>
      <c r="E201" s="267" t="e">
        <f>E202+E203</f>
        <v>#VALUE!</v>
      </c>
      <c r="F201" s="267" t="e">
        <f>F202+F203</f>
        <v>#VALUE!</v>
      </c>
      <c r="G201" s="267" t="e">
        <f>G202+G203</f>
        <v>#VALUE!</v>
      </c>
      <c r="H201" s="251">
        <f t="shared" si="31"/>
        <v>-30</v>
      </c>
      <c r="I201" s="219">
        <f>MAX(I202:I203)</f>
        <v>0</v>
      </c>
      <c r="J201" s="219">
        <f t="shared" si="32"/>
        <v>46203</v>
      </c>
      <c r="K201" s="219">
        <v>46233</v>
      </c>
      <c r="L201" s="218" t="e">
        <f t="shared" ca="1" si="29"/>
        <v>#VALUE!</v>
      </c>
      <c r="M201" s="218" t="e">
        <f t="shared" ca="1" si="30"/>
        <v>#VALUE!</v>
      </c>
      <c r="N201" s="220" t="e">
        <f>G201/E201</f>
        <v>#VALUE!</v>
      </c>
      <c r="O201" s="242"/>
      <c r="P201" s="242"/>
    </row>
    <row r="202" spans="1:19" x14ac:dyDescent="0.35">
      <c r="A202" s="248" t="s">
        <v>717</v>
      </c>
      <c r="C202" s="249" t="s">
        <v>1960</v>
      </c>
      <c r="D202" s="250" t="s">
        <v>384</v>
      </c>
      <c r="E202" s="218" t="e">
        <f>COUNTIFS('[1]7.2026'!$AG:$AG,A202,'[1]7.2026'!$R:$R,"&lt;&gt;",'[1]7.2026'!$AE:$AE,"&lt;&gt;",'[1]7.2026'!$AF:$AF,"")</f>
        <v>#VALUE!</v>
      </c>
      <c r="F202" s="218" t="e">
        <f>COUNTIFS('[1]7.2026'!AG:AG,A202,'[1]7.2026'!X:X,"&lt;&gt;")</f>
        <v>#VALUE!</v>
      </c>
      <c r="G202" s="218" t="e">
        <f>COUNTIFS('[1]7.2026'!AG:AG,A202,'[1]7.2026'!Z:Z,"&lt;&gt;")</f>
        <v>#VALUE!</v>
      </c>
      <c r="H202" s="251" t="e">
        <f t="shared" si="31"/>
        <v>#VALUE!</v>
      </c>
      <c r="I202" s="219" t="str">
        <f>IFERROR(_xlfn.MAXIFS('[1]7.2026'!$AH:$AH,'[1]7.2026'!$AG:$AG,A202,'[1]7.2026'!$AE:$AE,"&lt;&gt;"),"")</f>
        <v/>
      </c>
      <c r="J202" s="219">
        <f t="shared" si="32"/>
        <v>46203</v>
      </c>
      <c r="K202" s="219">
        <v>46233</v>
      </c>
      <c r="L202" s="218" t="e">
        <f t="shared" ca="1" si="29"/>
        <v>#VALUE!</v>
      </c>
      <c r="M202" s="218" t="e">
        <f t="shared" ca="1" si="30"/>
        <v>#VALUE!</v>
      </c>
      <c r="N202" s="220" t="str">
        <f>IFERROR(G202/E202,"")</f>
        <v/>
      </c>
      <c r="O202" s="242"/>
      <c r="P202" s="242"/>
    </row>
    <row r="203" spans="1:19" x14ac:dyDescent="0.35">
      <c r="A203" s="248" t="s">
        <v>718</v>
      </c>
      <c r="C203" s="249" t="s">
        <v>1961</v>
      </c>
      <c r="D203" s="250" t="s">
        <v>382</v>
      </c>
      <c r="E203" s="218" t="e">
        <f>COUNTIFS('[1]7.2026'!$AG:$AG,A203,'[1]7.2026'!$R:$R,"&lt;&gt;",'[1]7.2026'!$AE:$AE,"&lt;&gt;",'[1]7.2026'!$AF:$AF,"")</f>
        <v>#VALUE!</v>
      </c>
      <c r="F203" s="218" t="e">
        <f>COUNTIFS('[1]7.2026'!AG:AG,A203,'[1]7.2026'!X:X,"&lt;&gt;")</f>
        <v>#VALUE!</v>
      </c>
      <c r="G203" s="218" t="e">
        <f>COUNTIFS('[1]7.2026'!AG:AG,A203,'[1]7.2026'!Z:Z,"&lt;&gt;")</f>
        <v>#VALUE!</v>
      </c>
      <c r="H203" s="251" t="e">
        <f t="shared" si="31"/>
        <v>#VALUE!</v>
      </c>
      <c r="I203" s="219" t="str">
        <f>IFERROR(_xlfn.MAXIFS('[1]7.2026'!$AH:$AH,'[1]7.2026'!$AG:$AG,A203,'[1]7.2026'!$AE:$AE,"&lt;&gt;"),"")</f>
        <v/>
      </c>
      <c r="J203" s="219">
        <f t="shared" si="32"/>
        <v>46203</v>
      </c>
      <c r="K203" s="219">
        <v>46233</v>
      </c>
      <c r="L203" s="218" t="e">
        <f t="shared" ca="1" si="29"/>
        <v>#VALUE!</v>
      </c>
      <c r="M203" s="218" t="e">
        <f t="shared" ca="1" si="30"/>
        <v>#VALUE!</v>
      </c>
      <c r="N203" s="220" t="str">
        <f>IFERROR(G203/E203,"")</f>
        <v/>
      </c>
      <c r="O203" s="242"/>
      <c r="P203" s="242"/>
    </row>
    <row r="204" spans="1:19" x14ac:dyDescent="0.35">
      <c r="A204" s="248" t="s">
        <v>719</v>
      </c>
      <c r="B204" s="218" t="s">
        <v>323</v>
      </c>
      <c r="C204" s="268" t="s">
        <v>271</v>
      </c>
      <c r="D204" s="250" t="s">
        <v>382</v>
      </c>
      <c r="E204" s="267" t="e">
        <f>COUNTIFS('[1]7.2026'!$AG:$AG,A204,'[1]7.2026'!$R:$R,"&lt;&gt;",'[1]7.2026'!$AE:$AE,"&lt;&gt;",'[1]7.2026'!$AF:$AF,"")</f>
        <v>#VALUE!</v>
      </c>
      <c r="F204" s="267" t="e">
        <f>COUNTIFS('[1]7.2026'!AG:AG,A204,'[1]7.2026'!X:X,"&lt;&gt;")</f>
        <v>#VALUE!</v>
      </c>
      <c r="G204" s="267" t="e">
        <f>COUNTIFS('[1]7.2026'!AG:AG,A204,'[1]7.2026'!Z:Z,"&lt;&gt;")</f>
        <v>#VALUE!</v>
      </c>
      <c r="H204" s="251" t="e">
        <f t="shared" si="31"/>
        <v>#VALUE!</v>
      </c>
      <c r="I204" s="219" t="str">
        <f>IFERROR(_xlfn.MAXIFS('[1]7.2026'!$AH:$AH,'[1]7.2026'!$AG:$AG,A204,'[1]7.2026'!$AE:$AE,"&lt;&gt;"),"")</f>
        <v/>
      </c>
      <c r="J204" s="219">
        <f t="shared" si="32"/>
        <v>46127</v>
      </c>
      <c r="K204" s="219">
        <v>46157</v>
      </c>
      <c r="L204" s="218" t="e">
        <f t="shared" ca="1" si="29"/>
        <v>#VALUE!</v>
      </c>
      <c r="M204" s="218" t="e">
        <f t="shared" ca="1" si="30"/>
        <v>#VALUE!</v>
      </c>
      <c r="N204" s="220" t="str">
        <f>IFERROR(G204/E204,"")</f>
        <v/>
      </c>
      <c r="O204" s="242"/>
      <c r="P204" s="242"/>
      <c r="R204" s="241"/>
      <c r="S204" s="241"/>
    </row>
    <row r="205" spans="1:19" ht="33" x14ac:dyDescent="0.35">
      <c r="A205" s="248" t="s">
        <v>720</v>
      </c>
      <c r="B205" s="218" t="s">
        <v>324</v>
      </c>
      <c r="C205" s="284" t="s">
        <v>1724</v>
      </c>
      <c r="D205" s="250" t="s">
        <v>384</v>
      </c>
      <c r="E205" s="267" t="e">
        <f>COUNTIFS('[1]7.2026'!$AG:$AG,A205,'[1]7.2026'!$R:$R,"&lt;&gt;",'[1]7.2026'!$AE:$AE,"&lt;&gt;",'[1]7.2026'!$AF:$AF,"")</f>
        <v>#VALUE!</v>
      </c>
      <c r="F205" s="267" t="e">
        <f>COUNTIFS('[1]7.2026'!AG:AG,A205,'[1]7.2026'!X:X,"&lt;&gt;")</f>
        <v>#VALUE!</v>
      </c>
      <c r="G205" s="267" t="e">
        <f>COUNTIFS('[1]7.2026'!AG:AG,A205,'[1]7.2026'!Z:Z,"&lt;&gt;")</f>
        <v>#VALUE!</v>
      </c>
      <c r="H205" s="251" t="e">
        <f t="shared" si="31"/>
        <v>#VALUE!</v>
      </c>
      <c r="I205" s="219" t="str">
        <f>IFERROR(_xlfn.MAXIFS('[1]7.2026'!$AH:$AH,'[1]7.2026'!$AG:$AG,A205,'[1]7.2026'!$AE:$AE,"&lt;&gt;"),"")</f>
        <v/>
      </c>
      <c r="J205" s="219">
        <f t="shared" si="32"/>
        <v>46265</v>
      </c>
      <c r="K205" s="219">
        <v>46295</v>
      </c>
      <c r="L205" s="218" t="e">
        <f t="shared" ca="1" si="29"/>
        <v>#VALUE!</v>
      </c>
      <c r="M205" s="218" t="e">
        <f t="shared" ca="1" si="30"/>
        <v>#VALUE!</v>
      </c>
      <c r="N205" s="220" t="str">
        <f>IFERROR(G205/E205,"")</f>
        <v/>
      </c>
    </row>
    <row r="206" spans="1:19" x14ac:dyDescent="0.35">
      <c r="A206" s="248" t="s">
        <v>2030</v>
      </c>
      <c r="B206" s="218" t="s">
        <v>325</v>
      </c>
      <c r="C206" s="268" t="s">
        <v>2031</v>
      </c>
      <c r="E206" s="267" t="e">
        <f>E207+E208</f>
        <v>#VALUE!</v>
      </c>
      <c r="F206" s="267" t="e">
        <f>F207+F208</f>
        <v>#VALUE!</v>
      </c>
      <c r="G206" s="267" t="e">
        <f>G207+G208</f>
        <v>#VALUE!</v>
      </c>
      <c r="H206" s="251">
        <f t="shared" si="31"/>
        <v>-30</v>
      </c>
      <c r="I206" s="219">
        <f>MAX(I207:I208)</f>
        <v>0</v>
      </c>
      <c r="J206" s="219">
        <f t="shared" si="32"/>
        <v>46295</v>
      </c>
      <c r="K206" s="219">
        <v>46325</v>
      </c>
      <c r="L206" s="218" t="e">
        <f t="shared" ca="1" si="29"/>
        <v>#VALUE!</v>
      </c>
      <c r="M206" s="218" t="e">
        <f t="shared" ca="1" si="30"/>
        <v>#VALUE!</v>
      </c>
      <c r="N206" s="220" t="e">
        <f>G206/E206</f>
        <v>#VALUE!</v>
      </c>
    </row>
    <row r="207" spans="1:19" x14ac:dyDescent="0.35">
      <c r="A207" s="248" t="s">
        <v>721</v>
      </c>
      <c r="C207" s="249" t="s">
        <v>1960</v>
      </c>
      <c r="D207" s="250" t="s">
        <v>384</v>
      </c>
      <c r="E207" s="218" t="e">
        <f>COUNTIFS('[1]7.2026'!$AG:$AG,A207,'[1]7.2026'!$R:$R,"&lt;&gt;",'[1]7.2026'!$AE:$AE,"&lt;&gt;",'[1]7.2026'!$AF:$AF,"")</f>
        <v>#VALUE!</v>
      </c>
      <c r="F207" s="218" t="e">
        <f>COUNTIFS('[1]7.2026'!AG:AG,A207,'[1]7.2026'!X:X,"&lt;&gt;")</f>
        <v>#VALUE!</v>
      </c>
      <c r="G207" s="218" t="e">
        <f>COUNTIFS('[1]7.2026'!AG:AG,A207,'[1]7.2026'!Z:Z,"&lt;&gt;")</f>
        <v>#VALUE!</v>
      </c>
      <c r="H207" s="251" t="e">
        <f t="shared" si="31"/>
        <v>#VALUE!</v>
      </c>
      <c r="I207" s="219" t="str">
        <f>IFERROR(_xlfn.MAXIFS('[1]7.2026'!$AH:$AH,'[1]7.2026'!$AG:$AG,A207,'[1]7.2026'!$AE:$AE,"&lt;&gt;"),"")</f>
        <v/>
      </c>
      <c r="J207" s="219">
        <f t="shared" si="32"/>
        <v>46295</v>
      </c>
      <c r="K207" s="219">
        <v>46325</v>
      </c>
      <c r="L207" s="218" t="e">
        <f t="shared" ca="1" si="29"/>
        <v>#VALUE!</v>
      </c>
      <c r="M207" s="218" t="e">
        <f t="shared" ca="1" si="30"/>
        <v>#VALUE!</v>
      </c>
      <c r="N207" s="220" t="str">
        <f t="shared" ref="N207:N232" si="33">IFERROR(G207/E207,"")</f>
        <v/>
      </c>
    </row>
    <row r="208" spans="1:19" x14ac:dyDescent="0.35">
      <c r="A208" s="248" t="s">
        <v>722</v>
      </c>
      <c r="C208" s="249" t="s">
        <v>1961</v>
      </c>
      <c r="D208" s="250" t="s">
        <v>382</v>
      </c>
      <c r="E208" s="218" t="e">
        <f>COUNTIFS('[1]7.2026'!$AG:$AG,A208,'[1]7.2026'!$R:$R,"&lt;&gt;",'[1]7.2026'!$AE:$AE,"&lt;&gt;",'[1]7.2026'!$AF:$AF,"")</f>
        <v>#VALUE!</v>
      </c>
      <c r="F208" s="218" t="e">
        <f>COUNTIFS('[1]7.2026'!AG:AG,A208,'[1]7.2026'!X:X,"&lt;&gt;")</f>
        <v>#VALUE!</v>
      </c>
      <c r="G208" s="218" t="e">
        <f>COUNTIFS('[1]7.2026'!AG:AG,A208,'[1]7.2026'!Z:Z,"&lt;&gt;")</f>
        <v>#VALUE!</v>
      </c>
      <c r="H208" s="251" t="e">
        <f t="shared" si="31"/>
        <v>#VALUE!</v>
      </c>
      <c r="I208" s="219" t="str">
        <f>IFERROR(_xlfn.MAXIFS('[1]7.2026'!$AH:$AH,'[1]7.2026'!$AG:$AG,A208,'[1]7.2026'!$AE:$AE,"&lt;&gt;"),"")</f>
        <v/>
      </c>
      <c r="J208" s="219">
        <f t="shared" si="32"/>
        <v>46295</v>
      </c>
      <c r="K208" s="219">
        <v>46325</v>
      </c>
      <c r="L208" s="218" t="e">
        <f t="shared" ca="1" si="29"/>
        <v>#VALUE!</v>
      </c>
      <c r="M208" s="218" t="e">
        <f t="shared" ca="1" si="30"/>
        <v>#VALUE!</v>
      </c>
      <c r="N208" s="220" t="str">
        <f t="shared" si="33"/>
        <v/>
      </c>
    </row>
    <row r="209" spans="1:26" x14ac:dyDescent="0.35">
      <c r="A209" s="248" t="s">
        <v>723</v>
      </c>
      <c r="B209" s="218" t="s">
        <v>326</v>
      </c>
      <c r="C209" s="268" t="s">
        <v>273</v>
      </c>
      <c r="D209" s="250" t="s">
        <v>384</v>
      </c>
      <c r="E209" s="267" t="e">
        <f>COUNTIFS('[1]7.2026'!$AG:$AG,A209,'[1]7.2026'!$R:$R,"&lt;&gt;",'[1]7.2026'!$AE:$AE,"&lt;&gt;",'[1]7.2026'!$AF:$AF,"")</f>
        <v>#VALUE!</v>
      </c>
      <c r="F209" s="267" t="e">
        <f>COUNTIFS('[1]7.2026'!AG:AG,A209,'[1]7.2026'!X:X,"&lt;&gt;")</f>
        <v>#VALUE!</v>
      </c>
      <c r="G209" s="267" t="e">
        <f>COUNTIFS('[1]7.2026'!AG:AG,A209,'[1]7.2026'!Z:Z,"&lt;&gt;")</f>
        <v>#VALUE!</v>
      </c>
      <c r="H209" s="251" t="e">
        <f t="shared" si="31"/>
        <v>#VALUE!</v>
      </c>
      <c r="I209" s="219" t="str">
        <f>IFERROR(_xlfn.MAXIFS('[1]7.2026'!$AH:$AH,'[1]7.2026'!$AG:$AG,A209,'[1]7.2026'!$AE:$AE,"&lt;&gt;"),"")</f>
        <v/>
      </c>
      <c r="J209" s="219">
        <f t="shared" si="32"/>
        <v>46265</v>
      </c>
      <c r="K209" s="219">
        <v>46295</v>
      </c>
      <c r="L209" s="218" t="e">
        <f t="shared" ca="1" si="29"/>
        <v>#VALUE!</v>
      </c>
      <c r="M209" s="218" t="e">
        <f t="shared" ca="1" si="30"/>
        <v>#VALUE!</v>
      </c>
      <c r="N209" s="220" t="str">
        <f t="shared" si="33"/>
        <v/>
      </c>
    </row>
    <row r="210" spans="1:26" x14ac:dyDescent="0.35">
      <c r="A210" s="248" t="s">
        <v>724</v>
      </c>
      <c r="B210" s="218" t="s">
        <v>327</v>
      </c>
      <c r="C210" s="268" t="s">
        <v>274</v>
      </c>
      <c r="D210" s="250" t="s">
        <v>384</v>
      </c>
      <c r="E210" s="267" t="e">
        <f>COUNTIFS('[1]7.2026'!$AG:$AG,A210,'[1]7.2026'!$R:$R,"&lt;&gt;",'[1]7.2026'!$AE:$AE,"&lt;&gt;",'[1]7.2026'!$AF:$AF,"")</f>
        <v>#VALUE!</v>
      </c>
      <c r="F210" s="267" t="e">
        <f>COUNTIFS('[1]7.2026'!AG:AG,A210,'[1]7.2026'!X:X,"&lt;&gt;")</f>
        <v>#VALUE!</v>
      </c>
      <c r="G210" s="267" t="e">
        <f>COUNTIFS('[1]7.2026'!AG:AG,A210,'[1]7.2026'!Z:Z,"&lt;&gt;")</f>
        <v>#VALUE!</v>
      </c>
      <c r="H210" s="251" t="e">
        <f t="shared" si="31"/>
        <v>#VALUE!</v>
      </c>
      <c r="I210" s="219" t="str">
        <f>IFERROR(_xlfn.MAXIFS('[1]7.2026'!$AH:$AH,'[1]7.2026'!$AG:$AG,A210,'[1]7.2026'!$AE:$AE,"&lt;&gt;"),"")</f>
        <v/>
      </c>
      <c r="J210" s="219">
        <f t="shared" si="32"/>
        <v>46325</v>
      </c>
      <c r="K210" s="219">
        <v>46355</v>
      </c>
      <c r="L210" s="218" t="e">
        <f t="shared" ca="1" si="29"/>
        <v>#VALUE!</v>
      </c>
      <c r="M210" s="218" t="e">
        <f t="shared" ca="1" si="30"/>
        <v>#VALUE!</v>
      </c>
      <c r="N210" s="220" t="str">
        <f t="shared" si="33"/>
        <v/>
      </c>
    </row>
    <row r="211" spans="1:26" s="281" customFormat="1" ht="33" x14ac:dyDescent="0.35">
      <c r="A211" s="264" t="s">
        <v>725</v>
      </c>
      <c r="B211" s="265" t="s">
        <v>328</v>
      </c>
      <c r="C211" s="266" t="s">
        <v>1800</v>
      </c>
      <c r="D211" s="272" t="s">
        <v>382</v>
      </c>
      <c r="E211" s="267" t="e">
        <f>COUNTIFS('[1]7.2026'!$AG:$AG,A211,'[1]7.2026'!$R:$R,"&lt;&gt;",'[1]7.2026'!$AE:$AE,"&lt;&gt;",'[1]7.2026'!$AF:$AF,"")</f>
        <v>#VALUE!</v>
      </c>
      <c r="F211" s="267" t="e">
        <f>COUNTIFS('[1]7.2026'!AG:AG,A211,'[1]7.2026'!X:X,"&lt;&gt;")</f>
        <v>#VALUE!</v>
      </c>
      <c r="G211" s="267" t="e">
        <f>COUNTIFS('[1]7.2026'!AG:AG,A211,'[1]7.2026'!Z:Z,"&lt;&gt;")</f>
        <v>#VALUE!</v>
      </c>
      <c r="H211" s="258"/>
      <c r="I211" s="260"/>
      <c r="J211" s="260"/>
      <c r="K211" s="277"/>
      <c r="L211" s="277"/>
      <c r="M211" s="262"/>
      <c r="N211" s="278" t="str">
        <f t="shared" si="33"/>
        <v/>
      </c>
      <c r="O211" s="279"/>
      <c r="P211" s="279"/>
      <c r="Q211" s="278"/>
      <c r="R211" s="279"/>
      <c r="S211" s="279"/>
      <c r="T211" s="278"/>
      <c r="V211" s="265"/>
      <c r="W211" s="265"/>
      <c r="X211" s="265"/>
      <c r="Y211" s="265"/>
      <c r="Z211" s="265"/>
    </row>
    <row r="212" spans="1:26" s="281" customFormat="1" x14ac:dyDescent="0.35">
      <c r="A212" s="264" t="s">
        <v>726</v>
      </c>
      <c r="B212" s="265" t="s">
        <v>329</v>
      </c>
      <c r="C212" s="266" t="s">
        <v>276</v>
      </c>
      <c r="D212" s="272" t="s">
        <v>384</v>
      </c>
      <c r="E212" s="267" t="e">
        <f>COUNTIFS('[1]7.2026'!$AG:$AG,A212,'[1]7.2026'!$R:$R,"&lt;&gt;",'[1]7.2026'!$AE:$AE,"&lt;&gt;",'[1]7.2026'!$AF:$AF,"")</f>
        <v>#VALUE!</v>
      </c>
      <c r="F212" s="267" t="e">
        <f>COUNTIFS('[1]7.2026'!AG:AG,A212,'[1]7.2026'!X:X,"&lt;&gt;")</f>
        <v>#VALUE!</v>
      </c>
      <c r="G212" s="267" t="e">
        <f>COUNTIFS('[1]7.2026'!AG:AG,A212,'[1]7.2026'!Z:Z,"&lt;&gt;")</f>
        <v>#VALUE!</v>
      </c>
      <c r="H212" s="258"/>
      <c r="I212" s="260"/>
      <c r="J212" s="260"/>
      <c r="K212" s="285"/>
      <c r="L212" s="285"/>
      <c r="M212" s="262"/>
      <c r="N212" s="278" t="str">
        <f t="shared" si="33"/>
        <v/>
      </c>
      <c r="O212" s="279"/>
      <c r="P212" s="279"/>
      <c r="Q212" s="278"/>
      <c r="R212" s="279"/>
      <c r="S212" s="279"/>
      <c r="T212" s="278"/>
      <c r="V212" s="265"/>
      <c r="W212" s="265"/>
      <c r="X212" s="265"/>
      <c r="Y212" s="265"/>
      <c r="Z212" s="265"/>
    </row>
    <row r="213" spans="1:26" s="281" customFormat="1" x14ac:dyDescent="0.35">
      <c r="A213" s="264" t="s">
        <v>727</v>
      </c>
      <c r="B213" s="265" t="s">
        <v>330</v>
      </c>
      <c r="C213" s="266" t="s">
        <v>277</v>
      </c>
      <c r="D213" s="272" t="s">
        <v>384</v>
      </c>
      <c r="E213" s="267" t="e">
        <f>COUNTIFS('[1]7.2026'!$AG:$AG,A213,'[1]7.2026'!$R:$R,"&lt;&gt;",'[1]7.2026'!$AE:$AE,"&lt;&gt;",'[1]7.2026'!$AF:$AF,"")</f>
        <v>#VALUE!</v>
      </c>
      <c r="F213" s="267" t="e">
        <f>COUNTIFS('[1]7.2026'!AG:AG,A213,'[1]7.2026'!X:X,"&lt;&gt;")</f>
        <v>#VALUE!</v>
      </c>
      <c r="G213" s="267" t="e">
        <f>COUNTIFS('[1]7.2026'!AG:AG,A213,'[1]7.2026'!Z:Z,"&lt;&gt;")</f>
        <v>#VALUE!</v>
      </c>
      <c r="H213" s="258"/>
      <c r="I213" s="260"/>
      <c r="J213" s="260"/>
      <c r="K213" s="285"/>
      <c r="L213" s="285"/>
      <c r="M213" s="262"/>
      <c r="N213" s="278" t="str">
        <f t="shared" si="33"/>
        <v/>
      </c>
      <c r="O213" s="279"/>
      <c r="P213" s="279"/>
      <c r="Q213" s="278"/>
      <c r="R213" s="279"/>
      <c r="S213" s="279"/>
      <c r="T213" s="278"/>
      <c r="V213" s="265"/>
      <c r="W213" s="265"/>
      <c r="X213" s="265"/>
      <c r="Y213" s="265"/>
      <c r="Z213" s="265"/>
    </row>
    <row r="214" spans="1:26" x14ac:dyDescent="0.35">
      <c r="A214" s="248" t="s">
        <v>728</v>
      </c>
      <c r="B214" s="218" t="s">
        <v>331</v>
      </c>
      <c r="C214" s="268" t="s">
        <v>278</v>
      </c>
      <c r="D214" s="250" t="s">
        <v>468</v>
      </c>
      <c r="E214" s="267" t="e">
        <f>COUNTIFS('[1]7.2026'!$AG:$AG,A214,'[1]7.2026'!$R:$R,"&lt;&gt;",'[1]7.2026'!$AE:$AE,"&lt;&gt;",'[1]7.2026'!$AF:$AF,"")</f>
        <v>#VALUE!</v>
      </c>
      <c r="F214" s="267" t="e">
        <f>COUNTIFS('[1]7.2026'!AG:AG,A214,'[1]7.2026'!X:X,"&lt;&gt;")</f>
        <v>#VALUE!</v>
      </c>
      <c r="G214" s="267" t="e">
        <f>COUNTIFS('[1]7.2026'!AG:AG,A214,'[1]7.2026'!Z:Z,"&lt;&gt;")</f>
        <v>#VALUE!</v>
      </c>
      <c r="H214" s="251" t="e">
        <f t="shared" si="31"/>
        <v>#VALUE!</v>
      </c>
      <c r="I214" s="219" t="str">
        <f>IFERROR(_xlfn.MAXIFS('[1]7.2026'!$AH:$AH,'[1]7.2026'!$AG:$AG,A214,'[1]7.2026'!$AE:$AE,"&lt;&gt;"),"")</f>
        <v/>
      </c>
      <c r="J214" s="219">
        <f t="shared" si="32"/>
        <v>46325</v>
      </c>
      <c r="K214" s="219">
        <v>46355</v>
      </c>
      <c r="L214" s="218" t="e">
        <f t="shared" ref="L214:L221" ca="1" si="34">IF(E214=F214,"Completed",IF(H214&gt;TODAY(),"On Schedule",IF(J214&gt;=H214,"On Schedule","Late")))</f>
        <v>#VALUE!</v>
      </c>
      <c r="M214" s="218" t="e">
        <f t="shared" ref="M214:M221" ca="1" si="35">IF(E214=G214,"Completed",IF(K214&gt;TODAY(),"On Schedule",IF(K214&gt;=I214,"On Schedule","Late")))</f>
        <v>#VALUE!</v>
      </c>
      <c r="N214" s="220" t="str">
        <f t="shared" si="33"/>
        <v/>
      </c>
      <c r="O214" s="242"/>
      <c r="P214" s="242"/>
      <c r="R214" s="241"/>
      <c r="S214" s="241"/>
    </row>
    <row r="215" spans="1:26" x14ac:dyDescent="0.35">
      <c r="A215" s="248" t="s">
        <v>729</v>
      </c>
      <c r="B215" s="218" t="s">
        <v>332</v>
      </c>
      <c r="C215" s="268" t="s">
        <v>279</v>
      </c>
      <c r="D215" s="250" t="s">
        <v>428</v>
      </c>
      <c r="E215" s="267" t="e">
        <f>COUNTIFS('[1]7.2026'!$AG:$AG,A215,'[1]7.2026'!$R:$R,"&lt;&gt;",'[1]7.2026'!$AE:$AE,"&lt;&gt;",'[1]7.2026'!$AF:$AF,"")</f>
        <v>#VALUE!</v>
      </c>
      <c r="F215" s="267" t="e">
        <f>COUNTIFS('[1]7.2026'!AG:AG,A215,'[1]7.2026'!X:X,"&lt;&gt;")</f>
        <v>#VALUE!</v>
      </c>
      <c r="G215" s="267" t="e">
        <f>COUNTIFS('[1]7.2026'!AG:AG,A215,'[1]7.2026'!Z:Z,"&lt;&gt;")</f>
        <v>#VALUE!</v>
      </c>
      <c r="H215" s="251" t="e">
        <f t="shared" si="31"/>
        <v>#VALUE!</v>
      </c>
      <c r="I215" s="219" t="str">
        <f>IFERROR(_xlfn.MAXIFS('[1]7.2026'!$AH:$AH,'[1]7.2026'!$AG:$AG,A215,'[1]7.2026'!$AE:$AE,"&lt;&gt;"),"")</f>
        <v/>
      </c>
      <c r="J215" s="219">
        <f t="shared" si="32"/>
        <v>46325</v>
      </c>
      <c r="K215" s="219">
        <v>46355</v>
      </c>
      <c r="L215" s="218" t="e">
        <f t="shared" ca="1" si="34"/>
        <v>#VALUE!</v>
      </c>
      <c r="M215" s="218" t="e">
        <f t="shared" ca="1" si="35"/>
        <v>#VALUE!</v>
      </c>
      <c r="N215" s="220" t="str">
        <f t="shared" si="33"/>
        <v/>
      </c>
      <c r="O215" s="242"/>
      <c r="P215" s="242"/>
      <c r="R215" s="241"/>
      <c r="S215" s="241"/>
    </row>
    <row r="216" spans="1:26" x14ac:dyDescent="0.35">
      <c r="A216" s="248" t="s">
        <v>730</v>
      </c>
      <c r="B216" s="218" t="s">
        <v>333</v>
      </c>
      <c r="C216" s="268" t="s">
        <v>280</v>
      </c>
      <c r="D216" s="250" t="s">
        <v>428</v>
      </c>
      <c r="E216" s="267" t="e">
        <f>COUNTIFS('[1]7.2026'!$AG:$AG,A216,'[1]7.2026'!$R:$R,"&lt;&gt;",'[1]7.2026'!$AE:$AE,"&lt;&gt;",'[1]7.2026'!$AF:$AF,"")</f>
        <v>#VALUE!</v>
      </c>
      <c r="F216" s="267" t="e">
        <f>COUNTIFS('[1]7.2026'!AG:AG,A216,'[1]7.2026'!X:X,"&lt;&gt;")</f>
        <v>#VALUE!</v>
      </c>
      <c r="G216" s="267" t="e">
        <f>COUNTIFS('[1]7.2026'!AG:AG,A216,'[1]7.2026'!Z:Z,"&lt;&gt;")</f>
        <v>#VALUE!</v>
      </c>
      <c r="H216" s="251" t="e">
        <f t="shared" si="31"/>
        <v>#VALUE!</v>
      </c>
      <c r="I216" s="219" t="str">
        <f>IFERROR(_xlfn.MAXIFS('[1]7.2026'!$AH:$AH,'[1]7.2026'!$AG:$AG,A216,'[1]7.2026'!$AE:$AE,"&lt;&gt;"),"")</f>
        <v/>
      </c>
      <c r="J216" s="219">
        <f t="shared" si="32"/>
        <v>46325</v>
      </c>
      <c r="K216" s="219">
        <v>46355</v>
      </c>
      <c r="L216" s="218" t="e">
        <f t="shared" ca="1" si="34"/>
        <v>#VALUE!</v>
      </c>
      <c r="M216" s="218" t="e">
        <f t="shared" ca="1" si="35"/>
        <v>#VALUE!</v>
      </c>
      <c r="N216" s="220" t="str">
        <f t="shared" si="33"/>
        <v/>
      </c>
      <c r="O216" s="242"/>
      <c r="P216" s="242"/>
      <c r="R216" s="241"/>
      <c r="S216" s="241"/>
    </row>
    <row r="217" spans="1:26" x14ac:dyDescent="0.35">
      <c r="A217" s="248" t="s">
        <v>731</v>
      </c>
      <c r="B217" s="218" t="s">
        <v>334</v>
      </c>
      <c r="C217" s="268" t="s">
        <v>281</v>
      </c>
      <c r="D217" s="250" t="s">
        <v>428</v>
      </c>
      <c r="E217" s="267" t="e">
        <f>COUNTIFS('[1]7.2026'!$AG:$AG,A217,'[1]7.2026'!$R:$R,"&lt;&gt;",'[1]7.2026'!$AE:$AE,"&lt;&gt;",'[1]7.2026'!$AF:$AF,"")</f>
        <v>#VALUE!</v>
      </c>
      <c r="F217" s="267" t="e">
        <f>COUNTIFS('[1]7.2026'!AG:AG,A217,'[1]7.2026'!X:X,"&lt;&gt;")</f>
        <v>#VALUE!</v>
      </c>
      <c r="G217" s="267" t="e">
        <f>COUNTIFS('[1]7.2026'!AG:AG,A217,'[1]7.2026'!Z:Z,"&lt;&gt;")</f>
        <v>#VALUE!</v>
      </c>
      <c r="H217" s="251" t="e">
        <f t="shared" si="31"/>
        <v>#VALUE!</v>
      </c>
      <c r="I217" s="219" t="str">
        <f>IFERROR(_xlfn.MAXIFS('[1]7.2026'!$AH:$AH,'[1]7.2026'!$AG:$AG,A217,'[1]7.2026'!$AE:$AE,"&lt;&gt;"),"")</f>
        <v/>
      </c>
      <c r="J217" s="219">
        <f t="shared" si="32"/>
        <v>46325</v>
      </c>
      <c r="K217" s="219">
        <v>46355</v>
      </c>
      <c r="L217" s="218" t="e">
        <f t="shared" ca="1" si="34"/>
        <v>#VALUE!</v>
      </c>
      <c r="M217" s="218" t="e">
        <f t="shared" ca="1" si="35"/>
        <v>#VALUE!</v>
      </c>
      <c r="N217" s="220" t="str">
        <f t="shared" si="33"/>
        <v/>
      </c>
      <c r="O217" s="242"/>
      <c r="P217" s="242"/>
      <c r="R217" s="241"/>
      <c r="S217" s="241"/>
    </row>
    <row r="218" spans="1:26" x14ac:dyDescent="0.35">
      <c r="A218" s="248" t="s">
        <v>732</v>
      </c>
      <c r="B218" s="218" t="s">
        <v>335</v>
      </c>
      <c r="C218" s="268" t="s">
        <v>282</v>
      </c>
      <c r="D218" s="250" t="s">
        <v>428</v>
      </c>
      <c r="E218" s="267" t="e">
        <f>COUNTIFS('[1]7.2026'!$AG:$AG,A218,'[1]7.2026'!$R:$R,"&lt;&gt;",'[1]7.2026'!$AE:$AE,"&lt;&gt;",'[1]7.2026'!$AF:$AF,"")</f>
        <v>#VALUE!</v>
      </c>
      <c r="F218" s="267" t="e">
        <f>COUNTIFS('[1]7.2026'!AG:AG,A218,'[1]7.2026'!X:X,"&lt;&gt;")</f>
        <v>#VALUE!</v>
      </c>
      <c r="G218" s="267" t="e">
        <f>COUNTIFS('[1]7.2026'!AG:AG,A218,'[1]7.2026'!Z:Z,"&lt;&gt;")</f>
        <v>#VALUE!</v>
      </c>
      <c r="H218" s="251" t="e">
        <f t="shared" si="31"/>
        <v>#VALUE!</v>
      </c>
      <c r="I218" s="219" t="str">
        <f>IFERROR(_xlfn.MAXIFS('[1]7.2026'!$AH:$AH,'[1]7.2026'!$AG:$AG,A218,'[1]7.2026'!$AE:$AE,"&lt;&gt;"),"")</f>
        <v/>
      </c>
      <c r="J218" s="219">
        <f t="shared" si="32"/>
        <v>46325</v>
      </c>
      <c r="K218" s="219">
        <v>46355</v>
      </c>
      <c r="L218" s="218" t="e">
        <f t="shared" ca="1" si="34"/>
        <v>#VALUE!</v>
      </c>
      <c r="M218" s="218" t="e">
        <f t="shared" ca="1" si="35"/>
        <v>#VALUE!</v>
      </c>
      <c r="N218" s="220" t="str">
        <f t="shared" si="33"/>
        <v/>
      </c>
      <c r="O218" s="242"/>
      <c r="P218" s="242"/>
      <c r="R218" s="241"/>
      <c r="S218" s="241"/>
    </row>
    <row r="219" spans="1:26" x14ac:dyDescent="0.35">
      <c r="A219" s="248" t="s">
        <v>733</v>
      </c>
      <c r="B219" s="218" t="s">
        <v>336</v>
      </c>
      <c r="C219" s="268" t="s">
        <v>283</v>
      </c>
      <c r="D219" s="250" t="s">
        <v>428</v>
      </c>
      <c r="E219" s="267" t="e">
        <f>COUNTIFS('[1]7.2026'!$AG:$AG,A219,'[1]7.2026'!$R:$R,"&lt;&gt;",'[1]7.2026'!$AE:$AE,"&lt;&gt;",'[1]7.2026'!$AF:$AF,"")</f>
        <v>#VALUE!</v>
      </c>
      <c r="F219" s="267" t="e">
        <f>COUNTIFS('[1]7.2026'!AG:AG,A219,'[1]7.2026'!X:X,"&lt;&gt;")</f>
        <v>#VALUE!</v>
      </c>
      <c r="G219" s="267" t="e">
        <f>COUNTIFS('[1]7.2026'!AG:AG,A219,'[1]7.2026'!Z:Z,"&lt;&gt;")</f>
        <v>#VALUE!</v>
      </c>
      <c r="H219" s="251" t="e">
        <f t="shared" si="31"/>
        <v>#VALUE!</v>
      </c>
      <c r="I219" s="219" t="str">
        <f>IFERROR(_xlfn.MAXIFS('[1]7.2026'!$AH:$AH,'[1]7.2026'!$AG:$AG,A219,'[1]7.2026'!$AE:$AE,"&lt;&gt;"),"")</f>
        <v/>
      </c>
      <c r="J219" s="219">
        <f t="shared" si="32"/>
        <v>46325</v>
      </c>
      <c r="K219" s="219">
        <v>46355</v>
      </c>
      <c r="L219" s="218" t="e">
        <f t="shared" ca="1" si="34"/>
        <v>#VALUE!</v>
      </c>
      <c r="M219" s="218" t="e">
        <f t="shared" ca="1" si="35"/>
        <v>#VALUE!</v>
      </c>
      <c r="N219" s="220" t="str">
        <f t="shared" si="33"/>
        <v/>
      </c>
      <c r="O219" s="242"/>
      <c r="P219" s="242"/>
      <c r="R219" s="241"/>
      <c r="S219" s="241"/>
    </row>
    <row r="220" spans="1:26" ht="33" x14ac:dyDescent="0.35">
      <c r="A220" s="248" t="s">
        <v>734</v>
      </c>
      <c r="B220" s="218" t="s">
        <v>337</v>
      </c>
      <c r="C220" s="268" t="s">
        <v>2032</v>
      </c>
      <c r="D220" s="250" t="s">
        <v>428</v>
      </c>
      <c r="E220" s="267" t="e">
        <f>COUNTIFS('[1]7.2026'!$AG:$AG,A220,'[1]7.2026'!$R:$R,"&lt;&gt;",'[1]7.2026'!$AE:$AE,"&lt;&gt;",'[1]7.2026'!$AF:$AF,"")</f>
        <v>#VALUE!</v>
      </c>
      <c r="F220" s="267" t="e">
        <f>COUNTIFS('[1]7.2026'!AG:AG,A220,'[1]7.2026'!X:X,"&lt;&gt;")</f>
        <v>#VALUE!</v>
      </c>
      <c r="G220" s="267" t="e">
        <f>COUNTIFS('[1]7.2026'!AG:AG,A220,'[1]7.2026'!Z:Z,"&lt;&gt;")</f>
        <v>#VALUE!</v>
      </c>
      <c r="H220" s="251" t="e">
        <f t="shared" si="31"/>
        <v>#VALUE!</v>
      </c>
      <c r="I220" s="219" t="str">
        <f>IFERROR(_xlfn.MAXIFS('[1]7.2026'!$AH:$AH,'[1]7.2026'!$AG:$AG,A220,'[1]7.2026'!$AE:$AE,"&lt;&gt;"),"")</f>
        <v/>
      </c>
      <c r="J220" s="219">
        <f t="shared" si="32"/>
        <v>46325</v>
      </c>
      <c r="K220" s="219">
        <v>46355</v>
      </c>
      <c r="L220" s="218" t="e">
        <f t="shared" ca="1" si="34"/>
        <v>#VALUE!</v>
      </c>
      <c r="M220" s="218" t="e">
        <f t="shared" ca="1" si="35"/>
        <v>#VALUE!</v>
      </c>
      <c r="N220" s="220" t="str">
        <f t="shared" si="33"/>
        <v/>
      </c>
      <c r="O220" s="242"/>
      <c r="P220" s="242"/>
      <c r="R220" s="241"/>
      <c r="S220" s="241"/>
    </row>
    <row r="221" spans="1:26" x14ac:dyDescent="0.35">
      <c r="A221" s="248" t="s">
        <v>735</v>
      </c>
      <c r="B221" s="218" t="s">
        <v>338</v>
      </c>
      <c r="C221" s="268" t="s">
        <v>285</v>
      </c>
      <c r="D221" s="250" t="s">
        <v>428</v>
      </c>
      <c r="E221" s="267" t="e">
        <f>COUNTIFS('[1]7.2026'!$AG:$AG,A221,'[1]7.2026'!$R:$R,"&lt;&gt;",'[1]7.2026'!$AE:$AE,"&lt;&gt;",'[1]7.2026'!$AF:$AF,"")</f>
        <v>#VALUE!</v>
      </c>
      <c r="F221" s="267" t="e">
        <f>COUNTIFS('[1]7.2026'!AG:AG,A221,'[1]7.2026'!X:X,"&lt;&gt;")</f>
        <v>#VALUE!</v>
      </c>
      <c r="G221" s="267" t="e">
        <f>COUNTIFS('[1]7.2026'!AG:AG,A221,'[1]7.2026'!Z:Z,"&lt;&gt;")</f>
        <v>#VALUE!</v>
      </c>
      <c r="H221" s="251" t="e">
        <f t="shared" si="31"/>
        <v>#VALUE!</v>
      </c>
      <c r="I221" s="219" t="str">
        <f>IFERROR(_xlfn.MAXIFS('[1]7.2026'!$AH:$AH,'[1]7.2026'!$AG:$AG,A221,'[1]7.2026'!$AE:$AE,"&lt;&gt;"),"")</f>
        <v/>
      </c>
      <c r="J221" s="219">
        <f t="shared" si="32"/>
        <v>46325</v>
      </c>
      <c r="K221" s="219">
        <v>46355</v>
      </c>
      <c r="L221" s="218" t="e">
        <f t="shared" ca="1" si="34"/>
        <v>#VALUE!</v>
      </c>
      <c r="M221" s="218" t="e">
        <f t="shared" ca="1" si="35"/>
        <v>#VALUE!</v>
      </c>
      <c r="N221" s="220" t="str">
        <f t="shared" si="33"/>
        <v/>
      </c>
      <c r="O221" s="242"/>
      <c r="P221" s="242"/>
      <c r="R221" s="241"/>
      <c r="S221" s="241"/>
    </row>
    <row r="222" spans="1:26" s="281" customFormat="1" x14ac:dyDescent="0.35">
      <c r="A222" s="264" t="s">
        <v>736</v>
      </c>
      <c r="B222" s="265" t="s">
        <v>339</v>
      </c>
      <c r="C222" s="266" t="s">
        <v>2033</v>
      </c>
      <c r="D222" s="272" t="s">
        <v>382</v>
      </c>
      <c r="E222" s="267" t="e">
        <f>COUNTIFS('[1]7.2026'!$AG:$AG,A222,'[1]7.2026'!$R:$R,"&lt;&gt;",'[1]7.2026'!$AE:$AE,"&lt;&gt;",'[1]7.2026'!$AF:$AF,"")</f>
        <v>#VALUE!</v>
      </c>
      <c r="F222" s="267" t="e">
        <f>COUNTIFS('[1]7.2026'!AG:AG,A222,'[1]7.2026'!X:X,"&lt;&gt;")</f>
        <v>#VALUE!</v>
      </c>
      <c r="G222" s="267" t="e">
        <f>COUNTIFS('[1]7.2026'!AG:AG,A222,'[1]7.2026'!Z:Z,"&lt;&gt;")</f>
        <v>#VALUE!</v>
      </c>
      <c r="H222" s="258"/>
      <c r="I222" s="260"/>
      <c r="J222" s="260"/>
      <c r="K222" s="285"/>
      <c r="L222" s="285"/>
      <c r="M222" s="262"/>
      <c r="N222" s="278" t="str">
        <f t="shared" si="33"/>
        <v/>
      </c>
      <c r="O222" s="279"/>
      <c r="P222" s="279"/>
      <c r="Q222" s="278"/>
      <c r="R222" s="279"/>
      <c r="S222" s="279"/>
      <c r="T222" s="278"/>
      <c r="V222" s="265"/>
      <c r="W222" s="265"/>
      <c r="X222" s="265"/>
      <c r="Y222" s="265"/>
      <c r="Z222" s="265"/>
    </row>
    <row r="223" spans="1:26" x14ac:dyDescent="0.35">
      <c r="A223" s="248" t="s">
        <v>737</v>
      </c>
      <c r="B223" s="218" t="s">
        <v>340</v>
      </c>
      <c r="C223" s="268" t="s">
        <v>1820</v>
      </c>
      <c r="D223" s="250" t="s">
        <v>384</v>
      </c>
      <c r="E223" s="267" t="e">
        <f>COUNTIFS('[1]7.2026'!$AG:$AG,A223,'[1]7.2026'!$R:$R,"&lt;&gt;",'[1]7.2026'!$AE:$AE,"&lt;&gt;",'[1]7.2026'!$AF:$AF,"")</f>
        <v>#VALUE!</v>
      </c>
      <c r="F223" s="267" t="e">
        <f>COUNTIFS('[1]7.2026'!AG:AG,A223,'[1]7.2026'!X:X,"&lt;&gt;")</f>
        <v>#VALUE!</v>
      </c>
      <c r="G223" s="267" t="e">
        <f>COUNTIFS('[1]7.2026'!AG:AG,A223,'[1]7.2026'!Z:Z,"&lt;&gt;")</f>
        <v>#VALUE!</v>
      </c>
      <c r="H223" s="251" t="e">
        <f t="shared" si="31"/>
        <v>#VALUE!</v>
      </c>
      <c r="I223" s="219" t="str">
        <f>IFERROR(_xlfn.MAXIFS('[1]7.2026'!$AH:$AH,'[1]7.2026'!$AG:$AG,A223,'[1]7.2026'!$AE:$AE,"&lt;&gt;"),"")</f>
        <v/>
      </c>
      <c r="J223" s="219">
        <f t="shared" si="32"/>
        <v>46113</v>
      </c>
      <c r="K223" s="219">
        <v>46143</v>
      </c>
      <c r="L223" s="218" t="e">
        <f t="shared" ref="L223:L235" ca="1" si="36">IF(E223=F223,"Completed",IF(H223&gt;TODAY(),"On Schedule",IF(J223&gt;=H223,"On Schedule","Late")))</f>
        <v>#VALUE!</v>
      </c>
      <c r="M223" s="218" t="e">
        <f t="shared" ref="M223:M235" ca="1" si="37">IF(E223=G223,"Completed",IF(K223&gt;TODAY(),"On Schedule",IF(K223&gt;=I223,"On Schedule","Late")))</f>
        <v>#VALUE!</v>
      </c>
      <c r="N223" s="220" t="str">
        <f t="shared" si="33"/>
        <v/>
      </c>
    </row>
    <row r="224" spans="1:26" x14ac:dyDescent="0.35">
      <c r="A224" s="248" t="s">
        <v>738</v>
      </c>
      <c r="B224" s="218" t="s">
        <v>341</v>
      </c>
      <c r="C224" s="268" t="s">
        <v>288</v>
      </c>
      <c r="D224" s="250" t="s">
        <v>384</v>
      </c>
      <c r="E224" s="267" t="e">
        <f>COUNTIFS('[1]7.2026'!$AG:$AG,A224,'[1]7.2026'!$R:$R,"&lt;&gt;",'[1]7.2026'!$AE:$AE,"&lt;&gt;",'[1]7.2026'!$AF:$AF,"")</f>
        <v>#VALUE!</v>
      </c>
      <c r="F224" s="267" t="e">
        <f>COUNTIFS('[1]7.2026'!AG:AG,A224,'[1]7.2026'!X:X,"&lt;&gt;")</f>
        <v>#VALUE!</v>
      </c>
      <c r="G224" s="267" t="e">
        <f>COUNTIFS('[1]7.2026'!AG:AG,A224,'[1]7.2026'!Z:Z,"&lt;&gt;")</f>
        <v>#VALUE!</v>
      </c>
      <c r="H224" s="251" t="e">
        <f t="shared" si="31"/>
        <v>#VALUE!</v>
      </c>
      <c r="I224" s="219" t="str">
        <f>IFERROR(_xlfn.MAXIFS('[1]7.2026'!$AH:$AH,'[1]7.2026'!$AG:$AG,A224,'[1]7.2026'!$AE:$AE,"&lt;&gt;"),"")</f>
        <v/>
      </c>
      <c r="J224" s="219">
        <f t="shared" si="32"/>
        <v>46173</v>
      </c>
      <c r="K224" s="219">
        <v>46203</v>
      </c>
      <c r="L224" s="218" t="e">
        <f t="shared" ca="1" si="36"/>
        <v>#VALUE!</v>
      </c>
      <c r="M224" s="218" t="e">
        <f t="shared" ca="1" si="37"/>
        <v>#VALUE!</v>
      </c>
      <c r="N224" s="220" t="str">
        <f t="shared" si="33"/>
        <v/>
      </c>
    </row>
    <row r="225" spans="1:26" x14ac:dyDescent="0.35">
      <c r="A225" s="248" t="s">
        <v>739</v>
      </c>
      <c r="B225" s="218" t="s">
        <v>342</v>
      </c>
      <c r="C225" s="268" t="s">
        <v>289</v>
      </c>
      <c r="D225" s="250" t="s">
        <v>384</v>
      </c>
      <c r="E225" s="267" t="e">
        <f>COUNTIFS('[1]7.2026'!$AG:$AG,A225,'[1]7.2026'!$R:$R,"&lt;&gt;",'[1]7.2026'!$AE:$AE,"&lt;&gt;",'[1]7.2026'!$AF:$AF,"")</f>
        <v>#VALUE!</v>
      </c>
      <c r="F225" s="267" t="e">
        <f>COUNTIFS('[1]7.2026'!AG:AG,A225,'[1]7.2026'!X:X,"&lt;&gt;")</f>
        <v>#VALUE!</v>
      </c>
      <c r="G225" s="267" t="e">
        <f>COUNTIFS('[1]7.2026'!AG:AG,A225,'[1]7.2026'!Z:Z,"&lt;&gt;")</f>
        <v>#VALUE!</v>
      </c>
      <c r="H225" s="251" t="e">
        <f t="shared" si="31"/>
        <v>#VALUE!</v>
      </c>
      <c r="I225" s="219" t="str">
        <f>IFERROR(_xlfn.MAXIFS('[1]7.2026'!$AH:$AH,'[1]7.2026'!$AG:$AG,A225,'[1]7.2026'!$AE:$AE,"&lt;&gt;"),"")</f>
        <v/>
      </c>
      <c r="J225" s="219">
        <f t="shared" si="32"/>
        <v>46295</v>
      </c>
      <c r="K225" s="219">
        <v>46325</v>
      </c>
      <c r="L225" s="218" t="e">
        <f t="shared" ca="1" si="36"/>
        <v>#VALUE!</v>
      </c>
      <c r="M225" s="218" t="e">
        <f t="shared" ca="1" si="37"/>
        <v>#VALUE!</v>
      </c>
      <c r="N225" s="220" t="str">
        <f t="shared" si="33"/>
        <v/>
      </c>
    </row>
    <row r="226" spans="1:26" ht="33" x14ac:dyDescent="0.35">
      <c r="A226" s="248" t="s">
        <v>740</v>
      </c>
      <c r="B226" s="218" t="s">
        <v>343</v>
      </c>
      <c r="C226" s="268" t="s">
        <v>290</v>
      </c>
      <c r="D226" s="250" t="s">
        <v>384</v>
      </c>
      <c r="E226" s="267" t="e">
        <f>COUNTIFS('[1]7.2026'!$AG:$AG,A226,'[1]7.2026'!$R:$R,"&lt;&gt;",'[1]7.2026'!$AE:$AE,"&lt;&gt;",'[1]7.2026'!$AF:$AF,"")</f>
        <v>#VALUE!</v>
      </c>
      <c r="F226" s="267" t="e">
        <f>COUNTIFS('[1]7.2026'!AG:AG,A226,'[1]7.2026'!X:X,"&lt;&gt;")</f>
        <v>#VALUE!</v>
      </c>
      <c r="G226" s="267" t="e">
        <f>COUNTIFS('[1]7.2026'!AG:AG,A226,'[1]7.2026'!Z:Z,"&lt;&gt;")</f>
        <v>#VALUE!</v>
      </c>
      <c r="H226" s="251" t="e">
        <f t="shared" si="31"/>
        <v>#VALUE!</v>
      </c>
      <c r="I226" s="219" t="str">
        <f>IFERROR(_xlfn.MAXIFS('[1]7.2026'!$AH:$AH,'[1]7.2026'!$AG:$AG,A226,'[1]7.2026'!$AE:$AE,"&lt;&gt;"),"")</f>
        <v/>
      </c>
      <c r="J226" s="219">
        <f t="shared" si="32"/>
        <v>46295</v>
      </c>
      <c r="K226" s="219">
        <v>46325</v>
      </c>
      <c r="L226" s="218" t="e">
        <f t="shared" ca="1" si="36"/>
        <v>#VALUE!</v>
      </c>
      <c r="M226" s="218" t="e">
        <f t="shared" ca="1" si="37"/>
        <v>#VALUE!</v>
      </c>
      <c r="N226" s="220" t="str">
        <f t="shared" si="33"/>
        <v/>
      </c>
    </row>
    <row r="227" spans="1:26" x14ac:dyDescent="0.35">
      <c r="A227" s="248" t="s">
        <v>741</v>
      </c>
      <c r="B227" s="218" t="s">
        <v>344</v>
      </c>
      <c r="C227" s="268" t="s">
        <v>291</v>
      </c>
      <c r="D227" s="250" t="s">
        <v>384</v>
      </c>
      <c r="E227" s="267" t="e">
        <f>COUNTIFS('[1]7.2026'!$AG:$AG,A227,'[1]7.2026'!$R:$R,"&lt;&gt;",'[1]7.2026'!$AE:$AE,"&lt;&gt;",'[1]7.2026'!$AF:$AF,"")</f>
        <v>#VALUE!</v>
      </c>
      <c r="F227" s="267" t="e">
        <f>COUNTIFS('[1]7.2026'!AG:AG,A227,'[1]7.2026'!X:X,"&lt;&gt;")</f>
        <v>#VALUE!</v>
      </c>
      <c r="G227" s="267" t="e">
        <f>COUNTIFS('[1]7.2026'!AG:AG,A227,'[1]7.2026'!Z:Z,"&lt;&gt;")</f>
        <v>#VALUE!</v>
      </c>
      <c r="H227" s="251" t="e">
        <f t="shared" si="31"/>
        <v>#VALUE!</v>
      </c>
      <c r="I227" s="219" t="str">
        <f>IFERROR(_xlfn.MAXIFS('[1]7.2026'!$AH:$AH,'[1]7.2026'!$AG:$AG,A227,'[1]7.2026'!$AE:$AE,"&lt;&gt;"),"")</f>
        <v/>
      </c>
      <c r="J227" s="219">
        <f t="shared" si="32"/>
        <v>46295</v>
      </c>
      <c r="K227" s="219">
        <v>46325</v>
      </c>
      <c r="L227" s="218" t="e">
        <f t="shared" ca="1" si="36"/>
        <v>#VALUE!</v>
      </c>
      <c r="M227" s="218" t="e">
        <f t="shared" ca="1" si="37"/>
        <v>#VALUE!</v>
      </c>
      <c r="N227" s="220" t="str">
        <f t="shared" si="33"/>
        <v/>
      </c>
    </row>
    <row r="228" spans="1:26" x14ac:dyDescent="0.35">
      <c r="A228" s="248" t="s">
        <v>742</v>
      </c>
      <c r="B228" s="218" t="s">
        <v>345</v>
      </c>
      <c r="C228" s="268" t="s">
        <v>292</v>
      </c>
      <c r="D228" s="250" t="s">
        <v>384</v>
      </c>
      <c r="E228" s="267" t="e">
        <f>COUNTIFS('[1]7.2026'!$AG:$AG,A228,'[1]7.2026'!$R:$R,"&lt;&gt;",'[1]7.2026'!$AE:$AE,"&lt;&gt;",'[1]7.2026'!$AF:$AF,"")</f>
        <v>#VALUE!</v>
      </c>
      <c r="F228" s="267" t="e">
        <f>COUNTIFS('[1]7.2026'!AG:AG,A228,'[1]7.2026'!X:X,"&lt;&gt;")</f>
        <v>#VALUE!</v>
      </c>
      <c r="G228" s="267" t="e">
        <f>COUNTIFS('[1]7.2026'!AG:AG,A228,'[1]7.2026'!Z:Z,"&lt;&gt;")</f>
        <v>#VALUE!</v>
      </c>
      <c r="H228" s="251" t="e">
        <f t="shared" si="31"/>
        <v>#VALUE!</v>
      </c>
      <c r="I228" s="219" t="str">
        <f>IFERROR(_xlfn.MAXIFS('[1]7.2026'!$AH:$AH,'[1]7.2026'!$AG:$AG,A228,'[1]7.2026'!$AE:$AE,"&lt;&gt;"),"")</f>
        <v/>
      </c>
      <c r="J228" s="219">
        <f t="shared" si="32"/>
        <v>46295</v>
      </c>
      <c r="K228" s="219">
        <v>46325</v>
      </c>
      <c r="L228" s="218" t="e">
        <f t="shared" ca="1" si="36"/>
        <v>#VALUE!</v>
      </c>
      <c r="M228" s="218" t="e">
        <f t="shared" ca="1" si="37"/>
        <v>#VALUE!</v>
      </c>
      <c r="N228" s="220" t="str">
        <f t="shared" si="33"/>
        <v/>
      </c>
    </row>
    <row r="229" spans="1:26" x14ac:dyDescent="0.35">
      <c r="A229" s="248" t="s">
        <v>743</v>
      </c>
      <c r="B229" s="218" t="s">
        <v>346</v>
      </c>
      <c r="C229" s="268" t="s">
        <v>293</v>
      </c>
      <c r="D229" s="250" t="s">
        <v>384</v>
      </c>
      <c r="E229" s="267" t="e">
        <f>COUNTIFS('[1]7.2026'!$AG:$AG,A229,'[1]7.2026'!$R:$R,"&lt;&gt;",'[1]7.2026'!$AE:$AE,"&lt;&gt;",'[1]7.2026'!$AF:$AF,"")</f>
        <v>#VALUE!</v>
      </c>
      <c r="F229" s="267" t="e">
        <f>COUNTIFS('[1]7.2026'!AG:AG,A229,'[1]7.2026'!X:X,"&lt;&gt;")</f>
        <v>#VALUE!</v>
      </c>
      <c r="G229" s="267" t="e">
        <f>COUNTIFS('[1]7.2026'!AG:AG,A229,'[1]7.2026'!Z:Z,"&lt;&gt;")</f>
        <v>#VALUE!</v>
      </c>
      <c r="H229" s="251" t="e">
        <f t="shared" si="31"/>
        <v>#VALUE!</v>
      </c>
      <c r="I229" s="219" t="str">
        <f>IFERROR(_xlfn.MAXIFS('[1]7.2026'!$AH:$AH,'[1]7.2026'!$AG:$AG,A229,'[1]7.2026'!$AE:$AE,"&lt;&gt;"),"")</f>
        <v/>
      </c>
      <c r="J229" s="219">
        <f t="shared" si="32"/>
        <v>46295</v>
      </c>
      <c r="K229" s="219">
        <v>46325</v>
      </c>
      <c r="L229" s="218" t="e">
        <f t="shared" ca="1" si="36"/>
        <v>#VALUE!</v>
      </c>
      <c r="M229" s="218" t="e">
        <f t="shared" ca="1" si="37"/>
        <v>#VALUE!</v>
      </c>
      <c r="N229" s="220" t="str">
        <f t="shared" si="33"/>
        <v/>
      </c>
    </row>
    <row r="230" spans="1:26" ht="33" x14ac:dyDescent="0.35">
      <c r="A230" s="248" t="s">
        <v>744</v>
      </c>
      <c r="B230" s="218" t="s">
        <v>347</v>
      </c>
      <c r="C230" s="268" t="s">
        <v>294</v>
      </c>
      <c r="D230" s="250" t="s">
        <v>384</v>
      </c>
      <c r="E230" s="267" t="e">
        <f>COUNTIFS('[1]7.2026'!$AG:$AG,A230,'[1]7.2026'!$R:$R,"&lt;&gt;",'[1]7.2026'!$AE:$AE,"&lt;&gt;",'[1]7.2026'!$AF:$AF,"")</f>
        <v>#VALUE!</v>
      </c>
      <c r="F230" s="267" t="e">
        <f>COUNTIFS('[1]7.2026'!AG:AG,A230,'[1]7.2026'!X:X,"&lt;&gt;")</f>
        <v>#VALUE!</v>
      </c>
      <c r="G230" s="267" t="e">
        <f>COUNTIFS('[1]7.2026'!AG:AG,A230,'[1]7.2026'!Z:Z,"&lt;&gt;")</f>
        <v>#VALUE!</v>
      </c>
      <c r="H230" s="251" t="e">
        <f t="shared" si="31"/>
        <v>#VALUE!</v>
      </c>
      <c r="I230" s="219" t="str">
        <f>IFERROR(_xlfn.MAXIFS('[1]7.2026'!$AH:$AH,'[1]7.2026'!$AG:$AG,A230,'[1]7.2026'!$AE:$AE,"&lt;&gt;"),"")</f>
        <v/>
      </c>
      <c r="J230" s="219">
        <f t="shared" si="32"/>
        <v>46295</v>
      </c>
      <c r="K230" s="219">
        <v>46325</v>
      </c>
      <c r="L230" s="218" t="e">
        <f t="shared" ca="1" si="36"/>
        <v>#VALUE!</v>
      </c>
      <c r="M230" s="218" t="e">
        <f t="shared" ca="1" si="37"/>
        <v>#VALUE!</v>
      </c>
      <c r="N230" s="220" t="str">
        <f t="shared" si="33"/>
        <v/>
      </c>
    </row>
    <row r="231" spans="1:26" ht="33" x14ac:dyDescent="0.35">
      <c r="A231" s="248" t="s">
        <v>745</v>
      </c>
      <c r="B231" s="218" t="s">
        <v>348</v>
      </c>
      <c r="C231" s="268" t="s">
        <v>295</v>
      </c>
      <c r="D231" s="250" t="s">
        <v>384</v>
      </c>
      <c r="E231" s="267" t="e">
        <f>COUNTIFS('[1]7.2026'!$AG:$AG,A231,'[1]7.2026'!$R:$R,"&lt;&gt;",'[1]7.2026'!$AE:$AE,"&lt;&gt;",'[1]7.2026'!$AF:$AF,"")</f>
        <v>#VALUE!</v>
      </c>
      <c r="F231" s="267" t="e">
        <f>COUNTIFS('[1]7.2026'!AG:AG,A231,'[1]7.2026'!X:X,"&lt;&gt;")</f>
        <v>#VALUE!</v>
      </c>
      <c r="G231" s="267" t="e">
        <f>COUNTIFS('[1]7.2026'!AG:AG,A231,'[1]7.2026'!Z:Z,"&lt;&gt;")</f>
        <v>#VALUE!</v>
      </c>
      <c r="H231" s="251" t="e">
        <f t="shared" si="31"/>
        <v>#VALUE!</v>
      </c>
      <c r="I231" s="219" t="str">
        <f>IFERROR(_xlfn.MAXIFS('[1]7.2026'!$AH:$AH,'[1]7.2026'!$AG:$AG,A231,'[1]7.2026'!$AE:$AE,"&lt;&gt;"),"")</f>
        <v/>
      </c>
      <c r="J231" s="219">
        <f t="shared" si="32"/>
        <v>46067</v>
      </c>
      <c r="K231" s="219">
        <v>46097</v>
      </c>
      <c r="L231" s="218" t="e">
        <f t="shared" ca="1" si="36"/>
        <v>#VALUE!</v>
      </c>
      <c r="M231" s="218" t="e">
        <f t="shared" ca="1" si="37"/>
        <v>#VALUE!</v>
      </c>
      <c r="N231" s="220" t="str">
        <f t="shared" si="33"/>
        <v/>
      </c>
    </row>
    <row r="232" spans="1:26" x14ac:dyDescent="0.35">
      <c r="A232" s="248" t="s">
        <v>746</v>
      </c>
      <c r="B232" s="218" t="s">
        <v>349</v>
      </c>
      <c r="C232" s="268" t="s">
        <v>296</v>
      </c>
      <c r="D232" s="250" t="s">
        <v>384</v>
      </c>
      <c r="E232" s="267" t="e">
        <f>COUNTIFS('[1]7.2026'!$AG:$AG,A232,'[1]7.2026'!$R:$R,"&lt;&gt;",'[1]7.2026'!$AE:$AE,"&lt;&gt;",'[1]7.2026'!$AF:$AF,"")</f>
        <v>#VALUE!</v>
      </c>
      <c r="F232" s="267" t="e">
        <f>COUNTIFS('[1]7.2026'!AG:AG,A232,'[1]7.2026'!X:X,"&lt;&gt;")</f>
        <v>#VALUE!</v>
      </c>
      <c r="G232" s="267" t="e">
        <f>COUNTIFS('[1]7.2026'!AG:AG,A232,'[1]7.2026'!Z:Z,"&lt;&gt;")</f>
        <v>#VALUE!</v>
      </c>
      <c r="H232" s="251" t="e">
        <f t="shared" si="31"/>
        <v>#VALUE!</v>
      </c>
      <c r="I232" s="219" t="str">
        <f>IFERROR(_xlfn.MAXIFS('[1]7.2026'!$AH:$AH,'[1]7.2026'!$AG:$AG,A232,'[1]7.2026'!$AE:$AE,"&lt;&gt;"),"")</f>
        <v/>
      </c>
      <c r="J232" s="219">
        <f t="shared" si="32"/>
        <v>46265</v>
      </c>
      <c r="K232" s="219">
        <v>46295</v>
      </c>
      <c r="L232" s="218" t="e">
        <f t="shared" ca="1" si="36"/>
        <v>#VALUE!</v>
      </c>
      <c r="M232" s="218" t="e">
        <f t="shared" ca="1" si="37"/>
        <v>#VALUE!</v>
      </c>
      <c r="N232" s="220" t="str">
        <f t="shared" si="33"/>
        <v/>
      </c>
    </row>
    <row r="233" spans="1:26" x14ac:dyDescent="0.35">
      <c r="A233" s="248" t="s">
        <v>1908</v>
      </c>
      <c r="B233" s="218" t="s">
        <v>350</v>
      </c>
      <c r="C233" s="268" t="s">
        <v>2034</v>
      </c>
      <c r="E233" s="267" t="e">
        <f>E234+E235</f>
        <v>#VALUE!</v>
      </c>
      <c r="F233" s="267" t="e">
        <f>F234+F235</f>
        <v>#VALUE!</v>
      </c>
      <c r="G233" s="267" t="e">
        <f>G234+G235</f>
        <v>#VALUE!</v>
      </c>
      <c r="H233" s="251">
        <f t="shared" si="31"/>
        <v>-30</v>
      </c>
      <c r="I233" s="219">
        <f>MAX(I234:I235)</f>
        <v>0</v>
      </c>
      <c r="J233" s="219">
        <f t="shared" si="32"/>
        <v>46295</v>
      </c>
      <c r="K233" s="219">
        <v>46325</v>
      </c>
      <c r="L233" s="218" t="e">
        <f t="shared" ca="1" si="36"/>
        <v>#VALUE!</v>
      </c>
      <c r="M233" s="218" t="e">
        <f t="shared" ca="1" si="37"/>
        <v>#VALUE!</v>
      </c>
      <c r="N233" s="220" t="e">
        <f>G233/E233</f>
        <v>#VALUE!</v>
      </c>
      <c r="O233" s="242"/>
      <c r="P233" s="242"/>
    </row>
    <row r="234" spans="1:26" x14ac:dyDescent="0.35">
      <c r="A234" s="248" t="s">
        <v>747</v>
      </c>
      <c r="C234" s="249" t="s">
        <v>1960</v>
      </c>
      <c r="D234" s="250" t="s">
        <v>384</v>
      </c>
      <c r="E234" s="218" t="e">
        <f>COUNTIFS('[1]7.2026'!$AG:$AG,A234,'[1]7.2026'!$R:$R,"&lt;&gt;",'[1]7.2026'!$AE:$AE,"&lt;&gt;",'[1]7.2026'!$AF:$AF,"")</f>
        <v>#VALUE!</v>
      </c>
      <c r="F234" s="218" t="e">
        <f>COUNTIFS('[1]7.2026'!AG:AG,A234,'[1]7.2026'!X:X,"&lt;&gt;")</f>
        <v>#VALUE!</v>
      </c>
      <c r="G234" s="218" t="e">
        <f>COUNTIFS('[1]7.2026'!AG:AG,A234,'[1]7.2026'!Z:Z,"&lt;&gt;")</f>
        <v>#VALUE!</v>
      </c>
      <c r="H234" s="251" t="e">
        <f t="shared" si="31"/>
        <v>#VALUE!</v>
      </c>
      <c r="I234" s="219" t="str">
        <f>IFERROR(_xlfn.MAXIFS('[1]7.2026'!$AH:$AH,'[1]7.2026'!$AG:$AG,A234,'[1]7.2026'!$AE:$AE,"&lt;&gt;"),"")</f>
        <v/>
      </c>
      <c r="J234" s="219">
        <f t="shared" si="32"/>
        <v>46295</v>
      </c>
      <c r="K234" s="219">
        <v>46325</v>
      </c>
      <c r="L234" s="218" t="e">
        <f t="shared" ca="1" si="36"/>
        <v>#VALUE!</v>
      </c>
      <c r="M234" s="218" t="e">
        <f t="shared" ca="1" si="37"/>
        <v>#VALUE!</v>
      </c>
      <c r="N234" s="220" t="str">
        <f>IFERROR(G234/E234,"")</f>
        <v/>
      </c>
      <c r="O234" s="242"/>
      <c r="P234" s="242"/>
    </row>
    <row r="235" spans="1:26" x14ac:dyDescent="0.35">
      <c r="A235" s="248" t="s">
        <v>748</v>
      </c>
      <c r="C235" s="249" t="s">
        <v>1961</v>
      </c>
      <c r="D235" s="250" t="s">
        <v>382</v>
      </c>
      <c r="E235" s="218" t="e">
        <f>COUNTIFS('[1]7.2026'!$AG:$AG,A235,'[1]7.2026'!$R:$R,"&lt;&gt;",'[1]7.2026'!$AE:$AE,"&lt;&gt;",'[1]7.2026'!$AF:$AF,"")</f>
        <v>#VALUE!</v>
      </c>
      <c r="F235" s="218" t="e">
        <f>COUNTIFS('[1]7.2026'!AG:AG,A235,'[1]7.2026'!X:X,"&lt;&gt;")</f>
        <v>#VALUE!</v>
      </c>
      <c r="G235" s="218" t="e">
        <f>COUNTIFS('[1]7.2026'!AG:AG,A235,'[1]7.2026'!Z:Z,"&lt;&gt;")</f>
        <v>#VALUE!</v>
      </c>
      <c r="H235" s="251" t="e">
        <f t="shared" si="31"/>
        <v>#VALUE!</v>
      </c>
      <c r="I235" s="219" t="str">
        <f>IFERROR(_xlfn.MAXIFS('[1]7.2026'!$AH:$AH,'[1]7.2026'!$AG:$AG,A235,'[1]7.2026'!$AE:$AE,"&lt;&gt;"),"")</f>
        <v/>
      </c>
      <c r="J235" s="219">
        <f t="shared" si="32"/>
        <v>46295</v>
      </c>
      <c r="K235" s="219">
        <v>46325</v>
      </c>
      <c r="L235" s="218" t="e">
        <f t="shared" ca="1" si="36"/>
        <v>#VALUE!</v>
      </c>
      <c r="M235" s="218" t="e">
        <f t="shared" ca="1" si="37"/>
        <v>#VALUE!</v>
      </c>
      <c r="N235" s="220" t="str">
        <f>IFERROR(G235/E235,"")</f>
        <v/>
      </c>
      <c r="O235" s="242"/>
      <c r="P235" s="242"/>
    </row>
    <row r="236" spans="1:26" s="281" customFormat="1" x14ac:dyDescent="0.35">
      <c r="A236" s="264" t="s">
        <v>749</v>
      </c>
      <c r="B236" s="265" t="s">
        <v>351</v>
      </c>
      <c r="C236" s="266" t="s">
        <v>297</v>
      </c>
      <c r="D236" s="272" t="s">
        <v>384</v>
      </c>
      <c r="E236" s="267" t="e">
        <f>COUNTIFS('[1]7.2026'!$AG:$AG,A236,'[1]7.2026'!$R:$R,"&lt;&gt;",'[1]7.2026'!$AE:$AE,"&lt;&gt;",'[1]7.2026'!$AF:$AF,"")</f>
        <v>#VALUE!</v>
      </c>
      <c r="F236" s="267" t="e">
        <f>COUNTIFS('[1]7.2026'!AG:AG,A236,'[1]7.2026'!X:X,"&lt;&gt;")</f>
        <v>#VALUE!</v>
      </c>
      <c r="G236" s="267" t="e">
        <f>COUNTIFS('[1]7.2026'!AG:AG,A236,'[1]7.2026'!Z:Z,"&lt;&gt;")</f>
        <v>#VALUE!</v>
      </c>
      <c r="H236" s="258"/>
      <c r="I236" s="260"/>
      <c r="J236" s="260"/>
      <c r="K236" s="277"/>
      <c r="L236" s="277"/>
      <c r="M236" s="262"/>
      <c r="N236" s="278" t="str">
        <f>IFERROR(G236/E236,"")</f>
        <v/>
      </c>
      <c r="O236" s="279"/>
      <c r="P236" s="279"/>
      <c r="Q236" s="278"/>
      <c r="R236" s="280"/>
      <c r="S236" s="280"/>
      <c r="T236" s="278"/>
      <c r="V236" s="265"/>
      <c r="W236" s="265"/>
      <c r="X236" s="265"/>
      <c r="Y236" s="265"/>
      <c r="Z236" s="265"/>
    </row>
  </sheetData>
  <autoFilter ref="A1:N236" xr:uid="{CDFE9C4D-F4A5-44FA-B783-A3EDCB887C19}">
    <filterColumn colId="7" showButton="0"/>
    <filterColumn colId="9" showButton="0"/>
  </autoFilter>
  <mergeCells count="2">
    <mergeCell ref="H1:I1"/>
    <mergeCell ref="J1:K1"/>
  </mergeCells>
  <conditionalFormatting sqref="M1:N46 L5:L45 L47:N50 M51:N51 L52:N54 M55:N56 L57:N61 M62:N63 L64:N66 M67:N67 L68:N74 M75:N75 L76:N76 M77:N77 L78:N94 M95:N95 L96:N100 M101:N102 L103:N107 M108:N108 L109:N109 M110:N111 L112:N112 M113:N113 L114:N116 M117:N117 L118:N123 M124:N125 L126:N136 M137:N137 L138:N149 M150:N150 L151:N160 M161:N162 L163:N186 M187:N187 L188:N188 M189:N190 L191:N210 M211:N213 L214:N221 M222:N222 L223:N235 M236:N1048576">
    <cfRule type="cellIs" dxfId="10" priority="1" operator="equal">
      <formula>"On Schedule"</formula>
    </cfRule>
    <cfRule type="cellIs" dxfId="9" priority="2" operator="equal">
      <formula>"Completed"</formula>
    </cfRule>
    <cfRule type="cellIs" dxfId="8" priority="3" operator="equal">
      <formula>"Late"</formula>
    </cfRule>
  </conditionalFormatting>
  <conditionalFormatting sqref="N5:N124 N126:N236">
    <cfRule type="containsBlanks" dxfId="7" priority="4">
      <formula>LEN(TRIM(N5))=0</formula>
    </cfRule>
  </conditionalFormatting>
  <printOptions horizontalCentered="1"/>
  <pageMargins left="0.39370078740157483" right="0.39370078740157483" top="0.39370078740157483" bottom="0.39370078740157483" header="7.874015748031496E-2" footer="7.874015748031496E-2"/>
  <pageSetup paperSize="8" scale="83" fitToHeight="0" orientation="portrait" r:id="rId1"/>
  <headerFooter>
    <oddFooter>&amp;LPrepare By : Sawaniya Update Date : &amp;D&amp;C&amp;P of &amp;N&amp;R&amp;F Sheet 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9AE1-D33F-4B88-BB37-2E758192B0A3}">
  <sheetPr codeName="Sheet19"/>
  <dimension ref="A1:Z92"/>
  <sheetViews>
    <sheetView topLeftCell="H76" workbookViewId="0">
      <selection activeCell="R87" sqref="R87"/>
    </sheetView>
  </sheetViews>
  <sheetFormatPr defaultRowHeight="14.25" x14ac:dyDescent="0.2"/>
  <cols>
    <col min="1" max="1" width="12.5" style="41" customWidth="1"/>
    <col min="2" max="2" width="13.5" style="83" bestFit="1" customWidth="1"/>
    <col min="3" max="3" width="14.125" style="41" bestFit="1" customWidth="1"/>
    <col min="4" max="4" width="26.625" style="84" bestFit="1" customWidth="1"/>
    <col min="5" max="5" width="18.5" style="84" bestFit="1" customWidth="1"/>
    <col min="6" max="6" width="89.125" style="41" bestFit="1" customWidth="1"/>
    <col min="7" max="7" width="22.75" style="41" bestFit="1" customWidth="1"/>
    <col min="8" max="8" width="17.5" style="41" bestFit="1" customWidth="1"/>
    <col min="9" max="9" width="18.125" style="41" bestFit="1" customWidth="1"/>
    <col min="10" max="10" width="16.75" style="41" bestFit="1" customWidth="1"/>
    <col min="11" max="11" width="23.125" style="41" bestFit="1" customWidth="1"/>
    <col min="12" max="12" width="24.25" style="41" bestFit="1" customWidth="1"/>
    <col min="13" max="13" width="23.375" style="41" bestFit="1" customWidth="1"/>
    <col min="14" max="14" width="23.75" style="41" bestFit="1" customWidth="1"/>
    <col min="15" max="15" width="25.375" style="41" bestFit="1" customWidth="1"/>
    <col min="16" max="16" width="23.625" style="41" bestFit="1" customWidth="1"/>
    <col min="17" max="17" width="19" style="85" bestFit="1" customWidth="1"/>
    <col min="18" max="18" width="26.875" style="41" customWidth="1"/>
    <col min="19" max="19" width="27.375" style="41" bestFit="1" customWidth="1"/>
    <col min="20" max="20" width="21" style="41" customWidth="1"/>
    <col min="21" max="21" width="16.625" style="41" bestFit="1" customWidth="1"/>
    <col min="22" max="22" width="66.625" style="41" bestFit="1" customWidth="1"/>
    <col min="23" max="23" width="9" style="41"/>
    <col min="24" max="24" width="8.5" style="41" bestFit="1" customWidth="1"/>
    <col min="25" max="25" width="14" style="41" bestFit="1" customWidth="1"/>
    <col min="26" max="26" width="14.625" style="41" bestFit="1" customWidth="1"/>
    <col min="27" max="16384" width="9" style="41"/>
  </cols>
  <sheetData>
    <row r="1" spans="1:26" ht="82.5" customHeight="1" x14ac:dyDescent="0.2">
      <c r="A1" s="35" t="s">
        <v>1608</v>
      </c>
      <c r="B1" s="35" t="s">
        <v>756</v>
      </c>
      <c r="C1" s="35" t="s">
        <v>1656</v>
      </c>
      <c r="D1" s="35" t="s">
        <v>439</v>
      </c>
      <c r="E1" s="35" t="s">
        <v>1657</v>
      </c>
      <c r="F1" s="35" t="s">
        <v>1658</v>
      </c>
      <c r="G1" s="35" t="s">
        <v>1654</v>
      </c>
      <c r="H1" s="36" t="s">
        <v>1659</v>
      </c>
      <c r="I1" s="35" t="s">
        <v>1660</v>
      </c>
      <c r="J1" s="35" t="s">
        <v>1661</v>
      </c>
      <c r="K1" s="36" t="s">
        <v>1662</v>
      </c>
      <c r="L1" s="35" t="s">
        <v>1663</v>
      </c>
      <c r="M1" s="35" t="s">
        <v>1664</v>
      </c>
      <c r="N1" s="36" t="s">
        <v>1665</v>
      </c>
      <c r="O1" s="35" t="s">
        <v>1666</v>
      </c>
      <c r="P1" s="35" t="s">
        <v>1667</v>
      </c>
      <c r="Q1" s="37" t="s">
        <v>17</v>
      </c>
      <c r="R1" s="38" t="s">
        <v>1668</v>
      </c>
      <c r="S1" s="39" t="s">
        <v>1669</v>
      </c>
      <c r="T1" s="40" t="s">
        <v>1655</v>
      </c>
      <c r="U1" s="39" t="s">
        <v>440</v>
      </c>
      <c r="V1" s="38" t="s">
        <v>1670</v>
      </c>
    </row>
    <row r="2" spans="1:26" ht="15" x14ac:dyDescent="0.2">
      <c r="A2" s="42">
        <v>1</v>
      </c>
      <c r="B2" s="43" t="s">
        <v>688</v>
      </c>
      <c r="C2" s="42" t="s">
        <v>1671</v>
      </c>
      <c r="D2" s="44" t="s">
        <v>403</v>
      </c>
      <c r="E2" s="45" t="s">
        <v>353</v>
      </c>
      <c r="F2" s="46" t="s">
        <v>356</v>
      </c>
      <c r="G2" s="47">
        <v>46265</v>
      </c>
      <c r="H2" s="48">
        <v>1</v>
      </c>
      <c r="I2" s="47">
        <v>46140</v>
      </c>
      <c r="J2" s="47" t="s">
        <v>1859</v>
      </c>
      <c r="K2" s="48">
        <v>1</v>
      </c>
      <c r="L2" s="47">
        <v>46171</v>
      </c>
      <c r="M2" s="47" t="s">
        <v>1859</v>
      </c>
      <c r="N2" s="48">
        <v>0.75</v>
      </c>
      <c r="O2" s="47">
        <v>46295</v>
      </c>
      <c r="P2" s="47" t="s">
        <v>1860</v>
      </c>
      <c r="Q2" s="49">
        <f t="shared" ref="Q2:Q65" si="0">(H2*$X$3)+(K2*$Y$3)+(N2*$Z$3)</f>
        <v>0.82499999999999996</v>
      </c>
      <c r="R2" s="50" t="s">
        <v>1672</v>
      </c>
      <c r="S2" s="50" t="s">
        <v>1673</v>
      </c>
      <c r="T2" s="45" t="s">
        <v>382</v>
      </c>
      <c r="U2" s="50" t="s">
        <v>865</v>
      </c>
      <c r="V2" s="46" t="s">
        <v>1674</v>
      </c>
      <c r="X2" s="51" t="s">
        <v>0</v>
      </c>
      <c r="Y2" s="51" t="s">
        <v>1</v>
      </c>
      <c r="Z2" s="51" t="s">
        <v>1675</v>
      </c>
    </row>
    <row r="3" spans="1:26" ht="15" x14ac:dyDescent="0.2">
      <c r="A3" s="42">
        <v>2</v>
      </c>
      <c r="B3" s="43" t="s">
        <v>689</v>
      </c>
      <c r="C3" s="42" t="s">
        <v>1671</v>
      </c>
      <c r="D3" s="44" t="s">
        <v>404</v>
      </c>
      <c r="E3" s="45" t="s">
        <v>353</v>
      </c>
      <c r="F3" s="46" t="s">
        <v>357</v>
      </c>
      <c r="G3" s="47">
        <v>46265</v>
      </c>
      <c r="H3" s="48">
        <v>1</v>
      </c>
      <c r="I3" s="47">
        <v>46140</v>
      </c>
      <c r="J3" s="47" t="s">
        <v>1859</v>
      </c>
      <c r="K3" s="48">
        <v>1</v>
      </c>
      <c r="L3" s="47">
        <v>46171</v>
      </c>
      <c r="M3" s="47" t="s">
        <v>1859</v>
      </c>
      <c r="N3" s="48">
        <v>0</v>
      </c>
      <c r="O3" s="47">
        <v>46295</v>
      </c>
      <c r="P3" s="47" t="s">
        <v>1860</v>
      </c>
      <c r="Q3" s="49">
        <f t="shared" si="0"/>
        <v>0.30000000000000004</v>
      </c>
      <c r="R3" s="50" t="s">
        <v>1672</v>
      </c>
      <c r="S3" s="50" t="s">
        <v>1673</v>
      </c>
      <c r="T3" s="50" t="s">
        <v>384</v>
      </c>
      <c r="U3" s="50" t="s">
        <v>1676</v>
      </c>
      <c r="V3" s="46" t="s">
        <v>1674</v>
      </c>
      <c r="X3" s="52">
        <v>0.1</v>
      </c>
      <c r="Y3" s="52">
        <v>0.2</v>
      </c>
      <c r="Z3" s="52">
        <v>0.7</v>
      </c>
    </row>
    <row r="4" spans="1:26" ht="60" x14ac:dyDescent="0.2">
      <c r="A4" s="42">
        <v>3</v>
      </c>
      <c r="B4" s="43" t="s">
        <v>690</v>
      </c>
      <c r="C4" s="42" t="s">
        <v>1677</v>
      </c>
      <c r="D4" s="44" t="s">
        <v>405</v>
      </c>
      <c r="E4" s="45" t="s">
        <v>353</v>
      </c>
      <c r="F4" s="46" t="s">
        <v>252</v>
      </c>
      <c r="G4" s="47">
        <v>46265</v>
      </c>
      <c r="H4" s="48">
        <v>1</v>
      </c>
      <c r="I4" s="47">
        <v>46066</v>
      </c>
      <c r="J4" s="47" t="s">
        <v>1859</v>
      </c>
      <c r="K4" s="48">
        <v>1</v>
      </c>
      <c r="L4" s="47">
        <v>46112</v>
      </c>
      <c r="M4" s="47" t="s">
        <v>1859</v>
      </c>
      <c r="N4" s="48">
        <v>1</v>
      </c>
      <c r="O4" s="47">
        <v>46234</v>
      </c>
      <c r="P4" s="47" t="s">
        <v>1859</v>
      </c>
      <c r="Q4" s="49">
        <f t="shared" si="0"/>
        <v>1</v>
      </c>
      <c r="R4" s="50" t="s">
        <v>1672</v>
      </c>
      <c r="S4" s="50" t="s">
        <v>1678</v>
      </c>
      <c r="T4" s="50" t="s">
        <v>384</v>
      </c>
      <c r="U4" s="50" t="s">
        <v>1676</v>
      </c>
      <c r="V4" s="46" t="s">
        <v>1679</v>
      </c>
    </row>
    <row r="5" spans="1:26" ht="30" x14ac:dyDescent="0.2">
      <c r="A5" s="42">
        <v>4</v>
      </c>
      <c r="B5" s="43" t="s">
        <v>691</v>
      </c>
      <c r="C5" s="42" t="s">
        <v>1680</v>
      </c>
      <c r="D5" s="44" t="s">
        <v>406</v>
      </c>
      <c r="E5" s="45" t="s">
        <v>353</v>
      </c>
      <c r="F5" s="46" t="s">
        <v>1681</v>
      </c>
      <c r="G5" s="47">
        <v>46265</v>
      </c>
      <c r="H5" s="48">
        <v>1</v>
      </c>
      <c r="I5" s="47">
        <v>46066</v>
      </c>
      <c r="J5" s="47" t="s">
        <v>1859</v>
      </c>
      <c r="K5" s="48">
        <v>1</v>
      </c>
      <c r="L5" s="47">
        <v>46112</v>
      </c>
      <c r="M5" s="47" t="s">
        <v>1859</v>
      </c>
      <c r="N5" s="48">
        <v>1</v>
      </c>
      <c r="O5" s="47">
        <v>46234</v>
      </c>
      <c r="P5" s="47" t="s">
        <v>1859</v>
      </c>
      <c r="Q5" s="49">
        <f t="shared" si="0"/>
        <v>1</v>
      </c>
      <c r="R5" s="50" t="s">
        <v>1672</v>
      </c>
      <c r="S5" s="50" t="s">
        <v>1678</v>
      </c>
      <c r="T5" s="50" t="s">
        <v>384</v>
      </c>
      <c r="U5" s="50" t="s">
        <v>1676</v>
      </c>
      <c r="V5" s="46" t="s">
        <v>1682</v>
      </c>
    </row>
    <row r="6" spans="1:26" ht="15" x14ac:dyDescent="0.2">
      <c r="A6" s="42">
        <v>5</v>
      </c>
      <c r="B6" s="43" t="s">
        <v>694</v>
      </c>
      <c r="C6" s="42" t="s">
        <v>1683</v>
      </c>
      <c r="D6" s="53" t="s">
        <v>409</v>
      </c>
      <c r="E6" s="45" t="s">
        <v>353</v>
      </c>
      <c r="F6" s="46" t="s">
        <v>254</v>
      </c>
      <c r="G6" s="47">
        <v>46418</v>
      </c>
      <c r="H6" s="48">
        <v>1</v>
      </c>
      <c r="I6" s="47">
        <v>46309</v>
      </c>
      <c r="J6" s="47" t="s">
        <v>1859</v>
      </c>
      <c r="K6" s="48">
        <v>1</v>
      </c>
      <c r="L6" s="47">
        <v>46340</v>
      </c>
      <c r="M6" s="47" t="s">
        <v>1859</v>
      </c>
      <c r="N6" s="48">
        <v>1</v>
      </c>
      <c r="O6" s="47">
        <v>46387</v>
      </c>
      <c r="P6" s="47" t="s">
        <v>1859</v>
      </c>
      <c r="Q6" s="49">
        <f t="shared" si="0"/>
        <v>1</v>
      </c>
      <c r="R6" s="50" t="s">
        <v>1672</v>
      </c>
      <c r="S6" s="50" t="s">
        <v>1684</v>
      </c>
      <c r="T6" s="50" t="s">
        <v>384</v>
      </c>
      <c r="U6" s="50" t="s">
        <v>1676</v>
      </c>
      <c r="V6" s="46" t="s">
        <v>1685</v>
      </c>
    </row>
    <row r="7" spans="1:26" s="64" customFormat="1" ht="28.5" x14ac:dyDescent="0.2">
      <c r="A7" s="42">
        <v>6</v>
      </c>
      <c r="B7" s="54" t="s">
        <v>710</v>
      </c>
      <c r="C7" s="55" t="s">
        <v>1686</v>
      </c>
      <c r="D7" s="56" t="s">
        <v>1687</v>
      </c>
      <c r="E7" s="57" t="s">
        <v>353</v>
      </c>
      <c r="F7" s="58" t="s">
        <v>1688</v>
      </c>
      <c r="G7" s="59">
        <v>46265</v>
      </c>
      <c r="H7" s="60">
        <v>1</v>
      </c>
      <c r="I7" s="59">
        <v>46188</v>
      </c>
      <c r="J7" s="59" t="s">
        <v>1859</v>
      </c>
      <c r="K7" s="60">
        <v>0.3</v>
      </c>
      <c r="L7" s="59">
        <v>46203</v>
      </c>
      <c r="M7" s="59" t="s">
        <v>1861</v>
      </c>
      <c r="N7" s="60">
        <v>0.3</v>
      </c>
      <c r="O7" s="59">
        <v>46326</v>
      </c>
      <c r="P7" s="59" t="s">
        <v>1860</v>
      </c>
      <c r="Q7" s="61">
        <f t="shared" si="0"/>
        <v>0.37</v>
      </c>
      <c r="R7" s="62" t="s">
        <v>1672</v>
      </c>
      <c r="S7" s="62" t="s">
        <v>1673</v>
      </c>
      <c r="T7" s="62" t="s">
        <v>384</v>
      </c>
      <c r="U7" s="62" t="s">
        <v>1676</v>
      </c>
      <c r="V7" s="63" t="s">
        <v>1689</v>
      </c>
    </row>
    <row r="8" spans="1:26" ht="15" x14ac:dyDescent="0.2">
      <c r="A8" s="42">
        <v>7</v>
      </c>
      <c r="B8" s="43" t="s">
        <v>716</v>
      </c>
      <c r="C8" s="42" t="s">
        <v>1690</v>
      </c>
      <c r="D8" s="65" t="s">
        <v>421</v>
      </c>
      <c r="E8" s="50" t="s">
        <v>353</v>
      </c>
      <c r="F8" s="46" t="s">
        <v>270</v>
      </c>
      <c r="G8" s="47">
        <v>46203</v>
      </c>
      <c r="H8" s="48">
        <v>1</v>
      </c>
      <c r="I8" s="47">
        <v>46095</v>
      </c>
      <c r="J8" s="47" t="s">
        <v>1859</v>
      </c>
      <c r="K8" s="48">
        <v>1</v>
      </c>
      <c r="L8" s="47">
        <v>46126</v>
      </c>
      <c r="M8" s="47" t="s">
        <v>1859</v>
      </c>
      <c r="N8" s="48">
        <v>1</v>
      </c>
      <c r="O8" s="47">
        <v>46249</v>
      </c>
      <c r="P8" s="47" t="s">
        <v>1859</v>
      </c>
      <c r="Q8" s="49">
        <f t="shared" si="0"/>
        <v>1</v>
      </c>
      <c r="R8" s="50" t="s">
        <v>1672</v>
      </c>
      <c r="S8" s="50" t="s">
        <v>1684</v>
      </c>
      <c r="T8" s="50" t="s">
        <v>384</v>
      </c>
      <c r="U8" s="50" t="s">
        <v>1676</v>
      </c>
      <c r="V8" s="66" t="s">
        <v>1691</v>
      </c>
    </row>
    <row r="9" spans="1:26" ht="15" x14ac:dyDescent="0.2">
      <c r="A9" s="42">
        <v>8</v>
      </c>
      <c r="B9" s="43" t="s">
        <v>717</v>
      </c>
      <c r="C9" s="42" t="s">
        <v>1692</v>
      </c>
      <c r="D9" s="67" t="s">
        <v>422</v>
      </c>
      <c r="E9" s="45" t="s">
        <v>353</v>
      </c>
      <c r="F9" s="46" t="s">
        <v>366</v>
      </c>
      <c r="G9" s="47">
        <v>46326</v>
      </c>
      <c r="H9" s="48">
        <v>1</v>
      </c>
      <c r="I9" s="47">
        <v>46187</v>
      </c>
      <c r="J9" s="47" t="s">
        <v>1859</v>
      </c>
      <c r="K9" s="48">
        <v>1</v>
      </c>
      <c r="L9" s="47">
        <v>46233</v>
      </c>
      <c r="M9" s="47" t="s">
        <v>1859</v>
      </c>
      <c r="N9" s="48">
        <v>0</v>
      </c>
      <c r="O9" s="47">
        <v>46295</v>
      </c>
      <c r="P9" s="47" t="s">
        <v>1860</v>
      </c>
      <c r="Q9" s="49">
        <f t="shared" si="0"/>
        <v>0.30000000000000004</v>
      </c>
      <c r="R9" s="50" t="s">
        <v>1672</v>
      </c>
      <c r="S9" s="50" t="s">
        <v>1693</v>
      </c>
      <c r="T9" s="45" t="s">
        <v>382</v>
      </c>
      <c r="U9" s="50" t="s">
        <v>865</v>
      </c>
      <c r="V9" s="46" t="s">
        <v>1694</v>
      </c>
    </row>
    <row r="10" spans="1:26" ht="15" x14ac:dyDescent="0.2">
      <c r="A10" s="42">
        <v>9</v>
      </c>
      <c r="B10" s="43" t="s">
        <v>718</v>
      </c>
      <c r="C10" s="42" t="s">
        <v>1692</v>
      </c>
      <c r="D10" s="68" t="s">
        <v>423</v>
      </c>
      <c r="E10" s="45" t="s">
        <v>353</v>
      </c>
      <c r="F10" s="46" t="s">
        <v>367</v>
      </c>
      <c r="G10" s="47">
        <v>46326</v>
      </c>
      <c r="H10" s="48">
        <v>1</v>
      </c>
      <c r="I10" s="47">
        <v>46187</v>
      </c>
      <c r="J10" s="47" t="s">
        <v>1859</v>
      </c>
      <c r="K10" s="48">
        <v>1</v>
      </c>
      <c r="L10" s="47">
        <v>46233</v>
      </c>
      <c r="M10" s="47" t="s">
        <v>1859</v>
      </c>
      <c r="N10" s="48">
        <v>0</v>
      </c>
      <c r="O10" s="47">
        <v>46295</v>
      </c>
      <c r="P10" s="47" t="s">
        <v>1860</v>
      </c>
      <c r="Q10" s="49">
        <f t="shared" si="0"/>
        <v>0.30000000000000004</v>
      </c>
      <c r="R10" s="50" t="s">
        <v>1672</v>
      </c>
      <c r="S10" s="50" t="s">
        <v>1693</v>
      </c>
      <c r="T10" s="50" t="s">
        <v>384</v>
      </c>
      <c r="U10" s="50" t="s">
        <v>1676</v>
      </c>
      <c r="V10" s="46" t="s">
        <v>1694</v>
      </c>
    </row>
    <row r="11" spans="1:26" ht="45" x14ac:dyDescent="0.2">
      <c r="A11" s="42">
        <v>10</v>
      </c>
      <c r="B11" s="43" t="s">
        <v>657</v>
      </c>
      <c r="C11" s="42" t="s">
        <v>1695</v>
      </c>
      <c r="D11" s="69" t="s">
        <v>392</v>
      </c>
      <c r="E11" s="50" t="s">
        <v>353</v>
      </c>
      <c r="F11" s="46" t="s">
        <v>189</v>
      </c>
      <c r="G11" s="47">
        <v>46418</v>
      </c>
      <c r="H11" s="48">
        <v>0.1</v>
      </c>
      <c r="I11" s="47">
        <v>46264</v>
      </c>
      <c r="J11" s="47" t="s">
        <v>1861</v>
      </c>
      <c r="K11" s="48">
        <v>0</v>
      </c>
      <c r="L11" s="47">
        <v>46295</v>
      </c>
      <c r="M11" s="47" t="s">
        <v>1860</v>
      </c>
      <c r="N11" s="48">
        <v>0</v>
      </c>
      <c r="O11" s="47">
        <v>46387</v>
      </c>
      <c r="P11" s="47" t="s">
        <v>1860</v>
      </c>
      <c r="Q11" s="49">
        <f t="shared" si="0"/>
        <v>1.0000000000000002E-2</v>
      </c>
      <c r="R11" s="50" t="s">
        <v>1696</v>
      </c>
      <c r="S11" s="50" t="s">
        <v>1684</v>
      </c>
      <c r="T11" s="50" t="s">
        <v>393</v>
      </c>
      <c r="U11" s="50" t="s">
        <v>1676</v>
      </c>
      <c r="V11" s="66" t="s">
        <v>1697</v>
      </c>
    </row>
    <row r="12" spans="1:26" ht="30" x14ac:dyDescent="0.2">
      <c r="A12" s="42">
        <v>11</v>
      </c>
      <c r="B12" s="43" t="s">
        <v>658</v>
      </c>
      <c r="C12" s="42" t="s">
        <v>1698</v>
      </c>
      <c r="D12" s="53" t="s">
        <v>394</v>
      </c>
      <c r="E12" s="50" t="s">
        <v>353</v>
      </c>
      <c r="F12" s="46" t="s">
        <v>190</v>
      </c>
      <c r="G12" s="47">
        <v>46203</v>
      </c>
      <c r="H12" s="48">
        <v>1</v>
      </c>
      <c r="I12" s="47">
        <v>46080</v>
      </c>
      <c r="J12" s="47" t="s">
        <v>1859</v>
      </c>
      <c r="K12" s="48">
        <v>1</v>
      </c>
      <c r="L12" s="47">
        <v>46142</v>
      </c>
      <c r="M12" s="47" t="s">
        <v>1859</v>
      </c>
      <c r="N12" s="48">
        <v>0.9</v>
      </c>
      <c r="O12" s="47">
        <v>46265</v>
      </c>
      <c r="P12" s="47" t="s">
        <v>1860</v>
      </c>
      <c r="Q12" s="49">
        <f t="shared" si="0"/>
        <v>0.93</v>
      </c>
      <c r="R12" s="50" t="s">
        <v>1696</v>
      </c>
      <c r="S12" s="50" t="s">
        <v>1693</v>
      </c>
      <c r="T12" s="50" t="s">
        <v>384</v>
      </c>
      <c r="U12" s="50" t="s">
        <v>1676</v>
      </c>
      <c r="V12" s="46" t="s">
        <v>1699</v>
      </c>
    </row>
    <row r="13" spans="1:26" ht="30" x14ac:dyDescent="0.2">
      <c r="A13" s="42">
        <v>12</v>
      </c>
      <c r="B13" s="43" t="s">
        <v>659</v>
      </c>
      <c r="C13" s="42" t="s">
        <v>1700</v>
      </c>
      <c r="D13" s="44" t="s">
        <v>395</v>
      </c>
      <c r="E13" s="50" t="s">
        <v>353</v>
      </c>
      <c r="F13" s="46" t="s">
        <v>1701</v>
      </c>
      <c r="G13" s="47">
        <v>46418</v>
      </c>
      <c r="H13" s="48">
        <v>1</v>
      </c>
      <c r="I13" s="47">
        <v>46203</v>
      </c>
      <c r="J13" s="47" t="s">
        <v>1859</v>
      </c>
      <c r="K13" s="48">
        <v>0.5</v>
      </c>
      <c r="L13" s="47">
        <v>46234</v>
      </c>
      <c r="M13" s="47" t="s">
        <v>1861</v>
      </c>
      <c r="N13" s="48">
        <v>0</v>
      </c>
      <c r="O13" s="47">
        <v>46387</v>
      </c>
      <c r="P13" s="47" t="s">
        <v>1860</v>
      </c>
      <c r="Q13" s="49">
        <f t="shared" si="0"/>
        <v>0.2</v>
      </c>
      <c r="R13" s="50" t="s">
        <v>1696</v>
      </c>
      <c r="S13" s="50" t="s">
        <v>1693</v>
      </c>
      <c r="T13" s="50" t="s">
        <v>384</v>
      </c>
      <c r="U13" s="50" t="s">
        <v>1676</v>
      </c>
      <c r="V13" s="46" t="s">
        <v>1702</v>
      </c>
    </row>
    <row r="14" spans="1:26" ht="60" x14ac:dyDescent="0.2">
      <c r="A14" s="42">
        <v>13</v>
      </c>
      <c r="B14" s="43" t="s">
        <v>676</v>
      </c>
      <c r="C14" s="42" t="s">
        <v>1703</v>
      </c>
      <c r="D14" s="69" t="s">
        <v>401</v>
      </c>
      <c r="E14" s="50" t="s">
        <v>353</v>
      </c>
      <c r="F14" s="46" t="s">
        <v>203</v>
      </c>
      <c r="G14" s="47">
        <v>46418</v>
      </c>
      <c r="H14" s="48">
        <v>0.1</v>
      </c>
      <c r="I14" s="47">
        <v>46234</v>
      </c>
      <c r="J14" s="47" t="s">
        <v>1860</v>
      </c>
      <c r="K14" s="48">
        <v>0</v>
      </c>
      <c r="L14" s="47">
        <v>46265</v>
      </c>
      <c r="M14" s="47" t="s">
        <v>1860</v>
      </c>
      <c r="N14" s="48">
        <v>0</v>
      </c>
      <c r="O14" s="47">
        <v>46387</v>
      </c>
      <c r="P14" s="47" t="s">
        <v>1860</v>
      </c>
      <c r="Q14" s="49">
        <f t="shared" si="0"/>
        <v>1.0000000000000002E-2</v>
      </c>
      <c r="R14" s="50" t="s">
        <v>1696</v>
      </c>
      <c r="S14" s="50" t="s">
        <v>1684</v>
      </c>
      <c r="T14" s="50" t="s">
        <v>393</v>
      </c>
      <c r="U14" s="50" t="s">
        <v>1676</v>
      </c>
      <c r="V14" s="46" t="s">
        <v>1704</v>
      </c>
    </row>
    <row r="15" spans="1:26" ht="30" x14ac:dyDescent="0.2">
      <c r="A15" s="42">
        <v>14</v>
      </c>
      <c r="B15" s="43" t="s">
        <v>703</v>
      </c>
      <c r="C15" s="42"/>
      <c r="D15" s="69"/>
      <c r="E15" s="45" t="s">
        <v>353</v>
      </c>
      <c r="F15" s="46" t="s">
        <v>261</v>
      </c>
      <c r="G15" s="47">
        <v>46418</v>
      </c>
      <c r="H15" s="48">
        <v>1</v>
      </c>
      <c r="I15" s="47">
        <v>46264</v>
      </c>
      <c r="J15" s="47" t="s">
        <v>1859</v>
      </c>
      <c r="K15" s="48">
        <v>1</v>
      </c>
      <c r="L15" s="47">
        <v>46295</v>
      </c>
      <c r="M15" s="47" t="s">
        <v>1859</v>
      </c>
      <c r="N15" s="48">
        <v>0</v>
      </c>
      <c r="O15" s="47">
        <v>46387</v>
      </c>
      <c r="P15" s="47" t="s">
        <v>1860</v>
      </c>
      <c r="Q15" s="49">
        <f t="shared" si="0"/>
        <v>0.30000000000000004</v>
      </c>
      <c r="R15" s="50" t="s">
        <v>1696</v>
      </c>
      <c r="S15" s="50" t="s">
        <v>1684</v>
      </c>
      <c r="T15" s="45" t="s">
        <v>384</v>
      </c>
      <c r="U15" s="50" t="s">
        <v>1676</v>
      </c>
      <c r="V15" s="46" t="s">
        <v>1705</v>
      </c>
    </row>
    <row r="16" spans="1:26" ht="30" x14ac:dyDescent="0.2">
      <c r="A16" s="42">
        <v>15</v>
      </c>
      <c r="B16" s="43" t="s">
        <v>704</v>
      </c>
      <c r="C16" s="42" t="s">
        <v>1706</v>
      </c>
      <c r="D16" s="44" t="s">
        <v>415</v>
      </c>
      <c r="E16" s="45" t="s">
        <v>353</v>
      </c>
      <c r="F16" s="46" t="s">
        <v>362</v>
      </c>
      <c r="G16" s="47">
        <v>46265</v>
      </c>
      <c r="H16" s="48">
        <v>1</v>
      </c>
      <c r="I16" s="47">
        <v>46081</v>
      </c>
      <c r="J16" s="47" t="s">
        <v>1859</v>
      </c>
      <c r="K16" s="48">
        <v>1</v>
      </c>
      <c r="L16" s="47">
        <v>46188</v>
      </c>
      <c r="M16" s="47" t="s">
        <v>1859</v>
      </c>
      <c r="N16" s="48">
        <v>0.3</v>
      </c>
      <c r="O16" s="47">
        <v>46295</v>
      </c>
      <c r="P16" s="47" t="s">
        <v>1860</v>
      </c>
      <c r="Q16" s="49">
        <f t="shared" si="0"/>
        <v>0.51</v>
      </c>
      <c r="R16" s="50" t="s">
        <v>1696</v>
      </c>
      <c r="S16" s="50" t="s">
        <v>1707</v>
      </c>
      <c r="T16" s="45" t="s">
        <v>382</v>
      </c>
      <c r="U16" s="50" t="s">
        <v>865</v>
      </c>
      <c r="V16" s="46" t="s">
        <v>1708</v>
      </c>
    </row>
    <row r="17" spans="1:22" ht="30" x14ac:dyDescent="0.2">
      <c r="A17" s="42">
        <v>16</v>
      </c>
      <c r="B17" s="43" t="s">
        <v>705</v>
      </c>
      <c r="C17" s="42" t="s">
        <v>1706</v>
      </c>
      <c r="D17" s="44" t="s">
        <v>416</v>
      </c>
      <c r="E17" s="45" t="s">
        <v>353</v>
      </c>
      <c r="F17" s="46" t="s">
        <v>363</v>
      </c>
      <c r="G17" s="47">
        <v>46265</v>
      </c>
      <c r="H17" s="48">
        <v>1</v>
      </c>
      <c r="I17" s="47">
        <v>46036</v>
      </c>
      <c r="J17" s="47" t="s">
        <v>1859</v>
      </c>
      <c r="K17" s="48">
        <v>1</v>
      </c>
      <c r="L17" s="47">
        <v>46082</v>
      </c>
      <c r="M17" s="47" t="s">
        <v>1859</v>
      </c>
      <c r="N17" s="48">
        <v>0.1</v>
      </c>
      <c r="O17" s="47">
        <v>46234</v>
      </c>
      <c r="P17" s="47" t="s">
        <v>1861</v>
      </c>
      <c r="Q17" s="49">
        <f t="shared" si="0"/>
        <v>0.37000000000000005</v>
      </c>
      <c r="R17" s="50" t="s">
        <v>1696</v>
      </c>
      <c r="S17" s="50" t="s">
        <v>1707</v>
      </c>
      <c r="T17" s="50" t="s">
        <v>384</v>
      </c>
      <c r="U17" s="50" t="s">
        <v>1676</v>
      </c>
      <c r="V17" s="46" t="s">
        <v>1708</v>
      </c>
    </row>
    <row r="18" spans="1:22" ht="30" x14ac:dyDescent="0.2">
      <c r="A18" s="42">
        <v>17</v>
      </c>
      <c r="B18" s="43" t="s">
        <v>706</v>
      </c>
      <c r="C18" s="42" t="s">
        <v>1709</v>
      </c>
      <c r="D18" s="44" t="s">
        <v>417</v>
      </c>
      <c r="E18" s="45" t="s">
        <v>353</v>
      </c>
      <c r="F18" s="46" t="s">
        <v>364</v>
      </c>
      <c r="G18" s="47">
        <v>46265</v>
      </c>
      <c r="H18" s="48">
        <v>1</v>
      </c>
      <c r="I18" s="47">
        <v>46081</v>
      </c>
      <c r="J18" s="47" t="s">
        <v>1859</v>
      </c>
      <c r="K18" s="48">
        <v>1</v>
      </c>
      <c r="L18" s="47">
        <v>46112</v>
      </c>
      <c r="M18" s="47" t="s">
        <v>1859</v>
      </c>
      <c r="N18" s="48">
        <v>1</v>
      </c>
      <c r="O18" s="47">
        <v>46234</v>
      </c>
      <c r="P18" s="47" t="s">
        <v>1859</v>
      </c>
      <c r="Q18" s="49">
        <f t="shared" si="0"/>
        <v>1</v>
      </c>
      <c r="R18" s="50" t="s">
        <v>1696</v>
      </c>
      <c r="S18" s="50" t="s">
        <v>1684</v>
      </c>
      <c r="T18" s="45" t="s">
        <v>382</v>
      </c>
      <c r="U18" s="50" t="s">
        <v>865</v>
      </c>
      <c r="V18" s="46" t="s">
        <v>1710</v>
      </c>
    </row>
    <row r="19" spans="1:22" ht="30" x14ac:dyDescent="0.2">
      <c r="A19" s="42">
        <v>18</v>
      </c>
      <c r="B19" s="43" t="s">
        <v>707</v>
      </c>
      <c r="C19" s="42" t="s">
        <v>1709</v>
      </c>
      <c r="D19" s="44" t="s">
        <v>418</v>
      </c>
      <c r="E19" s="45" t="s">
        <v>353</v>
      </c>
      <c r="F19" s="46" t="s">
        <v>365</v>
      </c>
      <c r="G19" s="47">
        <v>46265</v>
      </c>
      <c r="H19" s="48">
        <v>1</v>
      </c>
      <c r="I19" s="47">
        <v>46081</v>
      </c>
      <c r="J19" s="47" t="s">
        <v>1859</v>
      </c>
      <c r="K19" s="48">
        <v>1</v>
      </c>
      <c r="L19" s="47">
        <v>46112</v>
      </c>
      <c r="M19" s="47" t="s">
        <v>1859</v>
      </c>
      <c r="N19" s="48">
        <v>0.9</v>
      </c>
      <c r="O19" s="47">
        <v>46234</v>
      </c>
      <c r="P19" s="47" t="s">
        <v>1861</v>
      </c>
      <c r="Q19" s="49">
        <f t="shared" si="0"/>
        <v>0.93</v>
      </c>
      <c r="R19" s="50" t="s">
        <v>1696</v>
      </c>
      <c r="S19" s="50" t="s">
        <v>1684</v>
      </c>
      <c r="T19" s="50" t="s">
        <v>384</v>
      </c>
      <c r="U19" s="50" t="s">
        <v>1676</v>
      </c>
      <c r="V19" s="46" t="s">
        <v>1710</v>
      </c>
    </row>
    <row r="20" spans="1:22" ht="30" x14ac:dyDescent="0.2">
      <c r="A20" s="42">
        <v>19</v>
      </c>
      <c r="B20" s="43" t="s">
        <v>708</v>
      </c>
      <c r="C20" s="42" t="s">
        <v>1711</v>
      </c>
      <c r="D20" s="70" t="s">
        <v>1687</v>
      </c>
      <c r="E20" s="45" t="s">
        <v>353</v>
      </c>
      <c r="F20" s="46" t="s">
        <v>262</v>
      </c>
      <c r="G20" s="47">
        <v>46265</v>
      </c>
      <c r="H20" s="48">
        <v>1</v>
      </c>
      <c r="I20" s="47">
        <v>46188</v>
      </c>
      <c r="J20" s="47" t="s">
        <v>1859</v>
      </c>
      <c r="K20" s="48">
        <v>0.3</v>
      </c>
      <c r="L20" s="47">
        <v>46203</v>
      </c>
      <c r="M20" s="47" t="s">
        <v>1861</v>
      </c>
      <c r="N20" s="48">
        <v>0.3</v>
      </c>
      <c r="O20" s="47">
        <v>46326</v>
      </c>
      <c r="P20" s="47" t="s">
        <v>1860</v>
      </c>
      <c r="Q20" s="49">
        <f t="shared" si="0"/>
        <v>0.37</v>
      </c>
      <c r="R20" s="50" t="s">
        <v>1696</v>
      </c>
      <c r="S20" s="50" t="s">
        <v>1673</v>
      </c>
      <c r="T20" s="50" t="s">
        <v>384</v>
      </c>
      <c r="U20" s="50" t="s">
        <v>1676</v>
      </c>
      <c r="V20" s="46" t="s">
        <v>1712</v>
      </c>
    </row>
    <row r="21" spans="1:22" s="64" customFormat="1" ht="30" x14ac:dyDescent="0.2">
      <c r="A21" s="42">
        <v>20</v>
      </c>
      <c r="B21" s="54" t="s">
        <v>709</v>
      </c>
      <c r="C21" s="55" t="s">
        <v>1713</v>
      </c>
      <c r="D21" s="56" t="s">
        <v>1687</v>
      </c>
      <c r="E21" s="57" t="s">
        <v>353</v>
      </c>
      <c r="F21" s="63" t="s">
        <v>263</v>
      </c>
      <c r="G21" s="59">
        <v>46265</v>
      </c>
      <c r="H21" s="60">
        <v>1</v>
      </c>
      <c r="I21" s="59">
        <v>46188</v>
      </c>
      <c r="J21" s="59" t="s">
        <v>1859</v>
      </c>
      <c r="K21" s="60">
        <v>0.3</v>
      </c>
      <c r="L21" s="59">
        <v>46203</v>
      </c>
      <c r="M21" s="59" t="s">
        <v>1861</v>
      </c>
      <c r="N21" s="60">
        <v>0.3</v>
      </c>
      <c r="O21" s="59">
        <v>46326</v>
      </c>
      <c r="P21" s="59" t="s">
        <v>1860</v>
      </c>
      <c r="Q21" s="61">
        <f t="shared" si="0"/>
        <v>0.37</v>
      </c>
      <c r="R21" s="62" t="s">
        <v>1696</v>
      </c>
      <c r="S21" s="62" t="s">
        <v>1673</v>
      </c>
      <c r="T21" s="62" t="s">
        <v>384</v>
      </c>
      <c r="U21" s="62" t="s">
        <v>1676</v>
      </c>
      <c r="V21" s="63" t="s">
        <v>1714</v>
      </c>
    </row>
    <row r="22" spans="1:22" ht="30" x14ac:dyDescent="0.2">
      <c r="A22" s="42">
        <v>21</v>
      </c>
      <c r="B22" s="43" t="s">
        <v>712</v>
      </c>
      <c r="C22" s="42" t="s">
        <v>1715</v>
      </c>
      <c r="D22" s="44" t="s">
        <v>419</v>
      </c>
      <c r="E22" s="45" t="s">
        <v>353</v>
      </c>
      <c r="F22" s="46" t="s">
        <v>266</v>
      </c>
      <c r="G22" s="47">
        <v>46203</v>
      </c>
      <c r="H22" s="48">
        <v>1</v>
      </c>
      <c r="I22" s="47">
        <v>46135</v>
      </c>
      <c r="J22" s="47" t="s">
        <v>1859</v>
      </c>
      <c r="K22" s="48">
        <v>1</v>
      </c>
      <c r="L22" s="47">
        <v>46181</v>
      </c>
      <c r="M22" s="47" t="s">
        <v>1859</v>
      </c>
      <c r="N22" s="48">
        <v>1</v>
      </c>
      <c r="O22" s="47">
        <v>46234</v>
      </c>
      <c r="P22" s="47" t="s">
        <v>1859</v>
      </c>
      <c r="Q22" s="49">
        <f t="shared" si="0"/>
        <v>1</v>
      </c>
      <c r="R22" s="50" t="s">
        <v>1696</v>
      </c>
      <c r="S22" s="50" t="s">
        <v>1684</v>
      </c>
      <c r="T22" s="45" t="s">
        <v>382</v>
      </c>
      <c r="U22" s="50" t="s">
        <v>865</v>
      </c>
      <c r="V22" s="46"/>
    </row>
    <row r="23" spans="1:22" ht="30" x14ac:dyDescent="0.2">
      <c r="A23" s="42">
        <v>22</v>
      </c>
      <c r="B23" s="43" t="s">
        <v>713</v>
      </c>
      <c r="C23" s="42" t="s">
        <v>1716</v>
      </c>
      <c r="D23" s="70" t="s">
        <v>1717</v>
      </c>
      <c r="E23" s="45" t="s">
        <v>353</v>
      </c>
      <c r="F23" s="46" t="s">
        <v>267</v>
      </c>
      <c r="G23" s="47">
        <v>46418</v>
      </c>
      <c r="H23" s="48">
        <v>1</v>
      </c>
      <c r="I23" s="47">
        <v>46234</v>
      </c>
      <c r="J23" s="47" t="s">
        <v>1859</v>
      </c>
      <c r="K23" s="48">
        <v>1</v>
      </c>
      <c r="L23" s="47">
        <v>46295</v>
      </c>
      <c r="M23" s="47" t="s">
        <v>1859</v>
      </c>
      <c r="N23" s="48">
        <v>0</v>
      </c>
      <c r="O23" s="47">
        <v>46387</v>
      </c>
      <c r="P23" s="47" t="s">
        <v>1860</v>
      </c>
      <c r="Q23" s="49">
        <f t="shared" si="0"/>
        <v>0.30000000000000004</v>
      </c>
      <c r="R23" s="50" t="s">
        <v>1696</v>
      </c>
      <c r="S23" s="50" t="s">
        <v>1684</v>
      </c>
      <c r="T23" s="50" t="s">
        <v>384</v>
      </c>
      <c r="U23" s="50" t="s">
        <v>1676</v>
      </c>
      <c r="V23" s="46" t="s">
        <v>1718</v>
      </c>
    </row>
    <row r="24" spans="1:22" ht="59.25" customHeight="1" x14ac:dyDescent="0.2">
      <c r="A24" s="42">
        <v>23</v>
      </c>
      <c r="B24" s="43" t="s">
        <v>714</v>
      </c>
      <c r="C24" s="42" t="s">
        <v>1703</v>
      </c>
      <c r="D24" s="69" t="s">
        <v>401</v>
      </c>
      <c r="E24" s="50" t="s">
        <v>353</v>
      </c>
      <c r="F24" s="46" t="s">
        <v>1719</v>
      </c>
      <c r="G24" s="47">
        <v>46418</v>
      </c>
      <c r="H24" s="48">
        <v>0.28000000000000003</v>
      </c>
      <c r="I24" s="47">
        <v>46264</v>
      </c>
      <c r="J24" s="47" t="s">
        <v>1860</v>
      </c>
      <c r="K24" s="48">
        <v>0</v>
      </c>
      <c r="L24" s="47">
        <v>46295</v>
      </c>
      <c r="M24" s="47" t="s">
        <v>1860</v>
      </c>
      <c r="N24" s="48">
        <v>0</v>
      </c>
      <c r="O24" s="47">
        <v>46387</v>
      </c>
      <c r="P24" s="47" t="s">
        <v>1860</v>
      </c>
      <c r="Q24" s="49">
        <f t="shared" si="0"/>
        <v>2.8000000000000004E-2</v>
      </c>
      <c r="R24" s="50" t="s">
        <v>1696</v>
      </c>
      <c r="S24" s="50" t="s">
        <v>1684</v>
      </c>
      <c r="T24" s="50" t="s">
        <v>393</v>
      </c>
      <c r="U24" s="50" t="s">
        <v>1676</v>
      </c>
      <c r="V24" s="66" t="s">
        <v>1720</v>
      </c>
    </row>
    <row r="25" spans="1:22" ht="60" x14ac:dyDescent="0.2">
      <c r="A25" s="42">
        <v>24</v>
      </c>
      <c r="B25" s="43" t="s">
        <v>719</v>
      </c>
      <c r="C25" s="42" t="s">
        <v>1721</v>
      </c>
      <c r="D25" s="69" t="s">
        <v>424</v>
      </c>
      <c r="E25" s="45" t="s">
        <v>353</v>
      </c>
      <c r="F25" s="71" t="s">
        <v>271</v>
      </c>
      <c r="G25" s="47">
        <v>46265</v>
      </c>
      <c r="H25" s="48">
        <v>0</v>
      </c>
      <c r="I25" s="47">
        <v>46126</v>
      </c>
      <c r="J25" s="47" t="s">
        <v>1861</v>
      </c>
      <c r="K25" s="48">
        <v>0</v>
      </c>
      <c r="L25" s="47">
        <v>46157</v>
      </c>
      <c r="M25" s="47" t="s">
        <v>1861</v>
      </c>
      <c r="N25" s="48">
        <v>0</v>
      </c>
      <c r="O25" s="47">
        <v>46234</v>
      </c>
      <c r="P25" s="47" t="s">
        <v>1861</v>
      </c>
      <c r="Q25" s="49">
        <f t="shared" si="0"/>
        <v>0</v>
      </c>
      <c r="R25" s="50" t="s">
        <v>1696</v>
      </c>
      <c r="S25" s="50" t="s">
        <v>1684</v>
      </c>
      <c r="T25" s="45" t="s">
        <v>382</v>
      </c>
      <c r="U25" s="50" t="s">
        <v>865</v>
      </c>
      <c r="V25" s="46" t="s">
        <v>1722</v>
      </c>
    </row>
    <row r="26" spans="1:22" ht="45" x14ac:dyDescent="0.2">
      <c r="A26" s="42">
        <v>25</v>
      </c>
      <c r="B26" s="43" t="s">
        <v>720</v>
      </c>
      <c r="C26" s="42" t="s">
        <v>1723</v>
      </c>
      <c r="D26" s="69"/>
      <c r="E26" s="45" t="s">
        <v>353</v>
      </c>
      <c r="F26" s="71" t="s">
        <v>1724</v>
      </c>
      <c r="G26" s="47">
        <v>46418</v>
      </c>
      <c r="H26" s="48">
        <v>1</v>
      </c>
      <c r="I26" s="47">
        <v>46264</v>
      </c>
      <c r="J26" s="47" t="s">
        <v>1859</v>
      </c>
      <c r="K26" s="48">
        <v>0.1</v>
      </c>
      <c r="L26" s="47">
        <v>46295</v>
      </c>
      <c r="M26" s="47" t="s">
        <v>1860</v>
      </c>
      <c r="N26" s="48">
        <v>0</v>
      </c>
      <c r="O26" s="47">
        <v>46387</v>
      </c>
      <c r="P26" s="47" t="s">
        <v>1860</v>
      </c>
      <c r="Q26" s="49">
        <f t="shared" si="0"/>
        <v>0.12000000000000001</v>
      </c>
      <c r="R26" s="50" t="s">
        <v>1696</v>
      </c>
      <c r="S26" s="50" t="s">
        <v>1725</v>
      </c>
      <c r="T26" s="50" t="s">
        <v>384</v>
      </c>
      <c r="U26" s="50" t="s">
        <v>1676</v>
      </c>
      <c r="V26" s="46" t="s">
        <v>1726</v>
      </c>
    </row>
    <row r="27" spans="1:22" ht="30" x14ac:dyDescent="0.2">
      <c r="A27" s="42">
        <v>26</v>
      </c>
      <c r="B27" s="43" t="s">
        <v>721</v>
      </c>
      <c r="C27" s="42" t="s">
        <v>1723</v>
      </c>
      <c r="D27" s="44" t="s">
        <v>425</v>
      </c>
      <c r="E27" s="45" t="s">
        <v>353</v>
      </c>
      <c r="F27" s="46" t="s">
        <v>368</v>
      </c>
      <c r="G27" s="47">
        <v>46418</v>
      </c>
      <c r="H27" s="48">
        <v>1</v>
      </c>
      <c r="I27" s="47">
        <v>46279</v>
      </c>
      <c r="J27" s="47" t="s">
        <v>1859</v>
      </c>
      <c r="K27" s="48">
        <v>1</v>
      </c>
      <c r="L27" s="47">
        <v>46325</v>
      </c>
      <c r="M27" s="47" t="s">
        <v>1859</v>
      </c>
      <c r="N27" s="48">
        <v>0.84</v>
      </c>
      <c r="O27" s="47">
        <v>46387</v>
      </c>
      <c r="P27" s="47" t="s">
        <v>1860</v>
      </c>
      <c r="Q27" s="49">
        <f t="shared" si="0"/>
        <v>0.88800000000000001</v>
      </c>
      <c r="R27" s="50" t="s">
        <v>1696</v>
      </c>
      <c r="S27" s="50" t="s">
        <v>1673</v>
      </c>
      <c r="T27" s="45" t="s">
        <v>382</v>
      </c>
      <c r="U27" s="50" t="s">
        <v>865</v>
      </c>
      <c r="V27" s="66" t="s">
        <v>1727</v>
      </c>
    </row>
    <row r="28" spans="1:22" ht="45" x14ac:dyDescent="0.2">
      <c r="A28" s="42">
        <v>27</v>
      </c>
      <c r="B28" s="43" t="s">
        <v>722</v>
      </c>
      <c r="C28" s="42" t="s">
        <v>1723</v>
      </c>
      <c r="D28" s="53" t="s">
        <v>426</v>
      </c>
      <c r="E28" s="45" t="s">
        <v>353</v>
      </c>
      <c r="F28" s="46" t="s">
        <v>369</v>
      </c>
      <c r="G28" s="47">
        <v>46418</v>
      </c>
      <c r="H28" s="48">
        <v>1</v>
      </c>
      <c r="I28" s="47">
        <v>46279</v>
      </c>
      <c r="J28" s="47" t="s">
        <v>1859</v>
      </c>
      <c r="K28" s="48">
        <v>1</v>
      </c>
      <c r="L28" s="47">
        <v>46325</v>
      </c>
      <c r="M28" s="47" t="s">
        <v>1859</v>
      </c>
      <c r="N28" s="48">
        <v>0</v>
      </c>
      <c r="O28" s="47">
        <v>46387</v>
      </c>
      <c r="P28" s="47" t="s">
        <v>1860</v>
      </c>
      <c r="Q28" s="49">
        <f t="shared" si="0"/>
        <v>0.30000000000000004</v>
      </c>
      <c r="R28" s="50" t="s">
        <v>1696</v>
      </c>
      <c r="S28" s="50" t="s">
        <v>1673</v>
      </c>
      <c r="T28" s="50" t="s">
        <v>384</v>
      </c>
      <c r="U28" s="50" t="s">
        <v>1676</v>
      </c>
      <c r="V28" s="66" t="s">
        <v>1728</v>
      </c>
    </row>
    <row r="29" spans="1:22" ht="30" x14ac:dyDescent="0.2">
      <c r="A29" s="42">
        <v>28</v>
      </c>
      <c r="B29" s="43" t="s">
        <v>723</v>
      </c>
      <c r="C29" s="42" t="s">
        <v>1729</v>
      </c>
      <c r="D29" s="44" t="s">
        <v>427</v>
      </c>
      <c r="E29" s="45" t="s">
        <v>353</v>
      </c>
      <c r="F29" s="71" t="s">
        <v>273</v>
      </c>
      <c r="G29" s="47">
        <v>46418</v>
      </c>
      <c r="H29" s="48">
        <v>1</v>
      </c>
      <c r="I29" s="47">
        <v>46249</v>
      </c>
      <c r="J29" s="47" t="s">
        <v>1859</v>
      </c>
      <c r="K29" s="48">
        <v>1</v>
      </c>
      <c r="L29" s="47">
        <v>46295</v>
      </c>
      <c r="M29" s="47" t="s">
        <v>1859</v>
      </c>
      <c r="N29" s="48">
        <v>0.2</v>
      </c>
      <c r="O29" s="47">
        <v>46387</v>
      </c>
      <c r="P29" s="47" t="s">
        <v>1860</v>
      </c>
      <c r="Q29" s="49">
        <f t="shared" si="0"/>
        <v>0.44000000000000006</v>
      </c>
      <c r="R29" s="50" t="s">
        <v>1696</v>
      </c>
      <c r="S29" s="50" t="s">
        <v>1673</v>
      </c>
      <c r="T29" s="50" t="s">
        <v>384</v>
      </c>
      <c r="U29" s="50" t="s">
        <v>1676</v>
      </c>
      <c r="V29" s="46" t="s">
        <v>1730</v>
      </c>
    </row>
    <row r="30" spans="1:22" ht="30" x14ac:dyDescent="0.2">
      <c r="A30" s="42">
        <v>29</v>
      </c>
      <c r="B30" s="43" t="s">
        <v>724</v>
      </c>
      <c r="C30" s="42" t="s">
        <v>1731</v>
      </c>
      <c r="D30" s="69"/>
      <c r="E30" s="45" t="s">
        <v>353</v>
      </c>
      <c r="F30" s="71" t="s">
        <v>274</v>
      </c>
      <c r="G30" s="47">
        <v>46418</v>
      </c>
      <c r="H30" s="48">
        <v>0</v>
      </c>
      <c r="I30" s="47">
        <v>46324</v>
      </c>
      <c r="J30" s="47" t="s">
        <v>1860</v>
      </c>
      <c r="K30" s="48">
        <v>0</v>
      </c>
      <c r="L30" s="47">
        <v>46355</v>
      </c>
      <c r="M30" s="47" t="s">
        <v>1860</v>
      </c>
      <c r="N30" s="48">
        <v>0</v>
      </c>
      <c r="O30" s="47">
        <v>46387</v>
      </c>
      <c r="P30" s="47" t="s">
        <v>1860</v>
      </c>
      <c r="Q30" s="49">
        <f t="shared" si="0"/>
        <v>0</v>
      </c>
      <c r="R30" s="50" t="s">
        <v>1696</v>
      </c>
      <c r="S30" s="50" t="s">
        <v>1684</v>
      </c>
      <c r="T30" s="50" t="s">
        <v>384</v>
      </c>
      <c r="U30" s="50" t="s">
        <v>1676</v>
      </c>
      <c r="V30" s="46" t="s">
        <v>1732</v>
      </c>
    </row>
    <row r="31" spans="1:22" ht="15" x14ac:dyDescent="0.2">
      <c r="A31" s="42">
        <v>30</v>
      </c>
      <c r="B31" s="43" t="s">
        <v>728</v>
      </c>
      <c r="C31" s="42" t="s">
        <v>1733</v>
      </c>
      <c r="D31" s="69"/>
      <c r="E31" s="50" t="s">
        <v>353</v>
      </c>
      <c r="F31" s="46" t="s">
        <v>278</v>
      </c>
      <c r="G31" s="47">
        <v>46418</v>
      </c>
      <c r="H31" s="48">
        <v>1</v>
      </c>
      <c r="I31" s="47">
        <v>46354</v>
      </c>
      <c r="J31" s="47" t="s">
        <v>1859</v>
      </c>
      <c r="K31" s="48">
        <v>1</v>
      </c>
      <c r="L31" s="47">
        <v>46355</v>
      </c>
      <c r="M31" s="47" t="s">
        <v>1859</v>
      </c>
      <c r="N31" s="48">
        <v>0</v>
      </c>
      <c r="O31" s="47">
        <v>46387</v>
      </c>
      <c r="P31" s="47" t="s">
        <v>1860</v>
      </c>
      <c r="Q31" s="49">
        <f t="shared" si="0"/>
        <v>0.30000000000000004</v>
      </c>
      <c r="R31" s="50" t="s">
        <v>1734</v>
      </c>
      <c r="S31" s="50" t="s">
        <v>1735</v>
      </c>
      <c r="T31" s="50" t="s">
        <v>384</v>
      </c>
      <c r="U31" s="50" t="s">
        <v>1676</v>
      </c>
      <c r="V31" s="66" t="s">
        <v>1736</v>
      </c>
    </row>
    <row r="32" spans="1:22" ht="30" x14ac:dyDescent="0.2">
      <c r="A32" s="42">
        <v>31</v>
      </c>
      <c r="B32" s="43" t="s">
        <v>729</v>
      </c>
      <c r="C32" s="42" t="s">
        <v>1737</v>
      </c>
      <c r="D32" s="69"/>
      <c r="E32" s="50" t="s">
        <v>353</v>
      </c>
      <c r="F32" s="46" t="s">
        <v>279</v>
      </c>
      <c r="G32" s="47">
        <v>46418</v>
      </c>
      <c r="H32" s="48">
        <v>1</v>
      </c>
      <c r="I32" s="47">
        <v>46354</v>
      </c>
      <c r="J32" s="47" t="s">
        <v>1859</v>
      </c>
      <c r="K32" s="48">
        <v>1</v>
      </c>
      <c r="L32" s="47">
        <v>46355</v>
      </c>
      <c r="M32" s="47" t="s">
        <v>1859</v>
      </c>
      <c r="N32" s="48">
        <v>0</v>
      </c>
      <c r="O32" s="47">
        <v>46387</v>
      </c>
      <c r="P32" s="47" t="s">
        <v>1860</v>
      </c>
      <c r="Q32" s="49">
        <f t="shared" si="0"/>
        <v>0.30000000000000004</v>
      </c>
      <c r="R32" s="50" t="s">
        <v>1696</v>
      </c>
      <c r="S32" s="50" t="s">
        <v>1735</v>
      </c>
      <c r="T32" s="50" t="s">
        <v>428</v>
      </c>
      <c r="U32" s="50" t="s">
        <v>865</v>
      </c>
      <c r="V32" s="66" t="s">
        <v>1738</v>
      </c>
    </row>
    <row r="33" spans="1:22" ht="30" x14ac:dyDescent="0.2">
      <c r="A33" s="42">
        <v>32</v>
      </c>
      <c r="B33" s="43" t="s">
        <v>730</v>
      </c>
      <c r="C33" s="42" t="s">
        <v>1737</v>
      </c>
      <c r="D33" s="69"/>
      <c r="E33" s="50" t="s">
        <v>353</v>
      </c>
      <c r="F33" s="46" t="s">
        <v>280</v>
      </c>
      <c r="G33" s="47">
        <v>46418</v>
      </c>
      <c r="H33" s="48">
        <v>1</v>
      </c>
      <c r="I33" s="47">
        <v>46354</v>
      </c>
      <c r="J33" s="47" t="s">
        <v>1859</v>
      </c>
      <c r="K33" s="48">
        <v>1</v>
      </c>
      <c r="L33" s="47">
        <v>46355</v>
      </c>
      <c r="M33" s="47" t="s">
        <v>1859</v>
      </c>
      <c r="N33" s="48">
        <v>0</v>
      </c>
      <c r="O33" s="47">
        <v>46387</v>
      </c>
      <c r="P33" s="47" t="s">
        <v>1860</v>
      </c>
      <c r="Q33" s="49">
        <f t="shared" si="0"/>
        <v>0.30000000000000004</v>
      </c>
      <c r="R33" s="50" t="s">
        <v>1696</v>
      </c>
      <c r="S33" s="50" t="s">
        <v>1735</v>
      </c>
      <c r="T33" s="50" t="s">
        <v>428</v>
      </c>
      <c r="U33" s="50" t="s">
        <v>865</v>
      </c>
      <c r="V33" s="66" t="s">
        <v>1739</v>
      </c>
    </row>
    <row r="34" spans="1:22" ht="30" x14ac:dyDescent="0.2">
      <c r="A34" s="42">
        <v>33</v>
      </c>
      <c r="B34" s="43" t="s">
        <v>731</v>
      </c>
      <c r="C34" s="42" t="s">
        <v>1737</v>
      </c>
      <c r="D34" s="69"/>
      <c r="E34" s="50" t="s">
        <v>353</v>
      </c>
      <c r="F34" s="46" t="s">
        <v>281</v>
      </c>
      <c r="G34" s="47">
        <v>46418</v>
      </c>
      <c r="H34" s="48">
        <v>1</v>
      </c>
      <c r="I34" s="47">
        <v>46354</v>
      </c>
      <c r="J34" s="47" t="s">
        <v>1859</v>
      </c>
      <c r="K34" s="48">
        <v>1</v>
      </c>
      <c r="L34" s="47">
        <v>46355</v>
      </c>
      <c r="M34" s="47" t="s">
        <v>1859</v>
      </c>
      <c r="N34" s="48">
        <v>0</v>
      </c>
      <c r="O34" s="47">
        <v>46387</v>
      </c>
      <c r="P34" s="47" t="s">
        <v>1860</v>
      </c>
      <c r="Q34" s="49">
        <f t="shared" si="0"/>
        <v>0.30000000000000004</v>
      </c>
      <c r="R34" s="50" t="s">
        <v>1696</v>
      </c>
      <c r="S34" s="50" t="s">
        <v>1735</v>
      </c>
      <c r="T34" s="50" t="s">
        <v>428</v>
      </c>
      <c r="U34" s="50" t="s">
        <v>865</v>
      </c>
      <c r="V34" s="66" t="s">
        <v>1740</v>
      </c>
    </row>
    <row r="35" spans="1:22" ht="30" x14ac:dyDescent="0.2">
      <c r="A35" s="42">
        <v>34</v>
      </c>
      <c r="B35" s="43" t="s">
        <v>732</v>
      </c>
      <c r="C35" s="42" t="s">
        <v>1737</v>
      </c>
      <c r="D35" s="69"/>
      <c r="E35" s="50" t="s">
        <v>353</v>
      </c>
      <c r="F35" s="46" t="s">
        <v>282</v>
      </c>
      <c r="G35" s="47">
        <v>46418</v>
      </c>
      <c r="H35" s="48">
        <v>1</v>
      </c>
      <c r="I35" s="47">
        <v>46354</v>
      </c>
      <c r="J35" s="47" t="s">
        <v>1859</v>
      </c>
      <c r="K35" s="48">
        <v>1</v>
      </c>
      <c r="L35" s="47">
        <v>46355</v>
      </c>
      <c r="M35" s="47" t="s">
        <v>1859</v>
      </c>
      <c r="N35" s="48">
        <v>0</v>
      </c>
      <c r="O35" s="47">
        <v>46387</v>
      </c>
      <c r="P35" s="47" t="s">
        <v>1860</v>
      </c>
      <c r="Q35" s="49">
        <f t="shared" si="0"/>
        <v>0.30000000000000004</v>
      </c>
      <c r="R35" s="50" t="s">
        <v>1696</v>
      </c>
      <c r="S35" s="50" t="s">
        <v>1735</v>
      </c>
      <c r="T35" s="50" t="s">
        <v>428</v>
      </c>
      <c r="U35" s="50" t="s">
        <v>865</v>
      </c>
      <c r="V35" s="66" t="s">
        <v>1741</v>
      </c>
    </row>
    <row r="36" spans="1:22" ht="30" x14ac:dyDescent="0.2">
      <c r="A36" s="42">
        <v>35</v>
      </c>
      <c r="B36" s="43" t="s">
        <v>733</v>
      </c>
      <c r="C36" s="42" t="s">
        <v>1737</v>
      </c>
      <c r="D36" s="69"/>
      <c r="E36" s="50" t="s">
        <v>353</v>
      </c>
      <c r="F36" s="46" t="s">
        <v>283</v>
      </c>
      <c r="G36" s="47">
        <v>46418</v>
      </c>
      <c r="H36" s="48">
        <v>1</v>
      </c>
      <c r="I36" s="47">
        <v>46354</v>
      </c>
      <c r="J36" s="47" t="s">
        <v>1859</v>
      </c>
      <c r="K36" s="48">
        <v>1</v>
      </c>
      <c r="L36" s="47">
        <v>46355</v>
      </c>
      <c r="M36" s="47" t="s">
        <v>1859</v>
      </c>
      <c r="N36" s="48">
        <v>0</v>
      </c>
      <c r="O36" s="47">
        <v>46387</v>
      </c>
      <c r="P36" s="47" t="s">
        <v>1860</v>
      </c>
      <c r="Q36" s="49">
        <f t="shared" si="0"/>
        <v>0.30000000000000004</v>
      </c>
      <c r="R36" s="50" t="s">
        <v>1696</v>
      </c>
      <c r="S36" s="50" t="s">
        <v>1735</v>
      </c>
      <c r="T36" s="50" t="s">
        <v>428</v>
      </c>
      <c r="U36" s="50" t="s">
        <v>865</v>
      </c>
      <c r="V36" s="66" t="s">
        <v>1742</v>
      </c>
    </row>
    <row r="37" spans="1:22" ht="30" x14ac:dyDescent="0.2">
      <c r="A37" s="42">
        <v>36</v>
      </c>
      <c r="B37" s="43" t="s">
        <v>745</v>
      </c>
      <c r="C37" s="42" t="s">
        <v>1709</v>
      </c>
      <c r="D37" s="68" t="s">
        <v>1743</v>
      </c>
      <c r="E37" s="45" t="s">
        <v>353</v>
      </c>
      <c r="F37" s="46" t="s">
        <v>1744</v>
      </c>
      <c r="G37" s="47">
        <v>46265</v>
      </c>
      <c r="H37" s="48">
        <v>1</v>
      </c>
      <c r="I37" s="47">
        <v>46051</v>
      </c>
      <c r="J37" s="47" t="s">
        <v>1859</v>
      </c>
      <c r="K37" s="48">
        <v>1</v>
      </c>
      <c r="L37" s="47">
        <v>46097</v>
      </c>
      <c r="M37" s="47" t="s">
        <v>1859</v>
      </c>
      <c r="N37" s="48">
        <v>1</v>
      </c>
      <c r="O37" s="47">
        <v>46234</v>
      </c>
      <c r="P37" s="47" t="s">
        <v>1859</v>
      </c>
      <c r="Q37" s="49">
        <f t="shared" si="0"/>
        <v>1</v>
      </c>
      <c r="R37" s="50" t="s">
        <v>1696</v>
      </c>
      <c r="S37" s="50" t="s">
        <v>1684</v>
      </c>
      <c r="T37" s="50" t="s">
        <v>384</v>
      </c>
      <c r="U37" s="50" t="s">
        <v>1676</v>
      </c>
      <c r="V37" s="46" t="s">
        <v>1745</v>
      </c>
    </row>
    <row r="38" spans="1:22" ht="30" x14ac:dyDescent="0.2">
      <c r="A38" s="42">
        <v>37</v>
      </c>
      <c r="B38" s="43" t="s">
        <v>747</v>
      </c>
      <c r="C38" s="42" t="s">
        <v>1746</v>
      </c>
      <c r="D38" s="65" t="s">
        <v>436</v>
      </c>
      <c r="E38" s="45" t="s">
        <v>353</v>
      </c>
      <c r="F38" s="71" t="s">
        <v>370</v>
      </c>
      <c r="G38" s="47">
        <v>46418</v>
      </c>
      <c r="H38" s="48">
        <v>1</v>
      </c>
      <c r="I38" s="47">
        <v>46279</v>
      </c>
      <c r="J38" s="47" t="s">
        <v>1859</v>
      </c>
      <c r="K38" s="48">
        <v>1</v>
      </c>
      <c r="L38" s="47">
        <v>46325</v>
      </c>
      <c r="M38" s="47" t="s">
        <v>1859</v>
      </c>
      <c r="N38" s="48">
        <v>0</v>
      </c>
      <c r="O38" s="47">
        <v>46387</v>
      </c>
      <c r="P38" s="47" t="s">
        <v>1860</v>
      </c>
      <c r="Q38" s="49">
        <f t="shared" si="0"/>
        <v>0.30000000000000004</v>
      </c>
      <c r="R38" s="50" t="s">
        <v>1696</v>
      </c>
      <c r="S38" s="50" t="s">
        <v>1684</v>
      </c>
      <c r="T38" s="45" t="s">
        <v>382</v>
      </c>
      <c r="U38" s="50" t="s">
        <v>865</v>
      </c>
      <c r="V38" s="46" t="s">
        <v>1747</v>
      </c>
    </row>
    <row r="39" spans="1:22" ht="30" x14ac:dyDescent="0.2">
      <c r="A39" s="42">
        <v>38</v>
      </c>
      <c r="B39" s="43" t="s">
        <v>748</v>
      </c>
      <c r="C39" s="42" t="s">
        <v>1746</v>
      </c>
      <c r="D39" s="65" t="s">
        <v>437</v>
      </c>
      <c r="E39" s="45" t="s">
        <v>353</v>
      </c>
      <c r="F39" s="71" t="s">
        <v>371</v>
      </c>
      <c r="G39" s="47">
        <v>46418</v>
      </c>
      <c r="H39" s="48">
        <v>1</v>
      </c>
      <c r="I39" s="47">
        <v>46279</v>
      </c>
      <c r="J39" s="47" t="s">
        <v>1859</v>
      </c>
      <c r="K39" s="48">
        <v>1</v>
      </c>
      <c r="L39" s="47">
        <v>46325</v>
      </c>
      <c r="M39" s="47" t="s">
        <v>1859</v>
      </c>
      <c r="N39" s="48">
        <v>0.1</v>
      </c>
      <c r="O39" s="47">
        <v>46387</v>
      </c>
      <c r="P39" s="47" t="s">
        <v>1860</v>
      </c>
      <c r="Q39" s="49">
        <f t="shared" si="0"/>
        <v>0.37000000000000005</v>
      </c>
      <c r="R39" s="50" t="s">
        <v>1696</v>
      </c>
      <c r="S39" s="50" t="s">
        <v>1684</v>
      </c>
      <c r="T39" s="50" t="s">
        <v>384</v>
      </c>
      <c r="U39" s="50" t="s">
        <v>1676</v>
      </c>
      <c r="V39" s="46" t="s">
        <v>1747</v>
      </c>
    </row>
    <row r="40" spans="1:22" ht="45" x14ac:dyDescent="0.2">
      <c r="A40" s="42">
        <v>39</v>
      </c>
      <c r="B40" s="43" t="s">
        <v>646</v>
      </c>
      <c r="C40" s="42" t="s">
        <v>1748</v>
      </c>
      <c r="D40" s="44" t="s">
        <v>381</v>
      </c>
      <c r="E40" s="50" t="s">
        <v>353</v>
      </c>
      <c r="F40" s="46" t="s">
        <v>372</v>
      </c>
      <c r="G40" s="47">
        <v>46203</v>
      </c>
      <c r="H40" s="48">
        <v>1</v>
      </c>
      <c r="I40" s="47">
        <v>46080</v>
      </c>
      <c r="J40" s="47" t="s">
        <v>1859</v>
      </c>
      <c r="K40" s="48">
        <v>1</v>
      </c>
      <c r="L40" s="47">
        <v>46111</v>
      </c>
      <c r="M40" s="47" t="s">
        <v>1859</v>
      </c>
      <c r="N40" s="48">
        <v>1</v>
      </c>
      <c r="O40" s="47">
        <v>46173</v>
      </c>
      <c r="P40" s="47" t="s">
        <v>1859</v>
      </c>
      <c r="Q40" s="49">
        <f t="shared" si="0"/>
        <v>1</v>
      </c>
      <c r="R40" s="50" t="s">
        <v>1734</v>
      </c>
      <c r="S40" s="50" t="s">
        <v>1620</v>
      </c>
      <c r="T40" s="45" t="s">
        <v>382</v>
      </c>
      <c r="U40" s="50" t="s">
        <v>865</v>
      </c>
      <c r="V40" s="46" t="s">
        <v>1749</v>
      </c>
    </row>
    <row r="41" spans="1:22" ht="45" x14ac:dyDescent="0.2">
      <c r="A41" s="42">
        <v>40</v>
      </c>
      <c r="B41" s="43" t="s">
        <v>647</v>
      </c>
      <c r="C41" s="42" t="s">
        <v>1748</v>
      </c>
      <c r="D41" s="44" t="s">
        <v>383</v>
      </c>
      <c r="E41" s="50" t="s">
        <v>353</v>
      </c>
      <c r="F41" s="46" t="s">
        <v>373</v>
      </c>
      <c r="G41" s="47">
        <v>46203</v>
      </c>
      <c r="H41" s="48">
        <v>1</v>
      </c>
      <c r="I41" s="47">
        <v>46065</v>
      </c>
      <c r="J41" s="47" t="s">
        <v>1859</v>
      </c>
      <c r="K41" s="48">
        <v>1</v>
      </c>
      <c r="L41" s="47">
        <v>46111</v>
      </c>
      <c r="M41" s="47" t="s">
        <v>1859</v>
      </c>
      <c r="N41" s="48">
        <v>0.95</v>
      </c>
      <c r="O41" s="47">
        <v>46170</v>
      </c>
      <c r="P41" s="47" t="s">
        <v>1861</v>
      </c>
      <c r="Q41" s="49">
        <f t="shared" si="0"/>
        <v>0.96499999999999997</v>
      </c>
      <c r="R41" s="50" t="s">
        <v>1734</v>
      </c>
      <c r="S41" s="50" t="s">
        <v>1620</v>
      </c>
      <c r="T41" s="50" t="s">
        <v>384</v>
      </c>
      <c r="U41" s="50" t="s">
        <v>1676</v>
      </c>
      <c r="V41" s="46" t="s">
        <v>1749</v>
      </c>
    </row>
    <row r="42" spans="1:22" ht="30" x14ac:dyDescent="0.2">
      <c r="A42" s="42">
        <v>41</v>
      </c>
      <c r="B42" s="43" t="s">
        <v>648</v>
      </c>
      <c r="C42" s="42" t="s">
        <v>1750</v>
      </c>
      <c r="D42" s="44" t="s">
        <v>385</v>
      </c>
      <c r="E42" s="50" t="s">
        <v>353</v>
      </c>
      <c r="F42" s="46" t="s">
        <v>374</v>
      </c>
      <c r="G42" s="47">
        <v>46265</v>
      </c>
      <c r="H42" s="48">
        <v>1</v>
      </c>
      <c r="I42" s="47">
        <v>46126</v>
      </c>
      <c r="J42" s="47" t="s">
        <v>1859</v>
      </c>
      <c r="K42" s="48">
        <v>1</v>
      </c>
      <c r="L42" s="47">
        <v>46157</v>
      </c>
      <c r="M42" s="47" t="s">
        <v>1859</v>
      </c>
      <c r="N42" s="48">
        <v>1</v>
      </c>
      <c r="O42" s="47">
        <v>46234</v>
      </c>
      <c r="P42" s="47" t="s">
        <v>1859</v>
      </c>
      <c r="Q42" s="49">
        <f t="shared" si="0"/>
        <v>1</v>
      </c>
      <c r="R42" s="50" t="s">
        <v>1734</v>
      </c>
      <c r="S42" s="50" t="s">
        <v>1622</v>
      </c>
      <c r="T42" s="45" t="s">
        <v>382</v>
      </c>
      <c r="U42" s="50" t="s">
        <v>865</v>
      </c>
      <c r="V42" s="46" t="s">
        <v>1751</v>
      </c>
    </row>
    <row r="43" spans="1:22" ht="15" x14ac:dyDescent="0.2">
      <c r="A43" s="42">
        <v>42</v>
      </c>
      <c r="B43" s="43" t="s">
        <v>649</v>
      </c>
      <c r="C43" s="42" t="s">
        <v>1750</v>
      </c>
      <c r="D43" s="44" t="s">
        <v>386</v>
      </c>
      <c r="E43" s="50" t="s">
        <v>353</v>
      </c>
      <c r="F43" s="46" t="s">
        <v>375</v>
      </c>
      <c r="G43" s="47">
        <v>46265</v>
      </c>
      <c r="H43" s="48">
        <v>1</v>
      </c>
      <c r="I43" s="47">
        <v>46081</v>
      </c>
      <c r="J43" s="47" t="s">
        <v>1859</v>
      </c>
      <c r="K43" s="48">
        <v>1</v>
      </c>
      <c r="L43" s="47">
        <v>46127</v>
      </c>
      <c r="M43" s="47" t="s">
        <v>1859</v>
      </c>
      <c r="N43" s="48">
        <v>0.88</v>
      </c>
      <c r="O43" s="47">
        <v>46265</v>
      </c>
      <c r="P43" s="47" t="s">
        <v>1861</v>
      </c>
      <c r="Q43" s="49">
        <f t="shared" si="0"/>
        <v>0.91600000000000004</v>
      </c>
      <c r="R43" s="50" t="s">
        <v>1734</v>
      </c>
      <c r="S43" s="50" t="s">
        <v>1622</v>
      </c>
      <c r="T43" s="50" t="s">
        <v>384</v>
      </c>
      <c r="U43" s="50" t="s">
        <v>1676</v>
      </c>
      <c r="V43" s="46" t="s">
        <v>1752</v>
      </c>
    </row>
    <row r="44" spans="1:22" ht="15" x14ac:dyDescent="0.2">
      <c r="A44" s="42">
        <v>43</v>
      </c>
      <c r="B44" s="43" t="s">
        <v>651</v>
      </c>
      <c r="C44" s="42" t="s">
        <v>1753</v>
      </c>
      <c r="D44" s="65" t="s">
        <v>387</v>
      </c>
      <c r="E44" s="50" t="s">
        <v>353</v>
      </c>
      <c r="F44" s="46" t="s">
        <v>1754</v>
      </c>
      <c r="G44" s="47">
        <v>46265</v>
      </c>
      <c r="H44" s="48">
        <v>1</v>
      </c>
      <c r="I44" s="47">
        <v>46141</v>
      </c>
      <c r="J44" s="47" t="s">
        <v>1859</v>
      </c>
      <c r="K44" s="48">
        <v>1</v>
      </c>
      <c r="L44" s="47">
        <v>46172</v>
      </c>
      <c r="M44" s="47" t="s">
        <v>1859</v>
      </c>
      <c r="N44" s="48">
        <v>1</v>
      </c>
      <c r="O44" s="47">
        <v>46234</v>
      </c>
      <c r="P44" s="47" t="s">
        <v>1859</v>
      </c>
      <c r="Q44" s="49">
        <f t="shared" si="0"/>
        <v>1</v>
      </c>
      <c r="R44" s="50" t="s">
        <v>1734</v>
      </c>
      <c r="S44" s="50" t="s">
        <v>1622</v>
      </c>
      <c r="T44" s="50" t="s">
        <v>384</v>
      </c>
      <c r="U44" s="50" t="s">
        <v>1676</v>
      </c>
      <c r="V44" s="46" t="s">
        <v>1755</v>
      </c>
    </row>
    <row r="45" spans="1:22" ht="15" x14ac:dyDescent="0.2">
      <c r="A45" s="42">
        <v>44</v>
      </c>
      <c r="B45" s="43" t="s">
        <v>652</v>
      </c>
      <c r="C45" s="42" t="s">
        <v>1756</v>
      </c>
      <c r="D45" s="53" t="s">
        <v>388</v>
      </c>
      <c r="E45" s="50" t="s">
        <v>353</v>
      </c>
      <c r="F45" s="46" t="s">
        <v>184</v>
      </c>
      <c r="G45" s="47">
        <v>46265</v>
      </c>
      <c r="H45" s="48">
        <v>1</v>
      </c>
      <c r="I45" s="47">
        <v>46156</v>
      </c>
      <c r="J45" s="47" t="s">
        <v>1859</v>
      </c>
      <c r="K45" s="48">
        <v>1</v>
      </c>
      <c r="L45" s="47">
        <v>46187</v>
      </c>
      <c r="M45" s="47" t="s">
        <v>1859</v>
      </c>
      <c r="N45" s="48">
        <v>0.9</v>
      </c>
      <c r="O45" s="47">
        <v>46234</v>
      </c>
      <c r="P45" s="47" t="s">
        <v>1861</v>
      </c>
      <c r="Q45" s="49">
        <f t="shared" si="0"/>
        <v>0.93</v>
      </c>
      <c r="R45" s="50" t="s">
        <v>1734</v>
      </c>
      <c r="S45" s="50" t="s">
        <v>1622</v>
      </c>
      <c r="T45" s="50" t="s">
        <v>384</v>
      </c>
      <c r="U45" s="50" t="s">
        <v>1676</v>
      </c>
      <c r="V45" s="46" t="s">
        <v>1757</v>
      </c>
    </row>
    <row r="46" spans="1:22" ht="30" x14ac:dyDescent="0.2">
      <c r="A46" s="42">
        <v>45</v>
      </c>
      <c r="B46" s="43" t="s">
        <v>653</v>
      </c>
      <c r="C46" s="42" t="s">
        <v>1758</v>
      </c>
      <c r="D46" s="53" t="s">
        <v>388</v>
      </c>
      <c r="E46" s="50" t="s">
        <v>353</v>
      </c>
      <c r="F46" s="46" t="s">
        <v>1759</v>
      </c>
      <c r="G46" s="47">
        <v>46265</v>
      </c>
      <c r="H46" s="48">
        <v>1</v>
      </c>
      <c r="I46" s="47">
        <v>46141</v>
      </c>
      <c r="J46" s="47" t="s">
        <v>1859</v>
      </c>
      <c r="K46" s="48">
        <v>1</v>
      </c>
      <c r="L46" s="47">
        <v>46187</v>
      </c>
      <c r="M46" s="47" t="s">
        <v>1859</v>
      </c>
      <c r="N46" s="48">
        <v>1</v>
      </c>
      <c r="O46" s="47">
        <v>46234</v>
      </c>
      <c r="P46" s="47" t="s">
        <v>1859</v>
      </c>
      <c r="Q46" s="49">
        <f t="shared" si="0"/>
        <v>1</v>
      </c>
      <c r="R46" s="50" t="s">
        <v>1734</v>
      </c>
      <c r="S46" s="50" t="s">
        <v>1622</v>
      </c>
      <c r="T46" s="50" t="s">
        <v>384</v>
      </c>
      <c r="U46" s="50" t="s">
        <v>1676</v>
      </c>
      <c r="V46" s="46" t="s">
        <v>1760</v>
      </c>
    </row>
    <row r="47" spans="1:22" ht="30" x14ac:dyDescent="0.2">
      <c r="A47" s="42">
        <v>46</v>
      </c>
      <c r="B47" s="43" t="s">
        <v>654</v>
      </c>
      <c r="C47" s="42" t="s">
        <v>1761</v>
      </c>
      <c r="D47" s="44" t="s">
        <v>389</v>
      </c>
      <c r="E47" s="50" t="s">
        <v>353</v>
      </c>
      <c r="F47" s="46" t="s">
        <v>1762</v>
      </c>
      <c r="G47" s="47">
        <v>46265</v>
      </c>
      <c r="H47" s="48">
        <v>1</v>
      </c>
      <c r="I47" s="47">
        <v>46156</v>
      </c>
      <c r="J47" s="47" t="s">
        <v>1859</v>
      </c>
      <c r="K47" s="48">
        <v>1</v>
      </c>
      <c r="L47" s="47">
        <v>46187</v>
      </c>
      <c r="M47" s="47" t="s">
        <v>1859</v>
      </c>
      <c r="N47" s="48">
        <v>1</v>
      </c>
      <c r="O47" s="47">
        <v>46234</v>
      </c>
      <c r="P47" s="47" t="s">
        <v>1859</v>
      </c>
      <c r="Q47" s="49">
        <f t="shared" si="0"/>
        <v>1</v>
      </c>
      <c r="R47" s="50" t="s">
        <v>1734</v>
      </c>
      <c r="S47" s="50" t="s">
        <v>1622</v>
      </c>
      <c r="T47" s="45" t="s">
        <v>382</v>
      </c>
      <c r="U47" s="50" t="s">
        <v>865</v>
      </c>
      <c r="V47" s="46" t="s">
        <v>1763</v>
      </c>
    </row>
    <row r="48" spans="1:22" ht="15" x14ac:dyDescent="0.2">
      <c r="A48" s="42">
        <v>47</v>
      </c>
      <c r="B48" s="43" t="s">
        <v>655</v>
      </c>
      <c r="C48" s="42" t="s">
        <v>1764</v>
      </c>
      <c r="D48" s="44" t="s">
        <v>390</v>
      </c>
      <c r="E48" s="50" t="s">
        <v>353</v>
      </c>
      <c r="F48" s="46" t="s">
        <v>187</v>
      </c>
      <c r="G48" s="47">
        <v>46265</v>
      </c>
      <c r="H48" s="48">
        <v>1</v>
      </c>
      <c r="I48" s="47">
        <v>46141</v>
      </c>
      <c r="J48" s="47" t="s">
        <v>1859</v>
      </c>
      <c r="K48" s="48">
        <v>1</v>
      </c>
      <c r="L48" s="47">
        <v>46187</v>
      </c>
      <c r="M48" s="47" t="s">
        <v>1859</v>
      </c>
      <c r="N48" s="48">
        <v>1</v>
      </c>
      <c r="O48" s="47">
        <v>46234</v>
      </c>
      <c r="P48" s="47" t="s">
        <v>1859</v>
      </c>
      <c r="Q48" s="49">
        <f t="shared" si="0"/>
        <v>1</v>
      </c>
      <c r="R48" s="50" t="s">
        <v>1734</v>
      </c>
      <c r="S48" s="50" t="s">
        <v>1622</v>
      </c>
      <c r="T48" s="45" t="s">
        <v>382</v>
      </c>
      <c r="U48" s="50" t="s">
        <v>865</v>
      </c>
      <c r="V48" s="46" t="s">
        <v>1765</v>
      </c>
    </row>
    <row r="49" spans="1:22" ht="15" x14ac:dyDescent="0.2">
      <c r="A49" s="42">
        <v>48</v>
      </c>
      <c r="B49" s="43" t="s">
        <v>656</v>
      </c>
      <c r="C49" s="42" t="s">
        <v>1766</v>
      </c>
      <c r="D49" s="65" t="s">
        <v>391</v>
      </c>
      <c r="E49" s="50" t="s">
        <v>353</v>
      </c>
      <c r="F49" s="46" t="s">
        <v>1767</v>
      </c>
      <c r="G49" s="47">
        <v>46326</v>
      </c>
      <c r="H49" s="48">
        <v>1</v>
      </c>
      <c r="I49" s="47">
        <v>46172</v>
      </c>
      <c r="J49" s="47" t="s">
        <v>1859</v>
      </c>
      <c r="K49" s="48">
        <v>1</v>
      </c>
      <c r="L49" s="47">
        <v>46203</v>
      </c>
      <c r="M49" s="47" t="s">
        <v>1859</v>
      </c>
      <c r="N49" s="48">
        <v>0.78</v>
      </c>
      <c r="O49" s="47">
        <v>46295</v>
      </c>
      <c r="P49" s="47" t="s">
        <v>1860</v>
      </c>
      <c r="Q49" s="49">
        <f t="shared" si="0"/>
        <v>0.84599999999999997</v>
      </c>
      <c r="R49" s="50" t="s">
        <v>1734</v>
      </c>
      <c r="S49" s="50" t="s">
        <v>1768</v>
      </c>
      <c r="T49" s="50" t="s">
        <v>384</v>
      </c>
      <c r="U49" s="50" t="s">
        <v>1676</v>
      </c>
      <c r="V49" s="46" t="s">
        <v>1769</v>
      </c>
    </row>
    <row r="50" spans="1:22" ht="45" x14ac:dyDescent="0.2">
      <c r="A50" s="42">
        <v>49</v>
      </c>
      <c r="B50" s="43" t="s">
        <v>663</v>
      </c>
      <c r="C50" s="42" t="s">
        <v>1770</v>
      </c>
      <c r="D50" s="44" t="s">
        <v>399</v>
      </c>
      <c r="E50" s="50" t="s">
        <v>353</v>
      </c>
      <c r="F50" s="46" t="s">
        <v>378</v>
      </c>
      <c r="G50" s="47">
        <v>46173</v>
      </c>
      <c r="H50" s="48">
        <v>1</v>
      </c>
      <c r="I50" s="47">
        <v>46049</v>
      </c>
      <c r="J50" s="47" t="s">
        <v>1859</v>
      </c>
      <c r="K50" s="48">
        <v>1</v>
      </c>
      <c r="L50" s="47">
        <v>46080</v>
      </c>
      <c r="M50" s="47" t="s">
        <v>1859</v>
      </c>
      <c r="N50" s="48">
        <v>1</v>
      </c>
      <c r="O50" s="47">
        <v>46142</v>
      </c>
      <c r="P50" s="47" t="s">
        <v>1859</v>
      </c>
      <c r="Q50" s="49">
        <f t="shared" si="0"/>
        <v>1</v>
      </c>
      <c r="R50" s="50" t="s">
        <v>1734</v>
      </c>
      <c r="S50" s="50" t="s">
        <v>1620</v>
      </c>
      <c r="T50" s="45" t="s">
        <v>382</v>
      </c>
      <c r="U50" s="50" t="s">
        <v>865</v>
      </c>
      <c r="V50" s="66" t="s">
        <v>1771</v>
      </c>
    </row>
    <row r="51" spans="1:22" ht="15" x14ac:dyDescent="0.2">
      <c r="A51" s="42">
        <v>50</v>
      </c>
      <c r="B51" s="43" t="s">
        <v>664</v>
      </c>
      <c r="C51" s="42" t="s">
        <v>1770</v>
      </c>
      <c r="D51" s="53" t="s">
        <v>400</v>
      </c>
      <c r="E51" s="50" t="s">
        <v>353</v>
      </c>
      <c r="F51" s="46" t="s">
        <v>379</v>
      </c>
      <c r="G51" s="47">
        <v>46173</v>
      </c>
      <c r="H51" s="48">
        <v>1</v>
      </c>
      <c r="I51" s="47">
        <v>46004</v>
      </c>
      <c r="J51" s="47" t="s">
        <v>1859</v>
      </c>
      <c r="K51" s="48">
        <v>1</v>
      </c>
      <c r="L51" s="47">
        <v>46050</v>
      </c>
      <c r="M51" s="47" t="s">
        <v>1859</v>
      </c>
      <c r="N51" s="48">
        <v>0.75</v>
      </c>
      <c r="O51" s="47">
        <v>46142</v>
      </c>
      <c r="P51" s="47" t="s">
        <v>1861</v>
      </c>
      <c r="Q51" s="49">
        <f t="shared" si="0"/>
        <v>0.82499999999999996</v>
      </c>
      <c r="R51" s="50" t="s">
        <v>1734</v>
      </c>
      <c r="S51" s="50" t="s">
        <v>1620</v>
      </c>
      <c r="T51" s="45" t="s">
        <v>384</v>
      </c>
      <c r="U51" s="50" t="s">
        <v>1676</v>
      </c>
      <c r="V51" s="66" t="s">
        <v>1772</v>
      </c>
    </row>
    <row r="52" spans="1:22" ht="15" x14ac:dyDescent="0.2">
      <c r="A52" s="42">
        <v>51</v>
      </c>
      <c r="B52" s="43" t="s">
        <v>682</v>
      </c>
      <c r="C52" s="42"/>
      <c r="D52" s="69"/>
      <c r="E52" s="50" t="s">
        <v>353</v>
      </c>
      <c r="F52" s="46" t="s">
        <v>209</v>
      </c>
      <c r="G52" s="47">
        <v>46418</v>
      </c>
      <c r="H52" s="48">
        <v>1</v>
      </c>
      <c r="I52" s="47">
        <v>46279</v>
      </c>
      <c r="J52" s="47" t="s">
        <v>1859</v>
      </c>
      <c r="K52" s="48">
        <v>1</v>
      </c>
      <c r="L52" s="47">
        <v>46310</v>
      </c>
      <c r="M52" s="47" t="s">
        <v>1859</v>
      </c>
      <c r="N52" s="48">
        <v>0.95</v>
      </c>
      <c r="O52" s="47">
        <v>46387</v>
      </c>
      <c r="P52" s="47" t="s">
        <v>1860</v>
      </c>
      <c r="Q52" s="49">
        <f t="shared" si="0"/>
        <v>0.96499999999999997</v>
      </c>
      <c r="R52" s="50" t="s">
        <v>1734</v>
      </c>
      <c r="S52" s="50" t="s">
        <v>1620</v>
      </c>
      <c r="T52" s="45" t="s">
        <v>382</v>
      </c>
      <c r="U52" s="50" t="s">
        <v>865</v>
      </c>
      <c r="V52" s="46" t="s">
        <v>1773</v>
      </c>
    </row>
    <row r="53" spans="1:22" ht="15" x14ac:dyDescent="0.2">
      <c r="A53" s="42">
        <v>52</v>
      </c>
      <c r="B53" s="43" t="s">
        <v>692</v>
      </c>
      <c r="C53" s="42" t="s">
        <v>1774</v>
      </c>
      <c r="D53" s="44" t="s">
        <v>407</v>
      </c>
      <c r="E53" s="45" t="s">
        <v>353</v>
      </c>
      <c r="F53" s="46" t="s">
        <v>358</v>
      </c>
      <c r="G53" s="47">
        <v>46234</v>
      </c>
      <c r="H53" s="48">
        <v>1</v>
      </c>
      <c r="I53" s="47">
        <v>46125</v>
      </c>
      <c r="J53" s="47" t="s">
        <v>1859</v>
      </c>
      <c r="K53" s="48">
        <v>1</v>
      </c>
      <c r="L53" s="47">
        <v>46156</v>
      </c>
      <c r="M53" s="47" t="s">
        <v>1859</v>
      </c>
      <c r="N53" s="48">
        <v>1</v>
      </c>
      <c r="O53" s="47">
        <v>46203</v>
      </c>
      <c r="P53" s="47" t="s">
        <v>1859</v>
      </c>
      <c r="Q53" s="49">
        <f t="shared" si="0"/>
        <v>1</v>
      </c>
      <c r="R53" s="50" t="s">
        <v>1734</v>
      </c>
      <c r="S53" s="50" t="s">
        <v>1620</v>
      </c>
      <c r="T53" s="45" t="s">
        <v>382</v>
      </c>
      <c r="U53" s="50" t="s">
        <v>865</v>
      </c>
      <c r="V53" s="46" t="s">
        <v>1775</v>
      </c>
    </row>
    <row r="54" spans="1:22" ht="15" x14ac:dyDescent="0.2">
      <c r="A54" s="42">
        <v>53</v>
      </c>
      <c r="B54" s="43" t="s">
        <v>693</v>
      </c>
      <c r="C54" s="42" t="s">
        <v>1774</v>
      </c>
      <c r="D54" s="44" t="s">
        <v>408</v>
      </c>
      <c r="E54" s="45" t="s">
        <v>353</v>
      </c>
      <c r="F54" s="46" t="s">
        <v>359</v>
      </c>
      <c r="G54" s="47">
        <v>46234</v>
      </c>
      <c r="H54" s="48">
        <v>1</v>
      </c>
      <c r="I54" s="47">
        <v>46125</v>
      </c>
      <c r="J54" s="47" t="s">
        <v>1859</v>
      </c>
      <c r="K54" s="48">
        <v>1</v>
      </c>
      <c r="L54" s="47">
        <v>46156</v>
      </c>
      <c r="M54" s="47" t="s">
        <v>1859</v>
      </c>
      <c r="N54" s="48">
        <v>0.8</v>
      </c>
      <c r="O54" s="47">
        <v>46203</v>
      </c>
      <c r="P54" s="47" t="s">
        <v>1861</v>
      </c>
      <c r="Q54" s="49">
        <f t="shared" si="0"/>
        <v>0.86</v>
      </c>
      <c r="R54" s="50" t="s">
        <v>1734</v>
      </c>
      <c r="S54" s="50" t="s">
        <v>1620</v>
      </c>
      <c r="T54" s="50" t="s">
        <v>384</v>
      </c>
      <c r="U54" s="50" t="s">
        <v>1676</v>
      </c>
      <c r="V54" s="46" t="s">
        <v>1776</v>
      </c>
    </row>
    <row r="55" spans="1:22" ht="60" x14ac:dyDescent="0.2">
      <c r="A55" s="42">
        <v>54</v>
      </c>
      <c r="B55" s="43" t="s">
        <v>695</v>
      </c>
      <c r="C55" s="42" t="s">
        <v>1777</v>
      </c>
      <c r="D55" s="65" t="s">
        <v>387</v>
      </c>
      <c r="E55" s="72" t="s">
        <v>353</v>
      </c>
      <c r="F55" s="46" t="s">
        <v>255</v>
      </c>
      <c r="G55" s="47">
        <v>46418</v>
      </c>
      <c r="H55" s="48">
        <v>1</v>
      </c>
      <c r="I55" s="47">
        <v>46314</v>
      </c>
      <c r="J55" s="47" t="s">
        <v>1859</v>
      </c>
      <c r="K55" s="48">
        <v>1</v>
      </c>
      <c r="L55" s="47">
        <v>46345</v>
      </c>
      <c r="M55" s="47" t="s">
        <v>1859</v>
      </c>
      <c r="N55" s="48">
        <v>0</v>
      </c>
      <c r="O55" s="47">
        <v>46387</v>
      </c>
      <c r="P55" s="47" t="s">
        <v>1860</v>
      </c>
      <c r="Q55" s="49">
        <f t="shared" si="0"/>
        <v>0.30000000000000004</v>
      </c>
      <c r="R55" s="50" t="s">
        <v>1734</v>
      </c>
      <c r="S55" s="50" t="s">
        <v>1622</v>
      </c>
      <c r="T55" s="50" t="s">
        <v>384</v>
      </c>
      <c r="U55" s="50" t="s">
        <v>1676</v>
      </c>
      <c r="V55" s="46" t="s">
        <v>1778</v>
      </c>
    </row>
    <row r="56" spans="1:22" ht="30" x14ac:dyDescent="0.2">
      <c r="A56" s="42">
        <v>55</v>
      </c>
      <c r="B56" s="43" t="s">
        <v>696</v>
      </c>
      <c r="C56" s="42" t="s">
        <v>1779</v>
      </c>
      <c r="D56" s="65" t="s">
        <v>387</v>
      </c>
      <c r="E56" s="72" t="s">
        <v>353</v>
      </c>
      <c r="F56" s="71" t="s">
        <v>256</v>
      </c>
      <c r="G56" s="47">
        <v>46418</v>
      </c>
      <c r="H56" s="48">
        <v>0</v>
      </c>
      <c r="I56" s="47">
        <v>46314</v>
      </c>
      <c r="J56" s="47" t="s">
        <v>1860</v>
      </c>
      <c r="K56" s="48">
        <v>0</v>
      </c>
      <c r="L56" s="47">
        <v>46345</v>
      </c>
      <c r="M56" s="47" t="s">
        <v>1860</v>
      </c>
      <c r="N56" s="48">
        <v>0</v>
      </c>
      <c r="O56" s="47">
        <v>46387</v>
      </c>
      <c r="P56" s="47" t="s">
        <v>1860</v>
      </c>
      <c r="Q56" s="49">
        <f t="shared" si="0"/>
        <v>0</v>
      </c>
      <c r="R56" s="50" t="s">
        <v>1734</v>
      </c>
      <c r="S56" s="50" t="s">
        <v>1622</v>
      </c>
      <c r="T56" s="50" t="s">
        <v>384</v>
      </c>
      <c r="U56" s="50" t="s">
        <v>1676</v>
      </c>
      <c r="V56" s="66" t="s">
        <v>1780</v>
      </c>
    </row>
    <row r="57" spans="1:22" ht="15" x14ac:dyDescent="0.2">
      <c r="A57" s="42">
        <v>56</v>
      </c>
      <c r="B57" s="43" t="s">
        <v>697</v>
      </c>
      <c r="C57" s="42" t="s">
        <v>1781</v>
      </c>
      <c r="D57" s="65" t="s">
        <v>410</v>
      </c>
      <c r="E57" s="45" t="s">
        <v>353</v>
      </c>
      <c r="F57" s="46" t="s">
        <v>257</v>
      </c>
      <c r="G57" s="47">
        <v>46173</v>
      </c>
      <c r="H57" s="48">
        <v>1</v>
      </c>
      <c r="I57" s="47">
        <v>46049</v>
      </c>
      <c r="J57" s="47" t="s">
        <v>1859</v>
      </c>
      <c r="K57" s="48">
        <v>1</v>
      </c>
      <c r="L57" s="47">
        <v>46095</v>
      </c>
      <c r="M57" s="47" t="s">
        <v>1859</v>
      </c>
      <c r="N57" s="48">
        <v>1</v>
      </c>
      <c r="O57" s="47">
        <v>46142</v>
      </c>
      <c r="P57" s="47" t="s">
        <v>1859</v>
      </c>
      <c r="Q57" s="49">
        <f t="shared" si="0"/>
        <v>1</v>
      </c>
      <c r="R57" s="50" t="s">
        <v>1734</v>
      </c>
      <c r="S57" s="50" t="s">
        <v>1622</v>
      </c>
      <c r="T57" s="50" t="s">
        <v>384</v>
      </c>
      <c r="U57" s="50" t="s">
        <v>1676</v>
      </c>
      <c r="V57" s="46" t="s">
        <v>1782</v>
      </c>
    </row>
    <row r="58" spans="1:22" ht="15" x14ac:dyDescent="0.2">
      <c r="A58" s="42">
        <v>57</v>
      </c>
      <c r="B58" s="43" t="s">
        <v>698</v>
      </c>
      <c r="C58" s="42" t="s">
        <v>1783</v>
      </c>
      <c r="D58" s="65" t="s">
        <v>410</v>
      </c>
      <c r="E58" s="45" t="s">
        <v>353</v>
      </c>
      <c r="F58" s="46" t="s">
        <v>258</v>
      </c>
      <c r="G58" s="47">
        <v>46173</v>
      </c>
      <c r="H58" s="48">
        <v>1</v>
      </c>
      <c r="I58" s="47">
        <v>46034</v>
      </c>
      <c r="J58" s="47" t="s">
        <v>1859</v>
      </c>
      <c r="K58" s="48">
        <v>1</v>
      </c>
      <c r="L58" s="47">
        <v>46080</v>
      </c>
      <c r="M58" s="47" t="s">
        <v>1859</v>
      </c>
      <c r="N58" s="48">
        <v>1</v>
      </c>
      <c r="O58" s="47">
        <v>46142</v>
      </c>
      <c r="P58" s="47" t="s">
        <v>1859</v>
      </c>
      <c r="Q58" s="49">
        <f t="shared" si="0"/>
        <v>1</v>
      </c>
      <c r="R58" s="50" t="s">
        <v>1734</v>
      </c>
      <c r="S58" s="50" t="s">
        <v>1622</v>
      </c>
      <c r="T58" s="50" t="s">
        <v>384</v>
      </c>
      <c r="U58" s="50" t="s">
        <v>1676</v>
      </c>
      <c r="V58" s="46" t="s">
        <v>1784</v>
      </c>
    </row>
    <row r="59" spans="1:22" ht="45" x14ac:dyDescent="0.2">
      <c r="A59" s="42">
        <v>58</v>
      </c>
      <c r="B59" s="43" t="s">
        <v>699</v>
      </c>
      <c r="C59" s="42" t="s">
        <v>1785</v>
      </c>
      <c r="D59" s="44" t="s">
        <v>411</v>
      </c>
      <c r="E59" s="45" t="s">
        <v>353</v>
      </c>
      <c r="F59" s="46" t="s">
        <v>1786</v>
      </c>
      <c r="G59" s="47">
        <v>46173</v>
      </c>
      <c r="H59" s="48">
        <v>1</v>
      </c>
      <c r="I59" s="47">
        <v>46034</v>
      </c>
      <c r="J59" s="47" t="s">
        <v>1859</v>
      </c>
      <c r="K59" s="48">
        <v>1</v>
      </c>
      <c r="L59" s="47">
        <v>46080</v>
      </c>
      <c r="M59" s="47" t="s">
        <v>1859</v>
      </c>
      <c r="N59" s="48">
        <v>1</v>
      </c>
      <c r="O59" s="47">
        <v>46142</v>
      </c>
      <c r="P59" s="47" t="s">
        <v>1859</v>
      </c>
      <c r="Q59" s="49">
        <f t="shared" si="0"/>
        <v>1</v>
      </c>
      <c r="R59" s="50" t="s">
        <v>1734</v>
      </c>
      <c r="S59" s="50" t="s">
        <v>1768</v>
      </c>
      <c r="T59" s="45" t="s">
        <v>382</v>
      </c>
      <c r="U59" s="50" t="s">
        <v>865</v>
      </c>
      <c r="V59" s="46" t="s">
        <v>1787</v>
      </c>
    </row>
    <row r="60" spans="1:22" ht="15" x14ac:dyDescent="0.2">
      <c r="A60" s="42">
        <v>59</v>
      </c>
      <c r="B60" s="43" t="s">
        <v>700</v>
      </c>
      <c r="C60" s="42" t="s">
        <v>1788</v>
      </c>
      <c r="D60" s="44" t="s">
        <v>412</v>
      </c>
      <c r="E60" s="45" t="s">
        <v>353</v>
      </c>
      <c r="F60" s="46" t="s">
        <v>360</v>
      </c>
      <c r="G60" s="47">
        <v>46265</v>
      </c>
      <c r="H60" s="48">
        <v>1</v>
      </c>
      <c r="I60" s="47">
        <v>46176</v>
      </c>
      <c r="J60" s="47" t="s">
        <v>1859</v>
      </c>
      <c r="K60" s="48">
        <v>1</v>
      </c>
      <c r="L60" s="47">
        <v>46207</v>
      </c>
      <c r="M60" s="47" t="s">
        <v>1859</v>
      </c>
      <c r="N60" s="48">
        <v>1</v>
      </c>
      <c r="O60" s="47">
        <v>46234</v>
      </c>
      <c r="P60" s="47" t="s">
        <v>1859</v>
      </c>
      <c r="Q60" s="49">
        <f t="shared" si="0"/>
        <v>1</v>
      </c>
      <c r="R60" s="50" t="s">
        <v>1734</v>
      </c>
      <c r="S60" s="50" t="s">
        <v>1768</v>
      </c>
      <c r="T60" s="45" t="s">
        <v>382</v>
      </c>
      <c r="U60" s="50" t="s">
        <v>865</v>
      </c>
      <c r="V60" s="73" t="s">
        <v>1789</v>
      </c>
    </row>
    <row r="61" spans="1:22" ht="15" x14ac:dyDescent="0.2">
      <c r="A61" s="42">
        <v>60</v>
      </c>
      <c r="B61" s="43" t="s">
        <v>701</v>
      </c>
      <c r="C61" s="42" t="s">
        <v>1788</v>
      </c>
      <c r="D61" s="44" t="s">
        <v>413</v>
      </c>
      <c r="E61" s="45" t="s">
        <v>353</v>
      </c>
      <c r="F61" s="46" t="s">
        <v>361</v>
      </c>
      <c r="G61" s="47">
        <v>46265</v>
      </c>
      <c r="H61" s="48">
        <v>1</v>
      </c>
      <c r="I61" s="47">
        <v>46126</v>
      </c>
      <c r="J61" s="47" t="s">
        <v>1859</v>
      </c>
      <c r="K61" s="48">
        <v>1</v>
      </c>
      <c r="L61" s="47">
        <v>46172</v>
      </c>
      <c r="M61" s="47" t="s">
        <v>1859</v>
      </c>
      <c r="N61" s="48">
        <v>1</v>
      </c>
      <c r="O61" s="47">
        <v>46234</v>
      </c>
      <c r="P61" s="47" t="s">
        <v>1859</v>
      </c>
      <c r="Q61" s="49">
        <f t="shared" si="0"/>
        <v>1</v>
      </c>
      <c r="R61" s="50" t="s">
        <v>1734</v>
      </c>
      <c r="S61" s="50" t="s">
        <v>1768</v>
      </c>
      <c r="T61" s="50" t="s">
        <v>384</v>
      </c>
      <c r="U61" s="50" t="s">
        <v>1676</v>
      </c>
      <c r="V61" s="73" t="s">
        <v>1789</v>
      </c>
    </row>
    <row r="62" spans="1:22" ht="15" x14ac:dyDescent="0.2">
      <c r="A62" s="42">
        <v>61</v>
      </c>
      <c r="B62" s="43" t="s">
        <v>702</v>
      </c>
      <c r="C62" s="42" t="s">
        <v>1790</v>
      </c>
      <c r="D62" s="44" t="s">
        <v>414</v>
      </c>
      <c r="E62" s="45" t="s">
        <v>353</v>
      </c>
      <c r="F62" s="46" t="s">
        <v>260</v>
      </c>
      <c r="G62" s="47">
        <v>46265</v>
      </c>
      <c r="H62" s="48">
        <v>1</v>
      </c>
      <c r="I62" s="47">
        <v>46141</v>
      </c>
      <c r="J62" s="47" t="s">
        <v>1859</v>
      </c>
      <c r="K62" s="48">
        <v>1</v>
      </c>
      <c r="L62" s="47">
        <v>46172</v>
      </c>
      <c r="M62" s="47" t="s">
        <v>1859</v>
      </c>
      <c r="N62" s="48">
        <v>1</v>
      </c>
      <c r="O62" s="47">
        <v>46234</v>
      </c>
      <c r="P62" s="47" t="s">
        <v>1859</v>
      </c>
      <c r="Q62" s="49">
        <f t="shared" si="0"/>
        <v>1</v>
      </c>
      <c r="R62" s="50" t="s">
        <v>1734</v>
      </c>
      <c r="S62" s="50" t="s">
        <v>1791</v>
      </c>
      <c r="T62" s="50" t="s">
        <v>384</v>
      </c>
      <c r="U62" s="50" t="s">
        <v>1676</v>
      </c>
      <c r="V62" s="46" t="s">
        <v>1792</v>
      </c>
    </row>
    <row r="63" spans="1:22" ht="28.5" x14ac:dyDescent="0.2">
      <c r="A63" s="42">
        <v>62</v>
      </c>
      <c r="B63" s="43" t="s">
        <v>711</v>
      </c>
      <c r="C63" s="42" t="s">
        <v>1793</v>
      </c>
      <c r="D63" s="70" t="s">
        <v>1687</v>
      </c>
      <c r="E63" s="45" t="s">
        <v>353</v>
      </c>
      <c r="F63" s="46" t="s">
        <v>1794</v>
      </c>
      <c r="G63" s="47">
        <v>46326</v>
      </c>
      <c r="H63" s="48">
        <v>1</v>
      </c>
      <c r="I63" s="47">
        <v>46202</v>
      </c>
      <c r="J63" s="47" t="s">
        <v>1859</v>
      </c>
      <c r="K63" s="48">
        <v>1</v>
      </c>
      <c r="L63" s="47">
        <v>46233</v>
      </c>
      <c r="M63" s="47" t="s">
        <v>1859</v>
      </c>
      <c r="N63" s="48">
        <v>0</v>
      </c>
      <c r="O63" s="47">
        <v>46295</v>
      </c>
      <c r="P63" s="47" t="s">
        <v>1860</v>
      </c>
      <c r="Q63" s="49">
        <f t="shared" si="0"/>
        <v>0.30000000000000004</v>
      </c>
      <c r="R63" s="50" t="s">
        <v>1734</v>
      </c>
      <c r="S63" s="50" t="s">
        <v>1622</v>
      </c>
      <c r="T63" s="50" t="s">
        <v>384</v>
      </c>
      <c r="U63" s="50" t="s">
        <v>1676</v>
      </c>
      <c r="V63" s="46" t="s">
        <v>1795</v>
      </c>
    </row>
    <row r="64" spans="1:22" ht="60" x14ac:dyDescent="0.2">
      <c r="A64" s="42">
        <v>63</v>
      </c>
      <c r="B64" s="43" t="s">
        <v>715</v>
      </c>
      <c r="C64" s="42" t="s">
        <v>1796</v>
      </c>
      <c r="D64" s="44" t="s">
        <v>420</v>
      </c>
      <c r="E64" s="45" t="s">
        <v>353</v>
      </c>
      <c r="F64" s="46" t="s">
        <v>1797</v>
      </c>
      <c r="G64" s="47">
        <v>46418</v>
      </c>
      <c r="H64" s="48">
        <v>1</v>
      </c>
      <c r="I64" s="47">
        <v>46264</v>
      </c>
      <c r="J64" s="47" t="s">
        <v>1859</v>
      </c>
      <c r="K64" s="48">
        <v>1</v>
      </c>
      <c r="L64" s="47">
        <v>46310</v>
      </c>
      <c r="M64" s="47" t="s">
        <v>1859</v>
      </c>
      <c r="N64" s="48">
        <v>0.5</v>
      </c>
      <c r="O64" s="47">
        <v>46387</v>
      </c>
      <c r="P64" s="47" t="s">
        <v>1860</v>
      </c>
      <c r="Q64" s="49">
        <f t="shared" si="0"/>
        <v>0.65</v>
      </c>
      <c r="R64" s="50" t="s">
        <v>1734</v>
      </c>
      <c r="S64" s="50" t="s">
        <v>1620</v>
      </c>
      <c r="T64" s="45" t="s">
        <v>382</v>
      </c>
      <c r="U64" s="50" t="s">
        <v>865</v>
      </c>
      <c r="V64" s="46" t="s">
        <v>1798</v>
      </c>
    </row>
    <row r="65" spans="1:22" ht="30" x14ac:dyDescent="0.2">
      <c r="A65" s="42">
        <v>64</v>
      </c>
      <c r="B65" s="43" t="s">
        <v>725</v>
      </c>
      <c r="C65" s="42" t="s">
        <v>1799</v>
      </c>
      <c r="D65" s="69"/>
      <c r="E65" s="50" t="s">
        <v>353</v>
      </c>
      <c r="F65" s="46" t="s">
        <v>1800</v>
      </c>
      <c r="G65" s="47">
        <v>46326</v>
      </c>
      <c r="H65" s="48">
        <v>1</v>
      </c>
      <c r="I65" s="47">
        <v>46142</v>
      </c>
      <c r="J65" s="47" t="s">
        <v>1859</v>
      </c>
      <c r="K65" s="48">
        <v>1</v>
      </c>
      <c r="L65" s="47">
        <v>46173</v>
      </c>
      <c r="M65" s="47" t="s">
        <v>1859</v>
      </c>
      <c r="N65" s="48">
        <v>0.66</v>
      </c>
      <c r="O65" s="47">
        <v>46295</v>
      </c>
      <c r="P65" s="47" t="s">
        <v>1860</v>
      </c>
      <c r="Q65" s="49">
        <f t="shared" si="0"/>
        <v>0.76200000000000001</v>
      </c>
      <c r="R65" s="50" t="s">
        <v>1734</v>
      </c>
      <c r="S65" s="50" t="s">
        <v>1622</v>
      </c>
      <c r="T65" s="50" t="s">
        <v>428</v>
      </c>
      <c r="U65" s="50" t="s">
        <v>865</v>
      </c>
      <c r="V65" s="66" t="s">
        <v>1801</v>
      </c>
    </row>
    <row r="66" spans="1:22" ht="45" x14ac:dyDescent="0.2">
      <c r="A66" s="42">
        <v>65</v>
      </c>
      <c r="B66" s="43" t="s">
        <v>734</v>
      </c>
      <c r="C66" s="42" t="s">
        <v>1802</v>
      </c>
      <c r="D66" s="69"/>
      <c r="E66" s="50" t="s">
        <v>353</v>
      </c>
      <c r="F66" s="46" t="s">
        <v>1803</v>
      </c>
      <c r="G66" s="47">
        <v>46418</v>
      </c>
      <c r="H66" s="48">
        <v>0</v>
      </c>
      <c r="I66" s="47">
        <v>46354</v>
      </c>
      <c r="J66" s="47" t="s">
        <v>1860</v>
      </c>
      <c r="K66" s="48">
        <v>0</v>
      </c>
      <c r="L66" s="47">
        <v>46355</v>
      </c>
      <c r="M66" s="47" t="s">
        <v>1860</v>
      </c>
      <c r="N66" s="48">
        <v>0</v>
      </c>
      <c r="O66" s="47">
        <v>46387</v>
      </c>
      <c r="P66" s="47" t="s">
        <v>1860</v>
      </c>
      <c r="Q66" s="49">
        <f t="shared" ref="Q66:Q92" si="1">(H66*$X$3)+(K66*$Y$3)+(N66*$Z$3)</f>
        <v>0</v>
      </c>
      <c r="R66" s="50" t="s">
        <v>1734</v>
      </c>
      <c r="S66" s="50" t="s">
        <v>1622</v>
      </c>
      <c r="T66" s="50" t="s">
        <v>428</v>
      </c>
      <c r="U66" s="50" t="s">
        <v>865</v>
      </c>
      <c r="V66" s="66" t="s">
        <v>1804</v>
      </c>
    </row>
    <row r="67" spans="1:22" ht="30" x14ac:dyDescent="0.2">
      <c r="A67" s="42">
        <v>66</v>
      </c>
      <c r="B67" s="43" t="s">
        <v>735</v>
      </c>
      <c r="C67" s="42" t="s">
        <v>1805</v>
      </c>
      <c r="D67" s="69"/>
      <c r="E67" s="50" t="s">
        <v>353</v>
      </c>
      <c r="F67" s="46" t="s">
        <v>285</v>
      </c>
      <c r="G67" s="47">
        <v>46418</v>
      </c>
      <c r="H67" s="48">
        <v>0</v>
      </c>
      <c r="I67" s="47">
        <v>46354</v>
      </c>
      <c r="J67" s="47" t="s">
        <v>1860</v>
      </c>
      <c r="K67" s="48">
        <v>0</v>
      </c>
      <c r="L67" s="47">
        <v>46355</v>
      </c>
      <c r="M67" s="47" t="s">
        <v>1860</v>
      </c>
      <c r="N67" s="48">
        <v>0</v>
      </c>
      <c r="O67" s="47">
        <v>46387</v>
      </c>
      <c r="P67" s="47" t="s">
        <v>1860</v>
      </c>
      <c r="Q67" s="49">
        <f t="shared" si="1"/>
        <v>0</v>
      </c>
      <c r="R67" s="50" t="s">
        <v>1734</v>
      </c>
      <c r="S67" s="50" t="s">
        <v>1622</v>
      </c>
      <c r="T67" s="50" t="s">
        <v>428</v>
      </c>
      <c r="U67" s="50" t="s">
        <v>865</v>
      </c>
      <c r="V67" s="66" t="s">
        <v>1806</v>
      </c>
    </row>
    <row r="68" spans="1:22" ht="30" x14ac:dyDescent="0.2">
      <c r="A68" s="42">
        <v>67</v>
      </c>
      <c r="B68" s="43" t="s">
        <v>660</v>
      </c>
      <c r="C68" s="42" t="s">
        <v>1807</v>
      </c>
      <c r="D68" s="69" t="s">
        <v>397</v>
      </c>
      <c r="E68" s="50" t="s">
        <v>353</v>
      </c>
      <c r="F68" s="46" t="s">
        <v>377</v>
      </c>
      <c r="G68" s="47">
        <v>46418</v>
      </c>
      <c r="H68" s="48">
        <v>0</v>
      </c>
      <c r="I68" s="47">
        <v>46264</v>
      </c>
      <c r="J68" s="47" t="s">
        <v>1859</v>
      </c>
      <c r="K68" s="48">
        <v>0</v>
      </c>
      <c r="L68" s="47">
        <v>46310</v>
      </c>
      <c r="M68" s="47" t="s">
        <v>1859</v>
      </c>
      <c r="N68" s="48">
        <v>0</v>
      </c>
      <c r="O68" s="47">
        <v>46387</v>
      </c>
      <c r="P68" s="47" t="s">
        <v>1860</v>
      </c>
      <c r="Q68" s="49">
        <f>(H68*$X$3)+(K68*$Y$3)+(N68*$Z$3)</f>
        <v>0</v>
      </c>
      <c r="R68" s="50" t="s">
        <v>1808</v>
      </c>
      <c r="S68" s="50" t="s">
        <v>1809</v>
      </c>
      <c r="T68" s="50" t="s">
        <v>384</v>
      </c>
      <c r="U68" s="50" t="s">
        <v>1676</v>
      </c>
      <c r="V68" s="46" t="s">
        <v>1811</v>
      </c>
    </row>
    <row r="69" spans="1:22" ht="45" x14ac:dyDescent="0.2">
      <c r="A69" s="42">
        <v>68</v>
      </c>
      <c r="B69" s="43" t="s">
        <v>661</v>
      </c>
      <c r="C69" s="42" t="s">
        <v>1807</v>
      </c>
      <c r="D69" s="44" t="s">
        <v>396</v>
      </c>
      <c r="E69" s="50" t="s">
        <v>353</v>
      </c>
      <c r="F69" s="46" t="s">
        <v>376</v>
      </c>
      <c r="G69" s="47">
        <v>46418</v>
      </c>
      <c r="H69" s="48">
        <v>1</v>
      </c>
      <c r="I69" s="47">
        <v>46264</v>
      </c>
      <c r="J69" s="47" t="s">
        <v>1860</v>
      </c>
      <c r="K69" s="48">
        <v>1</v>
      </c>
      <c r="L69" s="47">
        <v>46310</v>
      </c>
      <c r="M69" s="47" t="s">
        <v>1860</v>
      </c>
      <c r="N69" s="48">
        <v>0.65</v>
      </c>
      <c r="O69" s="47">
        <v>46387</v>
      </c>
      <c r="P69" s="47" t="s">
        <v>1860</v>
      </c>
      <c r="Q69" s="49">
        <f t="shared" si="1"/>
        <v>0.755</v>
      </c>
      <c r="R69" s="50" t="s">
        <v>1808</v>
      </c>
      <c r="S69" s="50" t="s">
        <v>1809</v>
      </c>
      <c r="T69" s="45" t="s">
        <v>382</v>
      </c>
      <c r="U69" s="50" t="s">
        <v>865</v>
      </c>
      <c r="V69" s="66" t="s">
        <v>1810</v>
      </c>
    </row>
    <row r="70" spans="1:22" ht="30" x14ac:dyDescent="0.2">
      <c r="A70" s="42">
        <v>69</v>
      </c>
      <c r="B70" s="43" t="s">
        <v>662</v>
      </c>
      <c r="C70" s="42" t="s">
        <v>1812</v>
      </c>
      <c r="D70" s="44" t="s">
        <v>398</v>
      </c>
      <c r="E70" s="50" t="s">
        <v>353</v>
      </c>
      <c r="F70" s="46" t="s">
        <v>192</v>
      </c>
      <c r="G70" s="47">
        <v>46234</v>
      </c>
      <c r="H70" s="48">
        <v>1</v>
      </c>
      <c r="I70" s="47">
        <v>46095</v>
      </c>
      <c r="J70" s="47" t="s">
        <v>1859</v>
      </c>
      <c r="K70" s="48">
        <v>1</v>
      </c>
      <c r="L70" s="47">
        <v>46141</v>
      </c>
      <c r="M70" s="47" t="s">
        <v>1859</v>
      </c>
      <c r="N70" s="48">
        <v>0.9</v>
      </c>
      <c r="O70" s="47">
        <v>46203</v>
      </c>
      <c r="P70" s="47" t="s">
        <v>1861</v>
      </c>
      <c r="Q70" s="49">
        <f t="shared" si="1"/>
        <v>0.93</v>
      </c>
      <c r="R70" s="50" t="s">
        <v>1808</v>
      </c>
      <c r="S70" s="50" t="s">
        <v>1813</v>
      </c>
      <c r="T70" s="45" t="s">
        <v>382</v>
      </c>
      <c r="U70" s="50" t="s">
        <v>865</v>
      </c>
      <c r="V70" s="46" t="s">
        <v>1814</v>
      </c>
    </row>
    <row r="71" spans="1:22" ht="30" x14ac:dyDescent="0.2">
      <c r="A71" s="42">
        <v>70</v>
      </c>
      <c r="B71" s="43" t="s">
        <v>679</v>
      </c>
      <c r="C71" s="42"/>
      <c r="D71" s="69"/>
      <c r="E71" s="50" t="s">
        <v>353</v>
      </c>
      <c r="F71" s="46" t="s">
        <v>206</v>
      </c>
      <c r="G71" s="47">
        <v>46418</v>
      </c>
      <c r="H71" s="48">
        <v>0</v>
      </c>
      <c r="I71" s="47">
        <v>46309</v>
      </c>
      <c r="J71" s="47" t="s">
        <v>1860</v>
      </c>
      <c r="K71" s="48">
        <v>0</v>
      </c>
      <c r="L71" s="47">
        <v>46340</v>
      </c>
      <c r="M71" s="47" t="s">
        <v>1860</v>
      </c>
      <c r="N71" s="48">
        <v>0</v>
      </c>
      <c r="O71" s="47">
        <v>46387</v>
      </c>
      <c r="P71" s="47" t="s">
        <v>1860</v>
      </c>
      <c r="Q71" s="49">
        <f t="shared" si="1"/>
        <v>0</v>
      </c>
      <c r="R71" s="50" t="s">
        <v>1808</v>
      </c>
      <c r="S71" s="50" t="s">
        <v>1809</v>
      </c>
      <c r="T71" s="45" t="s">
        <v>382</v>
      </c>
      <c r="U71" s="50" t="s">
        <v>865</v>
      </c>
      <c r="V71" s="46" t="s">
        <v>1815</v>
      </c>
    </row>
    <row r="72" spans="1:22" ht="30" x14ac:dyDescent="0.2">
      <c r="A72" s="42">
        <v>71</v>
      </c>
      <c r="B72" s="43" t="s">
        <v>680</v>
      </c>
      <c r="C72" s="42"/>
      <c r="D72" s="69"/>
      <c r="E72" s="50" t="s">
        <v>353</v>
      </c>
      <c r="F72" s="46" t="s">
        <v>1816</v>
      </c>
      <c r="G72" s="47">
        <v>46418</v>
      </c>
      <c r="H72" s="48">
        <v>0</v>
      </c>
      <c r="I72" s="47">
        <v>46219</v>
      </c>
      <c r="J72" s="47" t="s">
        <v>1861</v>
      </c>
      <c r="K72" s="48">
        <v>0</v>
      </c>
      <c r="L72" s="47">
        <v>46250</v>
      </c>
      <c r="M72" s="47" t="s">
        <v>1861</v>
      </c>
      <c r="N72" s="48">
        <v>0</v>
      </c>
      <c r="O72" s="47">
        <v>46387</v>
      </c>
      <c r="P72" s="47" t="s">
        <v>1860</v>
      </c>
      <c r="Q72" s="49">
        <f t="shared" si="1"/>
        <v>0</v>
      </c>
      <c r="R72" s="50" t="s">
        <v>1808</v>
      </c>
      <c r="S72" s="50" t="s">
        <v>1809</v>
      </c>
      <c r="T72" s="50" t="s">
        <v>384</v>
      </c>
      <c r="U72" s="50" t="s">
        <v>1676</v>
      </c>
      <c r="V72" s="46" t="s">
        <v>1817</v>
      </c>
    </row>
    <row r="73" spans="1:22" ht="30" x14ac:dyDescent="0.2">
      <c r="A73" s="42">
        <v>72</v>
      </c>
      <c r="B73" s="43" t="s">
        <v>681</v>
      </c>
      <c r="C73" s="42"/>
      <c r="D73" s="69"/>
      <c r="E73" s="50" t="s">
        <v>353</v>
      </c>
      <c r="F73" s="46" t="s">
        <v>208</v>
      </c>
      <c r="G73" s="47">
        <v>46418</v>
      </c>
      <c r="H73" s="48">
        <v>0</v>
      </c>
      <c r="I73" s="47">
        <v>46329</v>
      </c>
      <c r="J73" s="47" t="s">
        <v>1860</v>
      </c>
      <c r="K73" s="48">
        <v>0</v>
      </c>
      <c r="L73" s="47">
        <v>46360</v>
      </c>
      <c r="M73" s="47" t="s">
        <v>1860</v>
      </c>
      <c r="N73" s="48">
        <v>0</v>
      </c>
      <c r="O73" s="47">
        <v>46387</v>
      </c>
      <c r="P73" s="47" t="s">
        <v>1860</v>
      </c>
      <c r="Q73" s="49">
        <f t="shared" si="1"/>
        <v>0</v>
      </c>
      <c r="R73" s="50" t="s">
        <v>1808</v>
      </c>
      <c r="S73" s="50" t="s">
        <v>1809</v>
      </c>
      <c r="T73" s="45" t="s">
        <v>382</v>
      </c>
      <c r="U73" s="50" t="s">
        <v>865</v>
      </c>
      <c r="V73" s="46" t="s">
        <v>1818</v>
      </c>
    </row>
    <row r="74" spans="1:22" ht="30" x14ac:dyDescent="0.2">
      <c r="A74" s="42">
        <v>73</v>
      </c>
      <c r="B74" s="43" t="s">
        <v>737</v>
      </c>
      <c r="C74" s="42" t="s">
        <v>1819</v>
      </c>
      <c r="D74" s="69" t="s">
        <v>429</v>
      </c>
      <c r="E74" s="72" t="s">
        <v>353</v>
      </c>
      <c r="F74" s="46" t="s">
        <v>1820</v>
      </c>
      <c r="G74" s="47">
        <v>46295</v>
      </c>
      <c r="H74" s="48">
        <v>0</v>
      </c>
      <c r="I74" s="47">
        <v>46112</v>
      </c>
      <c r="J74" s="47" t="s">
        <v>1861</v>
      </c>
      <c r="K74" s="48">
        <v>0</v>
      </c>
      <c r="L74" s="47">
        <v>46143</v>
      </c>
      <c r="M74" s="47" t="s">
        <v>1861</v>
      </c>
      <c r="N74" s="48">
        <v>0</v>
      </c>
      <c r="O74" s="47">
        <v>46265</v>
      </c>
      <c r="P74" s="47" t="s">
        <v>1861</v>
      </c>
      <c r="Q74" s="49">
        <f t="shared" si="1"/>
        <v>0</v>
      </c>
      <c r="R74" s="50" t="s">
        <v>1808</v>
      </c>
      <c r="S74" s="50" t="s">
        <v>1809</v>
      </c>
      <c r="T74" s="50" t="s">
        <v>384</v>
      </c>
      <c r="U74" s="50" t="s">
        <v>1676</v>
      </c>
      <c r="V74" s="46" t="s">
        <v>1821</v>
      </c>
    </row>
    <row r="75" spans="1:22" ht="30" x14ac:dyDescent="0.2">
      <c r="A75" s="42">
        <v>74</v>
      </c>
      <c r="B75" s="43" t="s">
        <v>738</v>
      </c>
      <c r="C75" s="42" t="s">
        <v>1822</v>
      </c>
      <c r="D75" s="69" t="s">
        <v>430</v>
      </c>
      <c r="E75" s="72" t="s">
        <v>353</v>
      </c>
      <c r="F75" s="71" t="s">
        <v>288</v>
      </c>
      <c r="G75" s="47">
        <v>46295</v>
      </c>
      <c r="H75" s="48">
        <v>1</v>
      </c>
      <c r="I75" s="47">
        <v>46172</v>
      </c>
      <c r="J75" s="47" t="s">
        <v>1859</v>
      </c>
      <c r="K75" s="48">
        <v>1</v>
      </c>
      <c r="L75" s="47">
        <v>46203</v>
      </c>
      <c r="M75" s="47" t="s">
        <v>1859</v>
      </c>
      <c r="N75" s="48">
        <v>0.4</v>
      </c>
      <c r="O75" s="47">
        <v>46265</v>
      </c>
      <c r="P75" s="47" t="s">
        <v>1861</v>
      </c>
      <c r="Q75" s="49">
        <f t="shared" si="1"/>
        <v>0.58000000000000007</v>
      </c>
      <c r="R75" s="50" t="s">
        <v>1808</v>
      </c>
      <c r="S75" s="50" t="s">
        <v>1813</v>
      </c>
      <c r="T75" s="45" t="s">
        <v>384</v>
      </c>
      <c r="U75" s="50" t="s">
        <v>1676</v>
      </c>
      <c r="V75" s="46" t="s">
        <v>1823</v>
      </c>
    </row>
    <row r="76" spans="1:22" ht="30" x14ac:dyDescent="0.2">
      <c r="A76" s="42">
        <v>75</v>
      </c>
      <c r="B76" s="43" t="s">
        <v>739</v>
      </c>
      <c r="C76" s="42" t="s">
        <v>1824</v>
      </c>
      <c r="D76" s="69" t="s">
        <v>387</v>
      </c>
      <c r="E76" s="72" t="s">
        <v>353</v>
      </c>
      <c r="F76" s="46" t="s">
        <v>289</v>
      </c>
      <c r="G76" s="47">
        <v>46418</v>
      </c>
      <c r="H76" s="48">
        <v>0</v>
      </c>
      <c r="I76" s="47">
        <v>46279</v>
      </c>
      <c r="J76" s="47" t="s">
        <v>1860</v>
      </c>
      <c r="K76" s="48">
        <v>0</v>
      </c>
      <c r="L76" s="47">
        <v>46325</v>
      </c>
      <c r="M76" s="47" t="s">
        <v>1860</v>
      </c>
      <c r="N76" s="48">
        <v>0</v>
      </c>
      <c r="O76" s="47">
        <v>46387</v>
      </c>
      <c r="P76" s="47" t="s">
        <v>1860</v>
      </c>
      <c r="Q76" s="49">
        <f t="shared" si="1"/>
        <v>0</v>
      </c>
      <c r="R76" s="50" t="s">
        <v>1808</v>
      </c>
      <c r="S76" s="50" t="s">
        <v>1809</v>
      </c>
      <c r="T76" s="45" t="s">
        <v>384</v>
      </c>
      <c r="U76" s="50" t="s">
        <v>1676</v>
      </c>
      <c r="V76" s="46"/>
    </row>
    <row r="77" spans="1:22" ht="30" x14ac:dyDescent="0.2">
      <c r="A77" s="42">
        <v>76</v>
      </c>
      <c r="B77" s="43" t="s">
        <v>740</v>
      </c>
      <c r="C77" s="42" t="s">
        <v>1825</v>
      </c>
      <c r="D77" s="69" t="s">
        <v>431</v>
      </c>
      <c r="E77" s="72" t="s">
        <v>353</v>
      </c>
      <c r="F77" s="46" t="s">
        <v>290</v>
      </c>
      <c r="G77" s="47">
        <v>46418</v>
      </c>
      <c r="H77" s="48">
        <v>0</v>
      </c>
      <c r="I77" s="47">
        <v>46279</v>
      </c>
      <c r="J77" s="47" t="s">
        <v>1860</v>
      </c>
      <c r="K77" s="48">
        <v>0</v>
      </c>
      <c r="L77" s="47">
        <v>46325</v>
      </c>
      <c r="M77" s="47" t="s">
        <v>1860</v>
      </c>
      <c r="N77" s="48">
        <v>0</v>
      </c>
      <c r="O77" s="47">
        <v>46387</v>
      </c>
      <c r="P77" s="47" t="s">
        <v>1860</v>
      </c>
      <c r="Q77" s="49">
        <f t="shared" si="1"/>
        <v>0</v>
      </c>
      <c r="R77" s="50" t="s">
        <v>1808</v>
      </c>
      <c r="S77" s="50" t="s">
        <v>1809</v>
      </c>
      <c r="T77" s="45" t="s">
        <v>384</v>
      </c>
      <c r="U77" s="50" t="s">
        <v>1676</v>
      </c>
      <c r="V77" s="46" t="s">
        <v>1826</v>
      </c>
    </row>
    <row r="78" spans="1:22" ht="30" x14ac:dyDescent="0.2">
      <c r="A78" s="42">
        <v>77</v>
      </c>
      <c r="B78" s="43" t="s">
        <v>741</v>
      </c>
      <c r="C78" s="42" t="s">
        <v>1827</v>
      </c>
      <c r="D78" s="69" t="s">
        <v>432</v>
      </c>
      <c r="E78" s="72" t="s">
        <v>353</v>
      </c>
      <c r="F78" s="46" t="s">
        <v>291</v>
      </c>
      <c r="G78" s="47">
        <v>46418</v>
      </c>
      <c r="H78" s="48">
        <v>0</v>
      </c>
      <c r="I78" s="47">
        <v>46279</v>
      </c>
      <c r="J78" s="47" t="s">
        <v>1860</v>
      </c>
      <c r="K78" s="48">
        <v>0</v>
      </c>
      <c r="L78" s="47">
        <v>46325</v>
      </c>
      <c r="M78" s="47" t="s">
        <v>1860</v>
      </c>
      <c r="N78" s="48">
        <v>0</v>
      </c>
      <c r="O78" s="47">
        <v>46387</v>
      </c>
      <c r="P78" s="47" t="s">
        <v>1860</v>
      </c>
      <c r="Q78" s="49">
        <f t="shared" si="1"/>
        <v>0</v>
      </c>
      <c r="R78" s="50" t="s">
        <v>1808</v>
      </c>
      <c r="S78" s="50" t="s">
        <v>1809</v>
      </c>
      <c r="T78" s="45" t="s">
        <v>384</v>
      </c>
      <c r="U78" s="50" t="s">
        <v>1676</v>
      </c>
      <c r="V78" s="46" t="s">
        <v>1828</v>
      </c>
    </row>
    <row r="79" spans="1:22" ht="30" x14ac:dyDescent="0.2">
      <c r="A79" s="42">
        <v>78</v>
      </c>
      <c r="B79" s="43" t="s">
        <v>742</v>
      </c>
      <c r="C79" s="42" t="s">
        <v>1829</v>
      </c>
      <c r="D79" s="69" t="s">
        <v>402</v>
      </c>
      <c r="E79" s="72" t="s">
        <v>353</v>
      </c>
      <c r="F79" s="46" t="s">
        <v>1830</v>
      </c>
      <c r="G79" s="47">
        <v>46418</v>
      </c>
      <c r="H79" s="48">
        <v>0</v>
      </c>
      <c r="I79" s="47">
        <v>46279</v>
      </c>
      <c r="J79" s="47" t="s">
        <v>1860</v>
      </c>
      <c r="K79" s="48">
        <v>0</v>
      </c>
      <c r="L79" s="47">
        <v>46325</v>
      </c>
      <c r="M79" s="47" t="s">
        <v>1860</v>
      </c>
      <c r="N79" s="48">
        <v>0</v>
      </c>
      <c r="O79" s="47">
        <v>46387</v>
      </c>
      <c r="P79" s="47" t="s">
        <v>1860</v>
      </c>
      <c r="Q79" s="49">
        <f t="shared" si="1"/>
        <v>0</v>
      </c>
      <c r="R79" s="50" t="s">
        <v>1808</v>
      </c>
      <c r="S79" s="50" t="s">
        <v>1813</v>
      </c>
      <c r="T79" s="45" t="s">
        <v>382</v>
      </c>
      <c r="U79" s="50" t="s">
        <v>865</v>
      </c>
      <c r="V79" s="46" t="s">
        <v>1831</v>
      </c>
    </row>
    <row r="80" spans="1:22" ht="30" x14ac:dyDescent="0.2">
      <c r="A80" s="42">
        <v>79</v>
      </c>
      <c r="B80" s="43" t="s">
        <v>743</v>
      </c>
      <c r="C80" s="42" t="s">
        <v>1832</v>
      </c>
      <c r="D80" s="69" t="s">
        <v>433</v>
      </c>
      <c r="E80" s="72" t="s">
        <v>353</v>
      </c>
      <c r="F80" s="71" t="s">
        <v>293</v>
      </c>
      <c r="G80" s="47">
        <v>46418</v>
      </c>
      <c r="H80" s="48">
        <v>0</v>
      </c>
      <c r="I80" s="47">
        <v>46279</v>
      </c>
      <c r="J80" s="47" t="s">
        <v>1860</v>
      </c>
      <c r="K80" s="48">
        <v>0</v>
      </c>
      <c r="L80" s="47">
        <v>46325</v>
      </c>
      <c r="M80" s="47" t="s">
        <v>1860</v>
      </c>
      <c r="N80" s="48">
        <v>0</v>
      </c>
      <c r="O80" s="47">
        <v>46387</v>
      </c>
      <c r="P80" s="47" t="s">
        <v>1860</v>
      </c>
      <c r="Q80" s="49">
        <f t="shared" si="1"/>
        <v>0</v>
      </c>
      <c r="R80" s="50" t="s">
        <v>1808</v>
      </c>
      <c r="S80" s="50" t="s">
        <v>1813</v>
      </c>
      <c r="T80" s="45" t="s">
        <v>384</v>
      </c>
      <c r="U80" s="50" t="s">
        <v>1676</v>
      </c>
      <c r="V80" s="46" t="s">
        <v>1833</v>
      </c>
    </row>
    <row r="81" spans="1:22" ht="60" x14ac:dyDescent="0.2">
      <c r="A81" s="42">
        <v>80</v>
      </c>
      <c r="B81" s="43" t="s">
        <v>744</v>
      </c>
      <c r="C81" s="42" t="s">
        <v>1777</v>
      </c>
      <c r="D81" s="69" t="s">
        <v>434</v>
      </c>
      <c r="E81" s="72" t="s">
        <v>353</v>
      </c>
      <c r="F81" s="71" t="s">
        <v>294</v>
      </c>
      <c r="G81" s="47">
        <v>46418</v>
      </c>
      <c r="H81" s="48">
        <v>0</v>
      </c>
      <c r="I81" s="47">
        <v>46324</v>
      </c>
      <c r="J81" s="47" t="s">
        <v>1860</v>
      </c>
      <c r="K81" s="48">
        <v>0</v>
      </c>
      <c r="L81" s="47">
        <v>46325</v>
      </c>
      <c r="M81" s="47" t="s">
        <v>1860</v>
      </c>
      <c r="N81" s="48">
        <v>0</v>
      </c>
      <c r="O81" s="47">
        <v>46387</v>
      </c>
      <c r="P81" s="47" t="s">
        <v>1860</v>
      </c>
      <c r="Q81" s="49">
        <f t="shared" si="1"/>
        <v>0</v>
      </c>
      <c r="R81" s="50" t="s">
        <v>1808</v>
      </c>
      <c r="S81" s="50" t="s">
        <v>1809</v>
      </c>
      <c r="T81" s="50" t="s">
        <v>435</v>
      </c>
      <c r="U81" s="50" t="s">
        <v>1676</v>
      </c>
      <c r="V81" s="66" t="s">
        <v>1834</v>
      </c>
    </row>
    <row r="82" spans="1:22" ht="30" x14ac:dyDescent="0.2">
      <c r="A82" s="42">
        <v>81</v>
      </c>
      <c r="B82" s="43" t="s">
        <v>749</v>
      </c>
      <c r="C82" s="42"/>
      <c r="D82" s="69"/>
      <c r="E82" s="72" t="s">
        <v>353</v>
      </c>
      <c r="F82" s="46" t="s">
        <v>297</v>
      </c>
      <c r="G82" s="47">
        <v>46418</v>
      </c>
      <c r="H82" s="48">
        <v>0</v>
      </c>
      <c r="I82" s="47">
        <v>46219</v>
      </c>
      <c r="J82" s="47" t="s">
        <v>1861</v>
      </c>
      <c r="K82" s="48">
        <v>0</v>
      </c>
      <c r="L82" s="47">
        <v>46250</v>
      </c>
      <c r="M82" s="47" t="s">
        <v>1861</v>
      </c>
      <c r="N82" s="48">
        <v>0</v>
      </c>
      <c r="O82" s="47">
        <v>46387</v>
      </c>
      <c r="P82" s="47" t="s">
        <v>1860</v>
      </c>
      <c r="Q82" s="49">
        <f t="shared" si="1"/>
        <v>0</v>
      </c>
      <c r="R82" s="50" t="s">
        <v>1808</v>
      </c>
      <c r="S82" s="50" t="s">
        <v>1809</v>
      </c>
      <c r="T82" s="50" t="s">
        <v>384</v>
      </c>
      <c r="U82" s="50" t="s">
        <v>1676</v>
      </c>
      <c r="V82" s="46" t="s">
        <v>1835</v>
      </c>
    </row>
    <row r="83" spans="1:22" ht="15" x14ac:dyDescent="0.2">
      <c r="A83" s="42">
        <v>82</v>
      </c>
      <c r="B83" s="43" t="s">
        <v>666</v>
      </c>
      <c r="C83" s="42" t="s">
        <v>1836</v>
      </c>
      <c r="D83" s="69"/>
      <c r="E83" s="50" t="s">
        <v>353</v>
      </c>
      <c r="F83" s="46" t="s">
        <v>194</v>
      </c>
      <c r="G83" s="47">
        <v>46173</v>
      </c>
      <c r="H83" s="48">
        <v>0.7</v>
      </c>
      <c r="I83" s="47">
        <v>45989</v>
      </c>
      <c r="J83" s="47" t="s">
        <v>1861</v>
      </c>
      <c r="K83" s="48">
        <v>1</v>
      </c>
      <c r="L83" s="47">
        <v>46188</v>
      </c>
      <c r="M83" s="47" t="s">
        <v>1859</v>
      </c>
      <c r="N83" s="48">
        <v>0</v>
      </c>
      <c r="O83" s="47">
        <v>46234</v>
      </c>
      <c r="P83" s="47" t="s">
        <v>1861</v>
      </c>
      <c r="Q83" s="49">
        <f t="shared" si="1"/>
        <v>0.27</v>
      </c>
      <c r="R83" s="50" t="s">
        <v>1837</v>
      </c>
      <c r="S83" s="50" t="s">
        <v>1837</v>
      </c>
      <c r="T83" s="45" t="s">
        <v>384</v>
      </c>
      <c r="U83" s="50" t="s">
        <v>1611</v>
      </c>
      <c r="V83" s="46" t="s">
        <v>1838</v>
      </c>
    </row>
    <row r="84" spans="1:22" ht="15" x14ac:dyDescent="0.2">
      <c r="A84" s="42">
        <v>83</v>
      </c>
      <c r="B84" s="43" t="s">
        <v>667</v>
      </c>
      <c r="C84" s="42" t="s">
        <v>1839</v>
      </c>
      <c r="D84" s="69"/>
      <c r="E84" s="50" t="s">
        <v>353</v>
      </c>
      <c r="F84" s="46" t="s">
        <v>195</v>
      </c>
      <c r="G84" s="47">
        <v>46418</v>
      </c>
      <c r="H84" s="48">
        <v>0</v>
      </c>
      <c r="I84" s="47">
        <v>46294</v>
      </c>
      <c r="J84" s="47" t="s">
        <v>1860</v>
      </c>
      <c r="K84" s="48">
        <v>0</v>
      </c>
      <c r="L84" s="47">
        <v>46325</v>
      </c>
      <c r="M84" s="47" t="s">
        <v>1860</v>
      </c>
      <c r="N84" s="48">
        <v>0</v>
      </c>
      <c r="O84" s="47">
        <v>46387</v>
      </c>
      <c r="P84" s="47" t="s">
        <v>1860</v>
      </c>
      <c r="Q84" s="49">
        <f t="shared" si="1"/>
        <v>0</v>
      </c>
      <c r="R84" s="50" t="s">
        <v>1837</v>
      </c>
      <c r="S84" s="50" t="s">
        <v>1837</v>
      </c>
      <c r="T84" s="45" t="s">
        <v>384</v>
      </c>
      <c r="U84" s="50" t="s">
        <v>1611</v>
      </c>
      <c r="V84" s="46" t="s">
        <v>1840</v>
      </c>
    </row>
    <row r="85" spans="1:22" ht="45" x14ac:dyDescent="0.2">
      <c r="A85" s="42">
        <v>84</v>
      </c>
      <c r="B85" s="43" t="s">
        <v>668</v>
      </c>
      <c r="C85" s="42" t="s">
        <v>1841</v>
      </c>
      <c r="D85" s="69"/>
      <c r="E85" s="50" t="s">
        <v>353</v>
      </c>
      <c r="F85" s="46" t="s">
        <v>1842</v>
      </c>
      <c r="G85" s="47">
        <v>46173</v>
      </c>
      <c r="H85" s="48">
        <v>0.7</v>
      </c>
      <c r="I85" s="47">
        <v>46142</v>
      </c>
      <c r="J85" s="47" t="s">
        <v>1861</v>
      </c>
      <c r="K85" s="48">
        <v>1</v>
      </c>
      <c r="L85" s="47">
        <v>46188</v>
      </c>
      <c r="M85" s="47" t="s">
        <v>1859</v>
      </c>
      <c r="N85" s="48">
        <v>0</v>
      </c>
      <c r="O85" s="47">
        <v>46218</v>
      </c>
      <c r="P85" s="47" t="s">
        <v>1861</v>
      </c>
      <c r="Q85" s="49">
        <f t="shared" si="1"/>
        <v>0.27</v>
      </c>
      <c r="R85" s="50" t="s">
        <v>1837</v>
      </c>
      <c r="S85" s="50" t="s">
        <v>1837</v>
      </c>
      <c r="T85" s="45" t="s">
        <v>384</v>
      </c>
      <c r="U85" s="50" t="s">
        <v>1611</v>
      </c>
      <c r="V85" s="46" t="s">
        <v>1843</v>
      </c>
    </row>
    <row r="86" spans="1:22" ht="45" x14ac:dyDescent="0.2">
      <c r="A86" s="42">
        <v>85</v>
      </c>
      <c r="B86" s="43" t="s">
        <v>669</v>
      </c>
      <c r="C86" s="42" t="s">
        <v>1844</v>
      </c>
      <c r="D86" s="69"/>
      <c r="E86" s="50" t="s">
        <v>353</v>
      </c>
      <c r="F86" s="46" t="s">
        <v>197</v>
      </c>
      <c r="G86" s="47">
        <v>46173</v>
      </c>
      <c r="H86" s="48">
        <v>0.7</v>
      </c>
      <c r="I86" s="47">
        <v>46142</v>
      </c>
      <c r="J86" s="47" t="s">
        <v>1861</v>
      </c>
      <c r="K86" s="48">
        <v>1</v>
      </c>
      <c r="L86" s="47">
        <v>46188</v>
      </c>
      <c r="M86" s="47" t="s">
        <v>1859</v>
      </c>
      <c r="N86" s="48">
        <v>0</v>
      </c>
      <c r="O86" s="47">
        <v>46218</v>
      </c>
      <c r="P86" s="47" t="s">
        <v>1861</v>
      </c>
      <c r="Q86" s="49">
        <f t="shared" si="1"/>
        <v>0.27</v>
      </c>
      <c r="R86" s="50" t="s">
        <v>1837</v>
      </c>
      <c r="S86" s="50" t="s">
        <v>1837</v>
      </c>
      <c r="T86" s="45" t="s">
        <v>384</v>
      </c>
      <c r="U86" s="50" t="s">
        <v>1611</v>
      </c>
      <c r="V86" s="46" t="s">
        <v>1845</v>
      </c>
    </row>
    <row r="87" spans="1:22" ht="75" x14ac:dyDescent="0.2">
      <c r="A87" s="42">
        <v>86</v>
      </c>
      <c r="B87" s="43" t="s">
        <v>670</v>
      </c>
      <c r="C87" s="42" t="s">
        <v>1846</v>
      </c>
      <c r="D87" s="69"/>
      <c r="E87" s="50" t="s">
        <v>353</v>
      </c>
      <c r="F87" s="46" t="s">
        <v>198</v>
      </c>
      <c r="G87" s="47">
        <v>46418</v>
      </c>
      <c r="H87" s="48">
        <v>1</v>
      </c>
      <c r="I87" s="47">
        <v>46174</v>
      </c>
      <c r="J87" s="47" t="s">
        <v>1860</v>
      </c>
      <c r="K87" s="48">
        <v>1</v>
      </c>
      <c r="L87" s="47">
        <v>46235</v>
      </c>
      <c r="M87" s="47" t="s">
        <v>1859</v>
      </c>
      <c r="N87" s="48">
        <v>0.1</v>
      </c>
      <c r="O87" s="47">
        <v>46387</v>
      </c>
      <c r="P87" s="47" t="s">
        <v>1860</v>
      </c>
      <c r="Q87" s="49">
        <f t="shared" si="1"/>
        <v>0.37000000000000005</v>
      </c>
      <c r="R87" s="50" t="s">
        <v>1837</v>
      </c>
      <c r="S87" s="50" t="s">
        <v>1837</v>
      </c>
      <c r="T87" s="45" t="s">
        <v>384</v>
      </c>
      <c r="U87" s="50" t="s">
        <v>1611</v>
      </c>
      <c r="V87" s="46" t="s">
        <v>1847</v>
      </c>
    </row>
    <row r="88" spans="1:22" ht="15" x14ac:dyDescent="0.2">
      <c r="A88" s="42">
        <v>87</v>
      </c>
      <c r="B88" s="43" t="s">
        <v>671</v>
      </c>
      <c r="C88" s="42" t="s">
        <v>1848</v>
      </c>
      <c r="D88" s="69"/>
      <c r="E88" s="50" t="s">
        <v>353</v>
      </c>
      <c r="F88" s="46" t="s">
        <v>199</v>
      </c>
      <c r="G88" s="47">
        <v>46418</v>
      </c>
      <c r="H88" s="48">
        <v>0</v>
      </c>
      <c r="I88" s="47">
        <v>46269</v>
      </c>
      <c r="J88" s="47" t="s">
        <v>1860</v>
      </c>
      <c r="K88" s="48">
        <v>0</v>
      </c>
      <c r="L88" s="47">
        <v>46300</v>
      </c>
      <c r="M88" s="47" t="s">
        <v>1860</v>
      </c>
      <c r="N88" s="48">
        <v>0</v>
      </c>
      <c r="O88" s="47">
        <v>46387</v>
      </c>
      <c r="P88" s="47" t="s">
        <v>1860</v>
      </c>
      <c r="Q88" s="49">
        <f t="shared" si="1"/>
        <v>0</v>
      </c>
      <c r="R88" s="50" t="s">
        <v>1837</v>
      </c>
      <c r="S88" s="50" t="s">
        <v>1837</v>
      </c>
      <c r="T88" s="45" t="s">
        <v>384</v>
      </c>
      <c r="U88" s="50" t="s">
        <v>1611</v>
      </c>
      <c r="V88" s="46" t="s">
        <v>1849</v>
      </c>
    </row>
    <row r="89" spans="1:22" ht="15" x14ac:dyDescent="0.2">
      <c r="A89" s="42">
        <v>88</v>
      </c>
      <c r="B89" s="43" t="s">
        <v>673</v>
      </c>
      <c r="C89" s="42" t="s">
        <v>1850</v>
      </c>
      <c r="D89" s="69"/>
      <c r="E89" s="50" t="s">
        <v>353</v>
      </c>
      <c r="F89" s="46" t="s">
        <v>200</v>
      </c>
      <c r="G89" s="47">
        <v>46173</v>
      </c>
      <c r="H89" s="48">
        <v>0.7</v>
      </c>
      <c r="I89" s="47">
        <v>46142</v>
      </c>
      <c r="J89" s="47" t="s">
        <v>1861</v>
      </c>
      <c r="K89" s="48">
        <v>1</v>
      </c>
      <c r="L89" s="47">
        <v>46188</v>
      </c>
      <c r="M89" s="47" t="s">
        <v>1859</v>
      </c>
      <c r="N89" s="48">
        <v>0</v>
      </c>
      <c r="O89" s="47">
        <v>46218</v>
      </c>
      <c r="P89" s="47" t="s">
        <v>1861</v>
      </c>
      <c r="Q89" s="49">
        <f t="shared" si="1"/>
        <v>0.27</v>
      </c>
      <c r="R89" s="50" t="s">
        <v>1837</v>
      </c>
      <c r="S89" s="50" t="s">
        <v>1837</v>
      </c>
      <c r="T89" s="45" t="s">
        <v>384</v>
      </c>
      <c r="U89" s="50" t="s">
        <v>1611</v>
      </c>
      <c r="V89" s="46" t="s">
        <v>1851</v>
      </c>
    </row>
    <row r="90" spans="1:22" ht="15" x14ac:dyDescent="0.2">
      <c r="A90" s="42">
        <v>89</v>
      </c>
      <c r="B90" s="43" t="s">
        <v>674</v>
      </c>
      <c r="C90" s="42" t="s">
        <v>1852</v>
      </c>
      <c r="D90" s="69"/>
      <c r="E90" s="50" t="s">
        <v>353</v>
      </c>
      <c r="F90" s="46" t="s">
        <v>201</v>
      </c>
      <c r="G90" s="47">
        <v>46173</v>
      </c>
      <c r="H90" s="48">
        <v>1</v>
      </c>
      <c r="I90" s="47">
        <v>46188</v>
      </c>
      <c r="J90" s="47" t="s">
        <v>1859</v>
      </c>
      <c r="K90" s="48">
        <v>0.5</v>
      </c>
      <c r="L90" s="47">
        <v>46203</v>
      </c>
      <c r="M90" s="47" t="s">
        <v>1861</v>
      </c>
      <c r="N90" s="48">
        <v>0</v>
      </c>
      <c r="O90" s="47">
        <v>46249</v>
      </c>
      <c r="P90" s="47" t="s">
        <v>1861</v>
      </c>
      <c r="Q90" s="49">
        <f t="shared" si="1"/>
        <v>0.2</v>
      </c>
      <c r="R90" s="50" t="s">
        <v>1837</v>
      </c>
      <c r="S90" s="50" t="s">
        <v>1837</v>
      </c>
      <c r="T90" s="45" t="s">
        <v>384</v>
      </c>
      <c r="U90" s="50" t="s">
        <v>1611</v>
      </c>
      <c r="V90" s="46" t="s">
        <v>1853</v>
      </c>
    </row>
    <row r="91" spans="1:22" ht="15" x14ac:dyDescent="0.2">
      <c r="A91" s="42">
        <v>90</v>
      </c>
      <c r="B91" s="43" t="s">
        <v>675</v>
      </c>
      <c r="C91" s="42" t="s">
        <v>1854</v>
      </c>
      <c r="D91" s="69"/>
      <c r="E91" s="50" t="s">
        <v>353</v>
      </c>
      <c r="F91" s="46" t="s">
        <v>202</v>
      </c>
      <c r="G91" s="47">
        <v>46418</v>
      </c>
      <c r="H91" s="48">
        <v>1</v>
      </c>
      <c r="I91" s="47">
        <v>46189</v>
      </c>
      <c r="J91" s="47" t="s">
        <v>1859</v>
      </c>
      <c r="K91" s="48">
        <v>1</v>
      </c>
      <c r="L91" s="47">
        <v>46220</v>
      </c>
      <c r="M91" s="47" t="s">
        <v>1859</v>
      </c>
      <c r="N91" s="48">
        <v>0</v>
      </c>
      <c r="O91" s="47">
        <v>46387</v>
      </c>
      <c r="P91" s="47" t="s">
        <v>1860</v>
      </c>
      <c r="Q91" s="49">
        <f t="shared" si="1"/>
        <v>0.30000000000000004</v>
      </c>
      <c r="R91" s="50" t="s">
        <v>1837</v>
      </c>
      <c r="S91" s="50" t="s">
        <v>1837</v>
      </c>
      <c r="T91" s="45" t="s">
        <v>384</v>
      </c>
      <c r="U91" s="50" t="s">
        <v>1611</v>
      </c>
      <c r="V91" s="46" t="s">
        <v>1855</v>
      </c>
    </row>
    <row r="92" spans="1:22" ht="15" x14ac:dyDescent="0.2">
      <c r="A92" s="42">
        <v>91</v>
      </c>
      <c r="B92" s="74" t="s">
        <v>683</v>
      </c>
      <c r="C92" s="75" t="s">
        <v>1856</v>
      </c>
      <c r="D92" s="76"/>
      <c r="E92" s="77" t="s">
        <v>353</v>
      </c>
      <c r="F92" s="78" t="s">
        <v>1857</v>
      </c>
      <c r="G92" s="79">
        <v>46418</v>
      </c>
      <c r="H92" s="80">
        <v>1</v>
      </c>
      <c r="I92" s="79">
        <v>46249</v>
      </c>
      <c r="J92" s="79" t="s">
        <v>1859</v>
      </c>
      <c r="K92" s="80">
        <v>1</v>
      </c>
      <c r="L92" s="79">
        <v>46280</v>
      </c>
      <c r="M92" s="79" t="s">
        <v>1859</v>
      </c>
      <c r="N92" s="80">
        <v>0</v>
      </c>
      <c r="O92" s="79">
        <v>46387</v>
      </c>
      <c r="P92" s="79" t="s">
        <v>1860</v>
      </c>
      <c r="Q92" s="81">
        <f t="shared" si="1"/>
        <v>0.30000000000000004</v>
      </c>
      <c r="R92" s="77" t="s">
        <v>1837</v>
      </c>
      <c r="S92" s="77" t="s">
        <v>1837</v>
      </c>
      <c r="T92" s="82" t="s">
        <v>384</v>
      </c>
      <c r="U92" s="77" t="s">
        <v>1611</v>
      </c>
      <c r="V92" s="77"/>
    </row>
  </sheetData>
  <autoFilter ref="A1:T1" xr:uid="{34D74D62-713F-4A8B-B02E-9BDDB67FA959}"/>
  <conditionalFormatting sqref="H1:H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{2673D803-A97B-4F25-83A8-701AA5A18BA8}</x14:id>
        </ext>
      </extLst>
    </cfRule>
  </conditionalFormatting>
  <conditionalFormatting sqref="H2:H5 H7:H10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{75926A98-AC20-4216-B8E7-AEABAECD57F7}</x14:id>
        </ext>
      </extLst>
    </cfRule>
  </conditionalFormatting>
  <conditionalFormatting sqref="H2:H5 H8:H10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{A60BF28D-50FA-4629-A588-DCCB5D5A86C0}</x14:id>
        </ext>
      </extLst>
    </cfRule>
  </conditionalFormatting>
  <conditionalFormatting sqref="H2:H5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{37C83EA7-49C4-4800-A1FB-6E31C8CCB6F0}</x14:id>
        </ext>
      </extLst>
    </cfRule>
  </conditionalFormatting>
  <conditionalFormatting sqref="H2:H92 K2:K92 N2:N92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{1E9ABCAD-C06E-4418-BBC8-983B485AB310}</x14:id>
        </ext>
      </extLst>
    </cfRule>
  </conditionalFormatting>
  <conditionalFormatting sqref="H6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{CE6BB738-DBFF-4E5F-B73E-5CD76998355F}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{8BC41EAC-D226-4108-BE45-C782F713C45C}</x14:id>
        </ext>
      </extLst>
    </cfRule>
  </conditionalFormatting>
  <conditionalFormatting sqref="H7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{344C419A-180D-4F68-917F-85D2B1C41879}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{BD265AB2-C3C6-4766-AA25-47AAEA8C4472}</x14:id>
        </ext>
      </extLst>
    </cfRule>
  </conditionalFormatting>
  <conditionalFormatting sqref="H8:H10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{295DAD1B-94EC-428D-8EAE-C1E62BFD9033}</x14:id>
        </ext>
      </extLst>
    </cfRule>
  </conditionalFormatting>
  <conditionalFormatting sqref="H11:H14 K11:K14 N11:N14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{220EAD23-7C95-4169-A912-C55E1EC1D34E}</x14:id>
        </ext>
      </extLst>
    </cfRule>
  </conditionalFormatting>
  <conditionalFormatting sqref="H11:H39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{847D1E5D-708E-464E-9CE4-8DBEA36A1A50}</x14:id>
        </ext>
      </extLst>
    </cfRule>
  </conditionalFormatting>
  <conditionalFormatting sqref="H24 K24 N2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{3381A3A5-1C6D-4220-B337-501CE2BE5EF8}</x14:id>
        </ext>
      </extLst>
    </cfRule>
  </conditionalFormatting>
  <conditionalFormatting sqref="H25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{16584E13-B2CC-4901-BE59-70F64D7D3F2F}</x14:id>
        </ext>
      </extLst>
    </cfRule>
  </conditionalFormatting>
  <conditionalFormatting sqref="H30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{CBA5591A-9A27-4083-BCE2-FE3E94647C40}</x14:id>
        </ext>
      </extLst>
    </cfRule>
  </conditionalFormatting>
  <conditionalFormatting sqref="H40:H67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{18CF7017-3510-4E75-B4A2-11CF6EDB25B4}</x14:id>
        </ext>
      </extLst>
    </cfRule>
  </conditionalFormatting>
  <conditionalFormatting sqref="H50:H5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{6831B5E7-7CA5-42CC-A7C4-18786AC18DC8}</x14:id>
        </ext>
      </extLst>
    </cfRule>
  </conditionalFormatting>
  <conditionalFormatting sqref="H52 K52 N52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{2CFA3BC8-7BD0-4337-B5AD-F9DEAA54C900}</x14:id>
        </ext>
      </extLst>
    </cfRule>
  </conditionalFormatting>
  <conditionalFormatting sqref="H55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{A7E6D291-CE99-4A43-A04C-718A74BEA3A6}</x14:id>
        </ext>
      </extLst>
    </cfRule>
  </conditionalFormatting>
  <conditionalFormatting sqref="H56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{9D2FBD36-0A81-4E73-A866-7D4C45AB6037}</x14:id>
        </ext>
      </extLst>
    </cfRule>
  </conditionalFormatting>
  <conditionalFormatting sqref="H57:H62 H53:H54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{A1987E2F-4C5E-4811-A9E0-39A701BCEB5A}</x14:id>
        </ext>
      </extLst>
    </cfRule>
  </conditionalFormatting>
  <conditionalFormatting sqref="H63:H64 K63:K64 N63:N64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{0610F6DB-CEEC-4847-B811-3DD48C1D1CD0}</x14:id>
        </ext>
      </extLst>
    </cfRule>
  </conditionalFormatting>
  <conditionalFormatting sqref="H66:H67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{82BF7822-B172-431A-9373-8AA9FEAD49C3}</x14:id>
        </ext>
      </extLst>
    </cfRule>
  </conditionalFormatting>
  <conditionalFormatting sqref="H68:H70 K68:K70 N68:N70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{16054E19-FA31-4F0B-A876-1E8BACB7648D}</x14:id>
        </ext>
      </extLst>
    </cfRule>
  </conditionalFormatting>
  <conditionalFormatting sqref="H68:H82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{9601ACBF-8E30-4330-8FEF-4E78319356C0}</x14:id>
        </ext>
      </extLst>
    </cfRule>
  </conditionalFormatting>
  <conditionalFormatting sqref="H71:H82 K71:K82 N71:N82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{D07DA08E-DDE6-4413-B86B-FB73B53580D4}</x14:id>
        </ext>
      </extLst>
    </cfRule>
  </conditionalFormatting>
  <conditionalFormatting sqref="H83:H91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{1140C4B4-9E4C-48BE-A911-07C5FEFCAC5C}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{55898C14-EDEB-49C9-A38C-B8519D4E692D}</x14:id>
        </ext>
      </extLst>
    </cfRule>
  </conditionalFormatting>
  <conditionalFormatting sqref="H83:H92 K83:K92 N83:N92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{972D3AA1-F7B2-4C58-9926-503B2E9BD95B}</x14:id>
        </ext>
      </extLst>
    </cfRule>
  </conditionalFormatting>
  <conditionalFormatting sqref="H83:H92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{579AA919-B236-4981-81FB-DA88E402610C}</x14:id>
        </ext>
      </extLst>
    </cfRule>
  </conditionalFormatting>
  <conditionalFormatting sqref="H92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{500CA99D-160B-4A71-A535-70E957248208}</x14:id>
        </ext>
      </extLst>
    </cfRule>
  </conditionalFormatting>
  <conditionalFormatting sqref="H1:J1 X2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{B1C6B07D-4A04-4CF8-8653-6F6B03500914}</x14:id>
        </ext>
      </extLst>
    </cfRule>
  </conditionalFormatting>
  <conditionalFormatting sqref="K1:K1048576 N1:N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{C0934868-2D09-4590-A290-6814861CBA04}</x14:id>
        </ext>
      </extLst>
    </cfRule>
  </conditionalFormatting>
  <conditionalFormatting sqref="K2:K5 K7:K1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{B6BD5291-3854-4368-A84F-CE61ACF6E0AD}</x14:id>
        </ext>
      </extLst>
    </cfRule>
  </conditionalFormatting>
  <conditionalFormatting sqref="K2:K5 K8:K10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{250C9F7C-AEF2-430B-BB93-F1BD785ABCEB}</x14:id>
        </ext>
      </extLst>
    </cfRule>
  </conditionalFormatting>
  <conditionalFormatting sqref="K2:K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{10FAAE7C-0987-4EEB-AAD7-DBF684E32111}</x14:id>
        </ext>
      </extLst>
    </cfRule>
  </conditionalFormatting>
  <conditionalFormatting sqref="K6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{DF66912E-657A-458C-BC7F-B3D224E09D3D}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{F00147AB-C3F8-4FAC-BEAD-17A79BB84539}</x14:id>
        </ext>
      </extLst>
    </cfRule>
  </conditionalFormatting>
  <conditionalFormatting sqref="K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{E34B9995-E8EA-44E2-AF7E-30BD5D752C52}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{73525580-2BFA-481E-8F04-BDADB83E13C1}</x14:id>
        </ext>
      </extLst>
    </cfRule>
  </conditionalFormatting>
  <conditionalFormatting sqref="K8:K10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{BCB86409-DD3F-40F2-8A2D-8E662FC9C549}</x14:id>
        </ext>
      </extLst>
    </cfRule>
  </conditionalFormatting>
  <conditionalFormatting sqref="K11:K39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{78E08B11-4AD6-470B-84D0-0AECF92892A8}</x14:id>
        </ext>
      </extLst>
    </cfRule>
  </conditionalFormatting>
  <conditionalFormatting sqref="K14 H1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{D2F3F10F-EC9D-4FF4-A929-07E1785FFF40}</x14:id>
        </ext>
      </extLst>
    </cfRule>
  </conditionalFormatting>
  <conditionalFormatting sqref="K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{45489BFF-4508-4E65-BF4C-08AFD856AE93}</x14:id>
        </ext>
      </extLst>
    </cfRule>
  </conditionalFormatting>
  <conditionalFormatting sqref="K30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{34E2D793-E0A6-46F4-9346-BB698FCD7972}</x14:id>
        </ext>
      </extLst>
    </cfRule>
  </conditionalFormatting>
  <conditionalFormatting sqref="K38 H38 N38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{F6B4AD6B-29FD-4C5C-BC5E-EA0E4E2DF359}</x14:id>
        </ext>
      </extLst>
    </cfRule>
  </conditionalFormatting>
  <conditionalFormatting sqref="K40:K67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{D190CCB5-01D1-455F-89F1-D72F1881A24B}</x14:id>
        </ext>
      </extLst>
    </cfRule>
  </conditionalFormatting>
  <conditionalFormatting sqref="K50:K5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{BCB8C8DB-485C-4668-B13A-A20061B865D8}</x14:id>
        </ext>
      </extLst>
    </cfRule>
  </conditionalFormatting>
  <conditionalFormatting sqref="K5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{0A7CAA73-CD86-41E8-B8B6-AEC5E384C875}</x14:id>
        </ext>
      </extLst>
    </cfRule>
  </conditionalFormatting>
  <conditionalFormatting sqref="K5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{DB49A305-C85A-40C3-AE1F-DA072FB58CC9}</x14:id>
        </ext>
      </extLst>
    </cfRule>
  </conditionalFormatting>
  <conditionalFormatting sqref="K57:K62 K53:K54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{C03E78E0-26B1-41D9-87A4-464B1C9717E0}</x14:id>
        </ext>
      </extLst>
    </cfRule>
  </conditionalFormatting>
  <conditionalFormatting sqref="K65 H6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{CD0C73DA-6AFD-4379-8E50-663E15CA4FAD}</x14:id>
        </ext>
      </extLst>
    </cfRule>
  </conditionalFormatting>
  <conditionalFormatting sqref="K66:K6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{3B8C1DE4-6386-419B-A93F-654A8A48E416}</x14:id>
        </ext>
      </extLst>
    </cfRule>
  </conditionalFormatting>
  <conditionalFormatting sqref="K68:K82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{4060F3B0-ABF3-430D-992D-11CB92A6521B}</x14:id>
        </ext>
      </extLst>
    </cfRule>
  </conditionalFormatting>
  <conditionalFormatting sqref="K83:K9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{0CE6625D-FEFC-45BE-8952-F100F74B8C8E}</x14:id>
        </ext>
      </extLs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{9495E07F-C0D7-4878-BD1B-B3AF13ABC1F0}</x14:id>
        </ext>
      </extLst>
    </cfRule>
  </conditionalFormatting>
  <conditionalFormatting sqref="K83:K9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{CE54CA19-833B-4AC5-8B3C-EB01190850A6}</x14:id>
        </ext>
      </extLst>
    </cfRule>
  </conditionalFormatting>
  <conditionalFormatting sqref="K92 H92 N92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{F118F3FE-FEF1-4291-8C03-541FE1377A82}</x14:id>
        </ext>
      </extLst>
    </cfRule>
  </conditionalFormatting>
  <conditionalFormatting sqref="K9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{8692534D-3E53-47A0-8A4A-40C964B897CD}</x14:id>
        </ext>
      </extLst>
    </cfRule>
  </conditionalFormatting>
  <conditionalFormatting sqref="K1:M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{81618A1A-F007-428B-B761-D53B6D011EBC}</x14:id>
        </ext>
      </extLst>
    </cfRule>
  </conditionalFormatting>
  <conditionalFormatting sqref="N2:N5 N7:N10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{16BAE0F5-B116-4063-BDFE-25E5735A9A91}</x14:id>
        </ext>
      </extLst>
    </cfRule>
  </conditionalFormatting>
  <conditionalFormatting sqref="N2:N5 N8:N1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{A498CF60-7758-4589-B78C-EB15BDC9B5C1}</x14:id>
        </ext>
      </extLst>
    </cfRule>
  </conditionalFormatting>
  <conditionalFormatting sqref="N2:N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{A48AB1B4-F0F7-4C79-9BC5-58677BBAA587}</x14:id>
        </ext>
      </extLst>
    </cfRule>
  </conditionalFormatting>
  <conditionalFormatting sqref="N2:N92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{085FF430-56D0-4483-B3E6-9AB99A0CD587}</x14:id>
        </ext>
      </extLst>
    </cfRule>
  </conditionalFormatting>
  <conditionalFormatting sqref="N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{95CAEE46-899B-4E63-97D6-1EC768ECA47B}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{869DA173-C4E3-49AC-A7A8-717D7DE34299}</x14:id>
        </ext>
      </extLst>
    </cfRule>
  </conditionalFormatting>
  <conditionalFormatting sqref="N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{6325FE4A-D41A-4871-BFBE-0EB1174EF785}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{C71DA966-6D57-4EA5-A8F9-558A913DA3A3}</x14:id>
        </ext>
      </extLst>
    </cfRule>
  </conditionalFormatting>
  <conditionalFormatting sqref="N8:N1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{B40574E9-F84B-4785-BAE9-D919D6546A83}</x14:id>
        </ext>
      </extLst>
    </cfRule>
  </conditionalFormatting>
  <conditionalFormatting sqref="N11:N39 K11:K39 H11:H39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{1809887D-DF82-48B9-B217-A01B6B02C546}</x14:id>
        </ext>
      </extLst>
    </cfRule>
  </conditionalFormatting>
  <conditionalFormatting sqref="N11:N3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{66B0D073-7024-4535-BCDE-D1F23346E8C1}</x14:id>
        </ext>
      </extLst>
    </cfRule>
  </conditionalFormatting>
  <conditionalFormatting sqref="N1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{17F972C5-6AB3-4741-BAB3-166E54523C6D}</x14:id>
        </ext>
      </extLst>
    </cfRule>
  </conditionalFormatting>
  <conditionalFormatting sqref="N15:N39 K15:K39 H15:H39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{BE64525F-E7F1-4D38-B679-14161A45D7D1}</x14:id>
        </ext>
      </extLst>
    </cfRule>
  </conditionalFormatting>
  <conditionalFormatting sqref="N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{6CC23AA8-0BBE-4CC1-9317-9AB823CD568F}</x14:id>
        </ext>
      </extLst>
    </cfRule>
  </conditionalFormatting>
  <conditionalFormatting sqref="N3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{9396E3C6-8281-4628-BDBD-2321060D9857}</x14:id>
        </ext>
      </extLst>
    </cfRule>
  </conditionalFormatting>
  <conditionalFormatting sqref="N40:N49 K40:K49 H40:H49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{B0AF20CA-A786-45E0-9CE2-58C6F406FAB4}</x14:id>
        </ext>
      </extLst>
    </cfRule>
  </conditionalFormatting>
  <conditionalFormatting sqref="N40:N67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{C238FA14-2353-4E93-8486-BED21D176AAB}</x14:id>
        </ext>
      </extLst>
    </cfRule>
  </conditionalFormatting>
  <conditionalFormatting sqref="N50:N5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{20A563E0-7566-4FFE-9CF6-01D635F752CE}</x14:id>
        </ext>
      </extLst>
    </cfRule>
  </conditionalFormatting>
  <conditionalFormatting sqref="N5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{8AD74F78-6DF7-469E-B6F4-F4A386703521}</x14:id>
        </ext>
      </extLst>
    </cfRule>
  </conditionalFormatting>
  <conditionalFormatting sqref="N5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{123CB841-505C-4004-BDE2-38E0323C3760}</x14:id>
        </ext>
      </extLst>
    </cfRule>
  </conditionalFormatting>
  <conditionalFormatting sqref="N57:N62 N53:N54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{396EF199-3ECF-40E2-BA95-630F623CE518}</x14:id>
        </ext>
      </extLst>
    </cfRule>
  </conditionalFormatting>
  <conditionalFormatting sqref="N6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{AC19FCE1-C1AD-4DF1-80F7-DF02E2EAE601}</x14:id>
        </ext>
      </extLst>
    </cfRule>
  </conditionalFormatting>
  <conditionalFormatting sqref="N66:N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{7CAB11DB-305D-4B92-AF55-8C4411A009AF}</x14:id>
        </ext>
      </extLst>
    </cfRule>
  </conditionalFormatting>
  <conditionalFormatting sqref="N68:N82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{B4A5DCCA-43D5-4894-AC71-243A0D2FB689}</x14:id>
        </ext>
      </extLst>
    </cfRule>
  </conditionalFormatting>
  <conditionalFormatting sqref="N83:N9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{FF448BBD-7B83-4BEC-851D-A1D97DF66161}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{E0588C36-42D1-4BBB-9ED9-D49A4AC0197F}</x14:id>
        </ext>
      </extLst>
    </cfRule>
  </conditionalFormatting>
  <conditionalFormatting sqref="N83:N9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{C74C6117-805B-4B29-AD7C-39C9E24D43AE}</x14:id>
        </ext>
      </extLst>
    </cfRule>
  </conditionalFormatting>
  <conditionalFormatting sqref="N9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{2BA4BCD0-A267-4013-A1C4-21527DC6845B}</x14:id>
        </ext>
      </extLst>
    </cfRule>
  </conditionalFormatting>
  <conditionalFormatting sqref="N1:P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{32D82940-D68A-4ED3-A3B9-64921FEF2454}</x14:id>
        </ext>
      </extLst>
    </cfRule>
  </conditionalFormatting>
  <conditionalFormatting sqref="Z2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{A4F288D3-A4B0-4D67-BDCF-C09DB0BEADFB}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73D803-A97B-4F25-83A8-701AA5A18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75926A98-AC20-4216-B8E7-AEABAECD57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H2:H5 H7:H10</xm:sqref>
        </x14:conditionalFormatting>
        <x14:conditionalFormatting xmlns:xm="http://schemas.microsoft.com/office/excel/2006/main">
          <x14:cfRule type="dataBar" id="{A60BF28D-50FA-4629-A588-DCCB5D5A86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H2:H5 H8:H10</xm:sqref>
        </x14:conditionalFormatting>
        <x14:conditionalFormatting xmlns:xm="http://schemas.microsoft.com/office/excel/2006/main">
          <x14:cfRule type="dataBar" id="{37C83EA7-49C4-4800-A1FB-6E31C8CCB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H2:H5</xm:sqref>
        </x14:conditionalFormatting>
        <x14:conditionalFormatting xmlns:xm="http://schemas.microsoft.com/office/excel/2006/main">
          <x14:cfRule type="dataBar" id="{1E9ABCAD-C06E-4418-BBC8-983B485AB3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H2:H92 K2:K92 N2:N92</xm:sqref>
        </x14:conditionalFormatting>
        <x14:conditionalFormatting xmlns:xm="http://schemas.microsoft.com/office/excel/2006/main">
          <x14:cfRule type="dataBar" id="{CE6BB738-DBFF-4E5F-B73E-5CD769983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C41EAC-D226-4108-BE45-C782F713C4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344C419A-180D-4F68-917F-85D2B1C418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265AB2-C3C6-4766-AA25-47AAEA8C4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295DAD1B-94EC-428D-8EAE-C1E62BFD9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H8:H10</xm:sqref>
        </x14:conditionalFormatting>
        <x14:conditionalFormatting xmlns:xm="http://schemas.microsoft.com/office/excel/2006/main">
          <x14:cfRule type="dataBar" id="{220EAD23-7C95-4169-A912-C55E1EC1D3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H11:H14 K11:K14 N11:N14</xm:sqref>
        </x14:conditionalFormatting>
        <x14:conditionalFormatting xmlns:xm="http://schemas.microsoft.com/office/excel/2006/main">
          <x14:cfRule type="dataBar" id="{847D1E5D-708E-464E-9CE4-8DBEA36A1A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H11:H39</xm:sqref>
        </x14:conditionalFormatting>
        <x14:conditionalFormatting xmlns:xm="http://schemas.microsoft.com/office/excel/2006/main">
          <x14:cfRule type="dataBar" id="{3381A3A5-1C6D-4220-B337-501CE2BE5E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 K24 N24</xm:sqref>
        </x14:conditionalFormatting>
        <x14:conditionalFormatting xmlns:xm="http://schemas.microsoft.com/office/excel/2006/main">
          <x14:cfRule type="dataBar" id="{16584E13-B2CC-4901-BE59-70F64D7D3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CBA5591A-9A27-4083-BCE2-FE3E94647C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18CF7017-3510-4E75-B4A2-11CF6EDB2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H40:H67</xm:sqref>
        </x14:conditionalFormatting>
        <x14:conditionalFormatting xmlns:xm="http://schemas.microsoft.com/office/excel/2006/main">
          <x14:cfRule type="dataBar" id="{6831B5E7-7CA5-42CC-A7C4-18786AC18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H50:H51</xm:sqref>
        </x14:conditionalFormatting>
        <x14:conditionalFormatting xmlns:xm="http://schemas.microsoft.com/office/excel/2006/main">
          <x14:cfRule type="dataBar" id="{2CFA3BC8-7BD0-4337-B5AD-F9DEAA54C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H52 K52 N52</xm:sqref>
        </x14:conditionalFormatting>
        <x14:conditionalFormatting xmlns:xm="http://schemas.microsoft.com/office/excel/2006/main">
          <x14:cfRule type="dataBar" id="{A7E6D291-CE99-4A43-A04C-718A74BEA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H55</xm:sqref>
        </x14:conditionalFormatting>
        <x14:conditionalFormatting xmlns:xm="http://schemas.microsoft.com/office/excel/2006/main">
          <x14:cfRule type="dataBar" id="{9D2FBD36-0A81-4E73-A866-7D4C45AB6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</xm:sqref>
        </x14:conditionalFormatting>
        <x14:conditionalFormatting xmlns:xm="http://schemas.microsoft.com/office/excel/2006/main">
          <x14:cfRule type="dataBar" id="{A1987E2F-4C5E-4811-A9E0-39A701BCEB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H57:H62 H53:H54</xm:sqref>
        </x14:conditionalFormatting>
        <x14:conditionalFormatting xmlns:xm="http://schemas.microsoft.com/office/excel/2006/main">
          <x14:cfRule type="dataBar" id="{0610F6DB-CEEC-4847-B811-3DD48C1D1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H63:H64 K63:K64 N63:N64</xm:sqref>
        </x14:conditionalFormatting>
        <x14:conditionalFormatting xmlns:xm="http://schemas.microsoft.com/office/excel/2006/main">
          <x14:cfRule type="dataBar" id="{82BF7822-B172-431A-9373-8AA9FEAD49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H66:H67</xm:sqref>
        </x14:conditionalFormatting>
        <x14:conditionalFormatting xmlns:xm="http://schemas.microsoft.com/office/excel/2006/main">
          <x14:cfRule type="dataBar" id="{16054E19-FA31-4F0B-A876-1E8BACB764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H68:H70 K68:K70 N68:N70</xm:sqref>
        </x14:conditionalFormatting>
        <x14:conditionalFormatting xmlns:xm="http://schemas.microsoft.com/office/excel/2006/main">
          <x14:cfRule type="dataBar" id="{9601ACBF-8E30-4330-8FEF-4E78319356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H68:H82</xm:sqref>
        </x14:conditionalFormatting>
        <x14:conditionalFormatting xmlns:xm="http://schemas.microsoft.com/office/excel/2006/main">
          <x14:cfRule type="dataBar" id="{D07DA08E-DDE6-4413-B86B-FB73B53580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H71:H82 K71:K82 N71:N82</xm:sqref>
        </x14:conditionalFormatting>
        <x14:conditionalFormatting xmlns:xm="http://schemas.microsoft.com/office/excel/2006/main">
          <x14:cfRule type="dataBar" id="{1140C4B4-9E4C-48BE-A911-07C5FEFCAC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898C14-EDEB-49C9-A38C-B8519D4E69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H83:H91</xm:sqref>
        </x14:conditionalFormatting>
        <x14:conditionalFormatting xmlns:xm="http://schemas.microsoft.com/office/excel/2006/main">
          <x14:cfRule type="dataBar" id="{972D3AA1-F7B2-4C58-9926-503B2E9BD9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H83:H92 K83:K92 N83:N92</xm:sqref>
        </x14:conditionalFormatting>
        <x14:conditionalFormatting xmlns:xm="http://schemas.microsoft.com/office/excel/2006/main">
          <x14:cfRule type="dataBar" id="{579AA919-B236-4981-81FB-DA88E40261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H83:H92</xm:sqref>
        </x14:conditionalFormatting>
        <x14:conditionalFormatting xmlns:xm="http://schemas.microsoft.com/office/excel/2006/main">
          <x14:cfRule type="dataBar" id="{500CA99D-160B-4A71-A535-70E9572482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H92</xm:sqref>
        </x14:conditionalFormatting>
        <x14:conditionalFormatting xmlns:xm="http://schemas.microsoft.com/office/excel/2006/main">
          <x14:cfRule type="dataBar" id="{B1C6B07D-4A04-4CF8-8653-6F6B03500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H1:J1 X2</xm:sqref>
        </x14:conditionalFormatting>
        <x14:conditionalFormatting xmlns:xm="http://schemas.microsoft.com/office/excel/2006/main">
          <x14:cfRule type="dataBar" id="{C0934868-2D09-4590-A290-6814861CBA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K1:K1048576 N1:N1048576</xm:sqref>
        </x14:conditionalFormatting>
        <x14:conditionalFormatting xmlns:xm="http://schemas.microsoft.com/office/excel/2006/main">
          <x14:cfRule type="dataBar" id="{B6BD5291-3854-4368-A84F-CE61ACF6E0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K2:K5 K7:K10</xm:sqref>
        </x14:conditionalFormatting>
        <x14:conditionalFormatting xmlns:xm="http://schemas.microsoft.com/office/excel/2006/main">
          <x14:cfRule type="dataBar" id="{250C9F7C-AEF2-430B-BB93-F1BD785ABC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K2:K5 K8:K10</xm:sqref>
        </x14:conditionalFormatting>
        <x14:conditionalFormatting xmlns:xm="http://schemas.microsoft.com/office/excel/2006/main">
          <x14:cfRule type="dataBar" id="{10FAAE7C-0987-4EEB-AAD7-DBF684E32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K2:K5</xm:sqref>
        </x14:conditionalFormatting>
        <x14:conditionalFormatting xmlns:xm="http://schemas.microsoft.com/office/excel/2006/main">
          <x14:cfRule type="dataBar" id="{DF66912E-657A-458C-BC7F-B3D224E09D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0147AB-C3F8-4FAC-BEAD-17A79BB845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E34B9995-E8EA-44E2-AF7E-30BD5D752C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525580-2BFA-481E-8F04-BDADB83E1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BCB86409-DD3F-40F2-8A2D-8E662FC9C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K8:K10</xm:sqref>
        </x14:conditionalFormatting>
        <x14:conditionalFormatting xmlns:xm="http://schemas.microsoft.com/office/excel/2006/main">
          <x14:cfRule type="dataBar" id="{78E08B11-4AD6-470B-84D0-0AECF9289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K11:K39</xm:sqref>
        </x14:conditionalFormatting>
        <x14:conditionalFormatting xmlns:xm="http://schemas.microsoft.com/office/excel/2006/main">
          <x14:cfRule type="dataBar" id="{D2F3F10F-EC9D-4FF4-A929-07E1785FF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K14 H14</xm:sqref>
        </x14:conditionalFormatting>
        <x14:conditionalFormatting xmlns:xm="http://schemas.microsoft.com/office/excel/2006/main">
          <x14:cfRule type="dataBar" id="{45489BFF-4508-4E65-BF4C-08AFD856AE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34E2D793-E0A6-46F4-9346-BB698FCD7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F6B4AD6B-29FD-4C5C-BC5E-EA0E4E2DF3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K38 H38 N38</xm:sqref>
        </x14:conditionalFormatting>
        <x14:conditionalFormatting xmlns:xm="http://schemas.microsoft.com/office/excel/2006/main">
          <x14:cfRule type="dataBar" id="{D190CCB5-01D1-455F-89F1-D72F1881A2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K40:K67</xm:sqref>
        </x14:conditionalFormatting>
        <x14:conditionalFormatting xmlns:xm="http://schemas.microsoft.com/office/excel/2006/main">
          <x14:cfRule type="dataBar" id="{BCB8C8DB-485C-4668-B13A-A20061B86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K50:K51</xm:sqref>
        </x14:conditionalFormatting>
        <x14:conditionalFormatting xmlns:xm="http://schemas.microsoft.com/office/excel/2006/main">
          <x14:cfRule type="dataBar" id="{0A7CAA73-CD86-41E8-B8B6-AEC5E384C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K55</xm:sqref>
        </x14:conditionalFormatting>
        <x14:conditionalFormatting xmlns:xm="http://schemas.microsoft.com/office/excel/2006/main">
          <x14:cfRule type="dataBar" id="{DB49A305-C85A-40C3-AE1F-DA072FB58C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K56</xm:sqref>
        </x14:conditionalFormatting>
        <x14:conditionalFormatting xmlns:xm="http://schemas.microsoft.com/office/excel/2006/main">
          <x14:cfRule type="dataBar" id="{C03E78E0-26B1-41D9-87A4-464B1C9717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K57:K62 K53:K54</xm:sqref>
        </x14:conditionalFormatting>
        <x14:conditionalFormatting xmlns:xm="http://schemas.microsoft.com/office/excel/2006/main">
          <x14:cfRule type="dataBar" id="{CD0C73DA-6AFD-4379-8E50-663E15CA4F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K65 H65</xm:sqref>
        </x14:conditionalFormatting>
        <x14:conditionalFormatting xmlns:xm="http://schemas.microsoft.com/office/excel/2006/main">
          <x14:cfRule type="dataBar" id="{3B8C1DE4-6386-419B-A93F-654A8A48E4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K66:K67</xm:sqref>
        </x14:conditionalFormatting>
        <x14:conditionalFormatting xmlns:xm="http://schemas.microsoft.com/office/excel/2006/main">
          <x14:cfRule type="dataBar" id="{4060F3B0-ABF3-430D-992D-11CB92A652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K68:K82</xm:sqref>
        </x14:conditionalFormatting>
        <x14:conditionalFormatting xmlns:xm="http://schemas.microsoft.com/office/excel/2006/main">
          <x14:cfRule type="dataBar" id="{0CE6625D-FEFC-45BE-8952-F100F74B8C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95E07F-C0D7-4878-BD1B-B3AF13ABC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K83:K91</xm:sqref>
        </x14:conditionalFormatting>
        <x14:conditionalFormatting xmlns:xm="http://schemas.microsoft.com/office/excel/2006/main">
          <x14:cfRule type="dataBar" id="{CE54CA19-833B-4AC5-8B3C-EB0119085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K83:K92</xm:sqref>
        </x14:conditionalFormatting>
        <x14:conditionalFormatting xmlns:xm="http://schemas.microsoft.com/office/excel/2006/main">
          <x14:cfRule type="dataBar" id="{F118F3FE-FEF1-4291-8C03-541FE1377A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 H92 N92</xm:sqref>
        </x14:conditionalFormatting>
        <x14:conditionalFormatting xmlns:xm="http://schemas.microsoft.com/office/excel/2006/main">
          <x14:cfRule type="dataBar" id="{8692534D-3E53-47A0-8A4A-40C964B89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K92</xm:sqref>
        </x14:conditionalFormatting>
        <x14:conditionalFormatting xmlns:xm="http://schemas.microsoft.com/office/excel/2006/main">
          <x14:cfRule type="dataBar" id="{81618A1A-F007-428B-B761-D53B6D011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K1:M1</xm:sqref>
        </x14:conditionalFormatting>
        <x14:conditionalFormatting xmlns:xm="http://schemas.microsoft.com/office/excel/2006/main">
          <x14:cfRule type="dataBar" id="{16BAE0F5-B116-4063-BDFE-25E5735A9A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N2:N5 N7:N10</xm:sqref>
        </x14:conditionalFormatting>
        <x14:conditionalFormatting xmlns:xm="http://schemas.microsoft.com/office/excel/2006/main">
          <x14:cfRule type="dataBar" id="{A498CF60-7758-4589-B78C-EB15BDC9B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N2:N5 N8:N10</xm:sqref>
        </x14:conditionalFormatting>
        <x14:conditionalFormatting xmlns:xm="http://schemas.microsoft.com/office/excel/2006/main">
          <x14:cfRule type="dataBar" id="{A48AB1B4-F0F7-4C79-9BC5-58677BBAA5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N2:N5</xm:sqref>
        </x14:conditionalFormatting>
        <x14:conditionalFormatting xmlns:xm="http://schemas.microsoft.com/office/excel/2006/main">
          <x14:cfRule type="dataBar" id="{085FF430-56D0-4483-B3E6-9AB99A0CD5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N2:N92</xm:sqref>
        </x14:conditionalFormatting>
        <x14:conditionalFormatting xmlns:xm="http://schemas.microsoft.com/office/excel/2006/main">
          <x14:cfRule type="dataBar" id="{95CAEE46-899B-4E63-97D6-1EC768ECA4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9DA173-C4E3-49AC-A7A8-717D7DE34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325FE4A-D41A-4871-BFBE-0EB1174EF7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1DA966-6D57-4EA5-A8F9-558A913DA3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B40574E9-F84B-4785-BAE9-D919D6546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N8:N10</xm:sqref>
        </x14:conditionalFormatting>
        <x14:conditionalFormatting xmlns:xm="http://schemas.microsoft.com/office/excel/2006/main">
          <x14:cfRule type="dataBar" id="{1809887D-DF82-48B9-B217-A01B6B02C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N11:N39 K11:K39 H11:H39</xm:sqref>
        </x14:conditionalFormatting>
        <x14:conditionalFormatting xmlns:xm="http://schemas.microsoft.com/office/excel/2006/main">
          <x14:cfRule type="dataBar" id="{66B0D073-7024-4535-BCDE-D1F23346E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N11:N39</xm:sqref>
        </x14:conditionalFormatting>
        <x14:conditionalFormatting xmlns:xm="http://schemas.microsoft.com/office/excel/2006/main">
          <x14:cfRule type="dataBar" id="{17F972C5-6AB3-4741-BAB3-166E54523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BE64525F-E7F1-4D38-B679-14161A45D7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N15:N39 K15:K39 H15:H39</xm:sqref>
        </x14:conditionalFormatting>
        <x14:conditionalFormatting xmlns:xm="http://schemas.microsoft.com/office/excel/2006/main">
          <x14:cfRule type="dataBar" id="{6CC23AA8-0BBE-4CC1-9317-9AB823CD5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9396E3C6-8281-4628-BDBD-2321060D98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B0AF20CA-A786-45E0-9CE2-58C6F406F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N40:N49 K40:K49 H40:H49</xm:sqref>
        </x14:conditionalFormatting>
        <x14:conditionalFormatting xmlns:xm="http://schemas.microsoft.com/office/excel/2006/main">
          <x14:cfRule type="dataBar" id="{C238FA14-2353-4E93-8486-BED21D176A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N40:N67</xm:sqref>
        </x14:conditionalFormatting>
        <x14:conditionalFormatting xmlns:xm="http://schemas.microsoft.com/office/excel/2006/main">
          <x14:cfRule type="dataBar" id="{20A563E0-7566-4FFE-9CF6-01D635F752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N50:N51</xm:sqref>
        </x14:conditionalFormatting>
        <x14:conditionalFormatting xmlns:xm="http://schemas.microsoft.com/office/excel/2006/main">
          <x14:cfRule type="dataBar" id="{8AD74F78-6DF7-469E-B6F4-F4A3867035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N55</xm:sqref>
        </x14:conditionalFormatting>
        <x14:conditionalFormatting xmlns:xm="http://schemas.microsoft.com/office/excel/2006/main">
          <x14:cfRule type="dataBar" id="{123CB841-505C-4004-BDE2-38E0323C3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N56</xm:sqref>
        </x14:conditionalFormatting>
        <x14:conditionalFormatting xmlns:xm="http://schemas.microsoft.com/office/excel/2006/main">
          <x14:cfRule type="dataBar" id="{396EF199-3ECF-40E2-BA95-630F623CE5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N57:N62 N53:N54</xm:sqref>
        </x14:conditionalFormatting>
        <x14:conditionalFormatting xmlns:xm="http://schemas.microsoft.com/office/excel/2006/main">
          <x14:cfRule type="dataBar" id="{AC19FCE1-C1AD-4DF1-80F7-DF02E2EAE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N65</xm:sqref>
        </x14:conditionalFormatting>
        <x14:conditionalFormatting xmlns:xm="http://schemas.microsoft.com/office/excel/2006/main">
          <x14:cfRule type="dataBar" id="{7CAB11DB-305D-4B92-AF55-8C4411A009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N66:N67</xm:sqref>
        </x14:conditionalFormatting>
        <x14:conditionalFormatting xmlns:xm="http://schemas.microsoft.com/office/excel/2006/main">
          <x14:cfRule type="dataBar" id="{B4A5DCCA-43D5-4894-AC71-243A0D2FB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N68:N82</xm:sqref>
        </x14:conditionalFormatting>
        <x14:conditionalFormatting xmlns:xm="http://schemas.microsoft.com/office/excel/2006/main">
          <x14:cfRule type="dataBar" id="{FF448BBD-7B83-4BEC-851D-A1D97DF66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588C36-42D1-4BBB-9ED9-D49A4AC01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N83:N91</xm:sqref>
        </x14:conditionalFormatting>
        <x14:conditionalFormatting xmlns:xm="http://schemas.microsoft.com/office/excel/2006/main">
          <x14:cfRule type="dataBar" id="{C74C6117-805B-4B29-AD7C-39C9E24D43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N83:N92</xm:sqref>
        </x14:conditionalFormatting>
        <x14:conditionalFormatting xmlns:xm="http://schemas.microsoft.com/office/excel/2006/main">
          <x14:cfRule type="dataBar" id="{2BA4BCD0-A267-4013-A1C4-21527DC684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N92</xm:sqref>
        </x14:conditionalFormatting>
        <x14:conditionalFormatting xmlns:xm="http://schemas.microsoft.com/office/excel/2006/main">
          <x14:cfRule type="dataBar" id="{32D82940-D68A-4ED3-A3B9-64921FEF24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N1:P1</xm:sqref>
        </x14:conditionalFormatting>
        <x14:conditionalFormatting xmlns:xm="http://schemas.microsoft.com/office/excel/2006/main">
          <x14:cfRule type="dataBar" id="{A4F288D3-A4B0-4D67-BDCF-C09DB0BEA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9B73-A490-4E04-A1A7-3A6B6D5381A7}">
  <sheetPr codeName="Sheet20">
    <pageSetUpPr fitToPage="1"/>
  </sheetPr>
  <dimension ref="A1:AH314"/>
  <sheetViews>
    <sheetView zoomScale="70" zoomScaleNormal="70" workbookViewId="0">
      <selection activeCell="I27" sqref="I27"/>
    </sheetView>
  </sheetViews>
  <sheetFormatPr defaultColWidth="11.125" defaultRowHeight="22.5" outlineLevelCol="1" x14ac:dyDescent="0.45"/>
  <cols>
    <col min="1" max="1" width="11.125" style="288"/>
    <col min="2" max="2" width="15.875" style="287" customWidth="1"/>
    <col min="3" max="3" width="6.375" style="287" customWidth="1"/>
    <col min="4" max="5" width="13.75" style="287" customWidth="1"/>
    <col min="6" max="6" width="19.875" style="287" hidden="1" customWidth="1" outlineLevel="1"/>
    <col min="7" max="7" width="16.75" style="287" bestFit="1" customWidth="1" collapsed="1"/>
    <col min="8" max="8" width="8.875" style="287" customWidth="1"/>
    <col min="9" max="9" width="98.25" style="288" bestFit="1" customWidth="1"/>
    <col min="10" max="10" width="15" style="287" bestFit="1" customWidth="1"/>
    <col min="11" max="11" width="11.875" style="287" customWidth="1"/>
    <col min="12" max="12" width="12.5" style="289" customWidth="1" outlineLevel="1"/>
    <col min="13" max="13" width="12.5" style="289" customWidth="1"/>
    <col min="14" max="14" width="12.5" style="290" customWidth="1"/>
    <col min="15" max="15" width="12.5" style="287" customWidth="1"/>
    <col min="16" max="16" width="12.5" style="287" customWidth="1" outlineLevel="1"/>
    <col min="17" max="17" width="12.5" style="290" customWidth="1" outlineLevel="1"/>
    <col min="18" max="18" width="12.5" style="288" customWidth="1" outlineLevel="1"/>
    <col min="19" max="19" width="23.125" style="288" customWidth="1" outlineLevel="1"/>
    <col min="20" max="20" width="5.25" style="288" customWidth="1"/>
    <col min="21" max="22" width="11.125" style="287"/>
    <col min="23" max="23" width="11.125" style="288"/>
    <col min="24" max="24" width="15.25" style="288" customWidth="1"/>
    <col min="25" max="25" width="7.375" style="288" customWidth="1"/>
    <col min="26" max="26" width="3.75" style="288" customWidth="1"/>
    <col min="27" max="27" width="15.25" style="288" customWidth="1"/>
    <col min="28" max="28" width="7.375" style="288" customWidth="1"/>
    <col min="29" max="29" width="3.75" style="288" customWidth="1"/>
    <col min="30" max="30" width="15.25" style="288" customWidth="1"/>
    <col min="31" max="31" width="7.375" style="288" customWidth="1"/>
    <col min="32" max="32" width="3.75" style="288" customWidth="1"/>
    <col min="33" max="33" width="15.25" style="288" customWidth="1"/>
    <col min="34" max="34" width="7.375" style="288" customWidth="1"/>
    <col min="35" max="16384" width="11.125" style="288"/>
  </cols>
  <sheetData>
    <row r="1" spans="1:34" ht="49.5" customHeight="1" x14ac:dyDescent="0.45">
      <c r="B1" s="286" t="s">
        <v>2035</v>
      </c>
      <c r="N1" s="291"/>
      <c r="P1" s="292"/>
      <c r="Q1" s="291"/>
      <c r="R1" s="293"/>
    </row>
    <row r="2" spans="1:34" ht="13.5" customHeight="1" x14ac:dyDescent="0.45">
      <c r="B2" s="286"/>
    </row>
    <row r="3" spans="1:34" ht="22.5" customHeight="1" x14ac:dyDescent="0.45">
      <c r="B3" s="286"/>
      <c r="L3" s="287"/>
      <c r="M3" s="290"/>
      <c r="N3" s="288"/>
      <c r="O3" s="288"/>
      <c r="P3" s="288"/>
      <c r="Q3" s="287"/>
      <c r="R3" s="287"/>
      <c r="U3" s="288"/>
      <c r="V3" s="288"/>
    </row>
    <row r="4" spans="1:34" ht="15" customHeight="1" x14ac:dyDescent="0.45">
      <c r="B4" s="286"/>
    </row>
    <row r="5" spans="1:34" ht="41.25" customHeight="1" x14ac:dyDescent="0.45">
      <c r="B5" s="294"/>
      <c r="C5" s="295"/>
      <c r="D5" s="295"/>
      <c r="E5" s="295"/>
      <c r="F5" s="295"/>
      <c r="G5" s="295"/>
      <c r="H5" s="295"/>
      <c r="I5" s="295"/>
      <c r="J5" s="295"/>
      <c r="K5" s="294"/>
      <c r="L5" s="913" t="s">
        <v>2036</v>
      </c>
      <c r="M5" s="914"/>
      <c r="N5" s="914"/>
      <c r="O5" s="915"/>
      <c r="P5" s="916" t="s">
        <v>2037</v>
      </c>
      <c r="Q5" s="916"/>
      <c r="R5" s="916"/>
      <c r="S5" s="395" t="s">
        <v>2038</v>
      </c>
    </row>
    <row r="6" spans="1:34" ht="81" customHeight="1" x14ac:dyDescent="0.45">
      <c r="B6" s="296" t="s">
        <v>750</v>
      </c>
      <c r="C6" s="297" t="s">
        <v>1858</v>
      </c>
      <c r="D6" s="298" t="s">
        <v>2039</v>
      </c>
      <c r="E6" s="298" t="s">
        <v>439</v>
      </c>
      <c r="F6" s="297" t="s">
        <v>441</v>
      </c>
      <c r="G6" s="297" t="s">
        <v>440</v>
      </c>
      <c r="H6" s="297" t="s">
        <v>16</v>
      </c>
      <c r="I6" s="297" t="s">
        <v>2040</v>
      </c>
      <c r="J6" s="297" t="s">
        <v>2041</v>
      </c>
      <c r="K6" s="298" t="s">
        <v>2042</v>
      </c>
      <c r="L6" s="299" t="s">
        <v>2044</v>
      </c>
      <c r="M6" s="300" t="s">
        <v>2045</v>
      </c>
      <c r="N6" s="301" t="s">
        <v>2043</v>
      </c>
      <c r="O6" s="302" t="s">
        <v>20</v>
      </c>
      <c r="P6" s="303" t="s">
        <v>2046</v>
      </c>
      <c r="Q6" s="304" t="s">
        <v>2043</v>
      </c>
      <c r="R6" s="305" t="s">
        <v>20</v>
      </c>
      <c r="S6" s="396"/>
    </row>
    <row r="7" spans="1:34" x14ac:dyDescent="0.45">
      <c r="A7" s="398">
        <v>1</v>
      </c>
      <c r="B7" s="306">
        <v>6</v>
      </c>
      <c r="C7" s="306">
        <v>17</v>
      </c>
      <c r="D7" s="307" t="s">
        <v>876</v>
      </c>
      <c r="E7" s="306" t="s">
        <v>2047</v>
      </c>
      <c r="F7" s="306" t="s">
        <v>132</v>
      </c>
      <c r="G7" s="433" t="s">
        <v>611</v>
      </c>
      <c r="H7" s="306" t="s">
        <v>138</v>
      </c>
      <c r="I7" s="308" t="s">
        <v>2048</v>
      </c>
      <c r="J7" s="306" t="s">
        <v>784</v>
      </c>
      <c r="K7" s="306"/>
      <c r="L7" s="310">
        <v>46265</v>
      </c>
      <c r="M7" s="310">
        <v>46265</v>
      </c>
      <c r="N7" s="311">
        <v>1</v>
      </c>
      <c r="O7" s="312" t="s">
        <v>1859</v>
      </c>
      <c r="P7" s="309">
        <v>46280</v>
      </c>
      <c r="Q7" s="313"/>
      <c r="R7" s="309"/>
      <c r="S7" s="425"/>
      <c r="U7" s="287" t="s">
        <v>894</v>
      </c>
      <c r="V7" s="287" t="s">
        <v>2049</v>
      </c>
    </row>
    <row r="8" spans="1:34" x14ac:dyDescent="0.45">
      <c r="A8" s="398">
        <v>2</v>
      </c>
      <c r="B8" s="314">
        <v>6</v>
      </c>
      <c r="C8" s="314">
        <v>18</v>
      </c>
      <c r="D8" s="315" t="s">
        <v>876</v>
      </c>
      <c r="E8" s="314" t="s">
        <v>2050</v>
      </c>
      <c r="F8" s="314" t="s">
        <v>132</v>
      </c>
      <c r="G8" s="427" t="s">
        <v>611</v>
      </c>
      <c r="H8" s="314" t="s">
        <v>138</v>
      </c>
      <c r="I8" s="316" t="s">
        <v>2051</v>
      </c>
      <c r="J8" s="314" t="s">
        <v>2052</v>
      </c>
      <c r="K8" s="314"/>
      <c r="L8" s="318">
        <v>46310</v>
      </c>
      <c r="M8" s="318">
        <v>46310</v>
      </c>
      <c r="N8" s="319">
        <v>0</v>
      </c>
      <c r="O8" s="312" t="s">
        <v>1860</v>
      </c>
      <c r="P8" s="317"/>
      <c r="Q8" s="320"/>
      <c r="R8" s="317"/>
      <c r="S8" s="312" t="s">
        <v>2053</v>
      </c>
      <c r="U8" s="287" t="s">
        <v>894</v>
      </c>
      <c r="V8" s="287" t="s">
        <v>2049</v>
      </c>
      <c r="X8" s="321" t="s">
        <v>2054</v>
      </c>
      <c r="Y8" s="322">
        <f>COUNTIF(J:J,"Atit S.")</f>
        <v>1</v>
      </c>
      <c r="Z8" s="323"/>
      <c r="AA8" s="321" t="s">
        <v>2055</v>
      </c>
      <c r="AB8" s="322">
        <f>COUNTIF(J:J,"Bournbhrom CH.")</f>
        <v>5</v>
      </c>
      <c r="AC8" s="321"/>
      <c r="AD8" s="321" t="s">
        <v>900</v>
      </c>
      <c r="AE8" s="322">
        <f>COUNTIF(J:J,"Jaturong W.")</f>
        <v>2</v>
      </c>
      <c r="AF8" s="321"/>
      <c r="AG8" s="321" t="s">
        <v>1106</v>
      </c>
      <c r="AH8" s="322">
        <f>COUNTIF(J:J,"Kamphol H.")</f>
        <v>14</v>
      </c>
    </row>
    <row r="9" spans="1:34" ht="23.25" x14ac:dyDescent="0.45">
      <c r="A9" s="398">
        <v>3</v>
      </c>
      <c r="B9" s="312">
        <v>6</v>
      </c>
      <c r="C9" s="312">
        <v>19</v>
      </c>
      <c r="D9" s="324" t="s">
        <v>489</v>
      </c>
      <c r="E9" s="312" t="s">
        <v>2056</v>
      </c>
      <c r="F9" s="312" t="s">
        <v>28</v>
      </c>
      <c r="G9" s="354" t="s">
        <v>558</v>
      </c>
      <c r="H9" s="312" t="s">
        <v>138</v>
      </c>
      <c r="I9" s="325" t="s">
        <v>2057</v>
      </c>
      <c r="J9" s="312" t="s">
        <v>784</v>
      </c>
      <c r="K9" s="312"/>
      <c r="L9" s="327">
        <v>46203</v>
      </c>
      <c r="M9" s="328">
        <v>46203</v>
      </c>
      <c r="N9" s="329">
        <v>1</v>
      </c>
      <c r="O9" s="312" t="s">
        <v>1859</v>
      </c>
      <c r="P9" s="326">
        <v>46195</v>
      </c>
      <c r="Q9" s="330"/>
      <c r="R9" s="326"/>
      <c r="S9" s="312"/>
      <c r="U9" s="287" t="s">
        <v>894</v>
      </c>
      <c r="V9" s="287" t="s">
        <v>2049</v>
      </c>
      <c r="X9" s="331"/>
      <c r="Y9" s="332"/>
      <c r="Z9" s="323"/>
      <c r="AA9" s="331"/>
      <c r="AB9" s="332"/>
      <c r="AC9" s="321"/>
      <c r="AD9" s="323"/>
      <c r="AE9" s="287"/>
      <c r="AF9" s="321"/>
      <c r="AG9" s="323"/>
      <c r="AH9" s="332"/>
    </row>
    <row r="10" spans="1:34" ht="23.25" x14ac:dyDescent="0.45">
      <c r="A10" s="398">
        <v>4</v>
      </c>
      <c r="B10" s="312">
        <v>6</v>
      </c>
      <c r="C10" s="312">
        <v>20</v>
      </c>
      <c r="D10" s="333" t="s">
        <v>489</v>
      </c>
      <c r="E10" s="312" t="s">
        <v>2058</v>
      </c>
      <c r="F10" s="312" t="s">
        <v>28</v>
      </c>
      <c r="G10" s="354" t="s">
        <v>558</v>
      </c>
      <c r="H10" s="312" t="s">
        <v>138</v>
      </c>
      <c r="I10" s="325" t="s">
        <v>2059</v>
      </c>
      <c r="J10" s="312" t="s">
        <v>2052</v>
      </c>
      <c r="K10" s="312"/>
      <c r="L10" s="327">
        <v>46180</v>
      </c>
      <c r="M10" s="335">
        <v>46295</v>
      </c>
      <c r="N10" s="329">
        <v>0.9</v>
      </c>
      <c r="O10" s="312" t="s">
        <v>1860</v>
      </c>
      <c r="P10" s="334"/>
      <c r="Q10" s="336"/>
      <c r="R10" s="334"/>
      <c r="S10" s="312" t="s">
        <v>2060</v>
      </c>
      <c r="U10" s="287" t="s">
        <v>894</v>
      </c>
      <c r="V10" s="287" t="s">
        <v>2049</v>
      </c>
      <c r="X10" s="321" t="s">
        <v>2061</v>
      </c>
      <c r="Y10" s="322">
        <f>COUNTIF(J:J,"Kiatiphon L.")</f>
        <v>13</v>
      </c>
      <c r="Z10" s="323"/>
      <c r="AA10" s="321" t="s">
        <v>2052</v>
      </c>
      <c r="AB10" s="322">
        <f>COUNTIF(J:J,"Korkiat W.")</f>
        <v>17</v>
      </c>
      <c r="AC10" s="321"/>
      <c r="AD10" s="321" t="s">
        <v>2062</v>
      </c>
      <c r="AE10" s="322">
        <f>COUNTIF(J:J,"Nopsiri S.")</f>
        <v>1</v>
      </c>
      <c r="AF10" s="321"/>
      <c r="AG10" s="321" t="s">
        <v>2063</v>
      </c>
      <c r="AH10" s="322">
        <f>COUNTIF(J:J,"Pitoon P.")</f>
        <v>4</v>
      </c>
    </row>
    <row r="11" spans="1:34" ht="23.25" x14ac:dyDescent="0.45">
      <c r="A11" s="398">
        <v>5</v>
      </c>
      <c r="B11" s="314">
        <v>6</v>
      </c>
      <c r="C11" s="314">
        <v>23</v>
      </c>
      <c r="D11" s="337" t="s">
        <v>491</v>
      </c>
      <c r="E11" s="314" t="s">
        <v>2064</v>
      </c>
      <c r="F11" s="314" t="s">
        <v>29</v>
      </c>
      <c r="G11" s="354" t="s">
        <v>561</v>
      </c>
      <c r="H11" s="314" t="s">
        <v>138</v>
      </c>
      <c r="I11" s="316" t="s">
        <v>2065</v>
      </c>
      <c r="J11" s="314" t="s">
        <v>784</v>
      </c>
      <c r="K11" s="314"/>
      <c r="L11" s="339">
        <v>46203</v>
      </c>
      <c r="M11" s="340">
        <v>46112</v>
      </c>
      <c r="N11" s="319">
        <v>1</v>
      </c>
      <c r="O11" s="312" t="s">
        <v>1859</v>
      </c>
      <c r="P11" s="338">
        <v>46195</v>
      </c>
      <c r="Q11" s="341"/>
      <c r="R11" s="338"/>
      <c r="S11" s="312"/>
      <c r="U11" s="287" t="s">
        <v>894</v>
      </c>
      <c r="V11" s="287" t="s">
        <v>2049</v>
      </c>
      <c r="X11" s="331"/>
      <c r="Y11" s="332"/>
      <c r="Z11" s="323"/>
      <c r="AA11" s="331"/>
      <c r="AB11" s="332"/>
      <c r="AC11" s="321"/>
      <c r="AD11" s="323"/>
      <c r="AE11" s="287"/>
      <c r="AF11" s="321"/>
      <c r="AG11" s="323"/>
      <c r="AH11" s="331"/>
    </row>
    <row r="12" spans="1:34" ht="23.25" x14ac:dyDescent="0.45">
      <c r="A12" s="398">
        <v>6</v>
      </c>
      <c r="B12" s="314">
        <v>6</v>
      </c>
      <c r="C12" s="314">
        <v>24</v>
      </c>
      <c r="D12" s="315" t="s">
        <v>491</v>
      </c>
      <c r="E12" s="314" t="s">
        <v>2066</v>
      </c>
      <c r="F12" s="314" t="s">
        <v>29</v>
      </c>
      <c r="G12" s="354" t="s">
        <v>561</v>
      </c>
      <c r="H12" s="314" t="s">
        <v>138</v>
      </c>
      <c r="I12" s="316" t="s">
        <v>2067</v>
      </c>
      <c r="J12" s="314" t="s">
        <v>2052</v>
      </c>
      <c r="K12" s="314"/>
      <c r="L12" s="339">
        <v>46180</v>
      </c>
      <c r="M12" s="342">
        <v>46295</v>
      </c>
      <c r="N12" s="319">
        <v>0.9</v>
      </c>
      <c r="O12" s="312" t="s">
        <v>1860</v>
      </c>
      <c r="P12" s="317"/>
      <c r="Q12" s="320"/>
      <c r="R12" s="317"/>
      <c r="S12" s="312" t="s">
        <v>2060</v>
      </c>
      <c r="U12" s="287" t="s">
        <v>894</v>
      </c>
      <c r="V12" s="287" t="s">
        <v>2049</v>
      </c>
      <c r="X12" s="321" t="s">
        <v>784</v>
      </c>
      <c r="Y12" s="322">
        <f>COUNTIF(J:J,"Sahachart S.")</f>
        <v>123</v>
      </c>
      <c r="Z12" s="323"/>
      <c r="AA12" s="321" t="s">
        <v>2068</v>
      </c>
      <c r="AB12" s="322">
        <f>COUNTIF(J:J,"Sukree T.")</f>
        <v>2</v>
      </c>
      <c r="AC12" s="321"/>
      <c r="AD12" s="323" t="s">
        <v>2069</v>
      </c>
      <c r="AE12" s="322">
        <f>COUNTIF(J:J,"Thinnaphat S.")</f>
        <v>3</v>
      </c>
      <c r="AF12" s="321"/>
      <c r="AG12" s="323"/>
      <c r="AH12" s="331"/>
    </row>
    <row r="13" spans="1:34" ht="23.25" x14ac:dyDescent="0.45">
      <c r="A13" s="398">
        <v>7</v>
      </c>
      <c r="B13" s="312">
        <v>6</v>
      </c>
      <c r="C13" s="312">
        <v>3</v>
      </c>
      <c r="D13" s="324" t="s">
        <v>1109</v>
      </c>
      <c r="E13" s="312" t="s">
        <v>2070</v>
      </c>
      <c r="F13" s="312" t="s">
        <v>88</v>
      </c>
      <c r="G13" s="312" t="s">
        <v>592</v>
      </c>
      <c r="H13" s="312" t="s">
        <v>1612</v>
      </c>
      <c r="I13" s="325" t="s">
        <v>2071</v>
      </c>
      <c r="J13" s="312" t="s">
        <v>784</v>
      </c>
      <c r="K13" s="312" t="s">
        <v>2072</v>
      </c>
      <c r="L13" s="327">
        <v>46137</v>
      </c>
      <c r="M13" s="328">
        <v>46137</v>
      </c>
      <c r="N13" s="329">
        <v>1</v>
      </c>
      <c r="O13" s="312" t="s">
        <v>1859</v>
      </c>
      <c r="P13" s="326">
        <v>46195</v>
      </c>
      <c r="Q13" s="330"/>
      <c r="R13" s="326"/>
      <c r="S13" s="312"/>
      <c r="U13" s="287" t="s">
        <v>894</v>
      </c>
      <c r="V13" s="287" t="s">
        <v>2049</v>
      </c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</row>
    <row r="14" spans="1:34" ht="23.25" x14ac:dyDescent="0.45">
      <c r="A14" s="398">
        <v>8</v>
      </c>
      <c r="B14" s="312">
        <v>6</v>
      </c>
      <c r="C14" s="312">
        <v>4</v>
      </c>
      <c r="D14" s="333" t="s">
        <v>1109</v>
      </c>
      <c r="E14" s="312" t="s">
        <v>2073</v>
      </c>
      <c r="F14" s="312" t="s">
        <v>88</v>
      </c>
      <c r="G14" s="312" t="s">
        <v>592</v>
      </c>
      <c r="H14" s="312" t="s">
        <v>1612</v>
      </c>
      <c r="I14" s="325" t="s">
        <v>2074</v>
      </c>
      <c r="J14" s="312" t="s">
        <v>2052</v>
      </c>
      <c r="K14" s="312" t="s">
        <v>2072</v>
      </c>
      <c r="L14" s="327">
        <v>46180</v>
      </c>
      <c r="M14" s="335">
        <v>46295</v>
      </c>
      <c r="N14" s="329">
        <v>0.9</v>
      </c>
      <c r="O14" s="312" t="s">
        <v>1860</v>
      </c>
      <c r="P14" s="334"/>
      <c r="Q14" s="336"/>
      <c r="R14" s="334"/>
      <c r="S14" s="312" t="s">
        <v>2060</v>
      </c>
      <c r="U14" s="287" t="s">
        <v>894</v>
      </c>
      <c r="V14" s="287" t="s">
        <v>2049</v>
      </c>
    </row>
    <row r="15" spans="1:34" ht="23.25" x14ac:dyDescent="0.45">
      <c r="A15" s="398">
        <v>9</v>
      </c>
      <c r="B15" s="314">
        <v>6</v>
      </c>
      <c r="C15" s="314">
        <v>43</v>
      </c>
      <c r="D15" s="337" t="s">
        <v>469</v>
      </c>
      <c r="E15" s="314" t="s">
        <v>2075</v>
      </c>
      <c r="F15" s="314" t="s">
        <v>42</v>
      </c>
      <c r="G15" s="314" t="s">
        <v>566</v>
      </c>
      <c r="H15" s="314" t="s">
        <v>1612</v>
      </c>
      <c r="I15" s="316" t="s">
        <v>2076</v>
      </c>
      <c r="J15" s="314" t="s">
        <v>784</v>
      </c>
      <c r="K15" s="314"/>
      <c r="L15" s="318">
        <v>46173</v>
      </c>
      <c r="M15" s="343">
        <v>46295</v>
      </c>
      <c r="N15" s="319">
        <v>0.8</v>
      </c>
      <c r="O15" s="312" t="s">
        <v>1860</v>
      </c>
      <c r="P15" s="338">
        <v>46233</v>
      </c>
      <c r="Q15" s="341"/>
      <c r="R15" s="338"/>
      <c r="S15" s="312"/>
      <c r="U15" s="287" t="s">
        <v>894</v>
      </c>
      <c r="V15" s="287" t="s">
        <v>2049</v>
      </c>
    </row>
    <row r="16" spans="1:34" ht="23.25" x14ac:dyDescent="0.45">
      <c r="A16" s="398">
        <v>10</v>
      </c>
      <c r="B16" s="314">
        <v>6</v>
      </c>
      <c r="C16" s="314">
        <v>44</v>
      </c>
      <c r="D16" s="344" t="s">
        <v>469</v>
      </c>
      <c r="E16" s="314" t="s">
        <v>2077</v>
      </c>
      <c r="F16" s="314" t="s">
        <v>42</v>
      </c>
      <c r="G16" s="314" t="s">
        <v>566</v>
      </c>
      <c r="H16" s="314" t="s">
        <v>1612</v>
      </c>
      <c r="I16" s="316" t="s">
        <v>2078</v>
      </c>
      <c r="J16" s="314" t="s">
        <v>2063</v>
      </c>
      <c r="K16" s="314"/>
      <c r="L16" s="318">
        <v>46218</v>
      </c>
      <c r="M16" s="342">
        <v>46325</v>
      </c>
      <c r="N16" s="319">
        <v>0</v>
      </c>
      <c r="O16" s="312" t="s">
        <v>1860</v>
      </c>
      <c r="P16" s="418"/>
      <c r="Q16" s="422"/>
      <c r="R16" s="418"/>
      <c r="S16" s="312"/>
      <c r="U16" s="287" t="s">
        <v>894</v>
      </c>
      <c r="V16" s="287" t="s">
        <v>2049</v>
      </c>
    </row>
    <row r="17" spans="1:22" ht="23.25" x14ac:dyDescent="0.45">
      <c r="A17" s="398">
        <v>11</v>
      </c>
      <c r="B17" s="314">
        <v>6</v>
      </c>
      <c r="C17" s="314">
        <v>45</v>
      </c>
      <c r="D17" s="345" t="s">
        <v>470</v>
      </c>
      <c r="E17" s="314" t="s">
        <v>2079</v>
      </c>
      <c r="F17" s="314" t="s">
        <v>42</v>
      </c>
      <c r="G17" s="314" t="s">
        <v>566</v>
      </c>
      <c r="H17" s="314" t="s">
        <v>1612</v>
      </c>
      <c r="I17" s="316" t="s">
        <v>2080</v>
      </c>
      <c r="J17" s="314" t="s">
        <v>2063</v>
      </c>
      <c r="K17" s="314"/>
      <c r="L17" s="318">
        <v>46218</v>
      </c>
      <c r="M17" s="342">
        <v>46325</v>
      </c>
      <c r="N17" s="319">
        <v>0</v>
      </c>
      <c r="O17" s="312" t="s">
        <v>1860</v>
      </c>
      <c r="P17" s="317"/>
      <c r="Q17" s="320"/>
      <c r="R17" s="317"/>
      <c r="S17" s="312"/>
      <c r="U17" s="287" t="s">
        <v>894</v>
      </c>
      <c r="V17" s="287" t="s">
        <v>2049</v>
      </c>
    </row>
    <row r="18" spans="1:22" x14ac:dyDescent="0.45">
      <c r="A18" s="398">
        <v>12</v>
      </c>
      <c r="B18" s="312">
        <v>6</v>
      </c>
      <c r="C18" s="312">
        <v>46</v>
      </c>
      <c r="D18" s="324" t="s">
        <v>453</v>
      </c>
      <c r="E18" s="312" t="s">
        <v>2081</v>
      </c>
      <c r="F18" s="312" t="s">
        <v>26</v>
      </c>
      <c r="G18" s="312" t="s">
        <v>553</v>
      </c>
      <c r="H18" s="312" t="s">
        <v>1612</v>
      </c>
      <c r="I18" s="325" t="s">
        <v>2082</v>
      </c>
      <c r="J18" s="312" t="s">
        <v>784</v>
      </c>
      <c r="K18" s="312"/>
      <c r="L18" s="328">
        <v>46173</v>
      </c>
      <c r="M18" s="346">
        <v>45989</v>
      </c>
      <c r="N18" s="329">
        <v>1</v>
      </c>
      <c r="O18" s="312" t="s">
        <v>1859</v>
      </c>
      <c r="P18" s="326">
        <v>46233</v>
      </c>
      <c r="Q18" s="330"/>
      <c r="R18" s="326"/>
      <c r="S18" s="312"/>
      <c r="U18" s="287" t="s">
        <v>894</v>
      </c>
      <c r="V18" s="287" t="s">
        <v>2049</v>
      </c>
    </row>
    <row r="19" spans="1:22" ht="23.25" x14ac:dyDescent="0.45">
      <c r="A19" s="398">
        <v>13</v>
      </c>
      <c r="B19" s="312">
        <v>6</v>
      </c>
      <c r="C19" s="312">
        <v>47</v>
      </c>
      <c r="D19" s="333" t="s">
        <v>453</v>
      </c>
      <c r="E19" s="312" t="s">
        <v>2083</v>
      </c>
      <c r="F19" s="312" t="s">
        <v>26</v>
      </c>
      <c r="G19" s="312" t="s">
        <v>553</v>
      </c>
      <c r="H19" s="312" t="s">
        <v>1612</v>
      </c>
      <c r="I19" s="325" t="s">
        <v>2084</v>
      </c>
      <c r="J19" s="312" t="s">
        <v>784</v>
      </c>
      <c r="K19" s="312"/>
      <c r="L19" s="328">
        <v>46218</v>
      </c>
      <c r="M19" s="403">
        <v>46316</v>
      </c>
      <c r="N19" s="329">
        <v>0</v>
      </c>
      <c r="O19" s="312" t="s">
        <v>1860</v>
      </c>
      <c r="P19" s="334"/>
      <c r="Q19" s="336"/>
      <c r="R19" s="334"/>
      <c r="S19" s="312" t="s">
        <v>2053</v>
      </c>
      <c r="U19" s="287" t="s">
        <v>894</v>
      </c>
      <c r="V19" s="287" t="s">
        <v>2049</v>
      </c>
    </row>
    <row r="20" spans="1:22" x14ac:dyDescent="0.45">
      <c r="A20" s="398">
        <v>14</v>
      </c>
      <c r="B20" s="314">
        <v>6</v>
      </c>
      <c r="C20" s="314">
        <v>48</v>
      </c>
      <c r="D20" s="337" t="s">
        <v>452</v>
      </c>
      <c r="E20" s="314" t="s">
        <v>2085</v>
      </c>
      <c r="F20" s="314" t="s">
        <v>43</v>
      </c>
      <c r="G20" s="314" t="s">
        <v>569</v>
      </c>
      <c r="H20" s="314" t="s">
        <v>1612</v>
      </c>
      <c r="I20" s="316" t="s">
        <v>2086</v>
      </c>
      <c r="J20" s="314" t="s">
        <v>784</v>
      </c>
      <c r="K20" s="314"/>
      <c r="L20" s="318">
        <v>46326</v>
      </c>
      <c r="M20" s="340">
        <v>46018</v>
      </c>
      <c r="N20" s="319">
        <v>1</v>
      </c>
      <c r="O20" s="312" t="s">
        <v>1859</v>
      </c>
      <c r="P20" s="338">
        <v>46386</v>
      </c>
      <c r="Q20" s="341"/>
      <c r="R20" s="338"/>
      <c r="S20" s="312"/>
      <c r="U20" s="287" t="s">
        <v>894</v>
      </c>
      <c r="V20" s="287" t="s">
        <v>2049</v>
      </c>
    </row>
    <row r="21" spans="1:22" ht="23.25" x14ac:dyDescent="0.45">
      <c r="A21" s="398">
        <v>15</v>
      </c>
      <c r="B21" s="314">
        <v>6</v>
      </c>
      <c r="C21" s="314">
        <v>49</v>
      </c>
      <c r="D21" s="315" t="s">
        <v>452</v>
      </c>
      <c r="E21" s="314" t="s">
        <v>2087</v>
      </c>
      <c r="F21" s="314" t="s">
        <v>43</v>
      </c>
      <c r="G21" s="314" t="s">
        <v>569</v>
      </c>
      <c r="H21" s="314" t="s">
        <v>1612</v>
      </c>
      <c r="I21" s="316" t="s">
        <v>2088</v>
      </c>
      <c r="J21" s="314" t="s">
        <v>2052</v>
      </c>
      <c r="K21" s="314"/>
      <c r="L21" s="318">
        <v>46371</v>
      </c>
      <c r="M21" s="401">
        <v>46316</v>
      </c>
      <c r="N21" s="319">
        <v>0.9</v>
      </c>
      <c r="O21" s="312" t="s">
        <v>1860</v>
      </c>
      <c r="P21" s="317"/>
      <c r="Q21" s="320"/>
      <c r="R21" s="317"/>
      <c r="S21" s="312" t="s">
        <v>2060</v>
      </c>
      <c r="U21" s="287" t="s">
        <v>894</v>
      </c>
      <c r="V21" s="287" t="s">
        <v>2049</v>
      </c>
    </row>
    <row r="22" spans="1:22" x14ac:dyDescent="0.45">
      <c r="A22" s="398">
        <v>16</v>
      </c>
      <c r="B22" s="312">
        <v>6</v>
      </c>
      <c r="C22" s="312">
        <v>54</v>
      </c>
      <c r="D22" s="324" t="s">
        <v>449</v>
      </c>
      <c r="E22" s="312" t="s">
        <v>2089</v>
      </c>
      <c r="F22" s="312" t="s">
        <v>45</v>
      </c>
      <c r="G22" s="312" t="s">
        <v>573</v>
      </c>
      <c r="H22" s="312" t="s">
        <v>1612</v>
      </c>
      <c r="I22" s="325" t="s">
        <v>2090</v>
      </c>
      <c r="J22" s="312" t="s">
        <v>784</v>
      </c>
      <c r="K22" s="312"/>
      <c r="L22" s="328">
        <v>46082</v>
      </c>
      <c r="M22" s="346">
        <v>46082</v>
      </c>
      <c r="N22" s="329">
        <v>1</v>
      </c>
      <c r="O22" s="312" t="s">
        <v>1859</v>
      </c>
      <c r="P22" s="326">
        <v>46195</v>
      </c>
      <c r="Q22" s="330"/>
      <c r="R22" s="326"/>
      <c r="S22" s="312"/>
      <c r="U22" s="287" t="s">
        <v>894</v>
      </c>
      <c r="V22" s="287" t="s">
        <v>2049</v>
      </c>
    </row>
    <row r="23" spans="1:22" ht="23.25" x14ac:dyDescent="0.45">
      <c r="A23" s="398">
        <v>17</v>
      </c>
      <c r="B23" s="312">
        <v>6</v>
      </c>
      <c r="C23" s="312">
        <v>55</v>
      </c>
      <c r="D23" s="333" t="s">
        <v>449</v>
      </c>
      <c r="E23" s="312" t="s">
        <v>2091</v>
      </c>
      <c r="F23" s="312" t="s">
        <v>45</v>
      </c>
      <c r="G23" s="312" t="s">
        <v>573</v>
      </c>
      <c r="H23" s="312" t="s">
        <v>1612</v>
      </c>
      <c r="I23" s="325" t="s">
        <v>2092</v>
      </c>
      <c r="J23" s="312" t="s">
        <v>2052</v>
      </c>
      <c r="K23" s="312"/>
      <c r="L23" s="328">
        <v>46180</v>
      </c>
      <c r="M23" s="401">
        <v>46316</v>
      </c>
      <c r="N23" s="329">
        <v>0.9</v>
      </c>
      <c r="O23" s="312" t="s">
        <v>1860</v>
      </c>
      <c r="P23" s="334"/>
      <c r="Q23" s="336"/>
      <c r="R23" s="334"/>
      <c r="S23" s="312" t="s">
        <v>2060</v>
      </c>
      <c r="U23" s="287" t="s">
        <v>894</v>
      </c>
      <c r="V23" s="287" t="s">
        <v>2049</v>
      </c>
    </row>
    <row r="24" spans="1:22" ht="23.25" x14ac:dyDescent="0.45">
      <c r="A24" s="398">
        <v>18</v>
      </c>
      <c r="B24" s="314">
        <v>6</v>
      </c>
      <c r="C24" s="314">
        <v>56</v>
      </c>
      <c r="D24" s="337" t="s">
        <v>450</v>
      </c>
      <c r="E24" s="314" t="s">
        <v>2093</v>
      </c>
      <c r="F24" s="314" t="s">
        <v>227</v>
      </c>
      <c r="G24" s="314" t="s">
        <v>571</v>
      </c>
      <c r="H24" s="314" t="s">
        <v>1612</v>
      </c>
      <c r="I24" s="316" t="s">
        <v>2094</v>
      </c>
      <c r="J24" s="314" t="s">
        <v>784</v>
      </c>
      <c r="K24" s="314"/>
      <c r="L24" s="339">
        <v>46218</v>
      </c>
      <c r="M24" s="318">
        <v>46218</v>
      </c>
      <c r="N24" s="319">
        <v>1</v>
      </c>
      <c r="O24" s="312" t="s">
        <v>1859</v>
      </c>
      <c r="P24" s="338">
        <v>46195</v>
      </c>
      <c r="Q24" s="341"/>
      <c r="R24" s="338"/>
      <c r="S24" s="312"/>
      <c r="U24" s="287" t="s">
        <v>894</v>
      </c>
      <c r="V24" s="287" t="s">
        <v>2049</v>
      </c>
    </row>
    <row r="25" spans="1:22" ht="23.25" x14ac:dyDescent="0.45">
      <c r="A25" s="398">
        <v>19</v>
      </c>
      <c r="B25" s="314">
        <v>6</v>
      </c>
      <c r="C25" s="314">
        <v>57</v>
      </c>
      <c r="D25" s="315" t="s">
        <v>450</v>
      </c>
      <c r="E25" s="314" t="s">
        <v>2095</v>
      </c>
      <c r="F25" s="314" t="s">
        <v>227</v>
      </c>
      <c r="G25" s="314" t="s">
        <v>571</v>
      </c>
      <c r="H25" s="314" t="s">
        <v>1612</v>
      </c>
      <c r="I25" s="316" t="s">
        <v>2096</v>
      </c>
      <c r="J25" s="314" t="s">
        <v>2069</v>
      </c>
      <c r="K25" s="314"/>
      <c r="L25" s="339">
        <v>46180</v>
      </c>
      <c r="M25" s="342">
        <v>46295</v>
      </c>
      <c r="N25" s="319">
        <v>0.9</v>
      </c>
      <c r="O25" s="312" t="s">
        <v>1860</v>
      </c>
      <c r="P25" s="317"/>
      <c r="Q25" s="320"/>
      <c r="R25" s="317"/>
      <c r="S25" s="312" t="s">
        <v>2060</v>
      </c>
      <c r="U25" s="287" t="s">
        <v>894</v>
      </c>
      <c r="V25" s="287" t="s">
        <v>2049</v>
      </c>
    </row>
    <row r="26" spans="1:22" x14ac:dyDescent="0.45">
      <c r="A26" s="398">
        <v>20</v>
      </c>
      <c r="B26" s="312">
        <v>6</v>
      </c>
      <c r="C26" s="312">
        <v>64</v>
      </c>
      <c r="D26" s="324" t="s">
        <v>475</v>
      </c>
      <c r="E26" s="312" t="s">
        <v>2097</v>
      </c>
      <c r="F26" s="312" t="s">
        <v>56</v>
      </c>
      <c r="G26" s="354" t="s">
        <v>1931</v>
      </c>
      <c r="H26" s="312" t="s">
        <v>1612</v>
      </c>
      <c r="I26" s="325" t="s">
        <v>2098</v>
      </c>
      <c r="J26" s="312" t="s">
        <v>784</v>
      </c>
      <c r="K26" s="312"/>
      <c r="L26" s="328">
        <v>46235</v>
      </c>
      <c r="M26" s="346">
        <v>46326</v>
      </c>
      <c r="N26" s="329">
        <v>0.25</v>
      </c>
      <c r="O26" s="312" t="s">
        <v>1860</v>
      </c>
      <c r="P26" s="326">
        <v>46295</v>
      </c>
      <c r="Q26" s="330"/>
      <c r="R26" s="326"/>
      <c r="S26" s="312" t="s">
        <v>2099</v>
      </c>
      <c r="U26" s="287" t="s">
        <v>894</v>
      </c>
      <c r="V26" s="287" t="s">
        <v>2049</v>
      </c>
    </row>
    <row r="27" spans="1:22" x14ac:dyDescent="0.45">
      <c r="A27" s="398">
        <v>21</v>
      </c>
      <c r="B27" s="312">
        <v>6</v>
      </c>
      <c r="C27" s="312">
        <v>65</v>
      </c>
      <c r="D27" s="333" t="s">
        <v>475</v>
      </c>
      <c r="E27" s="312" t="s">
        <v>2100</v>
      </c>
      <c r="F27" s="312" t="s">
        <v>56</v>
      </c>
      <c r="G27" s="354" t="s">
        <v>1931</v>
      </c>
      <c r="H27" s="312" t="s">
        <v>1612</v>
      </c>
      <c r="I27" s="325" t="s">
        <v>2101</v>
      </c>
      <c r="J27" s="312" t="s">
        <v>784</v>
      </c>
      <c r="K27" s="312"/>
      <c r="L27" s="328">
        <v>46280</v>
      </c>
      <c r="M27" s="347">
        <v>46371</v>
      </c>
      <c r="N27" s="329">
        <v>0</v>
      </c>
      <c r="O27" s="312" t="s">
        <v>1860</v>
      </c>
      <c r="P27" s="334"/>
      <c r="Q27" s="336"/>
      <c r="R27" s="334"/>
      <c r="S27" s="312" t="s">
        <v>2099</v>
      </c>
      <c r="U27" s="287" t="s">
        <v>894</v>
      </c>
      <c r="V27" s="287" t="s">
        <v>2049</v>
      </c>
    </row>
    <row r="28" spans="1:22" ht="23.25" x14ac:dyDescent="0.45">
      <c r="A28" s="287">
        <v>22</v>
      </c>
      <c r="B28" s="314">
        <v>6</v>
      </c>
      <c r="C28" s="314">
        <v>72</v>
      </c>
      <c r="D28" s="337" t="s">
        <v>2102</v>
      </c>
      <c r="E28" s="314" t="s">
        <v>2103</v>
      </c>
      <c r="F28" s="314" t="s">
        <v>22</v>
      </c>
      <c r="G28" s="314" t="s">
        <v>549</v>
      </c>
      <c r="H28" s="314" t="s">
        <v>1612</v>
      </c>
      <c r="I28" s="316" t="s">
        <v>2104</v>
      </c>
      <c r="J28" s="314" t="s">
        <v>784</v>
      </c>
      <c r="K28" s="314"/>
      <c r="L28" s="339">
        <v>46218</v>
      </c>
      <c r="M28" s="318">
        <v>46218</v>
      </c>
      <c r="N28" s="319">
        <v>1</v>
      </c>
      <c r="O28" s="312" t="s">
        <v>1859</v>
      </c>
      <c r="P28" s="338">
        <v>46195</v>
      </c>
      <c r="Q28" s="341"/>
      <c r="R28" s="338"/>
      <c r="S28" s="312"/>
      <c r="U28" s="287" t="s">
        <v>894</v>
      </c>
      <c r="V28" s="287" t="s">
        <v>2049</v>
      </c>
    </row>
    <row r="29" spans="1:22" ht="23.25" x14ac:dyDescent="0.45">
      <c r="A29" s="287">
        <v>23</v>
      </c>
      <c r="B29" s="314">
        <v>6</v>
      </c>
      <c r="C29" s="314">
        <v>73</v>
      </c>
      <c r="D29" s="315" t="s">
        <v>2102</v>
      </c>
      <c r="E29" s="314" t="s">
        <v>2105</v>
      </c>
      <c r="F29" s="314" t="s">
        <v>22</v>
      </c>
      <c r="G29" s="314" t="s">
        <v>549</v>
      </c>
      <c r="H29" s="314" t="s">
        <v>1612</v>
      </c>
      <c r="I29" s="316" t="s">
        <v>2106</v>
      </c>
      <c r="J29" s="314" t="s">
        <v>784</v>
      </c>
      <c r="K29" s="314"/>
      <c r="L29" s="339">
        <v>46180</v>
      </c>
      <c r="M29" s="342">
        <v>46295</v>
      </c>
      <c r="N29" s="319">
        <v>0.9</v>
      </c>
      <c r="O29" s="312" t="s">
        <v>1860</v>
      </c>
      <c r="P29" s="317"/>
      <c r="Q29" s="320"/>
      <c r="R29" s="317"/>
      <c r="S29" s="312" t="s">
        <v>2060</v>
      </c>
      <c r="U29" s="287" t="s">
        <v>894</v>
      </c>
      <c r="V29" s="287" t="s">
        <v>2049</v>
      </c>
    </row>
    <row r="30" spans="1:22" ht="23.25" x14ac:dyDescent="0.45">
      <c r="A30" s="287">
        <v>24</v>
      </c>
      <c r="B30" s="312">
        <v>6</v>
      </c>
      <c r="C30" s="312">
        <v>74</v>
      </c>
      <c r="D30" s="324" t="s">
        <v>1290</v>
      </c>
      <c r="E30" s="312" t="s">
        <v>2107</v>
      </c>
      <c r="F30" s="312" t="s">
        <v>22</v>
      </c>
      <c r="G30" s="312" t="s">
        <v>549</v>
      </c>
      <c r="H30" s="312" t="s">
        <v>1612</v>
      </c>
      <c r="I30" s="325" t="s">
        <v>2108</v>
      </c>
      <c r="J30" s="312" t="s">
        <v>784</v>
      </c>
      <c r="K30" s="312"/>
      <c r="L30" s="327">
        <v>46218</v>
      </c>
      <c r="M30" s="328">
        <v>46218</v>
      </c>
      <c r="N30" s="329">
        <v>1</v>
      </c>
      <c r="O30" s="312" t="s">
        <v>1859</v>
      </c>
      <c r="P30" s="326">
        <v>46249</v>
      </c>
      <c r="Q30" s="330"/>
      <c r="R30" s="326"/>
      <c r="S30" s="312"/>
      <c r="U30" s="287" t="s">
        <v>894</v>
      </c>
      <c r="V30" s="287" t="s">
        <v>2049</v>
      </c>
    </row>
    <row r="31" spans="1:22" ht="23.25" x14ac:dyDescent="0.45">
      <c r="A31" s="287">
        <v>25</v>
      </c>
      <c r="B31" s="312">
        <v>6</v>
      </c>
      <c r="C31" s="312">
        <v>75</v>
      </c>
      <c r="D31" s="333" t="s">
        <v>1290</v>
      </c>
      <c r="E31" s="312" t="s">
        <v>2109</v>
      </c>
      <c r="F31" s="312" t="s">
        <v>22</v>
      </c>
      <c r="G31" s="312" t="s">
        <v>549</v>
      </c>
      <c r="H31" s="312" t="s">
        <v>1612</v>
      </c>
      <c r="I31" s="325" t="s">
        <v>2110</v>
      </c>
      <c r="J31" s="312" t="s">
        <v>784</v>
      </c>
      <c r="K31" s="312"/>
      <c r="L31" s="327">
        <v>46234</v>
      </c>
      <c r="M31" s="335">
        <v>46310</v>
      </c>
      <c r="N31" s="329">
        <v>0</v>
      </c>
      <c r="O31" s="312" t="s">
        <v>1860</v>
      </c>
      <c r="P31" s="334"/>
      <c r="Q31" s="336"/>
      <c r="R31" s="334"/>
      <c r="S31" s="312" t="s">
        <v>2053</v>
      </c>
      <c r="U31" s="287" t="s">
        <v>894</v>
      </c>
      <c r="V31" s="287" t="s">
        <v>2049</v>
      </c>
    </row>
    <row r="32" spans="1:22" x14ac:dyDescent="0.45">
      <c r="A32" s="287">
        <v>26</v>
      </c>
      <c r="B32" s="314">
        <v>6</v>
      </c>
      <c r="C32" s="314">
        <v>78</v>
      </c>
      <c r="D32" s="337" t="s">
        <v>1302</v>
      </c>
      <c r="E32" s="314" t="s">
        <v>2111</v>
      </c>
      <c r="F32" s="314" t="s">
        <v>22</v>
      </c>
      <c r="G32" s="314" t="s">
        <v>549</v>
      </c>
      <c r="H32" s="314" t="s">
        <v>1612</v>
      </c>
      <c r="I32" s="316" t="s">
        <v>2112</v>
      </c>
      <c r="J32" s="314" t="s">
        <v>784</v>
      </c>
      <c r="K32" s="314"/>
      <c r="L32" s="318">
        <v>45992</v>
      </c>
      <c r="M32" s="340">
        <v>46105</v>
      </c>
      <c r="N32" s="319">
        <v>1</v>
      </c>
      <c r="O32" s="312" t="s">
        <v>1859</v>
      </c>
      <c r="P32" s="338">
        <v>46052</v>
      </c>
      <c r="Q32" s="341"/>
      <c r="R32" s="338"/>
      <c r="S32" s="312"/>
      <c r="U32" s="287" t="s">
        <v>894</v>
      </c>
      <c r="V32" s="287" t="s">
        <v>2049</v>
      </c>
    </row>
    <row r="33" spans="1:22" ht="23.25" x14ac:dyDescent="0.45">
      <c r="A33" s="287">
        <v>27</v>
      </c>
      <c r="B33" s="314">
        <v>6</v>
      </c>
      <c r="C33" s="314">
        <v>79</v>
      </c>
      <c r="D33" s="315" t="s">
        <v>1302</v>
      </c>
      <c r="E33" s="314" t="s">
        <v>2113</v>
      </c>
      <c r="F33" s="314" t="s">
        <v>22</v>
      </c>
      <c r="G33" s="314" t="s">
        <v>549</v>
      </c>
      <c r="H33" s="314" t="s">
        <v>1612</v>
      </c>
      <c r="I33" s="316" t="s">
        <v>2114</v>
      </c>
      <c r="J33" s="314" t="s">
        <v>2063</v>
      </c>
      <c r="K33" s="314"/>
      <c r="L33" s="318">
        <v>46037</v>
      </c>
      <c r="M33" s="342">
        <v>46310</v>
      </c>
      <c r="N33" s="319">
        <v>0</v>
      </c>
      <c r="O33" s="312" t="s">
        <v>1860</v>
      </c>
      <c r="P33" s="317"/>
      <c r="Q33" s="320"/>
      <c r="R33" s="317"/>
      <c r="S33" s="312" t="s">
        <v>2053</v>
      </c>
      <c r="U33" s="287" t="s">
        <v>894</v>
      </c>
      <c r="V33" s="287" t="s">
        <v>2049</v>
      </c>
    </row>
    <row r="34" spans="1:22" x14ac:dyDescent="0.45">
      <c r="A34" s="287">
        <v>28</v>
      </c>
      <c r="B34" s="348">
        <v>6</v>
      </c>
      <c r="C34" s="348">
        <v>96</v>
      </c>
      <c r="D34" s="349" t="s">
        <v>533</v>
      </c>
      <c r="E34" s="348" t="s">
        <v>2115</v>
      </c>
      <c r="F34" s="348" t="s">
        <v>23</v>
      </c>
      <c r="G34" s="348" t="s">
        <v>550</v>
      </c>
      <c r="H34" s="348" t="s">
        <v>1612</v>
      </c>
      <c r="I34" s="350" t="s">
        <v>2116</v>
      </c>
      <c r="J34" s="348" t="s">
        <v>784</v>
      </c>
      <c r="K34" s="351"/>
      <c r="L34" s="411"/>
      <c r="M34" s="413" t="s">
        <v>541</v>
      </c>
      <c r="N34" s="415"/>
      <c r="O34" s="417"/>
      <c r="P34" s="326">
        <v>15</v>
      </c>
      <c r="Q34" s="330"/>
      <c r="R34" s="326"/>
      <c r="S34" s="312"/>
    </row>
    <row r="35" spans="1:22" x14ac:dyDescent="0.45">
      <c r="A35" s="287">
        <v>29</v>
      </c>
      <c r="B35" s="348">
        <v>6</v>
      </c>
      <c r="C35" s="348">
        <v>97</v>
      </c>
      <c r="D35" s="352" t="s">
        <v>533</v>
      </c>
      <c r="E35" s="348" t="s">
        <v>2117</v>
      </c>
      <c r="F35" s="348" t="s">
        <v>23</v>
      </c>
      <c r="G35" s="348" t="s">
        <v>550</v>
      </c>
      <c r="H35" s="348" t="s">
        <v>1612</v>
      </c>
      <c r="I35" s="350" t="s">
        <v>2118</v>
      </c>
      <c r="J35" s="348" t="s">
        <v>2063</v>
      </c>
      <c r="K35" s="351"/>
      <c r="L35" s="411"/>
      <c r="M35" s="413" t="s">
        <v>541</v>
      </c>
      <c r="N35" s="415"/>
      <c r="O35" s="417"/>
      <c r="P35" s="334"/>
      <c r="Q35" s="336"/>
      <c r="R35" s="334"/>
      <c r="S35" s="312"/>
    </row>
    <row r="36" spans="1:22" x14ac:dyDescent="0.45">
      <c r="A36" s="398">
        <v>30</v>
      </c>
      <c r="B36" s="314">
        <v>6</v>
      </c>
      <c r="C36" s="314">
        <v>104</v>
      </c>
      <c r="D36" s="337" t="s">
        <v>535</v>
      </c>
      <c r="E36" s="314" t="s">
        <v>2119</v>
      </c>
      <c r="F36" s="314" t="s">
        <v>27</v>
      </c>
      <c r="G36" s="314" t="s">
        <v>554</v>
      </c>
      <c r="H36" s="314" t="s">
        <v>1612</v>
      </c>
      <c r="I36" s="316" t="s">
        <v>2120</v>
      </c>
      <c r="J36" s="314" t="s">
        <v>784</v>
      </c>
      <c r="K36" s="314"/>
      <c r="L36" s="318">
        <v>46051</v>
      </c>
      <c r="M36" s="340">
        <v>46260</v>
      </c>
      <c r="N36" s="319">
        <v>1</v>
      </c>
      <c r="O36" s="312" t="s">
        <v>1859</v>
      </c>
      <c r="P36" s="338">
        <v>46111</v>
      </c>
      <c r="Q36" s="341"/>
      <c r="R36" s="338"/>
      <c r="S36" s="312"/>
      <c r="U36" s="287" t="s">
        <v>894</v>
      </c>
      <c r="V36" s="287" t="s">
        <v>2049</v>
      </c>
    </row>
    <row r="37" spans="1:22" x14ac:dyDescent="0.45">
      <c r="A37" s="398">
        <v>31</v>
      </c>
      <c r="B37" s="314">
        <v>6</v>
      </c>
      <c r="C37" s="314">
        <v>105</v>
      </c>
      <c r="D37" s="315" t="s">
        <v>535</v>
      </c>
      <c r="E37" s="314" t="s">
        <v>2121</v>
      </c>
      <c r="F37" s="314" t="s">
        <v>27</v>
      </c>
      <c r="G37" s="314" t="s">
        <v>554</v>
      </c>
      <c r="H37" s="314" t="s">
        <v>1612</v>
      </c>
      <c r="I37" s="316" t="s">
        <v>2122</v>
      </c>
      <c r="J37" s="314" t="s">
        <v>2052</v>
      </c>
      <c r="K37" s="314"/>
      <c r="L37" s="318">
        <v>46096</v>
      </c>
      <c r="M37" s="399">
        <v>46316</v>
      </c>
      <c r="N37" s="319">
        <v>0</v>
      </c>
      <c r="O37" s="312" t="s">
        <v>1860</v>
      </c>
      <c r="P37" s="317"/>
      <c r="Q37" s="320"/>
      <c r="R37" s="317"/>
      <c r="S37" s="312" t="s">
        <v>2053</v>
      </c>
      <c r="U37" s="287" t="s">
        <v>894</v>
      </c>
      <c r="V37" s="287" t="s">
        <v>2049</v>
      </c>
    </row>
    <row r="38" spans="1:22" ht="23.25" x14ac:dyDescent="0.45">
      <c r="A38" s="287">
        <v>32</v>
      </c>
      <c r="B38" s="312">
        <v>6</v>
      </c>
      <c r="C38" s="312">
        <v>106</v>
      </c>
      <c r="D38" s="324" t="s">
        <v>1345</v>
      </c>
      <c r="E38" s="312" t="s">
        <v>2123</v>
      </c>
      <c r="F38" s="312" t="s">
        <v>22</v>
      </c>
      <c r="G38" s="312" t="s">
        <v>549</v>
      </c>
      <c r="H38" s="312" t="s">
        <v>1612</v>
      </c>
      <c r="I38" s="325" t="s">
        <v>2124</v>
      </c>
      <c r="J38" s="312" t="s">
        <v>784</v>
      </c>
      <c r="K38" s="312"/>
      <c r="L38" s="327">
        <v>46203</v>
      </c>
      <c r="M38" s="346">
        <v>46105</v>
      </c>
      <c r="N38" s="329">
        <v>1</v>
      </c>
      <c r="O38" s="312" t="s">
        <v>1859</v>
      </c>
      <c r="P38" s="326">
        <v>46195</v>
      </c>
      <c r="Q38" s="330"/>
      <c r="R38" s="326"/>
      <c r="S38" s="312"/>
      <c r="U38" s="287" t="s">
        <v>894</v>
      </c>
      <c r="V38" s="287" t="s">
        <v>2049</v>
      </c>
    </row>
    <row r="39" spans="1:22" ht="23.25" x14ac:dyDescent="0.45">
      <c r="A39" s="287">
        <v>33</v>
      </c>
      <c r="B39" s="312">
        <v>6</v>
      </c>
      <c r="C39" s="312">
        <v>107</v>
      </c>
      <c r="D39" s="333" t="s">
        <v>1345</v>
      </c>
      <c r="E39" s="312" t="s">
        <v>2125</v>
      </c>
      <c r="F39" s="312" t="s">
        <v>22</v>
      </c>
      <c r="G39" s="312" t="s">
        <v>549</v>
      </c>
      <c r="H39" s="312" t="s">
        <v>1612</v>
      </c>
      <c r="I39" s="325" t="s">
        <v>2126</v>
      </c>
      <c r="J39" s="312" t="s">
        <v>2069</v>
      </c>
      <c r="K39" s="312"/>
      <c r="L39" s="327">
        <v>46180</v>
      </c>
      <c r="M39" s="353">
        <v>46295</v>
      </c>
      <c r="N39" s="329">
        <v>0.9</v>
      </c>
      <c r="O39" s="312" t="s">
        <v>1860</v>
      </c>
      <c r="P39" s="334"/>
      <c r="Q39" s="336"/>
      <c r="R39" s="334"/>
      <c r="S39" s="312" t="s">
        <v>2060</v>
      </c>
      <c r="U39" s="287" t="s">
        <v>894</v>
      </c>
      <c r="V39" s="287" t="s">
        <v>2049</v>
      </c>
    </row>
    <row r="40" spans="1:22" ht="23.25" x14ac:dyDescent="0.45">
      <c r="A40" s="398">
        <v>34</v>
      </c>
      <c r="B40" s="314">
        <v>6</v>
      </c>
      <c r="C40" s="314">
        <v>110</v>
      </c>
      <c r="D40" s="337" t="s">
        <v>1357</v>
      </c>
      <c r="E40" s="314" t="s">
        <v>2127</v>
      </c>
      <c r="F40" s="314" t="s">
        <v>79</v>
      </c>
      <c r="G40" s="314" t="s">
        <v>589</v>
      </c>
      <c r="H40" s="314" t="s">
        <v>86</v>
      </c>
      <c r="I40" s="316" t="s">
        <v>2128</v>
      </c>
      <c r="J40" s="314" t="s">
        <v>784</v>
      </c>
      <c r="K40" s="314"/>
      <c r="L40" s="318">
        <v>46265</v>
      </c>
      <c r="M40" s="343">
        <v>46295</v>
      </c>
      <c r="N40" s="319">
        <v>0.9</v>
      </c>
      <c r="O40" s="312" t="s">
        <v>1860</v>
      </c>
      <c r="P40" s="338">
        <v>46325</v>
      </c>
      <c r="Q40" s="341"/>
      <c r="R40" s="338"/>
      <c r="S40" s="312" t="s">
        <v>2129</v>
      </c>
      <c r="U40" s="287" t="s">
        <v>894</v>
      </c>
      <c r="V40" s="287" t="s">
        <v>2049</v>
      </c>
    </row>
    <row r="41" spans="1:22" ht="23.25" x14ac:dyDescent="0.45">
      <c r="A41" s="398">
        <v>35</v>
      </c>
      <c r="B41" s="314">
        <v>6</v>
      </c>
      <c r="C41" s="314">
        <v>111</v>
      </c>
      <c r="D41" s="315" t="s">
        <v>1357</v>
      </c>
      <c r="E41" s="314" t="s">
        <v>2130</v>
      </c>
      <c r="F41" s="314" t="s">
        <v>79</v>
      </c>
      <c r="G41" s="314" t="s">
        <v>589</v>
      </c>
      <c r="H41" s="314" t="s">
        <v>86</v>
      </c>
      <c r="I41" s="316" t="s">
        <v>2131</v>
      </c>
      <c r="J41" s="314" t="s">
        <v>2068</v>
      </c>
      <c r="K41" s="314"/>
      <c r="L41" s="318">
        <v>46310</v>
      </c>
      <c r="M41" s="342">
        <v>46325</v>
      </c>
      <c r="N41" s="319">
        <v>0</v>
      </c>
      <c r="O41" s="312" t="s">
        <v>1860</v>
      </c>
      <c r="P41" s="317"/>
      <c r="Q41" s="320"/>
      <c r="R41" s="317"/>
      <c r="S41" s="312" t="s">
        <v>2053</v>
      </c>
      <c r="U41" s="287" t="s">
        <v>894</v>
      </c>
      <c r="V41" s="287" t="s">
        <v>2049</v>
      </c>
    </row>
    <row r="42" spans="1:22" x14ac:dyDescent="0.45">
      <c r="A42" s="398">
        <v>36</v>
      </c>
      <c r="B42" s="312">
        <v>6</v>
      </c>
      <c r="C42" s="312">
        <v>112</v>
      </c>
      <c r="D42" s="324" t="s">
        <v>1361</v>
      </c>
      <c r="E42" s="312" t="s">
        <v>2132</v>
      </c>
      <c r="F42" s="312" t="s">
        <v>80</v>
      </c>
      <c r="G42" s="427" t="s">
        <v>590</v>
      </c>
      <c r="H42" s="312" t="s">
        <v>86</v>
      </c>
      <c r="I42" s="325" t="s">
        <v>2133</v>
      </c>
      <c r="J42" s="312" t="s">
        <v>784</v>
      </c>
      <c r="K42" s="312"/>
      <c r="L42" s="328">
        <v>46265</v>
      </c>
      <c r="M42" s="346">
        <v>46302</v>
      </c>
      <c r="N42" s="329">
        <v>0.25</v>
      </c>
      <c r="O42" s="312" t="s">
        <v>1860</v>
      </c>
      <c r="P42" s="326">
        <v>46325</v>
      </c>
      <c r="Q42" s="330"/>
      <c r="R42" s="326"/>
      <c r="S42" s="312" t="s">
        <v>2099</v>
      </c>
      <c r="U42" s="287" t="s">
        <v>894</v>
      </c>
      <c r="V42" s="287" t="s">
        <v>2049</v>
      </c>
    </row>
    <row r="43" spans="1:22" x14ac:dyDescent="0.45">
      <c r="A43" s="398">
        <v>37</v>
      </c>
      <c r="B43" s="312">
        <v>6</v>
      </c>
      <c r="C43" s="312">
        <v>113</v>
      </c>
      <c r="D43" s="333" t="s">
        <v>1361</v>
      </c>
      <c r="E43" s="312" t="s">
        <v>2134</v>
      </c>
      <c r="F43" s="312" t="s">
        <v>80</v>
      </c>
      <c r="G43" s="427" t="s">
        <v>590</v>
      </c>
      <c r="H43" s="312" t="s">
        <v>86</v>
      </c>
      <c r="I43" s="325" t="s">
        <v>2135</v>
      </c>
      <c r="J43" s="312" t="s">
        <v>784</v>
      </c>
      <c r="K43" s="312"/>
      <c r="L43" s="328">
        <v>46310</v>
      </c>
      <c r="M43" s="399">
        <v>46356</v>
      </c>
      <c r="N43" s="329">
        <v>0</v>
      </c>
      <c r="O43" s="312" t="s">
        <v>1860</v>
      </c>
      <c r="P43" s="334"/>
      <c r="Q43" s="336"/>
      <c r="R43" s="334"/>
      <c r="S43" s="312" t="s">
        <v>2099</v>
      </c>
      <c r="U43" s="287" t="s">
        <v>894</v>
      </c>
      <c r="V43" s="287" t="s">
        <v>2049</v>
      </c>
    </row>
    <row r="44" spans="1:22" x14ac:dyDescent="0.45">
      <c r="A44" s="398">
        <v>38</v>
      </c>
      <c r="B44" s="314">
        <v>6</v>
      </c>
      <c r="C44" s="314">
        <v>114</v>
      </c>
      <c r="D44" s="337" t="s">
        <v>1363</v>
      </c>
      <c r="E44" s="314" t="s">
        <v>2136</v>
      </c>
      <c r="F44" s="314" t="s">
        <v>81</v>
      </c>
      <c r="G44" s="314" t="s">
        <v>591</v>
      </c>
      <c r="H44" s="314" t="s">
        <v>86</v>
      </c>
      <c r="I44" s="316" t="s">
        <v>2137</v>
      </c>
      <c r="J44" s="314" t="s">
        <v>784</v>
      </c>
      <c r="K44" s="314"/>
      <c r="L44" s="318">
        <v>46265</v>
      </c>
      <c r="M44" s="426">
        <v>46295</v>
      </c>
      <c r="N44" s="319">
        <v>0.25</v>
      </c>
      <c r="O44" s="312" t="s">
        <v>1860</v>
      </c>
      <c r="P44" s="338">
        <v>46325</v>
      </c>
      <c r="Q44" s="341"/>
      <c r="R44" s="338"/>
      <c r="S44" s="312" t="s">
        <v>2099</v>
      </c>
      <c r="U44" s="287" t="s">
        <v>894</v>
      </c>
      <c r="V44" s="287" t="s">
        <v>2049</v>
      </c>
    </row>
    <row r="45" spans="1:22" x14ac:dyDescent="0.45">
      <c r="A45" s="398">
        <v>39</v>
      </c>
      <c r="B45" s="314">
        <v>6</v>
      </c>
      <c r="C45" s="314">
        <v>115</v>
      </c>
      <c r="D45" s="315" t="s">
        <v>1363</v>
      </c>
      <c r="E45" s="314" t="s">
        <v>2138</v>
      </c>
      <c r="F45" s="314" t="s">
        <v>81</v>
      </c>
      <c r="G45" s="314" t="s">
        <v>591</v>
      </c>
      <c r="H45" s="314" t="s">
        <v>86</v>
      </c>
      <c r="I45" s="316" t="s">
        <v>2139</v>
      </c>
      <c r="J45" s="314" t="s">
        <v>784</v>
      </c>
      <c r="K45" s="314"/>
      <c r="L45" s="318">
        <v>46310</v>
      </c>
      <c r="M45" s="318">
        <v>46319</v>
      </c>
      <c r="N45" s="319">
        <v>0</v>
      </c>
      <c r="O45" s="312" t="s">
        <v>1860</v>
      </c>
      <c r="P45" s="317"/>
      <c r="Q45" s="320"/>
      <c r="R45" s="317"/>
      <c r="S45" s="312" t="s">
        <v>2099</v>
      </c>
      <c r="U45" s="287" t="s">
        <v>894</v>
      </c>
      <c r="V45" s="287" t="s">
        <v>2049</v>
      </c>
    </row>
    <row r="46" spans="1:22" x14ac:dyDescent="0.45">
      <c r="A46" s="429">
        <v>40</v>
      </c>
      <c r="B46" s="312">
        <v>6</v>
      </c>
      <c r="C46" s="312">
        <v>116</v>
      </c>
      <c r="D46" s="324" t="s">
        <v>1365</v>
      </c>
      <c r="E46" s="312" t="s">
        <v>2140</v>
      </c>
      <c r="F46" s="312" t="s">
        <v>80</v>
      </c>
      <c r="G46" s="427" t="s">
        <v>590</v>
      </c>
      <c r="H46" s="312" t="s">
        <v>86</v>
      </c>
      <c r="I46" s="325" t="s">
        <v>2141</v>
      </c>
      <c r="J46" s="312" t="s">
        <v>784</v>
      </c>
      <c r="K46" s="312"/>
      <c r="L46" s="328">
        <v>46265</v>
      </c>
      <c r="M46" s="346">
        <v>46302</v>
      </c>
      <c r="N46" s="329">
        <v>0.5</v>
      </c>
      <c r="O46" s="312" t="s">
        <v>1860</v>
      </c>
      <c r="P46" s="326">
        <v>46325</v>
      </c>
      <c r="Q46" s="330"/>
      <c r="R46" s="326"/>
      <c r="S46" s="312" t="s">
        <v>2142</v>
      </c>
      <c r="U46" s="287" t="s">
        <v>894</v>
      </c>
      <c r="V46" s="287" t="s">
        <v>2049</v>
      </c>
    </row>
    <row r="47" spans="1:22" x14ac:dyDescent="0.45">
      <c r="A47" s="429">
        <v>41</v>
      </c>
      <c r="B47" s="312">
        <v>6</v>
      </c>
      <c r="C47" s="312">
        <v>117</v>
      </c>
      <c r="D47" s="333" t="s">
        <v>1365</v>
      </c>
      <c r="E47" s="312" t="s">
        <v>2143</v>
      </c>
      <c r="F47" s="312" t="s">
        <v>80</v>
      </c>
      <c r="G47" s="427" t="s">
        <v>590</v>
      </c>
      <c r="H47" s="312" t="s">
        <v>86</v>
      </c>
      <c r="I47" s="325" t="s">
        <v>2144</v>
      </c>
      <c r="J47" s="312" t="s">
        <v>784</v>
      </c>
      <c r="K47" s="312"/>
      <c r="L47" s="328">
        <v>46310</v>
      </c>
      <c r="M47" s="347">
        <v>46347</v>
      </c>
      <c r="N47" s="329">
        <v>0</v>
      </c>
      <c r="O47" s="312" t="s">
        <v>1860</v>
      </c>
      <c r="P47" s="334"/>
      <c r="Q47" s="336"/>
      <c r="R47" s="334"/>
      <c r="S47" s="312" t="s">
        <v>2099</v>
      </c>
      <c r="U47" s="287" t="s">
        <v>894</v>
      </c>
      <c r="V47" s="287" t="s">
        <v>2049</v>
      </c>
    </row>
    <row r="48" spans="1:22" ht="23.25" x14ac:dyDescent="0.45">
      <c r="A48" s="287">
        <v>42</v>
      </c>
      <c r="B48" s="314">
        <v>6</v>
      </c>
      <c r="C48" s="314">
        <v>146</v>
      </c>
      <c r="D48" s="337" t="s">
        <v>1402</v>
      </c>
      <c r="E48" s="314" t="s">
        <v>2145</v>
      </c>
      <c r="F48" s="314" t="s">
        <v>22</v>
      </c>
      <c r="G48" s="314" t="s">
        <v>549</v>
      </c>
      <c r="H48" s="314" t="s">
        <v>1612</v>
      </c>
      <c r="I48" s="316" t="s">
        <v>2146</v>
      </c>
      <c r="J48" s="314" t="s">
        <v>784</v>
      </c>
      <c r="K48" s="314"/>
      <c r="L48" s="339">
        <v>46203</v>
      </c>
      <c r="M48" s="318">
        <v>46203</v>
      </c>
      <c r="N48" s="319">
        <v>1</v>
      </c>
      <c r="O48" s="312" t="s">
        <v>1859</v>
      </c>
      <c r="P48" s="338">
        <v>46195</v>
      </c>
      <c r="Q48" s="341"/>
      <c r="R48" s="338"/>
      <c r="S48" s="312"/>
      <c r="U48" s="287" t="s">
        <v>894</v>
      </c>
      <c r="V48" s="287" t="s">
        <v>2049</v>
      </c>
    </row>
    <row r="49" spans="1:22" ht="23.25" x14ac:dyDescent="0.45">
      <c r="A49" s="287">
        <v>43</v>
      </c>
      <c r="B49" s="314">
        <v>6</v>
      </c>
      <c r="C49" s="314">
        <v>147</v>
      </c>
      <c r="D49" s="315"/>
      <c r="E49" s="314" t="s">
        <v>2147</v>
      </c>
      <c r="F49" s="314" t="s">
        <v>22</v>
      </c>
      <c r="G49" s="314" t="s">
        <v>549</v>
      </c>
      <c r="H49" s="314" t="s">
        <v>1612</v>
      </c>
      <c r="I49" s="316" t="s">
        <v>2148</v>
      </c>
      <c r="J49" s="314" t="s">
        <v>2069</v>
      </c>
      <c r="K49" s="314"/>
      <c r="L49" s="339">
        <v>46180</v>
      </c>
      <c r="M49" s="342">
        <v>46295</v>
      </c>
      <c r="N49" s="319">
        <v>0.9</v>
      </c>
      <c r="O49" s="312" t="s">
        <v>1860</v>
      </c>
      <c r="P49" s="317"/>
      <c r="Q49" s="320"/>
      <c r="R49" s="317"/>
      <c r="S49" s="312" t="s">
        <v>2060</v>
      </c>
      <c r="U49" s="287" t="s">
        <v>894</v>
      </c>
      <c r="V49" s="287" t="s">
        <v>2049</v>
      </c>
    </row>
    <row r="50" spans="1:22" ht="23.25" x14ac:dyDescent="0.45">
      <c r="A50" s="398">
        <v>44</v>
      </c>
      <c r="B50" s="312">
        <v>6</v>
      </c>
      <c r="C50" s="312">
        <v>148</v>
      </c>
      <c r="D50" s="324" t="s">
        <v>400</v>
      </c>
      <c r="E50" s="312" t="s">
        <v>2149</v>
      </c>
      <c r="F50" s="354" t="s">
        <v>122</v>
      </c>
      <c r="G50" s="354" t="s">
        <v>663</v>
      </c>
      <c r="H50" s="312" t="s">
        <v>1612</v>
      </c>
      <c r="I50" s="325" t="s">
        <v>2150</v>
      </c>
      <c r="J50" s="312" t="s">
        <v>784</v>
      </c>
      <c r="K50" s="312"/>
      <c r="L50" s="328">
        <v>46112</v>
      </c>
      <c r="M50" s="355">
        <v>46295</v>
      </c>
      <c r="N50" s="329">
        <v>0.9</v>
      </c>
      <c r="O50" s="312" t="s">
        <v>1860</v>
      </c>
      <c r="P50" s="326">
        <v>46172</v>
      </c>
      <c r="Q50" s="330"/>
      <c r="R50" s="326"/>
      <c r="S50" s="312" t="s">
        <v>2129</v>
      </c>
      <c r="U50" s="287" t="s">
        <v>894</v>
      </c>
      <c r="V50" s="287" t="s">
        <v>2049</v>
      </c>
    </row>
    <row r="51" spans="1:22" ht="23.25" x14ac:dyDescent="0.45">
      <c r="A51" s="398">
        <v>45</v>
      </c>
      <c r="B51" s="312">
        <v>6</v>
      </c>
      <c r="C51" s="312">
        <v>149</v>
      </c>
      <c r="D51" s="333"/>
      <c r="E51" s="312" t="s">
        <v>2151</v>
      </c>
      <c r="F51" s="354" t="s">
        <v>122</v>
      </c>
      <c r="G51" s="354" t="s">
        <v>663</v>
      </c>
      <c r="H51" s="312" t="s">
        <v>1612</v>
      </c>
      <c r="I51" s="325" t="s">
        <v>2152</v>
      </c>
      <c r="J51" s="312" t="s">
        <v>2052</v>
      </c>
      <c r="K51" s="312"/>
      <c r="L51" s="328">
        <v>46157</v>
      </c>
      <c r="M51" s="353">
        <v>46325</v>
      </c>
      <c r="N51" s="329">
        <v>0</v>
      </c>
      <c r="O51" s="312" t="s">
        <v>1860</v>
      </c>
      <c r="P51" s="334"/>
      <c r="Q51" s="336"/>
      <c r="R51" s="334"/>
      <c r="S51" s="312" t="s">
        <v>2053</v>
      </c>
      <c r="U51" s="287" t="s">
        <v>894</v>
      </c>
      <c r="V51" s="287" t="s">
        <v>2049</v>
      </c>
    </row>
    <row r="52" spans="1:22" ht="23.25" x14ac:dyDescent="0.45">
      <c r="A52" s="287">
        <v>46</v>
      </c>
      <c r="B52" s="314">
        <v>6</v>
      </c>
      <c r="C52" s="314">
        <v>152</v>
      </c>
      <c r="D52" s="337" t="s">
        <v>536</v>
      </c>
      <c r="E52" s="314" t="s">
        <v>2153</v>
      </c>
      <c r="F52" s="314" t="s">
        <v>25</v>
      </c>
      <c r="G52" s="314" t="s">
        <v>552</v>
      </c>
      <c r="H52" s="314" t="s">
        <v>1612</v>
      </c>
      <c r="I52" s="316" t="s">
        <v>2154</v>
      </c>
      <c r="J52" s="314" t="s">
        <v>784</v>
      </c>
      <c r="K52" s="314"/>
      <c r="L52" s="318">
        <v>46112</v>
      </c>
      <c r="M52" s="343">
        <v>46295</v>
      </c>
      <c r="N52" s="319">
        <v>0.9</v>
      </c>
      <c r="O52" s="312" t="s">
        <v>1860</v>
      </c>
      <c r="P52" s="338">
        <v>46172</v>
      </c>
      <c r="Q52" s="341"/>
      <c r="R52" s="338"/>
      <c r="S52" s="312" t="s">
        <v>2129</v>
      </c>
      <c r="U52" s="287" t="s">
        <v>894</v>
      </c>
      <c r="V52" s="287" t="s">
        <v>2049</v>
      </c>
    </row>
    <row r="53" spans="1:22" ht="23.25" x14ac:dyDescent="0.45">
      <c r="A53" s="287">
        <v>47</v>
      </c>
      <c r="B53" s="314">
        <v>6</v>
      </c>
      <c r="C53" s="314">
        <v>153</v>
      </c>
      <c r="D53" s="315"/>
      <c r="E53" s="314" t="s">
        <v>2155</v>
      </c>
      <c r="F53" s="314" t="s">
        <v>25</v>
      </c>
      <c r="G53" s="314" t="s">
        <v>552</v>
      </c>
      <c r="H53" s="314" t="s">
        <v>1612</v>
      </c>
      <c r="I53" s="316" t="s">
        <v>2156</v>
      </c>
      <c r="J53" s="314" t="s">
        <v>784</v>
      </c>
      <c r="K53" s="314"/>
      <c r="L53" s="318">
        <v>46157</v>
      </c>
      <c r="M53" s="342">
        <v>46325</v>
      </c>
      <c r="N53" s="319">
        <v>0.25</v>
      </c>
      <c r="O53" s="312" t="s">
        <v>1860</v>
      </c>
      <c r="P53" s="317"/>
      <c r="Q53" s="320"/>
      <c r="R53" s="317"/>
      <c r="S53" s="312" t="s">
        <v>2099</v>
      </c>
      <c r="U53" s="287" t="s">
        <v>894</v>
      </c>
      <c r="V53" s="287" t="s">
        <v>2049</v>
      </c>
    </row>
    <row r="54" spans="1:22" ht="23.25" x14ac:dyDescent="0.45">
      <c r="A54" s="398">
        <v>48</v>
      </c>
      <c r="B54" s="312">
        <v>6</v>
      </c>
      <c r="C54" s="312">
        <v>168</v>
      </c>
      <c r="D54" s="324" t="s">
        <v>1431</v>
      </c>
      <c r="E54" s="312" t="s">
        <v>2157</v>
      </c>
      <c r="F54" s="312" t="s">
        <v>130</v>
      </c>
      <c r="G54" s="312" t="s">
        <v>609</v>
      </c>
      <c r="H54" s="312" t="s">
        <v>1612</v>
      </c>
      <c r="I54" s="325" t="s">
        <v>2158</v>
      </c>
      <c r="J54" s="312" t="s">
        <v>784</v>
      </c>
      <c r="K54" s="312"/>
      <c r="L54" s="328">
        <v>46265</v>
      </c>
      <c r="M54" s="355">
        <v>46295</v>
      </c>
      <c r="N54" s="329">
        <v>0.9</v>
      </c>
      <c r="O54" s="312" t="s">
        <v>1860</v>
      </c>
      <c r="P54" s="326">
        <v>46325</v>
      </c>
      <c r="Q54" s="330"/>
      <c r="R54" s="326"/>
      <c r="S54" s="312" t="s">
        <v>2129</v>
      </c>
      <c r="U54" s="287" t="s">
        <v>894</v>
      </c>
      <c r="V54" s="287" t="s">
        <v>2049</v>
      </c>
    </row>
    <row r="55" spans="1:22" ht="23.25" x14ac:dyDescent="0.45">
      <c r="A55" s="398">
        <v>49</v>
      </c>
      <c r="B55" s="312">
        <v>6</v>
      </c>
      <c r="C55" s="312">
        <v>169</v>
      </c>
      <c r="D55" s="333"/>
      <c r="E55" s="312" t="s">
        <v>2159</v>
      </c>
      <c r="F55" s="312" t="s">
        <v>130</v>
      </c>
      <c r="G55" s="312" t="s">
        <v>609</v>
      </c>
      <c r="H55" s="312" t="s">
        <v>1612</v>
      </c>
      <c r="I55" s="325" t="s">
        <v>2160</v>
      </c>
      <c r="J55" s="312" t="s">
        <v>2052</v>
      </c>
      <c r="K55" s="312"/>
      <c r="L55" s="328">
        <v>46310</v>
      </c>
      <c r="M55" s="353">
        <v>46325</v>
      </c>
      <c r="N55" s="329">
        <v>0</v>
      </c>
      <c r="O55" s="312" t="s">
        <v>1860</v>
      </c>
      <c r="P55" s="334"/>
      <c r="Q55" s="336"/>
      <c r="R55" s="334"/>
      <c r="S55" s="312" t="s">
        <v>2053</v>
      </c>
      <c r="U55" s="287" t="s">
        <v>894</v>
      </c>
      <c r="V55" s="287" t="s">
        <v>2049</v>
      </c>
    </row>
    <row r="56" spans="1:22" x14ac:dyDescent="0.45">
      <c r="A56" s="287">
        <v>50</v>
      </c>
      <c r="B56" s="314">
        <v>6</v>
      </c>
      <c r="C56" s="314">
        <v>172</v>
      </c>
      <c r="D56" s="337" t="s">
        <v>1436</v>
      </c>
      <c r="E56" s="314" t="s">
        <v>2161</v>
      </c>
      <c r="F56" s="314"/>
      <c r="G56" s="354" t="s">
        <v>4382</v>
      </c>
      <c r="H56" s="314" t="s">
        <v>1612</v>
      </c>
      <c r="I56" s="316" t="s">
        <v>2162</v>
      </c>
      <c r="J56" s="314" t="s">
        <v>784</v>
      </c>
      <c r="K56" s="314"/>
      <c r="L56" s="318">
        <v>46235</v>
      </c>
      <c r="M56" s="340">
        <v>46311</v>
      </c>
      <c r="N56" s="319">
        <v>0.9</v>
      </c>
      <c r="O56" s="312" t="s">
        <v>1860</v>
      </c>
      <c r="P56" s="338">
        <v>46295</v>
      </c>
      <c r="Q56" s="341"/>
      <c r="R56" s="338"/>
      <c r="S56" s="312" t="s">
        <v>2129</v>
      </c>
      <c r="U56" s="287" t="s">
        <v>894</v>
      </c>
      <c r="V56" s="287" t="s">
        <v>2049</v>
      </c>
    </row>
    <row r="57" spans="1:22" x14ac:dyDescent="0.45">
      <c r="A57" s="287">
        <v>51</v>
      </c>
      <c r="B57" s="314">
        <v>6</v>
      </c>
      <c r="C57" s="314">
        <v>173</v>
      </c>
      <c r="D57" s="315"/>
      <c r="E57" s="314" t="s">
        <v>2163</v>
      </c>
      <c r="F57" s="314"/>
      <c r="G57" s="354" t="s">
        <v>4382</v>
      </c>
      <c r="H57" s="314" t="s">
        <v>1612</v>
      </c>
      <c r="I57" s="316" t="s">
        <v>2164</v>
      </c>
      <c r="J57" s="314" t="s">
        <v>784</v>
      </c>
      <c r="K57" s="314"/>
      <c r="L57" s="318">
        <v>46280</v>
      </c>
      <c r="M57" s="318">
        <v>46356</v>
      </c>
      <c r="N57" s="319">
        <v>0</v>
      </c>
      <c r="O57" s="312" t="s">
        <v>1860</v>
      </c>
      <c r="P57" s="317"/>
      <c r="Q57" s="320"/>
      <c r="R57" s="317"/>
      <c r="S57" s="312" t="s">
        <v>2053</v>
      </c>
      <c r="U57" s="287" t="s">
        <v>894</v>
      </c>
      <c r="V57" s="287" t="s">
        <v>2049</v>
      </c>
    </row>
    <row r="58" spans="1:22" x14ac:dyDescent="0.45">
      <c r="A58" s="287">
        <v>52</v>
      </c>
      <c r="B58" s="356">
        <v>6</v>
      </c>
      <c r="C58" s="356"/>
      <c r="D58" s="356"/>
      <c r="E58" s="356"/>
      <c r="F58" s="356"/>
      <c r="G58" s="356"/>
      <c r="H58" s="356" t="s">
        <v>86</v>
      </c>
      <c r="I58" s="357" t="s">
        <v>2165</v>
      </c>
      <c r="J58" s="356"/>
      <c r="K58" s="351"/>
      <c r="L58" s="411"/>
      <c r="M58" s="413" t="s">
        <v>541</v>
      </c>
      <c r="N58" s="415"/>
      <c r="O58" s="417"/>
      <c r="P58" s="419"/>
      <c r="Q58" s="419"/>
      <c r="R58" s="424"/>
      <c r="S58" s="312"/>
    </row>
    <row r="59" spans="1:22" x14ac:dyDescent="0.45">
      <c r="A59" s="287">
        <v>53</v>
      </c>
      <c r="B59" s="356">
        <v>6</v>
      </c>
      <c r="C59" s="356"/>
      <c r="D59" s="356"/>
      <c r="E59" s="356"/>
      <c r="F59" s="356"/>
      <c r="G59" s="356"/>
      <c r="H59" s="356" t="s">
        <v>86</v>
      </c>
      <c r="I59" s="357" t="s">
        <v>2166</v>
      </c>
      <c r="J59" s="356"/>
      <c r="K59" s="351"/>
      <c r="L59" s="411"/>
      <c r="M59" s="413" t="s">
        <v>541</v>
      </c>
      <c r="N59" s="415"/>
      <c r="O59" s="417"/>
      <c r="P59" s="419"/>
      <c r="Q59" s="419"/>
      <c r="R59" s="424"/>
      <c r="S59" s="312"/>
    </row>
    <row r="60" spans="1:22" ht="23.25" x14ac:dyDescent="0.45">
      <c r="A60" s="398">
        <v>54</v>
      </c>
      <c r="B60" s="312">
        <v>6</v>
      </c>
      <c r="C60" s="312">
        <v>1</v>
      </c>
      <c r="D60" s="324" t="s">
        <v>383</v>
      </c>
      <c r="E60" s="312" t="s">
        <v>2167</v>
      </c>
      <c r="F60" s="312" t="s">
        <v>214</v>
      </c>
      <c r="G60" s="354" t="s">
        <v>646</v>
      </c>
      <c r="H60" s="312" t="s">
        <v>1612</v>
      </c>
      <c r="I60" s="325" t="s">
        <v>2168</v>
      </c>
      <c r="J60" s="312" t="s">
        <v>784</v>
      </c>
      <c r="K60" s="312"/>
      <c r="L60" s="328">
        <v>46265</v>
      </c>
      <c r="M60" s="355">
        <v>46295</v>
      </c>
      <c r="N60" s="329">
        <v>0.9</v>
      </c>
      <c r="O60" s="312" t="s">
        <v>1860</v>
      </c>
      <c r="P60" s="326">
        <v>46325</v>
      </c>
      <c r="Q60" s="330"/>
      <c r="R60" s="326"/>
      <c r="S60" s="312" t="s">
        <v>2129</v>
      </c>
      <c r="U60" s="287" t="s">
        <v>894</v>
      </c>
      <c r="V60" s="287" t="s">
        <v>2049</v>
      </c>
    </row>
    <row r="61" spans="1:22" ht="23.25" x14ac:dyDescent="0.45">
      <c r="A61" s="398">
        <v>55</v>
      </c>
      <c r="B61" s="312">
        <v>6</v>
      </c>
      <c r="C61" s="312">
        <v>2</v>
      </c>
      <c r="D61" s="333"/>
      <c r="E61" s="312" t="s">
        <v>2169</v>
      </c>
      <c r="F61" s="312" t="s">
        <v>214</v>
      </c>
      <c r="G61" s="354" t="s">
        <v>646</v>
      </c>
      <c r="H61" s="312" t="s">
        <v>1612</v>
      </c>
      <c r="I61" s="325" t="s">
        <v>2170</v>
      </c>
      <c r="J61" s="312" t="s">
        <v>2052</v>
      </c>
      <c r="K61" s="312"/>
      <c r="L61" s="328">
        <v>46310</v>
      </c>
      <c r="M61" s="353">
        <v>46325</v>
      </c>
      <c r="N61" s="329">
        <v>0</v>
      </c>
      <c r="O61" s="312" t="s">
        <v>1860</v>
      </c>
      <c r="P61" s="334"/>
      <c r="Q61" s="336"/>
      <c r="R61" s="334"/>
      <c r="S61" s="312" t="s">
        <v>2053</v>
      </c>
      <c r="U61" s="287" t="s">
        <v>894</v>
      </c>
      <c r="V61" s="287" t="s">
        <v>2049</v>
      </c>
    </row>
    <row r="62" spans="1:22" ht="23.25" x14ac:dyDescent="0.45">
      <c r="A62" s="398">
        <v>56</v>
      </c>
      <c r="B62" s="314">
        <v>6</v>
      </c>
      <c r="C62" s="314">
        <v>7</v>
      </c>
      <c r="D62" s="337" t="s">
        <v>386</v>
      </c>
      <c r="E62" s="314" t="s">
        <v>2171</v>
      </c>
      <c r="F62" s="314" t="s">
        <v>215</v>
      </c>
      <c r="G62" s="314" t="s">
        <v>648</v>
      </c>
      <c r="H62" s="314" t="s">
        <v>1612</v>
      </c>
      <c r="I62" s="316" t="s">
        <v>2172</v>
      </c>
      <c r="J62" s="314" t="s">
        <v>784</v>
      </c>
      <c r="K62" s="314"/>
      <c r="L62" s="318">
        <v>46203</v>
      </c>
      <c r="M62" s="343">
        <v>46295</v>
      </c>
      <c r="N62" s="319">
        <v>0.9</v>
      </c>
      <c r="O62" s="312" t="s">
        <v>1860</v>
      </c>
      <c r="P62" s="338">
        <v>46263</v>
      </c>
      <c r="Q62" s="341"/>
      <c r="R62" s="338"/>
      <c r="S62" s="312" t="s">
        <v>2129</v>
      </c>
      <c r="U62" s="287" t="s">
        <v>894</v>
      </c>
      <c r="V62" s="287" t="s">
        <v>2049</v>
      </c>
    </row>
    <row r="63" spans="1:22" ht="23.25" x14ac:dyDescent="0.45">
      <c r="A63" s="398">
        <v>57</v>
      </c>
      <c r="B63" s="314">
        <v>6</v>
      </c>
      <c r="C63" s="314">
        <v>8</v>
      </c>
      <c r="D63" s="315"/>
      <c r="E63" s="314" t="s">
        <v>2173</v>
      </c>
      <c r="F63" s="314" t="s">
        <v>215</v>
      </c>
      <c r="G63" s="314" t="s">
        <v>648</v>
      </c>
      <c r="H63" s="314" t="s">
        <v>1612</v>
      </c>
      <c r="I63" s="316" t="s">
        <v>2174</v>
      </c>
      <c r="J63" s="314" t="s">
        <v>2061</v>
      </c>
      <c r="K63" s="314"/>
      <c r="L63" s="318">
        <v>46248</v>
      </c>
      <c r="M63" s="342">
        <v>46325</v>
      </c>
      <c r="N63" s="319">
        <v>0</v>
      </c>
      <c r="O63" s="312" t="s">
        <v>1860</v>
      </c>
      <c r="P63" s="317"/>
      <c r="Q63" s="320"/>
      <c r="R63" s="317"/>
      <c r="S63" s="312" t="s">
        <v>2053</v>
      </c>
      <c r="U63" s="287" t="s">
        <v>894</v>
      </c>
      <c r="V63" s="287" t="s">
        <v>2049</v>
      </c>
    </row>
    <row r="64" spans="1:22" x14ac:dyDescent="0.45">
      <c r="A64" s="398">
        <v>58</v>
      </c>
      <c r="B64" s="312">
        <v>6</v>
      </c>
      <c r="C64" s="312">
        <v>11</v>
      </c>
      <c r="D64" s="324" t="s">
        <v>404</v>
      </c>
      <c r="E64" s="312" t="s">
        <v>2175</v>
      </c>
      <c r="F64" s="312" t="s">
        <v>298</v>
      </c>
      <c r="G64" s="354" t="s">
        <v>688</v>
      </c>
      <c r="H64" s="312" t="s">
        <v>1612</v>
      </c>
      <c r="I64" s="325" t="s">
        <v>2176</v>
      </c>
      <c r="J64" s="312" t="s">
        <v>784</v>
      </c>
      <c r="K64" s="312"/>
      <c r="L64" s="328">
        <v>46203</v>
      </c>
      <c r="M64" s="346">
        <v>46265</v>
      </c>
      <c r="N64" s="329">
        <v>1</v>
      </c>
      <c r="O64" s="312" t="s">
        <v>1859</v>
      </c>
      <c r="P64" s="326">
        <v>46263</v>
      </c>
      <c r="Q64" s="330"/>
      <c r="R64" s="326"/>
      <c r="S64" s="312"/>
      <c r="U64" s="287" t="s">
        <v>894</v>
      </c>
      <c r="V64" s="287" t="s">
        <v>2049</v>
      </c>
    </row>
    <row r="65" spans="1:22" x14ac:dyDescent="0.45">
      <c r="A65" s="398">
        <v>59</v>
      </c>
      <c r="B65" s="312">
        <v>6</v>
      </c>
      <c r="C65" s="312">
        <v>12</v>
      </c>
      <c r="D65" s="333"/>
      <c r="E65" s="312" t="s">
        <v>2177</v>
      </c>
      <c r="F65" s="312" t="s">
        <v>298</v>
      </c>
      <c r="G65" s="354" t="s">
        <v>688</v>
      </c>
      <c r="H65" s="312" t="s">
        <v>1612</v>
      </c>
      <c r="I65" s="325" t="s">
        <v>2178</v>
      </c>
      <c r="J65" s="312" t="s">
        <v>2055</v>
      </c>
      <c r="K65" s="312"/>
      <c r="L65" s="328">
        <v>46248</v>
      </c>
      <c r="M65" s="347">
        <v>46310</v>
      </c>
      <c r="N65" s="329">
        <v>0</v>
      </c>
      <c r="O65" s="312" t="s">
        <v>1860</v>
      </c>
      <c r="P65" s="334"/>
      <c r="Q65" s="336"/>
      <c r="R65" s="334"/>
      <c r="S65" s="312" t="s">
        <v>2053</v>
      </c>
      <c r="U65" s="287" t="s">
        <v>894</v>
      </c>
      <c r="V65" s="287" t="s">
        <v>2049</v>
      </c>
    </row>
    <row r="66" spans="1:22" x14ac:dyDescent="0.45">
      <c r="A66" s="398">
        <v>60</v>
      </c>
      <c r="B66" s="314">
        <v>6</v>
      </c>
      <c r="C66" s="314">
        <v>15</v>
      </c>
      <c r="D66" s="337" t="s">
        <v>405</v>
      </c>
      <c r="E66" s="314" t="s">
        <v>2179</v>
      </c>
      <c r="F66" s="314" t="s">
        <v>299</v>
      </c>
      <c r="G66" s="314" t="s">
        <v>690</v>
      </c>
      <c r="H66" s="314" t="s">
        <v>1612</v>
      </c>
      <c r="I66" s="316" t="s">
        <v>2180</v>
      </c>
      <c r="J66" s="314" t="s">
        <v>784</v>
      </c>
      <c r="K66" s="314"/>
      <c r="L66" s="318">
        <v>46204</v>
      </c>
      <c r="M66" s="340">
        <v>46204</v>
      </c>
      <c r="N66" s="319">
        <v>1</v>
      </c>
      <c r="O66" s="312" t="s">
        <v>1859</v>
      </c>
      <c r="P66" s="338">
        <v>46264</v>
      </c>
      <c r="Q66" s="341"/>
      <c r="R66" s="338"/>
      <c r="S66" s="312"/>
      <c r="U66" s="287" t="s">
        <v>894</v>
      </c>
      <c r="V66" s="287" t="s">
        <v>2049</v>
      </c>
    </row>
    <row r="67" spans="1:22" ht="23.25" x14ac:dyDescent="0.45">
      <c r="A67" s="398">
        <v>61</v>
      </c>
      <c r="B67" s="314">
        <v>6</v>
      </c>
      <c r="C67" s="314">
        <v>16</v>
      </c>
      <c r="D67" s="315"/>
      <c r="E67" s="314" t="s">
        <v>2181</v>
      </c>
      <c r="F67" s="314" t="s">
        <v>299</v>
      </c>
      <c r="G67" s="314" t="s">
        <v>690</v>
      </c>
      <c r="H67" s="314" t="s">
        <v>1612</v>
      </c>
      <c r="I67" s="316" t="s">
        <v>2182</v>
      </c>
      <c r="J67" s="314" t="s">
        <v>2061</v>
      </c>
      <c r="K67" s="314"/>
      <c r="L67" s="318">
        <v>46249</v>
      </c>
      <c r="M67" s="401">
        <v>46316</v>
      </c>
      <c r="N67" s="319">
        <v>0</v>
      </c>
      <c r="O67" s="312" t="s">
        <v>1860</v>
      </c>
      <c r="P67" s="317"/>
      <c r="Q67" s="320"/>
      <c r="R67" s="317"/>
      <c r="S67" s="312" t="s">
        <v>2053</v>
      </c>
      <c r="U67" s="287" t="s">
        <v>894</v>
      </c>
      <c r="V67" s="287" t="s">
        <v>2049</v>
      </c>
    </row>
    <row r="68" spans="1:22" x14ac:dyDescent="0.45">
      <c r="A68" s="398">
        <v>62</v>
      </c>
      <c r="B68" s="312">
        <v>6</v>
      </c>
      <c r="C68" s="312">
        <v>19</v>
      </c>
      <c r="D68" s="324" t="s">
        <v>406</v>
      </c>
      <c r="E68" s="312" t="s">
        <v>2183</v>
      </c>
      <c r="F68" s="312" t="s">
        <v>300</v>
      </c>
      <c r="G68" s="312" t="s">
        <v>691</v>
      </c>
      <c r="H68" s="312" t="s">
        <v>1612</v>
      </c>
      <c r="I68" s="325" t="s">
        <v>2184</v>
      </c>
      <c r="J68" s="312" t="s">
        <v>784</v>
      </c>
      <c r="K68" s="312"/>
      <c r="L68" s="328">
        <v>46204</v>
      </c>
      <c r="M68" s="346">
        <v>46204</v>
      </c>
      <c r="N68" s="329">
        <v>1</v>
      </c>
      <c r="O68" s="312" t="s">
        <v>1859</v>
      </c>
      <c r="P68" s="326">
        <v>46264</v>
      </c>
      <c r="Q68" s="330"/>
      <c r="R68" s="326"/>
      <c r="S68" s="312"/>
      <c r="U68" s="287" t="s">
        <v>894</v>
      </c>
      <c r="V68" s="287" t="s">
        <v>2049</v>
      </c>
    </row>
    <row r="69" spans="1:22" ht="23.25" x14ac:dyDescent="0.45">
      <c r="A69" s="398">
        <v>63</v>
      </c>
      <c r="B69" s="312">
        <v>6</v>
      </c>
      <c r="C69" s="312">
        <v>20</v>
      </c>
      <c r="D69" s="333"/>
      <c r="E69" s="312" t="s">
        <v>2185</v>
      </c>
      <c r="F69" s="312" t="s">
        <v>300</v>
      </c>
      <c r="G69" s="312" t="s">
        <v>691</v>
      </c>
      <c r="H69" s="312" t="s">
        <v>1612</v>
      </c>
      <c r="I69" s="325" t="s">
        <v>2186</v>
      </c>
      <c r="J69" s="312" t="s">
        <v>2061</v>
      </c>
      <c r="K69" s="312"/>
      <c r="L69" s="328">
        <v>46249</v>
      </c>
      <c r="M69" s="401">
        <v>46316</v>
      </c>
      <c r="N69" s="329">
        <v>0</v>
      </c>
      <c r="O69" s="312" t="s">
        <v>1860</v>
      </c>
      <c r="P69" s="334"/>
      <c r="Q69" s="336"/>
      <c r="R69" s="334"/>
      <c r="S69" s="312" t="s">
        <v>2053</v>
      </c>
      <c r="U69" s="287" t="s">
        <v>894</v>
      </c>
      <c r="V69" s="287" t="s">
        <v>2049</v>
      </c>
    </row>
    <row r="70" spans="1:22" x14ac:dyDescent="0.45">
      <c r="A70" s="398">
        <v>64</v>
      </c>
      <c r="B70" s="314">
        <v>6</v>
      </c>
      <c r="C70" s="314">
        <v>23</v>
      </c>
      <c r="D70" s="337" t="s">
        <v>408</v>
      </c>
      <c r="E70" s="314" t="s">
        <v>2187</v>
      </c>
      <c r="F70" s="314" t="s">
        <v>301</v>
      </c>
      <c r="G70" s="354" t="s">
        <v>692</v>
      </c>
      <c r="H70" s="314" t="s">
        <v>1612</v>
      </c>
      <c r="I70" s="316" t="s">
        <v>2188</v>
      </c>
      <c r="J70" s="314" t="s">
        <v>784</v>
      </c>
      <c r="K70" s="314"/>
      <c r="L70" s="318">
        <v>46173</v>
      </c>
      <c r="M70" s="340">
        <v>46173</v>
      </c>
      <c r="N70" s="319">
        <v>1</v>
      </c>
      <c r="O70" s="312" t="s">
        <v>1859</v>
      </c>
      <c r="P70" s="338">
        <v>46233</v>
      </c>
      <c r="Q70" s="341"/>
      <c r="R70" s="338"/>
      <c r="S70" s="312"/>
      <c r="U70" s="287" t="s">
        <v>894</v>
      </c>
      <c r="V70" s="287" t="s">
        <v>2049</v>
      </c>
    </row>
    <row r="71" spans="1:22" ht="23.25" x14ac:dyDescent="0.45">
      <c r="A71" s="398">
        <v>65</v>
      </c>
      <c r="B71" s="314">
        <v>6</v>
      </c>
      <c r="C71" s="314">
        <v>24</v>
      </c>
      <c r="D71" s="315"/>
      <c r="E71" s="314" t="s">
        <v>2189</v>
      </c>
      <c r="F71" s="314" t="s">
        <v>301</v>
      </c>
      <c r="G71" s="354" t="s">
        <v>692</v>
      </c>
      <c r="H71" s="314" t="s">
        <v>1612</v>
      </c>
      <c r="I71" s="316" t="s">
        <v>2190</v>
      </c>
      <c r="J71" s="314" t="s">
        <v>2052</v>
      </c>
      <c r="K71" s="314"/>
      <c r="L71" s="318">
        <v>46218</v>
      </c>
      <c r="M71" s="401">
        <v>46316</v>
      </c>
      <c r="N71" s="319">
        <v>0</v>
      </c>
      <c r="O71" s="312" t="s">
        <v>1860</v>
      </c>
      <c r="P71" s="317"/>
      <c r="Q71" s="320"/>
      <c r="R71" s="317"/>
      <c r="S71" s="312" t="s">
        <v>2053</v>
      </c>
      <c r="U71" s="287" t="s">
        <v>894</v>
      </c>
      <c r="V71" s="287" t="s">
        <v>2049</v>
      </c>
    </row>
    <row r="72" spans="1:22" x14ac:dyDescent="0.45">
      <c r="A72" s="398">
        <v>66</v>
      </c>
      <c r="B72" s="312">
        <v>6</v>
      </c>
      <c r="C72" s="312">
        <v>27</v>
      </c>
      <c r="D72" s="324" t="s">
        <v>409</v>
      </c>
      <c r="E72" s="312" t="s">
        <v>2191</v>
      </c>
      <c r="F72" s="312" t="s">
        <v>302</v>
      </c>
      <c r="G72" s="312" t="s">
        <v>694</v>
      </c>
      <c r="H72" s="312" t="s">
        <v>1612</v>
      </c>
      <c r="I72" s="325" t="s">
        <v>2192</v>
      </c>
      <c r="J72" s="312" t="s">
        <v>784</v>
      </c>
      <c r="K72" s="312"/>
      <c r="L72" s="328">
        <v>46357</v>
      </c>
      <c r="M72" s="346">
        <v>46357</v>
      </c>
      <c r="N72" s="329">
        <v>0.9</v>
      </c>
      <c r="O72" s="312" t="s">
        <v>1860</v>
      </c>
      <c r="P72" s="326">
        <v>46417</v>
      </c>
      <c r="Q72" s="330"/>
      <c r="R72" s="326"/>
      <c r="S72" s="312" t="s">
        <v>2129</v>
      </c>
      <c r="U72" s="287" t="s">
        <v>894</v>
      </c>
      <c r="V72" s="287" t="s">
        <v>2049</v>
      </c>
    </row>
    <row r="73" spans="1:22" x14ac:dyDescent="0.45">
      <c r="A73" s="398">
        <v>67</v>
      </c>
      <c r="B73" s="312">
        <v>6</v>
      </c>
      <c r="C73" s="312">
        <v>28</v>
      </c>
      <c r="D73" s="333"/>
      <c r="E73" s="312" t="s">
        <v>2193</v>
      </c>
      <c r="F73" s="312" t="s">
        <v>302</v>
      </c>
      <c r="G73" s="312" t="s">
        <v>694</v>
      </c>
      <c r="H73" s="312" t="s">
        <v>1612</v>
      </c>
      <c r="I73" s="325" t="s">
        <v>2194</v>
      </c>
      <c r="J73" s="312" t="s">
        <v>2052</v>
      </c>
      <c r="K73" s="312"/>
      <c r="L73" s="328">
        <v>46402</v>
      </c>
      <c r="M73" s="399">
        <v>46415</v>
      </c>
      <c r="N73" s="329">
        <v>0</v>
      </c>
      <c r="O73" s="312" t="s">
        <v>1860</v>
      </c>
      <c r="P73" s="334"/>
      <c r="Q73" s="336"/>
      <c r="R73" s="334"/>
      <c r="S73" s="312" t="s">
        <v>2053</v>
      </c>
      <c r="U73" s="287" t="s">
        <v>894</v>
      </c>
      <c r="V73" s="287" t="s">
        <v>2049</v>
      </c>
    </row>
    <row r="74" spans="1:22" x14ac:dyDescent="0.45">
      <c r="A74" s="398">
        <v>68</v>
      </c>
      <c r="B74" s="314">
        <v>6</v>
      </c>
      <c r="C74" s="314">
        <v>29</v>
      </c>
      <c r="D74" s="337" t="s">
        <v>418</v>
      </c>
      <c r="E74" s="314" t="s">
        <v>2195</v>
      </c>
      <c r="F74" s="314" t="s">
        <v>348</v>
      </c>
      <c r="G74" s="314" t="s">
        <v>745</v>
      </c>
      <c r="H74" s="314" t="s">
        <v>1612</v>
      </c>
      <c r="I74" s="316" t="s">
        <v>2196</v>
      </c>
      <c r="J74" s="314" t="s">
        <v>784</v>
      </c>
      <c r="K74" s="314"/>
      <c r="L74" s="318">
        <v>46204</v>
      </c>
      <c r="M74" s="340">
        <v>46204</v>
      </c>
      <c r="N74" s="319">
        <v>1</v>
      </c>
      <c r="O74" s="312" t="s">
        <v>1859</v>
      </c>
      <c r="P74" s="338">
        <v>46264</v>
      </c>
      <c r="Q74" s="341"/>
      <c r="R74" s="338"/>
      <c r="S74" s="312"/>
      <c r="U74" s="287" t="s">
        <v>894</v>
      </c>
      <c r="V74" s="287" t="s">
        <v>2049</v>
      </c>
    </row>
    <row r="75" spans="1:22" ht="23.25" x14ac:dyDescent="0.45">
      <c r="A75" s="398">
        <v>69</v>
      </c>
      <c r="B75" s="314">
        <v>6</v>
      </c>
      <c r="C75" s="314">
        <v>30</v>
      </c>
      <c r="D75" s="315"/>
      <c r="E75" s="314" t="s">
        <v>2197</v>
      </c>
      <c r="F75" s="314" t="s">
        <v>348</v>
      </c>
      <c r="G75" s="314" t="s">
        <v>745</v>
      </c>
      <c r="H75" s="314" t="s">
        <v>1612</v>
      </c>
      <c r="I75" s="316" t="s">
        <v>2198</v>
      </c>
      <c r="J75" s="314" t="s">
        <v>2061</v>
      </c>
      <c r="K75" s="314"/>
      <c r="L75" s="318">
        <v>46249</v>
      </c>
      <c r="M75" s="401">
        <v>46316</v>
      </c>
      <c r="N75" s="319">
        <v>0</v>
      </c>
      <c r="O75" s="312" t="s">
        <v>1860</v>
      </c>
      <c r="P75" s="317"/>
      <c r="Q75" s="320"/>
      <c r="R75" s="317"/>
      <c r="S75" s="312" t="s">
        <v>2053</v>
      </c>
      <c r="U75" s="287" t="s">
        <v>894</v>
      </c>
      <c r="V75" s="287" t="s">
        <v>2049</v>
      </c>
    </row>
    <row r="76" spans="1:22" x14ac:dyDescent="0.45">
      <c r="A76" s="398">
        <v>70</v>
      </c>
      <c r="B76" s="312">
        <v>6</v>
      </c>
      <c r="C76" s="312">
        <v>33</v>
      </c>
      <c r="D76" s="324" t="s">
        <v>416</v>
      </c>
      <c r="E76" s="312" t="s">
        <v>2199</v>
      </c>
      <c r="F76" s="312" t="s">
        <v>311</v>
      </c>
      <c r="G76" s="354" t="s">
        <v>704</v>
      </c>
      <c r="H76" s="312" t="s">
        <v>1612</v>
      </c>
      <c r="I76" s="325" t="s">
        <v>2200</v>
      </c>
      <c r="J76" s="312" t="s">
        <v>784</v>
      </c>
      <c r="K76" s="312"/>
      <c r="L76" s="328">
        <v>46204</v>
      </c>
      <c r="M76" s="346">
        <v>46265</v>
      </c>
      <c r="N76" s="329">
        <v>1</v>
      </c>
      <c r="O76" s="312" t="s">
        <v>1859</v>
      </c>
      <c r="P76" s="326">
        <v>46264</v>
      </c>
      <c r="Q76" s="330"/>
      <c r="R76" s="326"/>
      <c r="S76" s="312"/>
      <c r="U76" s="287" t="s">
        <v>894</v>
      </c>
      <c r="V76" s="287" t="s">
        <v>2049</v>
      </c>
    </row>
    <row r="77" spans="1:22" x14ac:dyDescent="0.45">
      <c r="A77" s="398">
        <v>71</v>
      </c>
      <c r="B77" s="312">
        <v>6</v>
      </c>
      <c r="C77" s="312">
        <v>34</v>
      </c>
      <c r="D77" s="333"/>
      <c r="E77" s="312" t="s">
        <v>2201</v>
      </c>
      <c r="F77" s="312" t="s">
        <v>311</v>
      </c>
      <c r="G77" s="354" t="s">
        <v>704</v>
      </c>
      <c r="H77" s="312" t="s">
        <v>1612</v>
      </c>
      <c r="I77" s="325" t="s">
        <v>2202</v>
      </c>
      <c r="J77" s="312" t="s">
        <v>2061</v>
      </c>
      <c r="K77" s="312"/>
      <c r="L77" s="328">
        <v>46249</v>
      </c>
      <c r="M77" s="399">
        <v>46316</v>
      </c>
      <c r="N77" s="329">
        <v>0</v>
      </c>
      <c r="O77" s="312" t="s">
        <v>1860</v>
      </c>
      <c r="P77" s="334"/>
      <c r="Q77" s="336"/>
      <c r="R77" s="334"/>
      <c r="S77" s="312" t="s">
        <v>2053</v>
      </c>
      <c r="U77" s="287" t="s">
        <v>894</v>
      </c>
      <c r="V77" s="287" t="s">
        <v>2049</v>
      </c>
    </row>
    <row r="78" spans="1:22" x14ac:dyDescent="0.45">
      <c r="A78" s="398">
        <v>72</v>
      </c>
      <c r="B78" s="314">
        <v>6</v>
      </c>
      <c r="C78" s="314">
        <v>39</v>
      </c>
      <c r="D78" s="337" t="s">
        <v>423</v>
      </c>
      <c r="E78" s="314" t="s">
        <v>2203</v>
      </c>
      <c r="F78" s="314" t="s">
        <v>2204</v>
      </c>
      <c r="G78" s="354" t="s">
        <v>4377</v>
      </c>
      <c r="H78" s="314" t="s">
        <v>1612</v>
      </c>
      <c r="I78" s="316" t="s">
        <v>2205</v>
      </c>
      <c r="J78" s="314" t="s">
        <v>784</v>
      </c>
      <c r="K78" s="358"/>
      <c r="L78" s="318">
        <v>46204</v>
      </c>
      <c r="M78" s="340">
        <v>46265</v>
      </c>
      <c r="N78" s="319">
        <v>1</v>
      </c>
      <c r="O78" s="312" t="s">
        <v>1859</v>
      </c>
      <c r="P78" s="338">
        <v>46264</v>
      </c>
      <c r="Q78" s="341"/>
      <c r="R78" s="338"/>
      <c r="S78" s="312"/>
      <c r="U78" s="287" t="s">
        <v>894</v>
      </c>
      <c r="V78" s="287" t="s">
        <v>2049</v>
      </c>
    </row>
    <row r="79" spans="1:22" x14ac:dyDescent="0.45">
      <c r="A79" s="398">
        <v>73</v>
      </c>
      <c r="B79" s="314">
        <v>6</v>
      </c>
      <c r="C79" s="314">
        <v>40</v>
      </c>
      <c r="D79" s="315"/>
      <c r="E79" s="314" t="s">
        <v>2206</v>
      </c>
      <c r="F79" s="314" t="s">
        <v>2204</v>
      </c>
      <c r="G79" s="354" t="s">
        <v>4377</v>
      </c>
      <c r="H79" s="314" t="s">
        <v>1612</v>
      </c>
      <c r="I79" s="316" t="s">
        <v>2207</v>
      </c>
      <c r="J79" s="314" t="s">
        <v>2061</v>
      </c>
      <c r="K79" s="358"/>
      <c r="L79" s="318">
        <v>46249</v>
      </c>
      <c r="M79" s="399">
        <v>46354</v>
      </c>
      <c r="N79" s="319">
        <v>0</v>
      </c>
      <c r="O79" s="312" t="s">
        <v>1860</v>
      </c>
      <c r="P79" s="317"/>
      <c r="Q79" s="320"/>
      <c r="R79" s="317"/>
      <c r="S79" s="312" t="s">
        <v>2053</v>
      </c>
      <c r="U79" s="287" t="s">
        <v>894</v>
      </c>
      <c r="V79" s="287" t="s">
        <v>2049</v>
      </c>
    </row>
    <row r="80" spans="1:22" x14ac:dyDescent="0.45">
      <c r="A80" s="398">
        <v>74</v>
      </c>
      <c r="B80" s="312">
        <v>6</v>
      </c>
      <c r="C80" s="312">
        <v>43</v>
      </c>
      <c r="D80" s="324" t="s">
        <v>427</v>
      </c>
      <c r="E80" s="312" t="s">
        <v>2208</v>
      </c>
      <c r="F80" s="312" t="s">
        <v>326</v>
      </c>
      <c r="G80" s="312" t="s">
        <v>723</v>
      </c>
      <c r="H80" s="312" t="s">
        <v>1612</v>
      </c>
      <c r="I80" s="325" t="s">
        <v>2209</v>
      </c>
      <c r="J80" s="312" t="s">
        <v>784</v>
      </c>
      <c r="K80" s="312"/>
      <c r="L80" s="328">
        <v>46204</v>
      </c>
      <c r="M80" s="346">
        <v>46357</v>
      </c>
      <c r="N80" s="329">
        <v>1</v>
      </c>
      <c r="O80" s="312" t="s">
        <v>1859</v>
      </c>
      <c r="P80" s="326">
        <v>46264</v>
      </c>
      <c r="Q80" s="330"/>
      <c r="R80" s="326"/>
      <c r="S80" s="312"/>
      <c r="U80" s="287" t="s">
        <v>894</v>
      </c>
      <c r="V80" s="287" t="s">
        <v>2049</v>
      </c>
    </row>
    <row r="81" spans="1:22" x14ac:dyDescent="0.45">
      <c r="A81" s="398">
        <v>75</v>
      </c>
      <c r="B81" s="312">
        <v>6</v>
      </c>
      <c r="C81" s="312">
        <v>44</v>
      </c>
      <c r="D81" s="333"/>
      <c r="E81" s="312" t="s">
        <v>2210</v>
      </c>
      <c r="F81" s="312" t="s">
        <v>326</v>
      </c>
      <c r="G81" s="312" t="s">
        <v>723</v>
      </c>
      <c r="H81" s="312" t="s">
        <v>1612</v>
      </c>
      <c r="I81" s="325" t="s">
        <v>2211</v>
      </c>
      <c r="J81" s="312" t="s">
        <v>2061</v>
      </c>
      <c r="K81" s="312"/>
      <c r="L81" s="328">
        <v>46249</v>
      </c>
      <c r="M81" s="347">
        <v>46402</v>
      </c>
      <c r="N81" s="329">
        <v>0</v>
      </c>
      <c r="O81" s="312" t="s">
        <v>1860</v>
      </c>
      <c r="P81" s="334"/>
      <c r="Q81" s="336"/>
      <c r="R81" s="334"/>
      <c r="S81" s="312" t="s">
        <v>2053</v>
      </c>
      <c r="U81" s="287" t="s">
        <v>894</v>
      </c>
      <c r="V81" s="287" t="s">
        <v>2049</v>
      </c>
    </row>
    <row r="82" spans="1:22" x14ac:dyDescent="0.45">
      <c r="A82" s="398">
        <v>76</v>
      </c>
      <c r="B82" s="314">
        <v>6</v>
      </c>
      <c r="C82" s="314">
        <v>45</v>
      </c>
      <c r="D82" s="337" t="s">
        <v>1512</v>
      </c>
      <c r="E82" s="314" t="s">
        <v>2212</v>
      </c>
      <c r="F82" s="314" t="s">
        <v>309</v>
      </c>
      <c r="G82" s="314" t="s">
        <v>702</v>
      </c>
      <c r="H82" s="314" t="s">
        <v>1612</v>
      </c>
      <c r="I82" s="316" t="s">
        <v>2213</v>
      </c>
      <c r="J82" s="314" t="s">
        <v>784</v>
      </c>
      <c r="K82" s="314"/>
      <c r="L82" s="318">
        <v>46204</v>
      </c>
      <c r="M82" s="340">
        <v>46204</v>
      </c>
      <c r="N82" s="319">
        <v>1</v>
      </c>
      <c r="O82" s="312" t="s">
        <v>1859</v>
      </c>
      <c r="P82" s="338">
        <v>46264</v>
      </c>
      <c r="Q82" s="341"/>
      <c r="R82" s="338"/>
      <c r="S82" s="312"/>
      <c r="U82" s="287" t="s">
        <v>894</v>
      </c>
      <c r="V82" s="287" t="s">
        <v>2049</v>
      </c>
    </row>
    <row r="83" spans="1:22" x14ac:dyDescent="0.45">
      <c r="A83" s="398">
        <v>77</v>
      </c>
      <c r="B83" s="314">
        <v>6</v>
      </c>
      <c r="C83" s="314">
        <v>46</v>
      </c>
      <c r="D83" s="315"/>
      <c r="E83" s="314" t="s">
        <v>2214</v>
      </c>
      <c r="F83" s="314" t="s">
        <v>309</v>
      </c>
      <c r="G83" s="314" t="s">
        <v>702</v>
      </c>
      <c r="H83" s="314" t="s">
        <v>1612</v>
      </c>
      <c r="I83" s="316" t="s">
        <v>2215</v>
      </c>
      <c r="J83" s="314" t="s">
        <v>2052</v>
      </c>
      <c r="K83" s="314"/>
      <c r="L83" s="318">
        <v>46249</v>
      </c>
      <c r="M83" s="399">
        <v>46316</v>
      </c>
      <c r="N83" s="319">
        <v>0</v>
      </c>
      <c r="O83" s="312" t="s">
        <v>1860</v>
      </c>
      <c r="P83" s="317"/>
      <c r="Q83" s="320"/>
      <c r="R83" s="317"/>
      <c r="S83" s="312" t="s">
        <v>2053</v>
      </c>
      <c r="U83" s="287" t="s">
        <v>894</v>
      </c>
      <c r="V83" s="287" t="s">
        <v>2049</v>
      </c>
    </row>
    <row r="84" spans="1:22" x14ac:dyDescent="0.45">
      <c r="A84" s="398">
        <v>78</v>
      </c>
      <c r="B84" s="312">
        <v>6</v>
      </c>
      <c r="C84" s="312">
        <v>49</v>
      </c>
      <c r="D84" s="324" t="s">
        <v>426</v>
      </c>
      <c r="E84" s="312" t="s">
        <v>2216</v>
      </c>
      <c r="F84" s="312" t="s">
        <v>325</v>
      </c>
      <c r="G84" s="354" t="s">
        <v>721</v>
      </c>
      <c r="H84" s="312" t="s">
        <v>1612</v>
      </c>
      <c r="I84" s="325" t="s">
        <v>2217</v>
      </c>
      <c r="J84" s="312" t="s">
        <v>784</v>
      </c>
      <c r="K84" s="312"/>
      <c r="L84" s="328">
        <v>46357</v>
      </c>
      <c r="M84" s="346">
        <v>46357</v>
      </c>
      <c r="N84" s="329">
        <v>0.9</v>
      </c>
      <c r="O84" s="312" t="s">
        <v>1860</v>
      </c>
      <c r="P84" s="326">
        <v>46417</v>
      </c>
      <c r="Q84" s="330"/>
      <c r="R84" s="326"/>
      <c r="S84" s="312" t="s">
        <v>2129</v>
      </c>
      <c r="U84" s="287" t="s">
        <v>894</v>
      </c>
      <c r="V84" s="287" t="s">
        <v>2049</v>
      </c>
    </row>
    <row r="85" spans="1:22" x14ac:dyDescent="0.45">
      <c r="A85" s="398">
        <v>79</v>
      </c>
      <c r="B85" s="312">
        <v>6</v>
      </c>
      <c r="C85" s="312">
        <v>50</v>
      </c>
      <c r="D85" s="333"/>
      <c r="E85" s="312" t="s">
        <v>2218</v>
      </c>
      <c r="F85" s="312" t="s">
        <v>325</v>
      </c>
      <c r="G85" s="354" t="s">
        <v>721</v>
      </c>
      <c r="H85" s="312" t="s">
        <v>1612</v>
      </c>
      <c r="I85" s="325" t="s">
        <v>2219</v>
      </c>
      <c r="J85" s="312" t="s">
        <v>2052</v>
      </c>
      <c r="K85" s="312"/>
      <c r="L85" s="328">
        <v>46402</v>
      </c>
      <c r="M85" s="399">
        <v>46415</v>
      </c>
      <c r="N85" s="329">
        <v>0</v>
      </c>
      <c r="O85" s="312" t="s">
        <v>1860</v>
      </c>
      <c r="P85" s="334"/>
      <c r="Q85" s="336"/>
      <c r="R85" s="334"/>
      <c r="S85" s="312" t="s">
        <v>2053</v>
      </c>
      <c r="U85" s="287" t="s">
        <v>894</v>
      </c>
      <c r="V85" s="287" t="s">
        <v>2049</v>
      </c>
    </row>
    <row r="86" spans="1:22" x14ac:dyDescent="0.45">
      <c r="A86" s="398">
        <v>80</v>
      </c>
      <c r="B86" s="314">
        <v>6</v>
      </c>
      <c r="C86" s="314">
        <v>57</v>
      </c>
      <c r="D86" s="337" t="s">
        <v>413</v>
      </c>
      <c r="E86" s="314" t="s">
        <v>2220</v>
      </c>
      <c r="F86" s="314" t="s">
        <v>308</v>
      </c>
      <c r="G86" s="354" t="s">
        <v>700</v>
      </c>
      <c r="H86" s="314" t="s">
        <v>1612</v>
      </c>
      <c r="I86" s="316" t="s">
        <v>2221</v>
      </c>
      <c r="J86" s="314" t="s">
        <v>784</v>
      </c>
      <c r="K86" s="314"/>
      <c r="L86" s="318">
        <v>46204</v>
      </c>
      <c r="M86" s="340">
        <v>46204</v>
      </c>
      <c r="N86" s="319">
        <v>1</v>
      </c>
      <c r="O86" s="312" t="s">
        <v>1859</v>
      </c>
      <c r="P86" s="338">
        <v>46264</v>
      </c>
      <c r="Q86" s="341"/>
      <c r="R86" s="338"/>
      <c r="S86" s="312"/>
      <c r="U86" s="287" t="s">
        <v>894</v>
      </c>
      <c r="V86" s="287" t="s">
        <v>2049</v>
      </c>
    </row>
    <row r="87" spans="1:22" ht="23.25" x14ac:dyDescent="0.45">
      <c r="A87" s="398">
        <v>81</v>
      </c>
      <c r="B87" s="314">
        <v>6</v>
      </c>
      <c r="C87" s="314">
        <v>58</v>
      </c>
      <c r="D87" s="315"/>
      <c r="E87" s="314" t="s">
        <v>2222</v>
      </c>
      <c r="F87" s="314" t="s">
        <v>308</v>
      </c>
      <c r="G87" s="354" t="s">
        <v>701</v>
      </c>
      <c r="H87" s="314" t="s">
        <v>1612</v>
      </c>
      <c r="I87" s="316" t="s">
        <v>2223</v>
      </c>
      <c r="J87" s="314" t="s">
        <v>2052</v>
      </c>
      <c r="K87" s="314"/>
      <c r="L87" s="318">
        <v>46249</v>
      </c>
      <c r="M87" s="342">
        <v>46310</v>
      </c>
      <c r="N87" s="319">
        <v>0</v>
      </c>
      <c r="O87" s="312" t="s">
        <v>1860</v>
      </c>
      <c r="P87" s="317"/>
      <c r="Q87" s="320"/>
      <c r="R87" s="317"/>
      <c r="S87" s="312" t="s">
        <v>2053</v>
      </c>
      <c r="U87" s="287" t="s">
        <v>894</v>
      </c>
      <c r="V87" s="287" t="s">
        <v>2049</v>
      </c>
    </row>
    <row r="88" spans="1:22" x14ac:dyDescent="0.45">
      <c r="A88" s="398">
        <v>82</v>
      </c>
      <c r="B88" s="312">
        <v>6</v>
      </c>
      <c r="C88" s="312">
        <v>63</v>
      </c>
      <c r="D88" s="324" t="s">
        <v>421</v>
      </c>
      <c r="E88" s="312" t="s">
        <v>2224</v>
      </c>
      <c r="F88" s="312" t="s">
        <v>321</v>
      </c>
      <c r="G88" s="312" t="s">
        <v>716</v>
      </c>
      <c r="H88" s="312" t="s">
        <v>1612</v>
      </c>
      <c r="I88" s="325" t="s">
        <v>2225</v>
      </c>
      <c r="J88" s="312" t="s">
        <v>784</v>
      </c>
      <c r="K88" s="312"/>
      <c r="L88" s="328">
        <v>46143</v>
      </c>
      <c r="M88" s="346">
        <v>46219</v>
      </c>
      <c r="N88" s="329">
        <v>1</v>
      </c>
      <c r="O88" s="312" t="s">
        <v>1859</v>
      </c>
      <c r="P88" s="326">
        <v>46203</v>
      </c>
      <c r="Q88" s="330"/>
      <c r="R88" s="326"/>
      <c r="S88" s="312"/>
      <c r="U88" s="287" t="s">
        <v>894</v>
      </c>
      <c r="V88" s="287" t="s">
        <v>2049</v>
      </c>
    </row>
    <row r="89" spans="1:22" ht="23.25" x14ac:dyDescent="0.45">
      <c r="A89" s="398">
        <v>83</v>
      </c>
      <c r="B89" s="312">
        <v>6</v>
      </c>
      <c r="C89" s="312">
        <v>64</v>
      </c>
      <c r="D89" s="333"/>
      <c r="E89" s="312" t="s">
        <v>2226</v>
      </c>
      <c r="F89" s="312" t="s">
        <v>321</v>
      </c>
      <c r="G89" s="312" t="s">
        <v>716</v>
      </c>
      <c r="H89" s="312" t="s">
        <v>1612</v>
      </c>
      <c r="I89" s="325" t="s">
        <v>2227</v>
      </c>
      <c r="J89" s="312" t="s">
        <v>2052</v>
      </c>
      <c r="K89" s="312"/>
      <c r="L89" s="328">
        <v>46188</v>
      </c>
      <c r="M89" s="401">
        <v>46316</v>
      </c>
      <c r="N89" s="329">
        <v>0</v>
      </c>
      <c r="O89" s="312" t="s">
        <v>1860</v>
      </c>
      <c r="P89" s="334"/>
      <c r="Q89" s="336"/>
      <c r="R89" s="334"/>
      <c r="S89" s="312" t="s">
        <v>2053</v>
      </c>
      <c r="U89" s="287" t="s">
        <v>894</v>
      </c>
      <c r="V89" s="287" t="s">
        <v>2049</v>
      </c>
    </row>
    <row r="90" spans="1:22" ht="45" x14ac:dyDescent="0.45">
      <c r="A90" s="398">
        <v>84</v>
      </c>
      <c r="B90" s="314">
        <v>6</v>
      </c>
      <c r="C90" s="314">
        <v>65</v>
      </c>
      <c r="D90" s="337" t="s">
        <v>401</v>
      </c>
      <c r="E90" s="314" t="s">
        <v>2228</v>
      </c>
      <c r="F90" s="314" t="s">
        <v>223</v>
      </c>
      <c r="G90" s="406" t="s">
        <v>4383</v>
      </c>
      <c r="H90" s="314" t="s">
        <v>1612</v>
      </c>
      <c r="I90" s="358" t="s">
        <v>2229</v>
      </c>
      <c r="J90" s="314" t="s">
        <v>784</v>
      </c>
      <c r="K90" s="314"/>
      <c r="L90" s="318">
        <v>46357</v>
      </c>
      <c r="M90" s="340">
        <v>46357</v>
      </c>
      <c r="N90" s="319">
        <v>0.25</v>
      </c>
      <c r="O90" s="312" t="s">
        <v>1860</v>
      </c>
      <c r="P90" s="338">
        <v>46417</v>
      </c>
      <c r="Q90" s="341"/>
      <c r="R90" s="338"/>
      <c r="S90" s="312" t="s">
        <v>2099</v>
      </c>
      <c r="U90" s="287" t="s">
        <v>894</v>
      </c>
      <c r="V90" s="287" t="s">
        <v>2049</v>
      </c>
    </row>
    <row r="91" spans="1:22" ht="45" x14ac:dyDescent="0.45">
      <c r="A91" s="398">
        <v>85</v>
      </c>
      <c r="B91" s="314">
        <v>6</v>
      </c>
      <c r="C91" s="314">
        <v>66</v>
      </c>
      <c r="D91" s="315"/>
      <c r="E91" s="314" t="s">
        <v>2230</v>
      </c>
      <c r="F91" s="314" t="s">
        <v>223</v>
      </c>
      <c r="G91" s="406" t="s">
        <v>4383</v>
      </c>
      <c r="H91" s="314" t="s">
        <v>1612</v>
      </c>
      <c r="I91" s="358" t="s">
        <v>2231</v>
      </c>
      <c r="J91" s="314" t="s">
        <v>784</v>
      </c>
      <c r="K91" s="314"/>
      <c r="L91" s="318">
        <v>46402</v>
      </c>
      <c r="M91" s="399">
        <v>46415</v>
      </c>
      <c r="N91" s="319">
        <v>0</v>
      </c>
      <c r="O91" s="312" t="s">
        <v>1860</v>
      </c>
      <c r="P91" s="317"/>
      <c r="Q91" s="320"/>
      <c r="R91" s="317"/>
      <c r="S91" s="312" t="s">
        <v>2099</v>
      </c>
      <c r="U91" s="287" t="s">
        <v>894</v>
      </c>
      <c r="V91" s="287" t="s">
        <v>2049</v>
      </c>
    </row>
    <row r="92" spans="1:22" x14ac:dyDescent="0.45">
      <c r="A92" s="287">
        <v>86</v>
      </c>
      <c r="B92" s="312">
        <v>6</v>
      </c>
      <c r="C92" s="312">
        <v>67</v>
      </c>
      <c r="D92" s="324" t="s">
        <v>1536</v>
      </c>
      <c r="E92" s="312" t="s">
        <v>2232</v>
      </c>
      <c r="F92" s="312" t="s">
        <v>302</v>
      </c>
      <c r="G92" s="354" t="s">
        <v>4382</v>
      </c>
      <c r="H92" s="312" t="s">
        <v>1612</v>
      </c>
      <c r="I92" s="325" t="s">
        <v>2233</v>
      </c>
      <c r="J92" s="312" t="s">
        <v>784</v>
      </c>
      <c r="K92" s="312"/>
      <c r="L92" s="328">
        <v>46357</v>
      </c>
      <c r="M92" s="346">
        <v>46357</v>
      </c>
      <c r="N92" s="329">
        <v>0.9</v>
      </c>
      <c r="O92" s="312" t="s">
        <v>1860</v>
      </c>
      <c r="P92" s="326">
        <v>46417</v>
      </c>
      <c r="Q92" s="330"/>
      <c r="R92" s="326"/>
      <c r="S92" s="312" t="s">
        <v>2129</v>
      </c>
      <c r="U92" s="287" t="s">
        <v>894</v>
      </c>
      <c r="V92" s="287" t="s">
        <v>2049</v>
      </c>
    </row>
    <row r="93" spans="1:22" x14ac:dyDescent="0.45">
      <c r="A93" s="287">
        <v>87</v>
      </c>
      <c r="B93" s="312">
        <v>6</v>
      </c>
      <c r="C93" s="312">
        <v>68</v>
      </c>
      <c r="D93" s="333"/>
      <c r="E93" s="312" t="s">
        <v>2234</v>
      </c>
      <c r="F93" s="312" t="s">
        <v>302</v>
      </c>
      <c r="G93" s="354" t="s">
        <v>4382</v>
      </c>
      <c r="H93" s="312" t="s">
        <v>1612</v>
      </c>
      <c r="I93" s="325" t="s">
        <v>2235</v>
      </c>
      <c r="J93" s="312" t="s">
        <v>784</v>
      </c>
      <c r="K93" s="312"/>
      <c r="L93" s="328">
        <v>46402</v>
      </c>
      <c r="M93" s="347">
        <v>46402</v>
      </c>
      <c r="N93" s="329">
        <v>0</v>
      </c>
      <c r="O93" s="312" t="s">
        <v>1860</v>
      </c>
      <c r="P93" s="334"/>
      <c r="Q93" s="336"/>
      <c r="R93" s="334"/>
      <c r="S93" s="312" t="s">
        <v>2099</v>
      </c>
      <c r="U93" s="287" t="s">
        <v>894</v>
      </c>
      <c r="V93" s="287" t="s">
        <v>2049</v>
      </c>
    </row>
    <row r="94" spans="1:22" x14ac:dyDescent="0.45">
      <c r="A94" s="398">
        <v>88</v>
      </c>
      <c r="B94" s="314">
        <v>6</v>
      </c>
      <c r="C94" s="314">
        <v>69</v>
      </c>
      <c r="D94" s="337" t="s">
        <v>438</v>
      </c>
      <c r="E94" s="314" t="s">
        <v>2236</v>
      </c>
      <c r="F94" s="314" t="s">
        <v>350</v>
      </c>
      <c r="G94" s="354" t="s">
        <v>1906</v>
      </c>
      <c r="H94" s="314" t="s">
        <v>1612</v>
      </c>
      <c r="I94" s="316" t="s">
        <v>2237</v>
      </c>
      <c r="J94" s="314" t="s">
        <v>784</v>
      </c>
      <c r="K94" s="314"/>
      <c r="L94" s="318">
        <v>46357</v>
      </c>
      <c r="M94" s="340">
        <v>46357</v>
      </c>
      <c r="N94" s="319">
        <v>0.9</v>
      </c>
      <c r="O94" s="312" t="s">
        <v>1860</v>
      </c>
      <c r="P94" s="338">
        <v>46417</v>
      </c>
      <c r="Q94" s="341"/>
      <c r="R94" s="338"/>
      <c r="S94" s="312" t="s">
        <v>2129</v>
      </c>
      <c r="U94" s="287" t="s">
        <v>894</v>
      </c>
      <c r="V94" s="287" t="s">
        <v>2049</v>
      </c>
    </row>
    <row r="95" spans="1:22" x14ac:dyDescent="0.45">
      <c r="A95" s="398">
        <v>89</v>
      </c>
      <c r="B95" s="314">
        <v>6</v>
      </c>
      <c r="C95" s="314">
        <v>70</v>
      </c>
      <c r="D95" s="315"/>
      <c r="E95" s="314" t="s">
        <v>2238</v>
      </c>
      <c r="F95" s="314" t="s">
        <v>350</v>
      </c>
      <c r="G95" s="354" t="s">
        <v>1906</v>
      </c>
      <c r="H95" s="314" t="s">
        <v>1612</v>
      </c>
      <c r="I95" s="316" t="s">
        <v>2239</v>
      </c>
      <c r="J95" s="314" t="s">
        <v>2061</v>
      </c>
      <c r="K95" s="314"/>
      <c r="L95" s="318">
        <v>46402</v>
      </c>
      <c r="M95" s="399">
        <v>46415</v>
      </c>
      <c r="N95" s="319">
        <v>0</v>
      </c>
      <c r="O95" s="312" t="s">
        <v>1860</v>
      </c>
      <c r="P95" s="317"/>
      <c r="Q95" s="320"/>
      <c r="R95" s="317"/>
      <c r="S95" s="312" t="s">
        <v>2053</v>
      </c>
      <c r="U95" s="287" t="s">
        <v>894</v>
      </c>
      <c r="V95" s="287" t="s">
        <v>2049</v>
      </c>
    </row>
    <row r="96" spans="1:22" ht="23.25" x14ac:dyDescent="0.45">
      <c r="A96" s="398">
        <v>90</v>
      </c>
      <c r="B96" s="312">
        <v>6</v>
      </c>
      <c r="C96" s="312">
        <v>73</v>
      </c>
      <c r="D96" s="324" t="s">
        <v>410</v>
      </c>
      <c r="E96" s="312" t="s">
        <v>2240</v>
      </c>
      <c r="F96" s="312" t="s">
        <v>306</v>
      </c>
      <c r="G96" s="312" t="s">
        <v>698</v>
      </c>
      <c r="H96" s="312" t="s">
        <v>1612</v>
      </c>
      <c r="I96" s="325" t="s">
        <v>2241</v>
      </c>
      <c r="J96" s="312" t="s">
        <v>784</v>
      </c>
      <c r="K96" s="312"/>
      <c r="L96" s="328">
        <v>46112</v>
      </c>
      <c r="M96" s="355">
        <v>46295</v>
      </c>
      <c r="N96" s="329">
        <v>0.9</v>
      </c>
      <c r="O96" s="312" t="s">
        <v>1860</v>
      </c>
      <c r="P96" s="326">
        <v>46172</v>
      </c>
      <c r="Q96" s="330"/>
      <c r="R96" s="326"/>
      <c r="S96" s="312" t="s">
        <v>2129</v>
      </c>
      <c r="U96" s="287" t="s">
        <v>894</v>
      </c>
      <c r="V96" s="287" t="s">
        <v>2049</v>
      </c>
    </row>
    <row r="97" spans="1:22" ht="23.25" x14ac:dyDescent="0.45">
      <c r="A97" s="398">
        <v>91</v>
      </c>
      <c r="B97" s="312">
        <v>6</v>
      </c>
      <c r="C97" s="312">
        <v>74</v>
      </c>
      <c r="D97" s="333"/>
      <c r="E97" s="312" t="s">
        <v>2242</v>
      </c>
      <c r="F97" s="312" t="s">
        <v>306</v>
      </c>
      <c r="G97" s="312" t="s">
        <v>698</v>
      </c>
      <c r="H97" s="312" t="s">
        <v>1612</v>
      </c>
      <c r="I97" s="325" t="s">
        <v>2243</v>
      </c>
      <c r="J97" s="312" t="s">
        <v>784</v>
      </c>
      <c r="K97" s="312"/>
      <c r="L97" s="328">
        <v>46157</v>
      </c>
      <c r="M97" s="353">
        <v>46325</v>
      </c>
      <c r="N97" s="329">
        <v>0</v>
      </c>
      <c r="O97" s="312" t="s">
        <v>1860</v>
      </c>
      <c r="P97" s="334"/>
      <c r="Q97" s="336"/>
      <c r="R97" s="334"/>
      <c r="S97" s="312" t="s">
        <v>2099</v>
      </c>
      <c r="U97" s="287" t="s">
        <v>894</v>
      </c>
      <c r="V97" s="287" t="s">
        <v>2049</v>
      </c>
    </row>
    <row r="98" spans="1:22" ht="23.25" x14ac:dyDescent="0.45">
      <c r="A98" s="398">
        <v>92</v>
      </c>
      <c r="B98" s="314">
        <v>6</v>
      </c>
      <c r="C98" s="314">
        <v>75</v>
      </c>
      <c r="D98" s="337" t="s">
        <v>429</v>
      </c>
      <c r="E98" s="314" t="s">
        <v>2244</v>
      </c>
      <c r="F98" s="314" t="s">
        <v>340</v>
      </c>
      <c r="G98" s="314" t="s">
        <v>737</v>
      </c>
      <c r="H98" s="314" t="s">
        <v>1612</v>
      </c>
      <c r="I98" s="316" t="s">
        <v>2245</v>
      </c>
      <c r="J98" s="314" t="s">
        <v>784</v>
      </c>
      <c r="K98" s="314"/>
      <c r="L98" s="318">
        <v>46235</v>
      </c>
      <c r="M98" s="343">
        <v>46326</v>
      </c>
      <c r="N98" s="319">
        <v>0.25</v>
      </c>
      <c r="O98" s="312" t="s">
        <v>1860</v>
      </c>
      <c r="P98" s="338">
        <v>46295</v>
      </c>
      <c r="Q98" s="341"/>
      <c r="R98" s="338"/>
      <c r="S98" s="312" t="s">
        <v>2099</v>
      </c>
      <c r="U98" s="287" t="s">
        <v>894</v>
      </c>
      <c r="V98" s="287" t="s">
        <v>2049</v>
      </c>
    </row>
    <row r="99" spans="1:22" ht="23.25" x14ac:dyDescent="0.45">
      <c r="A99" s="398">
        <v>93</v>
      </c>
      <c r="B99" s="314">
        <v>6</v>
      </c>
      <c r="C99" s="314">
        <v>76</v>
      </c>
      <c r="D99" s="315"/>
      <c r="E99" s="314" t="s">
        <v>2246</v>
      </c>
      <c r="F99" s="314" t="s">
        <v>340</v>
      </c>
      <c r="G99" s="314" t="s">
        <v>737</v>
      </c>
      <c r="H99" s="314" t="s">
        <v>1612</v>
      </c>
      <c r="I99" s="316" t="s">
        <v>2247</v>
      </c>
      <c r="J99" s="314" t="s">
        <v>784</v>
      </c>
      <c r="K99" s="314"/>
      <c r="L99" s="318">
        <v>46280</v>
      </c>
      <c r="M99" s="342">
        <v>46356</v>
      </c>
      <c r="N99" s="319">
        <v>0</v>
      </c>
      <c r="O99" s="312" t="s">
        <v>1860</v>
      </c>
      <c r="P99" s="317"/>
      <c r="Q99" s="320"/>
      <c r="R99" s="317"/>
      <c r="S99" s="312" t="s">
        <v>2099</v>
      </c>
      <c r="U99" s="287" t="s">
        <v>894</v>
      </c>
      <c r="V99" s="287" t="s">
        <v>2049</v>
      </c>
    </row>
    <row r="100" spans="1:22" ht="23.25" x14ac:dyDescent="0.45">
      <c r="A100" s="398">
        <v>94</v>
      </c>
      <c r="B100" s="312">
        <v>6</v>
      </c>
      <c r="C100" s="312">
        <v>77</v>
      </c>
      <c r="D100" s="324" t="s">
        <v>430</v>
      </c>
      <c r="E100" s="312" t="s">
        <v>2248</v>
      </c>
      <c r="F100" s="312" t="s">
        <v>341</v>
      </c>
      <c r="G100" s="312" t="s">
        <v>738</v>
      </c>
      <c r="H100" s="312" t="s">
        <v>1612</v>
      </c>
      <c r="I100" s="325" t="s">
        <v>2249</v>
      </c>
      <c r="J100" s="312" t="s">
        <v>784</v>
      </c>
      <c r="K100" s="312"/>
      <c r="L100" s="328">
        <v>46235</v>
      </c>
      <c r="M100" s="355">
        <v>46416</v>
      </c>
      <c r="N100" s="329">
        <v>0.25</v>
      </c>
      <c r="O100" s="312" t="s">
        <v>1860</v>
      </c>
      <c r="P100" s="326">
        <v>46295</v>
      </c>
      <c r="Q100" s="330"/>
      <c r="R100" s="326"/>
      <c r="S100" s="312" t="s">
        <v>2099</v>
      </c>
      <c r="U100" s="287" t="s">
        <v>894</v>
      </c>
      <c r="V100" s="287" t="s">
        <v>2049</v>
      </c>
    </row>
    <row r="101" spans="1:22" ht="23.25" x14ac:dyDescent="0.45">
      <c r="A101" s="398">
        <v>95</v>
      </c>
      <c r="B101" s="312">
        <v>6</v>
      </c>
      <c r="C101" s="312">
        <v>78</v>
      </c>
      <c r="D101" s="333"/>
      <c r="E101" s="312" t="s">
        <v>2250</v>
      </c>
      <c r="F101" s="312" t="s">
        <v>341</v>
      </c>
      <c r="G101" s="312" t="s">
        <v>738</v>
      </c>
      <c r="H101" s="312" t="s">
        <v>1612</v>
      </c>
      <c r="I101" s="325" t="s">
        <v>2251</v>
      </c>
      <c r="J101" s="312" t="s">
        <v>784</v>
      </c>
      <c r="K101" s="312"/>
      <c r="L101" s="328">
        <v>46280</v>
      </c>
      <c r="M101" s="353">
        <v>46461</v>
      </c>
      <c r="N101" s="329">
        <v>0</v>
      </c>
      <c r="O101" s="312" t="s">
        <v>1860</v>
      </c>
      <c r="P101" s="334"/>
      <c r="Q101" s="336"/>
      <c r="R101" s="334"/>
      <c r="S101" s="312" t="s">
        <v>2099</v>
      </c>
      <c r="U101" s="287" t="s">
        <v>894</v>
      </c>
      <c r="V101" s="287" t="s">
        <v>2049</v>
      </c>
    </row>
    <row r="102" spans="1:22" x14ac:dyDescent="0.45">
      <c r="A102" s="398">
        <v>96</v>
      </c>
      <c r="B102" s="314">
        <v>6</v>
      </c>
      <c r="C102" s="314">
        <v>79</v>
      </c>
      <c r="D102" s="337" t="s">
        <v>434</v>
      </c>
      <c r="E102" s="314" t="s">
        <v>2252</v>
      </c>
      <c r="F102" s="314" t="s">
        <v>342</v>
      </c>
      <c r="G102" s="314" t="s">
        <v>739</v>
      </c>
      <c r="H102" s="314" t="s">
        <v>1612</v>
      </c>
      <c r="I102" s="316" t="s">
        <v>2253</v>
      </c>
      <c r="J102" s="314" t="s">
        <v>784</v>
      </c>
      <c r="K102" s="314"/>
      <c r="L102" s="318">
        <v>46357</v>
      </c>
      <c r="M102" s="340">
        <v>46357</v>
      </c>
      <c r="N102" s="319">
        <v>0.25</v>
      </c>
      <c r="O102" s="312" t="s">
        <v>1860</v>
      </c>
      <c r="P102" s="338">
        <v>46417</v>
      </c>
      <c r="Q102" s="341"/>
      <c r="R102" s="338"/>
      <c r="S102" s="312" t="s">
        <v>2099</v>
      </c>
      <c r="U102" s="287" t="s">
        <v>894</v>
      </c>
      <c r="V102" s="287" t="s">
        <v>2049</v>
      </c>
    </row>
    <row r="103" spans="1:22" x14ac:dyDescent="0.45">
      <c r="A103" s="398">
        <v>97</v>
      </c>
      <c r="B103" s="314">
        <v>6</v>
      </c>
      <c r="C103" s="314">
        <v>80</v>
      </c>
      <c r="D103" s="315"/>
      <c r="E103" s="314" t="s">
        <v>2254</v>
      </c>
      <c r="F103" s="314" t="s">
        <v>342</v>
      </c>
      <c r="G103" s="314" t="s">
        <v>739</v>
      </c>
      <c r="H103" s="314" t="s">
        <v>1612</v>
      </c>
      <c r="I103" s="316" t="s">
        <v>2255</v>
      </c>
      <c r="J103" s="314" t="s">
        <v>784</v>
      </c>
      <c r="K103" s="314"/>
      <c r="L103" s="318">
        <v>46402</v>
      </c>
      <c r="M103" s="399">
        <v>46415</v>
      </c>
      <c r="N103" s="319">
        <v>0</v>
      </c>
      <c r="O103" s="312" t="s">
        <v>1860</v>
      </c>
      <c r="P103" s="317"/>
      <c r="Q103" s="320"/>
      <c r="R103" s="317"/>
      <c r="S103" s="312" t="s">
        <v>2099</v>
      </c>
      <c r="U103" s="287" t="s">
        <v>894</v>
      </c>
      <c r="V103" s="287" t="s">
        <v>2049</v>
      </c>
    </row>
    <row r="104" spans="1:22" x14ac:dyDescent="0.45">
      <c r="A104" s="398">
        <v>98</v>
      </c>
      <c r="B104" s="312">
        <v>6</v>
      </c>
      <c r="C104" s="312">
        <v>81</v>
      </c>
      <c r="D104" s="324" t="s">
        <v>432</v>
      </c>
      <c r="E104" s="312" t="s">
        <v>2256</v>
      </c>
      <c r="F104" s="312" t="s">
        <v>344</v>
      </c>
      <c r="G104" s="312" t="s">
        <v>741</v>
      </c>
      <c r="H104" s="312" t="s">
        <v>1612</v>
      </c>
      <c r="I104" s="325" t="s">
        <v>2257</v>
      </c>
      <c r="J104" s="312" t="s">
        <v>784</v>
      </c>
      <c r="K104" s="312"/>
      <c r="L104" s="328">
        <v>46357</v>
      </c>
      <c r="M104" s="346">
        <v>46357</v>
      </c>
      <c r="N104" s="329">
        <v>0.25</v>
      </c>
      <c r="O104" s="312" t="s">
        <v>1860</v>
      </c>
      <c r="P104" s="326">
        <v>46417</v>
      </c>
      <c r="Q104" s="330"/>
      <c r="R104" s="326"/>
      <c r="S104" s="312" t="s">
        <v>2099</v>
      </c>
      <c r="U104" s="287" t="s">
        <v>894</v>
      </c>
      <c r="V104" s="287" t="s">
        <v>2049</v>
      </c>
    </row>
    <row r="105" spans="1:22" x14ac:dyDescent="0.45">
      <c r="A105" s="398">
        <v>99</v>
      </c>
      <c r="B105" s="312">
        <v>6</v>
      </c>
      <c r="C105" s="312">
        <v>82</v>
      </c>
      <c r="D105" s="333"/>
      <c r="E105" s="312" t="s">
        <v>2258</v>
      </c>
      <c r="F105" s="312" t="s">
        <v>344</v>
      </c>
      <c r="G105" s="312" t="s">
        <v>741</v>
      </c>
      <c r="H105" s="312" t="s">
        <v>1612</v>
      </c>
      <c r="I105" s="325" t="s">
        <v>2259</v>
      </c>
      <c r="J105" s="312" t="s">
        <v>784</v>
      </c>
      <c r="K105" s="312"/>
      <c r="L105" s="328">
        <v>46402</v>
      </c>
      <c r="M105" s="399">
        <v>46415</v>
      </c>
      <c r="N105" s="329">
        <v>0</v>
      </c>
      <c r="O105" s="312" t="s">
        <v>1860</v>
      </c>
      <c r="P105" s="334"/>
      <c r="Q105" s="336"/>
      <c r="R105" s="334"/>
      <c r="S105" s="312" t="s">
        <v>2099</v>
      </c>
      <c r="U105" s="287" t="s">
        <v>894</v>
      </c>
      <c r="V105" s="287" t="s">
        <v>2049</v>
      </c>
    </row>
    <row r="106" spans="1:22" x14ac:dyDescent="0.45">
      <c r="A106" s="398">
        <v>100</v>
      </c>
      <c r="B106" s="314">
        <v>6</v>
      </c>
      <c r="C106" s="314">
        <v>83</v>
      </c>
      <c r="D106" s="337" t="s">
        <v>402</v>
      </c>
      <c r="E106" s="314" t="s">
        <v>2260</v>
      </c>
      <c r="F106" s="314" t="s">
        <v>345</v>
      </c>
      <c r="G106" s="314" t="s">
        <v>742</v>
      </c>
      <c r="H106" s="314" t="s">
        <v>1612</v>
      </c>
      <c r="I106" s="316" t="s">
        <v>2261</v>
      </c>
      <c r="J106" s="314" t="s">
        <v>784</v>
      </c>
      <c r="K106" s="314"/>
      <c r="L106" s="318">
        <v>46357</v>
      </c>
      <c r="M106" s="340">
        <v>46357</v>
      </c>
      <c r="N106" s="319">
        <v>0.25</v>
      </c>
      <c r="O106" s="312" t="s">
        <v>1860</v>
      </c>
      <c r="P106" s="338">
        <v>46417</v>
      </c>
      <c r="Q106" s="341"/>
      <c r="R106" s="338"/>
      <c r="S106" s="312" t="s">
        <v>2099</v>
      </c>
      <c r="U106" s="287" t="s">
        <v>894</v>
      </c>
      <c r="V106" s="287" t="s">
        <v>2049</v>
      </c>
    </row>
    <row r="107" spans="1:22" x14ac:dyDescent="0.45">
      <c r="A107" s="398">
        <v>101</v>
      </c>
      <c r="B107" s="314">
        <v>6</v>
      </c>
      <c r="C107" s="314">
        <v>84</v>
      </c>
      <c r="D107" s="315"/>
      <c r="E107" s="314" t="s">
        <v>2262</v>
      </c>
      <c r="F107" s="314" t="s">
        <v>345</v>
      </c>
      <c r="G107" s="314" t="s">
        <v>742</v>
      </c>
      <c r="H107" s="314" t="s">
        <v>1612</v>
      </c>
      <c r="I107" s="316" t="s">
        <v>2263</v>
      </c>
      <c r="J107" s="314" t="s">
        <v>784</v>
      </c>
      <c r="K107" s="314"/>
      <c r="L107" s="318">
        <v>46402</v>
      </c>
      <c r="M107" s="399">
        <v>46415</v>
      </c>
      <c r="N107" s="319">
        <v>0</v>
      </c>
      <c r="O107" s="312" t="s">
        <v>1860</v>
      </c>
      <c r="P107" s="317"/>
      <c r="Q107" s="320"/>
      <c r="R107" s="317"/>
      <c r="S107" s="312" t="s">
        <v>2099</v>
      </c>
      <c r="U107" s="287" t="s">
        <v>894</v>
      </c>
      <c r="V107" s="287" t="s">
        <v>2049</v>
      </c>
    </row>
    <row r="108" spans="1:22" x14ac:dyDescent="0.45">
      <c r="A108" s="398">
        <v>102</v>
      </c>
      <c r="B108" s="312">
        <v>6</v>
      </c>
      <c r="C108" s="312">
        <v>85</v>
      </c>
      <c r="D108" s="324" t="s">
        <v>433</v>
      </c>
      <c r="E108" s="312" t="s">
        <v>2264</v>
      </c>
      <c r="F108" s="312" t="s">
        <v>346</v>
      </c>
      <c r="G108" s="312" t="s">
        <v>743</v>
      </c>
      <c r="H108" s="312" t="s">
        <v>1612</v>
      </c>
      <c r="I108" s="325" t="s">
        <v>2265</v>
      </c>
      <c r="J108" s="312" t="s">
        <v>784</v>
      </c>
      <c r="K108" s="312"/>
      <c r="L108" s="328">
        <v>46357</v>
      </c>
      <c r="M108" s="346">
        <v>46357</v>
      </c>
      <c r="N108" s="329">
        <v>0.25</v>
      </c>
      <c r="O108" s="312" t="s">
        <v>1860</v>
      </c>
      <c r="P108" s="326">
        <v>46417</v>
      </c>
      <c r="Q108" s="330"/>
      <c r="R108" s="326"/>
      <c r="S108" s="312" t="s">
        <v>2099</v>
      </c>
      <c r="U108" s="287" t="s">
        <v>894</v>
      </c>
      <c r="V108" s="287" t="s">
        <v>2049</v>
      </c>
    </row>
    <row r="109" spans="1:22" x14ac:dyDescent="0.45">
      <c r="A109" s="398">
        <v>103</v>
      </c>
      <c r="B109" s="312">
        <v>6</v>
      </c>
      <c r="C109" s="312">
        <v>86</v>
      </c>
      <c r="D109" s="333"/>
      <c r="E109" s="312" t="s">
        <v>2266</v>
      </c>
      <c r="F109" s="312" t="s">
        <v>346</v>
      </c>
      <c r="G109" s="312" t="s">
        <v>743</v>
      </c>
      <c r="H109" s="312" t="s">
        <v>1612</v>
      </c>
      <c r="I109" s="325" t="s">
        <v>2267</v>
      </c>
      <c r="J109" s="312" t="s">
        <v>784</v>
      </c>
      <c r="K109" s="312"/>
      <c r="L109" s="328">
        <v>46402</v>
      </c>
      <c r="M109" s="399">
        <v>46415</v>
      </c>
      <c r="N109" s="329">
        <v>0</v>
      </c>
      <c r="O109" s="312" t="s">
        <v>1860</v>
      </c>
      <c r="P109" s="334"/>
      <c r="Q109" s="336"/>
      <c r="R109" s="334"/>
      <c r="S109" s="312" t="s">
        <v>2099</v>
      </c>
      <c r="U109" s="287" t="s">
        <v>894</v>
      </c>
      <c r="V109" s="287" t="s">
        <v>2049</v>
      </c>
    </row>
    <row r="110" spans="1:22" ht="23.25" x14ac:dyDescent="0.45">
      <c r="A110" s="398">
        <v>104</v>
      </c>
      <c r="B110" s="314">
        <v>6</v>
      </c>
      <c r="C110" s="314">
        <v>87</v>
      </c>
      <c r="D110" s="337" t="s">
        <v>387</v>
      </c>
      <c r="E110" s="314" t="s">
        <v>2268</v>
      </c>
      <c r="F110" s="314" t="s">
        <v>217</v>
      </c>
      <c r="G110" s="314" t="s">
        <v>651</v>
      </c>
      <c r="H110" s="314" t="s">
        <v>1612</v>
      </c>
      <c r="I110" s="316" t="s">
        <v>2269</v>
      </c>
      <c r="J110" s="314" t="s">
        <v>784</v>
      </c>
      <c r="K110" s="314"/>
      <c r="L110" s="318">
        <v>46204</v>
      </c>
      <c r="M110" s="343">
        <v>46295</v>
      </c>
      <c r="N110" s="319">
        <v>0.9</v>
      </c>
      <c r="O110" s="312" t="s">
        <v>1860</v>
      </c>
      <c r="P110" s="338">
        <v>46264</v>
      </c>
      <c r="Q110" s="341"/>
      <c r="R110" s="338"/>
      <c r="S110" s="312" t="s">
        <v>2129</v>
      </c>
      <c r="U110" s="287" t="s">
        <v>894</v>
      </c>
      <c r="V110" s="287" t="s">
        <v>2049</v>
      </c>
    </row>
    <row r="111" spans="1:22" ht="23.25" x14ac:dyDescent="0.45">
      <c r="A111" s="398">
        <v>105</v>
      </c>
      <c r="B111" s="314">
        <v>6</v>
      </c>
      <c r="C111" s="314">
        <v>88</v>
      </c>
      <c r="D111" s="315"/>
      <c r="E111" s="314" t="s">
        <v>2270</v>
      </c>
      <c r="F111" s="314" t="s">
        <v>217</v>
      </c>
      <c r="G111" s="314" t="s">
        <v>651</v>
      </c>
      <c r="H111" s="314" t="s">
        <v>1612</v>
      </c>
      <c r="I111" s="316" t="s">
        <v>2271</v>
      </c>
      <c r="J111" s="314" t="s">
        <v>784</v>
      </c>
      <c r="K111" s="314"/>
      <c r="L111" s="318">
        <v>46249</v>
      </c>
      <c r="M111" s="342">
        <v>46325</v>
      </c>
      <c r="N111" s="319">
        <v>0</v>
      </c>
      <c r="O111" s="312" t="s">
        <v>1860</v>
      </c>
      <c r="P111" s="317"/>
      <c r="Q111" s="320"/>
      <c r="R111" s="317"/>
      <c r="S111" s="312" t="s">
        <v>2099</v>
      </c>
      <c r="U111" s="287" t="s">
        <v>894</v>
      </c>
      <c r="V111" s="287" t="s">
        <v>2049</v>
      </c>
    </row>
    <row r="112" spans="1:22" x14ac:dyDescent="0.45">
      <c r="A112" s="398">
        <v>106</v>
      </c>
      <c r="B112" s="312">
        <v>6</v>
      </c>
      <c r="C112" s="312">
        <v>89</v>
      </c>
      <c r="D112" s="324" t="s">
        <v>392</v>
      </c>
      <c r="E112" s="312" t="s">
        <v>2272</v>
      </c>
      <c r="F112" s="312" t="s">
        <v>223</v>
      </c>
      <c r="G112" s="312" t="s">
        <v>657</v>
      </c>
      <c r="H112" s="312" t="s">
        <v>1612</v>
      </c>
      <c r="I112" s="325" t="s">
        <v>2273</v>
      </c>
      <c r="J112" s="312" t="s">
        <v>784</v>
      </c>
      <c r="K112" s="312"/>
      <c r="L112" s="328">
        <v>46357</v>
      </c>
      <c r="M112" s="346">
        <v>46357</v>
      </c>
      <c r="N112" s="329">
        <v>0.5</v>
      </c>
      <c r="O112" s="312" t="s">
        <v>1860</v>
      </c>
      <c r="P112" s="326">
        <v>46417</v>
      </c>
      <c r="Q112" s="330"/>
      <c r="R112" s="326"/>
      <c r="S112" s="312" t="s">
        <v>2099</v>
      </c>
      <c r="U112" s="287" t="s">
        <v>894</v>
      </c>
      <c r="V112" s="287" t="s">
        <v>2049</v>
      </c>
    </row>
    <row r="113" spans="1:22" x14ac:dyDescent="0.45">
      <c r="A113" s="398">
        <v>107</v>
      </c>
      <c r="B113" s="312">
        <v>6</v>
      </c>
      <c r="C113" s="312">
        <v>90</v>
      </c>
      <c r="D113" s="333"/>
      <c r="E113" s="312" t="s">
        <v>2274</v>
      </c>
      <c r="F113" s="312" t="s">
        <v>223</v>
      </c>
      <c r="G113" s="312" t="s">
        <v>657</v>
      </c>
      <c r="H113" s="312" t="s">
        <v>1612</v>
      </c>
      <c r="I113" s="325" t="s">
        <v>2275</v>
      </c>
      <c r="J113" s="312" t="s">
        <v>784</v>
      </c>
      <c r="K113" s="312"/>
      <c r="L113" s="328">
        <v>46402</v>
      </c>
      <c r="M113" s="399">
        <v>46415</v>
      </c>
      <c r="N113" s="329">
        <v>0</v>
      </c>
      <c r="O113" s="312" t="s">
        <v>1860</v>
      </c>
      <c r="P113" s="334"/>
      <c r="Q113" s="336"/>
      <c r="R113" s="334"/>
      <c r="S113" s="312" t="s">
        <v>2099</v>
      </c>
      <c r="U113" s="287" t="s">
        <v>894</v>
      </c>
      <c r="V113" s="287" t="s">
        <v>2049</v>
      </c>
    </row>
    <row r="114" spans="1:22" x14ac:dyDescent="0.45">
      <c r="A114" s="398">
        <v>108</v>
      </c>
      <c r="B114" s="314">
        <v>6</v>
      </c>
      <c r="C114" s="314">
        <v>91</v>
      </c>
      <c r="D114" s="337" t="s">
        <v>394</v>
      </c>
      <c r="E114" s="314" t="s">
        <v>2276</v>
      </c>
      <c r="F114" s="314" t="s">
        <v>224</v>
      </c>
      <c r="G114" s="314" t="s">
        <v>658</v>
      </c>
      <c r="H114" s="314" t="s">
        <v>1612</v>
      </c>
      <c r="I114" s="316" t="s">
        <v>2277</v>
      </c>
      <c r="J114" s="314" t="s">
        <v>784</v>
      </c>
      <c r="K114" s="314"/>
      <c r="L114" s="318">
        <v>46143</v>
      </c>
      <c r="M114" s="340">
        <v>46235</v>
      </c>
      <c r="N114" s="319">
        <v>1</v>
      </c>
      <c r="O114" s="312" t="s">
        <v>1859</v>
      </c>
      <c r="P114" s="338">
        <v>46203</v>
      </c>
      <c r="Q114" s="341"/>
      <c r="R114" s="338"/>
      <c r="S114" s="312"/>
      <c r="U114" s="287" t="s">
        <v>894</v>
      </c>
      <c r="V114" s="287" t="s">
        <v>2049</v>
      </c>
    </row>
    <row r="115" spans="1:22" x14ac:dyDescent="0.45">
      <c r="A115" s="398">
        <v>109</v>
      </c>
      <c r="B115" s="314">
        <v>6</v>
      </c>
      <c r="C115" s="314">
        <v>92</v>
      </c>
      <c r="D115" s="315"/>
      <c r="E115" s="314" t="s">
        <v>2278</v>
      </c>
      <c r="F115" s="314" t="s">
        <v>224</v>
      </c>
      <c r="G115" s="314" t="s">
        <v>658</v>
      </c>
      <c r="H115" s="314" t="s">
        <v>1612</v>
      </c>
      <c r="I115" s="316" t="s">
        <v>2279</v>
      </c>
      <c r="J115" s="314" t="s">
        <v>2052</v>
      </c>
      <c r="K115" s="314"/>
      <c r="L115" s="318">
        <v>46188</v>
      </c>
      <c r="M115" s="399">
        <v>46316</v>
      </c>
      <c r="N115" s="319">
        <v>0</v>
      </c>
      <c r="O115" s="312" t="s">
        <v>1860</v>
      </c>
      <c r="P115" s="317"/>
      <c r="Q115" s="320"/>
      <c r="R115" s="317"/>
      <c r="S115" s="312" t="s">
        <v>2053</v>
      </c>
      <c r="U115" s="287" t="s">
        <v>894</v>
      </c>
      <c r="V115" s="287" t="s">
        <v>2049</v>
      </c>
    </row>
    <row r="116" spans="1:22" x14ac:dyDescent="0.45">
      <c r="A116" s="398">
        <v>110</v>
      </c>
      <c r="B116" s="312">
        <v>6</v>
      </c>
      <c r="C116" s="312">
        <v>93</v>
      </c>
      <c r="D116" s="324" t="s">
        <v>395</v>
      </c>
      <c r="E116" s="312" t="s">
        <v>2280</v>
      </c>
      <c r="F116" s="312" t="s">
        <v>225</v>
      </c>
      <c r="G116" s="312" t="s">
        <v>659</v>
      </c>
      <c r="H116" s="312" t="s">
        <v>1612</v>
      </c>
      <c r="I116" s="325" t="s">
        <v>2281</v>
      </c>
      <c r="J116" s="312" t="s">
        <v>784</v>
      </c>
      <c r="K116" s="312"/>
      <c r="L116" s="328">
        <v>46357</v>
      </c>
      <c r="M116" s="346">
        <v>46357</v>
      </c>
      <c r="N116" s="329">
        <v>0.9</v>
      </c>
      <c r="O116" s="312" t="s">
        <v>1860</v>
      </c>
      <c r="P116" s="326">
        <v>46417</v>
      </c>
      <c r="Q116" s="330"/>
      <c r="R116" s="326"/>
      <c r="S116" s="312" t="s">
        <v>2129</v>
      </c>
      <c r="U116" s="287" t="s">
        <v>894</v>
      </c>
      <c r="V116" s="287" t="s">
        <v>2049</v>
      </c>
    </row>
    <row r="117" spans="1:22" x14ac:dyDescent="0.45">
      <c r="A117" s="398">
        <v>111</v>
      </c>
      <c r="B117" s="312">
        <v>6</v>
      </c>
      <c r="C117" s="312">
        <v>94</v>
      </c>
      <c r="D117" s="333"/>
      <c r="E117" s="312" t="s">
        <v>2282</v>
      </c>
      <c r="F117" s="312" t="s">
        <v>225</v>
      </c>
      <c r="G117" s="312" t="s">
        <v>659</v>
      </c>
      <c r="H117" s="312" t="s">
        <v>1612</v>
      </c>
      <c r="I117" s="325" t="s">
        <v>2283</v>
      </c>
      <c r="J117" s="312" t="s">
        <v>2061</v>
      </c>
      <c r="K117" s="312"/>
      <c r="L117" s="328">
        <v>46402</v>
      </c>
      <c r="M117" s="399">
        <v>46415</v>
      </c>
      <c r="N117" s="329">
        <v>0</v>
      </c>
      <c r="O117" s="312" t="s">
        <v>1860</v>
      </c>
      <c r="P117" s="334"/>
      <c r="Q117" s="336"/>
      <c r="R117" s="334"/>
      <c r="S117" s="312" t="s">
        <v>2053</v>
      </c>
      <c r="U117" s="287" t="s">
        <v>894</v>
      </c>
      <c r="V117" s="287" t="s">
        <v>2049</v>
      </c>
    </row>
    <row r="118" spans="1:22" x14ac:dyDescent="0.45">
      <c r="A118" s="398">
        <v>112</v>
      </c>
      <c r="B118" s="314">
        <v>6</v>
      </c>
      <c r="C118" s="314">
        <v>95</v>
      </c>
      <c r="D118" s="337" t="s">
        <v>388</v>
      </c>
      <c r="E118" s="314" t="s">
        <v>2284</v>
      </c>
      <c r="F118" s="314" t="s">
        <v>219</v>
      </c>
      <c r="G118" s="314" t="s">
        <v>653</v>
      </c>
      <c r="H118" s="314" t="s">
        <v>1612</v>
      </c>
      <c r="I118" s="316" t="s">
        <v>2285</v>
      </c>
      <c r="J118" s="314" t="s">
        <v>784</v>
      </c>
      <c r="K118" s="314"/>
      <c r="L118" s="318">
        <v>46204</v>
      </c>
      <c r="M118" s="340">
        <v>46204</v>
      </c>
      <c r="N118" s="319">
        <v>1</v>
      </c>
      <c r="O118" s="312" t="s">
        <v>1859</v>
      </c>
      <c r="P118" s="338">
        <v>46264</v>
      </c>
      <c r="Q118" s="341"/>
      <c r="R118" s="338"/>
      <c r="S118" s="312"/>
      <c r="U118" s="287" t="s">
        <v>894</v>
      </c>
      <c r="V118" s="287" t="s">
        <v>2049</v>
      </c>
    </row>
    <row r="119" spans="1:22" ht="23.25" x14ac:dyDescent="0.45">
      <c r="A119" s="398">
        <v>113</v>
      </c>
      <c r="B119" s="314">
        <v>6</v>
      </c>
      <c r="C119" s="314">
        <v>96</v>
      </c>
      <c r="D119" s="315"/>
      <c r="E119" s="314" t="s">
        <v>2286</v>
      </c>
      <c r="F119" s="314" t="s">
        <v>219</v>
      </c>
      <c r="G119" s="314" t="s">
        <v>653</v>
      </c>
      <c r="H119" s="314" t="s">
        <v>1612</v>
      </c>
      <c r="I119" s="316" t="s">
        <v>2287</v>
      </c>
      <c r="J119" s="314" t="s">
        <v>784</v>
      </c>
      <c r="K119" s="314"/>
      <c r="L119" s="318">
        <v>46249</v>
      </c>
      <c r="M119" s="401">
        <v>46316</v>
      </c>
      <c r="N119" s="319">
        <v>0</v>
      </c>
      <c r="O119" s="312" t="s">
        <v>1860</v>
      </c>
      <c r="P119" s="317"/>
      <c r="Q119" s="320"/>
      <c r="R119" s="317"/>
      <c r="S119" s="312" t="s">
        <v>2053</v>
      </c>
      <c r="U119" s="287" t="s">
        <v>894</v>
      </c>
      <c r="V119" s="287" t="s">
        <v>2049</v>
      </c>
    </row>
    <row r="120" spans="1:22" x14ac:dyDescent="0.45">
      <c r="A120" s="398">
        <v>114</v>
      </c>
      <c r="B120" s="359">
        <v>6</v>
      </c>
      <c r="C120" s="359">
        <v>101</v>
      </c>
      <c r="D120" s="324" t="s">
        <v>397</v>
      </c>
      <c r="E120" s="359" t="s">
        <v>2288</v>
      </c>
      <c r="F120" s="359" t="s">
        <v>226</v>
      </c>
      <c r="G120" s="354" t="s">
        <v>660</v>
      </c>
      <c r="H120" s="359" t="s">
        <v>1612</v>
      </c>
      <c r="I120" s="360" t="s">
        <v>2289</v>
      </c>
      <c r="J120" s="359" t="s">
        <v>784</v>
      </c>
      <c r="K120" s="359"/>
      <c r="L120" s="347">
        <v>46357</v>
      </c>
      <c r="M120" s="346">
        <v>46357</v>
      </c>
      <c r="N120" s="361">
        <v>1</v>
      </c>
      <c r="O120" s="312" t="s">
        <v>1859</v>
      </c>
      <c r="P120" s="419"/>
      <c r="Q120" s="419"/>
      <c r="R120" s="424"/>
      <c r="S120" s="312"/>
      <c r="U120" s="287" t="s">
        <v>894</v>
      </c>
      <c r="V120" s="287" t="s">
        <v>2049</v>
      </c>
    </row>
    <row r="121" spans="1:22" x14ac:dyDescent="0.45">
      <c r="A121" s="398">
        <v>115</v>
      </c>
      <c r="B121" s="359">
        <v>6</v>
      </c>
      <c r="C121" s="359">
        <v>102</v>
      </c>
      <c r="D121" s="333"/>
      <c r="E121" s="359" t="s">
        <v>2290</v>
      </c>
      <c r="F121" s="359" t="s">
        <v>226</v>
      </c>
      <c r="G121" s="354" t="s">
        <v>660</v>
      </c>
      <c r="H121" s="359" t="s">
        <v>1612</v>
      </c>
      <c r="I121" s="360" t="s">
        <v>2291</v>
      </c>
      <c r="J121" s="359" t="s">
        <v>784</v>
      </c>
      <c r="K121" s="359"/>
      <c r="L121" s="347">
        <v>46402</v>
      </c>
      <c r="M121" s="399">
        <v>46415</v>
      </c>
      <c r="N121" s="361">
        <v>0</v>
      </c>
      <c r="O121" s="312" t="s">
        <v>1860</v>
      </c>
      <c r="P121" s="419"/>
      <c r="Q121" s="419"/>
      <c r="R121" s="424"/>
      <c r="S121" s="312"/>
      <c r="U121" s="287" t="s">
        <v>894</v>
      </c>
      <c r="V121" s="287" t="s">
        <v>2049</v>
      </c>
    </row>
    <row r="122" spans="1:22" ht="23.25" x14ac:dyDescent="0.45">
      <c r="A122" s="398">
        <v>116</v>
      </c>
      <c r="B122" s="314">
        <v>6</v>
      </c>
      <c r="C122" s="314">
        <v>105</v>
      </c>
      <c r="D122" s="337" t="s">
        <v>391</v>
      </c>
      <c r="E122" s="314" t="s">
        <v>2292</v>
      </c>
      <c r="F122" s="314" t="s">
        <v>222</v>
      </c>
      <c r="G122" s="314" t="s">
        <v>656</v>
      </c>
      <c r="H122" s="314" t="s">
        <v>1612</v>
      </c>
      <c r="I122" s="316" t="s">
        <v>2293</v>
      </c>
      <c r="J122" s="314" t="s">
        <v>784</v>
      </c>
      <c r="K122" s="314"/>
      <c r="L122" s="318">
        <v>46265</v>
      </c>
      <c r="M122" s="343">
        <v>46295</v>
      </c>
      <c r="N122" s="319">
        <v>0.9</v>
      </c>
      <c r="O122" s="312" t="s">
        <v>1860</v>
      </c>
      <c r="P122" s="326">
        <v>46325</v>
      </c>
      <c r="Q122" s="330"/>
      <c r="R122" s="326"/>
      <c r="S122" s="312" t="s">
        <v>2129</v>
      </c>
      <c r="U122" s="287" t="s">
        <v>894</v>
      </c>
      <c r="V122" s="287" t="s">
        <v>2049</v>
      </c>
    </row>
    <row r="123" spans="1:22" ht="23.25" x14ac:dyDescent="0.45">
      <c r="A123" s="398">
        <v>117</v>
      </c>
      <c r="B123" s="314">
        <v>6</v>
      </c>
      <c r="C123" s="314">
        <v>106</v>
      </c>
      <c r="D123" s="315"/>
      <c r="E123" s="314" t="s">
        <v>2294</v>
      </c>
      <c r="F123" s="314" t="s">
        <v>222</v>
      </c>
      <c r="G123" s="314" t="s">
        <v>656</v>
      </c>
      <c r="H123" s="314" t="s">
        <v>1612</v>
      </c>
      <c r="I123" s="316" t="s">
        <v>2295</v>
      </c>
      <c r="J123" s="314" t="s">
        <v>2055</v>
      </c>
      <c r="K123" s="314"/>
      <c r="L123" s="318">
        <v>46310</v>
      </c>
      <c r="M123" s="342">
        <v>46325</v>
      </c>
      <c r="N123" s="319">
        <v>0</v>
      </c>
      <c r="O123" s="312" t="s">
        <v>1860</v>
      </c>
      <c r="P123" s="334"/>
      <c r="Q123" s="336"/>
      <c r="R123" s="334"/>
      <c r="S123" s="312" t="s">
        <v>2053</v>
      </c>
      <c r="U123" s="287" t="s">
        <v>894</v>
      </c>
      <c r="V123" s="287" t="s">
        <v>2049</v>
      </c>
    </row>
    <row r="124" spans="1:22" x14ac:dyDescent="0.45">
      <c r="A124" s="398">
        <v>118</v>
      </c>
      <c r="B124" s="359">
        <v>6</v>
      </c>
      <c r="C124" s="359">
        <v>107</v>
      </c>
      <c r="D124" s="324" t="s">
        <v>431</v>
      </c>
      <c r="E124" s="359" t="s">
        <v>2296</v>
      </c>
      <c r="F124" s="359" t="s">
        <v>343</v>
      </c>
      <c r="G124" s="359" t="s">
        <v>740</v>
      </c>
      <c r="H124" s="359" t="s">
        <v>1612</v>
      </c>
      <c r="I124" s="360" t="s">
        <v>2297</v>
      </c>
      <c r="J124" s="359" t="s">
        <v>784</v>
      </c>
      <c r="K124" s="359"/>
      <c r="L124" s="347">
        <v>46357</v>
      </c>
      <c r="M124" s="346">
        <v>46357</v>
      </c>
      <c r="N124" s="361">
        <v>0.25</v>
      </c>
      <c r="O124" s="312" t="s">
        <v>1860</v>
      </c>
      <c r="P124" s="338">
        <v>46417</v>
      </c>
      <c r="Q124" s="341"/>
      <c r="R124" s="338"/>
      <c r="S124" s="312" t="s">
        <v>2099</v>
      </c>
      <c r="U124" s="287" t="s">
        <v>894</v>
      </c>
      <c r="V124" s="287" t="s">
        <v>2049</v>
      </c>
    </row>
    <row r="125" spans="1:22" x14ac:dyDescent="0.45">
      <c r="A125" s="398">
        <v>119</v>
      </c>
      <c r="B125" s="359">
        <v>6</v>
      </c>
      <c r="C125" s="359">
        <v>108</v>
      </c>
      <c r="D125" s="333"/>
      <c r="E125" s="359" t="s">
        <v>2298</v>
      </c>
      <c r="F125" s="359" t="s">
        <v>343</v>
      </c>
      <c r="G125" s="359" t="s">
        <v>740</v>
      </c>
      <c r="H125" s="359" t="s">
        <v>1612</v>
      </c>
      <c r="I125" s="360" t="s">
        <v>2299</v>
      </c>
      <c r="J125" s="359" t="s">
        <v>784</v>
      </c>
      <c r="K125" s="359"/>
      <c r="L125" s="347">
        <v>46402</v>
      </c>
      <c r="M125" s="399">
        <v>46415</v>
      </c>
      <c r="N125" s="361">
        <v>0</v>
      </c>
      <c r="O125" s="312" t="s">
        <v>1860</v>
      </c>
      <c r="P125" s="317"/>
      <c r="Q125" s="320"/>
      <c r="R125" s="317"/>
      <c r="S125" s="312" t="s">
        <v>2099</v>
      </c>
      <c r="U125" s="287" t="s">
        <v>894</v>
      </c>
      <c r="V125" s="287" t="s">
        <v>2049</v>
      </c>
    </row>
    <row r="126" spans="1:22" x14ac:dyDescent="0.45">
      <c r="A126" s="398">
        <v>120</v>
      </c>
      <c r="B126" s="314">
        <v>6</v>
      </c>
      <c r="C126" s="314">
        <v>109</v>
      </c>
      <c r="D126" s="337" t="s">
        <v>437</v>
      </c>
      <c r="E126" s="314" t="s">
        <v>2300</v>
      </c>
      <c r="F126" s="314" t="s">
        <v>350</v>
      </c>
      <c r="G126" s="354" t="s">
        <v>747</v>
      </c>
      <c r="H126" s="314" t="s">
        <v>1612</v>
      </c>
      <c r="I126" s="316" t="s">
        <v>2301</v>
      </c>
      <c r="J126" s="314" t="s">
        <v>784</v>
      </c>
      <c r="K126" s="314"/>
      <c r="L126" s="318">
        <v>46357</v>
      </c>
      <c r="M126" s="340">
        <v>46357</v>
      </c>
      <c r="N126" s="319">
        <v>0.9</v>
      </c>
      <c r="O126" s="312" t="s">
        <v>1860</v>
      </c>
      <c r="P126" s="326">
        <v>46417</v>
      </c>
      <c r="Q126" s="330"/>
      <c r="R126" s="326"/>
      <c r="S126" s="312" t="s">
        <v>2129</v>
      </c>
      <c r="U126" s="287" t="s">
        <v>894</v>
      </c>
      <c r="V126" s="287" t="s">
        <v>2049</v>
      </c>
    </row>
    <row r="127" spans="1:22" x14ac:dyDescent="0.45">
      <c r="A127" s="398">
        <v>121</v>
      </c>
      <c r="B127" s="314">
        <v>6</v>
      </c>
      <c r="C127" s="314">
        <v>110</v>
      </c>
      <c r="D127" s="315"/>
      <c r="E127" s="314" t="s">
        <v>2302</v>
      </c>
      <c r="F127" s="314" t="s">
        <v>350</v>
      </c>
      <c r="G127" s="354" t="s">
        <v>747</v>
      </c>
      <c r="H127" s="314" t="s">
        <v>1612</v>
      </c>
      <c r="I127" s="316" t="s">
        <v>2303</v>
      </c>
      <c r="J127" s="314" t="s">
        <v>2061</v>
      </c>
      <c r="K127" s="314"/>
      <c r="L127" s="318">
        <v>46402</v>
      </c>
      <c r="M127" s="399">
        <v>46415</v>
      </c>
      <c r="N127" s="319">
        <v>0</v>
      </c>
      <c r="O127" s="312" t="s">
        <v>1860</v>
      </c>
      <c r="P127" s="334"/>
      <c r="Q127" s="336"/>
      <c r="R127" s="334"/>
      <c r="S127" s="312" t="s">
        <v>2053</v>
      </c>
      <c r="U127" s="287" t="s">
        <v>894</v>
      </c>
      <c r="V127" s="287" t="s">
        <v>2049</v>
      </c>
    </row>
    <row r="128" spans="1:22" ht="23.25" x14ac:dyDescent="0.45">
      <c r="A128" s="398">
        <v>122</v>
      </c>
      <c r="B128" s="359">
        <v>6</v>
      </c>
      <c r="C128" s="359">
        <v>115</v>
      </c>
      <c r="D128" s="324" t="s">
        <v>1581</v>
      </c>
      <c r="E128" s="359" t="s">
        <v>2304</v>
      </c>
      <c r="F128" s="359" t="s">
        <v>322</v>
      </c>
      <c r="G128" s="354" t="s">
        <v>717</v>
      </c>
      <c r="H128" s="359" t="s">
        <v>1612</v>
      </c>
      <c r="I128" s="360" t="s">
        <v>2305</v>
      </c>
      <c r="J128" s="359" t="s">
        <v>784</v>
      </c>
      <c r="K128" s="359"/>
      <c r="L128" s="347">
        <v>46265</v>
      </c>
      <c r="M128" s="355">
        <v>46295</v>
      </c>
      <c r="N128" s="361">
        <v>0.9</v>
      </c>
      <c r="O128" s="312" t="s">
        <v>1860</v>
      </c>
      <c r="P128" s="338">
        <v>46325</v>
      </c>
      <c r="Q128" s="341"/>
      <c r="R128" s="338"/>
      <c r="S128" s="312" t="s">
        <v>2129</v>
      </c>
      <c r="U128" s="287" t="s">
        <v>894</v>
      </c>
      <c r="V128" s="287" t="s">
        <v>2049</v>
      </c>
    </row>
    <row r="129" spans="1:22" x14ac:dyDescent="0.45">
      <c r="A129" s="398">
        <v>123</v>
      </c>
      <c r="B129" s="359">
        <v>6</v>
      </c>
      <c r="C129" s="359">
        <v>116</v>
      </c>
      <c r="D129" s="333"/>
      <c r="E129" s="359" t="s">
        <v>2306</v>
      </c>
      <c r="F129" s="359" t="s">
        <v>322</v>
      </c>
      <c r="G129" s="354" t="s">
        <v>717</v>
      </c>
      <c r="H129" s="359" t="s">
        <v>1612</v>
      </c>
      <c r="I129" s="360" t="s">
        <v>2307</v>
      </c>
      <c r="J129" s="359" t="s">
        <v>2061</v>
      </c>
      <c r="K129" s="359"/>
      <c r="L129" s="347">
        <v>46310</v>
      </c>
      <c r="M129" s="399">
        <v>46316</v>
      </c>
      <c r="N129" s="361">
        <v>0</v>
      </c>
      <c r="O129" s="312" t="s">
        <v>1860</v>
      </c>
      <c r="P129" s="317"/>
      <c r="Q129" s="320"/>
      <c r="R129" s="317"/>
      <c r="S129" s="312" t="s">
        <v>2053</v>
      </c>
      <c r="U129" s="287" t="s">
        <v>894</v>
      </c>
      <c r="V129" s="287" t="s">
        <v>2049</v>
      </c>
    </row>
    <row r="130" spans="1:22" x14ac:dyDescent="0.45">
      <c r="A130" s="287">
        <v>124</v>
      </c>
      <c r="B130" s="314">
        <v>6</v>
      </c>
      <c r="C130" s="314">
        <v>1</v>
      </c>
      <c r="D130" s="337" t="s">
        <v>1016</v>
      </c>
      <c r="E130" s="314" t="s">
        <v>2308</v>
      </c>
      <c r="F130" s="314" t="s">
        <v>144</v>
      </c>
      <c r="G130" s="314" t="s">
        <v>627</v>
      </c>
      <c r="H130" s="314" t="s">
        <v>147</v>
      </c>
      <c r="I130" s="316" t="s">
        <v>2309</v>
      </c>
      <c r="J130" s="314" t="s">
        <v>784</v>
      </c>
      <c r="K130" s="314" t="s">
        <v>2072</v>
      </c>
      <c r="L130" s="318">
        <v>45965</v>
      </c>
      <c r="M130" s="340">
        <v>45965</v>
      </c>
      <c r="N130" s="319">
        <v>1</v>
      </c>
      <c r="O130" s="312" t="s">
        <v>1859</v>
      </c>
      <c r="P130" s="326">
        <v>46195</v>
      </c>
      <c r="Q130" s="330"/>
      <c r="R130" s="326"/>
      <c r="S130" s="312"/>
      <c r="U130" s="287" t="s">
        <v>894</v>
      </c>
      <c r="V130" s="287" t="s">
        <v>2049</v>
      </c>
    </row>
    <row r="131" spans="1:22" ht="23.25" x14ac:dyDescent="0.45">
      <c r="A131" s="287">
        <v>125</v>
      </c>
      <c r="B131" s="314">
        <v>6</v>
      </c>
      <c r="C131" s="314">
        <v>2</v>
      </c>
      <c r="D131" s="315"/>
      <c r="E131" s="314" t="s">
        <v>2310</v>
      </c>
      <c r="F131" s="314" t="s">
        <v>144</v>
      </c>
      <c r="G131" s="314" t="s">
        <v>627</v>
      </c>
      <c r="H131" s="314" t="s">
        <v>147</v>
      </c>
      <c r="I131" s="316" t="s">
        <v>2311</v>
      </c>
      <c r="J131" s="314" t="s">
        <v>2061</v>
      </c>
      <c r="K131" s="314" t="s">
        <v>2072</v>
      </c>
      <c r="L131" s="318">
        <v>46180</v>
      </c>
      <c r="M131" s="342" t="s">
        <v>2312</v>
      </c>
      <c r="N131" s="319">
        <v>0.9</v>
      </c>
      <c r="O131" s="312" t="s">
        <v>1860</v>
      </c>
      <c r="P131" s="334"/>
      <c r="Q131" s="336"/>
      <c r="R131" s="334"/>
      <c r="S131" s="312" t="s">
        <v>2060</v>
      </c>
      <c r="U131" s="287" t="s">
        <v>894</v>
      </c>
      <c r="V131" s="287" t="s">
        <v>2049</v>
      </c>
    </row>
    <row r="132" spans="1:22" x14ac:dyDescent="0.45">
      <c r="A132" s="287">
        <v>126</v>
      </c>
      <c r="B132" s="314">
        <v>6</v>
      </c>
      <c r="C132" s="314">
        <v>3</v>
      </c>
      <c r="D132" s="337" t="s">
        <v>1022</v>
      </c>
      <c r="E132" s="314" t="s">
        <v>2313</v>
      </c>
      <c r="F132" s="314" t="s">
        <v>144</v>
      </c>
      <c r="G132" s="314" t="s">
        <v>627</v>
      </c>
      <c r="H132" s="314" t="s">
        <v>147</v>
      </c>
      <c r="I132" s="316" t="s">
        <v>2314</v>
      </c>
      <c r="J132" s="314" t="s">
        <v>784</v>
      </c>
      <c r="K132" s="314" t="s">
        <v>2072</v>
      </c>
      <c r="L132" s="318">
        <v>45930</v>
      </c>
      <c r="M132" s="340">
        <v>45930</v>
      </c>
      <c r="N132" s="319">
        <v>1</v>
      </c>
      <c r="O132" s="312" t="s">
        <v>1859</v>
      </c>
      <c r="P132" s="326"/>
      <c r="Q132" s="330"/>
      <c r="R132" s="326"/>
      <c r="S132" s="312"/>
      <c r="U132" s="287" t="s">
        <v>894</v>
      </c>
      <c r="V132" s="287" t="s">
        <v>2049</v>
      </c>
    </row>
    <row r="133" spans="1:22" ht="23.25" x14ac:dyDescent="0.45">
      <c r="A133" s="287">
        <v>127</v>
      </c>
      <c r="B133" s="314">
        <v>6</v>
      </c>
      <c r="C133" s="314">
        <v>4</v>
      </c>
      <c r="D133" s="315"/>
      <c r="E133" s="314" t="s">
        <v>2315</v>
      </c>
      <c r="F133" s="314" t="s">
        <v>144</v>
      </c>
      <c r="G133" s="314" t="s">
        <v>627</v>
      </c>
      <c r="H133" s="314" t="s">
        <v>147</v>
      </c>
      <c r="I133" s="316" t="s">
        <v>2316</v>
      </c>
      <c r="J133" s="314" t="s">
        <v>2061</v>
      </c>
      <c r="K133" s="314" t="s">
        <v>2072</v>
      </c>
      <c r="L133" s="318">
        <v>46180</v>
      </c>
      <c r="M133" s="342">
        <v>46295</v>
      </c>
      <c r="N133" s="319">
        <v>0.9</v>
      </c>
      <c r="O133" s="312" t="s">
        <v>1860</v>
      </c>
      <c r="P133" s="334"/>
      <c r="Q133" s="336"/>
      <c r="R133" s="334"/>
      <c r="S133" s="312" t="s">
        <v>2060</v>
      </c>
      <c r="U133" s="287" t="s">
        <v>894</v>
      </c>
      <c r="V133" s="287" t="s">
        <v>2049</v>
      </c>
    </row>
    <row r="134" spans="1:22" ht="23.25" x14ac:dyDescent="0.45">
      <c r="A134" s="287">
        <v>128</v>
      </c>
      <c r="B134" s="314">
        <v>6</v>
      </c>
      <c r="C134" s="314">
        <v>5</v>
      </c>
      <c r="D134" s="337"/>
      <c r="E134" s="314" t="s">
        <v>2317</v>
      </c>
      <c r="F134" s="314" t="s">
        <v>144</v>
      </c>
      <c r="G134" s="314" t="s">
        <v>627</v>
      </c>
      <c r="H134" s="314" t="s">
        <v>147</v>
      </c>
      <c r="I134" s="316" t="s">
        <v>2318</v>
      </c>
      <c r="J134" s="314" t="s">
        <v>900</v>
      </c>
      <c r="K134" s="314" t="s">
        <v>2072</v>
      </c>
      <c r="L134" s="339">
        <v>46114</v>
      </c>
      <c r="M134" s="318">
        <v>46114</v>
      </c>
      <c r="N134" s="319">
        <v>1</v>
      </c>
      <c r="O134" s="312" t="s">
        <v>1859</v>
      </c>
      <c r="P134" s="326"/>
      <c r="Q134" s="330"/>
      <c r="R134" s="326"/>
      <c r="S134" s="312"/>
      <c r="U134" s="287" t="s">
        <v>2319</v>
      </c>
      <c r="V134" s="287" t="s">
        <v>2049</v>
      </c>
    </row>
    <row r="135" spans="1:22" ht="23.25" x14ac:dyDescent="0.45">
      <c r="A135" s="287">
        <v>129</v>
      </c>
      <c r="B135" s="314">
        <v>6</v>
      </c>
      <c r="C135" s="314">
        <v>6</v>
      </c>
      <c r="D135" s="315"/>
      <c r="E135" s="314" t="s">
        <v>2320</v>
      </c>
      <c r="F135" s="314" t="s">
        <v>144</v>
      </c>
      <c r="G135" s="314" t="s">
        <v>627</v>
      </c>
      <c r="H135" s="314" t="s">
        <v>147</v>
      </c>
      <c r="I135" s="316" t="s">
        <v>2321</v>
      </c>
      <c r="J135" s="314" t="s">
        <v>2054</v>
      </c>
      <c r="K135" s="314" t="s">
        <v>2072</v>
      </c>
      <c r="L135" s="339">
        <v>46010</v>
      </c>
      <c r="M135" s="342">
        <v>46310</v>
      </c>
      <c r="N135" s="319">
        <v>0</v>
      </c>
      <c r="O135" s="312" t="s">
        <v>1860</v>
      </c>
      <c r="P135" s="334"/>
      <c r="Q135" s="336"/>
      <c r="R135" s="334"/>
      <c r="S135" s="312"/>
      <c r="U135" s="287" t="s">
        <v>2319</v>
      </c>
      <c r="V135" s="287" t="s">
        <v>2049</v>
      </c>
    </row>
    <row r="136" spans="1:22" x14ac:dyDescent="0.45">
      <c r="A136" s="287">
        <v>130</v>
      </c>
      <c r="B136" s="359">
        <v>6</v>
      </c>
      <c r="C136" s="359">
        <v>7</v>
      </c>
      <c r="D136" s="324" t="s">
        <v>1031</v>
      </c>
      <c r="E136" s="359" t="s">
        <v>2322</v>
      </c>
      <c r="F136" s="359" t="s">
        <v>144</v>
      </c>
      <c r="G136" s="359" t="s">
        <v>627</v>
      </c>
      <c r="H136" s="359" t="s">
        <v>147</v>
      </c>
      <c r="I136" s="360" t="s">
        <v>2323</v>
      </c>
      <c r="J136" s="359" t="s">
        <v>784</v>
      </c>
      <c r="K136" s="359" t="s">
        <v>2072</v>
      </c>
      <c r="L136" s="347">
        <v>45873</v>
      </c>
      <c r="M136" s="346">
        <v>45873</v>
      </c>
      <c r="N136" s="361">
        <v>1</v>
      </c>
      <c r="O136" s="312" t="s">
        <v>1859</v>
      </c>
      <c r="P136" s="338">
        <v>46195</v>
      </c>
      <c r="Q136" s="341"/>
      <c r="R136" s="338"/>
      <c r="S136" s="312"/>
      <c r="U136" s="287" t="s">
        <v>894</v>
      </c>
      <c r="V136" s="287" t="s">
        <v>2049</v>
      </c>
    </row>
    <row r="137" spans="1:22" ht="23.25" x14ac:dyDescent="0.45">
      <c r="A137" s="287">
        <v>131</v>
      </c>
      <c r="B137" s="359">
        <v>6</v>
      </c>
      <c r="C137" s="359">
        <v>8</v>
      </c>
      <c r="D137" s="333"/>
      <c r="E137" s="359" t="s">
        <v>2324</v>
      </c>
      <c r="F137" s="359" t="s">
        <v>144</v>
      </c>
      <c r="G137" s="359" t="s">
        <v>627</v>
      </c>
      <c r="H137" s="359" t="s">
        <v>147</v>
      </c>
      <c r="I137" s="360" t="s">
        <v>2325</v>
      </c>
      <c r="J137" s="359" t="s">
        <v>2055</v>
      </c>
      <c r="K137" s="359" t="s">
        <v>2072</v>
      </c>
      <c r="L137" s="347">
        <v>46180</v>
      </c>
      <c r="M137" s="353">
        <v>46295</v>
      </c>
      <c r="N137" s="361">
        <v>0.9</v>
      </c>
      <c r="O137" s="312" t="s">
        <v>1860</v>
      </c>
      <c r="P137" s="317"/>
      <c r="Q137" s="320"/>
      <c r="R137" s="317"/>
      <c r="S137" s="312" t="s">
        <v>2060</v>
      </c>
      <c r="U137" s="287" t="s">
        <v>894</v>
      </c>
      <c r="V137" s="287" t="s">
        <v>2049</v>
      </c>
    </row>
    <row r="138" spans="1:22" x14ac:dyDescent="0.45">
      <c r="A138" s="287">
        <v>132</v>
      </c>
      <c r="B138" s="359">
        <v>6</v>
      </c>
      <c r="C138" s="359">
        <v>9</v>
      </c>
      <c r="D138" s="324" t="s">
        <v>1036</v>
      </c>
      <c r="E138" s="359" t="s">
        <v>2326</v>
      </c>
      <c r="F138" s="359" t="s">
        <v>144</v>
      </c>
      <c r="G138" s="359" t="s">
        <v>627</v>
      </c>
      <c r="H138" s="359" t="s">
        <v>147</v>
      </c>
      <c r="I138" s="360" t="s">
        <v>2327</v>
      </c>
      <c r="J138" s="359" t="s">
        <v>784</v>
      </c>
      <c r="K138" s="359" t="s">
        <v>2072</v>
      </c>
      <c r="L138" s="347">
        <v>45812</v>
      </c>
      <c r="M138" s="346">
        <v>45812</v>
      </c>
      <c r="N138" s="361">
        <v>1</v>
      </c>
      <c r="O138" s="312" t="s">
        <v>1859</v>
      </c>
      <c r="P138" s="338"/>
      <c r="Q138" s="341"/>
      <c r="R138" s="338"/>
      <c r="S138" s="312"/>
      <c r="U138" s="287" t="s">
        <v>894</v>
      </c>
      <c r="V138" s="287" t="s">
        <v>2049</v>
      </c>
    </row>
    <row r="139" spans="1:22" ht="23.25" x14ac:dyDescent="0.45">
      <c r="A139" s="287">
        <v>133</v>
      </c>
      <c r="B139" s="359">
        <v>6</v>
      </c>
      <c r="C139" s="359">
        <v>10</v>
      </c>
      <c r="D139" s="333"/>
      <c r="E139" s="359" t="s">
        <v>2328</v>
      </c>
      <c r="F139" s="359" t="s">
        <v>144</v>
      </c>
      <c r="G139" s="359" t="s">
        <v>627</v>
      </c>
      <c r="H139" s="359" t="s">
        <v>147</v>
      </c>
      <c r="I139" s="360" t="s">
        <v>2329</v>
      </c>
      <c r="J139" s="359" t="s">
        <v>2055</v>
      </c>
      <c r="K139" s="359" t="s">
        <v>2072</v>
      </c>
      <c r="L139" s="347">
        <v>46180</v>
      </c>
      <c r="M139" s="353">
        <v>46295</v>
      </c>
      <c r="N139" s="361">
        <v>0.9</v>
      </c>
      <c r="O139" s="312" t="s">
        <v>1860</v>
      </c>
      <c r="P139" s="317"/>
      <c r="Q139" s="320"/>
      <c r="R139" s="317"/>
      <c r="S139" s="312" t="s">
        <v>2060</v>
      </c>
      <c r="U139" s="287" t="s">
        <v>894</v>
      </c>
      <c r="V139" s="287" t="s">
        <v>2049</v>
      </c>
    </row>
    <row r="140" spans="1:22" ht="23.25" x14ac:dyDescent="0.45">
      <c r="A140" s="287">
        <v>134</v>
      </c>
      <c r="B140" s="359">
        <v>6</v>
      </c>
      <c r="C140" s="359">
        <v>11</v>
      </c>
      <c r="D140" s="324"/>
      <c r="E140" s="359" t="s">
        <v>2330</v>
      </c>
      <c r="F140" s="359" t="s">
        <v>144</v>
      </c>
      <c r="G140" s="359" t="s">
        <v>627</v>
      </c>
      <c r="H140" s="359" t="s">
        <v>147</v>
      </c>
      <c r="I140" s="360" t="s">
        <v>2331</v>
      </c>
      <c r="J140" s="359" t="s">
        <v>900</v>
      </c>
      <c r="K140" s="359" t="s">
        <v>2072</v>
      </c>
      <c r="L140" s="410">
        <v>46099</v>
      </c>
      <c r="M140" s="347">
        <v>46099</v>
      </c>
      <c r="N140" s="361">
        <v>1</v>
      </c>
      <c r="O140" s="312" t="s">
        <v>1859</v>
      </c>
      <c r="P140" s="338"/>
      <c r="Q140" s="341"/>
      <c r="R140" s="338"/>
      <c r="S140" s="312"/>
      <c r="U140" s="287" t="s">
        <v>2319</v>
      </c>
      <c r="V140" s="287" t="s">
        <v>2049</v>
      </c>
    </row>
    <row r="141" spans="1:22" ht="23.25" x14ac:dyDescent="0.45">
      <c r="A141" s="287">
        <v>135</v>
      </c>
      <c r="B141" s="359">
        <v>6</v>
      </c>
      <c r="C141" s="359">
        <v>12</v>
      </c>
      <c r="D141" s="333"/>
      <c r="E141" s="359" t="s">
        <v>2332</v>
      </c>
      <c r="F141" s="359" t="s">
        <v>144</v>
      </c>
      <c r="G141" s="359" t="s">
        <v>627</v>
      </c>
      <c r="H141" s="359" t="s">
        <v>147</v>
      </c>
      <c r="I141" s="360" t="s">
        <v>2333</v>
      </c>
      <c r="J141" s="359" t="s">
        <v>2062</v>
      </c>
      <c r="K141" s="359" t="s">
        <v>2072</v>
      </c>
      <c r="L141" s="410">
        <v>45758</v>
      </c>
      <c r="M141" s="347">
        <v>45758</v>
      </c>
      <c r="N141" s="361">
        <v>1</v>
      </c>
      <c r="O141" s="312" t="s">
        <v>1859</v>
      </c>
      <c r="P141" s="317"/>
      <c r="Q141" s="320"/>
      <c r="R141" s="317"/>
      <c r="S141" s="312"/>
      <c r="U141" s="287" t="s">
        <v>2319</v>
      </c>
      <c r="V141" s="287" t="s">
        <v>2049</v>
      </c>
    </row>
    <row r="142" spans="1:22" x14ac:dyDescent="0.45">
      <c r="A142" s="287">
        <v>136</v>
      </c>
      <c r="B142" s="314">
        <v>6</v>
      </c>
      <c r="C142" s="314">
        <v>13</v>
      </c>
      <c r="D142" s="337" t="s">
        <v>1051</v>
      </c>
      <c r="E142" s="314" t="s">
        <v>2334</v>
      </c>
      <c r="F142" s="314" t="s">
        <v>144</v>
      </c>
      <c r="G142" s="314" t="s">
        <v>627</v>
      </c>
      <c r="H142" s="314" t="s">
        <v>147</v>
      </c>
      <c r="I142" s="316" t="s">
        <v>2335</v>
      </c>
      <c r="J142" s="314" t="s">
        <v>784</v>
      </c>
      <c r="K142" s="314" t="s">
        <v>2072</v>
      </c>
      <c r="L142" s="318">
        <v>45965</v>
      </c>
      <c r="M142" s="340">
        <v>45965</v>
      </c>
      <c r="N142" s="319">
        <v>1</v>
      </c>
      <c r="O142" s="312" t="s">
        <v>1859</v>
      </c>
      <c r="P142" s="326">
        <v>46195</v>
      </c>
      <c r="Q142" s="330"/>
      <c r="R142" s="326"/>
      <c r="S142" s="312"/>
      <c r="U142" s="287" t="s">
        <v>894</v>
      </c>
      <c r="V142" s="287" t="s">
        <v>2049</v>
      </c>
    </row>
    <row r="143" spans="1:22" ht="23.25" x14ac:dyDescent="0.45">
      <c r="A143" s="287">
        <v>137</v>
      </c>
      <c r="B143" s="314">
        <v>6</v>
      </c>
      <c r="C143" s="314">
        <v>14</v>
      </c>
      <c r="D143" s="315"/>
      <c r="E143" s="314" t="s">
        <v>2336</v>
      </c>
      <c r="F143" s="314" t="s">
        <v>144</v>
      </c>
      <c r="G143" s="314" t="s">
        <v>627</v>
      </c>
      <c r="H143" s="314" t="s">
        <v>147</v>
      </c>
      <c r="I143" s="316" t="s">
        <v>2337</v>
      </c>
      <c r="J143" s="314" t="s">
        <v>2068</v>
      </c>
      <c r="K143" s="314" t="s">
        <v>2072</v>
      </c>
      <c r="L143" s="318">
        <v>46180</v>
      </c>
      <c r="M143" s="342">
        <v>46295</v>
      </c>
      <c r="N143" s="319">
        <v>0.9</v>
      </c>
      <c r="O143" s="312" t="s">
        <v>1860</v>
      </c>
      <c r="P143" s="334"/>
      <c r="Q143" s="336"/>
      <c r="R143" s="334"/>
      <c r="S143" s="312" t="s">
        <v>2060</v>
      </c>
      <c r="U143" s="287" t="s">
        <v>894</v>
      </c>
      <c r="V143" s="287" t="s">
        <v>2049</v>
      </c>
    </row>
    <row r="144" spans="1:22" x14ac:dyDescent="0.45">
      <c r="A144" s="398">
        <v>138</v>
      </c>
      <c r="B144" s="359">
        <v>6</v>
      </c>
      <c r="C144" s="359">
        <v>15</v>
      </c>
      <c r="D144" s="324" t="s">
        <v>530</v>
      </c>
      <c r="E144" s="359" t="s">
        <v>2338</v>
      </c>
      <c r="F144" s="359" t="s">
        <v>145</v>
      </c>
      <c r="G144" s="359" t="s">
        <v>628</v>
      </c>
      <c r="H144" s="359" t="s">
        <v>147</v>
      </c>
      <c r="I144" s="360" t="s">
        <v>2339</v>
      </c>
      <c r="J144" s="359" t="s">
        <v>784</v>
      </c>
      <c r="K144" s="359" t="s">
        <v>2072</v>
      </c>
      <c r="L144" s="347">
        <v>46082</v>
      </c>
      <c r="M144" s="346">
        <v>46187</v>
      </c>
      <c r="N144" s="361">
        <v>1</v>
      </c>
      <c r="O144" s="312" t="s">
        <v>1859</v>
      </c>
      <c r="P144" s="338">
        <v>46142</v>
      </c>
      <c r="Q144" s="341"/>
      <c r="R144" s="338"/>
      <c r="S144" s="312"/>
      <c r="U144" s="287" t="s">
        <v>894</v>
      </c>
      <c r="V144" s="287" t="s">
        <v>2049</v>
      </c>
    </row>
    <row r="145" spans="1:22" ht="23.25" x14ac:dyDescent="0.45">
      <c r="A145" s="398">
        <v>139</v>
      </c>
      <c r="B145" s="359">
        <v>6</v>
      </c>
      <c r="C145" s="359">
        <v>16</v>
      </c>
      <c r="D145" s="333"/>
      <c r="E145" s="359" t="s">
        <v>2340</v>
      </c>
      <c r="F145" s="359" t="s">
        <v>145</v>
      </c>
      <c r="G145" s="359" t="s">
        <v>628</v>
      </c>
      <c r="H145" s="359" t="s">
        <v>147</v>
      </c>
      <c r="I145" s="360" t="s">
        <v>2341</v>
      </c>
      <c r="J145" s="359" t="s">
        <v>784</v>
      </c>
      <c r="K145" s="359" t="s">
        <v>2072</v>
      </c>
      <c r="L145" s="347">
        <v>46127</v>
      </c>
      <c r="M145" s="401">
        <v>46316</v>
      </c>
      <c r="N145" s="361">
        <v>0</v>
      </c>
      <c r="O145" s="312" t="s">
        <v>1860</v>
      </c>
      <c r="P145" s="317"/>
      <c r="Q145" s="320"/>
      <c r="R145" s="317"/>
      <c r="S145" s="312" t="s">
        <v>2053</v>
      </c>
      <c r="U145" s="287" t="s">
        <v>894</v>
      </c>
      <c r="V145" s="287" t="s">
        <v>2049</v>
      </c>
    </row>
    <row r="146" spans="1:22" ht="23.25" x14ac:dyDescent="0.45">
      <c r="A146" s="398">
        <v>140</v>
      </c>
      <c r="B146" s="314">
        <v>6</v>
      </c>
      <c r="C146" s="314">
        <v>1</v>
      </c>
      <c r="D146" s="337" t="s">
        <v>1101</v>
      </c>
      <c r="E146" s="314" t="s">
        <v>2342</v>
      </c>
      <c r="F146" s="314" t="s">
        <v>91</v>
      </c>
      <c r="G146" s="314" t="s">
        <v>595</v>
      </c>
      <c r="H146" s="314" t="s">
        <v>1612</v>
      </c>
      <c r="I146" s="316" t="s">
        <v>2343</v>
      </c>
      <c r="J146" s="314" t="s">
        <v>1106</v>
      </c>
      <c r="K146" s="314" t="s">
        <v>2072</v>
      </c>
      <c r="L146" s="318">
        <v>46172</v>
      </c>
      <c r="M146" s="343">
        <v>46295</v>
      </c>
      <c r="N146" s="319">
        <v>0.5</v>
      </c>
      <c r="O146" s="312" t="s">
        <v>1860</v>
      </c>
      <c r="P146" s="326">
        <v>46218</v>
      </c>
      <c r="Q146" s="330"/>
      <c r="R146" s="326"/>
      <c r="S146" s="312"/>
      <c r="U146" s="287" t="s">
        <v>894</v>
      </c>
      <c r="V146" s="287" t="s">
        <v>2049</v>
      </c>
    </row>
    <row r="147" spans="1:22" ht="23.25" x14ac:dyDescent="0.45">
      <c r="A147" s="398">
        <v>141</v>
      </c>
      <c r="B147" s="314">
        <v>6</v>
      </c>
      <c r="C147" s="314">
        <v>2</v>
      </c>
      <c r="D147" s="315"/>
      <c r="E147" s="314" t="s">
        <v>2344</v>
      </c>
      <c r="F147" s="314" t="s">
        <v>91</v>
      </c>
      <c r="G147" s="314" t="s">
        <v>595</v>
      </c>
      <c r="H147" s="314" t="s">
        <v>1612</v>
      </c>
      <c r="I147" s="316" t="s">
        <v>2345</v>
      </c>
      <c r="J147" s="314" t="s">
        <v>1106</v>
      </c>
      <c r="K147" s="314" t="s">
        <v>2072</v>
      </c>
      <c r="L147" s="318">
        <v>46203</v>
      </c>
      <c r="M147" s="342">
        <v>46325</v>
      </c>
      <c r="N147" s="319">
        <v>0.5</v>
      </c>
      <c r="O147" s="312" t="s">
        <v>1860</v>
      </c>
      <c r="P147" s="334"/>
      <c r="Q147" s="336"/>
      <c r="R147" s="334"/>
      <c r="S147" s="312"/>
      <c r="U147" s="287" t="s">
        <v>894</v>
      </c>
      <c r="V147" s="287" t="s">
        <v>2049</v>
      </c>
    </row>
    <row r="148" spans="1:22" ht="23.25" x14ac:dyDescent="0.45">
      <c r="A148" s="398">
        <v>142</v>
      </c>
      <c r="B148" s="359">
        <v>6</v>
      </c>
      <c r="C148" s="359">
        <v>7</v>
      </c>
      <c r="D148" s="324" t="s">
        <v>1119</v>
      </c>
      <c r="E148" s="359" t="s">
        <v>2346</v>
      </c>
      <c r="F148" s="359" t="s">
        <v>69</v>
      </c>
      <c r="G148" s="430" t="s">
        <v>585</v>
      </c>
      <c r="H148" s="359" t="s">
        <v>1612</v>
      </c>
      <c r="I148" s="360" t="s">
        <v>2347</v>
      </c>
      <c r="J148" s="359" t="s">
        <v>1106</v>
      </c>
      <c r="K148" s="359" t="s">
        <v>2072</v>
      </c>
      <c r="L148" s="410">
        <v>46183</v>
      </c>
      <c r="M148" s="355">
        <v>46295</v>
      </c>
      <c r="N148" s="361">
        <v>0.25</v>
      </c>
      <c r="O148" s="312" t="s">
        <v>1860</v>
      </c>
      <c r="P148" s="338">
        <v>46228</v>
      </c>
      <c r="Q148" s="341"/>
      <c r="R148" s="338"/>
      <c r="S148" s="312"/>
      <c r="U148" s="287" t="s">
        <v>894</v>
      </c>
      <c r="V148" s="287" t="s">
        <v>2049</v>
      </c>
    </row>
    <row r="149" spans="1:22" ht="23.25" x14ac:dyDescent="0.45">
      <c r="A149" s="398">
        <v>143</v>
      </c>
      <c r="B149" s="359">
        <v>6</v>
      </c>
      <c r="C149" s="359">
        <v>8</v>
      </c>
      <c r="D149" s="333"/>
      <c r="E149" s="359" t="s">
        <v>2348</v>
      </c>
      <c r="F149" s="359" t="s">
        <v>69</v>
      </c>
      <c r="G149" s="430" t="s">
        <v>585</v>
      </c>
      <c r="H149" s="359" t="s">
        <v>1612</v>
      </c>
      <c r="I149" s="360" t="s">
        <v>2349</v>
      </c>
      <c r="J149" s="359" t="s">
        <v>1106</v>
      </c>
      <c r="K149" s="359" t="s">
        <v>2072</v>
      </c>
      <c r="L149" s="410">
        <v>46213</v>
      </c>
      <c r="M149" s="353">
        <v>46325</v>
      </c>
      <c r="N149" s="408">
        <v>0.9</v>
      </c>
      <c r="O149" s="312" t="s">
        <v>1860</v>
      </c>
      <c r="P149" s="317"/>
      <c r="Q149" s="320"/>
      <c r="R149" s="317"/>
      <c r="S149" s="312"/>
      <c r="U149" s="287" t="s">
        <v>894</v>
      </c>
      <c r="V149" s="287" t="s">
        <v>2049</v>
      </c>
    </row>
    <row r="150" spans="1:22" x14ac:dyDescent="0.45">
      <c r="A150" s="287">
        <v>144</v>
      </c>
      <c r="B150" s="348">
        <v>6</v>
      </c>
      <c r="C150" s="348">
        <v>41</v>
      </c>
      <c r="D150" s="348"/>
      <c r="E150" s="348" t="s">
        <v>2350</v>
      </c>
      <c r="F150" s="348"/>
      <c r="G150" s="348"/>
      <c r="H150" s="348" t="s">
        <v>1612</v>
      </c>
      <c r="I150" s="350" t="s">
        <v>2351</v>
      </c>
      <c r="J150" s="348"/>
      <c r="K150" s="351"/>
      <c r="L150" s="411"/>
      <c r="M150" s="413" t="s">
        <v>541</v>
      </c>
      <c r="N150" s="415"/>
      <c r="O150" s="417"/>
      <c r="P150" s="419"/>
      <c r="Q150" s="419"/>
      <c r="R150" s="424"/>
      <c r="S150" s="312"/>
    </row>
    <row r="151" spans="1:22" x14ac:dyDescent="0.45">
      <c r="A151" s="287">
        <v>145</v>
      </c>
      <c r="B151" s="348">
        <v>6</v>
      </c>
      <c r="C151" s="348">
        <v>42</v>
      </c>
      <c r="D151" s="348"/>
      <c r="E151" s="348" t="s">
        <v>2352</v>
      </c>
      <c r="F151" s="348"/>
      <c r="G151" s="348"/>
      <c r="H151" s="348" t="s">
        <v>1612</v>
      </c>
      <c r="I151" s="350" t="s">
        <v>2353</v>
      </c>
      <c r="J151" s="348"/>
      <c r="K151" s="351"/>
      <c r="L151" s="411"/>
      <c r="M151" s="413" t="s">
        <v>541</v>
      </c>
      <c r="N151" s="415"/>
      <c r="O151" s="417"/>
      <c r="P151" s="419"/>
      <c r="Q151" s="419"/>
      <c r="R151" s="424"/>
      <c r="S151" s="312"/>
    </row>
    <row r="152" spans="1:22" x14ac:dyDescent="0.45">
      <c r="A152" s="398">
        <v>146</v>
      </c>
      <c r="B152" s="312">
        <v>6</v>
      </c>
      <c r="C152" s="312">
        <v>118</v>
      </c>
      <c r="D152" s="324" t="s">
        <v>1367</v>
      </c>
      <c r="E152" s="312" t="s">
        <v>2354</v>
      </c>
      <c r="F152" s="312" t="s">
        <v>70</v>
      </c>
      <c r="G152" s="312" t="s">
        <v>586</v>
      </c>
      <c r="H152" s="312" t="s">
        <v>77</v>
      </c>
      <c r="I152" s="325" t="s">
        <v>2355</v>
      </c>
      <c r="J152" s="312" t="s">
        <v>1106</v>
      </c>
      <c r="K152" s="312"/>
      <c r="L152" s="328">
        <v>46235</v>
      </c>
      <c r="M152" s="346">
        <v>46251</v>
      </c>
      <c r="N152" s="329">
        <v>1</v>
      </c>
      <c r="O152" s="312" t="s">
        <v>1859</v>
      </c>
      <c r="P152" s="326">
        <v>46295</v>
      </c>
      <c r="Q152" s="330"/>
      <c r="R152" s="326"/>
      <c r="S152" s="312"/>
      <c r="U152" s="287" t="s">
        <v>894</v>
      </c>
      <c r="V152" s="287" t="s">
        <v>2049</v>
      </c>
    </row>
    <row r="153" spans="1:22" x14ac:dyDescent="0.45">
      <c r="A153" s="398">
        <v>147</v>
      </c>
      <c r="B153" s="312">
        <v>6</v>
      </c>
      <c r="C153" s="312">
        <v>119</v>
      </c>
      <c r="D153" s="333"/>
      <c r="E153" s="312" t="s">
        <v>2356</v>
      </c>
      <c r="F153" s="312" t="s">
        <v>70</v>
      </c>
      <c r="G153" s="312" t="s">
        <v>586</v>
      </c>
      <c r="H153" s="312" t="s">
        <v>77</v>
      </c>
      <c r="I153" s="325" t="s">
        <v>2357</v>
      </c>
      <c r="J153" s="312" t="s">
        <v>1106</v>
      </c>
      <c r="K153" s="312"/>
      <c r="L153" s="328">
        <v>46280</v>
      </c>
      <c r="M153" s="399">
        <v>46316</v>
      </c>
      <c r="N153" s="329">
        <v>0</v>
      </c>
      <c r="O153" s="312" t="s">
        <v>1860</v>
      </c>
      <c r="P153" s="334"/>
      <c r="Q153" s="336"/>
      <c r="R153" s="334"/>
      <c r="S153" s="312"/>
      <c r="U153" s="287" t="s">
        <v>894</v>
      </c>
      <c r="V153" s="287" t="s">
        <v>2049</v>
      </c>
    </row>
    <row r="154" spans="1:22" ht="23.25" x14ac:dyDescent="0.45">
      <c r="A154" s="398">
        <v>148</v>
      </c>
      <c r="B154" s="314">
        <v>6</v>
      </c>
      <c r="C154" s="314">
        <v>120</v>
      </c>
      <c r="D154" s="337" t="s">
        <v>1370</v>
      </c>
      <c r="E154" s="314" t="s">
        <v>2358</v>
      </c>
      <c r="F154" s="314" t="s">
        <v>71</v>
      </c>
      <c r="G154" s="314" t="s">
        <v>587</v>
      </c>
      <c r="H154" s="314" t="s">
        <v>77</v>
      </c>
      <c r="I154" s="316" t="s">
        <v>2359</v>
      </c>
      <c r="J154" s="314" t="s">
        <v>1106</v>
      </c>
      <c r="K154" s="314"/>
      <c r="L154" s="318">
        <v>46235</v>
      </c>
      <c r="M154" s="431">
        <f>P154-7</f>
        <v>46288</v>
      </c>
      <c r="N154" s="319">
        <v>0</v>
      </c>
      <c r="O154" s="312" t="s">
        <v>1860</v>
      </c>
      <c r="P154" s="338">
        <v>46295</v>
      </c>
      <c r="Q154" s="341"/>
      <c r="R154" s="338"/>
      <c r="S154" s="312"/>
      <c r="U154" s="287" t="s">
        <v>894</v>
      </c>
      <c r="V154" s="287" t="s">
        <v>2049</v>
      </c>
    </row>
    <row r="155" spans="1:22" ht="23.25" x14ac:dyDescent="0.45">
      <c r="A155" s="398">
        <v>149</v>
      </c>
      <c r="B155" s="314">
        <v>6</v>
      </c>
      <c r="C155" s="314">
        <v>121</v>
      </c>
      <c r="D155" s="315"/>
      <c r="E155" s="314" t="s">
        <v>2360</v>
      </c>
      <c r="F155" s="314" t="s">
        <v>71</v>
      </c>
      <c r="G155" s="314" t="s">
        <v>587</v>
      </c>
      <c r="H155" s="314" t="s">
        <v>77</v>
      </c>
      <c r="I155" s="316" t="s">
        <v>2361</v>
      </c>
      <c r="J155" s="314" t="s">
        <v>1106</v>
      </c>
      <c r="K155" s="314"/>
      <c r="L155" s="318">
        <v>46280</v>
      </c>
      <c r="M155" s="401">
        <v>46316</v>
      </c>
      <c r="N155" s="319">
        <v>0</v>
      </c>
      <c r="O155" s="312" t="s">
        <v>1860</v>
      </c>
      <c r="P155" s="317"/>
      <c r="Q155" s="320"/>
      <c r="R155" s="317"/>
      <c r="S155" s="312"/>
      <c r="U155" s="287" t="s">
        <v>894</v>
      </c>
      <c r="V155" s="287" t="s">
        <v>2049</v>
      </c>
    </row>
    <row r="156" spans="1:22" x14ac:dyDescent="0.45">
      <c r="A156" s="287">
        <v>150</v>
      </c>
      <c r="B156" s="348">
        <v>6</v>
      </c>
      <c r="C156" s="348">
        <v>122</v>
      </c>
      <c r="D156" s="348"/>
      <c r="E156" s="348" t="s">
        <v>2362</v>
      </c>
      <c r="F156" s="348"/>
      <c r="G156" s="348"/>
      <c r="H156" s="348" t="s">
        <v>77</v>
      </c>
      <c r="I156" s="350" t="s">
        <v>2363</v>
      </c>
      <c r="J156" s="348"/>
      <c r="K156" s="351"/>
      <c r="L156" s="411"/>
      <c r="M156" s="413" t="s">
        <v>541</v>
      </c>
      <c r="N156" s="415"/>
      <c r="O156" s="417"/>
      <c r="P156" s="419"/>
      <c r="Q156" s="419"/>
      <c r="R156" s="424"/>
      <c r="S156" s="312"/>
    </row>
    <row r="157" spans="1:22" x14ac:dyDescent="0.45">
      <c r="A157" s="287">
        <v>151</v>
      </c>
      <c r="B157" s="348">
        <v>6</v>
      </c>
      <c r="C157" s="348">
        <v>123</v>
      </c>
      <c r="D157" s="348"/>
      <c r="E157" s="348" t="s">
        <v>2364</v>
      </c>
      <c r="F157" s="348"/>
      <c r="G157" s="348"/>
      <c r="H157" s="348" t="s">
        <v>77</v>
      </c>
      <c r="I157" s="350" t="s">
        <v>2365</v>
      </c>
      <c r="J157" s="348"/>
      <c r="K157" s="351"/>
      <c r="L157" s="411"/>
      <c r="M157" s="413" t="s">
        <v>541</v>
      </c>
      <c r="N157" s="415"/>
      <c r="O157" s="417"/>
      <c r="P157" s="419"/>
      <c r="Q157" s="419"/>
      <c r="R157" s="424"/>
      <c r="S157" s="312"/>
    </row>
    <row r="158" spans="1:22" ht="23.25" x14ac:dyDescent="0.45">
      <c r="A158" s="398">
        <v>152</v>
      </c>
      <c r="B158" s="314">
        <v>6</v>
      </c>
      <c r="C158" s="314">
        <v>134</v>
      </c>
      <c r="D158" s="337" t="s">
        <v>1385</v>
      </c>
      <c r="E158" s="314" t="s">
        <v>2366</v>
      </c>
      <c r="F158" s="314" t="s">
        <v>90</v>
      </c>
      <c r="G158" s="314" t="s">
        <v>594</v>
      </c>
      <c r="H158" s="314" t="s">
        <v>1612</v>
      </c>
      <c r="I158" s="316" t="s">
        <v>2367</v>
      </c>
      <c r="J158" s="314" t="s">
        <v>1106</v>
      </c>
      <c r="K158" s="314"/>
      <c r="L158" s="318">
        <v>46235</v>
      </c>
      <c r="M158" s="431">
        <v>46288</v>
      </c>
      <c r="N158" s="319">
        <v>0.25</v>
      </c>
      <c r="O158" s="312" t="s">
        <v>1860</v>
      </c>
      <c r="P158" s="338">
        <v>46295</v>
      </c>
      <c r="Q158" s="341"/>
      <c r="R158" s="338"/>
      <c r="S158" s="312"/>
      <c r="U158" s="287" t="s">
        <v>894</v>
      </c>
      <c r="V158" s="287" t="s">
        <v>2049</v>
      </c>
    </row>
    <row r="159" spans="1:22" ht="23.25" x14ac:dyDescent="0.45">
      <c r="A159" s="398">
        <v>153</v>
      </c>
      <c r="B159" s="314">
        <v>6</v>
      </c>
      <c r="C159" s="314">
        <v>135</v>
      </c>
      <c r="D159" s="315"/>
      <c r="E159" s="314" t="s">
        <v>2368</v>
      </c>
      <c r="F159" s="314" t="s">
        <v>90</v>
      </c>
      <c r="G159" s="314" t="s">
        <v>594</v>
      </c>
      <c r="H159" s="314" t="s">
        <v>1612</v>
      </c>
      <c r="I159" s="316" t="s">
        <v>2369</v>
      </c>
      <c r="J159" s="314" t="s">
        <v>1106</v>
      </c>
      <c r="K159" s="314"/>
      <c r="L159" s="318">
        <v>46280</v>
      </c>
      <c r="M159" s="401">
        <v>46316</v>
      </c>
      <c r="N159" s="319">
        <v>0</v>
      </c>
      <c r="O159" s="312" t="s">
        <v>1860</v>
      </c>
      <c r="P159" s="317"/>
      <c r="Q159" s="320"/>
      <c r="R159" s="317"/>
      <c r="S159" s="312"/>
      <c r="U159" s="287" t="s">
        <v>894</v>
      </c>
      <c r="V159" s="287" t="s">
        <v>2049</v>
      </c>
    </row>
    <row r="160" spans="1:22" ht="23.25" x14ac:dyDescent="0.45">
      <c r="A160" s="287">
        <v>154</v>
      </c>
      <c r="B160" s="312">
        <v>6</v>
      </c>
      <c r="C160" s="312">
        <v>140</v>
      </c>
      <c r="D160" s="324" t="s">
        <v>1393</v>
      </c>
      <c r="E160" s="312" t="s">
        <v>2370</v>
      </c>
      <c r="F160" s="312"/>
      <c r="G160" s="312"/>
      <c r="H160" s="312" t="s">
        <v>1612</v>
      </c>
      <c r="I160" s="325" t="s">
        <v>2371</v>
      </c>
      <c r="J160" s="312" t="s">
        <v>1106</v>
      </c>
      <c r="K160" s="312"/>
      <c r="L160" s="327">
        <v>46218</v>
      </c>
      <c r="M160" s="362">
        <v>46295</v>
      </c>
      <c r="N160" s="329">
        <v>0.5</v>
      </c>
      <c r="O160" s="312" t="s">
        <v>1860</v>
      </c>
      <c r="P160" s="326">
        <v>46248</v>
      </c>
      <c r="Q160" s="330"/>
      <c r="R160" s="326"/>
      <c r="S160" s="312"/>
      <c r="U160" s="287" t="s">
        <v>894</v>
      </c>
      <c r="V160" s="287" t="s">
        <v>2049</v>
      </c>
    </row>
    <row r="161" spans="1:22" ht="23.25" x14ac:dyDescent="0.45">
      <c r="A161" s="287">
        <v>155</v>
      </c>
      <c r="B161" s="312">
        <v>6</v>
      </c>
      <c r="C161" s="312">
        <v>141</v>
      </c>
      <c r="D161" s="333"/>
      <c r="E161" s="312" t="s">
        <v>2372</v>
      </c>
      <c r="F161" s="312"/>
      <c r="G161" s="312"/>
      <c r="H161" s="312" t="s">
        <v>1612</v>
      </c>
      <c r="I161" s="325" t="s">
        <v>2373</v>
      </c>
      <c r="J161" s="312" t="s">
        <v>1106</v>
      </c>
      <c r="K161" s="312"/>
      <c r="L161" s="327">
        <v>46233</v>
      </c>
      <c r="M161" s="362">
        <v>46325</v>
      </c>
      <c r="N161" s="329">
        <v>0.5</v>
      </c>
      <c r="O161" s="312" t="s">
        <v>1860</v>
      </c>
      <c r="P161" s="334"/>
      <c r="Q161" s="336"/>
      <c r="R161" s="334"/>
      <c r="S161" s="312"/>
      <c r="U161" s="287" t="s">
        <v>894</v>
      </c>
      <c r="V161" s="287" t="s">
        <v>2049</v>
      </c>
    </row>
    <row r="162" spans="1:22" ht="23.25" x14ac:dyDescent="0.45">
      <c r="A162" s="287">
        <v>156</v>
      </c>
      <c r="B162" s="314">
        <v>6</v>
      </c>
      <c r="C162" s="314">
        <v>142</v>
      </c>
      <c r="D162" s="337" t="s">
        <v>1396</v>
      </c>
      <c r="E162" s="314" t="s">
        <v>2374</v>
      </c>
      <c r="F162" s="314"/>
      <c r="G162" s="314"/>
      <c r="H162" s="314" t="s">
        <v>1612</v>
      </c>
      <c r="I162" s="316" t="s">
        <v>2375</v>
      </c>
      <c r="J162" s="314" t="s">
        <v>1106</v>
      </c>
      <c r="K162" s="314"/>
      <c r="L162" s="339">
        <v>46218</v>
      </c>
      <c r="M162" s="342">
        <v>46295</v>
      </c>
      <c r="N162" s="319">
        <v>0.5</v>
      </c>
      <c r="O162" s="312" t="s">
        <v>1860</v>
      </c>
      <c r="P162" s="338">
        <v>46248</v>
      </c>
      <c r="Q162" s="341"/>
      <c r="R162" s="338"/>
      <c r="S162" s="312"/>
      <c r="U162" s="287" t="s">
        <v>894</v>
      </c>
      <c r="V162" s="287" t="s">
        <v>2049</v>
      </c>
    </row>
    <row r="163" spans="1:22" ht="23.25" x14ac:dyDescent="0.45">
      <c r="A163" s="287">
        <v>157</v>
      </c>
      <c r="B163" s="314">
        <v>6</v>
      </c>
      <c r="C163" s="314">
        <v>143</v>
      </c>
      <c r="D163" s="315"/>
      <c r="E163" s="314" t="s">
        <v>2376</v>
      </c>
      <c r="F163" s="314"/>
      <c r="G163" s="314"/>
      <c r="H163" s="314" t="s">
        <v>1612</v>
      </c>
      <c r="I163" s="316" t="s">
        <v>2377</v>
      </c>
      <c r="J163" s="314" t="s">
        <v>1106</v>
      </c>
      <c r="K163" s="314"/>
      <c r="L163" s="339">
        <v>46233</v>
      </c>
      <c r="M163" s="342">
        <v>46325</v>
      </c>
      <c r="N163" s="319">
        <v>0.5</v>
      </c>
      <c r="O163" s="312" t="s">
        <v>1860</v>
      </c>
      <c r="P163" s="317"/>
      <c r="Q163" s="320"/>
      <c r="R163" s="317"/>
      <c r="S163" s="312"/>
      <c r="U163" s="287" t="s">
        <v>894</v>
      </c>
      <c r="V163" s="287" t="s">
        <v>2049</v>
      </c>
    </row>
    <row r="164" spans="1:22" ht="23.25" x14ac:dyDescent="0.45">
      <c r="A164" s="398">
        <v>158</v>
      </c>
      <c r="B164" s="312">
        <v>6</v>
      </c>
      <c r="C164" s="312">
        <v>144</v>
      </c>
      <c r="D164" s="324" t="s">
        <v>1399</v>
      </c>
      <c r="E164" s="312" t="s">
        <v>2378</v>
      </c>
      <c r="F164" s="312"/>
      <c r="G164" s="354" t="s">
        <v>593</v>
      </c>
      <c r="H164" s="312" t="s">
        <v>1612</v>
      </c>
      <c r="I164" s="325" t="s">
        <v>2379</v>
      </c>
      <c r="J164" s="312" t="s">
        <v>784</v>
      </c>
      <c r="K164" s="312"/>
      <c r="L164" s="328">
        <v>46173</v>
      </c>
      <c r="M164" s="362">
        <v>46295</v>
      </c>
      <c r="N164" s="329">
        <v>0.9</v>
      </c>
      <c r="O164" s="312" t="s">
        <v>1860</v>
      </c>
      <c r="P164" s="326">
        <v>46233</v>
      </c>
      <c r="Q164" s="330"/>
      <c r="R164" s="326"/>
      <c r="S164" s="312" t="s">
        <v>2129</v>
      </c>
      <c r="U164" s="287" t="s">
        <v>894</v>
      </c>
      <c r="V164" s="287" t="s">
        <v>2049</v>
      </c>
    </row>
    <row r="165" spans="1:22" ht="23.25" x14ac:dyDescent="0.45">
      <c r="A165" s="398">
        <v>159</v>
      </c>
      <c r="B165" s="363">
        <v>6</v>
      </c>
      <c r="C165" s="363">
        <v>145</v>
      </c>
      <c r="D165" s="409"/>
      <c r="E165" s="363" t="s">
        <v>2380</v>
      </c>
      <c r="F165" s="363"/>
      <c r="G165" s="432" t="s">
        <v>593</v>
      </c>
      <c r="H165" s="363" t="s">
        <v>1612</v>
      </c>
      <c r="I165" s="364" t="s">
        <v>2381</v>
      </c>
      <c r="J165" s="363" t="s">
        <v>2055</v>
      </c>
      <c r="K165" s="363"/>
      <c r="L165" s="412">
        <v>46218</v>
      </c>
      <c r="M165" s="414">
        <v>46325</v>
      </c>
      <c r="N165" s="416">
        <v>0</v>
      </c>
      <c r="O165" s="363" t="s">
        <v>1860</v>
      </c>
      <c r="P165" s="421"/>
      <c r="Q165" s="423"/>
      <c r="R165" s="421"/>
      <c r="S165" s="365" t="s">
        <v>2053</v>
      </c>
      <c r="U165" s="287" t="s">
        <v>894</v>
      </c>
      <c r="V165" s="287" t="s">
        <v>2049</v>
      </c>
    </row>
    <row r="166" spans="1:22" x14ac:dyDescent="0.45">
      <c r="A166" s="398">
        <v>160</v>
      </c>
      <c r="B166" s="314">
        <v>6</v>
      </c>
      <c r="C166" s="314"/>
      <c r="D166" s="337"/>
      <c r="E166" s="314" t="s">
        <v>2382</v>
      </c>
      <c r="F166" s="314" t="s">
        <v>173</v>
      </c>
      <c r="G166" s="314" t="s">
        <v>640</v>
      </c>
      <c r="H166" s="314" t="s">
        <v>86</v>
      </c>
      <c r="I166" s="316" t="s">
        <v>2383</v>
      </c>
      <c r="J166" s="314" t="s">
        <v>2384</v>
      </c>
      <c r="K166" s="314"/>
      <c r="L166" s="366">
        <v>46356</v>
      </c>
      <c r="M166" s="366">
        <v>46326</v>
      </c>
      <c r="N166" s="319">
        <v>0</v>
      </c>
      <c r="O166" s="314" t="s">
        <v>1860</v>
      </c>
      <c r="P166" s="397"/>
      <c r="Q166" s="291"/>
      <c r="R166" s="420"/>
      <c r="S166" s="420"/>
      <c r="U166" s="287" t="s">
        <v>2319</v>
      </c>
      <c r="V166" s="287" t="s">
        <v>2049</v>
      </c>
    </row>
    <row r="167" spans="1:22" x14ac:dyDescent="0.45">
      <c r="A167" s="398">
        <v>161</v>
      </c>
      <c r="B167" s="314">
        <v>6</v>
      </c>
      <c r="C167" s="314"/>
      <c r="D167" s="314"/>
      <c r="E167" s="314" t="s">
        <v>2385</v>
      </c>
      <c r="F167" s="314" t="s">
        <v>173</v>
      </c>
      <c r="G167" s="314" t="s">
        <v>640</v>
      </c>
      <c r="H167" s="314" t="s">
        <v>86</v>
      </c>
      <c r="I167" s="316" t="s">
        <v>2386</v>
      </c>
      <c r="J167" s="314" t="s">
        <v>2384</v>
      </c>
      <c r="K167" s="314"/>
      <c r="L167" s="366">
        <v>46416</v>
      </c>
      <c r="M167" s="366">
        <v>46386</v>
      </c>
      <c r="N167" s="319">
        <v>0</v>
      </c>
      <c r="O167" s="314" t="s">
        <v>1860</v>
      </c>
      <c r="P167" s="420"/>
      <c r="Q167" s="420"/>
      <c r="R167" s="420"/>
      <c r="S167" s="420"/>
      <c r="U167" s="287" t="s">
        <v>2319</v>
      </c>
      <c r="V167" s="287" t="s">
        <v>2049</v>
      </c>
    </row>
    <row r="168" spans="1:22" x14ac:dyDescent="0.45">
      <c r="A168" s="287">
        <v>162</v>
      </c>
      <c r="B168" s="312">
        <v>6</v>
      </c>
      <c r="C168" s="312"/>
      <c r="D168" s="409"/>
      <c r="E168" s="312" t="s">
        <v>2382</v>
      </c>
      <c r="F168" s="312"/>
      <c r="G168" s="312"/>
      <c r="H168" s="312" t="s">
        <v>86</v>
      </c>
      <c r="I168" s="325" t="s">
        <v>2387</v>
      </c>
      <c r="J168" s="312" t="s">
        <v>2388</v>
      </c>
      <c r="K168" s="312"/>
      <c r="L168" s="367">
        <v>47331</v>
      </c>
      <c r="M168" s="367">
        <v>47482</v>
      </c>
      <c r="N168" s="368">
        <v>0</v>
      </c>
      <c r="O168" s="314" t="s">
        <v>1860</v>
      </c>
      <c r="P168" s="288"/>
      <c r="Q168" s="288"/>
      <c r="U168" s="287" t="s">
        <v>2319</v>
      </c>
      <c r="V168" s="287" t="s">
        <v>2389</v>
      </c>
    </row>
    <row r="169" spans="1:22" x14ac:dyDescent="0.45">
      <c r="A169" s="287">
        <v>163</v>
      </c>
      <c r="B169" s="312">
        <v>6</v>
      </c>
      <c r="C169" s="312"/>
      <c r="D169" s="312"/>
      <c r="E169" s="312" t="s">
        <v>2390</v>
      </c>
      <c r="F169" s="312"/>
      <c r="G169" s="312"/>
      <c r="H169" s="312" t="s">
        <v>86</v>
      </c>
      <c r="I169" s="325" t="s">
        <v>2391</v>
      </c>
      <c r="J169" s="312" t="s">
        <v>2388</v>
      </c>
      <c r="K169" s="312"/>
      <c r="L169" s="367">
        <v>47391</v>
      </c>
      <c r="M169" s="367">
        <v>47542</v>
      </c>
      <c r="N169" s="368">
        <v>0</v>
      </c>
      <c r="O169" s="314" t="s">
        <v>1860</v>
      </c>
      <c r="P169" s="288"/>
      <c r="Q169" s="288"/>
      <c r="U169" s="287" t="s">
        <v>2319</v>
      </c>
      <c r="V169" s="287" t="s">
        <v>2389</v>
      </c>
    </row>
    <row r="170" spans="1:22" x14ac:dyDescent="0.45">
      <c r="A170" s="398">
        <v>164</v>
      </c>
      <c r="B170" s="314">
        <v>6</v>
      </c>
      <c r="C170" s="314"/>
      <c r="D170" s="314"/>
      <c r="E170" s="314" t="s">
        <v>2392</v>
      </c>
      <c r="F170" s="314" t="s">
        <v>164</v>
      </c>
      <c r="G170" s="314" t="s">
        <v>636</v>
      </c>
      <c r="H170" s="314" t="s">
        <v>178</v>
      </c>
      <c r="I170" s="316" t="s">
        <v>2393</v>
      </c>
      <c r="J170" s="314" t="s">
        <v>1137</v>
      </c>
      <c r="K170" s="319"/>
      <c r="L170" s="366">
        <v>46326</v>
      </c>
      <c r="M170" s="402">
        <v>46416</v>
      </c>
      <c r="N170" s="319">
        <v>0</v>
      </c>
      <c r="O170" s="314" t="s">
        <v>1860</v>
      </c>
      <c r="P170" s="420"/>
      <c r="Q170" s="420"/>
      <c r="R170" s="420"/>
      <c r="S170" s="420"/>
      <c r="U170" s="287" t="s">
        <v>894</v>
      </c>
      <c r="V170" s="287" t="s">
        <v>2049</v>
      </c>
    </row>
    <row r="171" spans="1:22" x14ac:dyDescent="0.45">
      <c r="A171" s="398">
        <v>165</v>
      </c>
      <c r="B171" s="314">
        <v>6</v>
      </c>
      <c r="C171" s="314"/>
      <c r="D171" s="314"/>
      <c r="E171" s="314" t="s">
        <v>2394</v>
      </c>
      <c r="F171" s="314" t="s">
        <v>164</v>
      </c>
      <c r="G171" s="314" t="s">
        <v>636</v>
      </c>
      <c r="H171" s="314" t="s">
        <v>178</v>
      </c>
      <c r="I171" s="316" t="s">
        <v>2395</v>
      </c>
      <c r="J171" s="314" t="s">
        <v>1137</v>
      </c>
      <c r="K171" s="314"/>
      <c r="L171" s="366">
        <v>46386</v>
      </c>
      <c r="M171" s="402">
        <v>46474</v>
      </c>
      <c r="N171" s="319">
        <v>0</v>
      </c>
      <c r="O171" s="314" t="s">
        <v>1860</v>
      </c>
      <c r="P171" s="397"/>
      <c r="Q171" s="291"/>
      <c r="R171" s="420"/>
      <c r="S171" s="420"/>
      <c r="U171" s="287" t="s">
        <v>894</v>
      </c>
      <c r="V171" s="287" t="s">
        <v>2049</v>
      </c>
    </row>
    <row r="172" spans="1:22" x14ac:dyDescent="0.45">
      <c r="A172" s="287">
        <v>166</v>
      </c>
      <c r="B172" s="312">
        <v>6</v>
      </c>
      <c r="C172" s="312"/>
      <c r="D172" s="312"/>
      <c r="E172" s="312" t="s">
        <v>2396</v>
      </c>
      <c r="F172" s="312"/>
      <c r="G172" s="312"/>
      <c r="H172" s="312" t="s">
        <v>178</v>
      </c>
      <c r="I172" s="325" t="s">
        <v>2397</v>
      </c>
      <c r="J172" s="312" t="s">
        <v>2388</v>
      </c>
      <c r="K172" s="368"/>
      <c r="L172" s="367">
        <v>47331</v>
      </c>
      <c r="M172" s="367">
        <v>47483</v>
      </c>
      <c r="N172" s="368">
        <v>0</v>
      </c>
      <c r="O172" s="314" t="s">
        <v>1860</v>
      </c>
      <c r="P172" s="288"/>
      <c r="Q172" s="288"/>
      <c r="U172" s="287" t="s">
        <v>894</v>
      </c>
      <c r="V172" s="287" t="s">
        <v>2389</v>
      </c>
    </row>
    <row r="173" spans="1:22" x14ac:dyDescent="0.45">
      <c r="A173" s="287">
        <v>167</v>
      </c>
      <c r="B173" s="312">
        <v>6</v>
      </c>
      <c r="C173" s="312"/>
      <c r="D173" s="312"/>
      <c r="E173" s="312" t="s">
        <v>2398</v>
      </c>
      <c r="F173" s="312"/>
      <c r="G173" s="312"/>
      <c r="H173" s="312" t="s">
        <v>178</v>
      </c>
      <c r="I173" s="325" t="s">
        <v>2399</v>
      </c>
      <c r="J173" s="312" t="s">
        <v>2388</v>
      </c>
      <c r="K173" s="312"/>
      <c r="L173" s="367">
        <v>47391</v>
      </c>
      <c r="M173" s="367">
        <v>47543</v>
      </c>
      <c r="N173" s="368">
        <v>0</v>
      </c>
      <c r="O173" s="314" t="s">
        <v>1860</v>
      </c>
      <c r="U173" s="287" t="s">
        <v>894</v>
      </c>
      <c r="V173" s="287" t="s">
        <v>2389</v>
      </c>
    </row>
    <row r="174" spans="1:22" s="371" customFormat="1" x14ac:dyDescent="0.45">
      <c r="A174" s="287">
        <v>168</v>
      </c>
      <c r="B174" s="348">
        <v>6</v>
      </c>
      <c r="C174" s="348"/>
      <c r="D174" s="348"/>
      <c r="E174" s="348" t="s">
        <v>2400</v>
      </c>
      <c r="F174" s="348"/>
      <c r="G174" s="348"/>
      <c r="H174" s="348" t="s">
        <v>178</v>
      </c>
      <c r="I174" s="350" t="s">
        <v>2401</v>
      </c>
      <c r="J174" s="348"/>
      <c r="K174" s="369"/>
      <c r="L174" s="370"/>
      <c r="M174" s="370"/>
      <c r="N174" s="369"/>
      <c r="O174" s="356"/>
      <c r="U174" s="372"/>
      <c r="V174" s="372"/>
    </row>
    <row r="175" spans="1:22" s="371" customFormat="1" x14ac:dyDescent="0.45">
      <c r="A175" s="287">
        <v>169</v>
      </c>
      <c r="B175" s="348">
        <v>6</v>
      </c>
      <c r="C175" s="348"/>
      <c r="D175" s="348"/>
      <c r="E175" s="348" t="s">
        <v>2402</v>
      </c>
      <c r="F175" s="348"/>
      <c r="G175" s="348"/>
      <c r="H175" s="348" t="s">
        <v>178</v>
      </c>
      <c r="I175" s="350" t="s">
        <v>2403</v>
      </c>
      <c r="J175" s="348"/>
      <c r="K175" s="348"/>
      <c r="L175" s="370"/>
      <c r="M175" s="370"/>
      <c r="N175" s="369"/>
      <c r="O175" s="356"/>
      <c r="P175" s="372"/>
      <c r="Q175" s="373"/>
      <c r="U175" s="372"/>
      <c r="V175" s="372"/>
    </row>
    <row r="176" spans="1:22" s="371" customFormat="1" x14ac:dyDescent="0.45">
      <c r="A176" s="287">
        <v>170</v>
      </c>
      <c r="B176" s="348">
        <v>6</v>
      </c>
      <c r="C176" s="348"/>
      <c r="D176" s="348"/>
      <c r="E176" s="348" t="s">
        <v>2404</v>
      </c>
      <c r="F176" s="348"/>
      <c r="G176" s="348"/>
      <c r="H176" s="348" t="s">
        <v>178</v>
      </c>
      <c r="I176" s="350" t="s">
        <v>2405</v>
      </c>
      <c r="J176" s="348"/>
      <c r="K176" s="369"/>
      <c r="L176" s="370"/>
      <c r="M176" s="370"/>
      <c r="N176" s="369"/>
      <c r="O176" s="356"/>
      <c r="P176" s="372"/>
      <c r="Q176" s="373"/>
      <c r="U176" s="372"/>
      <c r="V176" s="372"/>
    </row>
    <row r="177" spans="1:22" s="371" customFormat="1" x14ac:dyDescent="0.45">
      <c r="A177" s="287">
        <v>171</v>
      </c>
      <c r="B177" s="348">
        <v>6</v>
      </c>
      <c r="C177" s="348"/>
      <c r="D177" s="348"/>
      <c r="E177" s="348" t="s">
        <v>2406</v>
      </c>
      <c r="F177" s="348"/>
      <c r="G177" s="348"/>
      <c r="H177" s="348" t="s">
        <v>178</v>
      </c>
      <c r="I177" s="350" t="s">
        <v>2407</v>
      </c>
      <c r="J177" s="348"/>
      <c r="K177" s="348"/>
      <c r="L177" s="370"/>
      <c r="M177" s="370"/>
      <c r="N177" s="369"/>
      <c r="O177" s="356"/>
      <c r="P177" s="372"/>
      <c r="Q177" s="373"/>
      <c r="U177" s="372"/>
      <c r="V177" s="372"/>
    </row>
    <row r="178" spans="1:22" x14ac:dyDescent="0.45">
      <c r="A178" s="398">
        <v>172</v>
      </c>
      <c r="B178" s="314">
        <v>6</v>
      </c>
      <c r="C178" s="314"/>
      <c r="D178" s="314"/>
      <c r="E178" s="314" t="s">
        <v>2408</v>
      </c>
      <c r="F178" s="314" t="s">
        <v>162</v>
      </c>
      <c r="G178" s="314" t="s">
        <v>634</v>
      </c>
      <c r="H178" s="314" t="s">
        <v>178</v>
      </c>
      <c r="I178" s="316" t="s">
        <v>2409</v>
      </c>
      <c r="J178" s="314" t="s">
        <v>1137</v>
      </c>
      <c r="K178" s="314"/>
      <c r="L178" s="366">
        <v>46235</v>
      </c>
      <c r="M178" s="366">
        <v>46357</v>
      </c>
      <c r="N178" s="319">
        <v>0</v>
      </c>
      <c r="O178" s="314" t="s">
        <v>1860</v>
      </c>
      <c r="P178" s="397"/>
      <c r="Q178" s="291"/>
      <c r="R178" s="420"/>
      <c r="S178" s="420"/>
      <c r="U178" s="287" t="s">
        <v>2319</v>
      </c>
      <c r="V178" s="287" t="s">
        <v>2049</v>
      </c>
    </row>
    <row r="179" spans="1:22" x14ac:dyDescent="0.45">
      <c r="A179" s="398">
        <v>173</v>
      </c>
      <c r="B179" s="314">
        <v>6</v>
      </c>
      <c r="C179" s="314"/>
      <c r="D179" s="314"/>
      <c r="E179" s="314" t="s">
        <v>2410</v>
      </c>
      <c r="F179" s="314" t="s">
        <v>162</v>
      </c>
      <c r="G179" s="314" t="s">
        <v>634</v>
      </c>
      <c r="H179" s="314" t="s">
        <v>178</v>
      </c>
      <c r="I179" s="316" t="s">
        <v>2411</v>
      </c>
      <c r="J179" s="314" t="s">
        <v>1137</v>
      </c>
      <c r="K179" s="314"/>
      <c r="L179" s="366">
        <v>46295</v>
      </c>
      <c r="M179" s="366">
        <v>46417</v>
      </c>
      <c r="N179" s="319">
        <v>0</v>
      </c>
      <c r="O179" s="314" t="s">
        <v>1860</v>
      </c>
      <c r="P179" s="397"/>
      <c r="Q179" s="291"/>
      <c r="R179" s="420"/>
      <c r="S179" s="420"/>
      <c r="U179" s="287" t="s">
        <v>2319</v>
      </c>
      <c r="V179" s="287" t="s">
        <v>2049</v>
      </c>
    </row>
    <row r="180" spans="1:22" x14ac:dyDescent="0.45">
      <c r="A180" s="398">
        <v>174</v>
      </c>
      <c r="B180" s="312">
        <v>6</v>
      </c>
      <c r="C180" s="312"/>
      <c r="D180" s="312"/>
      <c r="E180" s="312" t="s">
        <v>2412</v>
      </c>
      <c r="F180" s="312" t="s">
        <v>166</v>
      </c>
      <c r="G180" s="312" t="s">
        <v>638</v>
      </c>
      <c r="H180" s="312" t="s">
        <v>178</v>
      </c>
      <c r="I180" s="325" t="s">
        <v>2413</v>
      </c>
      <c r="J180" s="312" t="s">
        <v>1127</v>
      </c>
      <c r="K180" s="312"/>
      <c r="L180" s="367">
        <v>46265</v>
      </c>
      <c r="M180" s="402">
        <v>46288</v>
      </c>
      <c r="N180" s="368">
        <v>0</v>
      </c>
      <c r="O180" s="314" t="s">
        <v>1861</v>
      </c>
      <c r="P180" s="397"/>
      <c r="Q180" s="291"/>
      <c r="R180" s="420"/>
      <c r="S180" s="420"/>
      <c r="U180" s="287" t="s">
        <v>2319</v>
      </c>
      <c r="V180" s="287" t="s">
        <v>2049</v>
      </c>
    </row>
    <row r="181" spans="1:22" x14ac:dyDescent="0.45">
      <c r="A181" s="398">
        <v>175</v>
      </c>
      <c r="B181" s="312">
        <v>6</v>
      </c>
      <c r="C181" s="312"/>
      <c r="D181" s="312"/>
      <c r="E181" s="312" t="s">
        <v>2414</v>
      </c>
      <c r="F181" s="312" t="s">
        <v>166</v>
      </c>
      <c r="G181" s="312" t="s">
        <v>638</v>
      </c>
      <c r="H181" s="312" t="s">
        <v>178</v>
      </c>
      <c r="I181" s="325" t="s">
        <v>2415</v>
      </c>
      <c r="J181" s="312" t="s">
        <v>1127</v>
      </c>
      <c r="K181" s="312"/>
      <c r="L181" s="367">
        <v>46325</v>
      </c>
      <c r="M181" s="367">
        <v>46325</v>
      </c>
      <c r="N181" s="368">
        <v>0</v>
      </c>
      <c r="O181" s="314" t="s">
        <v>1860</v>
      </c>
      <c r="P181" s="397"/>
      <c r="Q181" s="291"/>
      <c r="R181" s="420"/>
      <c r="S181" s="420"/>
      <c r="U181" s="287" t="s">
        <v>2319</v>
      </c>
      <c r="V181" s="287" t="s">
        <v>2049</v>
      </c>
    </row>
    <row r="182" spans="1:22" x14ac:dyDescent="0.45">
      <c r="A182" s="287">
        <v>176</v>
      </c>
      <c r="B182" s="314">
        <v>6</v>
      </c>
      <c r="C182" s="314"/>
      <c r="D182" s="314"/>
      <c r="E182" s="314" t="s">
        <v>2416</v>
      </c>
      <c r="F182" s="314"/>
      <c r="G182" s="314"/>
      <c r="H182" s="314" t="s">
        <v>178</v>
      </c>
      <c r="I182" s="316" t="s">
        <v>2417</v>
      </c>
      <c r="J182" s="314" t="s">
        <v>2388</v>
      </c>
      <c r="K182" s="314"/>
      <c r="L182" s="366">
        <v>47239</v>
      </c>
      <c r="M182" s="366">
        <v>47204</v>
      </c>
      <c r="N182" s="319">
        <v>0</v>
      </c>
      <c r="O182" s="314" t="s">
        <v>1860</v>
      </c>
      <c r="U182" s="287" t="s">
        <v>2319</v>
      </c>
      <c r="V182" s="287" t="s">
        <v>2389</v>
      </c>
    </row>
    <row r="183" spans="1:22" x14ac:dyDescent="0.45">
      <c r="A183" s="287">
        <v>177</v>
      </c>
      <c r="B183" s="314">
        <v>6</v>
      </c>
      <c r="C183" s="314"/>
      <c r="D183" s="314"/>
      <c r="E183" s="314" t="s">
        <v>2418</v>
      </c>
      <c r="F183" s="314"/>
      <c r="G183" s="314"/>
      <c r="H183" s="314" t="s">
        <v>178</v>
      </c>
      <c r="I183" s="316" t="s">
        <v>2419</v>
      </c>
      <c r="J183" s="314" t="s">
        <v>2388</v>
      </c>
      <c r="K183" s="314"/>
      <c r="L183" s="366">
        <v>47299</v>
      </c>
      <c r="M183" s="366">
        <v>47264</v>
      </c>
      <c r="N183" s="319">
        <v>0</v>
      </c>
      <c r="O183" s="314" t="s">
        <v>1860</v>
      </c>
      <c r="U183" s="287" t="s">
        <v>2319</v>
      </c>
      <c r="V183" s="287" t="s">
        <v>2389</v>
      </c>
    </row>
    <row r="184" spans="1:22" x14ac:dyDescent="0.45">
      <c r="A184" s="287">
        <v>178</v>
      </c>
      <c r="B184" s="312">
        <v>6</v>
      </c>
      <c r="C184" s="312"/>
      <c r="D184" s="312"/>
      <c r="E184" s="312" t="s">
        <v>2420</v>
      </c>
      <c r="F184" s="312" t="s">
        <v>136</v>
      </c>
      <c r="G184" s="312" t="s">
        <v>615</v>
      </c>
      <c r="H184" s="312" t="s">
        <v>138</v>
      </c>
      <c r="I184" s="325" t="s">
        <v>2421</v>
      </c>
      <c r="J184" s="312" t="s">
        <v>1140</v>
      </c>
      <c r="K184" s="312"/>
      <c r="L184" s="367">
        <v>46265</v>
      </c>
      <c r="M184" s="367">
        <v>46356</v>
      </c>
      <c r="N184" s="368">
        <v>0</v>
      </c>
      <c r="O184" s="314" t="s">
        <v>1860</v>
      </c>
      <c r="P184" s="397"/>
      <c r="Q184" s="291"/>
      <c r="R184" s="420"/>
      <c r="S184" s="420"/>
      <c r="U184" s="287" t="s">
        <v>2319</v>
      </c>
      <c r="V184" s="287" t="s">
        <v>2049</v>
      </c>
    </row>
    <row r="185" spans="1:22" x14ac:dyDescent="0.45">
      <c r="A185" s="287">
        <v>179</v>
      </c>
      <c r="B185" s="312">
        <v>6</v>
      </c>
      <c r="C185" s="312"/>
      <c r="D185" s="312"/>
      <c r="E185" s="312" t="s">
        <v>2422</v>
      </c>
      <c r="F185" s="312" t="s">
        <v>136</v>
      </c>
      <c r="G185" s="312" t="s">
        <v>615</v>
      </c>
      <c r="H185" s="312" t="s">
        <v>138</v>
      </c>
      <c r="I185" s="325" t="s">
        <v>2423</v>
      </c>
      <c r="J185" s="312" t="s">
        <v>1140</v>
      </c>
      <c r="K185" s="312"/>
      <c r="L185" s="367">
        <v>46325</v>
      </c>
      <c r="M185" s="367">
        <v>46416</v>
      </c>
      <c r="N185" s="368">
        <v>0</v>
      </c>
      <c r="O185" s="314" t="s">
        <v>1860</v>
      </c>
      <c r="P185" s="397"/>
      <c r="Q185" s="291"/>
      <c r="R185" s="420"/>
      <c r="S185" s="420"/>
      <c r="U185" s="287" t="s">
        <v>2319</v>
      </c>
      <c r="V185" s="287" t="s">
        <v>2049</v>
      </c>
    </row>
    <row r="186" spans="1:22" x14ac:dyDescent="0.45">
      <c r="A186" s="287">
        <v>180</v>
      </c>
      <c r="B186" s="314">
        <v>6</v>
      </c>
      <c r="C186" s="314"/>
      <c r="D186" s="314"/>
      <c r="E186" s="314" t="s">
        <v>2424</v>
      </c>
      <c r="F186" s="314" t="s">
        <v>136</v>
      </c>
      <c r="G186" s="314" t="s">
        <v>615</v>
      </c>
      <c r="H186" s="314" t="s">
        <v>138</v>
      </c>
      <c r="I186" s="316" t="s">
        <v>2425</v>
      </c>
      <c r="J186" s="314" t="s">
        <v>1140</v>
      </c>
      <c r="K186" s="314"/>
      <c r="L186" s="366">
        <v>46265</v>
      </c>
      <c r="M186" s="366">
        <v>46276</v>
      </c>
      <c r="N186" s="319">
        <v>0</v>
      </c>
      <c r="O186" s="314" t="s">
        <v>1860</v>
      </c>
      <c r="P186" s="397"/>
      <c r="Q186" s="291"/>
      <c r="R186" s="420"/>
      <c r="S186" s="420"/>
      <c r="U186" s="287" t="s">
        <v>2319</v>
      </c>
      <c r="V186" s="287" t="s">
        <v>2049</v>
      </c>
    </row>
    <row r="187" spans="1:22" x14ac:dyDescent="0.45">
      <c r="A187" s="287">
        <v>181</v>
      </c>
      <c r="B187" s="314">
        <v>6</v>
      </c>
      <c r="C187" s="314"/>
      <c r="D187" s="314"/>
      <c r="E187" s="314" t="s">
        <v>2426</v>
      </c>
      <c r="F187" s="314" t="s">
        <v>136</v>
      </c>
      <c r="G187" s="314" t="s">
        <v>615</v>
      </c>
      <c r="H187" s="314" t="s">
        <v>138</v>
      </c>
      <c r="I187" s="316" t="s">
        <v>2427</v>
      </c>
      <c r="J187" s="314" t="s">
        <v>1140</v>
      </c>
      <c r="K187" s="314"/>
      <c r="L187" s="366">
        <v>46325</v>
      </c>
      <c r="M187" s="366">
        <v>46336</v>
      </c>
      <c r="N187" s="319">
        <v>0</v>
      </c>
      <c r="O187" s="314" t="s">
        <v>1860</v>
      </c>
      <c r="P187" s="397"/>
      <c r="Q187" s="291"/>
      <c r="R187" s="420"/>
      <c r="S187" s="420"/>
      <c r="U187" s="287" t="s">
        <v>2319</v>
      </c>
      <c r="V187" s="287" t="s">
        <v>2049</v>
      </c>
    </row>
    <row r="188" spans="1:22" x14ac:dyDescent="0.45">
      <c r="A188" s="287">
        <v>182</v>
      </c>
      <c r="B188" s="312">
        <v>6</v>
      </c>
      <c r="C188" s="312"/>
      <c r="D188" s="312"/>
      <c r="E188" s="312" t="s">
        <v>2428</v>
      </c>
      <c r="F188" s="312" t="s">
        <v>136</v>
      </c>
      <c r="G188" s="312" t="s">
        <v>615</v>
      </c>
      <c r="H188" s="312" t="s">
        <v>138</v>
      </c>
      <c r="I188" s="325" t="s">
        <v>2429</v>
      </c>
      <c r="J188" s="312" t="s">
        <v>1140</v>
      </c>
      <c r="K188" s="312"/>
      <c r="L188" s="367">
        <v>46265</v>
      </c>
      <c r="M188" s="367">
        <v>46342</v>
      </c>
      <c r="N188" s="368">
        <v>0</v>
      </c>
      <c r="O188" s="314" t="s">
        <v>1860</v>
      </c>
      <c r="P188" s="397"/>
      <c r="Q188" s="291"/>
      <c r="R188" s="420"/>
      <c r="S188" s="420"/>
      <c r="U188" s="287" t="s">
        <v>2319</v>
      </c>
      <c r="V188" s="287" t="s">
        <v>2049</v>
      </c>
    </row>
    <row r="189" spans="1:22" x14ac:dyDescent="0.45">
      <c r="A189" s="287">
        <v>183</v>
      </c>
      <c r="B189" s="312">
        <v>6</v>
      </c>
      <c r="C189" s="312"/>
      <c r="D189" s="312"/>
      <c r="E189" s="312" t="s">
        <v>2430</v>
      </c>
      <c r="F189" s="312" t="s">
        <v>136</v>
      </c>
      <c r="G189" s="312" t="s">
        <v>615</v>
      </c>
      <c r="H189" s="312" t="s">
        <v>138</v>
      </c>
      <c r="I189" s="325" t="s">
        <v>2431</v>
      </c>
      <c r="J189" s="312" t="s">
        <v>1140</v>
      </c>
      <c r="K189" s="312"/>
      <c r="L189" s="367">
        <v>46325</v>
      </c>
      <c r="M189" s="367">
        <v>46402</v>
      </c>
      <c r="N189" s="368">
        <v>0</v>
      </c>
      <c r="O189" s="314" t="s">
        <v>1860</v>
      </c>
      <c r="P189" s="397"/>
      <c r="Q189" s="291"/>
      <c r="R189" s="420"/>
      <c r="S189" s="420"/>
      <c r="U189" s="287" t="s">
        <v>2319</v>
      </c>
      <c r="V189" s="287" t="s">
        <v>2049</v>
      </c>
    </row>
    <row r="190" spans="1:22" x14ac:dyDescent="0.45">
      <c r="A190" s="287">
        <v>184</v>
      </c>
      <c r="B190" s="314">
        <v>6</v>
      </c>
      <c r="C190" s="314"/>
      <c r="D190" s="314"/>
      <c r="E190" s="314" t="s">
        <v>2432</v>
      </c>
      <c r="F190" s="314" t="s">
        <v>136</v>
      </c>
      <c r="G190" s="314" t="s">
        <v>615</v>
      </c>
      <c r="H190" s="314" t="s">
        <v>138</v>
      </c>
      <c r="I190" s="316" t="s">
        <v>2433</v>
      </c>
      <c r="J190" s="314" t="s">
        <v>1140</v>
      </c>
      <c r="K190" s="314"/>
      <c r="L190" s="366">
        <v>46265</v>
      </c>
      <c r="M190" s="366">
        <v>46215</v>
      </c>
      <c r="N190" s="319">
        <v>0</v>
      </c>
      <c r="O190" s="314" t="s">
        <v>1861</v>
      </c>
      <c r="P190" s="397"/>
      <c r="Q190" s="291"/>
      <c r="R190" s="420"/>
      <c r="S190" s="420"/>
      <c r="U190" s="287" t="s">
        <v>2319</v>
      </c>
      <c r="V190" s="287" t="s">
        <v>2049</v>
      </c>
    </row>
    <row r="191" spans="1:22" x14ac:dyDescent="0.45">
      <c r="A191" s="287">
        <v>185</v>
      </c>
      <c r="B191" s="314">
        <v>6</v>
      </c>
      <c r="C191" s="314"/>
      <c r="D191" s="314"/>
      <c r="E191" s="314" t="s">
        <v>2434</v>
      </c>
      <c r="F191" s="314" t="s">
        <v>136</v>
      </c>
      <c r="G191" s="314" t="s">
        <v>615</v>
      </c>
      <c r="H191" s="314" t="s">
        <v>138</v>
      </c>
      <c r="I191" s="316" t="s">
        <v>2435</v>
      </c>
      <c r="J191" s="314" t="s">
        <v>1140</v>
      </c>
      <c r="K191" s="314"/>
      <c r="L191" s="366">
        <v>46325</v>
      </c>
      <c r="M191" s="366">
        <v>46275</v>
      </c>
      <c r="N191" s="319">
        <v>0</v>
      </c>
      <c r="O191" s="314" t="s">
        <v>1860</v>
      </c>
      <c r="P191" s="397"/>
      <c r="Q191" s="291"/>
      <c r="R191" s="420"/>
      <c r="S191" s="420"/>
      <c r="U191" s="287" t="s">
        <v>2319</v>
      </c>
      <c r="V191" s="287" t="s">
        <v>2049</v>
      </c>
    </row>
    <row r="192" spans="1:22" x14ac:dyDescent="0.45">
      <c r="A192" s="287">
        <v>186</v>
      </c>
      <c r="B192" s="312">
        <v>6</v>
      </c>
      <c r="C192" s="312"/>
      <c r="D192" s="312"/>
      <c r="E192" s="312" t="s">
        <v>2436</v>
      </c>
      <c r="F192" s="312" t="s">
        <v>136</v>
      </c>
      <c r="G192" s="312" t="s">
        <v>615</v>
      </c>
      <c r="H192" s="312" t="s">
        <v>138</v>
      </c>
      <c r="I192" s="325" t="s">
        <v>2437</v>
      </c>
      <c r="J192" s="312" t="s">
        <v>1140</v>
      </c>
      <c r="K192" s="312"/>
      <c r="L192" s="367">
        <v>46265</v>
      </c>
      <c r="M192" s="367">
        <v>46235</v>
      </c>
      <c r="N192" s="368">
        <v>0</v>
      </c>
      <c r="O192" s="314" t="s">
        <v>1861</v>
      </c>
      <c r="P192" s="397"/>
      <c r="Q192" s="291"/>
      <c r="R192" s="420"/>
      <c r="S192" s="420"/>
      <c r="U192" s="287" t="s">
        <v>2319</v>
      </c>
      <c r="V192" s="287" t="s">
        <v>2049</v>
      </c>
    </row>
    <row r="193" spans="1:22" x14ac:dyDescent="0.45">
      <c r="A193" s="287">
        <v>187</v>
      </c>
      <c r="B193" s="312">
        <v>6</v>
      </c>
      <c r="C193" s="312"/>
      <c r="D193" s="312"/>
      <c r="E193" s="312" t="s">
        <v>2438</v>
      </c>
      <c r="F193" s="312" t="s">
        <v>136</v>
      </c>
      <c r="G193" s="312" t="s">
        <v>615</v>
      </c>
      <c r="H193" s="312" t="s">
        <v>138</v>
      </c>
      <c r="I193" s="325" t="s">
        <v>2439</v>
      </c>
      <c r="J193" s="312" t="s">
        <v>1140</v>
      </c>
      <c r="K193" s="312"/>
      <c r="L193" s="367">
        <v>46325</v>
      </c>
      <c r="M193" s="367">
        <v>46295</v>
      </c>
      <c r="N193" s="368">
        <v>0</v>
      </c>
      <c r="O193" s="314" t="s">
        <v>1860</v>
      </c>
      <c r="P193" s="397"/>
      <c r="Q193" s="291"/>
      <c r="R193" s="420"/>
      <c r="S193" s="420"/>
      <c r="U193" s="287" t="s">
        <v>2319</v>
      </c>
      <c r="V193" s="287" t="s">
        <v>2049</v>
      </c>
    </row>
    <row r="194" spans="1:22" x14ac:dyDescent="0.45">
      <c r="A194" s="287">
        <v>188</v>
      </c>
      <c r="B194" s="314">
        <v>6</v>
      </c>
      <c r="C194" s="314"/>
      <c r="D194" s="314"/>
      <c r="E194" s="314" t="s">
        <v>2440</v>
      </c>
      <c r="F194" s="314" t="s">
        <v>136</v>
      </c>
      <c r="G194" s="314" t="s">
        <v>615</v>
      </c>
      <c r="H194" s="314" t="s">
        <v>138</v>
      </c>
      <c r="I194" s="316" t="s">
        <v>2441</v>
      </c>
      <c r="J194" s="314" t="s">
        <v>1140</v>
      </c>
      <c r="K194" s="314"/>
      <c r="L194" s="366">
        <v>46265</v>
      </c>
      <c r="M194" s="366">
        <v>46342</v>
      </c>
      <c r="N194" s="319">
        <v>0</v>
      </c>
      <c r="O194" s="314" t="s">
        <v>1860</v>
      </c>
      <c r="P194" s="397"/>
      <c r="Q194" s="291"/>
      <c r="R194" s="420"/>
      <c r="S194" s="420"/>
      <c r="U194" s="287" t="s">
        <v>2319</v>
      </c>
      <c r="V194" s="287" t="s">
        <v>2049</v>
      </c>
    </row>
    <row r="195" spans="1:22" x14ac:dyDescent="0.45">
      <c r="A195" s="287">
        <v>189</v>
      </c>
      <c r="B195" s="314">
        <v>6</v>
      </c>
      <c r="C195" s="314"/>
      <c r="D195" s="314"/>
      <c r="E195" s="314" t="s">
        <v>2442</v>
      </c>
      <c r="F195" s="314" t="s">
        <v>136</v>
      </c>
      <c r="G195" s="314" t="s">
        <v>615</v>
      </c>
      <c r="H195" s="314" t="s">
        <v>138</v>
      </c>
      <c r="I195" s="316" t="s">
        <v>2443</v>
      </c>
      <c r="J195" s="314" t="s">
        <v>1140</v>
      </c>
      <c r="K195" s="314"/>
      <c r="L195" s="366">
        <v>46325</v>
      </c>
      <c r="M195" s="366">
        <v>46402</v>
      </c>
      <c r="N195" s="319">
        <v>0</v>
      </c>
      <c r="O195" s="314" t="s">
        <v>1860</v>
      </c>
      <c r="P195" s="397"/>
      <c r="Q195" s="291"/>
      <c r="R195" s="420"/>
      <c r="S195" s="420"/>
      <c r="U195" s="287" t="s">
        <v>2319</v>
      </c>
      <c r="V195" s="287" t="s">
        <v>2049</v>
      </c>
    </row>
    <row r="196" spans="1:22" x14ac:dyDescent="0.45">
      <c r="A196" s="287">
        <v>190</v>
      </c>
      <c r="B196" s="312">
        <v>6</v>
      </c>
      <c r="C196" s="312"/>
      <c r="D196" s="312"/>
      <c r="E196" s="312" t="s">
        <v>2444</v>
      </c>
      <c r="F196" s="312" t="s">
        <v>136</v>
      </c>
      <c r="G196" s="312" t="s">
        <v>615</v>
      </c>
      <c r="H196" s="312" t="s">
        <v>138</v>
      </c>
      <c r="I196" s="325" t="s">
        <v>2445</v>
      </c>
      <c r="J196" s="312" t="s">
        <v>1140</v>
      </c>
      <c r="K196" s="312"/>
      <c r="L196" s="367">
        <v>46265</v>
      </c>
      <c r="M196" s="367">
        <v>46600</v>
      </c>
      <c r="N196" s="368">
        <v>0</v>
      </c>
      <c r="O196" s="314" t="s">
        <v>1860</v>
      </c>
      <c r="P196" s="397"/>
      <c r="Q196" s="291"/>
      <c r="R196" s="420"/>
      <c r="S196" s="420"/>
      <c r="U196" s="287" t="s">
        <v>2319</v>
      </c>
      <c r="V196" s="287" t="s">
        <v>2049</v>
      </c>
    </row>
    <row r="197" spans="1:22" x14ac:dyDescent="0.45">
      <c r="A197" s="287">
        <v>191</v>
      </c>
      <c r="B197" s="312">
        <v>6</v>
      </c>
      <c r="C197" s="312"/>
      <c r="D197" s="312"/>
      <c r="E197" s="312" t="s">
        <v>2446</v>
      </c>
      <c r="F197" s="312" t="s">
        <v>136</v>
      </c>
      <c r="G197" s="312" t="s">
        <v>615</v>
      </c>
      <c r="H197" s="312" t="s">
        <v>138</v>
      </c>
      <c r="I197" s="325" t="s">
        <v>2447</v>
      </c>
      <c r="J197" s="312" t="s">
        <v>1140</v>
      </c>
      <c r="K197" s="312"/>
      <c r="L197" s="367">
        <v>46325</v>
      </c>
      <c r="M197" s="367">
        <v>46660</v>
      </c>
      <c r="N197" s="368">
        <v>0</v>
      </c>
      <c r="O197" s="314" t="s">
        <v>1860</v>
      </c>
      <c r="P197" s="397"/>
      <c r="Q197" s="291"/>
      <c r="R197" s="420"/>
      <c r="S197" s="420"/>
      <c r="U197" s="287" t="s">
        <v>2319</v>
      </c>
      <c r="V197" s="287" t="s">
        <v>2049</v>
      </c>
    </row>
    <row r="198" spans="1:22" s="371" customFormat="1" x14ac:dyDescent="0.45">
      <c r="A198" s="287">
        <v>192</v>
      </c>
      <c r="B198" s="348">
        <v>6</v>
      </c>
      <c r="C198" s="348"/>
      <c r="D198" s="348"/>
      <c r="E198" s="348" t="s">
        <v>2448</v>
      </c>
      <c r="F198" s="348"/>
      <c r="G198" s="348"/>
      <c r="H198" s="348" t="s">
        <v>138</v>
      </c>
      <c r="I198" s="350" t="s">
        <v>2449</v>
      </c>
      <c r="J198" s="348"/>
      <c r="K198" s="348"/>
      <c r="L198" s="370"/>
      <c r="M198" s="370"/>
      <c r="N198" s="369"/>
      <c r="O198" s="356"/>
      <c r="P198" s="372"/>
      <c r="Q198" s="373"/>
      <c r="U198" s="372"/>
      <c r="V198" s="372"/>
    </row>
    <row r="199" spans="1:22" s="371" customFormat="1" x14ac:dyDescent="0.45">
      <c r="A199" s="287">
        <v>193</v>
      </c>
      <c r="B199" s="348">
        <v>6</v>
      </c>
      <c r="C199" s="348"/>
      <c r="D199" s="348"/>
      <c r="E199" s="348" t="s">
        <v>2450</v>
      </c>
      <c r="F199" s="348"/>
      <c r="G199" s="348"/>
      <c r="H199" s="348" t="s">
        <v>138</v>
      </c>
      <c r="I199" s="350" t="s">
        <v>2451</v>
      </c>
      <c r="J199" s="348"/>
      <c r="K199" s="348"/>
      <c r="L199" s="370"/>
      <c r="M199" s="370"/>
      <c r="N199" s="369"/>
      <c r="O199" s="348"/>
      <c r="P199" s="372"/>
      <c r="Q199" s="373"/>
      <c r="U199" s="372"/>
      <c r="V199" s="372"/>
    </row>
    <row r="200" spans="1:22" x14ac:dyDescent="0.45">
      <c r="A200" s="287">
        <v>194</v>
      </c>
      <c r="B200" s="312">
        <v>6</v>
      </c>
      <c r="C200" s="312"/>
      <c r="D200" s="312"/>
      <c r="E200" s="312" t="s">
        <v>2452</v>
      </c>
      <c r="F200" s="312" t="s">
        <v>134</v>
      </c>
      <c r="G200" s="312" t="s">
        <v>613</v>
      </c>
      <c r="H200" s="312" t="s">
        <v>138</v>
      </c>
      <c r="I200" s="325" t="s">
        <v>2453</v>
      </c>
      <c r="J200" s="312" t="s">
        <v>1140</v>
      </c>
      <c r="K200" s="312"/>
      <c r="L200" s="367">
        <v>46265</v>
      </c>
      <c r="M200" s="367">
        <v>46266</v>
      </c>
      <c r="N200" s="368">
        <v>0</v>
      </c>
      <c r="O200" s="314" t="s">
        <v>1861</v>
      </c>
      <c r="P200" s="397"/>
      <c r="Q200" s="291"/>
      <c r="R200" s="420"/>
      <c r="S200" s="420"/>
      <c r="U200" s="287" t="s">
        <v>2319</v>
      </c>
      <c r="V200" s="287" t="s">
        <v>2049</v>
      </c>
    </row>
    <row r="201" spans="1:22" x14ac:dyDescent="0.45">
      <c r="A201" s="287">
        <v>195</v>
      </c>
      <c r="B201" s="312">
        <v>6</v>
      </c>
      <c r="C201" s="312"/>
      <c r="D201" s="312"/>
      <c r="E201" s="312" t="s">
        <v>2454</v>
      </c>
      <c r="F201" s="312" t="s">
        <v>134</v>
      </c>
      <c r="G201" s="312" t="s">
        <v>613</v>
      </c>
      <c r="H201" s="312" t="s">
        <v>138</v>
      </c>
      <c r="I201" s="325" t="s">
        <v>2455</v>
      </c>
      <c r="J201" s="312" t="s">
        <v>1140</v>
      </c>
      <c r="K201" s="312"/>
      <c r="L201" s="367">
        <v>46325</v>
      </c>
      <c r="M201" s="367">
        <v>46326</v>
      </c>
      <c r="N201" s="368">
        <v>0</v>
      </c>
      <c r="O201" s="314" t="s">
        <v>1860</v>
      </c>
      <c r="P201" s="397"/>
      <c r="Q201" s="291"/>
      <c r="R201" s="420"/>
      <c r="S201" s="420"/>
      <c r="U201" s="287" t="s">
        <v>2319</v>
      </c>
      <c r="V201" s="287" t="s">
        <v>2049</v>
      </c>
    </row>
    <row r="202" spans="1:22" x14ac:dyDescent="0.45">
      <c r="A202" s="287">
        <v>196</v>
      </c>
      <c r="B202" s="314">
        <v>6</v>
      </c>
      <c r="C202" s="314"/>
      <c r="D202" s="314"/>
      <c r="E202" s="314" t="s">
        <v>2456</v>
      </c>
      <c r="F202" s="314" t="s">
        <v>119</v>
      </c>
      <c r="G202" s="314" t="s">
        <v>598</v>
      </c>
      <c r="H202" s="314" t="s">
        <v>138</v>
      </c>
      <c r="I202" s="316" t="s">
        <v>2457</v>
      </c>
      <c r="J202" s="314" t="s">
        <v>1140</v>
      </c>
      <c r="K202" s="314"/>
      <c r="L202" s="366">
        <v>46265</v>
      </c>
      <c r="M202" s="366">
        <v>46182</v>
      </c>
      <c r="N202" s="319">
        <v>1</v>
      </c>
      <c r="O202" s="314" t="s">
        <v>1859</v>
      </c>
      <c r="P202" s="397"/>
      <c r="Q202" s="291"/>
      <c r="R202" s="420"/>
      <c r="S202" s="420"/>
      <c r="U202" s="287" t="s">
        <v>2319</v>
      </c>
      <c r="V202" s="287" t="s">
        <v>2049</v>
      </c>
    </row>
    <row r="203" spans="1:22" x14ac:dyDescent="0.45">
      <c r="A203" s="287">
        <v>197</v>
      </c>
      <c r="B203" s="314">
        <v>6</v>
      </c>
      <c r="C203" s="314"/>
      <c r="D203" s="314"/>
      <c r="E203" s="314" t="s">
        <v>2458</v>
      </c>
      <c r="F203" s="314" t="s">
        <v>119</v>
      </c>
      <c r="G203" s="314" t="s">
        <v>598</v>
      </c>
      <c r="H203" s="314" t="s">
        <v>138</v>
      </c>
      <c r="I203" s="316" t="s">
        <v>2459</v>
      </c>
      <c r="J203" s="314" t="s">
        <v>1140</v>
      </c>
      <c r="K203" s="314"/>
      <c r="L203" s="366">
        <v>46325</v>
      </c>
      <c r="M203" s="366">
        <v>46242</v>
      </c>
      <c r="N203" s="319">
        <v>0</v>
      </c>
      <c r="O203" s="314" t="s">
        <v>1861</v>
      </c>
      <c r="P203" s="397"/>
      <c r="Q203" s="291"/>
      <c r="R203" s="420"/>
      <c r="S203" s="420"/>
      <c r="U203" s="287" t="s">
        <v>2319</v>
      </c>
      <c r="V203" s="287" t="s">
        <v>2049</v>
      </c>
    </row>
    <row r="204" spans="1:22" x14ac:dyDescent="0.45">
      <c r="A204" s="287">
        <v>198</v>
      </c>
      <c r="B204" s="312">
        <v>6</v>
      </c>
      <c r="C204" s="312"/>
      <c r="D204" s="312"/>
      <c r="E204" s="312" t="s">
        <v>2460</v>
      </c>
      <c r="F204" s="312" t="s">
        <v>120</v>
      </c>
      <c r="G204" s="312" t="s">
        <v>599</v>
      </c>
      <c r="H204" s="312" t="s">
        <v>138</v>
      </c>
      <c r="I204" s="325" t="s">
        <v>2461</v>
      </c>
      <c r="J204" s="312" t="s">
        <v>1140</v>
      </c>
      <c r="K204" s="312"/>
      <c r="L204" s="367">
        <v>46265</v>
      </c>
      <c r="M204" s="367">
        <v>46203</v>
      </c>
      <c r="N204" s="368">
        <v>0</v>
      </c>
      <c r="O204" s="314" t="s">
        <v>1861</v>
      </c>
      <c r="P204" s="397"/>
      <c r="Q204" s="291"/>
      <c r="R204" s="420"/>
      <c r="S204" s="420"/>
      <c r="U204" s="287" t="s">
        <v>2319</v>
      </c>
      <c r="V204" s="287" t="s">
        <v>2049</v>
      </c>
    </row>
    <row r="205" spans="1:22" x14ac:dyDescent="0.45">
      <c r="A205" s="287">
        <v>199</v>
      </c>
      <c r="B205" s="312">
        <v>6</v>
      </c>
      <c r="C205" s="312"/>
      <c r="D205" s="312"/>
      <c r="E205" s="312" t="s">
        <v>2462</v>
      </c>
      <c r="F205" s="312" t="s">
        <v>120</v>
      </c>
      <c r="G205" s="312" t="s">
        <v>599</v>
      </c>
      <c r="H205" s="312" t="s">
        <v>138</v>
      </c>
      <c r="I205" s="325" t="s">
        <v>2463</v>
      </c>
      <c r="J205" s="312" t="s">
        <v>1140</v>
      </c>
      <c r="K205" s="312"/>
      <c r="L205" s="367">
        <v>46325</v>
      </c>
      <c r="M205" s="367">
        <v>46263</v>
      </c>
      <c r="N205" s="368">
        <v>0</v>
      </c>
      <c r="O205" s="314" t="s">
        <v>1861</v>
      </c>
      <c r="P205" s="397"/>
      <c r="Q205" s="291"/>
      <c r="R205" s="420"/>
      <c r="S205" s="420"/>
      <c r="U205" s="287" t="s">
        <v>2319</v>
      </c>
      <c r="V205" s="287" t="s">
        <v>2049</v>
      </c>
    </row>
    <row r="206" spans="1:22" x14ac:dyDescent="0.45">
      <c r="A206" s="287">
        <v>200</v>
      </c>
      <c r="B206" s="314">
        <v>6</v>
      </c>
      <c r="C206" s="314"/>
      <c r="D206" s="314"/>
      <c r="E206" s="314" t="s">
        <v>2464</v>
      </c>
      <c r="F206" s="314" t="s">
        <v>133</v>
      </c>
      <c r="G206" s="314" t="s">
        <v>612</v>
      </c>
      <c r="H206" s="314" t="s">
        <v>138</v>
      </c>
      <c r="I206" s="316" t="s">
        <v>2465</v>
      </c>
      <c r="J206" s="314" t="s">
        <v>1140</v>
      </c>
      <c r="K206" s="314"/>
      <c r="L206" s="366">
        <v>46296</v>
      </c>
      <c r="M206" s="366">
        <v>46086</v>
      </c>
      <c r="N206" s="319">
        <v>1</v>
      </c>
      <c r="O206" s="314" t="s">
        <v>1859</v>
      </c>
      <c r="P206" s="397"/>
      <c r="Q206" s="291"/>
      <c r="R206" s="420"/>
      <c r="S206" s="420"/>
      <c r="U206" s="287" t="s">
        <v>2319</v>
      </c>
      <c r="V206" s="287" t="s">
        <v>2049</v>
      </c>
    </row>
    <row r="207" spans="1:22" x14ac:dyDescent="0.45">
      <c r="A207" s="287">
        <v>201</v>
      </c>
      <c r="B207" s="314">
        <v>6</v>
      </c>
      <c r="C207" s="314"/>
      <c r="D207" s="314"/>
      <c r="E207" s="314" t="s">
        <v>2464</v>
      </c>
      <c r="F207" s="314" t="s">
        <v>133</v>
      </c>
      <c r="G207" s="314" t="s">
        <v>612</v>
      </c>
      <c r="H207" s="314" t="s">
        <v>138</v>
      </c>
      <c r="I207" s="316" t="s">
        <v>2465</v>
      </c>
      <c r="J207" s="314" t="s">
        <v>1140</v>
      </c>
      <c r="K207" s="314"/>
      <c r="L207" s="366">
        <v>46296</v>
      </c>
      <c r="M207" s="366">
        <v>46086</v>
      </c>
      <c r="N207" s="319">
        <v>1</v>
      </c>
      <c r="O207" s="314" t="s">
        <v>1859</v>
      </c>
      <c r="P207" s="397"/>
      <c r="Q207" s="291"/>
      <c r="R207" s="420"/>
      <c r="S207" s="420"/>
      <c r="U207" s="287" t="s">
        <v>2319</v>
      </c>
      <c r="V207" s="287" t="s">
        <v>2049</v>
      </c>
    </row>
    <row r="208" spans="1:22" x14ac:dyDescent="0.45">
      <c r="A208" s="287">
        <v>202</v>
      </c>
      <c r="B208" s="314">
        <v>6</v>
      </c>
      <c r="C208" s="314"/>
      <c r="D208" s="314"/>
      <c r="E208" s="314" t="s">
        <v>2464</v>
      </c>
      <c r="F208" s="314" t="s">
        <v>133</v>
      </c>
      <c r="G208" s="314" t="s">
        <v>612</v>
      </c>
      <c r="H208" s="314" t="s">
        <v>138</v>
      </c>
      <c r="I208" s="316" t="s">
        <v>2465</v>
      </c>
      <c r="J208" s="314" t="s">
        <v>1140</v>
      </c>
      <c r="K208" s="314"/>
      <c r="L208" s="366">
        <v>46296</v>
      </c>
      <c r="M208" s="366">
        <v>46086</v>
      </c>
      <c r="N208" s="319">
        <v>0</v>
      </c>
      <c r="O208" s="314" t="s">
        <v>1861</v>
      </c>
      <c r="P208" s="397"/>
      <c r="Q208" s="291"/>
      <c r="R208" s="420"/>
      <c r="S208" s="420"/>
      <c r="U208" s="287" t="s">
        <v>2319</v>
      </c>
      <c r="V208" s="287" t="s">
        <v>2049</v>
      </c>
    </row>
    <row r="209" spans="1:22" x14ac:dyDescent="0.45">
      <c r="A209" s="287">
        <v>203</v>
      </c>
      <c r="B209" s="314">
        <v>6</v>
      </c>
      <c r="C209" s="314"/>
      <c r="D209" s="314"/>
      <c r="E209" s="314" t="s">
        <v>2466</v>
      </c>
      <c r="F209" s="314" t="s">
        <v>133</v>
      </c>
      <c r="G209" s="314" t="s">
        <v>612</v>
      </c>
      <c r="H209" s="314" t="s">
        <v>138</v>
      </c>
      <c r="I209" s="316" t="s">
        <v>2467</v>
      </c>
      <c r="J209" s="314" t="s">
        <v>1140</v>
      </c>
      <c r="K209" s="314"/>
      <c r="L209" s="366">
        <v>46356</v>
      </c>
      <c r="M209" s="366">
        <v>46146</v>
      </c>
      <c r="N209" s="319">
        <v>0</v>
      </c>
      <c r="O209" s="314" t="s">
        <v>1861</v>
      </c>
      <c r="P209" s="397"/>
      <c r="Q209" s="291"/>
      <c r="R209" s="420"/>
      <c r="S209" s="420"/>
      <c r="U209" s="287" t="s">
        <v>2319</v>
      </c>
      <c r="V209" s="287" t="s">
        <v>2049</v>
      </c>
    </row>
    <row r="210" spans="1:22" x14ac:dyDescent="0.45">
      <c r="A210" s="287">
        <v>204</v>
      </c>
      <c r="B210" s="314">
        <v>6</v>
      </c>
      <c r="C210" s="314"/>
      <c r="D210" s="314"/>
      <c r="E210" s="314" t="s">
        <v>2468</v>
      </c>
      <c r="F210" s="314" t="s">
        <v>133</v>
      </c>
      <c r="G210" s="314" t="s">
        <v>612</v>
      </c>
      <c r="H210" s="314" t="s">
        <v>138</v>
      </c>
      <c r="I210" s="316" t="s">
        <v>2469</v>
      </c>
      <c r="J210" s="314" t="s">
        <v>1140</v>
      </c>
      <c r="K210" s="314"/>
      <c r="L210" s="366">
        <v>46356</v>
      </c>
      <c r="M210" s="366">
        <v>46146</v>
      </c>
      <c r="N210" s="319">
        <v>0</v>
      </c>
      <c r="O210" s="314" t="s">
        <v>1861</v>
      </c>
      <c r="P210" s="397"/>
      <c r="Q210" s="291"/>
      <c r="R210" s="420"/>
      <c r="S210" s="420"/>
      <c r="U210" s="287" t="s">
        <v>2319</v>
      </c>
      <c r="V210" s="287" t="s">
        <v>2049</v>
      </c>
    </row>
    <row r="211" spans="1:22" x14ac:dyDescent="0.45">
      <c r="A211" s="287">
        <v>205</v>
      </c>
      <c r="B211" s="314">
        <v>6</v>
      </c>
      <c r="C211" s="314"/>
      <c r="D211" s="314"/>
      <c r="E211" s="314" t="s">
        <v>2468</v>
      </c>
      <c r="F211" s="314" t="s">
        <v>133</v>
      </c>
      <c r="G211" s="314" t="s">
        <v>612</v>
      </c>
      <c r="H211" s="314" t="s">
        <v>138</v>
      </c>
      <c r="I211" s="316" t="s">
        <v>2469</v>
      </c>
      <c r="J211" s="314" t="s">
        <v>1140</v>
      </c>
      <c r="K211" s="314"/>
      <c r="L211" s="366">
        <v>46356</v>
      </c>
      <c r="M211" s="366">
        <v>46146</v>
      </c>
      <c r="N211" s="319">
        <v>1</v>
      </c>
      <c r="O211" s="314" t="s">
        <v>1859</v>
      </c>
      <c r="P211" s="397"/>
      <c r="Q211" s="291"/>
      <c r="R211" s="420"/>
      <c r="S211" s="420"/>
      <c r="U211" s="287" t="s">
        <v>2319</v>
      </c>
      <c r="V211" s="287" t="s">
        <v>2049</v>
      </c>
    </row>
    <row r="212" spans="1:22" x14ac:dyDescent="0.45">
      <c r="A212" s="287">
        <v>206</v>
      </c>
      <c r="B212" s="314">
        <v>6</v>
      </c>
      <c r="C212" s="314"/>
      <c r="D212" s="314"/>
      <c r="E212" s="314" t="s">
        <v>2470</v>
      </c>
      <c r="F212" s="314" t="s">
        <v>133</v>
      </c>
      <c r="G212" s="314" t="s">
        <v>612</v>
      </c>
      <c r="H212" s="314" t="s">
        <v>138</v>
      </c>
      <c r="I212" s="316" t="s">
        <v>2471</v>
      </c>
      <c r="J212" s="314" t="s">
        <v>1140</v>
      </c>
      <c r="K212" s="314"/>
      <c r="L212" s="366">
        <v>46356</v>
      </c>
      <c r="M212" s="366">
        <v>46146</v>
      </c>
      <c r="N212" s="319">
        <v>0</v>
      </c>
      <c r="O212" s="314" t="s">
        <v>1861</v>
      </c>
      <c r="P212" s="397"/>
      <c r="Q212" s="291"/>
      <c r="R212" s="420"/>
      <c r="S212" s="420"/>
      <c r="U212" s="287" t="s">
        <v>2319</v>
      </c>
      <c r="V212" s="287" t="s">
        <v>2049</v>
      </c>
    </row>
    <row r="213" spans="1:22" x14ac:dyDescent="0.45">
      <c r="A213" s="287">
        <v>207</v>
      </c>
      <c r="B213" s="314">
        <v>6</v>
      </c>
      <c r="C213" s="314"/>
      <c r="D213" s="314"/>
      <c r="E213" s="314" t="s">
        <v>2472</v>
      </c>
      <c r="F213" s="314" t="s">
        <v>133</v>
      </c>
      <c r="G213" s="314" t="s">
        <v>612</v>
      </c>
      <c r="H213" s="314" t="s">
        <v>138</v>
      </c>
      <c r="I213" s="316" t="s">
        <v>2473</v>
      </c>
      <c r="J213" s="314" t="s">
        <v>1140</v>
      </c>
      <c r="K213" s="314"/>
      <c r="L213" s="366">
        <v>46356</v>
      </c>
      <c r="M213" s="366">
        <v>46146</v>
      </c>
      <c r="N213" s="319">
        <v>0</v>
      </c>
      <c r="O213" s="314" t="s">
        <v>1861</v>
      </c>
      <c r="P213" s="397"/>
      <c r="Q213" s="291"/>
      <c r="R213" s="420"/>
      <c r="S213" s="420"/>
      <c r="U213" s="287" t="s">
        <v>2319</v>
      </c>
      <c r="V213" s="287" t="s">
        <v>2049</v>
      </c>
    </row>
    <row r="214" spans="1:22" x14ac:dyDescent="0.45">
      <c r="A214" s="287">
        <v>208</v>
      </c>
      <c r="B214" s="314">
        <v>6</v>
      </c>
      <c r="C214" s="314"/>
      <c r="D214" s="314"/>
      <c r="E214" s="314" t="s">
        <v>2474</v>
      </c>
      <c r="F214" s="314" t="s">
        <v>133</v>
      </c>
      <c r="G214" s="314" t="s">
        <v>612</v>
      </c>
      <c r="H214" s="314" t="s">
        <v>138</v>
      </c>
      <c r="I214" s="316" t="s">
        <v>2475</v>
      </c>
      <c r="J214" s="314" t="s">
        <v>1140</v>
      </c>
      <c r="K214" s="314"/>
      <c r="L214" s="366">
        <v>46356</v>
      </c>
      <c r="M214" s="366">
        <v>46146</v>
      </c>
      <c r="N214" s="319">
        <v>0</v>
      </c>
      <c r="O214" s="314" t="s">
        <v>1861</v>
      </c>
      <c r="P214" s="397"/>
      <c r="Q214" s="291"/>
      <c r="R214" s="420"/>
      <c r="S214" s="420"/>
      <c r="U214" s="287" t="s">
        <v>2319</v>
      </c>
      <c r="V214" s="287" t="s">
        <v>2049</v>
      </c>
    </row>
    <row r="215" spans="1:22" x14ac:dyDescent="0.45">
      <c r="A215" s="287">
        <v>209</v>
      </c>
      <c r="B215" s="312">
        <v>6</v>
      </c>
      <c r="C215" s="312"/>
      <c r="D215" s="312"/>
      <c r="E215" s="312" t="s">
        <v>2476</v>
      </c>
      <c r="F215" s="312" t="s">
        <v>135</v>
      </c>
      <c r="G215" s="312" t="s">
        <v>614</v>
      </c>
      <c r="H215" s="312" t="s">
        <v>138</v>
      </c>
      <c r="I215" s="325" t="s">
        <v>2477</v>
      </c>
      <c r="J215" s="312" t="s">
        <v>1140</v>
      </c>
      <c r="K215" s="312"/>
      <c r="L215" s="367">
        <v>46296</v>
      </c>
      <c r="M215" s="367">
        <v>46446</v>
      </c>
      <c r="N215" s="368">
        <v>0</v>
      </c>
      <c r="O215" s="314" t="s">
        <v>1860</v>
      </c>
      <c r="P215" s="397"/>
      <c r="Q215" s="291"/>
      <c r="R215" s="420"/>
      <c r="S215" s="420"/>
      <c r="U215" s="287" t="s">
        <v>2319</v>
      </c>
      <c r="V215" s="287" t="s">
        <v>2049</v>
      </c>
    </row>
    <row r="216" spans="1:22" x14ac:dyDescent="0.45">
      <c r="A216" s="287">
        <v>210</v>
      </c>
      <c r="B216" s="312">
        <v>6</v>
      </c>
      <c r="C216" s="312"/>
      <c r="D216" s="312"/>
      <c r="E216" s="312" t="s">
        <v>2478</v>
      </c>
      <c r="F216" s="312" t="s">
        <v>135</v>
      </c>
      <c r="G216" s="312" t="s">
        <v>614</v>
      </c>
      <c r="H216" s="312" t="s">
        <v>138</v>
      </c>
      <c r="I216" s="325" t="s">
        <v>2479</v>
      </c>
      <c r="J216" s="312" t="s">
        <v>1140</v>
      </c>
      <c r="K216" s="312"/>
      <c r="L216" s="367">
        <v>46356</v>
      </c>
      <c r="M216" s="367">
        <v>46506</v>
      </c>
      <c r="N216" s="368">
        <v>0</v>
      </c>
      <c r="O216" s="314" t="s">
        <v>1860</v>
      </c>
      <c r="P216" s="397"/>
      <c r="Q216" s="291"/>
      <c r="R216" s="420"/>
      <c r="S216" s="420"/>
      <c r="U216" s="287" t="s">
        <v>2319</v>
      </c>
      <c r="V216" s="287" t="s">
        <v>2049</v>
      </c>
    </row>
    <row r="217" spans="1:22" x14ac:dyDescent="0.45">
      <c r="A217" s="287">
        <v>211</v>
      </c>
      <c r="B217" s="314">
        <v>6</v>
      </c>
      <c r="C217" s="314"/>
      <c r="D217" s="314"/>
      <c r="E217" s="314" t="s">
        <v>2480</v>
      </c>
      <c r="F217" s="314" t="s">
        <v>121</v>
      </c>
      <c r="G217" s="314" t="s">
        <v>600</v>
      </c>
      <c r="H217" s="314" t="s">
        <v>138</v>
      </c>
      <c r="I217" s="316" t="s">
        <v>2481</v>
      </c>
      <c r="J217" s="314" t="s">
        <v>1140</v>
      </c>
      <c r="K217" s="314"/>
      <c r="L217" s="366">
        <v>46265</v>
      </c>
      <c r="M217" s="366">
        <v>46264</v>
      </c>
      <c r="N217" s="319">
        <v>0</v>
      </c>
      <c r="O217" s="314" t="s">
        <v>1861</v>
      </c>
      <c r="P217" s="397"/>
      <c r="Q217" s="291"/>
      <c r="R217" s="420"/>
      <c r="S217" s="420"/>
      <c r="U217" s="287" t="s">
        <v>2319</v>
      </c>
      <c r="V217" s="287" t="s">
        <v>2049</v>
      </c>
    </row>
    <row r="218" spans="1:22" x14ac:dyDescent="0.45">
      <c r="A218" s="287">
        <v>212</v>
      </c>
      <c r="B218" s="314">
        <v>6</v>
      </c>
      <c r="C218" s="314"/>
      <c r="D218" s="314"/>
      <c r="E218" s="314" t="s">
        <v>2482</v>
      </c>
      <c r="F218" s="314" t="s">
        <v>121</v>
      </c>
      <c r="G218" s="314" t="s">
        <v>600</v>
      </c>
      <c r="H218" s="314" t="s">
        <v>138</v>
      </c>
      <c r="I218" s="316" t="s">
        <v>2483</v>
      </c>
      <c r="J218" s="314" t="s">
        <v>1140</v>
      </c>
      <c r="K218" s="314"/>
      <c r="L218" s="366">
        <v>46325</v>
      </c>
      <c r="M218" s="366">
        <v>46324</v>
      </c>
      <c r="N218" s="319">
        <v>0</v>
      </c>
      <c r="O218" s="314" t="s">
        <v>1860</v>
      </c>
      <c r="P218" s="397"/>
      <c r="Q218" s="291"/>
      <c r="R218" s="420"/>
      <c r="S218" s="420"/>
      <c r="U218" s="287" t="s">
        <v>2319</v>
      </c>
      <c r="V218" s="287" t="s">
        <v>2049</v>
      </c>
    </row>
    <row r="219" spans="1:22" x14ac:dyDescent="0.45">
      <c r="A219" s="287">
        <v>213</v>
      </c>
      <c r="B219" s="312">
        <v>6</v>
      </c>
      <c r="C219" s="312"/>
      <c r="D219" s="312"/>
      <c r="E219" s="312" t="s">
        <v>2484</v>
      </c>
      <c r="F219" s="312" t="s">
        <v>118</v>
      </c>
      <c r="G219" s="312" t="s">
        <v>597</v>
      </c>
      <c r="H219" s="312" t="s">
        <v>138</v>
      </c>
      <c r="I219" s="325" t="s">
        <v>2485</v>
      </c>
      <c r="J219" s="312" t="s">
        <v>1140</v>
      </c>
      <c r="K219" s="312"/>
      <c r="L219" s="367">
        <v>46265</v>
      </c>
      <c r="M219" s="367">
        <v>46213</v>
      </c>
      <c r="N219" s="368">
        <v>0</v>
      </c>
      <c r="O219" s="314" t="s">
        <v>1861</v>
      </c>
      <c r="P219" s="397"/>
      <c r="Q219" s="291"/>
      <c r="R219" s="420"/>
      <c r="S219" s="420"/>
      <c r="U219" s="287" t="s">
        <v>2319</v>
      </c>
      <c r="V219" s="287" t="s">
        <v>2049</v>
      </c>
    </row>
    <row r="220" spans="1:22" x14ac:dyDescent="0.45">
      <c r="A220" s="287">
        <v>214</v>
      </c>
      <c r="B220" s="312">
        <v>6</v>
      </c>
      <c r="C220" s="312"/>
      <c r="D220" s="312"/>
      <c r="E220" s="312" t="s">
        <v>2486</v>
      </c>
      <c r="F220" s="312" t="s">
        <v>118</v>
      </c>
      <c r="G220" s="312" t="s">
        <v>597</v>
      </c>
      <c r="H220" s="312" t="s">
        <v>138</v>
      </c>
      <c r="I220" s="325" t="s">
        <v>2487</v>
      </c>
      <c r="J220" s="312" t="s">
        <v>1140</v>
      </c>
      <c r="K220" s="312"/>
      <c r="L220" s="367">
        <v>46325</v>
      </c>
      <c r="M220" s="367">
        <v>46273</v>
      </c>
      <c r="N220" s="368">
        <v>0</v>
      </c>
      <c r="O220" s="314" t="s">
        <v>1860</v>
      </c>
      <c r="P220" s="397"/>
      <c r="Q220" s="291"/>
      <c r="R220" s="420"/>
      <c r="S220" s="420"/>
      <c r="U220" s="287" t="s">
        <v>2319</v>
      </c>
      <c r="V220" s="287" t="s">
        <v>2049</v>
      </c>
    </row>
    <row r="221" spans="1:22" x14ac:dyDescent="0.45">
      <c r="A221" s="287">
        <v>215</v>
      </c>
      <c r="B221" s="314">
        <v>6</v>
      </c>
      <c r="C221" s="314"/>
      <c r="D221" s="314"/>
      <c r="E221" s="314" t="s">
        <v>2488</v>
      </c>
      <c r="F221" s="314" t="s">
        <v>122</v>
      </c>
      <c r="G221" s="314" t="s">
        <v>601</v>
      </c>
      <c r="H221" s="314" t="s">
        <v>138</v>
      </c>
      <c r="I221" s="316" t="s">
        <v>2489</v>
      </c>
      <c r="J221" s="314" t="s">
        <v>1140</v>
      </c>
      <c r="K221" s="314"/>
      <c r="L221" s="366">
        <v>46265</v>
      </c>
      <c r="M221" s="366">
        <v>46148</v>
      </c>
      <c r="N221" s="319">
        <v>1</v>
      </c>
      <c r="O221" s="314" t="s">
        <v>1859</v>
      </c>
      <c r="P221" s="397"/>
      <c r="Q221" s="291"/>
      <c r="R221" s="420"/>
      <c r="S221" s="420"/>
      <c r="U221" s="287" t="s">
        <v>2319</v>
      </c>
      <c r="V221" s="287" t="s">
        <v>2049</v>
      </c>
    </row>
    <row r="222" spans="1:22" x14ac:dyDescent="0.45">
      <c r="A222" s="287">
        <v>216</v>
      </c>
      <c r="B222" s="314">
        <v>6</v>
      </c>
      <c r="C222" s="314"/>
      <c r="D222" s="314"/>
      <c r="E222" s="314" t="s">
        <v>2490</v>
      </c>
      <c r="F222" s="314" t="s">
        <v>122</v>
      </c>
      <c r="G222" s="314" t="s">
        <v>601</v>
      </c>
      <c r="H222" s="314" t="s">
        <v>138</v>
      </c>
      <c r="I222" s="316" t="s">
        <v>2491</v>
      </c>
      <c r="J222" s="314" t="s">
        <v>1140</v>
      </c>
      <c r="K222" s="314"/>
      <c r="L222" s="366">
        <v>46325</v>
      </c>
      <c r="M222" s="366">
        <v>46208</v>
      </c>
      <c r="N222" s="319">
        <v>0</v>
      </c>
      <c r="O222" s="314" t="s">
        <v>1861</v>
      </c>
      <c r="P222" s="397"/>
      <c r="Q222" s="291"/>
      <c r="R222" s="420"/>
      <c r="S222" s="420"/>
      <c r="U222" s="287" t="s">
        <v>2319</v>
      </c>
      <c r="V222" s="287" t="s">
        <v>2049</v>
      </c>
    </row>
    <row r="223" spans="1:22" s="371" customFormat="1" x14ac:dyDescent="0.45">
      <c r="A223" s="287">
        <v>217</v>
      </c>
      <c r="B223" s="348">
        <v>6</v>
      </c>
      <c r="C223" s="348"/>
      <c r="D223" s="348"/>
      <c r="E223" s="348" t="s">
        <v>2492</v>
      </c>
      <c r="F223" s="348"/>
      <c r="G223" s="348"/>
      <c r="H223" s="348" t="s">
        <v>138</v>
      </c>
      <c r="I223" s="350" t="s">
        <v>2493</v>
      </c>
      <c r="J223" s="348"/>
      <c r="K223" s="348"/>
      <c r="L223" s="370"/>
      <c r="M223" s="370"/>
      <c r="N223" s="369"/>
      <c r="O223" s="348"/>
      <c r="P223" s="372"/>
      <c r="Q223" s="373"/>
      <c r="U223" s="372"/>
      <c r="V223" s="372"/>
    </row>
    <row r="224" spans="1:22" s="371" customFormat="1" x14ac:dyDescent="0.45">
      <c r="A224" s="287">
        <v>218</v>
      </c>
      <c r="B224" s="348">
        <v>6</v>
      </c>
      <c r="C224" s="348"/>
      <c r="D224" s="348"/>
      <c r="E224" s="348" t="s">
        <v>2494</v>
      </c>
      <c r="F224" s="348"/>
      <c r="G224" s="348"/>
      <c r="H224" s="348" t="s">
        <v>138</v>
      </c>
      <c r="I224" s="350" t="s">
        <v>2495</v>
      </c>
      <c r="J224" s="348"/>
      <c r="K224" s="348"/>
      <c r="L224" s="370"/>
      <c r="M224" s="370"/>
      <c r="N224" s="369"/>
      <c r="O224" s="348"/>
      <c r="P224" s="372"/>
      <c r="Q224" s="373"/>
      <c r="U224" s="372"/>
      <c r="V224" s="372"/>
    </row>
    <row r="225" spans="1:22" s="371" customFormat="1" x14ac:dyDescent="0.45">
      <c r="A225" s="287">
        <v>219</v>
      </c>
      <c r="B225" s="348">
        <v>6</v>
      </c>
      <c r="C225" s="348"/>
      <c r="D225" s="348"/>
      <c r="E225" s="348" t="s">
        <v>2496</v>
      </c>
      <c r="F225" s="348"/>
      <c r="G225" s="348"/>
      <c r="H225" s="348" t="s">
        <v>138</v>
      </c>
      <c r="I225" s="350" t="s">
        <v>2497</v>
      </c>
      <c r="J225" s="348"/>
      <c r="K225" s="348"/>
      <c r="L225" s="370"/>
      <c r="M225" s="370"/>
      <c r="N225" s="369"/>
      <c r="O225" s="348"/>
      <c r="P225" s="372"/>
      <c r="Q225" s="373"/>
      <c r="U225" s="372"/>
      <c r="V225" s="372"/>
    </row>
    <row r="226" spans="1:22" s="371" customFormat="1" x14ac:dyDescent="0.45">
      <c r="A226" s="287">
        <v>220</v>
      </c>
      <c r="B226" s="348">
        <v>6</v>
      </c>
      <c r="C226" s="348"/>
      <c r="D226" s="348"/>
      <c r="E226" s="348" t="s">
        <v>2498</v>
      </c>
      <c r="F226" s="348"/>
      <c r="G226" s="348"/>
      <c r="H226" s="348" t="s">
        <v>138</v>
      </c>
      <c r="I226" s="350" t="s">
        <v>2499</v>
      </c>
      <c r="J226" s="348"/>
      <c r="K226" s="348"/>
      <c r="L226" s="370"/>
      <c r="M226" s="370"/>
      <c r="N226" s="369"/>
      <c r="O226" s="348"/>
      <c r="P226" s="372"/>
      <c r="Q226" s="373"/>
      <c r="U226" s="372"/>
      <c r="V226" s="372"/>
    </row>
    <row r="227" spans="1:22" s="371" customFormat="1" x14ac:dyDescent="0.45">
      <c r="A227" s="287">
        <v>221</v>
      </c>
      <c r="B227" s="348">
        <v>6</v>
      </c>
      <c r="C227" s="348"/>
      <c r="D227" s="348"/>
      <c r="E227" s="348" t="s">
        <v>2500</v>
      </c>
      <c r="F227" s="348"/>
      <c r="G227" s="348"/>
      <c r="H227" s="348" t="s">
        <v>138</v>
      </c>
      <c r="I227" s="350" t="s">
        <v>2501</v>
      </c>
      <c r="J227" s="348"/>
      <c r="K227" s="348"/>
      <c r="L227" s="370"/>
      <c r="M227" s="370"/>
      <c r="N227" s="369"/>
      <c r="O227" s="348"/>
      <c r="P227" s="372"/>
      <c r="Q227" s="373"/>
      <c r="U227" s="372"/>
      <c r="V227" s="372"/>
    </row>
    <row r="228" spans="1:22" s="371" customFormat="1" x14ac:dyDescent="0.45">
      <c r="A228" s="287">
        <v>222</v>
      </c>
      <c r="B228" s="348">
        <v>6</v>
      </c>
      <c r="C228" s="348"/>
      <c r="D228" s="348"/>
      <c r="E228" s="348" t="s">
        <v>2502</v>
      </c>
      <c r="F228" s="348"/>
      <c r="G228" s="348"/>
      <c r="H228" s="348" t="s">
        <v>138</v>
      </c>
      <c r="I228" s="350" t="s">
        <v>2503</v>
      </c>
      <c r="J228" s="348"/>
      <c r="K228" s="348"/>
      <c r="L228" s="370"/>
      <c r="M228" s="370"/>
      <c r="N228" s="369"/>
      <c r="O228" s="348"/>
      <c r="P228" s="372"/>
      <c r="Q228" s="373"/>
      <c r="U228" s="372"/>
      <c r="V228" s="372"/>
    </row>
    <row r="229" spans="1:22" x14ac:dyDescent="0.45">
      <c r="A229" s="398">
        <v>223</v>
      </c>
      <c r="B229" s="312">
        <v>6</v>
      </c>
      <c r="C229" s="312"/>
      <c r="D229" s="312"/>
      <c r="E229" s="312" t="s">
        <v>2504</v>
      </c>
      <c r="F229" s="312" t="s">
        <v>126</v>
      </c>
      <c r="G229" s="312" t="s">
        <v>605</v>
      </c>
      <c r="H229" s="312" t="s">
        <v>138</v>
      </c>
      <c r="I229" s="325" t="s">
        <v>2505</v>
      </c>
      <c r="J229" s="312" t="s">
        <v>1140</v>
      </c>
      <c r="K229" s="312"/>
      <c r="L229" s="367">
        <v>46265</v>
      </c>
      <c r="M229" s="367">
        <v>46449</v>
      </c>
      <c r="N229" s="368">
        <v>0</v>
      </c>
      <c r="O229" s="314" t="s">
        <v>1860</v>
      </c>
      <c r="P229" s="397"/>
      <c r="Q229" s="291"/>
      <c r="R229" s="420"/>
      <c r="S229" s="420"/>
      <c r="U229" s="287" t="s">
        <v>2319</v>
      </c>
      <c r="V229" s="287" t="s">
        <v>2049</v>
      </c>
    </row>
    <row r="230" spans="1:22" x14ac:dyDescent="0.45">
      <c r="A230" s="398">
        <v>224</v>
      </c>
      <c r="B230" s="312">
        <v>6</v>
      </c>
      <c r="C230" s="312"/>
      <c r="D230" s="312"/>
      <c r="E230" s="312" t="s">
        <v>2506</v>
      </c>
      <c r="F230" s="312" t="s">
        <v>126</v>
      </c>
      <c r="G230" s="312" t="s">
        <v>605</v>
      </c>
      <c r="H230" s="312" t="s">
        <v>138</v>
      </c>
      <c r="I230" s="325" t="s">
        <v>2507</v>
      </c>
      <c r="J230" s="312" t="s">
        <v>1140</v>
      </c>
      <c r="K230" s="312"/>
      <c r="L230" s="367">
        <v>46325</v>
      </c>
      <c r="M230" s="367">
        <v>46509</v>
      </c>
      <c r="N230" s="368">
        <v>0</v>
      </c>
      <c r="O230" s="314" t="s">
        <v>1860</v>
      </c>
      <c r="P230" s="397"/>
      <c r="Q230" s="291"/>
      <c r="R230" s="420"/>
      <c r="S230" s="420"/>
      <c r="U230" s="287" t="s">
        <v>2319</v>
      </c>
      <c r="V230" s="287" t="s">
        <v>2049</v>
      </c>
    </row>
    <row r="231" spans="1:22" x14ac:dyDescent="0.45">
      <c r="A231" s="434">
        <v>225</v>
      </c>
      <c r="B231" s="314">
        <v>6</v>
      </c>
      <c r="C231" s="314"/>
      <c r="D231" s="314"/>
      <c r="E231" s="314" t="s">
        <v>2508</v>
      </c>
      <c r="F231" s="314" t="s">
        <v>126</v>
      </c>
      <c r="G231" s="314" t="s">
        <v>605</v>
      </c>
      <c r="H231" s="314" t="s">
        <v>138</v>
      </c>
      <c r="I231" s="316" t="s">
        <v>2509</v>
      </c>
      <c r="J231" s="314" t="s">
        <v>1140</v>
      </c>
      <c r="K231" s="314"/>
      <c r="L231" s="366">
        <v>46265</v>
      </c>
      <c r="M231" s="366">
        <v>46449</v>
      </c>
      <c r="N231" s="319">
        <v>0</v>
      </c>
      <c r="O231" s="314" t="s">
        <v>1860</v>
      </c>
      <c r="P231" s="397"/>
      <c r="Q231" s="291"/>
      <c r="R231" s="420"/>
      <c r="S231" s="420"/>
      <c r="U231" s="287" t="s">
        <v>2319</v>
      </c>
      <c r="V231" s="287" t="s">
        <v>2049</v>
      </c>
    </row>
    <row r="232" spans="1:22" x14ac:dyDescent="0.45">
      <c r="A232" s="434">
        <v>226</v>
      </c>
      <c r="B232" s="314">
        <v>6</v>
      </c>
      <c r="C232" s="314"/>
      <c r="D232" s="314"/>
      <c r="E232" s="314" t="s">
        <v>2510</v>
      </c>
      <c r="F232" s="314" t="s">
        <v>126</v>
      </c>
      <c r="G232" s="314" t="s">
        <v>605</v>
      </c>
      <c r="H232" s="314" t="s">
        <v>138</v>
      </c>
      <c r="I232" s="316" t="s">
        <v>2511</v>
      </c>
      <c r="J232" s="314" t="s">
        <v>1140</v>
      </c>
      <c r="K232" s="314"/>
      <c r="L232" s="366">
        <v>46325</v>
      </c>
      <c r="M232" s="366">
        <v>46509</v>
      </c>
      <c r="N232" s="319">
        <v>0</v>
      </c>
      <c r="O232" s="314" t="s">
        <v>1860</v>
      </c>
      <c r="P232" s="397"/>
      <c r="Q232" s="291"/>
      <c r="R232" s="420"/>
      <c r="S232" s="420"/>
      <c r="U232" s="287" t="s">
        <v>2319</v>
      </c>
      <c r="V232" s="287" t="s">
        <v>2049</v>
      </c>
    </row>
    <row r="233" spans="1:22" x14ac:dyDescent="0.45">
      <c r="A233" s="287">
        <v>227</v>
      </c>
      <c r="B233" s="312">
        <v>6</v>
      </c>
      <c r="C233" s="312"/>
      <c r="D233" s="312"/>
      <c r="E233" s="312" t="s">
        <v>2512</v>
      </c>
      <c r="F233" s="312" t="s">
        <v>127</v>
      </c>
      <c r="G233" s="312" t="s">
        <v>606</v>
      </c>
      <c r="H233" s="312" t="s">
        <v>138</v>
      </c>
      <c r="I233" s="325" t="s">
        <v>2513</v>
      </c>
      <c r="J233" s="312" t="s">
        <v>1140</v>
      </c>
      <c r="K233" s="312"/>
      <c r="L233" s="367">
        <v>46265</v>
      </c>
      <c r="M233" s="367">
        <v>46178</v>
      </c>
      <c r="N233" s="368">
        <v>0</v>
      </c>
      <c r="O233" s="314" t="s">
        <v>1861</v>
      </c>
      <c r="P233" s="397"/>
      <c r="Q233" s="291"/>
      <c r="R233" s="420"/>
      <c r="S233" s="420"/>
      <c r="U233" s="287" t="s">
        <v>2319</v>
      </c>
      <c r="V233" s="287" t="s">
        <v>2049</v>
      </c>
    </row>
    <row r="234" spans="1:22" x14ac:dyDescent="0.45">
      <c r="A234" s="287">
        <v>228</v>
      </c>
      <c r="B234" s="312">
        <v>6</v>
      </c>
      <c r="C234" s="312"/>
      <c r="D234" s="312"/>
      <c r="E234" s="312" t="s">
        <v>2514</v>
      </c>
      <c r="F234" s="312" t="s">
        <v>127</v>
      </c>
      <c r="G234" s="312" t="s">
        <v>606</v>
      </c>
      <c r="H234" s="312" t="s">
        <v>138</v>
      </c>
      <c r="I234" s="325" t="s">
        <v>2515</v>
      </c>
      <c r="J234" s="312" t="s">
        <v>1140</v>
      </c>
      <c r="K234" s="312"/>
      <c r="L234" s="367">
        <v>46325</v>
      </c>
      <c r="M234" s="367">
        <v>46238</v>
      </c>
      <c r="N234" s="368">
        <v>0</v>
      </c>
      <c r="O234" s="314" t="s">
        <v>1861</v>
      </c>
      <c r="P234" s="397"/>
      <c r="Q234" s="291"/>
      <c r="R234" s="420"/>
      <c r="S234" s="420"/>
      <c r="U234" s="287" t="s">
        <v>2319</v>
      </c>
      <c r="V234" s="287" t="s">
        <v>2049</v>
      </c>
    </row>
    <row r="235" spans="1:22" x14ac:dyDescent="0.45">
      <c r="A235" s="398">
        <v>229</v>
      </c>
      <c r="B235" s="314">
        <v>6</v>
      </c>
      <c r="C235" s="314"/>
      <c r="D235" s="314"/>
      <c r="E235" s="314" t="s">
        <v>2516</v>
      </c>
      <c r="F235" s="314" t="s">
        <v>39</v>
      </c>
      <c r="G235" s="314" t="s">
        <v>563</v>
      </c>
      <c r="H235" s="314" t="s">
        <v>138</v>
      </c>
      <c r="I235" s="316" t="s">
        <v>2517</v>
      </c>
      <c r="J235" s="314" t="s">
        <v>1140</v>
      </c>
      <c r="K235" s="314"/>
      <c r="L235" s="366">
        <v>46235</v>
      </c>
      <c r="M235" s="366">
        <v>46312</v>
      </c>
      <c r="N235" s="319">
        <v>0</v>
      </c>
      <c r="O235" s="314" t="s">
        <v>1860</v>
      </c>
      <c r="P235" s="397"/>
      <c r="Q235" s="291"/>
      <c r="R235" s="420"/>
      <c r="S235" s="420"/>
      <c r="U235" s="287" t="s">
        <v>2319</v>
      </c>
      <c r="V235" s="287" t="s">
        <v>2049</v>
      </c>
    </row>
    <row r="236" spans="1:22" x14ac:dyDescent="0.45">
      <c r="A236" s="398">
        <v>230</v>
      </c>
      <c r="B236" s="314">
        <v>6</v>
      </c>
      <c r="C236" s="314"/>
      <c r="D236" s="314"/>
      <c r="E236" s="314" t="s">
        <v>2518</v>
      </c>
      <c r="F236" s="314" t="s">
        <v>39</v>
      </c>
      <c r="G236" s="314" t="s">
        <v>563</v>
      </c>
      <c r="H236" s="314" t="s">
        <v>138</v>
      </c>
      <c r="I236" s="316" t="s">
        <v>2519</v>
      </c>
      <c r="J236" s="314" t="s">
        <v>1140</v>
      </c>
      <c r="K236" s="314"/>
      <c r="L236" s="366">
        <v>46295</v>
      </c>
      <c r="M236" s="366">
        <v>46372</v>
      </c>
      <c r="N236" s="319">
        <v>0</v>
      </c>
      <c r="O236" s="314" t="s">
        <v>1860</v>
      </c>
      <c r="P236" s="397"/>
      <c r="Q236" s="291"/>
      <c r="R236" s="420"/>
      <c r="S236" s="420"/>
      <c r="U236" s="287" t="s">
        <v>2319</v>
      </c>
      <c r="V236" s="287" t="s">
        <v>2049</v>
      </c>
    </row>
    <row r="237" spans="1:22" x14ac:dyDescent="0.45">
      <c r="A237" s="287">
        <v>231</v>
      </c>
      <c r="B237" s="359">
        <v>6</v>
      </c>
      <c r="C237" s="359"/>
      <c r="D237" s="359"/>
      <c r="E237" s="359" t="s">
        <v>2520</v>
      </c>
      <c r="F237" s="359"/>
      <c r="G237" s="359"/>
      <c r="H237" s="359" t="s">
        <v>138</v>
      </c>
      <c r="I237" s="360" t="s">
        <v>2521</v>
      </c>
      <c r="J237" s="359" t="s">
        <v>1140</v>
      </c>
      <c r="K237" s="359"/>
      <c r="L237" s="374"/>
      <c r="M237" s="374"/>
      <c r="N237" s="361">
        <v>1</v>
      </c>
      <c r="O237" s="314" t="s">
        <v>1859</v>
      </c>
      <c r="U237" s="287" t="s">
        <v>2319</v>
      </c>
      <c r="V237" s="287" t="s">
        <v>2049</v>
      </c>
    </row>
    <row r="238" spans="1:22" x14ac:dyDescent="0.45">
      <c r="A238" s="429">
        <v>232</v>
      </c>
      <c r="B238" s="314">
        <v>6</v>
      </c>
      <c r="C238" s="314"/>
      <c r="D238" s="314"/>
      <c r="E238" s="314" t="s">
        <v>2047</v>
      </c>
      <c r="F238" s="314" t="s">
        <v>132</v>
      </c>
      <c r="G238" s="427" t="s">
        <v>611</v>
      </c>
      <c r="H238" s="314" t="s">
        <v>138</v>
      </c>
      <c r="I238" s="316" t="s">
        <v>2522</v>
      </c>
      <c r="J238" s="314" t="s">
        <v>1140</v>
      </c>
      <c r="K238" s="314"/>
      <c r="L238" s="366">
        <v>46265</v>
      </c>
      <c r="M238" s="366">
        <v>46235</v>
      </c>
      <c r="N238" s="319">
        <v>0</v>
      </c>
      <c r="O238" s="314" t="s">
        <v>1861</v>
      </c>
      <c r="P238" s="397"/>
      <c r="Q238" s="291"/>
      <c r="R238" s="420"/>
      <c r="S238" s="420"/>
      <c r="U238" s="287" t="s">
        <v>2319</v>
      </c>
      <c r="V238" s="287" t="s">
        <v>2049</v>
      </c>
    </row>
    <row r="239" spans="1:22" x14ac:dyDescent="0.45">
      <c r="A239" s="429">
        <v>233</v>
      </c>
      <c r="B239" s="314">
        <v>6</v>
      </c>
      <c r="C239" s="314"/>
      <c r="D239" s="314"/>
      <c r="E239" s="314" t="s">
        <v>2050</v>
      </c>
      <c r="F239" s="314" t="s">
        <v>132</v>
      </c>
      <c r="G239" s="427" t="s">
        <v>611</v>
      </c>
      <c r="H239" s="314" t="s">
        <v>138</v>
      </c>
      <c r="I239" s="316" t="s">
        <v>2523</v>
      </c>
      <c r="J239" s="314" t="s">
        <v>1140</v>
      </c>
      <c r="K239" s="314"/>
      <c r="L239" s="366">
        <v>46325</v>
      </c>
      <c r="M239" s="366">
        <v>46295</v>
      </c>
      <c r="N239" s="319">
        <v>0</v>
      </c>
      <c r="O239" s="314" t="s">
        <v>1860</v>
      </c>
      <c r="P239" s="397"/>
      <c r="Q239" s="291"/>
      <c r="R239" s="420"/>
      <c r="S239" s="420"/>
      <c r="U239" s="287" t="s">
        <v>2319</v>
      </c>
      <c r="V239" s="287" t="s">
        <v>2049</v>
      </c>
    </row>
    <row r="240" spans="1:22" x14ac:dyDescent="0.45">
      <c r="A240" s="398">
        <v>234</v>
      </c>
      <c r="B240" s="359">
        <v>6</v>
      </c>
      <c r="C240" s="359"/>
      <c r="D240" s="359"/>
      <c r="E240" s="359" t="s">
        <v>2056</v>
      </c>
      <c r="F240" s="359" t="s">
        <v>28</v>
      </c>
      <c r="G240" s="354" t="s">
        <v>558</v>
      </c>
      <c r="H240" s="359" t="s">
        <v>138</v>
      </c>
      <c r="I240" s="360" t="s">
        <v>2057</v>
      </c>
      <c r="J240" s="359" t="s">
        <v>1140</v>
      </c>
      <c r="K240" s="359"/>
      <c r="L240" s="367">
        <v>46265</v>
      </c>
      <c r="M240" s="367">
        <v>46173</v>
      </c>
      <c r="N240" s="361">
        <v>1</v>
      </c>
      <c r="O240" s="314" t="s">
        <v>1859</v>
      </c>
      <c r="P240" s="397"/>
      <c r="Q240" s="291"/>
      <c r="R240" s="420"/>
      <c r="S240" s="420"/>
      <c r="U240" s="287" t="s">
        <v>2319</v>
      </c>
      <c r="V240" s="287" t="s">
        <v>2049</v>
      </c>
    </row>
    <row r="241" spans="1:22" x14ac:dyDescent="0.45">
      <c r="A241" s="398">
        <v>235</v>
      </c>
      <c r="B241" s="359">
        <v>6</v>
      </c>
      <c r="C241" s="359"/>
      <c r="D241" s="359"/>
      <c r="E241" s="359" t="s">
        <v>2058</v>
      </c>
      <c r="F241" s="359" t="s">
        <v>28</v>
      </c>
      <c r="G241" s="354" t="s">
        <v>558</v>
      </c>
      <c r="H241" s="359" t="s">
        <v>138</v>
      </c>
      <c r="I241" s="360" t="s">
        <v>2059</v>
      </c>
      <c r="J241" s="359" t="s">
        <v>1140</v>
      </c>
      <c r="K241" s="359"/>
      <c r="L241" s="367">
        <v>46325</v>
      </c>
      <c r="M241" s="402">
        <v>46295</v>
      </c>
      <c r="N241" s="361">
        <v>0</v>
      </c>
      <c r="O241" s="314" t="s">
        <v>1861</v>
      </c>
      <c r="P241" s="397"/>
      <c r="Q241" s="291"/>
      <c r="R241" s="420"/>
      <c r="S241" s="420"/>
      <c r="U241" s="287" t="s">
        <v>2319</v>
      </c>
      <c r="V241" s="287" t="s">
        <v>2049</v>
      </c>
    </row>
    <row r="242" spans="1:22" ht="45" x14ac:dyDescent="0.45">
      <c r="A242" s="398">
        <v>236</v>
      </c>
      <c r="B242" s="314">
        <v>6</v>
      </c>
      <c r="C242" s="314"/>
      <c r="D242" s="314"/>
      <c r="E242" s="314" t="s">
        <v>2524</v>
      </c>
      <c r="F242" s="314" t="s">
        <v>28</v>
      </c>
      <c r="G242" s="406" t="s">
        <v>4385</v>
      </c>
      <c r="H242" s="314" t="s">
        <v>138</v>
      </c>
      <c r="I242" s="358" t="s">
        <v>2525</v>
      </c>
      <c r="J242" s="314" t="s">
        <v>1140</v>
      </c>
      <c r="K242" s="314"/>
      <c r="L242" s="366">
        <v>46265</v>
      </c>
      <c r="M242" s="366">
        <v>46173</v>
      </c>
      <c r="N242" s="319">
        <v>1</v>
      </c>
      <c r="O242" s="314" t="s">
        <v>1859</v>
      </c>
      <c r="P242" s="397"/>
      <c r="Q242" s="291"/>
      <c r="R242" s="420"/>
      <c r="S242" s="420"/>
      <c r="U242" s="287" t="s">
        <v>2319</v>
      </c>
      <c r="V242" s="287" t="s">
        <v>2049</v>
      </c>
    </row>
    <row r="243" spans="1:22" ht="45" x14ac:dyDescent="0.45">
      <c r="A243" s="398">
        <v>237</v>
      </c>
      <c r="B243" s="314">
        <v>6</v>
      </c>
      <c r="C243" s="314"/>
      <c r="D243" s="314"/>
      <c r="E243" s="314" t="s">
        <v>2526</v>
      </c>
      <c r="F243" s="314" t="s">
        <v>28</v>
      </c>
      <c r="G243" s="406" t="s">
        <v>4385</v>
      </c>
      <c r="H243" s="314" t="s">
        <v>138</v>
      </c>
      <c r="I243" s="358" t="s">
        <v>2527</v>
      </c>
      <c r="J243" s="314" t="s">
        <v>1140</v>
      </c>
      <c r="K243" s="314"/>
      <c r="L243" s="366">
        <v>46325</v>
      </c>
      <c r="M243" s="402">
        <v>46295</v>
      </c>
      <c r="N243" s="319">
        <v>0</v>
      </c>
      <c r="O243" s="314" t="s">
        <v>1861</v>
      </c>
      <c r="P243" s="397"/>
      <c r="Q243" s="291"/>
      <c r="R243" s="420"/>
      <c r="S243" s="420"/>
      <c r="U243" s="287" t="s">
        <v>2319</v>
      </c>
      <c r="V243" s="287" t="s">
        <v>2049</v>
      </c>
    </row>
    <row r="244" spans="1:22" x14ac:dyDescent="0.45">
      <c r="A244" s="398">
        <v>238</v>
      </c>
      <c r="B244" s="359">
        <v>6</v>
      </c>
      <c r="C244" s="359"/>
      <c r="D244" s="359"/>
      <c r="E244" s="359" t="s">
        <v>2064</v>
      </c>
      <c r="F244" s="359" t="s">
        <v>29</v>
      </c>
      <c r="G244" s="354" t="s">
        <v>561</v>
      </c>
      <c r="H244" s="359" t="s">
        <v>138</v>
      </c>
      <c r="I244" s="360" t="s">
        <v>2065</v>
      </c>
      <c r="J244" s="359" t="s">
        <v>784</v>
      </c>
      <c r="K244" s="359"/>
      <c r="L244" s="367">
        <v>46265</v>
      </c>
      <c r="M244" s="367">
        <v>46112</v>
      </c>
      <c r="N244" s="361">
        <v>1</v>
      </c>
      <c r="O244" s="314" t="s">
        <v>1859</v>
      </c>
      <c r="P244" s="397"/>
      <c r="Q244" s="291"/>
      <c r="R244" s="420"/>
      <c r="S244" s="420"/>
      <c r="U244" s="287" t="s">
        <v>894</v>
      </c>
      <c r="V244" s="287" t="s">
        <v>2049</v>
      </c>
    </row>
    <row r="245" spans="1:22" x14ac:dyDescent="0.45">
      <c r="A245" s="398">
        <v>239</v>
      </c>
      <c r="B245" s="359">
        <v>6</v>
      </c>
      <c r="C245" s="359"/>
      <c r="D245" s="359"/>
      <c r="E245" s="359" t="s">
        <v>2066</v>
      </c>
      <c r="F245" s="359" t="s">
        <v>29</v>
      </c>
      <c r="G245" s="354" t="s">
        <v>561</v>
      </c>
      <c r="H245" s="359" t="s">
        <v>138</v>
      </c>
      <c r="I245" s="360" t="s">
        <v>2067</v>
      </c>
      <c r="J245" s="359" t="s">
        <v>784</v>
      </c>
      <c r="K245" s="359"/>
      <c r="L245" s="367">
        <v>46325</v>
      </c>
      <c r="M245" s="402">
        <v>46295</v>
      </c>
      <c r="N245" s="361">
        <v>0</v>
      </c>
      <c r="O245" s="314" t="s">
        <v>1861</v>
      </c>
      <c r="P245" s="397"/>
      <c r="Q245" s="291"/>
      <c r="R245" s="420"/>
      <c r="S245" s="420"/>
      <c r="U245" s="287" t="s">
        <v>894</v>
      </c>
      <c r="V245" s="287" t="s">
        <v>2049</v>
      </c>
    </row>
    <row r="246" spans="1:22" s="371" customFormat="1" x14ac:dyDescent="0.45">
      <c r="A246" s="287">
        <v>240</v>
      </c>
      <c r="B246" s="348">
        <v>6</v>
      </c>
      <c r="C246" s="348"/>
      <c r="D246" s="348"/>
      <c r="E246" s="348" t="s">
        <v>2528</v>
      </c>
      <c r="F246" s="348"/>
      <c r="G246" s="348"/>
      <c r="H246" s="348" t="s">
        <v>138</v>
      </c>
      <c r="I246" s="350" t="s">
        <v>2529</v>
      </c>
      <c r="J246" s="348"/>
      <c r="K246" s="348"/>
      <c r="L246" s="370"/>
      <c r="M246" s="370"/>
      <c r="N246" s="369"/>
      <c r="O246" s="348"/>
      <c r="P246" s="372"/>
      <c r="Q246" s="373"/>
      <c r="U246" s="372"/>
      <c r="V246" s="372"/>
    </row>
    <row r="247" spans="1:22" s="371" customFormat="1" x14ac:dyDescent="0.45">
      <c r="A247" s="287">
        <v>241</v>
      </c>
      <c r="B247" s="348">
        <v>6</v>
      </c>
      <c r="C247" s="348"/>
      <c r="D247" s="348"/>
      <c r="E247" s="348" t="s">
        <v>2530</v>
      </c>
      <c r="F247" s="348"/>
      <c r="G247" s="348"/>
      <c r="H247" s="348" t="s">
        <v>138</v>
      </c>
      <c r="I247" s="350" t="s">
        <v>2531</v>
      </c>
      <c r="J247" s="348"/>
      <c r="K247" s="348"/>
      <c r="L247" s="370"/>
      <c r="M247" s="370"/>
      <c r="N247" s="369"/>
      <c r="O247" s="348"/>
      <c r="P247" s="372"/>
      <c r="Q247" s="373"/>
      <c r="U247" s="372"/>
      <c r="V247" s="372"/>
    </row>
    <row r="248" spans="1:22" x14ac:dyDescent="0.45">
      <c r="A248" s="287">
        <v>242</v>
      </c>
      <c r="B248" s="312">
        <v>6</v>
      </c>
      <c r="C248" s="312"/>
      <c r="D248" s="312"/>
      <c r="E248" s="312" t="s">
        <v>2532</v>
      </c>
      <c r="F248" s="312" t="s">
        <v>118</v>
      </c>
      <c r="G248" s="312" t="s">
        <v>597</v>
      </c>
      <c r="H248" s="312" t="s">
        <v>1610</v>
      </c>
      <c r="I248" s="325" t="s">
        <v>2533</v>
      </c>
      <c r="J248" s="312" t="s">
        <v>1140</v>
      </c>
      <c r="K248" s="312"/>
      <c r="L248" s="367">
        <v>46082</v>
      </c>
      <c r="M248" s="367">
        <v>46183</v>
      </c>
      <c r="N248" s="368">
        <v>0</v>
      </c>
      <c r="O248" s="314" t="s">
        <v>1861</v>
      </c>
      <c r="P248" s="397"/>
      <c r="Q248" s="291"/>
      <c r="R248" s="420"/>
      <c r="S248" s="420"/>
      <c r="U248" s="287" t="s">
        <v>2319</v>
      </c>
      <c r="V248" s="287" t="s">
        <v>2049</v>
      </c>
    </row>
    <row r="249" spans="1:22" x14ac:dyDescent="0.45">
      <c r="A249" s="287">
        <v>243</v>
      </c>
      <c r="B249" s="312">
        <v>6</v>
      </c>
      <c r="C249" s="312"/>
      <c r="D249" s="312"/>
      <c r="E249" s="312" t="s">
        <v>2534</v>
      </c>
      <c r="F249" s="312" t="s">
        <v>118</v>
      </c>
      <c r="G249" s="312" t="s">
        <v>597</v>
      </c>
      <c r="H249" s="312" t="s">
        <v>1610</v>
      </c>
      <c r="I249" s="325" t="s">
        <v>2535</v>
      </c>
      <c r="J249" s="312" t="s">
        <v>1140</v>
      </c>
      <c r="K249" s="312"/>
      <c r="L249" s="367">
        <v>46142</v>
      </c>
      <c r="M249" s="367">
        <v>46243</v>
      </c>
      <c r="N249" s="368">
        <v>0</v>
      </c>
      <c r="O249" s="314" t="s">
        <v>1861</v>
      </c>
      <c r="P249" s="397"/>
      <c r="Q249" s="291"/>
      <c r="R249" s="420"/>
      <c r="S249" s="420"/>
      <c r="U249" s="287" t="s">
        <v>2319</v>
      </c>
      <c r="V249" s="287" t="s">
        <v>2049</v>
      </c>
    </row>
    <row r="250" spans="1:22" s="371" customFormat="1" x14ac:dyDescent="0.45">
      <c r="A250" s="287">
        <v>244</v>
      </c>
      <c r="B250" s="348">
        <v>6</v>
      </c>
      <c r="C250" s="348"/>
      <c r="D250" s="348"/>
      <c r="E250" s="348" t="s">
        <v>2536</v>
      </c>
      <c r="F250" s="348"/>
      <c r="G250" s="348"/>
      <c r="H250" s="348" t="s">
        <v>1610</v>
      </c>
      <c r="I250" s="350" t="s">
        <v>2537</v>
      </c>
      <c r="J250" s="348"/>
      <c r="K250" s="348"/>
      <c r="L250" s="370"/>
      <c r="M250" s="370"/>
      <c r="N250" s="369"/>
      <c r="O250" s="348"/>
      <c r="P250" s="372"/>
      <c r="Q250" s="373"/>
      <c r="U250" s="372"/>
      <c r="V250" s="372"/>
    </row>
    <row r="251" spans="1:22" s="371" customFormat="1" x14ac:dyDescent="0.45">
      <c r="A251" s="287">
        <v>245</v>
      </c>
      <c r="B251" s="348">
        <v>6</v>
      </c>
      <c r="C251" s="348"/>
      <c r="D251" s="348"/>
      <c r="E251" s="348" t="s">
        <v>2538</v>
      </c>
      <c r="F251" s="348"/>
      <c r="G251" s="348"/>
      <c r="H251" s="348" t="s">
        <v>1610</v>
      </c>
      <c r="I251" s="350" t="s">
        <v>2539</v>
      </c>
      <c r="J251" s="348"/>
      <c r="K251" s="348"/>
      <c r="L251" s="370"/>
      <c r="M251" s="370"/>
      <c r="N251" s="369"/>
      <c r="O251" s="348"/>
      <c r="P251" s="372"/>
      <c r="Q251" s="373"/>
      <c r="U251" s="372"/>
      <c r="V251" s="372"/>
    </row>
    <row r="252" spans="1:22" x14ac:dyDescent="0.45">
      <c r="A252" s="287">
        <v>246</v>
      </c>
      <c r="B252" s="312">
        <v>6</v>
      </c>
      <c r="C252" s="312"/>
      <c r="D252" s="312"/>
      <c r="E252" s="312" t="s">
        <v>2540</v>
      </c>
      <c r="F252" s="312" t="s">
        <v>40</v>
      </c>
      <c r="G252" s="312" t="s">
        <v>564</v>
      </c>
      <c r="H252" s="312" t="s">
        <v>1611</v>
      </c>
      <c r="I252" s="325" t="s">
        <v>2541</v>
      </c>
      <c r="J252" s="312" t="s">
        <v>784</v>
      </c>
      <c r="K252" s="312"/>
      <c r="L252" s="367">
        <v>46236</v>
      </c>
      <c r="M252" s="367">
        <v>46416</v>
      </c>
      <c r="N252" s="368">
        <v>0</v>
      </c>
      <c r="O252" s="314" t="s">
        <v>1860</v>
      </c>
      <c r="P252" s="397"/>
      <c r="Q252" s="291"/>
      <c r="R252" s="420"/>
      <c r="S252" s="420"/>
      <c r="U252" s="287" t="s">
        <v>894</v>
      </c>
      <c r="V252" s="287" t="s">
        <v>2049</v>
      </c>
    </row>
    <row r="253" spans="1:22" x14ac:dyDescent="0.45">
      <c r="A253" s="287">
        <v>247</v>
      </c>
      <c r="B253" s="312">
        <v>6</v>
      </c>
      <c r="C253" s="312"/>
      <c r="D253" s="312" t="s">
        <v>905</v>
      </c>
      <c r="E253" s="312" t="s">
        <v>2542</v>
      </c>
      <c r="F253" s="312" t="s">
        <v>40</v>
      </c>
      <c r="G253" s="312" t="s">
        <v>564</v>
      </c>
      <c r="H253" s="312" t="s">
        <v>1611</v>
      </c>
      <c r="I253" s="325" t="s">
        <v>2543</v>
      </c>
      <c r="J253" s="312" t="s">
        <v>784</v>
      </c>
      <c r="K253" s="312"/>
      <c r="L253" s="367">
        <v>46296</v>
      </c>
      <c r="M253" s="367">
        <v>46476</v>
      </c>
      <c r="N253" s="368">
        <v>0</v>
      </c>
      <c r="O253" s="314" t="s">
        <v>1860</v>
      </c>
      <c r="P253" s="397"/>
      <c r="Q253" s="291"/>
      <c r="R253" s="420"/>
      <c r="S253" s="420"/>
      <c r="U253" s="287" t="s">
        <v>894</v>
      </c>
      <c r="V253" s="287" t="s">
        <v>2049</v>
      </c>
    </row>
    <row r="254" spans="1:22" x14ac:dyDescent="0.45">
      <c r="A254" s="287">
        <v>248</v>
      </c>
      <c r="B254" s="312">
        <v>6</v>
      </c>
      <c r="C254" s="312"/>
      <c r="D254" s="312" t="s">
        <v>913</v>
      </c>
      <c r="E254" s="312" t="s">
        <v>2544</v>
      </c>
      <c r="F254" s="312" t="s">
        <v>40</v>
      </c>
      <c r="G254" s="312" t="s">
        <v>564</v>
      </c>
      <c r="H254" s="312" t="s">
        <v>1611</v>
      </c>
      <c r="I254" s="325" t="s">
        <v>2545</v>
      </c>
      <c r="J254" s="312" t="s">
        <v>784</v>
      </c>
      <c r="K254" s="312"/>
      <c r="L254" s="367">
        <v>46296</v>
      </c>
      <c r="M254" s="367">
        <v>46476</v>
      </c>
      <c r="N254" s="368">
        <v>0</v>
      </c>
      <c r="O254" s="314" t="s">
        <v>1860</v>
      </c>
      <c r="P254" s="397"/>
      <c r="Q254" s="291"/>
      <c r="R254" s="420"/>
      <c r="S254" s="420"/>
      <c r="U254" s="287" t="s">
        <v>894</v>
      </c>
      <c r="V254" s="287" t="s">
        <v>2049</v>
      </c>
    </row>
    <row r="255" spans="1:22" x14ac:dyDescent="0.45">
      <c r="A255" s="287">
        <v>249</v>
      </c>
      <c r="B255" s="312">
        <v>6</v>
      </c>
      <c r="C255" s="312"/>
      <c r="D255" s="312" t="s">
        <v>917</v>
      </c>
      <c r="E255" s="312" t="s">
        <v>2546</v>
      </c>
      <c r="F255" s="312" t="s">
        <v>40</v>
      </c>
      <c r="G255" s="312" t="s">
        <v>564</v>
      </c>
      <c r="H255" s="312" t="s">
        <v>1611</v>
      </c>
      <c r="I255" s="325" t="s">
        <v>2547</v>
      </c>
      <c r="J255" s="312" t="s">
        <v>784</v>
      </c>
      <c r="K255" s="312"/>
      <c r="L255" s="367">
        <v>46296</v>
      </c>
      <c r="M255" s="367">
        <v>46476</v>
      </c>
      <c r="N255" s="368">
        <v>0</v>
      </c>
      <c r="O255" s="314" t="s">
        <v>1860</v>
      </c>
      <c r="P255" s="397"/>
      <c r="Q255" s="291"/>
      <c r="R255" s="420"/>
      <c r="S255" s="420"/>
      <c r="U255" s="287" t="s">
        <v>894</v>
      </c>
      <c r="V255" s="287" t="s">
        <v>2049</v>
      </c>
    </row>
    <row r="256" spans="1:22" x14ac:dyDescent="0.45">
      <c r="A256" s="287">
        <v>250</v>
      </c>
      <c r="B256" s="312">
        <v>6</v>
      </c>
      <c r="C256" s="312"/>
      <c r="D256" s="312" t="s">
        <v>921</v>
      </c>
      <c r="E256" s="312" t="s">
        <v>2548</v>
      </c>
      <c r="F256" s="312" t="s">
        <v>40</v>
      </c>
      <c r="G256" s="312" t="s">
        <v>564</v>
      </c>
      <c r="H256" s="312" t="s">
        <v>1611</v>
      </c>
      <c r="I256" s="325" t="s">
        <v>2549</v>
      </c>
      <c r="J256" s="312" t="s">
        <v>784</v>
      </c>
      <c r="K256" s="312"/>
      <c r="L256" s="367">
        <v>46296</v>
      </c>
      <c r="M256" s="367">
        <v>46476</v>
      </c>
      <c r="N256" s="368">
        <v>0</v>
      </c>
      <c r="O256" s="314" t="s">
        <v>1860</v>
      </c>
      <c r="P256" s="397"/>
      <c r="Q256" s="291"/>
      <c r="R256" s="420"/>
      <c r="S256" s="420"/>
      <c r="U256" s="287" t="s">
        <v>894</v>
      </c>
      <c r="V256" s="287" t="s">
        <v>2049</v>
      </c>
    </row>
    <row r="257" spans="1:22" x14ac:dyDescent="0.45">
      <c r="A257" s="287">
        <v>251</v>
      </c>
      <c r="B257" s="312">
        <v>6</v>
      </c>
      <c r="C257" s="312"/>
      <c r="D257" s="312" t="s">
        <v>925</v>
      </c>
      <c r="E257" s="312" t="s">
        <v>2550</v>
      </c>
      <c r="F257" s="312" t="s">
        <v>40</v>
      </c>
      <c r="G257" s="312" t="s">
        <v>564</v>
      </c>
      <c r="H257" s="312" t="s">
        <v>1611</v>
      </c>
      <c r="I257" s="325" t="s">
        <v>2551</v>
      </c>
      <c r="J257" s="312" t="s">
        <v>784</v>
      </c>
      <c r="K257" s="312"/>
      <c r="L257" s="367">
        <v>46296</v>
      </c>
      <c r="M257" s="367">
        <v>46476</v>
      </c>
      <c r="N257" s="368">
        <v>0</v>
      </c>
      <c r="O257" s="314" t="s">
        <v>1860</v>
      </c>
      <c r="P257" s="397"/>
      <c r="Q257" s="291"/>
      <c r="R257" s="420"/>
      <c r="S257" s="420"/>
      <c r="U257" s="287" t="s">
        <v>894</v>
      </c>
      <c r="V257" s="287" t="s">
        <v>2049</v>
      </c>
    </row>
    <row r="258" spans="1:22" x14ac:dyDescent="0.45">
      <c r="A258" s="287">
        <v>252</v>
      </c>
      <c r="B258" s="312">
        <v>6</v>
      </c>
      <c r="C258" s="312"/>
      <c r="D258" s="312" t="s">
        <v>929</v>
      </c>
      <c r="E258" s="312" t="s">
        <v>2552</v>
      </c>
      <c r="F258" s="312" t="s">
        <v>40</v>
      </c>
      <c r="G258" s="312" t="s">
        <v>564</v>
      </c>
      <c r="H258" s="312" t="s">
        <v>1611</v>
      </c>
      <c r="I258" s="325" t="s">
        <v>2553</v>
      </c>
      <c r="J258" s="312" t="s">
        <v>784</v>
      </c>
      <c r="K258" s="312"/>
      <c r="L258" s="367">
        <v>46296</v>
      </c>
      <c r="M258" s="367">
        <v>46476</v>
      </c>
      <c r="N258" s="368">
        <v>0</v>
      </c>
      <c r="O258" s="314" t="s">
        <v>1860</v>
      </c>
      <c r="P258" s="397"/>
      <c r="Q258" s="291"/>
      <c r="R258" s="420"/>
      <c r="S258" s="420"/>
      <c r="U258" s="287" t="s">
        <v>894</v>
      </c>
      <c r="V258" s="287" t="s">
        <v>2049</v>
      </c>
    </row>
    <row r="259" spans="1:22" x14ac:dyDescent="0.45">
      <c r="A259" s="287">
        <v>253</v>
      </c>
      <c r="B259" s="312">
        <v>6</v>
      </c>
      <c r="C259" s="312"/>
      <c r="D259" s="312" t="s">
        <v>933</v>
      </c>
      <c r="E259" s="312" t="s">
        <v>2554</v>
      </c>
      <c r="F259" s="312" t="s">
        <v>40</v>
      </c>
      <c r="G259" s="312" t="s">
        <v>564</v>
      </c>
      <c r="H259" s="312" t="s">
        <v>1611</v>
      </c>
      <c r="I259" s="325" t="s">
        <v>2555</v>
      </c>
      <c r="J259" s="312" t="s">
        <v>784</v>
      </c>
      <c r="K259" s="312"/>
      <c r="L259" s="367">
        <v>46296</v>
      </c>
      <c r="M259" s="367">
        <v>46476</v>
      </c>
      <c r="N259" s="368">
        <v>0</v>
      </c>
      <c r="O259" s="314" t="s">
        <v>1860</v>
      </c>
      <c r="P259" s="397"/>
      <c r="Q259" s="291"/>
      <c r="R259" s="420"/>
      <c r="S259" s="420"/>
      <c r="U259" s="287" t="s">
        <v>894</v>
      </c>
      <c r="V259" s="287" t="s">
        <v>2049</v>
      </c>
    </row>
    <row r="260" spans="1:22" x14ac:dyDescent="0.45">
      <c r="A260" s="287">
        <v>254</v>
      </c>
      <c r="B260" s="312">
        <v>6</v>
      </c>
      <c r="C260" s="312"/>
      <c r="D260" s="312" t="s">
        <v>937</v>
      </c>
      <c r="E260" s="312" t="s">
        <v>2556</v>
      </c>
      <c r="F260" s="312" t="s">
        <v>40</v>
      </c>
      <c r="G260" s="312" t="s">
        <v>564</v>
      </c>
      <c r="H260" s="312" t="s">
        <v>1611</v>
      </c>
      <c r="I260" s="325" t="s">
        <v>2557</v>
      </c>
      <c r="J260" s="312" t="s">
        <v>784</v>
      </c>
      <c r="K260" s="312"/>
      <c r="L260" s="367">
        <v>46296</v>
      </c>
      <c r="M260" s="367">
        <v>46476</v>
      </c>
      <c r="N260" s="368">
        <v>0</v>
      </c>
      <c r="O260" s="314" t="s">
        <v>1860</v>
      </c>
      <c r="P260" s="397"/>
      <c r="Q260" s="291"/>
      <c r="R260" s="420"/>
      <c r="S260" s="420"/>
      <c r="U260" s="287" t="s">
        <v>894</v>
      </c>
      <c r="V260" s="287" t="s">
        <v>2049</v>
      </c>
    </row>
    <row r="261" spans="1:22" x14ac:dyDescent="0.45">
      <c r="A261" s="287">
        <v>255</v>
      </c>
      <c r="B261" s="312">
        <v>6</v>
      </c>
      <c r="C261" s="312"/>
      <c r="D261" s="312" t="s">
        <v>940</v>
      </c>
      <c r="E261" s="312" t="s">
        <v>2558</v>
      </c>
      <c r="F261" s="312" t="s">
        <v>40</v>
      </c>
      <c r="G261" s="312" t="s">
        <v>564</v>
      </c>
      <c r="H261" s="312" t="s">
        <v>1611</v>
      </c>
      <c r="I261" s="325" t="s">
        <v>2559</v>
      </c>
      <c r="J261" s="312" t="s">
        <v>784</v>
      </c>
      <c r="K261" s="312"/>
      <c r="L261" s="367">
        <v>46296</v>
      </c>
      <c r="M261" s="367">
        <v>46476</v>
      </c>
      <c r="N261" s="368">
        <v>0</v>
      </c>
      <c r="O261" s="314" t="s">
        <v>1860</v>
      </c>
      <c r="P261" s="397"/>
      <c r="Q261" s="291"/>
      <c r="R261" s="420"/>
      <c r="S261" s="420"/>
      <c r="U261" s="287" t="s">
        <v>894</v>
      </c>
      <c r="V261" s="287" t="s">
        <v>2049</v>
      </c>
    </row>
    <row r="262" spans="1:22" x14ac:dyDescent="0.45">
      <c r="A262" s="287">
        <v>256</v>
      </c>
      <c r="B262" s="312">
        <v>6</v>
      </c>
      <c r="C262" s="312"/>
      <c r="D262" s="312" t="s">
        <v>943</v>
      </c>
      <c r="E262" s="312" t="s">
        <v>2560</v>
      </c>
      <c r="F262" s="312" t="s">
        <v>40</v>
      </c>
      <c r="G262" s="312" t="s">
        <v>564</v>
      </c>
      <c r="H262" s="312" t="s">
        <v>1611</v>
      </c>
      <c r="I262" s="325" t="s">
        <v>2561</v>
      </c>
      <c r="J262" s="312" t="s">
        <v>784</v>
      </c>
      <c r="K262" s="312"/>
      <c r="L262" s="367">
        <v>46296</v>
      </c>
      <c r="M262" s="367">
        <v>46476</v>
      </c>
      <c r="N262" s="368">
        <v>0</v>
      </c>
      <c r="O262" s="314" t="s">
        <v>1860</v>
      </c>
      <c r="P262" s="397"/>
      <c r="Q262" s="291"/>
      <c r="R262" s="420"/>
      <c r="S262" s="420"/>
      <c r="U262" s="287" t="s">
        <v>894</v>
      </c>
      <c r="V262" s="287" t="s">
        <v>2049</v>
      </c>
    </row>
    <row r="263" spans="1:22" x14ac:dyDescent="0.45">
      <c r="A263" s="287">
        <v>257</v>
      </c>
      <c r="B263" s="312">
        <v>6</v>
      </c>
      <c r="C263" s="312"/>
      <c r="D263" s="312" t="s">
        <v>946</v>
      </c>
      <c r="E263" s="312" t="s">
        <v>2562</v>
      </c>
      <c r="F263" s="312" t="s">
        <v>40</v>
      </c>
      <c r="G263" s="312" t="s">
        <v>564</v>
      </c>
      <c r="H263" s="312" t="s">
        <v>1611</v>
      </c>
      <c r="I263" s="325" t="s">
        <v>2563</v>
      </c>
      <c r="J263" s="312" t="s">
        <v>784</v>
      </c>
      <c r="K263" s="312"/>
      <c r="L263" s="367">
        <v>46296</v>
      </c>
      <c r="M263" s="367">
        <v>46476</v>
      </c>
      <c r="N263" s="368">
        <v>0</v>
      </c>
      <c r="O263" s="314" t="s">
        <v>1860</v>
      </c>
      <c r="P263" s="397"/>
      <c r="Q263" s="291"/>
      <c r="R263" s="420"/>
      <c r="S263" s="420"/>
      <c r="U263" s="287" t="s">
        <v>894</v>
      </c>
      <c r="V263" s="287" t="s">
        <v>2049</v>
      </c>
    </row>
    <row r="264" spans="1:22" x14ac:dyDescent="0.45">
      <c r="A264" s="287">
        <v>258</v>
      </c>
      <c r="B264" s="312">
        <v>6</v>
      </c>
      <c r="C264" s="312"/>
      <c r="D264" s="312" t="s">
        <v>949</v>
      </c>
      <c r="E264" s="312" t="s">
        <v>2564</v>
      </c>
      <c r="F264" s="312" t="s">
        <v>40</v>
      </c>
      <c r="G264" s="312" t="s">
        <v>564</v>
      </c>
      <c r="H264" s="312" t="s">
        <v>1611</v>
      </c>
      <c r="I264" s="325" t="s">
        <v>2565</v>
      </c>
      <c r="J264" s="312" t="s">
        <v>784</v>
      </c>
      <c r="K264" s="312"/>
      <c r="L264" s="367">
        <v>46296</v>
      </c>
      <c r="M264" s="367">
        <v>46476</v>
      </c>
      <c r="N264" s="368">
        <v>0</v>
      </c>
      <c r="O264" s="314" t="s">
        <v>1860</v>
      </c>
      <c r="P264" s="397"/>
      <c r="Q264" s="291"/>
      <c r="R264" s="420"/>
      <c r="S264" s="420"/>
      <c r="U264" s="287" t="s">
        <v>894</v>
      </c>
      <c r="V264" s="287" t="s">
        <v>2049</v>
      </c>
    </row>
    <row r="265" spans="1:22" x14ac:dyDescent="0.45">
      <c r="A265" s="287">
        <v>259</v>
      </c>
      <c r="B265" s="312">
        <v>6</v>
      </c>
      <c r="C265" s="312"/>
      <c r="D265" s="312" t="s">
        <v>953</v>
      </c>
      <c r="E265" s="312" t="s">
        <v>2566</v>
      </c>
      <c r="F265" s="312" t="s">
        <v>40</v>
      </c>
      <c r="G265" s="312" t="s">
        <v>564</v>
      </c>
      <c r="H265" s="312" t="s">
        <v>1611</v>
      </c>
      <c r="I265" s="325" t="s">
        <v>2567</v>
      </c>
      <c r="J265" s="312" t="s">
        <v>784</v>
      </c>
      <c r="K265" s="312"/>
      <c r="L265" s="367">
        <v>46296</v>
      </c>
      <c r="M265" s="367">
        <v>46476</v>
      </c>
      <c r="N265" s="368">
        <v>0</v>
      </c>
      <c r="O265" s="314" t="s">
        <v>1860</v>
      </c>
      <c r="P265" s="397"/>
      <c r="Q265" s="291"/>
      <c r="R265" s="420"/>
      <c r="S265" s="420"/>
      <c r="U265" s="287" t="s">
        <v>894</v>
      </c>
      <c r="V265" s="287" t="s">
        <v>2049</v>
      </c>
    </row>
    <row r="266" spans="1:22" x14ac:dyDescent="0.45">
      <c r="A266" s="287">
        <v>260</v>
      </c>
      <c r="B266" s="312">
        <v>6</v>
      </c>
      <c r="C266" s="312"/>
      <c r="D266" s="312" t="s">
        <v>956</v>
      </c>
      <c r="E266" s="312" t="s">
        <v>2568</v>
      </c>
      <c r="F266" s="312" t="s">
        <v>40</v>
      </c>
      <c r="G266" s="312" t="s">
        <v>564</v>
      </c>
      <c r="H266" s="312" t="s">
        <v>1611</v>
      </c>
      <c r="I266" s="325" t="s">
        <v>2569</v>
      </c>
      <c r="J266" s="312" t="s">
        <v>784</v>
      </c>
      <c r="K266" s="312"/>
      <c r="L266" s="367">
        <v>46296</v>
      </c>
      <c r="M266" s="367">
        <v>46476</v>
      </c>
      <c r="N266" s="368">
        <v>0</v>
      </c>
      <c r="O266" s="314" t="s">
        <v>1860</v>
      </c>
      <c r="P266" s="397"/>
      <c r="Q266" s="291"/>
      <c r="R266" s="420"/>
      <c r="S266" s="420"/>
      <c r="U266" s="287" t="s">
        <v>894</v>
      </c>
      <c r="V266" s="287" t="s">
        <v>2049</v>
      </c>
    </row>
    <row r="267" spans="1:22" x14ac:dyDescent="0.45">
      <c r="A267" s="287">
        <v>261</v>
      </c>
      <c r="B267" s="312">
        <v>6</v>
      </c>
      <c r="C267" s="312"/>
      <c r="D267" s="312" t="s">
        <v>959</v>
      </c>
      <c r="E267" s="312" t="s">
        <v>2570</v>
      </c>
      <c r="F267" s="312" t="s">
        <v>40</v>
      </c>
      <c r="G267" s="312" t="s">
        <v>564</v>
      </c>
      <c r="H267" s="312" t="s">
        <v>1611</v>
      </c>
      <c r="I267" s="325" t="s">
        <v>2571</v>
      </c>
      <c r="J267" s="312" t="s">
        <v>784</v>
      </c>
      <c r="K267" s="312"/>
      <c r="L267" s="367">
        <v>46296</v>
      </c>
      <c r="M267" s="367">
        <v>46476</v>
      </c>
      <c r="N267" s="368">
        <v>0</v>
      </c>
      <c r="O267" s="314" t="s">
        <v>1860</v>
      </c>
      <c r="P267" s="397"/>
      <c r="Q267" s="291"/>
      <c r="R267" s="420"/>
      <c r="S267" s="420"/>
      <c r="U267" s="287" t="s">
        <v>894</v>
      </c>
      <c r="V267" s="287" t="s">
        <v>2049</v>
      </c>
    </row>
    <row r="268" spans="1:22" x14ac:dyDescent="0.45">
      <c r="A268" s="287">
        <v>262</v>
      </c>
      <c r="B268" s="312">
        <v>6</v>
      </c>
      <c r="C268" s="312"/>
      <c r="D268" s="312" t="s">
        <v>962</v>
      </c>
      <c r="E268" s="312" t="s">
        <v>2572</v>
      </c>
      <c r="F268" s="312" t="s">
        <v>40</v>
      </c>
      <c r="G268" s="312" t="s">
        <v>564</v>
      </c>
      <c r="H268" s="312" t="s">
        <v>1611</v>
      </c>
      <c r="I268" s="325" t="s">
        <v>2573</v>
      </c>
      <c r="J268" s="312" t="s">
        <v>784</v>
      </c>
      <c r="K268" s="312"/>
      <c r="L268" s="367">
        <v>46296</v>
      </c>
      <c r="M268" s="367">
        <v>46476</v>
      </c>
      <c r="N268" s="368">
        <v>0</v>
      </c>
      <c r="O268" s="314" t="s">
        <v>1860</v>
      </c>
      <c r="P268" s="397"/>
      <c r="Q268" s="291"/>
      <c r="R268" s="420"/>
      <c r="S268" s="420"/>
      <c r="U268" s="287" t="s">
        <v>894</v>
      </c>
      <c r="V268" s="287" t="s">
        <v>2049</v>
      </c>
    </row>
    <row r="269" spans="1:22" x14ac:dyDescent="0.45">
      <c r="A269" s="287">
        <v>263</v>
      </c>
      <c r="B269" s="312">
        <v>6</v>
      </c>
      <c r="C269" s="312"/>
      <c r="D269" s="312" t="s">
        <v>967</v>
      </c>
      <c r="E269" s="312" t="s">
        <v>2574</v>
      </c>
      <c r="F269" s="312" t="s">
        <v>40</v>
      </c>
      <c r="G269" s="312" t="s">
        <v>564</v>
      </c>
      <c r="H269" s="312" t="s">
        <v>1611</v>
      </c>
      <c r="I269" s="325" t="s">
        <v>2575</v>
      </c>
      <c r="J269" s="312" t="s">
        <v>784</v>
      </c>
      <c r="K269" s="312"/>
      <c r="L269" s="367">
        <v>46296</v>
      </c>
      <c r="M269" s="367">
        <v>46476</v>
      </c>
      <c r="N269" s="368">
        <v>0</v>
      </c>
      <c r="O269" s="314" t="s">
        <v>1860</v>
      </c>
      <c r="P269" s="397"/>
      <c r="Q269" s="291"/>
      <c r="R269" s="420"/>
      <c r="S269" s="420"/>
      <c r="U269" s="287" t="s">
        <v>894</v>
      </c>
      <c r="V269" s="287" t="s">
        <v>2049</v>
      </c>
    </row>
    <row r="270" spans="1:22" x14ac:dyDescent="0.45">
      <c r="A270" s="287">
        <v>264</v>
      </c>
      <c r="B270" s="312">
        <v>6</v>
      </c>
      <c r="C270" s="312"/>
      <c r="D270" s="312" t="s">
        <v>970</v>
      </c>
      <c r="E270" s="312" t="s">
        <v>2576</v>
      </c>
      <c r="F270" s="312" t="s">
        <v>235</v>
      </c>
      <c r="G270" s="312" t="s">
        <v>671</v>
      </c>
      <c r="H270" s="312" t="s">
        <v>1611</v>
      </c>
      <c r="I270" s="325" t="s">
        <v>2577</v>
      </c>
      <c r="J270" s="312" t="s">
        <v>784</v>
      </c>
      <c r="K270" s="312"/>
      <c r="L270" s="367">
        <v>46296</v>
      </c>
      <c r="M270" s="367">
        <v>46417</v>
      </c>
      <c r="N270" s="368">
        <v>0</v>
      </c>
      <c r="O270" s="314" t="s">
        <v>1860</v>
      </c>
      <c r="U270" s="287" t="s">
        <v>894</v>
      </c>
      <c r="V270" s="287" t="s">
        <v>2049</v>
      </c>
    </row>
    <row r="271" spans="1:22" ht="135" x14ac:dyDescent="0.45">
      <c r="A271" s="287">
        <v>265</v>
      </c>
      <c r="B271" s="312">
        <v>6</v>
      </c>
      <c r="C271" s="312"/>
      <c r="D271" s="312" t="s">
        <v>972</v>
      </c>
      <c r="E271" s="312" t="s">
        <v>2578</v>
      </c>
      <c r="F271" s="375" t="s">
        <v>2579</v>
      </c>
      <c r="G271" s="375" t="s">
        <v>2580</v>
      </c>
      <c r="H271" s="312" t="s">
        <v>1611</v>
      </c>
      <c r="I271" s="376" t="s">
        <v>2581</v>
      </c>
      <c r="J271" s="312" t="s">
        <v>784</v>
      </c>
      <c r="K271" s="312"/>
      <c r="L271" s="367">
        <v>46296</v>
      </c>
      <c r="M271" s="367">
        <v>46356</v>
      </c>
      <c r="N271" s="368">
        <v>0</v>
      </c>
      <c r="O271" s="314" t="s">
        <v>1860</v>
      </c>
      <c r="U271" s="287" t="s">
        <v>894</v>
      </c>
      <c r="V271" s="287" t="s">
        <v>2049</v>
      </c>
    </row>
    <row r="272" spans="1:22" ht="135" x14ac:dyDescent="0.45">
      <c r="A272" s="287">
        <v>266</v>
      </c>
      <c r="B272" s="312">
        <v>6</v>
      </c>
      <c r="C272" s="312"/>
      <c r="D272" s="312" t="s">
        <v>974</v>
      </c>
      <c r="E272" s="312" t="s">
        <v>2582</v>
      </c>
      <c r="F272" s="375" t="s">
        <v>2579</v>
      </c>
      <c r="G272" s="375" t="s">
        <v>2580</v>
      </c>
      <c r="H272" s="312" t="s">
        <v>1611</v>
      </c>
      <c r="I272" s="376" t="s">
        <v>2583</v>
      </c>
      <c r="J272" s="312" t="s">
        <v>784</v>
      </c>
      <c r="K272" s="312"/>
      <c r="L272" s="367">
        <v>46296</v>
      </c>
      <c r="M272" s="367">
        <v>46356</v>
      </c>
      <c r="N272" s="368">
        <v>0</v>
      </c>
      <c r="O272" s="314" t="s">
        <v>1860</v>
      </c>
      <c r="U272" s="287" t="s">
        <v>894</v>
      </c>
      <c r="V272" s="287" t="s">
        <v>2049</v>
      </c>
    </row>
    <row r="273" spans="1:22" x14ac:dyDescent="0.45">
      <c r="A273" s="287">
        <v>267</v>
      </c>
      <c r="B273" s="312">
        <v>6</v>
      </c>
      <c r="C273" s="312"/>
      <c r="D273" s="312" t="s">
        <v>976</v>
      </c>
      <c r="E273" s="312" t="s">
        <v>2584</v>
      </c>
      <c r="F273" s="312" t="s">
        <v>234</v>
      </c>
      <c r="G273" s="312" t="s">
        <v>670</v>
      </c>
      <c r="H273" s="312" t="s">
        <v>1611</v>
      </c>
      <c r="I273" s="325" t="s">
        <v>2585</v>
      </c>
      <c r="J273" s="312" t="s">
        <v>784</v>
      </c>
      <c r="K273" s="312"/>
      <c r="L273" s="367">
        <v>46296</v>
      </c>
      <c r="M273" s="367">
        <v>46356</v>
      </c>
      <c r="N273" s="368">
        <v>0</v>
      </c>
      <c r="O273" s="314" t="s">
        <v>1860</v>
      </c>
      <c r="U273" s="287" t="s">
        <v>894</v>
      </c>
      <c r="V273" s="287" t="s">
        <v>2049</v>
      </c>
    </row>
    <row r="274" spans="1:22" x14ac:dyDescent="0.45">
      <c r="A274" s="287">
        <v>268</v>
      </c>
      <c r="B274" s="312">
        <v>6</v>
      </c>
      <c r="C274" s="312"/>
      <c r="D274" s="312" t="s">
        <v>978</v>
      </c>
      <c r="E274" s="312" t="s">
        <v>2586</v>
      </c>
      <c r="F274" s="312" t="s">
        <v>40</v>
      </c>
      <c r="G274" s="312" t="s">
        <v>564</v>
      </c>
      <c r="H274" s="312" t="s">
        <v>1611</v>
      </c>
      <c r="I274" s="325" t="s">
        <v>2587</v>
      </c>
      <c r="J274" s="312" t="s">
        <v>784</v>
      </c>
      <c r="K274" s="312"/>
      <c r="L274" s="367">
        <v>46296</v>
      </c>
      <c r="M274" s="367">
        <v>46172</v>
      </c>
      <c r="N274" s="368">
        <v>0</v>
      </c>
      <c r="O274" s="314" t="s">
        <v>1861</v>
      </c>
      <c r="P274" s="397"/>
      <c r="Q274" s="291"/>
      <c r="R274" s="420"/>
      <c r="S274" s="420"/>
      <c r="U274" s="287" t="s">
        <v>894</v>
      </c>
      <c r="V274" s="287" t="s">
        <v>2049</v>
      </c>
    </row>
    <row r="275" spans="1:22" ht="67.5" x14ac:dyDescent="0.45">
      <c r="A275" s="287">
        <v>269</v>
      </c>
      <c r="B275" s="312">
        <v>6</v>
      </c>
      <c r="C275" s="312"/>
      <c r="D275" s="312" t="s">
        <v>980</v>
      </c>
      <c r="E275" s="312" t="s">
        <v>2588</v>
      </c>
      <c r="F275" s="375" t="s">
        <v>2589</v>
      </c>
      <c r="G275" s="375" t="s">
        <v>2590</v>
      </c>
      <c r="H275" s="312" t="s">
        <v>1611</v>
      </c>
      <c r="I275" s="377" t="s">
        <v>2591</v>
      </c>
      <c r="J275" s="312" t="s">
        <v>784</v>
      </c>
      <c r="K275" s="312"/>
      <c r="L275" s="367">
        <v>46296</v>
      </c>
      <c r="M275" s="367">
        <v>46356</v>
      </c>
      <c r="N275" s="368">
        <v>0</v>
      </c>
      <c r="O275" s="314" t="s">
        <v>1860</v>
      </c>
      <c r="P275" s="397"/>
      <c r="Q275" s="291"/>
      <c r="R275" s="420"/>
      <c r="S275" s="420"/>
      <c r="U275" s="287" t="s">
        <v>894</v>
      </c>
      <c r="V275" s="287" t="s">
        <v>2049</v>
      </c>
    </row>
    <row r="276" spans="1:22" x14ac:dyDescent="0.45">
      <c r="A276" s="287">
        <v>270</v>
      </c>
      <c r="B276" s="312">
        <v>6</v>
      </c>
      <c r="C276" s="312"/>
      <c r="D276" s="312" t="s">
        <v>982</v>
      </c>
      <c r="E276" s="312" t="s">
        <v>2592</v>
      </c>
      <c r="F276" s="312" t="s">
        <v>238</v>
      </c>
      <c r="G276" s="312" t="s">
        <v>674</v>
      </c>
      <c r="H276" s="312" t="s">
        <v>1611</v>
      </c>
      <c r="I276" s="325" t="s">
        <v>2593</v>
      </c>
      <c r="J276" s="312" t="s">
        <v>784</v>
      </c>
      <c r="K276" s="312"/>
      <c r="L276" s="367">
        <v>46296</v>
      </c>
      <c r="M276" s="367">
        <v>46417</v>
      </c>
      <c r="N276" s="368">
        <v>0</v>
      </c>
      <c r="O276" s="314" t="s">
        <v>1860</v>
      </c>
      <c r="U276" s="287" t="s">
        <v>894</v>
      </c>
      <c r="V276" s="287" t="s">
        <v>2049</v>
      </c>
    </row>
    <row r="277" spans="1:22" x14ac:dyDescent="0.45">
      <c r="A277" s="287">
        <v>271</v>
      </c>
      <c r="B277" s="312">
        <v>6</v>
      </c>
      <c r="C277" s="312"/>
      <c r="D277" s="312" t="s">
        <v>984</v>
      </c>
      <c r="E277" s="312" t="s">
        <v>2594</v>
      </c>
      <c r="F277" s="312" t="s">
        <v>40</v>
      </c>
      <c r="G277" s="312" t="s">
        <v>564</v>
      </c>
      <c r="H277" s="312" t="s">
        <v>1611</v>
      </c>
      <c r="I277" s="325" t="s">
        <v>2595</v>
      </c>
      <c r="J277" s="312" t="s">
        <v>784</v>
      </c>
      <c r="K277" s="312"/>
      <c r="L277" s="367">
        <v>46296</v>
      </c>
      <c r="M277" s="367">
        <v>46356</v>
      </c>
      <c r="N277" s="368">
        <v>0</v>
      </c>
      <c r="O277" s="314" t="s">
        <v>1860</v>
      </c>
      <c r="P277" s="397"/>
      <c r="Q277" s="291"/>
      <c r="R277" s="420"/>
      <c r="S277" s="420"/>
      <c r="U277" s="287" t="s">
        <v>894</v>
      </c>
      <c r="V277" s="287" t="s">
        <v>2049</v>
      </c>
    </row>
    <row r="278" spans="1:22" x14ac:dyDescent="0.45">
      <c r="A278" s="287">
        <v>272</v>
      </c>
      <c r="B278" s="314">
        <v>6</v>
      </c>
      <c r="C278" s="314"/>
      <c r="D278" s="314"/>
      <c r="E278" s="314" t="s">
        <v>2596</v>
      </c>
      <c r="F278" s="314"/>
      <c r="G278" s="314"/>
      <c r="H278" s="314" t="s">
        <v>1611</v>
      </c>
      <c r="I278" s="316" t="s">
        <v>2597</v>
      </c>
      <c r="J278" s="314" t="s">
        <v>2388</v>
      </c>
      <c r="K278" s="314"/>
      <c r="L278" s="366">
        <v>47238</v>
      </c>
      <c r="M278" s="366">
        <v>47233</v>
      </c>
      <c r="N278" s="319">
        <v>0</v>
      </c>
      <c r="O278" s="314" t="s">
        <v>1860</v>
      </c>
      <c r="U278" s="287" t="s">
        <v>894</v>
      </c>
      <c r="V278" s="287" t="s">
        <v>2389</v>
      </c>
    </row>
    <row r="279" spans="1:22" x14ac:dyDescent="0.45">
      <c r="A279" s="287">
        <v>273</v>
      </c>
      <c r="B279" s="314">
        <v>6</v>
      </c>
      <c r="C279" s="314"/>
      <c r="D279" s="314"/>
      <c r="E279" s="314" t="s">
        <v>2598</v>
      </c>
      <c r="F279" s="314"/>
      <c r="G279" s="314"/>
      <c r="H279" s="314" t="s">
        <v>1611</v>
      </c>
      <c r="I279" s="316" t="s">
        <v>2599</v>
      </c>
      <c r="J279" s="314" t="s">
        <v>2388</v>
      </c>
      <c r="K279" s="314"/>
      <c r="L279" s="366">
        <v>47238</v>
      </c>
      <c r="M279" s="366">
        <v>47233</v>
      </c>
      <c r="N279" s="319">
        <v>0</v>
      </c>
      <c r="O279" s="314" t="s">
        <v>1860</v>
      </c>
      <c r="U279" s="287" t="s">
        <v>894</v>
      </c>
      <c r="V279" s="287" t="s">
        <v>2389</v>
      </c>
    </row>
    <row r="280" spans="1:22" x14ac:dyDescent="0.45">
      <c r="A280" s="287">
        <v>274</v>
      </c>
      <c r="B280" s="314">
        <v>6</v>
      </c>
      <c r="C280" s="314"/>
      <c r="D280" s="314"/>
      <c r="E280" s="314" t="s">
        <v>2600</v>
      </c>
      <c r="F280" s="314"/>
      <c r="G280" s="314"/>
      <c r="H280" s="314" t="s">
        <v>1611</v>
      </c>
      <c r="I280" s="316" t="s">
        <v>2601</v>
      </c>
      <c r="J280" s="314" t="s">
        <v>2388</v>
      </c>
      <c r="K280" s="314"/>
      <c r="L280" s="366">
        <v>47238</v>
      </c>
      <c r="M280" s="366">
        <v>47233</v>
      </c>
      <c r="N280" s="319">
        <v>0</v>
      </c>
      <c r="O280" s="314" t="s">
        <v>1860</v>
      </c>
      <c r="U280" s="287" t="s">
        <v>894</v>
      </c>
      <c r="V280" s="287" t="s">
        <v>2389</v>
      </c>
    </row>
    <row r="281" spans="1:22" x14ac:dyDescent="0.45">
      <c r="A281" s="287">
        <v>275</v>
      </c>
      <c r="B281" s="314">
        <v>6</v>
      </c>
      <c r="C281" s="314"/>
      <c r="D281" s="314"/>
      <c r="E281" s="314" t="s">
        <v>2602</v>
      </c>
      <c r="F281" s="314"/>
      <c r="G281" s="314"/>
      <c r="H281" s="314" t="s">
        <v>1611</v>
      </c>
      <c r="I281" s="316" t="s">
        <v>2603</v>
      </c>
      <c r="J281" s="314" t="s">
        <v>2388</v>
      </c>
      <c r="K281" s="314"/>
      <c r="L281" s="366">
        <v>47238</v>
      </c>
      <c r="M281" s="366">
        <v>47233</v>
      </c>
      <c r="N281" s="319">
        <v>0</v>
      </c>
      <c r="O281" s="314" t="s">
        <v>1860</v>
      </c>
      <c r="U281" s="287" t="s">
        <v>894</v>
      </c>
      <c r="V281" s="287" t="s">
        <v>2389</v>
      </c>
    </row>
    <row r="282" spans="1:22" x14ac:dyDescent="0.45">
      <c r="A282" s="287">
        <v>276</v>
      </c>
      <c r="B282" s="314">
        <v>6</v>
      </c>
      <c r="C282" s="314"/>
      <c r="D282" s="314"/>
      <c r="E282" s="314" t="s">
        <v>2604</v>
      </c>
      <c r="F282" s="314"/>
      <c r="G282" s="314"/>
      <c r="H282" s="314" t="s">
        <v>1611</v>
      </c>
      <c r="I282" s="316" t="s">
        <v>2605</v>
      </c>
      <c r="J282" s="314" t="s">
        <v>2388</v>
      </c>
      <c r="K282" s="314"/>
      <c r="L282" s="366">
        <v>47238</v>
      </c>
      <c r="M282" s="366">
        <v>47233</v>
      </c>
      <c r="N282" s="319">
        <v>0</v>
      </c>
      <c r="O282" s="314" t="s">
        <v>1860</v>
      </c>
      <c r="U282" s="287" t="s">
        <v>894</v>
      </c>
      <c r="V282" s="287" t="s">
        <v>2389</v>
      </c>
    </row>
    <row r="283" spans="1:22" x14ac:dyDescent="0.45">
      <c r="A283" s="287">
        <v>277</v>
      </c>
      <c r="B283" s="314">
        <v>6</v>
      </c>
      <c r="C283" s="314"/>
      <c r="D283" s="314"/>
      <c r="E283" s="314" t="s">
        <v>2606</v>
      </c>
      <c r="F283" s="314"/>
      <c r="G283" s="314"/>
      <c r="H283" s="314" t="s">
        <v>1611</v>
      </c>
      <c r="I283" s="316" t="s">
        <v>2607</v>
      </c>
      <c r="J283" s="314" t="s">
        <v>2388</v>
      </c>
      <c r="K283" s="314"/>
      <c r="L283" s="366">
        <v>47238</v>
      </c>
      <c r="M283" s="366">
        <v>47233</v>
      </c>
      <c r="N283" s="319">
        <v>0</v>
      </c>
      <c r="O283" s="314" t="s">
        <v>1860</v>
      </c>
      <c r="U283" s="287" t="s">
        <v>894</v>
      </c>
      <c r="V283" s="287" t="s">
        <v>2389</v>
      </c>
    </row>
    <row r="284" spans="1:22" x14ac:dyDescent="0.45">
      <c r="A284" s="287">
        <v>278</v>
      </c>
      <c r="B284" s="314">
        <v>6</v>
      </c>
      <c r="C284" s="314"/>
      <c r="D284" s="314"/>
      <c r="E284" s="314" t="s">
        <v>2608</v>
      </c>
      <c r="F284" s="314"/>
      <c r="G284" s="314"/>
      <c r="H284" s="314" t="s">
        <v>1611</v>
      </c>
      <c r="I284" s="316" t="s">
        <v>2609</v>
      </c>
      <c r="J284" s="314" t="s">
        <v>2388</v>
      </c>
      <c r="K284" s="314"/>
      <c r="L284" s="366">
        <v>47238</v>
      </c>
      <c r="M284" s="366">
        <v>47233</v>
      </c>
      <c r="N284" s="319">
        <v>0</v>
      </c>
      <c r="O284" s="314" t="s">
        <v>1860</v>
      </c>
      <c r="U284" s="287" t="s">
        <v>894</v>
      </c>
      <c r="V284" s="287" t="s">
        <v>2389</v>
      </c>
    </row>
    <row r="285" spans="1:22" x14ac:dyDescent="0.45">
      <c r="A285" s="287">
        <v>279</v>
      </c>
      <c r="B285" s="314">
        <v>6</v>
      </c>
      <c r="C285" s="314"/>
      <c r="D285" s="314"/>
      <c r="E285" s="314" t="s">
        <v>2610</v>
      </c>
      <c r="F285" s="314"/>
      <c r="G285" s="314"/>
      <c r="H285" s="314" t="s">
        <v>1611</v>
      </c>
      <c r="I285" s="316" t="s">
        <v>2611</v>
      </c>
      <c r="J285" s="314" t="s">
        <v>2388</v>
      </c>
      <c r="K285" s="314"/>
      <c r="L285" s="366">
        <v>47238</v>
      </c>
      <c r="M285" s="366">
        <v>47233</v>
      </c>
      <c r="N285" s="319">
        <v>0</v>
      </c>
      <c r="O285" s="314" t="s">
        <v>1860</v>
      </c>
      <c r="U285" s="287" t="s">
        <v>894</v>
      </c>
      <c r="V285" s="287" t="s">
        <v>2389</v>
      </c>
    </row>
    <row r="286" spans="1:22" x14ac:dyDescent="0.45">
      <c r="A286" s="287">
        <v>280</v>
      </c>
      <c r="B286" s="314">
        <v>6</v>
      </c>
      <c r="C286" s="314"/>
      <c r="D286" s="314"/>
      <c r="E286" s="314" t="s">
        <v>2612</v>
      </c>
      <c r="F286" s="314"/>
      <c r="G286" s="314"/>
      <c r="H286" s="314" t="s">
        <v>1611</v>
      </c>
      <c r="I286" s="316" t="s">
        <v>2613</v>
      </c>
      <c r="J286" s="314" t="s">
        <v>2388</v>
      </c>
      <c r="K286" s="314"/>
      <c r="L286" s="366">
        <v>47238</v>
      </c>
      <c r="M286" s="366">
        <v>47233</v>
      </c>
      <c r="N286" s="319">
        <v>0</v>
      </c>
      <c r="O286" s="314" t="s">
        <v>1860</v>
      </c>
      <c r="U286" s="287" t="s">
        <v>894</v>
      </c>
      <c r="V286" s="287" t="s">
        <v>2389</v>
      </c>
    </row>
    <row r="287" spans="1:22" x14ac:dyDescent="0.45">
      <c r="A287" s="287">
        <v>281</v>
      </c>
      <c r="B287" s="314">
        <v>6</v>
      </c>
      <c r="C287" s="314"/>
      <c r="D287" s="314"/>
      <c r="E287" s="314" t="s">
        <v>2614</v>
      </c>
      <c r="F287" s="314"/>
      <c r="G287" s="314"/>
      <c r="H287" s="314" t="s">
        <v>1611</v>
      </c>
      <c r="I287" s="316" t="s">
        <v>2615</v>
      </c>
      <c r="J287" s="314" t="s">
        <v>2388</v>
      </c>
      <c r="K287" s="314"/>
      <c r="L287" s="366">
        <v>47238</v>
      </c>
      <c r="M287" s="366">
        <v>47233</v>
      </c>
      <c r="N287" s="319">
        <v>0</v>
      </c>
      <c r="O287" s="314" t="s">
        <v>1860</v>
      </c>
      <c r="U287" s="287" t="s">
        <v>894</v>
      </c>
      <c r="V287" s="287" t="s">
        <v>2389</v>
      </c>
    </row>
    <row r="288" spans="1:22" x14ac:dyDescent="0.45">
      <c r="A288" s="287">
        <v>282</v>
      </c>
      <c r="B288" s="314">
        <v>6</v>
      </c>
      <c r="C288" s="314"/>
      <c r="D288" s="314"/>
      <c r="E288" s="314" t="s">
        <v>2616</v>
      </c>
      <c r="F288" s="314"/>
      <c r="G288" s="314"/>
      <c r="H288" s="314" t="s">
        <v>1611</v>
      </c>
      <c r="I288" s="316" t="s">
        <v>2617</v>
      </c>
      <c r="J288" s="314" t="s">
        <v>2388</v>
      </c>
      <c r="K288" s="314"/>
      <c r="L288" s="366">
        <v>47238</v>
      </c>
      <c r="M288" s="366">
        <v>47233</v>
      </c>
      <c r="N288" s="319">
        <v>0</v>
      </c>
      <c r="O288" s="314" t="s">
        <v>1860</v>
      </c>
      <c r="U288" s="287" t="s">
        <v>894</v>
      </c>
      <c r="V288" s="287" t="s">
        <v>2389</v>
      </c>
    </row>
    <row r="289" spans="1:22" x14ac:dyDescent="0.45">
      <c r="A289" s="287">
        <v>283</v>
      </c>
      <c r="B289" s="314">
        <v>6</v>
      </c>
      <c r="C289" s="314"/>
      <c r="D289" s="314"/>
      <c r="E289" s="314" t="s">
        <v>2618</v>
      </c>
      <c r="F289" s="314"/>
      <c r="G289" s="314"/>
      <c r="H289" s="314" t="s">
        <v>1611</v>
      </c>
      <c r="I289" s="316" t="s">
        <v>2619</v>
      </c>
      <c r="J289" s="314" t="s">
        <v>2388</v>
      </c>
      <c r="K289" s="314"/>
      <c r="L289" s="366">
        <v>47238</v>
      </c>
      <c r="M289" s="366">
        <v>47233</v>
      </c>
      <c r="N289" s="319">
        <v>0</v>
      </c>
      <c r="O289" s="314" t="s">
        <v>1860</v>
      </c>
      <c r="U289" s="287" t="s">
        <v>894</v>
      </c>
      <c r="V289" s="287" t="s">
        <v>2389</v>
      </c>
    </row>
    <row r="290" spans="1:22" x14ac:dyDescent="0.45">
      <c r="A290" s="287">
        <v>284</v>
      </c>
      <c r="B290" s="314">
        <v>6</v>
      </c>
      <c r="C290" s="314"/>
      <c r="D290" s="314"/>
      <c r="E290" s="314" t="s">
        <v>2620</v>
      </c>
      <c r="F290" s="314"/>
      <c r="G290" s="314"/>
      <c r="H290" s="314" t="s">
        <v>1611</v>
      </c>
      <c r="I290" s="316" t="s">
        <v>2621</v>
      </c>
      <c r="J290" s="314" t="s">
        <v>2388</v>
      </c>
      <c r="K290" s="314"/>
      <c r="L290" s="366">
        <v>47238</v>
      </c>
      <c r="M290" s="366">
        <v>47233</v>
      </c>
      <c r="N290" s="319">
        <v>0</v>
      </c>
      <c r="O290" s="314" t="s">
        <v>1860</v>
      </c>
      <c r="U290" s="287" t="s">
        <v>894</v>
      </c>
      <c r="V290" s="287" t="s">
        <v>2389</v>
      </c>
    </row>
    <row r="291" spans="1:22" x14ac:dyDescent="0.45">
      <c r="A291" s="287">
        <v>285</v>
      </c>
      <c r="B291" s="314">
        <v>6</v>
      </c>
      <c r="C291" s="314"/>
      <c r="D291" s="314"/>
      <c r="E291" s="314" t="s">
        <v>2622</v>
      </c>
      <c r="F291" s="314"/>
      <c r="G291" s="314"/>
      <c r="H291" s="314" t="s">
        <v>1611</v>
      </c>
      <c r="I291" s="316" t="s">
        <v>2623</v>
      </c>
      <c r="J291" s="314" t="s">
        <v>2388</v>
      </c>
      <c r="K291" s="314"/>
      <c r="L291" s="366">
        <v>47238</v>
      </c>
      <c r="M291" s="366">
        <v>47233</v>
      </c>
      <c r="N291" s="319">
        <v>0</v>
      </c>
      <c r="O291" s="314" t="s">
        <v>1860</v>
      </c>
      <c r="U291" s="287" t="s">
        <v>894</v>
      </c>
      <c r="V291" s="287" t="s">
        <v>2389</v>
      </c>
    </row>
    <row r="292" spans="1:22" x14ac:dyDescent="0.45">
      <c r="A292" s="287">
        <v>286</v>
      </c>
      <c r="B292" s="314">
        <v>6</v>
      </c>
      <c r="C292" s="314"/>
      <c r="D292" s="314"/>
      <c r="E292" s="314" t="s">
        <v>2624</v>
      </c>
      <c r="F292" s="314"/>
      <c r="G292" s="314"/>
      <c r="H292" s="314" t="s">
        <v>1611</v>
      </c>
      <c r="I292" s="316" t="s">
        <v>2625</v>
      </c>
      <c r="J292" s="314" t="s">
        <v>2388</v>
      </c>
      <c r="K292" s="314"/>
      <c r="L292" s="366">
        <v>47238</v>
      </c>
      <c r="M292" s="366">
        <v>47233</v>
      </c>
      <c r="N292" s="319">
        <v>0</v>
      </c>
      <c r="O292" s="314" t="s">
        <v>1860</v>
      </c>
      <c r="U292" s="287" t="s">
        <v>894</v>
      </c>
      <c r="V292" s="287" t="s">
        <v>2389</v>
      </c>
    </row>
    <row r="293" spans="1:22" x14ac:dyDescent="0.45">
      <c r="A293" s="287">
        <v>287</v>
      </c>
      <c r="B293" s="312">
        <v>6</v>
      </c>
      <c r="C293" s="312"/>
      <c r="D293" s="312"/>
      <c r="E293" s="312" t="s">
        <v>2334</v>
      </c>
      <c r="F293" s="312" t="s">
        <v>144</v>
      </c>
      <c r="G293" s="312" t="s">
        <v>627</v>
      </c>
      <c r="H293" s="312" t="s">
        <v>147</v>
      </c>
      <c r="I293" s="325" t="s">
        <v>2335</v>
      </c>
      <c r="J293" s="312" t="s">
        <v>1127</v>
      </c>
      <c r="K293" s="312"/>
      <c r="L293" s="367">
        <v>46082</v>
      </c>
      <c r="M293" s="367">
        <v>45965</v>
      </c>
      <c r="N293" s="368">
        <v>0</v>
      </c>
      <c r="O293" s="314" t="s">
        <v>1861</v>
      </c>
      <c r="U293" s="287" t="s">
        <v>2319</v>
      </c>
      <c r="V293" s="287" t="s">
        <v>2049</v>
      </c>
    </row>
    <row r="294" spans="1:22" x14ac:dyDescent="0.45">
      <c r="A294" s="287">
        <v>288</v>
      </c>
      <c r="B294" s="312">
        <v>6</v>
      </c>
      <c r="C294" s="312"/>
      <c r="D294" s="312"/>
      <c r="E294" s="312" t="s">
        <v>2336</v>
      </c>
      <c r="F294" s="312" t="s">
        <v>144</v>
      </c>
      <c r="G294" s="312" t="s">
        <v>627</v>
      </c>
      <c r="H294" s="312" t="s">
        <v>147</v>
      </c>
      <c r="I294" s="325" t="s">
        <v>2337</v>
      </c>
      <c r="J294" s="312" t="s">
        <v>1127</v>
      </c>
      <c r="K294" s="312"/>
      <c r="L294" s="367">
        <v>46142</v>
      </c>
      <c r="M294" s="367">
        <v>46025</v>
      </c>
      <c r="N294" s="368">
        <v>0</v>
      </c>
      <c r="O294" s="314" t="s">
        <v>1861</v>
      </c>
      <c r="U294" s="287" t="s">
        <v>2319</v>
      </c>
      <c r="V294" s="287" t="s">
        <v>2049</v>
      </c>
    </row>
    <row r="295" spans="1:22" s="371" customFormat="1" x14ac:dyDescent="0.45">
      <c r="A295" s="287">
        <v>289</v>
      </c>
      <c r="B295" s="348">
        <v>6</v>
      </c>
      <c r="C295" s="348"/>
      <c r="D295" s="348"/>
      <c r="E295" s="348" t="s">
        <v>2626</v>
      </c>
      <c r="F295" s="348"/>
      <c r="G295" s="348"/>
      <c r="H295" s="348" t="s">
        <v>147</v>
      </c>
      <c r="I295" s="350" t="s">
        <v>2627</v>
      </c>
      <c r="J295" s="348"/>
      <c r="K295" s="348"/>
      <c r="L295" s="370"/>
      <c r="M295" s="370"/>
      <c r="N295" s="369"/>
      <c r="O295" s="348"/>
      <c r="P295" s="372"/>
      <c r="Q295" s="373"/>
      <c r="U295" s="372"/>
      <c r="V295" s="372"/>
    </row>
    <row r="296" spans="1:22" s="371" customFormat="1" x14ac:dyDescent="0.45">
      <c r="A296" s="287">
        <v>290</v>
      </c>
      <c r="B296" s="348">
        <v>6</v>
      </c>
      <c r="C296" s="348"/>
      <c r="D296" s="348"/>
      <c r="E296" s="348" t="s">
        <v>2626</v>
      </c>
      <c r="F296" s="348"/>
      <c r="G296" s="348"/>
      <c r="H296" s="348" t="s">
        <v>147</v>
      </c>
      <c r="I296" s="350" t="s">
        <v>2628</v>
      </c>
      <c r="J296" s="348"/>
      <c r="K296" s="348"/>
      <c r="L296" s="370"/>
      <c r="M296" s="370"/>
      <c r="N296" s="369"/>
      <c r="O296" s="348"/>
      <c r="P296" s="372"/>
      <c r="Q296" s="373"/>
      <c r="U296" s="372"/>
      <c r="V296" s="372"/>
    </row>
    <row r="297" spans="1:22" x14ac:dyDescent="0.45">
      <c r="A297" s="287">
        <v>291</v>
      </c>
      <c r="B297" s="359">
        <v>6</v>
      </c>
      <c r="C297" s="312"/>
      <c r="D297" s="312"/>
      <c r="E297" s="312" t="s">
        <v>2338</v>
      </c>
      <c r="F297" s="312" t="s">
        <v>145</v>
      </c>
      <c r="G297" s="312" t="s">
        <v>628</v>
      </c>
      <c r="H297" s="312" t="s">
        <v>147</v>
      </c>
      <c r="I297" s="325" t="s">
        <v>2339</v>
      </c>
      <c r="J297" s="312" t="s">
        <v>784</v>
      </c>
      <c r="K297" s="312"/>
      <c r="L297" s="367">
        <v>46082</v>
      </c>
      <c r="M297" s="367">
        <v>45822</v>
      </c>
      <c r="N297" s="368">
        <v>0</v>
      </c>
      <c r="O297" s="314" t="s">
        <v>1861</v>
      </c>
      <c r="U297" s="287" t="s">
        <v>894</v>
      </c>
      <c r="V297" s="287" t="s">
        <v>2049</v>
      </c>
    </row>
    <row r="298" spans="1:22" x14ac:dyDescent="0.45">
      <c r="A298" s="287">
        <v>292</v>
      </c>
      <c r="B298" s="312">
        <v>6</v>
      </c>
      <c r="C298" s="312"/>
      <c r="D298" s="312"/>
      <c r="E298" s="312" t="s">
        <v>2340</v>
      </c>
      <c r="F298" s="312" t="s">
        <v>145</v>
      </c>
      <c r="G298" s="312" t="s">
        <v>628</v>
      </c>
      <c r="H298" s="312" t="s">
        <v>147</v>
      </c>
      <c r="I298" s="325" t="s">
        <v>2341</v>
      </c>
      <c r="J298" s="312" t="s">
        <v>784</v>
      </c>
      <c r="K298" s="312"/>
      <c r="L298" s="367">
        <v>46142</v>
      </c>
      <c r="M298" s="367">
        <v>45882</v>
      </c>
      <c r="N298" s="368">
        <v>0</v>
      </c>
      <c r="O298" s="314" t="s">
        <v>1861</v>
      </c>
      <c r="U298" s="287" t="s">
        <v>894</v>
      </c>
      <c r="V298" s="287" t="s">
        <v>2049</v>
      </c>
    </row>
    <row r="299" spans="1:22" x14ac:dyDescent="0.45">
      <c r="A299" s="287">
        <v>293</v>
      </c>
      <c r="B299" s="314">
        <v>6</v>
      </c>
      <c r="C299" s="314"/>
      <c r="D299" s="314"/>
      <c r="E299" s="314" t="s">
        <v>2629</v>
      </c>
      <c r="F299" s="314" t="s">
        <v>144</v>
      </c>
      <c r="G299" s="314" t="s">
        <v>627</v>
      </c>
      <c r="H299" s="314" t="s">
        <v>147</v>
      </c>
      <c r="I299" s="316" t="s">
        <v>2630</v>
      </c>
      <c r="J299" s="314" t="s">
        <v>784</v>
      </c>
      <c r="K299" s="314"/>
      <c r="L299" s="366">
        <v>46082</v>
      </c>
      <c r="M299" s="366">
        <v>45965</v>
      </c>
      <c r="N299" s="319">
        <v>1</v>
      </c>
      <c r="O299" s="314" t="s">
        <v>1859</v>
      </c>
      <c r="U299" s="287" t="s">
        <v>894</v>
      </c>
      <c r="V299" s="287" t="s">
        <v>2049</v>
      </c>
    </row>
    <row r="300" spans="1:22" x14ac:dyDescent="0.45">
      <c r="A300" s="287">
        <v>294</v>
      </c>
      <c r="B300" s="314">
        <v>6</v>
      </c>
      <c r="C300" s="314"/>
      <c r="D300" s="314"/>
      <c r="E300" s="314" t="s">
        <v>2631</v>
      </c>
      <c r="F300" s="314" t="s">
        <v>144</v>
      </c>
      <c r="G300" s="314" t="s">
        <v>627</v>
      </c>
      <c r="H300" s="314" t="s">
        <v>147</v>
      </c>
      <c r="I300" s="316" t="s">
        <v>2632</v>
      </c>
      <c r="J300" s="314" t="s">
        <v>784</v>
      </c>
      <c r="K300" s="314"/>
      <c r="L300" s="366">
        <v>46142</v>
      </c>
      <c r="M300" s="366">
        <v>46025</v>
      </c>
      <c r="N300" s="319">
        <v>1</v>
      </c>
      <c r="O300" s="314" t="s">
        <v>1859</v>
      </c>
      <c r="U300" s="287" t="s">
        <v>894</v>
      </c>
      <c r="V300" s="287" t="s">
        <v>2049</v>
      </c>
    </row>
    <row r="301" spans="1:22" x14ac:dyDescent="0.45">
      <c r="A301" s="287">
        <v>295</v>
      </c>
      <c r="B301" s="312">
        <v>6</v>
      </c>
      <c r="C301" s="312"/>
      <c r="D301" s="312"/>
      <c r="E301" s="312" t="s">
        <v>2633</v>
      </c>
      <c r="F301" s="312"/>
      <c r="G301" s="312"/>
      <c r="H301" s="312" t="s">
        <v>147</v>
      </c>
      <c r="I301" s="325" t="s">
        <v>2634</v>
      </c>
      <c r="J301" s="312" t="s">
        <v>2388</v>
      </c>
      <c r="K301" s="312"/>
      <c r="L301" s="367">
        <v>47057</v>
      </c>
      <c r="M301" s="367">
        <v>46782</v>
      </c>
      <c r="N301" s="368">
        <v>0</v>
      </c>
      <c r="O301" s="314" t="s">
        <v>1860</v>
      </c>
      <c r="U301" s="287" t="s">
        <v>894</v>
      </c>
      <c r="V301" s="287" t="s">
        <v>2389</v>
      </c>
    </row>
    <row r="302" spans="1:22" x14ac:dyDescent="0.45">
      <c r="A302" s="287">
        <v>296</v>
      </c>
      <c r="B302" s="312">
        <v>6</v>
      </c>
      <c r="C302" s="312"/>
      <c r="D302" s="312"/>
      <c r="E302" s="312" t="s">
        <v>2635</v>
      </c>
      <c r="F302" s="312"/>
      <c r="G302" s="312"/>
      <c r="H302" s="312" t="s">
        <v>147</v>
      </c>
      <c r="I302" s="325" t="s">
        <v>2636</v>
      </c>
      <c r="J302" s="312" t="s">
        <v>2388</v>
      </c>
      <c r="K302" s="312"/>
      <c r="L302" s="367">
        <v>47117</v>
      </c>
      <c r="M302" s="367">
        <v>46842</v>
      </c>
      <c r="N302" s="368">
        <v>0</v>
      </c>
      <c r="O302" s="314" t="s">
        <v>1860</v>
      </c>
      <c r="U302" s="287" t="s">
        <v>894</v>
      </c>
      <c r="V302" s="287" t="s">
        <v>2389</v>
      </c>
    </row>
    <row r="303" spans="1:22" x14ac:dyDescent="0.45">
      <c r="A303" s="287">
        <v>297</v>
      </c>
      <c r="B303" s="314">
        <v>6</v>
      </c>
      <c r="C303" s="314"/>
      <c r="D303" s="314"/>
      <c r="E303" s="314" t="s">
        <v>2626</v>
      </c>
      <c r="F303" s="314" t="s">
        <v>41</v>
      </c>
      <c r="G303" s="314" t="s">
        <v>565</v>
      </c>
      <c r="H303" s="314" t="s">
        <v>147</v>
      </c>
      <c r="I303" s="316" t="s">
        <v>2637</v>
      </c>
      <c r="J303" s="314" t="s">
        <v>1137</v>
      </c>
      <c r="K303" s="314"/>
      <c r="L303" s="366">
        <v>46082</v>
      </c>
      <c r="M303" s="366">
        <v>46081</v>
      </c>
      <c r="N303" s="319">
        <v>0</v>
      </c>
      <c r="O303" s="314" t="s">
        <v>1861</v>
      </c>
      <c r="P303" s="397"/>
      <c r="Q303" s="291"/>
      <c r="R303" s="420"/>
      <c r="S303" s="420"/>
      <c r="U303" s="287" t="s">
        <v>2319</v>
      </c>
      <c r="V303" s="287" t="s">
        <v>2389</v>
      </c>
    </row>
    <row r="304" spans="1:22" x14ac:dyDescent="0.45">
      <c r="A304" s="287">
        <v>298</v>
      </c>
      <c r="B304" s="314">
        <v>6</v>
      </c>
      <c r="C304" s="314"/>
      <c r="D304" s="314"/>
      <c r="E304" s="314" t="s">
        <v>2626</v>
      </c>
      <c r="F304" s="314" t="s">
        <v>41</v>
      </c>
      <c r="G304" s="314" t="s">
        <v>565</v>
      </c>
      <c r="H304" s="314" t="s">
        <v>147</v>
      </c>
      <c r="I304" s="316" t="s">
        <v>2638</v>
      </c>
      <c r="J304" s="314" t="s">
        <v>1137</v>
      </c>
      <c r="K304" s="314"/>
      <c r="L304" s="366">
        <v>46142</v>
      </c>
      <c r="M304" s="366">
        <v>46141</v>
      </c>
      <c r="N304" s="319">
        <v>0</v>
      </c>
      <c r="O304" s="314" t="s">
        <v>1861</v>
      </c>
      <c r="P304" s="397"/>
      <c r="Q304" s="291"/>
      <c r="R304" s="420"/>
      <c r="S304" s="420"/>
      <c r="U304" s="287" t="s">
        <v>2319</v>
      </c>
      <c r="V304" s="287" t="s">
        <v>2389</v>
      </c>
    </row>
    <row r="305" spans="1:22" x14ac:dyDescent="0.45">
      <c r="A305" s="287">
        <v>299</v>
      </c>
      <c r="B305" s="312">
        <v>6</v>
      </c>
      <c r="C305" s="312"/>
      <c r="D305" s="312"/>
      <c r="E305" s="312" t="s">
        <v>2626</v>
      </c>
      <c r="F305" s="312"/>
      <c r="G305" s="312"/>
      <c r="H305" s="312" t="s">
        <v>147</v>
      </c>
      <c r="I305" s="325" t="s">
        <v>2639</v>
      </c>
      <c r="J305" s="312" t="s">
        <v>2388</v>
      </c>
      <c r="K305" s="312"/>
      <c r="L305" s="367">
        <v>47147</v>
      </c>
      <c r="M305" s="367">
        <v>46627</v>
      </c>
      <c r="N305" s="368">
        <v>0</v>
      </c>
      <c r="O305" s="314" t="s">
        <v>1860</v>
      </c>
      <c r="U305" s="287" t="s">
        <v>894</v>
      </c>
      <c r="V305" s="287" t="s">
        <v>2389</v>
      </c>
    </row>
    <row r="306" spans="1:22" x14ac:dyDescent="0.45">
      <c r="A306" s="287">
        <v>300</v>
      </c>
      <c r="B306" s="312">
        <v>6</v>
      </c>
      <c r="C306" s="312"/>
      <c r="D306" s="312"/>
      <c r="E306" s="312" t="s">
        <v>2626</v>
      </c>
      <c r="F306" s="312"/>
      <c r="G306" s="312"/>
      <c r="H306" s="312" t="s">
        <v>147</v>
      </c>
      <c r="I306" s="325" t="s">
        <v>2640</v>
      </c>
      <c r="J306" s="312" t="s">
        <v>2388</v>
      </c>
      <c r="K306" s="312"/>
      <c r="L306" s="367">
        <v>47207</v>
      </c>
      <c r="M306" s="367">
        <v>46687</v>
      </c>
      <c r="N306" s="368">
        <v>0</v>
      </c>
      <c r="O306" s="314" t="s">
        <v>1860</v>
      </c>
      <c r="U306" s="287" t="s">
        <v>894</v>
      </c>
      <c r="V306" s="287" t="s">
        <v>2389</v>
      </c>
    </row>
    <row r="307" spans="1:22" s="371" customFormat="1" x14ac:dyDescent="0.45">
      <c r="A307" s="287">
        <v>301</v>
      </c>
      <c r="B307" s="348">
        <v>6</v>
      </c>
      <c r="C307" s="348"/>
      <c r="D307" s="348"/>
      <c r="E307" s="348" t="s">
        <v>2641</v>
      </c>
      <c r="F307" s="348"/>
      <c r="G307" s="348"/>
      <c r="H307" s="348" t="s">
        <v>155</v>
      </c>
      <c r="I307" s="350" t="s">
        <v>2642</v>
      </c>
      <c r="J307" s="348"/>
      <c r="K307" s="348"/>
      <c r="L307" s="370"/>
      <c r="M307" s="370"/>
      <c r="N307" s="369"/>
      <c r="O307" s="348"/>
      <c r="P307" s="372"/>
      <c r="Q307" s="373"/>
      <c r="U307" s="372"/>
      <c r="V307" s="372"/>
    </row>
    <row r="308" spans="1:22" s="371" customFormat="1" x14ac:dyDescent="0.45">
      <c r="A308" s="287">
        <v>302</v>
      </c>
      <c r="B308" s="348">
        <v>6</v>
      </c>
      <c r="C308" s="348"/>
      <c r="D308" s="348"/>
      <c r="E308" s="348" t="s">
        <v>2643</v>
      </c>
      <c r="F308" s="348"/>
      <c r="G308" s="348"/>
      <c r="H308" s="348" t="s">
        <v>155</v>
      </c>
      <c r="I308" s="350" t="s">
        <v>2644</v>
      </c>
      <c r="J308" s="348"/>
      <c r="K308" s="348"/>
      <c r="L308" s="370"/>
      <c r="M308" s="370"/>
      <c r="N308" s="369"/>
      <c r="O308" s="348"/>
      <c r="P308" s="372"/>
      <c r="Q308" s="373"/>
      <c r="U308" s="372"/>
      <c r="V308" s="372"/>
    </row>
    <row r="309" spans="1:22" s="371" customFormat="1" x14ac:dyDescent="0.45">
      <c r="A309" s="287">
        <v>303</v>
      </c>
      <c r="B309" s="348">
        <v>6</v>
      </c>
      <c r="C309" s="348"/>
      <c r="D309" s="348"/>
      <c r="E309" s="348" t="s">
        <v>2645</v>
      </c>
      <c r="F309" s="348"/>
      <c r="G309" s="348"/>
      <c r="H309" s="348" t="s">
        <v>155</v>
      </c>
      <c r="I309" s="350" t="s">
        <v>2646</v>
      </c>
      <c r="J309" s="348"/>
      <c r="K309" s="348"/>
      <c r="L309" s="370"/>
      <c r="M309" s="370"/>
      <c r="N309" s="369"/>
      <c r="O309" s="348"/>
      <c r="P309" s="372"/>
      <c r="Q309" s="373"/>
      <c r="U309" s="372"/>
      <c r="V309" s="372"/>
    </row>
    <row r="310" spans="1:22" s="371" customFormat="1" x14ac:dyDescent="0.45">
      <c r="A310" s="287">
        <v>304</v>
      </c>
      <c r="B310" s="348">
        <v>6</v>
      </c>
      <c r="C310" s="348"/>
      <c r="D310" s="348"/>
      <c r="E310" s="348" t="s">
        <v>2647</v>
      </c>
      <c r="F310" s="348"/>
      <c r="G310" s="348"/>
      <c r="H310" s="348" t="s">
        <v>155</v>
      </c>
      <c r="I310" s="350" t="s">
        <v>2648</v>
      </c>
      <c r="J310" s="348"/>
      <c r="K310" s="348"/>
      <c r="L310" s="370"/>
      <c r="M310" s="370"/>
      <c r="N310" s="369"/>
      <c r="O310" s="348"/>
      <c r="P310" s="372"/>
      <c r="Q310" s="373"/>
      <c r="U310" s="372"/>
      <c r="V310" s="372"/>
    </row>
    <row r="311" spans="1:22" s="371" customFormat="1" x14ac:dyDescent="0.45">
      <c r="A311" s="287">
        <v>305</v>
      </c>
      <c r="B311" s="348">
        <v>6</v>
      </c>
      <c r="C311" s="348"/>
      <c r="D311" s="348"/>
      <c r="E311" s="348" t="s">
        <v>2649</v>
      </c>
      <c r="F311" s="348"/>
      <c r="G311" s="348"/>
      <c r="H311" s="348" t="s">
        <v>155</v>
      </c>
      <c r="I311" s="350" t="s">
        <v>2650</v>
      </c>
      <c r="J311" s="348"/>
      <c r="K311" s="348"/>
      <c r="L311" s="370"/>
      <c r="M311" s="370"/>
      <c r="N311" s="369"/>
      <c r="O311" s="348"/>
      <c r="P311" s="372"/>
      <c r="Q311" s="373"/>
      <c r="U311" s="372"/>
      <c r="V311" s="372"/>
    </row>
    <row r="312" spans="1:22" s="371" customFormat="1" x14ac:dyDescent="0.45">
      <c r="A312" s="287">
        <v>306</v>
      </c>
      <c r="B312" s="348">
        <v>6</v>
      </c>
      <c r="C312" s="348"/>
      <c r="D312" s="348"/>
      <c r="E312" s="348" t="s">
        <v>2651</v>
      </c>
      <c r="F312" s="348"/>
      <c r="G312" s="348"/>
      <c r="H312" s="348" t="s">
        <v>155</v>
      </c>
      <c r="I312" s="350" t="s">
        <v>2652</v>
      </c>
      <c r="J312" s="348"/>
      <c r="K312" s="348"/>
      <c r="L312" s="370"/>
      <c r="M312" s="370"/>
      <c r="N312" s="369"/>
      <c r="O312" s="348"/>
      <c r="P312" s="372"/>
      <c r="Q312" s="373"/>
      <c r="U312" s="372"/>
      <c r="V312" s="372"/>
    </row>
    <row r="313" spans="1:22" s="371" customFormat="1" x14ac:dyDescent="0.45">
      <c r="A313" s="287">
        <v>307</v>
      </c>
      <c r="B313" s="348">
        <v>6</v>
      </c>
      <c r="C313" s="348"/>
      <c r="D313" s="348"/>
      <c r="E313" s="348" t="s">
        <v>2653</v>
      </c>
      <c r="F313" s="348"/>
      <c r="G313" s="348"/>
      <c r="H313" s="348" t="s">
        <v>155</v>
      </c>
      <c r="I313" s="350" t="s">
        <v>2654</v>
      </c>
      <c r="J313" s="348"/>
      <c r="K313" s="348"/>
      <c r="L313" s="370"/>
      <c r="M313" s="370"/>
      <c r="N313" s="369"/>
      <c r="O313" s="348"/>
      <c r="P313" s="372"/>
      <c r="Q313" s="373"/>
      <c r="U313" s="372"/>
      <c r="V313" s="372"/>
    </row>
    <row r="314" spans="1:22" s="371" customFormat="1" x14ac:dyDescent="0.45">
      <c r="A314" s="287">
        <v>308</v>
      </c>
      <c r="B314" s="378">
        <v>6</v>
      </c>
      <c r="C314" s="378"/>
      <c r="D314" s="378"/>
      <c r="E314" s="378" t="s">
        <v>2655</v>
      </c>
      <c r="F314" s="378"/>
      <c r="G314" s="378"/>
      <c r="H314" s="378" t="s">
        <v>155</v>
      </c>
      <c r="I314" s="379" t="s">
        <v>2656</v>
      </c>
      <c r="J314" s="378"/>
      <c r="K314" s="378"/>
      <c r="L314" s="380"/>
      <c r="M314" s="380"/>
      <c r="N314" s="381"/>
      <c r="O314" s="378"/>
      <c r="P314" s="372"/>
      <c r="Q314" s="373"/>
      <c r="U314" s="372"/>
      <c r="V314" s="372"/>
    </row>
  </sheetData>
  <autoFilter ref="A6:S6" xr:uid="{46819B73-A490-4E04-A1A7-3A6B6D5381A7}">
    <sortState xmlns:xlrd2="http://schemas.microsoft.com/office/spreadsheetml/2017/richdata2" ref="A7:S314">
      <sortCondition ref="A6"/>
    </sortState>
  </autoFilter>
  <mergeCells count="2">
    <mergeCell ref="L5:O5"/>
    <mergeCell ref="P5:R5"/>
  </mergeCells>
  <conditionalFormatting sqref="O1:O1048576">
    <cfRule type="cellIs" dxfId="6" priority="1" operator="equal">
      <formula>"On Schedule"</formula>
    </cfRule>
    <cfRule type="cellIs" dxfId="5" priority="2" operator="equal">
      <formula>"Completed"</formula>
    </cfRule>
    <cfRule type="cellIs" dxfId="4" priority="3" operator="equal">
      <formula>"Late"</formula>
    </cfRule>
  </conditionalFormatting>
  <printOptions horizontalCentered="1"/>
  <pageMargins left="0.39370078740157483" right="0.39370078740157483" top="0.39370078740157483" bottom="0.59055118110236227" header="0.11811023622047245" footer="0.11811023622047245"/>
  <pageSetup paperSize="8" scale="68" fitToHeight="0" orientation="landscape" r:id="rId1"/>
  <headerFooter>
    <oddFooter>&amp;LPrepared by : Sawaniya Suksart      Page &amp;P of &amp;N&amp;C&amp;G&amp;RStage_6_submittal_ADW_14Jul2026.xlsx</oddFooter>
  </headerFooter>
  <rowBreaks count="2" manualBreakCount="2">
    <brk id="143" min="1" max="21" man="1"/>
    <brk id="300" min="1" max="21" man="1"/>
  </rowBreaks>
  <legacy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1004-6EB6-410C-B53F-A62F8154FE53}">
  <sheetPr codeName="Sheet21">
    <tabColor rgb="FFFFFF00"/>
    <outlinePr summaryBelow="0" summaryRight="0"/>
  </sheetPr>
  <dimension ref="A3:AF484"/>
  <sheetViews>
    <sheetView topLeftCell="A138" zoomScale="40" zoomScaleNormal="40" workbookViewId="0">
      <selection activeCell="U344" sqref="U344"/>
    </sheetView>
  </sheetViews>
  <sheetFormatPr defaultRowHeight="16.5" x14ac:dyDescent="0.2"/>
  <cols>
    <col min="1" max="1" width="10.75" style="382" bestFit="1" customWidth="1"/>
    <col min="2" max="2" width="13.625" style="382" bestFit="1" customWidth="1"/>
    <col min="3" max="3" width="34.75" style="382" customWidth="1"/>
    <col min="4" max="4" width="36.125" style="382" bestFit="1" customWidth="1"/>
    <col min="5" max="5" width="68.75" style="382" hidden="1" customWidth="1"/>
    <col min="6" max="6" width="32" style="382" hidden="1" customWidth="1"/>
    <col min="7" max="7" width="13.875" style="382" hidden="1" customWidth="1"/>
    <col min="8" max="8" width="32.375" style="382" hidden="1" customWidth="1"/>
    <col min="9" max="9" width="192.375" style="394" bestFit="1" customWidth="1"/>
    <col min="10" max="11" width="29.125" style="382" customWidth="1"/>
    <col min="12" max="12" width="32.375" style="382" customWidth="1"/>
    <col min="13" max="13" width="36.125" style="382" bestFit="1" customWidth="1"/>
    <col min="14" max="14" width="192.375" style="394" hidden="1" customWidth="1"/>
    <col min="15" max="15" width="36.125" style="382" bestFit="1" customWidth="1"/>
    <col min="16" max="16384" width="9" style="382"/>
  </cols>
  <sheetData>
    <row r="3" spans="3:15" ht="135" x14ac:dyDescent="0.2">
      <c r="C3" s="6" t="s">
        <v>750</v>
      </c>
      <c r="D3" s="7" t="s">
        <v>439</v>
      </c>
      <c r="E3" s="7" t="s">
        <v>751</v>
      </c>
      <c r="F3" s="7" t="s">
        <v>752</v>
      </c>
      <c r="G3" s="7" t="s">
        <v>753</v>
      </c>
      <c r="H3" s="7" t="s">
        <v>754</v>
      </c>
      <c r="I3" s="7" t="s">
        <v>755</v>
      </c>
      <c r="J3" s="7" t="s">
        <v>765</v>
      </c>
      <c r="K3" s="7" t="s">
        <v>766</v>
      </c>
      <c r="L3" s="7" t="s">
        <v>20</v>
      </c>
      <c r="M3" s="7" t="s">
        <v>439</v>
      </c>
      <c r="N3" s="7" t="s">
        <v>755</v>
      </c>
      <c r="O3" s="7"/>
    </row>
    <row r="4" spans="3:15" ht="39" x14ac:dyDescent="0.2">
      <c r="C4" s="9" t="s">
        <v>4402</v>
      </c>
      <c r="D4" s="9" t="s">
        <v>2684</v>
      </c>
      <c r="E4" s="9" t="s">
        <v>2685</v>
      </c>
      <c r="F4" s="8">
        <v>45717</v>
      </c>
      <c r="G4" s="9" t="s">
        <v>767</v>
      </c>
      <c r="H4" s="8" t="s">
        <v>2686</v>
      </c>
      <c r="I4" s="10" t="s">
        <v>2687</v>
      </c>
      <c r="J4" s="9"/>
      <c r="K4" s="9"/>
      <c r="L4" s="12" t="s">
        <v>768</v>
      </c>
      <c r="M4" s="9" t="str">
        <f>_xlfn.XLOOKUP($N4,'02 Design'!AD:AD,'02 Design'!F:F,"")</f>
        <v/>
      </c>
      <c r="N4" s="10" t="s">
        <v>4403</v>
      </c>
      <c r="O4" s="9" t="s">
        <v>1919</v>
      </c>
    </row>
    <row r="5" spans="3:15" ht="39" x14ac:dyDescent="0.2">
      <c r="C5" s="9" t="s">
        <v>4402</v>
      </c>
      <c r="D5" s="9" t="s">
        <v>2684</v>
      </c>
      <c r="E5" s="9" t="s">
        <v>2685</v>
      </c>
      <c r="F5" s="8">
        <v>45932</v>
      </c>
      <c r="G5" s="9" t="s">
        <v>769</v>
      </c>
      <c r="H5" s="8" t="s">
        <v>2688</v>
      </c>
      <c r="I5" s="10" t="s">
        <v>2687</v>
      </c>
      <c r="J5" s="9"/>
      <c r="K5" s="9"/>
      <c r="L5" s="12" t="s">
        <v>768</v>
      </c>
      <c r="M5" s="9" t="str">
        <f>_xlfn.XLOOKUP($N5,'02 Design'!AD:AD,'02 Design'!F:F,"")</f>
        <v/>
      </c>
      <c r="N5" s="10" t="s">
        <v>4403</v>
      </c>
      <c r="O5" s="9" t="s">
        <v>1919</v>
      </c>
    </row>
    <row r="6" spans="3:15" ht="39" x14ac:dyDescent="0.2">
      <c r="C6" s="9" t="s">
        <v>4402</v>
      </c>
      <c r="D6" s="9" t="s">
        <v>2689</v>
      </c>
      <c r="E6" s="9" t="s">
        <v>2690</v>
      </c>
      <c r="F6" s="8">
        <v>45856</v>
      </c>
      <c r="G6" s="9" t="s">
        <v>767</v>
      </c>
      <c r="H6" s="9" t="s">
        <v>2691</v>
      </c>
      <c r="I6" s="10" t="s">
        <v>2692</v>
      </c>
      <c r="J6" s="9"/>
      <c r="K6" s="9"/>
      <c r="L6" s="12" t="s">
        <v>768</v>
      </c>
      <c r="M6" s="9" t="str">
        <f>_xlfn.XLOOKUP($N6,'02 Design'!AD:AD,'02 Design'!F:F,"")</f>
        <v/>
      </c>
      <c r="N6" s="10" t="s">
        <v>4404</v>
      </c>
      <c r="O6" s="9" t="s">
        <v>1919</v>
      </c>
    </row>
    <row r="7" spans="3:15" ht="39" x14ac:dyDescent="0.2">
      <c r="C7" s="9" t="s">
        <v>4402</v>
      </c>
      <c r="D7" s="9" t="s">
        <v>2689</v>
      </c>
      <c r="E7" s="9" t="s">
        <v>2690</v>
      </c>
      <c r="F7" s="8">
        <v>46071</v>
      </c>
      <c r="G7" s="9" t="s">
        <v>769</v>
      </c>
      <c r="H7" s="9" t="s">
        <v>2693</v>
      </c>
      <c r="I7" s="10" t="s">
        <v>2692</v>
      </c>
      <c r="J7" s="9"/>
      <c r="K7" s="9"/>
      <c r="L7" s="12" t="s">
        <v>768</v>
      </c>
      <c r="M7" s="9" t="str">
        <f>_xlfn.XLOOKUP($N7,'02 Design'!AD:AD,'02 Design'!F:F,"")</f>
        <v/>
      </c>
      <c r="N7" s="10" t="s">
        <v>4405</v>
      </c>
      <c r="O7" s="9" t="s">
        <v>1919</v>
      </c>
    </row>
    <row r="8" spans="3:15" ht="39" x14ac:dyDescent="0.2">
      <c r="C8" s="9" t="s">
        <v>4402</v>
      </c>
      <c r="D8" s="9" t="s">
        <v>2694</v>
      </c>
      <c r="E8" s="9" t="s">
        <v>2695</v>
      </c>
      <c r="F8" s="8">
        <v>45912</v>
      </c>
      <c r="G8" s="9" t="s">
        <v>767</v>
      </c>
      <c r="H8" s="9" t="s">
        <v>2696</v>
      </c>
      <c r="I8" s="10" t="s">
        <v>2697</v>
      </c>
      <c r="J8" s="9"/>
      <c r="K8" s="9"/>
      <c r="L8" s="12" t="s">
        <v>768</v>
      </c>
      <c r="M8" s="9" t="str">
        <f>_xlfn.XLOOKUP($N8,'02 Design'!AD:AD,'02 Design'!F:F,"")</f>
        <v/>
      </c>
      <c r="N8" s="10" t="s">
        <v>4406</v>
      </c>
      <c r="O8" s="9" t="s">
        <v>1919</v>
      </c>
    </row>
    <row r="9" spans="3:15" ht="39" x14ac:dyDescent="0.2">
      <c r="C9" s="9" t="s">
        <v>4402</v>
      </c>
      <c r="D9" s="9" t="s">
        <v>2694</v>
      </c>
      <c r="E9" s="9" t="s">
        <v>2695</v>
      </c>
      <c r="F9" s="8">
        <v>46071</v>
      </c>
      <c r="G9" s="9" t="s">
        <v>769</v>
      </c>
      <c r="H9" s="9" t="s">
        <v>2698</v>
      </c>
      <c r="I9" s="10" t="s">
        <v>2697</v>
      </c>
      <c r="J9" s="9"/>
      <c r="K9" s="9"/>
      <c r="L9" s="12" t="s">
        <v>768</v>
      </c>
      <c r="M9" s="9" t="str">
        <f>_xlfn.XLOOKUP($N9,'02 Design'!AD:AD,'02 Design'!F:F,"")</f>
        <v/>
      </c>
      <c r="N9" s="10" t="s">
        <v>4406</v>
      </c>
      <c r="O9" s="9" t="s">
        <v>1919</v>
      </c>
    </row>
    <row r="10" spans="3:15" ht="33.75" x14ac:dyDescent="0.2">
      <c r="C10" s="9" t="s">
        <v>4402</v>
      </c>
      <c r="D10" s="9" t="s">
        <v>2382</v>
      </c>
      <c r="E10" s="11"/>
      <c r="F10" s="11"/>
      <c r="G10" s="11"/>
      <c r="H10" s="11"/>
      <c r="I10" s="10" t="s">
        <v>2383</v>
      </c>
      <c r="J10" s="11"/>
      <c r="K10" s="11"/>
      <c r="L10" s="11"/>
      <c r="M10" s="9" t="str">
        <f>_xlfn.XLOOKUP($N10,'02 Design'!AD:AD,'02 Design'!F:F,"")</f>
        <v>AFC-39001</v>
      </c>
      <c r="N10" s="10" t="s">
        <v>4407</v>
      </c>
      <c r="O10" s="9" t="str">
        <f t="shared" ref="O10:O68" si="0">TRIM(LEFT(I10, FIND("-", I10) - 1))</f>
        <v>Test Procedure</v>
      </c>
    </row>
    <row r="11" spans="3:15" ht="33.75" x14ac:dyDescent="0.2">
      <c r="C11" s="9" t="s">
        <v>4402</v>
      </c>
      <c r="D11" s="9" t="s">
        <v>2719</v>
      </c>
      <c r="E11" s="11"/>
      <c r="F11" s="11"/>
      <c r="G11" s="11"/>
      <c r="H11" s="11"/>
      <c r="I11" s="10" t="s">
        <v>2387</v>
      </c>
      <c r="J11" s="11"/>
      <c r="K11" s="11"/>
      <c r="L11" s="11"/>
      <c r="M11" s="9" t="str">
        <f>_xlfn.XLOOKUP($N11,'02 Design'!AD:AD,'02 Design'!F:F,"")</f>
        <v>AFC-39002</v>
      </c>
      <c r="N11" s="10" t="s">
        <v>4408</v>
      </c>
      <c r="O11" s="9" t="str">
        <f t="shared" si="0"/>
        <v>Test Procedure</v>
      </c>
    </row>
    <row r="12" spans="3:15" ht="33.75" x14ac:dyDescent="0.2">
      <c r="C12" s="9" t="s">
        <v>4402</v>
      </c>
      <c r="D12" s="9" t="s">
        <v>2385</v>
      </c>
      <c r="E12" s="11"/>
      <c r="F12" s="11"/>
      <c r="G12" s="11"/>
      <c r="H12" s="11"/>
      <c r="I12" s="10" t="s">
        <v>2386</v>
      </c>
      <c r="J12" s="11"/>
      <c r="K12" s="11"/>
      <c r="L12" s="11"/>
      <c r="M12" s="9" t="str">
        <f>_xlfn.XLOOKUP($N12,'02 Design'!AD:AD,'02 Design'!F:F,"")</f>
        <v>AFC-39001</v>
      </c>
      <c r="N12" s="10" t="s">
        <v>4407</v>
      </c>
      <c r="O12" s="9" t="str">
        <f t="shared" si="0"/>
        <v>Test Report</v>
      </c>
    </row>
    <row r="13" spans="3:15" ht="33.75" x14ac:dyDescent="0.2">
      <c r="C13" s="9" t="s">
        <v>4402</v>
      </c>
      <c r="D13" s="9" t="s">
        <v>2390</v>
      </c>
      <c r="E13" s="11"/>
      <c r="F13" s="11"/>
      <c r="G13" s="11"/>
      <c r="H13" s="11"/>
      <c r="I13" s="10" t="s">
        <v>2391</v>
      </c>
      <c r="J13" s="11"/>
      <c r="K13" s="11"/>
      <c r="L13" s="11"/>
      <c r="M13" s="9" t="str">
        <f>_xlfn.XLOOKUP($N13,'02 Design'!AD:AD,'02 Design'!F:F,"")</f>
        <v>AFC-39002</v>
      </c>
      <c r="N13" s="10" t="s">
        <v>4408</v>
      </c>
      <c r="O13" s="9" t="str">
        <f t="shared" si="0"/>
        <v>Test Report</v>
      </c>
    </row>
    <row r="14" spans="3:15" ht="33.75" x14ac:dyDescent="0.2">
      <c r="C14" s="9" t="s">
        <v>4402</v>
      </c>
      <c r="D14" s="9" t="s">
        <v>2392</v>
      </c>
      <c r="E14" s="11"/>
      <c r="F14" s="11"/>
      <c r="G14" s="11"/>
      <c r="H14" s="11"/>
      <c r="I14" s="10" t="s">
        <v>2393</v>
      </c>
      <c r="J14" s="11"/>
      <c r="K14" s="11"/>
      <c r="L14" s="11"/>
      <c r="M14" s="9" t="s">
        <v>522</v>
      </c>
      <c r="N14" s="10" t="s">
        <v>4409</v>
      </c>
      <c r="O14" s="9" t="str">
        <f t="shared" si="0"/>
        <v>Test Procedure</v>
      </c>
    </row>
    <row r="15" spans="3:15" ht="33.75" x14ac:dyDescent="0.2">
      <c r="C15" s="9" t="s">
        <v>4402</v>
      </c>
      <c r="D15" s="9" t="s">
        <v>2396</v>
      </c>
      <c r="E15" s="11"/>
      <c r="F15" s="11"/>
      <c r="G15" s="11"/>
      <c r="H15" s="11"/>
      <c r="I15" s="10" t="s">
        <v>2397</v>
      </c>
      <c r="J15" s="11"/>
      <c r="K15" s="11"/>
      <c r="L15" s="11"/>
      <c r="M15" s="9" t="s">
        <v>796</v>
      </c>
      <c r="N15" s="10" t="s">
        <v>4410</v>
      </c>
      <c r="O15" s="9" t="str">
        <f t="shared" si="0"/>
        <v>Test Procedure</v>
      </c>
    </row>
    <row r="16" spans="3:15" ht="39" x14ac:dyDescent="0.2">
      <c r="C16" s="14" t="s">
        <v>4402</v>
      </c>
      <c r="D16" s="14" t="s">
        <v>2400</v>
      </c>
      <c r="E16" s="17"/>
      <c r="F16" s="17"/>
      <c r="G16" s="17"/>
      <c r="H16" s="17"/>
      <c r="I16" s="16" t="s">
        <v>2401</v>
      </c>
      <c r="J16" s="17"/>
      <c r="K16" s="17"/>
      <c r="L16" s="18" t="s">
        <v>527</v>
      </c>
      <c r="M16" s="14" t="str">
        <f>_xlfn.XLOOKUP($N16,'02 Design'!AD:AD,'02 Design'!F:F,"")</f>
        <v>COM-39004</v>
      </c>
      <c r="N16" s="16" t="s">
        <v>4411</v>
      </c>
      <c r="O16" s="14" t="str">
        <f t="shared" si="0"/>
        <v>Test Procedure</v>
      </c>
    </row>
    <row r="17" spans="3:15" ht="39" x14ac:dyDescent="0.2">
      <c r="C17" s="14" t="s">
        <v>4402</v>
      </c>
      <c r="D17" s="14" t="s">
        <v>2404</v>
      </c>
      <c r="E17" s="17"/>
      <c r="F17" s="17"/>
      <c r="G17" s="17"/>
      <c r="H17" s="17"/>
      <c r="I17" s="16" t="s">
        <v>2405</v>
      </c>
      <c r="J17" s="17"/>
      <c r="K17" s="17"/>
      <c r="L17" s="18" t="s">
        <v>527</v>
      </c>
      <c r="M17" s="14" t="str">
        <f>_xlfn.XLOOKUP($N17,'02 Design'!AD:AD,'02 Design'!F:F,"")</f>
        <v>COM-39005</v>
      </c>
      <c r="N17" s="16" t="s">
        <v>4412</v>
      </c>
      <c r="O17" s="14" t="str">
        <f t="shared" si="0"/>
        <v>Test Procedure</v>
      </c>
    </row>
    <row r="18" spans="3:15" ht="33.75" x14ac:dyDescent="0.2">
      <c r="C18" s="9" t="s">
        <v>4402</v>
      </c>
      <c r="D18" s="9" t="s">
        <v>2408</v>
      </c>
      <c r="E18" s="11"/>
      <c r="F18" s="11"/>
      <c r="G18" s="11"/>
      <c r="H18" s="11"/>
      <c r="I18" s="10" t="s">
        <v>2409</v>
      </c>
      <c r="J18" s="11"/>
      <c r="K18" s="11"/>
      <c r="L18" s="11"/>
      <c r="M18" s="9" t="str">
        <f>_xlfn.XLOOKUP($N18,'02 Design'!AD:AD,'02 Design'!F:F,"")</f>
        <v>COM-39200</v>
      </c>
      <c r="N18" s="10" t="s">
        <v>4413</v>
      </c>
      <c r="O18" s="9" t="str">
        <f t="shared" si="0"/>
        <v>Test Procedure</v>
      </c>
    </row>
    <row r="19" spans="3:15" ht="33.75" x14ac:dyDescent="0.2">
      <c r="C19" s="9" t="s">
        <v>4402</v>
      </c>
      <c r="D19" s="9" t="s">
        <v>2412</v>
      </c>
      <c r="E19" s="11"/>
      <c r="F19" s="11"/>
      <c r="G19" s="11"/>
      <c r="H19" s="11"/>
      <c r="I19" s="10" t="s">
        <v>2413</v>
      </c>
      <c r="J19" s="11"/>
      <c r="K19" s="11"/>
      <c r="L19" s="11"/>
      <c r="M19" s="9" t="str">
        <f>_xlfn.XLOOKUP($N19,'02 Design'!AD:AD,'02 Design'!F:F,"")</f>
        <v>MDW-39304</v>
      </c>
      <c r="N19" s="10" t="s">
        <v>160</v>
      </c>
      <c r="O19" s="9" t="str">
        <f t="shared" si="0"/>
        <v>Test Procedure</v>
      </c>
    </row>
    <row r="20" spans="3:15" ht="33.75" x14ac:dyDescent="0.2">
      <c r="C20" s="9" t="s">
        <v>4402</v>
      </c>
      <c r="D20" s="9" t="s">
        <v>2416</v>
      </c>
      <c r="E20" s="11"/>
      <c r="F20" s="11"/>
      <c r="G20" s="11"/>
      <c r="H20" s="11"/>
      <c r="I20" s="10" t="s">
        <v>2417</v>
      </c>
      <c r="J20" s="11"/>
      <c r="K20" s="11"/>
      <c r="L20" s="11"/>
      <c r="M20" s="9" t="str">
        <f>_xlfn.XLOOKUP($N20,'02 Design'!AD:AD,'02 Design'!F:F,"")</f>
        <v>COM-39203</v>
      </c>
      <c r="N20" s="10" t="s">
        <v>4414</v>
      </c>
      <c r="O20" s="9" t="str">
        <f t="shared" si="0"/>
        <v>Test Procedure</v>
      </c>
    </row>
    <row r="21" spans="3:15" ht="33.75" x14ac:dyDescent="0.2">
      <c r="C21" s="9" t="s">
        <v>4402</v>
      </c>
      <c r="D21" s="9" t="s">
        <v>2394</v>
      </c>
      <c r="E21" s="11"/>
      <c r="F21" s="11"/>
      <c r="G21" s="11"/>
      <c r="H21" s="11"/>
      <c r="I21" s="10" t="s">
        <v>2395</v>
      </c>
      <c r="J21" s="11"/>
      <c r="K21" s="11"/>
      <c r="L21" s="11"/>
      <c r="M21" s="9" t="s">
        <v>522</v>
      </c>
      <c r="N21" s="10" t="s">
        <v>4409</v>
      </c>
      <c r="O21" s="9" t="str">
        <f t="shared" si="0"/>
        <v>Test Report</v>
      </c>
    </row>
    <row r="22" spans="3:15" ht="33.75" x14ac:dyDescent="0.2">
      <c r="C22" s="9" t="s">
        <v>4402</v>
      </c>
      <c r="D22" s="9" t="s">
        <v>2398</v>
      </c>
      <c r="E22" s="11"/>
      <c r="F22" s="11"/>
      <c r="G22" s="11"/>
      <c r="H22" s="11"/>
      <c r="I22" s="10" t="s">
        <v>2399</v>
      </c>
      <c r="J22" s="11"/>
      <c r="K22" s="11"/>
      <c r="L22" s="11"/>
      <c r="M22" s="9" t="s">
        <v>796</v>
      </c>
      <c r="N22" s="10" t="s">
        <v>4410</v>
      </c>
      <c r="O22" s="9" t="str">
        <f t="shared" si="0"/>
        <v>Test Report</v>
      </c>
    </row>
    <row r="23" spans="3:15" ht="39" x14ac:dyDescent="0.2">
      <c r="C23" s="14" t="s">
        <v>4402</v>
      </c>
      <c r="D23" s="14" t="s">
        <v>2402</v>
      </c>
      <c r="E23" s="17"/>
      <c r="F23" s="17"/>
      <c r="G23" s="17"/>
      <c r="H23" s="17"/>
      <c r="I23" s="16" t="s">
        <v>2403</v>
      </c>
      <c r="J23" s="17"/>
      <c r="K23" s="17"/>
      <c r="L23" s="18" t="s">
        <v>527</v>
      </c>
      <c r="M23" s="14" t="str">
        <f>_xlfn.XLOOKUP($N23,'02 Design'!AD:AD,'02 Design'!F:F,"")</f>
        <v>COM-39004</v>
      </c>
      <c r="N23" s="16" t="s">
        <v>4411</v>
      </c>
      <c r="O23" s="14" t="str">
        <f t="shared" si="0"/>
        <v>Test Report</v>
      </c>
    </row>
    <row r="24" spans="3:15" ht="39" x14ac:dyDescent="0.2">
      <c r="C24" s="14" t="s">
        <v>4402</v>
      </c>
      <c r="D24" s="14" t="s">
        <v>2406</v>
      </c>
      <c r="E24" s="17"/>
      <c r="F24" s="17"/>
      <c r="G24" s="17"/>
      <c r="H24" s="17"/>
      <c r="I24" s="16" t="s">
        <v>2407</v>
      </c>
      <c r="J24" s="17"/>
      <c r="K24" s="17"/>
      <c r="L24" s="18" t="s">
        <v>527</v>
      </c>
      <c r="M24" s="14" t="str">
        <f>_xlfn.XLOOKUP($N24,'02 Design'!AD:AD,'02 Design'!F:F,"")</f>
        <v>COM-39005</v>
      </c>
      <c r="N24" s="16" t="s">
        <v>4412</v>
      </c>
      <c r="O24" s="14" t="str">
        <f t="shared" si="0"/>
        <v>Test Report</v>
      </c>
    </row>
    <row r="25" spans="3:15" ht="33.75" x14ac:dyDescent="0.2">
      <c r="C25" s="9" t="s">
        <v>4402</v>
      </c>
      <c r="D25" s="9" t="s">
        <v>2410</v>
      </c>
      <c r="E25" s="11"/>
      <c r="F25" s="11"/>
      <c r="G25" s="11"/>
      <c r="H25" s="11"/>
      <c r="I25" s="10" t="s">
        <v>2411</v>
      </c>
      <c r="J25" s="11"/>
      <c r="K25" s="11"/>
      <c r="L25" s="11"/>
      <c r="M25" s="9" t="str">
        <f>_xlfn.XLOOKUP($N25,'02 Design'!AD:AD,'02 Design'!F:F,"")</f>
        <v>COM-39200</v>
      </c>
      <c r="N25" s="10" t="s">
        <v>4413</v>
      </c>
      <c r="O25" s="9" t="str">
        <f t="shared" si="0"/>
        <v>Test Report</v>
      </c>
    </row>
    <row r="26" spans="3:15" ht="33.75" x14ac:dyDescent="0.2">
      <c r="C26" s="9" t="s">
        <v>4402</v>
      </c>
      <c r="D26" s="9" t="s">
        <v>2414</v>
      </c>
      <c r="E26" s="11"/>
      <c r="F26" s="11"/>
      <c r="G26" s="11"/>
      <c r="H26" s="11"/>
      <c r="I26" s="10" t="s">
        <v>2415</v>
      </c>
      <c r="J26" s="11"/>
      <c r="K26" s="11"/>
      <c r="L26" s="11"/>
      <c r="M26" s="9" t="str">
        <f>_xlfn.XLOOKUP($N26,'02 Design'!AD:AD,'02 Design'!F:F,"")</f>
        <v>MDW-39304</v>
      </c>
      <c r="N26" s="10" t="s">
        <v>160</v>
      </c>
      <c r="O26" s="9" t="str">
        <f t="shared" si="0"/>
        <v>Test Report</v>
      </c>
    </row>
    <row r="27" spans="3:15" ht="33.75" x14ac:dyDescent="0.2">
      <c r="C27" s="9" t="s">
        <v>4402</v>
      </c>
      <c r="D27" s="9" t="s">
        <v>2418</v>
      </c>
      <c r="E27" s="11"/>
      <c r="F27" s="11"/>
      <c r="G27" s="11"/>
      <c r="H27" s="11"/>
      <c r="I27" s="10" t="s">
        <v>2419</v>
      </c>
      <c r="J27" s="11"/>
      <c r="K27" s="11"/>
      <c r="L27" s="11"/>
      <c r="M27" s="9" t="str">
        <f>_xlfn.XLOOKUP($N27,'02 Design'!AD:AD,'02 Design'!F:F,"")</f>
        <v>COM-39203</v>
      </c>
      <c r="N27" s="10" t="s">
        <v>4414</v>
      </c>
      <c r="O27" s="9" t="str">
        <f t="shared" si="0"/>
        <v>Test Report</v>
      </c>
    </row>
    <row r="28" spans="3:15" ht="33.75" x14ac:dyDescent="0.2">
      <c r="C28" s="9" t="s">
        <v>4402</v>
      </c>
      <c r="D28" s="9" t="s">
        <v>2420</v>
      </c>
      <c r="E28" s="9"/>
      <c r="F28" s="8"/>
      <c r="G28" s="9"/>
      <c r="H28" s="8"/>
      <c r="I28" s="10" t="s">
        <v>2421</v>
      </c>
      <c r="J28" s="11"/>
      <c r="K28" s="11"/>
      <c r="L28" s="11"/>
      <c r="M28" s="9" t="str">
        <f>_xlfn.XLOOKUP($N28,'02 Design'!AD:AD,'02 Design'!F:F,"")</f>
        <v>DWE-39001</v>
      </c>
      <c r="N28" s="10" t="s">
        <v>502</v>
      </c>
      <c r="O28" s="9" t="str">
        <f t="shared" si="0"/>
        <v>Test Procedure</v>
      </c>
    </row>
    <row r="29" spans="3:15" ht="33.75" x14ac:dyDescent="0.2">
      <c r="C29" s="9" t="s">
        <v>4402</v>
      </c>
      <c r="D29" s="9" t="s">
        <v>2424</v>
      </c>
      <c r="E29" s="9"/>
      <c r="F29" s="8"/>
      <c r="G29" s="9"/>
      <c r="H29" s="9"/>
      <c r="I29" s="10" t="s">
        <v>2425</v>
      </c>
      <c r="J29" s="11"/>
      <c r="K29" s="11"/>
      <c r="L29" s="11"/>
      <c r="M29" s="9" t="str">
        <f>_xlfn.XLOOKUP($N29,'02 Design'!AD:AD,'02 Design'!F:F,"")</f>
        <v>DWE-39002</v>
      </c>
      <c r="N29" s="10" t="s">
        <v>503</v>
      </c>
      <c r="O29" s="9" t="str">
        <f t="shared" si="0"/>
        <v>Test Procedure</v>
      </c>
    </row>
    <row r="30" spans="3:15" ht="33.75" x14ac:dyDescent="0.2">
      <c r="C30" s="9" t="s">
        <v>4402</v>
      </c>
      <c r="D30" s="9" t="s">
        <v>2428</v>
      </c>
      <c r="E30" s="9"/>
      <c r="F30" s="8"/>
      <c r="G30" s="9"/>
      <c r="H30" s="8"/>
      <c r="I30" s="10" t="s">
        <v>2429</v>
      </c>
      <c r="J30" s="11"/>
      <c r="K30" s="11"/>
      <c r="L30" s="11"/>
      <c r="M30" s="9" t="str">
        <f>_xlfn.XLOOKUP($N30,'02 Design'!AD:AD,'02 Design'!F:F,"")</f>
        <v>DWE-39003</v>
      </c>
      <c r="N30" s="10" t="s">
        <v>4415</v>
      </c>
      <c r="O30" s="9" t="str">
        <f t="shared" si="0"/>
        <v>Test Procedure</v>
      </c>
    </row>
    <row r="31" spans="3:15" ht="33.75" x14ac:dyDescent="0.2">
      <c r="C31" s="9" t="s">
        <v>4402</v>
      </c>
      <c r="D31" s="9" t="s">
        <v>2432</v>
      </c>
      <c r="E31" s="9"/>
      <c r="F31" s="13"/>
      <c r="G31" s="9"/>
      <c r="H31" s="13"/>
      <c r="I31" s="10" t="s">
        <v>2433</v>
      </c>
      <c r="J31" s="11"/>
      <c r="K31" s="11"/>
      <c r="L31" s="11"/>
      <c r="M31" s="9" t="str">
        <f>_xlfn.XLOOKUP($N31,'02 Design'!AD:AD,'02 Design'!F:F,"")</f>
        <v>DWE-39004</v>
      </c>
      <c r="N31" s="10" t="s">
        <v>4416</v>
      </c>
      <c r="O31" s="9" t="str">
        <f t="shared" si="0"/>
        <v>Test Procedure</v>
      </c>
    </row>
    <row r="32" spans="3:15" ht="33.75" x14ac:dyDescent="0.2">
      <c r="C32" s="9" t="s">
        <v>4402</v>
      </c>
      <c r="D32" s="9" t="s">
        <v>2436</v>
      </c>
      <c r="E32" s="9"/>
      <c r="F32" s="13"/>
      <c r="G32" s="9"/>
      <c r="H32" s="13"/>
      <c r="I32" s="10" t="s">
        <v>2437</v>
      </c>
      <c r="J32" s="11"/>
      <c r="K32" s="11"/>
      <c r="L32" s="11"/>
      <c r="M32" s="9" t="str">
        <f>_xlfn.XLOOKUP($N32,'02 Design'!AD:AD,'02 Design'!F:F,"")</f>
        <v>DWE-39005</v>
      </c>
      <c r="N32" s="10" t="s">
        <v>4417</v>
      </c>
      <c r="O32" s="9" t="str">
        <f t="shared" si="0"/>
        <v>Test Procedure</v>
      </c>
    </row>
    <row r="33" spans="3:15" ht="33.75" x14ac:dyDescent="0.2">
      <c r="C33" s="9" t="s">
        <v>4402</v>
      </c>
      <c r="D33" s="9" t="s">
        <v>2440</v>
      </c>
      <c r="E33" s="9"/>
      <c r="F33" s="8"/>
      <c r="G33" s="9"/>
      <c r="H33" s="9"/>
      <c r="I33" s="10" t="s">
        <v>2441</v>
      </c>
      <c r="J33" s="11"/>
      <c r="K33" s="11"/>
      <c r="L33" s="11"/>
      <c r="M33" s="9" t="str">
        <f>_xlfn.XLOOKUP($N33,'02 Design'!AD:AD,'02 Design'!F:F,"")</f>
        <v>DWE-39006</v>
      </c>
      <c r="N33" s="10" t="s">
        <v>4418</v>
      </c>
      <c r="O33" s="9" t="str">
        <f t="shared" si="0"/>
        <v>Test Procedure</v>
      </c>
    </row>
    <row r="34" spans="3:15" ht="33.75" x14ac:dyDescent="0.2">
      <c r="C34" s="9" t="s">
        <v>4402</v>
      </c>
      <c r="D34" s="9" t="s">
        <v>2444</v>
      </c>
      <c r="E34" s="9"/>
      <c r="F34" s="8"/>
      <c r="G34" s="9"/>
      <c r="H34" s="9"/>
      <c r="I34" s="10" t="s">
        <v>2445</v>
      </c>
      <c r="J34" s="11"/>
      <c r="K34" s="11"/>
      <c r="L34" s="11"/>
      <c r="M34" s="9" t="str">
        <f>_xlfn.XLOOKUP($N34,'02 Design'!AD:AD,'02 Design'!F:F,"")</f>
        <v>DWE-39007</v>
      </c>
      <c r="N34" s="10" t="s">
        <v>4419</v>
      </c>
      <c r="O34" s="9" t="str">
        <f t="shared" si="0"/>
        <v>Test Procedure</v>
      </c>
    </row>
    <row r="35" spans="3:15" ht="39" x14ac:dyDescent="0.2">
      <c r="C35" s="14" t="s">
        <v>4402</v>
      </c>
      <c r="D35" s="14" t="s">
        <v>2448</v>
      </c>
      <c r="E35" s="14"/>
      <c r="F35" s="15"/>
      <c r="G35" s="14"/>
      <c r="H35" s="14"/>
      <c r="I35" s="16" t="s">
        <v>2449</v>
      </c>
      <c r="J35" s="17"/>
      <c r="K35" s="17"/>
      <c r="L35" s="18" t="s">
        <v>527</v>
      </c>
      <c r="M35" s="14" t="str">
        <f>_xlfn.XLOOKUP($N35,'02 Design'!AD:AD,'02 Design'!F:F,"")</f>
        <v>DWE-39008</v>
      </c>
      <c r="N35" s="16" t="s">
        <v>508</v>
      </c>
      <c r="O35" s="14" t="str">
        <f t="shared" si="0"/>
        <v>Test Procedure</v>
      </c>
    </row>
    <row r="36" spans="3:15" ht="33.75" x14ac:dyDescent="0.2">
      <c r="C36" s="9" t="s">
        <v>4402</v>
      </c>
      <c r="D36" s="9" t="s">
        <v>2452</v>
      </c>
      <c r="E36" s="9"/>
      <c r="F36" s="8"/>
      <c r="G36" s="9"/>
      <c r="H36" s="9"/>
      <c r="I36" s="10" t="s">
        <v>2453</v>
      </c>
      <c r="J36" s="11"/>
      <c r="K36" s="11"/>
      <c r="L36" s="11"/>
      <c r="M36" s="9" t="str">
        <f>_xlfn.XLOOKUP($N36,'02 Design'!AD:AD,'02 Design'!F:F,"")</f>
        <v>DWE-39009</v>
      </c>
      <c r="N36" s="10" t="s">
        <v>4420</v>
      </c>
      <c r="O36" s="9" t="str">
        <f t="shared" si="0"/>
        <v>Test Procedure</v>
      </c>
    </row>
    <row r="37" spans="3:15" ht="39" x14ac:dyDescent="0.2">
      <c r="C37" s="9" t="s">
        <v>4402</v>
      </c>
      <c r="D37" s="9" t="s">
        <v>2456</v>
      </c>
      <c r="E37" s="9" t="s">
        <v>3024</v>
      </c>
      <c r="F37" s="8">
        <v>46164</v>
      </c>
      <c r="G37" s="9" t="s">
        <v>767</v>
      </c>
      <c r="H37" s="9" t="s">
        <v>3025</v>
      </c>
      <c r="I37" s="10" t="s">
        <v>2457</v>
      </c>
      <c r="J37" s="11"/>
      <c r="K37" s="11"/>
      <c r="L37" s="12" t="s">
        <v>768</v>
      </c>
      <c r="M37" s="9" t="str">
        <f>_xlfn.XLOOKUP($N37,'02 Design'!AD:AD,'02 Design'!F:F,"")</f>
        <v>DWE-39011</v>
      </c>
      <c r="N37" s="10" t="s">
        <v>4421</v>
      </c>
      <c r="O37" s="9" t="str">
        <f t="shared" si="0"/>
        <v>Test Procedure</v>
      </c>
    </row>
    <row r="38" spans="3:15" ht="33.75" x14ac:dyDescent="0.2">
      <c r="C38" s="9" t="s">
        <v>4402</v>
      </c>
      <c r="D38" s="9" t="s">
        <v>2460</v>
      </c>
      <c r="E38" s="9"/>
      <c r="F38" s="8"/>
      <c r="G38" s="9"/>
      <c r="H38" s="9"/>
      <c r="I38" s="10" t="s">
        <v>2461</v>
      </c>
      <c r="J38" s="11"/>
      <c r="K38" s="11"/>
      <c r="L38" s="11"/>
      <c r="M38" s="9" t="str">
        <f>_xlfn.XLOOKUP($N38,'02 Design'!AD:AD,'02 Design'!F:F,"")</f>
        <v>DWE-39012</v>
      </c>
      <c r="N38" s="10" t="s">
        <v>4422</v>
      </c>
      <c r="O38" s="9" t="str">
        <f t="shared" si="0"/>
        <v>Test Procedure</v>
      </c>
    </row>
    <row r="39" spans="3:15" ht="39" x14ac:dyDescent="0.2">
      <c r="C39" s="9" t="s">
        <v>4402</v>
      </c>
      <c r="D39" s="9" t="s">
        <v>2464</v>
      </c>
      <c r="E39" s="9" t="s">
        <v>3026</v>
      </c>
      <c r="F39" s="13">
        <v>46122</v>
      </c>
      <c r="G39" s="9" t="s">
        <v>767</v>
      </c>
      <c r="H39" s="9" t="s">
        <v>3027</v>
      </c>
      <c r="I39" s="10" t="s">
        <v>2465</v>
      </c>
      <c r="J39" s="11"/>
      <c r="K39" s="11"/>
      <c r="L39" s="12" t="s">
        <v>768</v>
      </c>
      <c r="M39" s="9" t="str">
        <f>_xlfn.XLOOKUP($N39,'02 Design'!AD:AD,'02 Design'!F:F,"")</f>
        <v>DWE-39013</v>
      </c>
      <c r="N39" s="10" t="s">
        <v>113</v>
      </c>
      <c r="O39" s="9" t="str">
        <f t="shared" si="0"/>
        <v>Test Procedure</v>
      </c>
    </row>
    <row r="40" spans="3:15" ht="39" x14ac:dyDescent="0.2">
      <c r="C40" s="9" t="s">
        <v>4402</v>
      </c>
      <c r="D40" s="9" t="s">
        <v>2464</v>
      </c>
      <c r="E40" s="9" t="s">
        <v>3026</v>
      </c>
      <c r="F40" s="8">
        <v>46168</v>
      </c>
      <c r="G40" s="9" t="s">
        <v>769</v>
      </c>
      <c r="H40" s="9" t="s">
        <v>3028</v>
      </c>
      <c r="I40" s="10" t="s">
        <v>2465</v>
      </c>
      <c r="J40" s="11"/>
      <c r="K40" s="11"/>
      <c r="L40" s="12" t="s">
        <v>768</v>
      </c>
      <c r="M40" s="9" t="str">
        <f>_xlfn.XLOOKUP($N40,'02 Design'!AD:AD,'02 Design'!F:F,"")</f>
        <v>DWE-39013</v>
      </c>
      <c r="N40" s="10" t="s">
        <v>113</v>
      </c>
      <c r="O40" s="9" t="str">
        <f t="shared" si="0"/>
        <v>Test Procedure</v>
      </c>
    </row>
    <row r="41" spans="3:15" ht="67.5" x14ac:dyDescent="0.2">
      <c r="C41" s="9" t="s">
        <v>4402</v>
      </c>
      <c r="D41" s="9" t="s">
        <v>2464</v>
      </c>
      <c r="E41" s="9" t="s">
        <v>3026</v>
      </c>
      <c r="F41" s="25" t="s">
        <v>3029</v>
      </c>
      <c r="G41" s="9" t="s">
        <v>770</v>
      </c>
      <c r="H41" s="9" t="s">
        <v>3030</v>
      </c>
      <c r="I41" s="10" t="s">
        <v>2465</v>
      </c>
      <c r="J41" s="11"/>
      <c r="K41" s="11"/>
      <c r="L41" s="12"/>
      <c r="M41" s="9" t="str">
        <f>_xlfn.XLOOKUP($N41,'02 Design'!AD:AD,'02 Design'!F:F,"")</f>
        <v>DWE-39013</v>
      </c>
      <c r="N41" s="10" t="s">
        <v>113</v>
      </c>
      <c r="O41" s="9" t="str">
        <f t="shared" si="0"/>
        <v>Test Procedure</v>
      </c>
    </row>
    <row r="42" spans="3:15" ht="33.75" x14ac:dyDescent="0.2">
      <c r="C42" s="9" t="s">
        <v>4402</v>
      </c>
      <c r="D42" s="9" t="s">
        <v>2476</v>
      </c>
      <c r="E42" s="9"/>
      <c r="F42" s="8"/>
      <c r="G42" s="9"/>
      <c r="H42" s="9"/>
      <c r="I42" s="10" t="s">
        <v>2477</v>
      </c>
      <c r="J42" s="11"/>
      <c r="K42" s="11"/>
      <c r="L42" s="11"/>
      <c r="M42" s="9" t="s">
        <v>462</v>
      </c>
      <c r="N42" s="10" t="s">
        <v>4423</v>
      </c>
      <c r="O42" s="9" t="str">
        <f t="shared" si="0"/>
        <v>Test Procedure</v>
      </c>
    </row>
    <row r="43" spans="3:15" ht="33.75" x14ac:dyDescent="0.2">
      <c r="C43" s="9" t="s">
        <v>4402</v>
      </c>
      <c r="D43" s="9" t="s">
        <v>2480</v>
      </c>
      <c r="E43" s="9"/>
      <c r="F43" s="8"/>
      <c r="G43" s="9"/>
      <c r="H43" s="9"/>
      <c r="I43" s="10" t="s">
        <v>2481</v>
      </c>
      <c r="J43" s="11"/>
      <c r="K43" s="11"/>
      <c r="L43" s="11"/>
      <c r="M43" s="9" t="str">
        <f>_xlfn.XLOOKUP($N43,'02 Design'!AD:AD,'02 Design'!F:F,"")</f>
        <v>DWE-39015</v>
      </c>
      <c r="N43" s="10" t="s">
        <v>101</v>
      </c>
      <c r="O43" s="9" t="str">
        <f t="shared" si="0"/>
        <v>Test Procedure</v>
      </c>
    </row>
    <row r="44" spans="3:15" ht="33.75" x14ac:dyDescent="0.2">
      <c r="C44" s="9" t="s">
        <v>4402</v>
      </c>
      <c r="D44" s="9" t="s">
        <v>2484</v>
      </c>
      <c r="E44" s="9"/>
      <c r="F44" s="8"/>
      <c r="G44" s="9"/>
      <c r="H44" s="9"/>
      <c r="I44" s="10" t="s">
        <v>2485</v>
      </c>
      <c r="J44" s="11"/>
      <c r="K44" s="11"/>
      <c r="L44" s="11"/>
      <c r="M44" s="9" t="str">
        <f>_xlfn.XLOOKUP($N44,'02 Design'!AD:AD,'02 Design'!F:F,"")</f>
        <v>DWE-39016</v>
      </c>
      <c r="N44" s="10" t="s">
        <v>4424</v>
      </c>
      <c r="O44" s="9" t="str">
        <f t="shared" si="0"/>
        <v>Test Procedure</v>
      </c>
    </row>
    <row r="45" spans="3:15" ht="67.5" x14ac:dyDescent="0.2">
      <c r="C45" s="9" t="s">
        <v>4402</v>
      </c>
      <c r="D45" s="9" t="s">
        <v>2488</v>
      </c>
      <c r="E45" s="9" t="s">
        <v>3031</v>
      </c>
      <c r="F45" s="8">
        <v>46220</v>
      </c>
      <c r="G45" s="9" t="s">
        <v>767</v>
      </c>
      <c r="H45" s="9" t="s">
        <v>3032</v>
      </c>
      <c r="I45" s="10" t="s">
        <v>2489</v>
      </c>
      <c r="J45" s="11"/>
      <c r="K45" s="11"/>
      <c r="L45" s="12" t="s">
        <v>768</v>
      </c>
      <c r="M45" s="9" t="s">
        <v>480</v>
      </c>
      <c r="N45" s="10" t="s">
        <v>4425</v>
      </c>
      <c r="O45" s="9" t="str">
        <f t="shared" si="0"/>
        <v>Test Procedure</v>
      </c>
    </row>
    <row r="46" spans="3:15" ht="67.5" x14ac:dyDescent="0.2">
      <c r="C46" s="14" t="s">
        <v>4402</v>
      </c>
      <c r="D46" s="14" t="s">
        <v>2492</v>
      </c>
      <c r="E46" s="9" t="s">
        <v>3031</v>
      </c>
      <c r="F46" s="15"/>
      <c r="G46" s="14"/>
      <c r="H46" s="14"/>
      <c r="I46" s="16" t="s">
        <v>2493</v>
      </c>
      <c r="J46" s="17"/>
      <c r="K46" s="17"/>
      <c r="L46" s="18" t="s">
        <v>527</v>
      </c>
      <c r="M46" s="14" t="str">
        <f>_xlfn.XLOOKUP($N46,'02 Design'!AD:AD,'02 Design'!F:F,"")</f>
        <v>DWE-39117</v>
      </c>
      <c r="N46" s="16" t="s">
        <v>4426</v>
      </c>
      <c r="O46" s="14" t="str">
        <f t="shared" si="0"/>
        <v>Test Procedure</v>
      </c>
    </row>
    <row r="47" spans="3:15" ht="67.5" x14ac:dyDescent="0.2">
      <c r="C47" s="14" t="s">
        <v>4402</v>
      </c>
      <c r="D47" s="14" t="s">
        <v>2496</v>
      </c>
      <c r="E47" s="9" t="s">
        <v>3031</v>
      </c>
      <c r="F47" s="15"/>
      <c r="G47" s="14"/>
      <c r="H47" s="14"/>
      <c r="I47" s="16" t="s">
        <v>2497</v>
      </c>
      <c r="J47" s="17"/>
      <c r="K47" s="17"/>
      <c r="L47" s="18" t="s">
        <v>527</v>
      </c>
      <c r="M47" s="14" t="str">
        <f>_xlfn.XLOOKUP($N47,'02 Design'!AD:AD,'02 Design'!F:F,"")</f>
        <v>DWE-39217</v>
      </c>
      <c r="N47" s="16" t="s">
        <v>104</v>
      </c>
      <c r="O47" s="14" t="str">
        <f t="shared" si="0"/>
        <v>Test Procedure</v>
      </c>
    </row>
    <row r="48" spans="3:15" ht="67.5" x14ac:dyDescent="0.2">
      <c r="C48" s="14" t="s">
        <v>4402</v>
      </c>
      <c r="D48" s="14" t="s">
        <v>2500</v>
      </c>
      <c r="E48" s="9" t="s">
        <v>3031</v>
      </c>
      <c r="F48" s="15"/>
      <c r="G48" s="14"/>
      <c r="H48" s="14"/>
      <c r="I48" s="16" t="s">
        <v>2501</v>
      </c>
      <c r="J48" s="17"/>
      <c r="K48" s="17"/>
      <c r="L48" s="18" t="s">
        <v>527</v>
      </c>
      <c r="M48" s="14" t="str">
        <f>_xlfn.XLOOKUP($N48,'02 Design'!AD:AD,'02 Design'!F:F,"")</f>
        <v>DWE-39317</v>
      </c>
      <c r="N48" s="16" t="s">
        <v>105</v>
      </c>
      <c r="O48" s="14" t="str">
        <f t="shared" si="0"/>
        <v>Test Procedure</v>
      </c>
    </row>
    <row r="49" spans="3:15" ht="67.5" x14ac:dyDescent="0.2">
      <c r="C49" s="9" t="s">
        <v>4402</v>
      </c>
      <c r="D49" s="9" t="s">
        <v>2504</v>
      </c>
      <c r="E49" s="9" t="s">
        <v>3031</v>
      </c>
      <c r="F49" s="8"/>
      <c r="G49" s="9"/>
      <c r="H49" s="9"/>
      <c r="I49" s="10" t="s">
        <v>2505</v>
      </c>
      <c r="J49" s="11"/>
      <c r="K49" s="11"/>
      <c r="L49" s="11"/>
      <c r="M49" s="9" t="str">
        <f>_xlfn.XLOOKUP($N49,'02 Design'!AD:AD,'02 Design'!F:F,"")</f>
        <v>DWE-39018</v>
      </c>
      <c r="N49" s="10" t="s">
        <v>106</v>
      </c>
      <c r="O49" s="9" t="str">
        <f t="shared" si="0"/>
        <v>Test Procedure</v>
      </c>
    </row>
    <row r="50" spans="3:15" ht="67.5" x14ac:dyDescent="0.2">
      <c r="C50" s="9" t="s">
        <v>4402</v>
      </c>
      <c r="D50" s="9" t="s">
        <v>2508</v>
      </c>
      <c r="E50" s="9" t="s">
        <v>3031</v>
      </c>
      <c r="F50" s="8"/>
      <c r="G50" s="9"/>
      <c r="H50" s="9"/>
      <c r="I50" s="10" t="s">
        <v>2509</v>
      </c>
      <c r="J50" s="11"/>
      <c r="K50" s="11"/>
      <c r="L50" s="11"/>
      <c r="M50" s="9" t="str">
        <f>_xlfn.XLOOKUP($N50,'02 Design'!AD:AD,'02 Design'!F:F,"")</f>
        <v>DWE-39019</v>
      </c>
      <c r="N50" s="10" t="s">
        <v>4427</v>
      </c>
      <c r="O50" s="9" t="str">
        <f t="shared" si="0"/>
        <v>Test Procedure</v>
      </c>
    </row>
    <row r="51" spans="3:15" ht="67.5" x14ac:dyDescent="0.2">
      <c r="C51" s="9" t="s">
        <v>4402</v>
      </c>
      <c r="D51" s="9" t="s">
        <v>2512</v>
      </c>
      <c r="E51" s="9" t="s">
        <v>3031</v>
      </c>
      <c r="F51" s="8"/>
      <c r="G51" s="9"/>
      <c r="H51" s="9"/>
      <c r="I51" s="10" t="s">
        <v>2513</v>
      </c>
      <c r="J51" s="11"/>
      <c r="K51" s="11"/>
      <c r="L51" s="11"/>
      <c r="M51" s="9" t="str">
        <f>_xlfn.XLOOKUP($N51,'02 Design'!AD:AD,'02 Design'!F:F,"")</f>
        <v>DWE-39020</v>
      </c>
      <c r="N51" s="10" t="s">
        <v>4428</v>
      </c>
      <c r="O51" s="9" t="str">
        <f t="shared" si="0"/>
        <v>Test Procedure</v>
      </c>
    </row>
    <row r="52" spans="3:15" ht="67.5" x14ac:dyDescent="0.2">
      <c r="C52" s="9" t="s">
        <v>4402</v>
      </c>
      <c r="D52" s="9" t="s">
        <v>2516</v>
      </c>
      <c r="E52" s="9" t="s">
        <v>3031</v>
      </c>
      <c r="F52" s="8"/>
      <c r="G52" s="9"/>
      <c r="H52" s="9"/>
      <c r="I52" s="10" t="s">
        <v>2517</v>
      </c>
      <c r="J52" s="11"/>
      <c r="K52" s="11"/>
      <c r="L52" s="11"/>
      <c r="M52" s="9" t="str">
        <f>_xlfn.XLOOKUP($N52,'02 Design'!AD:AD,'02 Design'!F:F,"")</f>
        <v>DWE-39021</v>
      </c>
      <c r="N52" s="10" t="s">
        <v>38</v>
      </c>
      <c r="O52" s="9" t="str">
        <f t="shared" si="0"/>
        <v>Test Procedure</v>
      </c>
    </row>
    <row r="53" spans="3:15" ht="39" x14ac:dyDescent="0.2">
      <c r="C53" s="9" t="s">
        <v>4402</v>
      </c>
      <c r="D53" s="9" t="s">
        <v>2520</v>
      </c>
      <c r="E53" s="9" t="s">
        <v>3033</v>
      </c>
      <c r="F53" s="8">
        <v>46178</v>
      </c>
      <c r="G53" s="9" t="s">
        <v>767</v>
      </c>
      <c r="H53" s="9" t="s">
        <v>3034</v>
      </c>
      <c r="I53" s="10" t="s">
        <v>2521</v>
      </c>
      <c r="J53" s="11"/>
      <c r="K53" s="11"/>
      <c r="L53" s="12" t="s">
        <v>768</v>
      </c>
      <c r="M53" s="9" t="str">
        <f>_xlfn.XLOOKUP($N53,'02 Design'!AD:AD,'02 Design'!F:F,"")</f>
        <v/>
      </c>
      <c r="N53" s="10" t="s">
        <v>4429</v>
      </c>
      <c r="O53" s="9" t="str">
        <f t="shared" si="0"/>
        <v>Workshop Manual</v>
      </c>
    </row>
    <row r="54" spans="3:15" ht="101.25" x14ac:dyDescent="0.2">
      <c r="C54" s="9" t="s">
        <v>4402</v>
      </c>
      <c r="D54" s="9" t="s">
        <v>2047</v>
      </c>
      <c r="E54" s="19" t="s">
        <v>3035</v>
      </c>
      <c r="F54" s="8"/>
      <c r="G54" s="9"/>
      <c r="H54" s="9"/>
      <c r="I54" s="10" t="s">
        <v>2522</v>
      </c>
      <c r="J54" s="11"/>
      <c r="K54" s="11"/>
      <c r="L54" s="11"/>
      <c r="M54" s="9" t="str">
        <f>_xlfn.XLOOKUP($N54,'02 Design'!AD:AD,'02 Design'!F:F,"")</f>
        <v>DWE-39023</v>
      </c>
      <c r="N54" s="10" t="s">
        <v>4430</v>
      </c>
      <c r="O54" s="9" t="str">
        <f t="shared" si="0"/>
        <v>Test Procedure</v>
      </c>
    </row>
    <row r="55" spans="3:15" ht="67.5" x14ac:dyDescent="0.2">
      <c r="C55" s="9" t="s">
        <v>4402</v>
      </c>
      <c r="D55" s="9" t="s">
        <v>2056</v>
      </c>
      <c r="E55" s="9" t="s">
        <v>3036</v>
      </c>
      <c r="F55" s="8">
        <v>46218</v>
      </c>
      <c r="G55" s="9" t="s">
        <v>767</v>
      </c>
      <c r="H55" s="9" t="s">
        <v>3037</v>
      </c>
      <c r="I55" s="10" t="s">
        <v>2057</v>
      </c>
      <c r="J55" s="11"/>
      <c r="K55" s="11"/>
      <c r="L55" s="12" t="s">
        <v>768</v>
      </c>
      <c r="M55" s="9" t="str">
        <f>_xlfn.XLOOKUP($N55,'02 Design'!AD:AD,'02 Design'!F:F,"")</f>
        <v>DWE-39024</v>
      </c>
      <c r="N55" s="10" t="s">
        <v>444</v>
      </c>
      <c r="O55" s="9" t="str">
        <f t="shared" si="0"/>
        <v>Test Procedure</v>
      </c>
    </row>
    <row r="56" spans="3:15" ht="39" x14ac:dyDescent="0.2">
      <c r="C56" s="9" t="s">
        <v>4402</v>
      </c>
      <c r="D56" s="9" t="s">
        <v>2524</v>
      </c>
      <c r="E56" s="9" t="s">
        <v>3038</v>
      </c>
      <c r="F56" s="8">
        <v>46132</v>
      </c>
      <c r="G56" s="9" t="s">
        <v>767</v>
      </c>
      <c r="H56" s="9" t="s">
        <v>3037</v>
      </c>
      <c r="I56" s="10" t="s">
        <v>2525</v>
      </c>
      <c r="J56" s="11"/>
      <c r="K56" s="11"/>
      <c r="L56" s="12" t="s">
        <v>768</v>
      </c>
      <c r="M56" s="9" t="str">
        <f>_xlfn.XLOOKUP($N56,'02 Design'!AD:AD,'02 Design'!F:F,"")</f>
        <v>DWE-39025</v>
      </c>
      <c r="N56" s="10" t="s">
        <v>4431</v>
      </c>
      <c r="O56" s="9" t="str">
        <f t="shared" si="0"/>
        <v>Test Procedure</v>
      </c>
    </row>
    <row r="57" spans="3:15" ht="67.5" x14ac:dyDescent="0.2">
      <c r="C57" s="9" t="s">
        <v>4402</v>
      </c>
      <c r="D57" s="9" t="s">
        <v>2064</v>
      </c>
      <c r="E57" s="9" t="s">
        <v>3039</v>
      </c>
      <c r="F57" s="8">
        <v>46218</v>
      </c>
      <c r="G57" s="9" t="s">
        <v>767</v>
      </c>
      <c r="H57" s="9" t="s">
        <v>3037</v>
      </c>
      <c r="I57" s="10" t="s">
        <v>2065</v>
      </c>
      <c r="J57" s="11"/>
      <c r="K57" s="11"/>
      <c r="L57" s="12" t="s">
        <v>768</v>
      </c>
      <c r="M57" s="9" t="str">
        <f>_xlfn.XLOOKUP($N57,'02 Design'!AD:AD,'02 Design'!F:F,"")</f>
        <v>DWE-39026</v>
      </c>
      <c r="N57" s="10" t="s">
        <v>459</v>
      </c>
      <c r="O57" s="9" t="str">
        <f t="shared" si="0"/>
        <v>Test Procedure</v>
      </c>
    </row>
    <row r="58" spans="3:15" ht="39" x14ac:dyDescent="0.2">
      <c r="C58" s="14" t="s">
        <v>4402</v>
      </c>
      <c r="D58" s="14" t="s">
        <v>2528</v>
      </c>
      <c r="E58" s="14"/>
      <c r="F58" s="15"/>
      <c r="G58" s="14"/>
      <c r="H58" s="14"/>
      <c r="I58" s="16" t="s">
        <v>2529</v>
      </c>
      <c r="J58" s="17"/>
      <c r="K58" s="17"/>
      <c r="L58" s="18" t="s">
        <v>527</v>
      </c>
      <c r="M58" s="14" t="str">
        <f>_xlfn.XLOOKUP($N58,'02 Design'!AD:AD,'02 Design'!F:F,"")</f>
        <v>DWE-39027</v>
      </c>
      <c r="N58" s="16" t="s">
        <v>4432</v>
      </c>
      <c r="O58" s="14" t="str">
        <f t="shared" si="0"/>
        <v>Test Procedure</v>
      </c>
    </row>
    <row r="59" spans="3:15" ht="33.75" x14ac:dyDescent="0.2">
      <c r="C59" s="9" t="s">
        <v>4402</v>
      </c>
      <c r="D59" s="9" t="s">
        <v>2422</v>
      </c>
      <c r="E59" s="9"/>
      <c r="F59" s="8"/>
      <c r="G59" s="9"/>
      <c r="H59" s="8"/>
      <c r="I59" s="10" t="s">
        <v>2423</v>
      </c>
      <c r="J59" s="11"/>
      <c r="K59" s="11"/>
      <c r="L59" s="11"/>
      <c r="M59" s="9" t="str">
        <f>_xlfn.XLOOKUP($N59,'02 Design'!AD:AD,'02 Design'!F:F,"")</f>
        <v>DWE-39001</v>
      </c>
      <c r="N59" s="10" t="s">
        <v>502</v>
      </c>
      <c r="O59" s="9" t="str">
        <f t="shared" si="0"/>
        <v>Test Report</v>
      </c>
    </row>
    <row r="60" spans="3:15" ht="33.75" x14ac:dyDescent="0.2">
      <c r="C60" s="9" t="s">
        <v>4402</v>
      </c>
      <c r="D60" s="9" t="s">
        <v>2426</v>
      </c>
      <c r="E60" s="9"/>
      <c r="F60" s="8"/>
      <c r="G60" s="9"/>
      <c r="H60" s="9"/>
      <c r="I60" s="10" t="s">
        <v>2427</v>
      </c>
      <c r="J60" s="11"/>
      <c r="K60" s="11"/>
      <c r="L60" s="11"/>
      <c r="M60" s="9" t="str">
        <f>_xlfn.XLOOKUP($N60,'02 Design'!AD:AD,'02 Design'!F:F,"")</f>
        <v>DWE-39002</v>
      </c>
      <c r="N60" s="10" t="s">
        <v>503</v>
      </c>
      <c r="O60" s="9" t="str">
        <f t="shared" si="0"/>
        <v>Test Report</v>
      </c>
    </row>
    <row r="61" spans="3:15" ht="33.75" x14ac:dyDescent="0.2">
      <c r="C61" s="9" t="s">
        <v>4402</v>
      </c>
      <c r="D61" s="9" t="s">
        <v>2430</v>
      </c>
      <c r="E61" s="9"/>
      <c r="F61" s="8"/>
      <c r="G61" s="9"/>
      <c r="H61" s="8"/>
      <c r="I61" s="10" t="s">
        <v>2431</v>
      </c>
      <c r="J61" s="11"/>
      <c r="K61" s="11"/>
      <c r="L61" s="11"/>
      <c r="M61" s="9" t="str">
        <f>_xlfn.XLOOKUP($N61,'02 Design'!AD:AD,'02 Design'!F:F,"")</f>
        <v>DWE-39003</v>
      </c>
      <c r="N61" s="10" t="s">
        <v>4415</v>
      </c>
      <c r="O61" s="9" t="str">
        <f t="shared" si="0"/>
        <v>Test Report</v>
      </c>
    </row>
    <row r="62" spans="3:15" ht="33.75" x14ac:dyDescent="0.2">
      <c r="C62" s="9" t="s">
        <v>4402</v>
      </c>
      <c r="D62" s="9" t="s">
        <v>2434</v>
      </c>
      <c r="E62" s="9"/>
      <c r="F62" s="13"/>
      <c r="G62" s="9"/>
      <c r="H62" s="13"/>
      <c r="I62" s="10" t="s">
        <v>2435</v>
      </c>
      <c r="J62" s="11"/>
      <c r="K62" s="11"/>
      <c r="L62" s="11"/>
      <c r="M62" s="9" t="str">
        <f>_xlfn.XLOOKUP($N62,'02 Design'!AD:AD,'02 Design'!F:F,"")</f>
        <v>DWE-39004</v>
      </c>
      <c r="N62" s="10" t="s">
        <v>4416</v>
      </c>
      <c r="O62" s="9" t="str">
        <f t="shared" si="0"/>
        <v>Test Report</v>
      </c>
    </row>
    <row r="63" spans="3:15" ht="33.75" x14ac:dyDescent="0.2">
      <c r="C63" s="9" t="s">
        <v>4402</v>
      </c>
      <c r="D63" s="9" t="s">
        <v>2438</v>
      </c>
      <c r="E63" s="9"/>
      <c r="F63" s="13"/>
      <c r="G63" s="9"/>
      <c r="H63" s="13"/>
      <c r="I63" s="10" t="s">
        <v>2439</v>
      </c>
      <c r="J63" s="11"/>
      <c r="K63" s="11"/>
      <c r="L63" s="11"/>
      <c r="M63" s="9" t="str">
        <f>_xlfn.XLOOKUP($N63,'02 Design'!AD:AD,'02 Design'!F:F,"")</f>
        <v>DWE-39005</v>
      </c>
      <c r="N63" s="10" t="s">
        <v>4417</v>
      </c>
      <c r="O63" s="9" t="str">
        <f t="shared" si="0"/>
        <v>Test Report</v>
      </c>
    </row>
    <row r="64" spans="3:15" ht="33.75" x14ac:dyDescent="0.2">
      <c r="C64" s="9" t="s">
        <v>4402</v>
      </c>
      <c r="D64" s="9" t="s">
        <v>2442</v>
      </c>
      <c r="E64" s="9"/>
      <c r="F64" s="8"/>
      <c r="G64" s="9"/>
      <c r="H64" s="9"/>
      <c r="I64" s="10" t="s">
        <v>2443</v>
      </c>
      <c r="J64" s="11"/>
      <c r="K64" s="11"/>
      <c r="L64" s="11"/>
      <c r="M64" s="9" t="str">
        <f>_xlfn.XLOOKUP($N64,'02 Design'!AD:AD,'02 Design'!F:F,"")</f>
        <v>DWE-39006</v>
      </c>
      <c r="N64" s="10" t="s">
        <v>4418</v>
      </c>
      <c r="O64" s="9" t="str">
        <f t="shared" si="0"/>
        <v>Test Report</v>
      </c>
    </row>
    <row r="65" spans="3:15" ht="33.75" x14ac:dyDescent="0.2">
      <c r="C65" s="9" t="s">
        <v>4402</v>
      </c>
      <c r="D65" s="9" t="s">
        <v>2446</v>
      </c>
      <c r="E65" s="9"/>
      <c r="F65" s="8"/>
      <c r="G65" s="9"/>
      <c r="H65" s="9"/>
      <c r="I65" s="10" t="s">
        <v>2447</v>
      </c>
      <c r="J65" s="11"/>
      <c r="K65" s="11"/>
      <c r="L65" s="11"/>
      <c r="M65" s="9" t="str">
        <f>_xlfn.XLOOKUP($N65,'02 Design'!AD:AD,'02 Design'!F:F,"")</f>
        <v>DWE-39007</v>
      </c>
      <c r="N65" s="10" t="s">
        <v>4419</v>
      </c>
      <c r="O65" s="9" t="str">
        <f t="shared" si="0"/>
        <v>Test Report</v>
      </c>
    </row>
    <row r="66" spans="3:15" ht="39" x14ac:dyDescent="0.2">
      <c r="C66" s="14" t="s">
        <v>4402</v>
      </c>
      <c r="D66" s="14" t="s">
        <v>2450</v>
      </c>
      <c r="E66" s="14"/>
      <c r="F66" s="15"/>
      <c r="G66" s="14"/>
      <c r="H66" s="14"/>
      <c r="I66" s="16" t="s">
        <v>2451</v>
      </c>
      <c r="J66" s="17"/>
      <c r="K66" s="17"/>
      <c r="L66" s="18" t="s">
        <v>527</v>
      </c>
      <c r="M66" s="14" t="str">
        <f>_xlfn.XLOOKUP($N66,'02 Design'!AD:AD,'02 Design'!F:F,"")</f>
        <v>DWE-39008</v>
      </c>
      <c r="N66" s="16" t="s">
        <v>508</v>
      </c>
      <c r="O66" s="14" t="str">
        <f t="shared" si="0"/>
        <v>Test Report</v>
      </c>
    </row>
    <row r="67" spans="3:15" ht="33.75" x14ac:dyDescent="0.2">
      <c r="C67" s="9" t="s">
        <v>4402</v>
      </c>
      <c r="D67" s="9" t="s">
        <v>2454</v>
      </c>
      <c r="E67" s="9"/>
      <c r="F67" s="8"/>
      <c r="G67" s="9"/>
      <c r="H67" s="9"/>
      <c r="I67" s="10" t="s">
        <v>2455</v>
      </c>
      <c r="J67" s="11"/>
      <c r="K67" s="11"/>
      <c r="L67" s="11"/>
      <c r="M67" s="9" t="str">
        <f>_xlfn.XLOOKUP($N67,'02 Design'!AD:AD,'02 Design'!F:F,"")</f>
        <v>DWE-39009</v>
      </c>
      <c r="N67" s="10" t="s">
        <v>4420</v>
      </c>
      <c r="O67" s="9" t="str">
        <f t="shared" si="0"/>
        <v>Test Report</v>
      </c>
    </row>
    <row r="68" spans="3:15" ht="33.75" x14ac:dyDescent="0.2">
      <c r="C68" s="9" t="s">
        <v>4402</v>
      </c>
      <c r="D68" s="9" t="s">
        <v>2458</v>
      </c>
      <c r="E68" s="9"/>
      <c r="F68" s="8"/>
      <c r="G68" s="9"/>
      <c r="H68" s="9"/>
      <c r="I68" s="10" t="s">
        <v>2459</v>
      </c>
      <c r="J68" s="11"/>
      <c r="K68" s="11"/>
      <c r="L68" s="11"/>
      <c r="M68" s="9" t="str">
        <f>_xlfn.XLOOKUP($N68,'02 Design'!AD:AD,'02 Design'!F:F,"")</f>
        <v>DWE-39011</v>
      </c>
      <c r="N68" s="10" t="s">
        <v>4421</v>
      </c>
      <c r="O68" s="9" t="str">
        <f t="shared" si="0"/>
        <v>Test Report</v>
      </c>
    </row>
    <row r="69" spans="3:15" ht="33.75" x14ac:dyDescent="0.2">
      <c r="C69" s="9" t="s">
        <v>4402</v>
      </c>
      <c r="D69" s="9" t="s">
        <v>2462</v>
      </c>
      <c r="E69" s="9"/>
      <c r="F69" s="8"/>
      <c r="G69" s="9"/>
      <c r="H69" s="9"/>
      <c r="I69" s="10" t="s">
        <v>2463</v>
      </c>
      <c r="J69" s="11"/>
      <c r="K69" s="11"/>
      <c r="L69" s="11"/>
      <c r="M69" s="9" t="str">
        <f>_xlfn.XLOOKUP($N69,'02 Design'!AD:AD,'02 Design'!F:F,"")</f>
        <v>DWE-39012</v>
      </c>
      <c r="N69" s="10" t="s">
        <v>4422</v>
      </c>
      <c r="O69" s="9" t="str">
        <f t="shared" ref="O69:O132" si="1">TRIM(LEFT(I69, FIND("-", I69) - 1))</f>
        <v>Test Report</v>
      </c>
    </row>
    <row r="70" spans="3:15" ht="101.25" x14ac:dyDescent="0.2">
      <c r="C70" s="9" t="s">
        <v>4402</v>
      </c>
      <c r="D70" s="9" t="s">
        <v>2466</v>
      </c>
      <c r="E70" s="19" t="s">
        <v>3040</v>
      </c>
      <c r="F70" s="13"/>
      <c r="G70" s="9" t="s">
        <v>767</v>
      </c>
      <c r="H70" s="9"/>
      <c r="I70" s="10" t="s">
        <v>2467</v>
      </c>
      <c r="J70" s="11"/>
      <c r="K70" s="11"/>
      <c r="L70" s="11"/>
      <c r="M70" s="9" t="s">
        <v>493</v>
      </c>
      <c r="N70" s="10" t="s">
        <v>4433</v>
      </c>
      <c r="O70" s="9" t="str">
        <f t="shared" si="1"/>
        <v>Test Report</v>
      </c>
    </row>
    <row r="71" spans="3:15" ht="39" x14ac:dyDescent="0.2">
      <c r="C71" s="9" t="s">
        <v>4402</v>
      </c>
      <c r="D71" s="9" t="s">
        <v>2468</v>
      </c>
      <c r="E71" s="9" t="s">
        <v>3041</v>
      </c>
      <c r="F71" s="8">
        <v>46196</v>
      </c>
      <c r="G71" s="9" t="s">
        <v>767</v>
      </c>
      <c r="H71" s="9" t="s">
        <v>3042</v>
      </c>
      <c r="I71" s="10" t="s">
        <v>2469</v>
      </c>
      <c r="J71" s="11"/>
      <c r="K71" s="11"/>
      <c r="L71" s="12" t="s">
        <v>768</v>
      </c>
      <c r="M71" s="9" t="s">
        <v>493</v>
      </c>
      <c r="N71" s="10" t="s">
        <v>4434</v>
      </c>
      <c r="O71" s="9" t="str">
        <f t="shared" si="1"/>
        <v>Test Report</v>
      </c>
    </row>
    <row r="72" spans="3:15" ht="67.5" x14ac:dyDescent="0.2">
      <c r="C72" s="9" t="s">
        <v>4402</v>
      </c>
      <c r="D72" s="9" t="s">
        <v>2468</v>
      </c>
      <c r="E72" s="19" t="s">
        <v>3043</v>
      </c>
      <c r="F72" s="8"/>
      <c r="G72" s="9" t="s">
        <v>769</v>
      </c>
      <c r="H72" s="9"/>
      <c r="I72" s="10" t="s">
        <v>2469</v>
      </c>
      <c r="J72" s="11"/>
      <c r="K72" s="11"/>
      <c r="L72" s="11"/>
      <c r="M72" s="9" t="s">
        <v>493</v>
      </c>
      <c r="N72" s="10" t="s">
        <v>4434</v>
      </c>
      <c r="O72" s="9" t="str">
        <f t="shared" si="1"/>
        <v>Test Report</v>
      </c>
    </row>
    <row r="73" spans="3:15" ht="101.25" x14ac:dyDescent="0.2">
      <c r="C73" s="9" t="s">
        <v>4402</v>
      </c>
      <c r="D73" s="9" t="s">
        <v>2470</v>
      </c>
      <c r="E73" s="19" t="s">
        <v>3044</v>
      </c>
      <c r="F73" s="8"/>
      <c r="G73" s="9" t="s">
        <v>767</v>
      </c>
      <c r="H73" s="9"/>
      <c r="I73" s="10" t="s">
        <v>2471</v>
      </c>
      <c r="J73" s="11"/>
      <c r="K73" s="11"/>
      <c r="L73" s="11"/>
      <c r="M73" s="9" t="s">
        <v>493</v>
      </c>
      <c r="N73" s="10" t="s">
        <v>4435</v>
      </c>
      <c r="O73" s="9" t="str">
        <f t="shared" si="1"/>
        <v>Test Report</v>
      </c>
    </row>
    <row r="74" spans="3:15" ht="101.25" x14ac:dyDescent="0.2">
      <c r="C74" s="9" t="s">
        <v>4402</v>
      </c>
      <c r="D74" s="9" t="s">
        <v>2472</v>
      </c>
      <c r="E74" s="19" t="s">
        <v>3045</v>
      </c>
      <c r="F74" s="8"/>
      <c r="G74" s="9" t="s">
        <v>767</v>
      </c>
      <c r="H74" s="9"/>
      <c r="I74" s="10" t="s">
        <v>2473</v>
      </c>
      <c r="J74" s="11"/>
      <c r="K74" s="11"/>
      <c r="L74" s="11"/>
      <c r="M74" s="9" t="s">
        <v>493</v>
      </c>
      <c r="N74" s="10" t="s">
        <v>4436</v>
      </c>
      <c r="O74" s="9" t="str">
        <f t="shared" si="1"/>
        <v>Test Report</v>
      </c>
    </row>
    <row r="75" spans="3:15" ht="135" x14ac:dyDescent="0.2">
      <c r="C75" s="9" t="s">
        <v>4402</v>
      </c>
      <c r="D75" s="9" t="s">
        <v>2474</v>
      </c>
      <c r="E75" s="19" t="s">
        <v>3046</v>
      </c>
      <c r="F75" s="8"/>
      <c r="G75" s="9" t="s">
        <v>767</v>
      </c>
      <c r="H75" s="9"/>
      <c r="I75" s="10" t="s">
        <v>2475</v>
      </c>
      <c r="J75" s="11"/>
      <c r="K75" s="11"/>
      <c r="L75" s="11"/>
      <c r="M75" s="9" t="s">
        <v>493</v>
      </c>
      <c r="N75" s="10" t="s">
        <v>4437</v>
      </c>
      <c r="O75" s="9" t="str">
        <f t="shared" si="1"/>
        <v>Test Report</v>
      </c>
    </row>
    <row r="76" spans="3:15" ht="33.75" x14ac:dyDescent="0.2">
      <c r="C76" s="9" t="s">
        <v>4402</v>
      </c>
      <c r="D76" s="9" t="s">
        <v>2478</v>
      </c>
      <c r="E76" s="9"/>
      <c r="F76" s="8"/>
      <c r="G76" s="9"/>
      <c r="H76" s="9"/>
      <c r="I76" s="10" t="s">
        <v>2479</v>
      </c>
      <c r="J76" s="11"/>
      <c r="K76" s="11"/>
      <c r="L76" s="11"/>
      <c r="M76" s="9" t="s">
        <v>462</v>
      </c>
      <c r="N76" s="10" t="s">
        <v>4423</v>
      </c>
      <c r="O76" s="9" t="str">
        <f t="shared" si="1"/>
        <v>Test Report</v>
      </c>
    </row>
    <row r="77" spans="3:15" ht="33.75" x14ac:dyDescent="0.2">
      <c r="C77" s="9" t="s">
        <v>4402</v>
      </c>
      <c r="D77" s="9" t="s">
        <v>2482</v>
      </c>
      <c r="E77" s="9"/>
      <c r="F77" s="8"/>
      <c r="G77" s="9"/>
      <c r="H77" s="9"/>
      <c r="I77" s="10" t="s">
        <v>2483</v>
      </c>
      <c r="J77" s="11"/>
      <c r="K77" s="11"/>
      <c r="L77" s="11"/>
      <c r="M77" s="9" t="str">
        <f>_xlfn.XLOOKUP($N77,'02 Design'!AD:AD,'02 Design'!F:F,"")</f>
        <v>DWE-39015</v>
      </c>
      <c r="N77" s="10" t="s">
        <v>101</v>
      </c>
      <c r="O77" s="9" t="str">
        <f t="shared" si="1"/>
        <v>Test Report</v>
      </c>
    </row>
    <row r="78" spans="3:15" ht="33.75" x14ac:dyDescent="0.2">
      <c r="C78" s="9" t="s">
        <v>4402</v>
      </c>
      <c r="D78" s="9" t="s">
        <v>2486</v>
      </c>
      <c r="E78" s="9"/>
      <c r="F78" s="8"/>
      <c r="G78" s="9"/>
      <c r="H78" s="9"/>
      <c r="I78" s="10" t="s">
        <v>2487</v>
      </c>
      <c r="J78" s="11"/>
      <c r="K78" s="11"/>
      <c r="L78" s="11"/>
      <c r="M78" s="9" t="str">
        <f>_xlfn.XLOOKUP($N78,'02 Design'!AD:AD,'02 Design'!F:F,"")</f>
        <v>DWE-39016</v>
      </c>
      <c r="N78" s="10" t="s">
        <v>4424</v>
      </c>
      <c r="O78" s="9" t="str">
        <f t="shared" si="1"/>
        <v>Test Report</v>
      </c>
    </row>
    <row r="79" spans="3:15" ht="33.75" x14ac:dyDescent="0.2">
      <c r="C79" s="9" t="s">
        <v>4402</v>
      </c>
      <c r="D79" s="9" t="s">
        <v>2490</v>
      </c>
      <c r="E79" s="9"/>
      <c r="F79" s="8"/>
      <c r="G79" s="9"/>
      <c r="H79" s="9"/>
      <c r="I79" s="10" t="s">
        <v>2491</v>
      </c>
      <c r="J79" s="11"/>
      <c r="K79" s="11"/>
      <c r="L79" s="11"/>
      <c r="M79" s="9" t="s">
        <v>480</v>
      </c>
      <c r="N79" s="10" t="s">
        <v>4425</v>
      </c>
      <c r="O79" s="9" t="str">
        <f t="shared" si="1"/>
        <v>Test Report</v>
      </c>
    </row>
    <row r="80" spans="3:15" ht="39" x14ac:dyDescent="0.2">
      <c r="C80" s="14" t="s">
        <v>4402</v>
      </c>
      <c r="D80" s="14" t="s">
        <v>2494</v>
      </c>
      <c r="E80" s="14"/>
      <c r="F80" s="15"/>
      <c r="G80" s="14"/>
      <c r="H80" s="14"/>
      <c r="I80" s="16" t="s">
        <v>2495</v>
      </c>
      <c r="J80" s="17"/>
      <c r="K80" s="17"/>
      <c r="L80" s="18" t="s">
        <v>527</v>
      </c>
      <c r="M80" s="14" t="str">
        <f>_xlfn.XLOOKUP($N80,'02 Design'!AD:AD,'02 Design'!F:F,"")</f>
        <v>DWE-39117</v>
      </c>
      <c r="N80" s="16" t="s">
        <v>4426</v>
      </c>
      <c r="O80" s="14" t="str">
        <f t="shared" si="1"/>
        <v>Test Report</v>
      </c>
    </row>
    <row r="81" spans="3:15" ht="39" x14ac:dyDescent="0.2">
      <c r="C81" s="14" t="s">
        <v>4402</v>
      </c>
      <c r="D81" s="14" t="s">
        <v>2498</v>
      </c>
      <c r="E81" s="14"/>
      <c r="F81" s="15"/>
      <c r="G81" s="14"/>
      <c r="H81" s="14"/>
      <c r="I81" s="16" t="s">
        <v>2499</v>
      </c>
      <c r="J81" s="17"/>
      <c r="K81" s="17"/>
      <c r="L81" s="18" t="s">
        <v>527</v>
      </c>
      <c r="M81" s="14" t="str">
        <f>_xlfn.XLOOKUP($N81,'02 Design'!AD:AD,'02 Design'!F:F,"")</f>
        <v>DWE-39217</v>
      </c>
      <c r="N81" s="16" t="s">
        <v>104</v>
      </c>
      <c r="O81" s="14" t="str">
        <f t="shared" si="1"/>
        <v>Test Report</v>
      </c>
    </row>
    <row r="82" spans="3:15" ht="39" x14ac:dyDescent="0.2">
      <c r="C82" s="14" t="s">
        <v>4402</v>
      </c>
      <c r="D82" s="14" t="s">
        <v>2502</v>
      </c>
      <c r="E82" s="14"/>
      <c r="F82" s="15"/>
      <c r="G82" s="14"/>
      <c r="H82" s="14"/>
      <c r="I82" s="16" t="s">
        <v>2503</v>
      </c>
      <c r="J82" s="17"/>
      <c r="K82" s="17"/>
      <c r="L82" s="18" t="s">
        <v>527</v>
      </c>
      <c r="M82" s="14" t="str">
        <f>_xlfn.XLOOKUP($N82,'02 Design'!AD:AD,'02 Design'!F:F,"")</f>
        <v>DWE-39317</v>
      </c>
      <c r="N82" s="16" t="s">
        <v>105</v>
      </c>
      <c r="O82" s="14" t="str">
        <f t="shared" si="1"/>
        <v>Test Report</v>
      </c>
    </row>
    <row r="83" spans="3:15" ht="33.75" x14ac:dyDescent="0.2">
      <c r="C83" s="9" t="s">
        <v>4402</v>
      </c>
      <c r="D83" s="9" t="s">
        <v>2506</v>
      </c>
      <c r="E83" s="9"/>
      <c r="F83" s="8"/>
      <c r="G83" s="9"/>
      <c r="H83" s="9"/>
      <c r="I83" s="10" t="s">
        <v>2507</v>
      </c>
      <c r="J83" s="11"/>
      <c r="K83" s="11"/>
      <c r="L83" s="11"/>
      <c r="M83" s="9" t="str">
        <f>_xlfn.XLOOKUP($N83,'02 Design'!AD:AD,'02 Design'!F:F,"")</f>
        <v>DWE-39018</v>
      </c>
      <c r="N83" s="10" t="s">
        <v>106</v>
      </c>
      <c r="O83" s="9" t="str">
        <f t="shared" si="1"/>
        <v>Test Report</v>
      </c>
    </row>
    <row r="84" spans="3:15" ht="33.75" x14ac:dyDescent="0.2">
      <c r="C84" s="9" t="s">
        <v>4402</v>
      </c>
      <c r="D84" s="9" t="s">
        <v>2510</v>
      </c>
      <c r="E84" s="9"/>
      <c r="F84" s="8"/>
      <c r="G84" s="9"/>
      <c r="H84" s="9"/>
      <c r="I84" s="10" t="s">
        <v>2511</v>
      </c>
      <c r="J84" s="11"/>
      <c r="K84" s="11"/>
      <c r="L84" s="11"/>
      <c r="M84" s="9" t="str">
        <f>_xlfn.XLOOKUP($N84,'02 Design'!AD:AD,'02 Design'!F:F,"")</f>
        <v>DWE-39019</v>
      </c>
      <c r="N84" s="10" t="s">
        <v>4427</v>
      </c>
      <c r="O84" s="9" t="str">
        <f t="shared" si="1"/>
        <v>Test Report</v>
      </c>
    </row>
    <row r="85" spans="3:15" ht="33.75" x14ac:dyDescent="0.2">
      <c r="C85" s="9" t="s">
        <v>4402</v>
      </c>
      <c r="D85" s="9" t="s">
        <v>2514</v>
      </c>
      <c r="E85" s="9"/>
      <c r="F85" s="8"/>
      <c r="G85" s="9"/>
      <c r="H85" s="9"/>
      <c r="I85" s="10" t="s">
        <v>2515</v>
      </c>
      <c r="J85" s="11"/>
      <c r="K85" s="11"/>
      <c r="L85" s="11"/>
      <c r="M85" s="9" t="str">
        <f>_xlfn.XLOOKUP($N85,'02 Design'!AD:AD,'02 Design'!F:F,"")</f>
        <v>DWE-39020</v>
      </c>
      <c r="N85" s="10" t="s">
        <v>4428</v>
      </c>
      <c r="O85" s="9" t="str">
        <f t="shared" si="1"/>
        <v>Test Report</v>
      </c>
    </row>
    <row r="86" spans="3:15" ht="33.75" x14ac:dyDescent="0.2">
      <c r="C86" s="9" t="s">
        <v>4402</v>
      </c>
      <c r="D86" s="9" t="s">
        <v>2518</v>
      </c>
      <c r="E86" s="9"/>
      <c r="F86" s="8"/>
      <c r="G86" s="9"/>
      <c r="H86" s="9"/>
      <c r="I86" s="10" t="s">
        <v>2519</v>
      </c>
      <c r="J86" s="11"/>
      <c r="K86" s="11"/>
      <c r="L86" s="11"/>
      <c r="M86" s="9" t="str">
        <f>_xlfn.XLOOKUP($N86,'02 Design'!AD:AD,'02 Design'!F:F,"")</f>
        <v>DWE-39021</v>
      </c>
      <c r="N86" s="10" t="s">
        <v>38</v>
      </c>
      <c r="O86" s="9" t="str">
        <f t="shared" si="1"/>
        <v>Test Report</v>
      </c>
    </row>
    <row r="87" spans="3:15" ht="33.75" x14ac:dyDescent="0.2">
      <c r="C87" s="9" t="s">
        <v>4402</v>
      </c>
      <c r="D87" s="9" t="s">
        <v>2050</v>
      </c>
      <c r="E87" s="9"/>
      <c r="F87" s="8"/>
      <c r="G87" s="9"/>
      <c r="H87" s="9"/>
      <c r="I87" s="10" t="s">
        <v>2523</v>
      </c>
      <c r="J87" s="11"/>
      <c r="K87" s="11"/>
      <c r="L87" s="11"/>
      <c r="M87" s="9" t="str">
        <f>_xlfn.XLOOKUP($N87,'02 Design'!AD:AD,'02 Design'!F:F,"")</f>
        <v>DWE-39023</v>
      </c>
      <c r="N87" s="10" t="s">
        <v>4430</v>
      </c>
      <c r="O87" s="9" t="str">
        <f t="shared" si="1"/>
        <v>Test Report</v>
      </c>
    </row>
    <row r="88" spans="3:15" ht="33.75" x14ac:dyDescent="0.2">
      <c r="C88" s="9" t="s">
        <v>4402</v>
      </c>
      <c r="D88" s="9" t="s">
        <v>2058</v>
      </c>
      <c r="E88" s="9"/>
      <c r="F88" s="8"/>
      <c r="G88" s="9"/>
      <c r="H88" s="9"/>
      <c r="I88" s="10" t="s">
        <v>2059</v>
      </c>
      <c r="J88" s="11"/>
      <c r="K88" s="11"/>
      <c r="L88" s="11"/>
      <c r="M88" s="9" t="str">
        <f>_xlfn.XLOOKUP($N88,'02 Design'!AD:AD,'02 Design'!F:F,"")</f>
        <v>DWE-39024</v>
      </c>
      <c r="N88" s="10" t="s">
        <v>444</v>
      </c>
      <c r="O88" s="9" t="str">
        <f t="shared" si="1"/>
        <v>Test Report</v>
      </c>
    </row>
    <row r="89" spans="3:15" ht="33.75" x14ac:dyDescent="0.2">
      <c r="C89" s="9" t="s">
        <v>4402</v>
      </c>
      <c r="D89" s="9" t="s">
        <v>2526</v>
      </c>
      <c r="E89" s="9"/>
      <c r="F89" s="8"/>
      <c r="G89" s="9"/>
      <c r="H89" s="9"/>
      <c r="I89" s="10" t="s">
        <v>2527</v>
      </c>
      <c r="J89" s="11"/>
      <c r="K89" s="11"/>
      <c r="L89" s="11"/>
      <c r="M89" s="9" t="str">
        <f>_xlfn.XLOOKUP($N89,'02 Design'!AD:AD,'02 Design'!F:F,"")</f>
        <v>DWE-39025</v>
      </c>
      <c r="N89" s="10" t="s">
        <v>4431</v>
      </c>
      <c r="O89" s="9" t="str">
        <f t="shared" si="1"/>
        <v>Test Report</v>
      </c>
    </row>
    <row r="90" spans="3:15" ht="33.75" x14ac:dyDescent="0.2">
      <c r="C90" s="9" t="s">
        <v>4402</v>
      </c>
      <c r="D90" s="9" t="s">
        <v>2066</v>
      </c>
      <c r="E90" s="9"/>
      <c r="F90" s="8"/>
      <c r="G90" s="9"/>
      <c r="H90" s="9"/>
      <c r="I90" s="10" t="s">
        <v>2067</v>
      </c>
      <c r="J90" s="11"/>
      <c r="K90" s="11"/>
      <c r="L90" s="11"/>
      <c r="M90" s="9" t="str">
        <f>_xlfn.XLOOKUP($N90,'02 Design'!AD:AD,'02 Design'!F:F,"")</f>
        <v>DWE-39026</v>
      </c>
      <c r="N90" s="10" t="s">
        <v>459</v>
      </c>
      <c r="O90" s="9" t="str">
        <f t="shared" si="1"/>
        <v>Test Report</v>
      </c>
    </row>
    <row r="91" spans="3:15" ht="39" x14ac:dyDescent="0.2">
      <c r="C91" s="14" t="s">
        <v>4402</v>
      </c>
      <c r="D91" s="14" t="s">
        <v>2530</v>
      </c>
      <c r="E91" s="14"/>
      <c r="F91" s="15"/>
      <c r="G91" s="14"/>
      <c r="H91" s="14"/>
      <c r="I91" s="16" t="s">
        <v>2531</v>
      </c>
      <c r="J91" s="17"/>
      <c r="K91" s="17"/>
      <c r="L91" s="18" t="s">
        <v>527</v>
      </c>
      <c r="M91" s="14" t="str">
        <f>_xlfn.XLOOKUP($N91,'02 Design'!AD:AD,'02 Design'!F:F,"")</f>
        <v>DWE-39027</v>
      </c>
      <c r="N91" s="16" t="s">
        <v>4432</v>
      </c>
      <c r="O91" s="14" t="str">
        <f t="shared" si="1"/>
        <v>Test Report</v>
      </c>
    </row>
    <row r="92" spans="3:15" ht="33.75" x14ac:dyDescent="0.2">
      <c r="C92" s="9" t="s">
        <v>4402</v>
      </c>
      <c r="D92" s="9" t="s">
        <v>2532</v>
      </c>
      <c r="E92" s="11"/>
      <c r="F92" s="11"/>
      <c r="G92" s="11"/>
      <c r="H92" s="11"/>
      <c r="I92" s="10" t="s">
        <v>2533</v>
      </c>
      <c r="J92" s="11"/>
      <c r="K92" s="11"/>
      <c r="L92" s="11"/>
      <c r="M92" s="9" t="str">
        <f>_xlfn.XLOOKUP($N92,'02 Design'!AD:AD,'02 Design'!F:F,"")</f>
        <v>EPS-39001</v>
      </c>
      <c r="N92" s="10" t="s">
        <v>139</v>
      </c>
      <c r="O92" s="9" t="str">
        <f t="shared" si="1"/>
        <v>Test Procedure</v>
      </c>
    </row>
    <row r="93" spans="3:15" ht="33.75" x14ac:dyDescent="0.2">
      <c r="C93" s="9" t="s">
        <v>4402</v>
      </c>
      <c r="D93" s="9" t="s">
        <v>2534</v>
      </c>
      <c r="E93" s="11"/>
      <c r="F93" s="11"/>
      <c r="G93" s="11"/>
      <c r="H93" s="11"/>
      <c r="I93" s="10" t="s">
        <v>2535</v>
      </c>
      <c r="J93" s="11"/>
      <c r="K93" s="11"/>
      <c r="L93" s="11"/>
      <c r="M93" s="9" t="str">
        <f>_xlfn.XLOOKUP($N93,'02 Design'!AD:AD,'02 Design'!F:F,"")</f>
        <v>EPS-39001</v>
      </c>
      <c r="N93" s="10" t="s">
        <v>139</v>
      </c>
      <c r="O93" s="9" t="str">
        <f t="shared" si="1"/>
        <v>Test Report</v>
      </c>
    </row>
    <row r="94" spans="3:15" ht="39" x14ac:dyDescent="0.2">
      <c r="C94" s="14" t="s">
        <v>4402</v>
      </c>
      <c r="D94" s="14" t="s">
        <v>2536</v>
      </c>
      <c r="E94" s="17"/>
      <c r="F94" s="17"/>
      <c r="G94" s="17"/>
      <c r="H94" s="17"/>
      <c r="I94" s="16" t="s">
        <v>2537</v>
      </c>
      <c r="J94" s="17"/>
      <c r="K94" s="17"/>
      <c r="L94" s="18" t="s">
        <v>527</v>
      </c>
      <c r="M94" s="14" t="str">
        <f>_xlfn.XLOOKUP($N94,'02 Design'!AD:AD,'02 Design'!F:F,"")</f>
        <v>EPS-39002</v>
      </c>
      <c r="N94" s="16" t="s">
        <v>4438</v>
      </c>
      <c r="O94" s="14" t="str">
        <f t="shared" si="1"/>
        <v>Test Procedure</v>
      </c>
    </row>
    <row r="95" spans="3:15" ht="39" x14ac:dyDescent="0.2">
      <c r="C95" s="14" t="s">
        <v>4402</v>
      </c>
      <c r="D95" s="14" t="s">
        <v>2538</v>
      </c>
      <c r="E95" s="17"/>
      <c r="F95" s="17"/>
      <c r="G95" s="17"/>
      <c r="H95" s="17"/>
      <c r="I95" s="16" t="s">
        <v>2539</v>
      </c>
      <c r="J95" s="17"/>
      <c r="K95" s="17"/>
      <c r="L95" s="18" t="s">
        <v>527</v>
      </c>
      <c r="M95" s="14" t="str">
        <f>_xlfn.XLOOKUP($N95,'02 Design'!AD:AD,'02 Design'!F:F,"")</f>
        <v>EPS-39002</v>
      </c>
      <c r="N95" s="16" t="s">
        <v>4438</v>
      </c>
      <c r="O95" s="14" t="str">
        <f t="shared" si="1"/>
        <v>Test Report</v>
      </c>
    </row>
    <row r="96" spans="3:15" ht="33.75" x14ac:dyDescent="0.2">
      <c r="C96" s="9" t="s">
        <v>4402</v>
      </c>
      <c r="D96" s="9" t="s">
        <v>2540</v>
      </c>
      <c r="E96" s="11"/>
      <c r="F96" s="11"/>
      <c r="G96" s="11"/>
      <c r="H96" s="11"/>
      <c r="I96" s="10" t="s">
        <v>2541</v>
      </c>
      <c r="J96" s="11"/>
      <c r="K96" s="11"/>
      <c r="L96" s="11"/>
      <c r="M96" s="9" t="s">
        <v>534</v>
      </c>
      <c r="N96" s="10" t="s">
        <v>47</v>
      </c>
      <c r="O96" s="9" t="str">
        <f t="shared" si="1"/>
        <v>Test Procedure</v>
      </c>
    </row>
    <row r="97" spans="3:15" ht="33.75" x14ac:dyDescent="0.2">
      <c r="C97" s="9" t="s">
        <v>4402</v>
      </c>
      <c r="D97" s="9" t="s">
        <v>2542</v>
      </c>
      <c r="E97" s="11"/>
      <c r="F97" s="11"/>
      <c r="G97" s="11"/>
      <c r="H97" s="11"/>
      <c r="I97" s="10" t="s">
        <v>2543</v>
      </c>
      <c r="J97" s="11"/>
      <c r="K97" s="11"/>
      <c r="L97" s="11"/>
      <c r="M97" s="9" t="str">
        <f>_xlfn.XLOOKUP($N97,'02 Design'!AD:AD,'02 Design'!F:F,"")</f>
        <v>GRS-39001</v>
      </c>
      <c r="N97" s="10" t="s">
        <v>4439</v>
      </c>
      <c r="O97" s="9" t="str">
        <f t="shared" si="1"/>
        <v>Test Report</v>
      </c>
    </row>
    <row r="98" spans="3:15" ht="33.75" x14ac:dyDescent="0.2">
      <c r="C98" s="9" t="s">
        <v>4402</v>
      </c>
      <c r="D98" s="9" t="s">
        <v>2544</v>
      </c>
      <c r="E98" s="11"/>
      <c r="F98" s="11"/>
      <c r="G98" s="11"/>
      <c r="H98" s="11"/>
      <c r="I98" s="10" t="s">
        <v>2545</v>
      </c>
      <c r="J98" s="11"/>
      <c r="K98" s="11"/>
      <c r="L98" s="11"/>
      <c r="M98" s="9" t="str">
        <f>_xlfn.XLOOKUP($N98,'02 Design'!AD:AD,'02 Design'!F:F,"")</f>
        <v>GRS-39002</v>
      </c>
      <c r="N98" s="10" t="s">
        <v>4440</v>
      </c>
      <c r="O98" s="9" t="str">
        <f t="shared" si="1"/>
        <v>Test Report</v>
      </c>
    </row>
    <row r="99" spans="3:15" ht="33.75" x14ac:dyDescent="0.2">
      <c r="C99" s="9" t="s">
        <v>4402</v>
      </c>
      <c r="D99" s="9" t="s">
        <v>2546</v>
      </c>
      <c r="E99" s="11"/>
      <c r="F99" s="11"/>
      <c r="G99" s="11"/>
      <c r="H99" s="11"/>
      <c r="I99" s="10" t="s">
        <v>2547</v>
      </c>
      <c r="J99" s="11"/>
      <c r="K99" s="11"/>
      <c r="L99" s="11"/>
      <c r="M99" s="9" t="str">
        <f>_xlfn.XLOOKUP($N99,'02 Design'!AD:AD,'02 Design'!F:F,"")</f>
        <v>GRS-39003</v>
      </c>
      <c r="N99" s="10" t="s">
        <v>4441</v>
      </c>
      <c r="O99" s="9" t="str">
        <f t="shared" si="1"/>
        <v>Test Report</v>
      </c>
    </row>
    <row r="100" spans="3:15" ht="33.75" x14ac:dyDescent="0.2">
      <c r="C100" s="9" t="s">
        <v>4402</v>
      </c>
      <c r="D100" s="9" t="s">
        <v>2548</v>
      </c>
      <c r="E100" s="11"/>
      <c r="F100" s="11"/>
      <c r="G100" s="11"/>
      <c r="H100" s="11"/>
      <c r="I100" s="10" t="s">
        <v>2549</v>
      </c>
      <c r="J100" s="11"/>
      <c r="K100" s="11"/>
      <c r="L100" s="11"/>
      <c r="M100" s="9" t="str">
        <f>_xlfn.XLOOKUP($N100,'02 Design'!AD:AD,'02 Design'!F:F,"")</f>
        <v>GRS-39004</v>
      </c>
      <c r="N100" s="10" t="s">
        <v>4442</v>
      </c>
      <c r="O100" s="9" t="str">
        <f t="shared" si="1"/>
        <v>Test Report</v>
      </c>
    </row>
    <row r="101" spans="3:15" ht="33.75" x14ac:dyDescent="0.2">
      <c r="C101" s="9" t="s">
        <v>4402</v>
      </c>
      <c r="D101" s="9" t="s">
        <v>2550</v>
      </c>
      <c r="E101" s="11"/>
      <c r="F101" s="11"/>
      <c r="G101" s="11"/>
      <c r="H101" s="11"/>
      <c r="I101" s="10" t="s">
        <v>2551</v>
      </c>
      <c r="J101" s="11"/>
      <c r="K101" s="11"/>
      <c r="L101" s="11"/>
      <c r="M101" s="9" t="str">
        <f>_xlfn.XLOOKUP($N101,'02 Design'!AD:AD,'02 Design'!F:F,"")</f>
        <v>GRS-39005</v>
      </c>
      <c r="N101" s="10" t="s">
        <v>4443</v>
      </c>
      <c r="O101" s="9" t="str">
        <f t="shared" si="1"/>
        <v>Test Report</v>
      </c>
    </row>
    <row r="102" spans="3:15" ht="33.75" x14ac:dyDescent="0.2">
      <c r="C102" s="9" t="s">
        <v>4402</v>
      </c>
      <c r="D102" s="9" t="s">
        <v>2552</v>
      </c>
      <c r="E102" s="11"/>
      <c r="F102" s="11"/>
      <c r="G102" s="11"/>
      <c r="H102" s="11"/>
      <c r="I102" s="10" t="s">
        <v>2553</v>
      </c>
      <c r="J102" s="11"/>
      <c r="K102" s="11"/>
      <c r="L102" s="11"/>
      <c r="M102" s="9" t="str">
        <f>_xlfn.XLOOKUP($N102,'02 Design'!AD:AD,'02 Design'!F:F,"")</f>
        <v>GRS-39006</v>
      </c>
      <c r="N102" s="10" t="s">
        <v>4444</v>
      </c>
      <c r="O102" s="9" t="str">
        <f t="shared" si="1"/>
        <v>Test Report</v>
      </c>
    </row>
    <row r="103" spans="3:15" ht="33.75" x14ac:dyDescent="0.2">
      <c r="C103" s="9" t="s">
        <v>4402</v>
      </c>
      <c r="D103" s="9" t="s">
        <v>2554</v>
      </c>
      <c r="E103" s="11"/>
      <c r="F103" s="11"/>
      <c r="G103" s="11"/>
      <c r="H103" s="11"/>
      <c r="I103" s="10" t="s">
        <v>2555</v>
      </c>
      <c r="J103" s="11"/>
      <c r="K103" s="11"/>
      <c r="L103" s="11"/>
      <c r="M103" s="9" t="str">
        <f>_xlfn.XLOOKUP($N103,'02 Design'!AD:AD,'02 Design'!F:F,"")</f>
        <v>GRS-39007</v>
      </c>
      <c r="N103" s="10" t="s">
        <v>4445</v>
      </c>
      <c r="O103" s="9" t="str">
        <f t="shared" si="1"/>
        <v>Test Report</v>
      </c>
    </row>
    <row r="104" spans="3:15" ht="33.75" x14ac:dyDescent="0.2">
      <c r="C104" s="9" t="s">
        <v>4402</v>
      </c>
      <c r="D104" s="9" t="s">
        <v>2556</v>
      </c>
      <c r="E104" s="11"/>
      <c r="F104" s="11"/>
      <c r="G104" s="11"/>
      <c r="H104" s="11"/>
      <c r="I104" s="10" t="s">
        <v>2557</v>
      </c>
      <c r="J104" s="11"/>
      <c r="K104" s="11"/>
      <c r="L104" s="11"/>
      <c r="M104" s="9" t="str">
        <f>_xlfn.XLOOKUP($N104,'02 Design'!AD:AD,'02 Design'!F:F,"")</f>
        <v>GRS-39008</v>
      </c>
      <c r="N104" s="10" t="s">
        <v>4446</v>
      </c>
      <c r="O104" s="9" t="str">
        <f t="shared" si="1"/>
        <v>Test Report</v>
      </c>
    </row>
    <row r="105" spans="3:15" ht="33.75" x14ac:dyDescent="0.2">
      <c r="C105" s="9" t="s">
        <v>4402</v>
      </c>
      <c r="D105" s="9" t="s">
        <v>2558</v>
      </c>
      <c r="E105" s="11"/>
      <c r="F105" s="11"/>
      <c r="G105" s="11"/>
      <c r="H105" s="11"/>
      <c r="I105" s="10" t="s">
        <v>2559</v>
      </c>
      <c r="J105" s="11"/>
      <c r="K105" s="11"/>
      <c r="L105" s="11"/>
      <c r="M105" s="9" t="str">
        <f>_xlfn.XLOOKUP($N105,'02 Design'!AD:AD,'02 Design'!F:F,"")</f>
        <v>GRS-39009</v>
      </c>
      <c r="N105" s="10" t="s">
        <v>4447</v>
      </c>
      <c r="O105" s="9" t="str">
        <f t="shared" si="1"/>
        <v>Test Report</v>
      </c>
    </row>
    <row r="106" spans="3:15" ht="33.75" x14ac:dyDescent="0.2">
      <c r="C106" s="9" t="s">
        <v>4402</v>
      </c>
      <c r="D106" s="9" t="s">
        <v>2560</v>
      </c>
      <c r="E106" s="11"/>
      <c r="F106" s="11"/>
      <c r="G106" s="11"/>
      <c r="H106" s="11"/>
      <c r="I106" s="10" t="s">
        <v>2561</v>
      </c>
      <c r="J106" s="11"/>
      <c r="K106" s="11"/>
      <c r="L106" s="11"/>
      <c r="M106" s="9" t="str">
        <f>_xlfn.XLOOKUP($N106,'02 Design'!AD:AD,'02 Design'!F:F,"")</f>
        <v>GRS-39010</v>
      </c>
      <c r="N106" s="10" t="s">
        <v>4448</v>
      </c>
      <c r="O106" s="9" t="str">
        <f t="shared" si="1"/>
        <v>Test Report</v>
      </c>
    </row>
    <row r="107" spans="3:15" ht="33.75" x14ac:dyDescent="0.2">
      <c r="C107" s="9" t="s">
        <v>4402</v>
      </c>
      <c r="D107" s="9" t="s">
        <v>2562</v>
      </c>
      <c r="E107" s="11"/>
      <c r="F107" s="11"/>
      <c r="G107" s="11"/>
      <c r="H107" s="11"/>
      <c r="I107" s="10" t="s">
        <v>2563</v>
      </c>
      <c r="J107" s="11"/>
      <c r="K107" s="11"/>
      <c r="L107" s="11"/>
      <c r="M107" s="9" t="str">
        <f>_xlfn.XLOOKUP($N107,'02 Design'!AD:AD,'02 Design'!F:F,"")</f>
        <v>GRS-39011</v>
      </c>
      <c r="N107" s="10" t="s">
        <v>4449</v>
      </c>
      <c r="O107" s="9" t="str">
        <f t="shared" si="1"/>
        <v>Test Report</v>
      </c>
    </row>
    <row r="108" spans="3:15" ht="33.75" x14ac:dyDescent="0.2">
      <c r="C108" s="9" t="s">
        <v>4402</v>
      </c>
      <c r="D108" s="9" t="s">
        <v>2564</v>
      </c>
      <c r="E108" s="11"/>
      <c r="F108" s="11"/>
      <c r="G108" s="11"/>
      <c r="H108" s="11"/>
      <c r="I108" s="10" t="s">
        <v>2565</v>
      </c>
      <c r="J108" s="11"/>
      <c r="K108" s="11"/>
      <c r="L108" s="11"/>
      <c r="M108" s="9" t="str">
        <f>_xlfn.XLOOKUP($N108,'02 Design'!AD:AD,'02 Design'!F:F,"")</f>
        <v>GRS-39012</v>
      </c>
      <c r="N108" s="10" t="s">
        <v>4450</v>
      </c>
      <c r="O108" s="9" t="str">
        <f t="shared" si="1"/>
        <v>Test Report</v>
      </c>
    </row>
    <row r="109" spans="3:15" ht="33.75" x14ac:dyDescent="0.2">
      <c r="C109" s="9" t="s">
        <v>4402</v>
      </c>
      <c r="D109" s="9" t="s">
        <v>2566</v>
      </c>
      <c r="E109" s="11"/>
      <c r="F109" s="11"/>
      <c r="G109" s="11"/>
      <c r="H109" s="11"/>
      <c r="I109" s="10" t="s">
        <v>2567</v>
      </c>
      <c r="J109" s="11"/>
      <c r="K109" s="11"/>
      <c r="L109" s="11"/>
      <c r="M109" s="9" t="str">
        <f>_xlfn.XLOOKUP($N109,'02 Design'!AD:AD,'02 Design'!F:F,"")</f>
        <v>GRS-39013</v>
      </c>
      <c r="N109" s="10" t="s">
        <v>4451</v>
      </c>
      <c r="O109" s="9" t="str">
        <f t="shared" si="1"/>
        <v>Test Report</v>
      </c>
    </row>
    <row r="110" spans="3:15" ht="33.75" x14ac:dyDescent="0.2">
      <c r="C110" s="9" t="s">
        <v>4402</v>
      </c>
      <c r="D110" s="9" t="s">
        <v>2568</v>
      </c>
      <c r="E110" s="11"/>
      <c r="F110" s="11"/>
      <c r="G110" s="11"/>
      <c r="H110" s="11"/>
      <c r="I110" s="10" t="s">
        <v>2569</v>
      </c>
      <c r="J110" s="11"/>
      <c r="K110" s="11"/>
      <c r="L110" s="11"/>
      <c r="M110" s="9" t="str">
        <f>_xlfn.XLOOKUP($N110,'02 Design'!AD:AD,'02 Design'!F:F,"")</f>
        <v>GRS-39014</v>
      </c>
      <c r="N110" s="10" t="s">
        <v>4452</v>
      </c>
      <c r="O110" s="9" t="str">
        <f t="shared" si="1"/>
        <v>Test Report</v>
      </c>
    </row>
    <row r="111" spans="3:15" ht="33.75" x14ac:dyDescent="0.2">
      <c r="C111" s="9" t="s">
        <v>4402</v>
      </c>
      <c r="D111" s="9" t="s">
        <v>2570</v>
      </c>
      <c r="E111" s="11"/>
      <c r="F111" s="11"/>
      <c r="G111" s="11"/>
      <c r="H111" s="11"/>
      <c r="I111" s="10" t="s">
        <v>2571</v>
      </c>
      <c r="J111" s="11"/>
      <c r="K111" s="11"/>
      <c r="L111" s="11"/>
      <c r="M111" s="9" t="str">
        <f>_xlfn.XLOOKUP($N111,'02 Design'!AD:AD,'02 Design'!F:F,"")</f>
        <v>GRS-39015</v>
      </c>
      <c r="N111" s="10" t="s">
        <v>4453</v>
      </c>
      <c r="O111" s="9" t="str">
        <f t="shared" si="1"/>
        <v>Test Report</v>
      </c>
    </row>
    <row r="112" spans="3:15" ht="33.75" x14ac:dyDescent="0.2">
      <c r="C112" s="9" t="s">
        <v>4402</v>
      </c>
      <c r="D112" s="9" t="s">
        <v>2572</v>
      </c>
      <c r="E112" s="11"/>
      <c r="F112" s="11"/>
      <c r="G112" s="11"/>
      <c r="H112" s="11"/>
      <c r="I112" s="10" t="s">
        <v>2573</v>
      </c>
      <c r="J112" s="11"/>
      <c r="K112" s="11"/>
      <c r="L112" s="11"/>
      <c r="M112" s="9" t="str">
        <f>_xlfn.XLOOKUP($N112,'02 Design'!AD:AD,'02 Design'!F:F,"")</f>
        <v>GRS-39016</v>
      </c>
      <c r="N112" s="10" t="s">
        <v>4454</v>
      </c>
      <c r="O112" s="9" t="str">
        <f t="shared" si="1"/>
        <v>Test Report</v>
      </c>
    </row>
    <row r="113" spans="3:15" ht="33.75" x14ac:dyDescent="0.2">
      <c r="C113" s="9" t="s">
        <v>4402</v>
      </c>
      <c r="D113" s="9" t="s">
        <v>2574</v>
      </c>
      <c r="E113" s="11"/>
      <c r="F113" s="11"/>
      <c r="G113" s="11"/>
      <c r="H113" s="11"/>
      <c r="I113" s="10" t="s">
        <v>2575</v>
      </c>
      <c r="J113" s="11"/>
      <c r="K113" s="11"/>
      <c r="L113" s="11"/>
      <c r="M113" s="9" t="str">
        <f>_xlfn.XLOOKUP($N113,'02 Design'!AD:AD,'02 Design'!F:F,"")</f>
        <v>GRS-39017</v>
      </c>
      <c r="N113" s="10" t="s">
        <v>4455</v>
      </c>
      <c r="O113" s="9" t="str">
        <f t="shared" si="1"/>
        <v>Test Report</v>
      </c>
    </row>
    <row r="114" spans="3:15" ht="33.75" x14ac:dyDescent="0.2">
      <c r="C114" s="9" t="s">
        <v>4402</v>
      </c>
      <c r="D114" s="9" t="s">
        <v>2576</v>
      </c>
      <c r="E114" s="11"/>
      <c r="F114" s="11"/>
      <c r="G114" s="11"/>
      <c r="H114" s="11"/>
      <c r="I114" s="10" t="s">
        <v>2577</v>
      </c>
      <c r="J114" s="11"/>
      <c r="K114" s="11"/>
      <c r="L114" s="11"/>
      <c r="M114" s="9" t="str">
        <f>_xlfn.XLOOKUP($N114,'02 Design'!AD:AD,'02 Design'!F:F,"")</f>
        <v>GRS-39018</v>
      </c>
      <c r="N114" s="10" t="s">
        <v>4456</v>
      </c>
      <c r="O114" s="9" t="str">
        <f t="shared" si="1"/>
        <v>Test Report</v>
      </c>
    </row>
    <row r="115" spans="3:15" ht="33.75" x14ac:dyDescent="0.2">
      <c r="C115" s="9" t="s">
        <v>4402</v>
      </c>
      <c r="D115" s="9" t="s">
        <v>2578</v>
      </c>
      <c r="E115" s="11"/>
      <c r="F115" s="11"/>
      <c r="G115" s="11"/>
      <c r="H115" s="11"/>
      <c r="I115" s="10" t="s">
        <v>2581</v>
      </c>
      <c r="J115" s="11"/>
      <c r="K115" s="11"/>
      <c r="L115" s="11"/>
      <c r="M115" s="9" t="str">
        <f>_xlfn.XLOOKUP($N115,'02 Design'!AD:AD,'02 Design'!F:F,"")</f>
        <v>GRS-39019</v>
      </c>
      <c r="N115" s="10" t="s">
        <v>4457</v>
      </c>
      <c r="O115" s="9" t="str">
        <f t="shared" si="1"/>
        <v>Test Report</v>
      </c>
    </row>
    <row r="116" spans="3:15" ht="33.75" x14ac:dyDescent="0.2">
      <c r="C116" s="9" t="s">
        <v>4402</v>
      </c>
      <c r="D116" s="9" t="s">
        <v>2582</v>
      </c>
      <c r="E116" s="11"/>
      <c r="F116" s="11"/>
      <c r="G116" s="11"/>
      <c r="H116" s="11"/>
      <c r="I116" s="10" t="s">
        <v>2583</v>
      </c>
      <c r="J116" s="11"/>
      <c r="K116" s="11"/>
      <c r="L116" s="11"/>
      <c r="M116" s="9" t="str">
        <f>_xlfn.XLOOKUP($N116,'02 Design'!AD:AD,'02 Design'!F:F,"")</f>
        <v>GRS-39020</v>
      </c>
      <c r="N116" s="10" t="s">
        <v>4458</v>
      </c>
      <c r="O116" s="9" t="str">
        <f t="shared" si="1"/>
        <v>Test Report</v>
      </c>
    </row>
    <row r="117" spans="3:15" ht="33.75" x14ac:dyDescent="0.2">
      <c r="C117" s="9" t="s">
        <v>4402</v>
      </c>
      <c r="D117" s="9" t="s">
        <v>2584</v>
      </c>
      <c r="E117" s="11"/>
      <c r="F117" s="11"/>
      <c r="G117" s="11"/>
      <c r="H117" s="11"/>
      <c r="I117" s="10" t="s">
        <v>2585</v>
      </c>
      <c r="J117" s="11"/>
      <c r="K117" s="11"/>
      <c r="L117" s="11"/>
      <c r="M117" s="9" t="str">
        <f>_xlfn.XLOOKUP($N117,'02 Design'!AD:AD,'02 Design'!F:F,"")</f>
        <v>GRS-39022</v>
      </c>
      <c r="N117" s="10" t="s">
        <v>4459</v>
      </c>
      <c r="O117" s="9" t="str">
        <f t="shared" si="1"/>
        <v>Test Report</v>
      </c>
    </row>
    <row r="118" spans="3:15" ht="33.75" x14ac:dyDescent="0.2">
      <c r="C118" s="9" t="s">
        <v>4402</v>
      </c>
      <c r="D118" s="9" t="s">
        <v>2586</v>
      </c>
      <c r="E118" s="11"/>
      <c r="F118" s="11"/>
      <c r="G118" s="11"/>
      <c r="H118" s="11"/>
      <c r="I118" s="10" t="s">
        <v>2587</v>
      </c>
      <c r="J118" s="11"/>
      <c r="K118" s="11"/>
      <c r="L118" s="11"/>
      <c r="M118" s="9" t="str">
        <f>_xlfn.XLOOKUP($N118,'02 Design'!AD:AD,'02 Design'!F:F,"")</f>
        <v>GRS-39021</v>
      </c>
      <c r="N118" s="10" t="s">
        <v>4460</v>
      </c>
      <c r="O118" s="9" t="str">
        <f t="shared" si="1"/>
        <v>Test Report</v>
      </c>
    </row>
    <row r="119" spans="3:15" ht="33.75" x14ac:dyDescent="0.2">
      <c r="C119" s="9" t="s">
        <v>4402</v>
      </c>
      <c r="D119" s="9" t="s">
        <v>2588</v>
      </c>
      <c r="E119" s="11"/>
      <c r="F119" s="11"/>
      <c r="G119" s="11"/>
      <c r="H119" s="11"/>
      <c r="I119" s="10" t="s">
        <v>2591</v>
      </c>
      <c r="J119" s="11"/>
      <c r="K119" s="11"/>
      <c r="L119" s="11"/>
      <c r="M119" s="9" t="str">
        <f>_xlfn.XLOOKUP($N119,'02 Design'!AD:AD,'02 Design'!F:F,"")</f>
        <v>GRS-39023</v>
      </c>
      <c r="N119" s="10" t="s">
        <v>4461</v>
      </c>
      <c r="O119" s="9" t="str">
        <f t="shared" si="1"/>
        <v>Test Report</v>
      </c>
    </row>
    <row r="120" spans="3:15" ht="33.75" x14ac:dyDescent="0.2">
      <c r="C120" s="9" t="s">
        <v>4402</v>
      </c>
      <c r="D120" s="9" t="s">
        <v>2592</v>
      </c>
      <c r="E120" s="11"/>
      <c r="F120" s="11"/>
      <c r="G120" s="11"/>
      <c r="H120" s="11"/>
      <c r="I120" s="10" t="s">
        <v>2593</v>
      </c>
      <c r="J120" s="11"/>
      <c r="K120" s="11"/>
      <c r="L120" s="11"/>
      <c r="M120" s="9" t="str">
        <f>_xlfn.XLOOKUP($N120,'02 Design'!AD:AD,'02 Design'!F:F,"")</f>
        <v>GRS-39024</v>
      </c>
      <c r="N120" s="10" t="s">
        <v>4462</v>
      </c>
      <c r="O120" s="9" t="str">
        <f t="shared" si="1"/>
        <v>Test Report</v>
      </c>
    </row>
    <row r="121" spans="3:15" ht="33.75" x14ac:dyDescent="0.2">
      <c r="C121" s="9" t="s">
        <v>4402</v>
      </c>
      <c r="D121" s="9" t="s">
        <v>2594</v>
      </c>
      <c r="E121" s="11"/>
      <c r="F121" s="11"/>
      <c r="G121" s="11"/>
      <c r="H121" s="11"/>
      <c r="I121" s="10" t="s">
        <v>2595</v>
      </c>
      <c r="J121" s="11"/>
      <c r="K121" s="11"/>
      <c r="L121" s="11"/>
      <c r="M121" s="9" t="str">
        <f>_xlfn.XLOOKUP($N121,'02 Design'!AD:AD,'02 Design'!F:F,"")</f>
        <v>GRS-39025</v>
      </c>
      <c r="N121" s="10" t="s">
        <v>4463</v>
      </c>
      <c r="O121" s="9" t="str">
        <f t="shared" si="1"/>
        <v>Test Report</v>
      </c>
    </row>
    <row r="122" spans="3:15" ht="33.75" x14ac:dyDescent="0.2">
      <c r="C122" s="9" t="s">
        <v>4402</v>
      </c>
      <c r="D122" s="9" t="s">
        <v>2596</v>
      </c>
      <c r="E122" s="11"/>
      <c r="F122" s="11"/>
      <c r="G122" s="11"/>
      <c r="H122" s="11"/>
      <c r="I122" s="10" t="s">
        <v>2597</v>
      </c>
      <c r="J122" s="11"/>
      <c r="K122" s="11"/>
      <c r="L122" s="11"/>
      <c r="M122" s="9" t="str">
        <f>_xlfn.XLOOKUP($N122,'02 Design'!AD:AD,'02 Design'!F:F,"")</f>
        <v>GRS-39026</v>
      </c>
      <c r="N122" s="10" t="s">
        <v>4464</v>
      </c>
      <c r="O122" s="9" t="str">
        <f t="shared" si="1"/>
        <v>Test Report</v>
      </c>
    </row>
    <row r="123" spans="3:15" ht="33.75" x14ac:dyDescent="0.2">
      <c r="C123" s="9" t="s">
        <v>4402</v>
      </c>
      <c r="D123" s="9" t="s">
        <v>2598</v>
      </c>
      <c r="E123" s="11"/>
      <c r="F123" s="11"/>
      <c r="G123" s="11"/>
      <c r="H123" s="11"/>
      <c r="I123" s="10" t="s">
        <v>2599</v>
      </c>
      <c r="J123" s="11"/>
      <c r="K123" s="11"/>
      <c r="L123" s="11"/>
      <c r="M123" s="9" t="str">
        <f>_xlfn.XLOOKUP($N123,'02 Design'!AD:AD,'02 Design'!F:F,"")</f>
        <v>GRS-39027</v>
      </c>
      <c r="N123" s="10" t="s">
        <v>4465</v>
      </c>
      <c r="O123" s="9" t="str">
        <f t="shared" si="1"/>
        <v>Test Report</v>
      </c>
    </row>
    <row r="124" spans="3:15" ht="33.75" x14ac:dyDescent="0.2">
      <c r="C124" s="9" t="s">
        <v>4402</v>
      </c>
      <c r="D124" s="9" t="s">
        <v>2600</v>
      </c>
      <c r="E124" s="11"/>
      <c r="F124" s="11"/>
      <c r="G124" s="11"/>
      <c r="H124" s="11"/>
      <c r="I124" s="10" t="s">
        <v>2601</v>
      </c>
      <c r="J124" s="11"/>
      <c r="K124" s="11"/>
      <c r="L124" s="11"/>
      <c r="M124" s="9" t="str">
        <f>_xlfn.XLOOKUP($N124,'02 Design'!AD:AD,'02 Design'!F:F,"")</f>
        <v>GRS-39028</v>
      </c>
      <c r="N124" s="10" t="s">
        <v>4466</v>
      </c>
      <c r="O124" s="9" t="str">
        <f t="shared" si="1"/>
        <v>Test Report</v>
      </c>
    </row>
    <row r="125" spans="3:15" ht="33.75" x14ac:dyDescent="0.2">
      <c r="C125" s="9" t="s">
        <v>4402</v>
      </c>
      <c r="D125" s="9" t="s">
        <v>2602</v>
      </c>
      <c r="E125" s="11"/>
      <c r="F125" s="11"/>
      <c r="G125" s="11"/>
      <c r="H125" s="11"/>
      <c r="I125" s="10" t="s">
        <v>2603</v>
      </c>
      <c r="J125" s="11"/>
      <c r="K125" s="11"/>
      <c r="L125" s="11"/>
      <c r="M125" s="9" t="str">
        <f>_xlfn.XLOOKUP($N125,'02 Design'!AD:AD,'02 Design'!F:F,"")</f>
        <v>GRS-39029</v>
      </c>
      <c r="N125" s="10" t="s">
        <v>4467</v>
      </c>
      <c r="O125" s="9" t="str">
        <f t="shared" si="1"/>
        <v>Test Report</v>
      </c>
    </row>
    <row r="126" spans="3:15" ht="33.75" x14ac:dyDescent="0.2">
      <c r="C126" s="9" t="s">
        <v>4402</v>
      </c>
      <c r="D126" s="9" t="s">
        <v>2604</v>
      </c>
      <c r="E126" s="11"/>
      <c r="F126" s="11"/>
      <c r="G126" s="11"/>
      <c r="H126" s="11"/>
      <c r="I126" s="10" t="s">
        <v>2605</v>
      </c>
      <c r="J126" s="11"/>
      <c r="K126" s="11"/>
      <c r="L126" s="11"/>
      <c r="M126" s="9" t="str">
        <f>_xlfn.XLOOKUP($N126,'02 Design'!AD:AD,'02 Design'!F:F,"")</f>
        <v>GRS-39030</v>
      </c>
      <c r="N126" s="10" t="s">
        <v>4468</v>
      </c>
      <c r="O126" s="9" t="str">
        <f t="shared" si="1"/>
        <v>Test Report</v>
      </c>
    </row>
    <row r="127" spans="3:15" ht="33.75" x14ac:dyDescent="0.2">
      <c r="C127" s="9" t="s">
        <v>4402</v>
      </c>
      <c r="D127" s="9" t="s">
        <v>2606</v>
      </c>
      <c r="E127" s="11"/>
      <c r="F127" s="11"/>
      <c r="G127" s="11"/>
      <c r="H127" s="11"/>
      <c r="I127" s="10" t="s">
        <v>2607</v>
      </c>
      <c r="J127" s="11"/>
      <c r="K127" s="11"/>
      <c r="L127" s="11"/>
      <c r="M127" s="9" t="str">
        <f>_xlfn.XLOOKUP($N127,'02 Design'!AD:AD,'02 Design'!F:F,"")</f>
        <v>GRS-39031</v>
      </c>
      <c r="N127" s="10" t="s">
        <v>4469</v>
      </c>
      <c r="O127" s="9" t="str">
        <f t="shared" si="1"/>
        <v>Test Report</v>
      </c>
    </row>
    <row r="128" spans="3:15" ht="33.75" x14ac:dyDescent="0.2">
      <c r="C128" s="9" t="s">
        <v>4402</v>
      </c>
      <c r="D128" s="9" t="s">
        <v>2608</v>
      </c>
      <c r="E128" s="11"/>
      <c r="F128" s="11"/>
      <c r="G128" s="11"/>
      <c r="H128" s="11"/>
      <c r="I128" s="10" t="s">
        <v>2609</v>
      </c>
      <c r="J128" s="11"/>
      <c r="K128" s="11"/>
      <c r="L128" s="11"/>
      <c r="M128" s="9" t="str">
        <f>_xlfn.XLOOKUP($N128,'02 Design'!AD:AD,'02 Design'!F:F,"")</f>
        <v>GRS-39032</v>
      </c>
      <c r="N128" s="10" t="s">
        <v>4470</v>
      </c>
      <c r="O128" s="9" t="str">
        <f t="shared" si="1"/>
        <v>Test Report</v>
      </c>
    </row>
    <row r="129" spans="3:15" ht="33.75" x14ac:dyDescent="0.2">
      <c r="C129" s="9" t="s">
        <v>4402</v>
      </c>
      <c r="D129" s="9" t="s">
        <v>2610</v>
      </c>
      <c r="E129" s="11"/>
      <c r="F129" s="11"/>
      <c r="G129" s="11"/>
      <c r="H129" s="11"/>
      <c r="I129" s="10" t="s">
        <v>2611</v>
      </c>
      <c r="J129" s="11"/>
      <c r="K129" s="11"/>
      <c r="L129" s="11"/>
      <c r="M129" s="9" t="str">
        <f>_xlfn.XLOOKUP($N129,'02 Design'!AD:AD,'02 Design'!F:F,"")</f>
        <v>GRS-39033</v>
      </c>
      <c r="N129" s="10" t="s">
        <v>4471</v>
      </c>
      <c r="O129" s="9" t="str">
        <f t="shared" si="1"/>
        <v>Test Report</v>
      </c>
    </row>
    <row r="130" spans="3:15" ht="33.75" x14ac:dyDescent="0.2">
      <c r="C130" s="9" t="s">
        <v>4402</v>
      </c>
      <c r="D130" s="9" t="s">
        <v>2612</v>
      </c>
      <c r="E130" s="11"/>
      <c r="F130" s="11"/>
      <c r="G130" s="11"/>
      <c r="H130" s="11"/>
      <c r="I130" s="10" t="s">
        <v>2613</v>
      </c>
      <c r="J130" s="11"/>
      <c r="K130" s="11"/>
      <c r="L130" s="11"/>
      <c r="M130" s="9" t="str">
        <f>_xlfn.XLOOKUP($N130,'02 Design'!AD:AD,'02 Design'!F:F,"")</f>
        <v>GRS-39034</v>
      </c>
      <c r="N130" s="10" t="s">
        <v>4472</v>
      </c>
      <c r="O130" s="9" t="str">
        <f t="shared" si="1"/>
        <v>Test Report</v>
      </c>
    </row>
    <row r="131" spans="3:15" ht="33.75" x14ac:dyDescent="0.2">
      <c r="C131" s="9" t="s">
        <v>4402</v>
      </c>
      <c r="D131" s="9" t="s">
        <v>2614</v>
      </c>
      <c r="E131" s="11"/>
      <c r="F131" s="11"/>
      <c r="G131" s="11"/>
      <c r="H131" s="11"/>
      <c r="I131" s="10" t="s">
        <v>2615</v>
      </c>
      <c r="J131" s="11"/>
      <c r="K131" s="11"/>
      <c r="L131" s="11"/>
      <c r="M131" s="9" t="str">
        <f>_xlfn.XLOOKUP($N131,'02 Design'!AD:AD,'02 Design'!F:F,"")</f>
        <v>GRS-39035</v>
      </c>
      <c r="N131" s="10" t="s">
        <v>4473</v>
      </c>
      <c r="O131" s="9" t="str">
        <f t="shared" si="1"/>
        <v>Test Report</v>
      </c>
    </row>
    <row r="132" spans="3:15" ht="33.75" x14ac:dyDescent="0.2">
      <c r="C132" s="9" t="s">
        <v>4402</v>
      </c>
      <c r="D132" s="9" t="s">
        <v>2616</v>
      </c>
      <c r="E132" s="11"/>
      <c r="F132" s="11"/>
      <c r="G132" s="11"/>
      <c r="H132" s="11"/>
      <c r="I132" s="10" t="s">
        <v>2617</v>
      </c>
      <c r="J132" s="11"/>
      <c r="K132" s="11"/>
      <c r="L132" s="11"/>
      <c r="M132" s="9" t="str">
        <f>_xlfn.XLOOKUP($N132,'02 Design'!AD:AD,'02 Design'!F:F,"")</f>
        <v>GRS-39036</v>
      </c>
      <c r="N132" s="10" t="s">
        <v>4474</v>
      </c>
      <c r="O132" s="9" t="str">
        <f t="shared" si="1"/>
        <v>Test Report</v>
      </c>
    </row>
    <row r="133" spans="3:15" ht="33.75" x14ac:dyDescent="0.2">
      <c r="C133" s="9" t="s">
        <v>4402</v>
      </c>
      <c r="D133" s="9" t="s">
        <v>2618</v>
      </c>
      <c r="E133" s="11"/>
      <c r="F133" s="11"/>
      <c r="G133" s="11"/>
      <c r="H133" s="11"/>
      <c r="I133" s="10" t="s">
        <v>2619</v>
      </c>
      <c r="J133" s="11"/>
      <c r="K133" s="11"/>
      <c r="L133" s="11"/>
      <c r="M133" s="9" t="str">
        <f>_xlfn.XLOOKUP($N133,'02 Design'!AD:AD,'02 Design'!F:F,"")</f>
        <v>GRS-39037</v>
      </c>
      <c r="N133" s="10" t="s">
        <v>4475</v>
      </c>
      <c r="O133" s="9" t="str">
        <f t="shared" ref="O133:O196" si="2">TRIM(LEFT(I133, FIND("-", I133) - 1))</f>
        <v>Test Report</v>
      </c>
    </row>
    <row r="134" spans="3:15" ht="33.75" x14ac:dyDescent="0.2">
      <c r="C134" s="9" t="s">
        <v>4402</v>
      </c>
      <c r="D134" s="9" t="s">
        <v>2620</v>
      </c>
      <c r="E134" s="11"/>
      <c r="F134" s="11"/>
      <c r="G134" s="11"/>
      <c r="H134" s="11"/>
      <c r="I134" s="10" t="s">
        <v>2621</v>
      </c>
      <c r="J134" s="11"/>
      <c r="K134" s="11"/>
      <c r="L134" s="11"/>
      <c r="M134" s="9" t="str">
        <f>_xlfn.XLOOKUP($N134,'02 Design'!AD:AD,'02 Design'!F:F,"")</f>
        <v>GRS-39038</v>
      </c>
      <c r="N134" s="10" t="s">
        <v>4476</v>
      </c>
      <c r="O134" s="9" t="str">
        <f t="shared" si="2"/>
        <v>Test Report</v>
      </c>
    </row>
    <row r="135" spans="3:15" ht="33.75" x14ac:dyDescent="0.2">
      <c r="C135" s="9" t="s">
        <v>4402</v>
      </c>
      <c r="D135" s="9" t="s">
        <v>2622</v>
      </c>
      <c r="E135" s="11"/>
      <c r="F135" s="11"/>
      <c r="G135" s="11"/>
      <c r="H135" s="11"/>
      <c r="I135" s="10" t="s">
        <v>2623</v>
      </c>
      <c r="J135" s="11"/>
      <c r="K135" s="11"/>
      <c r="L135" s="11"/>
      <c r="M135" s="9" t="str">
        <f>_xlfn.XLOOKUP($N135,'02 Design'!AD:AD,'02 Design'!F:F,"")</f>
        <v>GRS-39039</v>
      </c>
      <c r="N135" s="10" t="s">
        <v>4477</v>
      </c>
      <c r="O135" s="9" t="str">
        <f t="shared" si="2"/>
        <v>Test Report</v>
      </c>
    </row>
    <row r="136" spans="3:15" ht="33.75" x14ac:dyDescent="0.2">
      <c r="C136" s="9" t="s">
        <v>4402</v>
      </c>
      <c r="D136" s="9" t="s">
        <v>2624</v>
      </c>
      <c r="E136" s="11"/>
      <c r="F136" s="11"/>
      <c r="G136" s="11"/>
      <c r="H136" s="11"/>
      <c r="I136" s="10" t="s">
        <v>2625</v>
      </c>
      <c r="J136" s="11"/>
      <c r="K136" s="11"/>
      <c r="L136" s="11"/>
      <c r="M136" s="9" t="str">
        <f>_xlfn.XLOOKUP($N136,'02 Design'!AD:AD,'02 Design'!F:F,"")</f>
        <v>GRS-39040</v>
      </c>
      <c r="N136" s="10" t="s">
        <v>4478</v>
      </c>
      <c r="O136" s="9" t="str">
        <f t="shared" si="2"/>
        <v>Test Report</v>
      </c>
    </row>
    <row r="137" spans="3:15" ht="67.5" x14ac:dyDescent="0.2">
      <c r="C137" s="9" t="s">
        <v>4402</v>
      </c>
      <c r="D137" s="9" t="s">
        <v>2308</v>
      </c>
      <c r="E137" s="19" t="s">
        <v>3384</v>
      </c>
      <c r="F137" s="8" t="s">
        <v>3385</v>
      </c>
      <c r="G137" s="8"/>
      <c r="H137" s="8"/>
      <c r="I137" s="10" t="s">
        <v>3386</v>
      </c>
      <c r="J137" s="11"/>
      <c r="K137" s="11"/>
      <c r="L137" s="11"/>
      <c r="M137" s="9" t="s">
        <v>1016</v>
      </c>
      <c r="N137" s="10" t="s">
        <v>4479</v>
      </c>
      <c r="O137" s="9" t="str">
        <f t="shared" si="2"/>
        <v>Test Procedure</v>
      </c>
    </row>
    <row r="138" spans="3:15" ht="67.5" x14ac:dyDescent="0.2">
      <c r="C138" s="9" t="s">
        <v>4402</v>
      </c>
      <c r="D138" s="9" t="s">
        <v>2313</v>
      </c>
      <c r="E138" s="19" t="s">
        <v>3387</v>
      </c>
      <c r="F138" s="8" t="s">
        <v>3388</v>
      </c>
      <c r="G138" s="8"/>
      <c r="H138" s="9"/>
      <c r="I138" s="10" t="s">
        <v>3389</v>
      </c>
      <c r="J138" s="11"/>
      <c r="K138" s="11"/>
      <c r="L138" s="11"/>
      <c r="M138" s="9" t="s">
        <v>1022</v>
      </c>
      <c r="N138" s="10" t="s">
        <v>4480</v>
      </c>
      <c r="O138" s="9" t="str">
        <f t="shared" si="2"/>
        <v>Test Procedure</v>
      </c>
    </row>
    <row r="139" spans="3:15" ht="39" x14ac:dyDescent="0.2">
      <c r="C139" s="9" t="s">
        <v>4402</v>
      </c>
      <c r="D139" s="9" t="s">
        <v>2317</v>
      </c>
      <c r="E139" s="9" t="s">
        <v>3390</v>
      </c>
      <c r="F139" s="8">
        <v>46071</v>
      </c>
      <c r="G139" s="9" t="s">
        <v>767</v>
      </c>
      <c r="H139" s="9" t="s">
        <v>3391</v>
      </c>
      <c r="I139" s="10" t="s">
        <v>2318</v>
      </c>
      <c r="J139" s="11"/>
      <c r="K139" s="11"/>
      <c r="L139" s="12" t="s">
        <v>768</v>
      </c>
      <c r="M139" s="9" t="str">
        <f>_xlfn.XLOOKUP($N139,'02 Design'!AD:AD,'02 Design'!F:F,"")</f>
        <v>PSY-39003</v>
      </c>
      <c r="N139" s="10" t="s">
        <v>4481</v>
      </c>
      <c r="O139" s="9" t="str">
        <f t="shared" si="2"/>
        <v>Test Procedure</v>
      </c>
    </row>
    <row r="140" spans="3:15" ht="67.5" x14ac:dyDescent="0.2">
      <c r="C140" s="9" t="s">
        <v>4402</v>
      </c>
      <c r="D140" s="9" t="s">
        <v>2322</v>
      </c>
      <c r="E140" s="19" t="s">
        <v>3392</v>
      </c>
      <c r="F140" s="8" t="s">
        <v>3385</v>
      </c>
      <c r="G140" s="13"/>
      <c r="H140" s="13"/>
      <c r="I140" s="10" t="s">
        <v>3393</v>
      </c>
      <c r="J140" s="11"/>
      <c r="K140" s="11"/>
      <c r="L140" s="11"/>
      <c r="M140" s="9" t="s">
        <v>1031</v>
      </c>
      <c r="N140" s="10" t="s">
        <v>4482</v>
      </c>
      <c r="O140" s="9" t="str">
        <f t="shared" si="2"/>
        <v>Test Procedure</v>
      </c>
    </row>
    <row r="141" spans="3:15" ht="67.5" x14ac:dyDescent="0.2">
      <c r="C141" s="9" t="s">
        <v>4402</v>
      </c>
      <c r="D141" s="9" t="s">
        <v>2326</v>
      </c>
      <c r="E141" s="19" t="s">
        <v>3394</v>
      </c>
      <c r="F141" s="8" t="s">
        <v>3388</v>
      </c>
      <c r="G141" s="13"/>
      <c r="H141" s="13"/>
      <c r="I141" s="10" t="s">
        <v>3395</v>
      </c>
      <c r="J141" s="11"/>
      <c r="K141" s="11"/>
      <c r="L141" s="11"/>
      <c r="M141" s="9" t="s">
        <v>1036</v>
      </c>
      <c r="N141" s="10" t="s">
        <v>4483</v>
      </c>
      <c r="O141" s="9" t="str">
        <f t="shared" si="2"/>
        <v>Test Procedure</v>
      </c>
    </row>
    <row r="142" spans="3:15" ht="39" x14ac:dyDescent="0.2">
      <c r="C142" s="9" t="s">
        <v>4402</v>
      </c>
      <c r="D142" s="9" t="s">
        <v>2330</v>
      </c>
      <c r="E142" s="9" t="s">
        <v>3396</v>
      </c>
      <c r="F142" s="8">
        <v>46099</v>
      </c>
      <c r="G142" s="8" t="s">
        <v>767</v>
      </c>
      <c r="H142" s="9" t="s">
        <v>3397</v>
      </c>
      <c r="I142" s="10" t="s">
        <v>2331</v>
      </c>
      <c r="J142" s="11"/>
      <c r="K142" s="11"/>
      <c r="L142" s="12" t="s">
        <v>768</v>
      </c>
      <c r="M142" s="9" t="str">
        <f>_xlfn.XLOOKUP($N142,'02 Design'!AD:AD,'02 Design'!F:F,"")</f>
        <v>PSY-39006</v>
      </c>
      <c r="N142" s="10" t="s">
        <v>4484</v>
      </c>
      <c r="O142" s="9" t="str">
        <f t="shared" si="2"/>
        <v>Test Procedure</v>
      </c>
    </row>
    <row r="143" spans="3:15" ht="67.5" x14ac:dyDescent="0.2">
      <c r="C143" s="9" t="s">
        <v>4402</v>
      </c>
      <c r="D143" s="9" t="s">
        <v>2334</v>
      </c>
      <c r="E143" s="9" t="s">
        <v>3398</v>
      </c>
      <c r="F143" s="8"/>
      <c r="G143" s="8"/>
      <c r="H143" s="9"/>
      <c r="I143" s="10" t="s">
        <v>2335</v>
      </c>
      <c r="J143" s="11"/>
      <c r="K143" s="11"/>
      <c r="L143" s="11"/>
      <c r="M143" s="9" t="str">
        <f>_xlfn.XLOOKUP($N143,'02 Design'!AD:AD,'02 Design'!F:F,"")</f>
        <v>PSY-39009</v>
      </c>
      <c r="N143" s="10" t="s">
        <v>4485</v>
      </c>
      <c r="O143" s="9" t="str">
        <f t="shared" si="2"/>
        <v>Test Procedure</v>
      </c>
    </row>
    <row r="144" spans="3:15" ht="39" x14ac:dyDescent="0.2">
      <c r="C144" s="14" t="s">
        <v>4402</v>
      </c>
      <c r="D144" s="14" t="s">
        <v>2626</v>
      </c>
      <c r="E144" s="14"/>
      <c r="F144" s="15"/>
      <c r="G144" s="14"/>
      <c r="H144" s="14"/>
      <c r="I144" s="16" t="s">
        <v>2627</v>
      </c>
      <c r="J144" s="17"/>
      <c r="K144" s="17"/>
      <c r="L144" s="18" t="s">
        <v>527</v>
      </c>
      <c r="M144" s="14" t="str">
        <f>_xlfn.XLOOKUP($N144,'02 Design'!AD:AD,'02 Design'!F:F,"")</f>
        <v>PSY-39010</v>
      </c>
      <c r="N144" s="16" t="s">
        <v>4486</v>
      </c>
      <c r="O144" s="14" t="str">
        <f t="shared" si="2"/>
        <v>Test Procedure</v>
      </c>
    </row>
    <row r="145" spans="3:15" ht="67.5" x14ac:dyDescent="0.2">
      <c r="C145" s="9" t="s">
        <v>4402</v>
      </c>
      <c r="D145" s="9" t="s">
        <v>2338</v>
      </c>
      <c r="E145" s="19" t="s">
        <v>3399</v>
      </c>
      <c r="F145" s="8" t="s">
        <v>3400</v>
      </c>
      <c r="G145" s="13"/>
      <c r="H145" s="9"/>
      <c r="I145" s="10" t="s">
        <v>2339</v>
      </c>
      <c r="J145" s="11"/>
      <c r="K145" s="11"/>
      <c r="L145" s="11"/>
      <c r="M145" s="9" t="str">
        <f>_xlfn.XLOOKUP($N145,'02 Design'!AD:AD,'02 Design'!F:F,"")</f>
        <v>PSY-39011</v>
      </c>
      <c r="N145" s="10" t="s">
        <v>4487</v>
      </c>
      <c r="O145" s="9" t="str">
        <f t="shared" si="2"/>
        <v>Test Procedure</v>
      </c>
    </row>
    <row r="146" spans="3:15" ht="39" x14ac:dyDescent="0.2">
      <c r="C146" s="9" t="s">
        <v>4402</v>
      </c>
      <c r="D146" s="9" t="s">
        <v>2629</v>
      </c>
      <c r="E146" s="9" t="s">
        <v>3401</v>
      </c>
      <c r="F146" s="8">
        <v>46065</v>
      </c>
      <c r="G146" s="9" t="s">
        <v>767</v>
      </c>
      <c r="H146" s="9" t="s">
        <v>3402</v>
      </c>
      <c r="I146" s="10" t="s">
        <v>2630</v>
      </c>
      <c r="J146" s="11"/>
      <c r="K146" s="11"/>
      <c r="L146" s="12" t="s">
        <v>768</v>
      </c>
      <c r="M146" s="9" t="s">
        <v>4726</v>
      </c>
      <c r="N146" s="10" t="s">
        <v>4488</v>
      </c>
      <c r="O146" s="9" t="str">
        <f t="shared" si="2"/>
        <v>Test Procedure</v>
      </c>
    </row>
    <row r="147" spans="3:15" ht="33.75" x14ac:dyDescent="0.2">
      <c r="C147" s="9" t="s">
        <v>4402</v>
      </c>
      <c r="D147" s="9" t="s">
        <v>2633</v>
      </c>
      <c r="E147" s="9"/>
      <c r="F147" s="8"/>
      <c r="G147" s="9"/>
      <c r="H147" s="9"/>
      <c r="I147" s="10" t="s">
        <v>2634</v>
      </c>
      <c r="J147" s="11"/>
      <c r="K147" s="11"/>
      <c r="L147" s="11"/>
      <c r="M147" s="9" t="s">
        <v>1075</v>
      </c>
      <c r="N147" s="10" t="s">
        <v>4489</v>
      </c>
      <c r="O147" s="9" t="str">
        <f t="shared" si="2"/>
        <v>Test Procedure</v>
      </c>
    </row>
    <row r="148" spans="3:15" ht="33.75" x14ac:dyDescent="0.2">
      <c r="C148" s="9" t="s">
        <v>4402</v>
      </c>
      <c r="D148" s="9" t="s">
        <v>2626</v>
      </c>
      <c r="E148" s="9"/>
      <c r="F148" s="8"/>
      <c r="G148" s="9"/>
      <c r="H148" s="9"/>
      <c r="I148" s="10" t="s">
        <v>2637</v>
      </c>
      <c r="J148" s="11"/>
      <c r="K148" s="11"/>
      <c r="L148" s="11"/>
      <c r="M148" s="9" t="str">
        <f>_xlfn.XLOOKUP($N148,'02 Design'!AD:AD,'02 Design'!F:F,"")</f>
        <v>PSY-390xx</v>
      </c>
      <c r="N148" s="10" t="s">
        <v>4490</v>
      </c>
      <c r="O148" s="9" t="str">
        <f t="shared" si="2"/>
        <v>Test Procedure</v>
      </c>
    </row>
    <row r="149" spans="3:15" ht="33.75" x14ac:dyDescent="0.2">
      <c r="C149" s="9" t="s">
        <v>4402</v>
      </c>
      <c r="D149" s="9" t="s">
        <v>2626</v>
      </c>
      <c r="E149" s="9"/>
      <c r="F149" s="8"/>
      <c r="G149" s="9"/>
      <c r="H149" s="9"/>
      <c r="I149" s="10" t="s">
        <v>2639</v>
      </c>
      <c r="J149" s="11"/>
      <c r="K149" s="11"/>
      <c r="L149" s="11"/>
      <c r="M149" s="9" t="str">
        <f>_xlfn.XLOOKUP($N149,'02 Design'!AD:AD,'02 Design'!F:F,"")</f>
        <v>PSY-390xx</v>
      </c>
      <c r="N149" s="10" t="s">
        <v>4491</v>
      </c>
      <c r="O149" s="9" t="str">
        <f t="shared" si="2"/>
        <v>Test Procedure</v>
      </c>
    </row>
    <row r="150" spans="3:15" ht="33.75" x14ac:dyDescent="0.2">
      <c r="C150" s="9" t="s">
        <v>4402</v>
      </c>
      <c r="D150" s="9" t="s">
        <v>2310</v>
      </c>
      <c r="E150" s="9"/>
      <c r="F150" s="8"/>
      <c r="G150" s="9"/>
      <c r="H150" s="8"/>
      <c r="I150" s="10" t="s">
        <v>3403</v>
      </c>
      <c r="J150" s="11"/>
      <c r="K150" s="11"/>
      <c r="L150" s="11"/>
      <c r="M150" s="9" t="s">
        <v>1016</v>
      </c>
      <c r="N150" s="10" t="s">
        <v>4492</v>
      </c>
      <c r="O150" s="9" t="str">
        <f t="shared" si="2"/>
        <v>Test Report</v>
      </c>
    </row>
    <row r="151" spans="3:15" ht="33.75" x14ac:dyDescent="0.2">
      <c r="C151" s="9" t="s">
        <v>4402</v>
      </c>
      <c r="D151" s="9" t="s">
        <v>2315</v>
      </c>
      <c r="E151" s="9"/>
      <c r="F151" s="8"/>
      <c r="G151" s="9"/>
      <c r="H151" s="9"/>
      <c r="I151" s="10" t="s">
        <v>3404</v>
      </c>
      <c r="J151" s="11"/>
      <c r="K151" s="11"/>
      <c r="L151" s="11"/>
      <c r="M151" s="9" t="s">
        <v>1022</v>
      </c>
      <c r="N151" s="10" t="s">
        <v>4493</v>
      </c>
      <c r="O151" s="9" t="str">
        <f t="shared" si="2"/>
        <v>Test Report</v>
      </c>
    </row>
    <row r="152" spans="3:15" ht="33.75" x14ac:dyDescent="0.2">
      <c r="C152" s="9" t="s">
        <v>4402</v>
      </c>
      <c r="D152" s="9" t="s">
        <v>2320</v>
      </c>
      <c r="E152" s="9"/>
      <c r="F152" s="8"/>
      <c r="G152" s="9"/>
      <c r="H152" s="9"/>
      <c r="I152" s="10" t="s">
        <v>3405</v>
      </c>
      <c r="J152" s="11"/>
      <c r="K152" s="11"/>
      <c r="L152" s="11"/>
      <c r="M152" s="9" t="s">
        <v>1027</v>
      </c>
      <c r="N152" s="10" t="s">
        <v>4494</v>
      </c>
      <c r="O152" s="9" t="str">
        <f t="shared" si="2"/>
        <v>Test Report</v>
      </c>
    </row>
    <row r="153" spans="3:15" ht="33.75" x14ac:dyDescent="0.2">
      <c r="C153" s="9" t="s">
        <v>4402</v>
      </c>
      <c r="D153" s="9" t="s">
        <v>2324</v>
      </c>
      <c r="E153" s="9"/>
      <c r="F153" s="13"/>
      <c r="G153" s="9"/>
      <c r="H153" s="13"/>
      <c r="I153" s="10" t="s">
        <v>3406</v>
      </c>
      <c r="J153" s="11"/>
      <c r="K153" s="11"/>
      <c r="L153" s="11"/>
      <c r="M153" s="9" t="s">
        <v>1031</v>
      </c>
      <c r="N153" s="10" t="s">
        <v>4495</v>
      </c>
      <c r="O153" s="9" t="str">
        <f t="shared" si="2"/>
        <v>Test Report</v>
      </c>
    </row>
    <row r="154" spans="3:15" ht="33.75" x14ac:dyDescent="0.2">
      <c r="C154" s="9" t="s">
        <v>4402</v>
      </c>
      <c r="D154" s="9" t="s">
        <v>2328</v>
      </c>
      <c r="E154" s="9"/>
      <c r="F154" s="13"/>
      <c r="G154" s="9"/>
      <c r="H154" s="13"/>
      <c r="I154" s="10" t="s">
        <v>3407</v>
      </c>
      <c r="J154" s="11"/>
      <c r="K154" s="11"/>
      <c r="L154" s="11"/>
      <c r="M154" s="9" t="s">
        <v>1036</v>
      </c>
      <c r="N154" s="10" t="s">
        <v>4496</v>
      </c>
      <c r="O154" s="9" t="str">
        <f t="shared" si="2"/>
        <v>Test Report</v>
      </c>
    </row>
    <row r="155" spans="3:15" ht="33.75" x14ac:dyDescent="0.2">
      <c r="C155" s="9" t="s">
        <v>4402</v>
      </c>
      <c r="D155" s="9" t="s">
        <v>2332</v>
      </c>
      <c r="E155" s="9"/>
      <c r="F155" s="8"/>
      <c r="G155" s="9"/>
      <c r="H155" s="9"/>
      <c r="I155" s="10" t="s">
        <v>3408</v>
      </c>
      <c r="J155" s="11"/>
      <c r="K155" s="11"/>
      <c r="L155" s="11"/>
      <c r="M155" s="9" t="s">
        <v>1041</v>
      </c>
      <c r="N155" s="10" t="s">
        <v>4497</v>
      </c>
      <c r="O155" s="9" t="str">
        <f t="shared" si="2"/>
        <v>Test Report</v>
      </c>
    </row>
    <row r="156" spans="3:15" ht="33.75" x14ac:dyDescent="0.2">
      <c r="C156" s="9" t="s">
        <v>4402</v>
      </c>
      <c r="D156" s="9" t="s">
        <v>2336</v>
      </c>
      <c r="E156" s="9"/>
      <c r="F156" s="8"/>
      <c r="G156" s="9"/>
      <c r="H156" s="9"/>
      <c r="I156" s="10" t="s">
        <v>2337</v>
      </c>
      <c r="J156" s="11"/>
      <c r="K156" s="11"/>
      <c r="L156" s="11"/>
      <c r="M156" s="9" t="str">
        <f>_xlfn.XLOOKUP($N156,'02 Design'!AD:AD,'02 Design'!F:F,"")</f>
        <v>PSY-39009</v>
      </c>
      <c r="N156" s="10" t="s">
        <v>4485</v>
      </c>
      <c r="O156" s="9" t="str">
        <f t="shared" si="2"/>
        <v>Test Report</v>
      </c>
    </row>
    <row r="157" spans="3:15" ht="39" x14ac:dyDescent="0.2">
      <c r="C157" s="14" t="s">
        <v>4402</v>
      </c>
      <c r="D157" s="14" t="s">
        <v>2626</v>
      </c>
      <c r="E157" s="14"/>
      <c r="F157" s="15"/>
      <c r="G157" s="14"/>
      <c r="H157" s="14"/>
      <c r="I157" s="16" t="s">
        <v>2628</v>
      </c>
      <c r="J157" s="17"/>
      <c r="K157" s="17"/>
      <c r="L157" s="18" t="s">
        <v>527</v>
      </c>
      <c r="M157" s="14" t="str">
        <f>_xlfn.XLOOKUP($N157,'02 Design'!AD:AD,'02 Design'!F:F,"")</f>
        <v>PSY-39010</v>
      </c>
      <c r="N157" s="16" t="s">
        <v>4486</v>
      </c>
      <c r="O157" s="14" t="str">
        <f t="shared" si="2"/>
        <v>Test Report</v>
      </c>
    </row>
    <row r="158" spans="3:15" ht="33.75" x14ac:dyDescent="0.2">
      <c r="C158" s="9" t="s">
        <v>4402</v>
      </c>
      <c r="D158" s="9" t="s">
        <v>2340</v>
      </c>
      <c r="E158" s="9"/>
      <c r="F158" s="13"/>
      <c r="G158" s="9"/>
      <c r="H158" s="9"/>
      <c r="I158" s="10" t="s">
        <v>2341</v>
      </c>
      <c r="J158" s="11"/>
      <c r="K158" s="11"/>
      <c r="L158" s="11"/>
      <c r="M158" s="9" t="str">
        <f>_xlfn.XLOOKUP($N158,'02 Design'!AD:AD,'02 Design'!F:F,"")</f>
        <v>PSY-39011</v>
      </c>
      <c r="N158" s="10" t="s">
        <v>4487</v>
      </c>
      <c r="O158" s="9" t="str">
        <f t="shared" si="2"/>
        <v>Test Report</v>
      </c>
    </row>
    <row r="159" spans="3:15" ht="39" x14ac:dyDescent="0.2">
      <c r="C159" s="9" t="s">
        <v>4402</v>
      </c>
      <c r="D159" s="9" t="s">
        <v>2631</v>
      </c>
      <c r="E159" s="9" t="s">
        <v>3409</v>
      </c>
      <c r="F159" s="8">
        <v>46098</v>
      </c>
      <c r="G159" s="9" t="s">
        <v>767</v>
      </c>
      <c r="H159" s="9" t="s">
        <v>3410</v>
      </c>
      <c r="I159" s="10" t="s">
        <v>2632</v>
      </c>
      <c r="J159" s="11"/>
      <c r="K159" s="11"/>
      <c r="L159" s="12" t="s">
        <v>768</v>
      </c>
      <c r="M159" s="9" t="s">
        <v>4726</v>
      </c>
      <c r="N159" s="10" t="s">
        <v>4488</v>
      </c>
      <c r="O159" s="9" t="str">
        <f t="shared" si="2"/>
        <v>Test Report</v>
      </c>
    </row>
    <row r="160" spans="3:15" ht="33.75" x14ac:dyDescent="0.2">
      <c r="C160" s="9" t="s">
        <v>4402</v>
      </c>
      <c r="D160" s="9" t="s">
        <v>2635</v>
      </c>
      <c r="E160" s="9"/>
      <c r="F160" s="8"/>
      <c r="G160" s="9"/>
      <c r="H160" s="9"/>
      <c r="I160" s="10" t="s">
        <v>2636</v>
      </c>
      <c r="J160" s="11"/>
      <c r="K160" s="11"/>
      <c r="L160" s="11"/>
      <c r="M160" s="9" t="s">
        <v>1075</v>
      </c>
      <c r="N160" s="10" t="s">
        <v>4489</v>
      </c>
      <c r="O160" s="9" t="str">
        <f t="shared" si="2"/>
        <v>Test Report</v>
      </c>
    </row>
    <row r="161" spans="3:15" ht="33.75" x14ac:dyDescent="0.2">
      <c r="C161" s="9" t="s">
        <v>4402</v>
      </c>
      <c r="D161" s="9" t="s">
        <v>2626</v>
      </c>
      <c r="E161" s="9"/>
      <c r="F161" s="8"/>
      <c r="G161" s="9"/>
      <c r="H161" s="9"/>
      <c r="I161" s="10" t="s">
        <v>2638</v>
      </c>
      <c r="J161" s="11"/>
      <c r="K161" s="11"/>
      <c r="L161" s="11"/>
      <c r="M161" s="9" t="str">
        <f>_xlfn.XLOOKUP($N161,'02 Design'!AD:AD,'02 Design'!F:F,"")</f>
        <v>PSY-390xx</v>
      </c>
      <c r="N161" s="10" t="s">
        <v>4490</v>
      </c>
      <c r="O161" s="9" t="str">
        <f t="shared" si="2"/>
        <v>Test Report</v>
      </c>
    </row>
    <row r="162" spans="3:15" ht="33.75" x14ac:dyDescent="0.2">
      <c r="C162" s="9" t="s">
        <v>4402</v>
      </c>
      <c r="D162" s="9" t="s">
        <v>2626</v>
      </c>
      <c r="E162" s="9"/>
      <c r="F162" s="8"/>
      <c r="G162" s="9"/>
      <c r="H162" s="9"/>
      <c r="I162" s="10" t="s">
        <v>2640</v>
      </c>
      <c r="J162" s="11"/>
      <c r="K162" s="11"/>
      <c r="L162" s="11"/>
      <c r="M162" s="9" t="str">
        <f>_xlfn.XLOOKUP($N162,'02 Design'!AD:AD,'02 Design'!F:F,"")</f>
        <v>PSY-390xx</v>
      </c>
      <c r="N162" s="10" t="s">
        <v>4491</v>
      </c>
      <c r="O162" s="9" t="str">
        <f t="shared" si="2"/>
        <v>Test Report</v>
      </c>
    </row>
    <row r="163" spans="3:15" ht="39" x14ac:dyDescent="0.2">
      <c r="C163" s="14" t="s">
        <v>4402</v>
      </c>
      <c r="D163" s="14" t="s">
        <v>2641</v>
      </c>
      <c r="E163" s="17"/>
      <c r="F163" s="17"/>
      <c r="G163" s="17"/>
      <c r="H163" s="17"/>
      <c r="I163" s="16" t="s">
        <v>2642</v>
      </c>
      <c r="J163" s="17"/>
      <c r="K163" s="17"/>
      <c r="L163" s="18" t="s">
        <v>527</v>
      </c>
      <c r="M163" s="14" t="str">
        <f>_xlfn.XLOOKUP($N163,'02 Design'!AD:AD,'02 Design'!F:F,"")</f>
        <v>SCA-39200</v>
      </c>
      <c r="N163" s="16" t="s">
        <v>496</v>
      </c>
      <c r="O163" s="14" t="str">
        <f t="shared" si="2"/>
        <v>Test Procedure</v>
      </c>
    </row>
    <row r="164" spans="3:15" ht="39" x14ac:dyDescent="0.2">
      <c r="C164" s="14" t="s">
        <v>4402</v>
      </c>
      <c r="D164" s="14" t="s">
        <v>2645</v>
      </c>
      <c r="E164" s="17"/>
      <c r="F164" s="17"/>
      <c r="G164" s="17"/>
      <c r="H164" s="17"/>
      <c r="I164" s="16" t="s">
        <v>2646</v>
      </c>
      <c r="J164" s="17"/>
      <c r="K164" s="17"/>
      <c r="L164" s="18" t="s">
        <v>527</v>
      </c>
      <c r="M164" s="14" t="str">
        <f>_xlfn.XLOOKUP($N164,'02 Design'!AD:AD,'02 Design'!F:F,"")</f>
        <v>SCA-39201</v>
      </c>
      <c r="N164" s="16" t="s">
        <v>4498</v>
      </c>
      <c r="O164" s="14" t="str">
        <f t="shared" si="2"/>
        <v>Test Procedure</v>
      </c>
    </row>
    <row r="165" spans="3:15" ht="39" x14ac:dyDescent="0.2">
      <c r="C165" s="14" t="s">
        <v>4402</v>
      </c>
      <c r="D165" s="14" t="s">
        <v>2649</v>
      </c>
      <c r="E165" s="17"/>
      <c r="F165" s="17"/>
      <c r="G165" s="17"/>
      <c r="H165" s="17"/>
      <c r="I165" s="16" t="s">
        <v>2650</v>
      </c>
      <c r="J165" s="17"/>
      <c r="K165" s="17"/>
      <c r="L165" s="18" t="s">
        <v>527</v>
      </c>
      <c r="M165" s="14" t="str">
        <f>_xlfn.XLOOKUP($N165,'02 Design'!AD:AD,'02 Design'!F:F,"")</f>
        <v>SCA-39202</v>
      </c>
      <c r="N165" s="16" t="s">
        <v>4499</v>
      </c>
      <c r="O165" s="14" t="str">
        <f t="shared" si="2"/>
        <v>Test Procedure</v>
      </c>
    </row>
    <row r="166" spans="3:15" ht="39" x14ac:dyDescent="0.2">
      <c r="C166" s="14" t="s">
        <v>4402</v>
      </c>
      <c r="D166" s="14" t="s">
        <v>2653</v>
      </c>
      <c r="E166" s="17"/>
      <c r="F166" s="17"/>
      <c r="G166" s="17"/>
      <c r="H166" s="17"/>
      <c r="I166" s="16" t="s">
        <v>2654</v>
      </c>
      <c r="J166" s="17"/>
      <c r="K166" s="17"/>
      <c r="L166" s="18" t="s">
        <v>527</v>
      </c>
      <c r="M166" s="14" t="str">
        <f>_xlfn.XLOOKUP($N166,'02 Design'!AD:AD,'02 Design'!F:F,"")</f>
        <v>SCA-39203</v>
      </c>
      <c r="N166" s="16" t="s">
        <v>4500</v>
      </c>
      <c r="O166" s="14" t="str">
        <f t="shared" si="2"/>
        <v>Test Procedure</v>
      </c>
    </row>
    <row r="167" spans="3:15" ht="39" x14ac:dyDescent="0.2">
      <c r="C167" s="14" t="s">
        <v>4402</v>
      </c>
      <c r="D167" s="14" t="s">
        <v>2643</v>
      </c>
      <c r="E167" s="17"/>
      <c r="F167" s="17"/>
      <c r="G167" s="17"/>
      <c r="H167" s="17"/>
      <c r="I167" s="16" t="s">
        <v>2644</v>
      </c>
      <c r="J167" s="17"/>
      <c r="K167" s="17"/>
      <c r="L167" s="18" t="s">
        <v>527</v>
      </c>
      <c r="M167" s="14" t="str">
        <f>_xlfn.XLOOKUP($N167,'02 Design'!AD:AD,'02 Design'!F:F,"")</f>
        <v>SCA-39200</v>
      </c>
      <c r="N167" s="16" t="s">
        <v>496</v>
      </c>
      <c r="O167" s="14" t="str">
        <f t="shared" si="2"/>
        <v>Test Report</v>
      </c>
    </row>
    <row r="168" spans="3:15" ht="39" x14ac:dyDescent="0.2">
      <c r="C168" s="14" t="s">
        <v>4402</v>
      </c>
      <c r="D168" s="14" t="s">
        <v>2647</v>
      </c>
      <c r="E168" s="17"/>
      <c r="F168" s="17"/>
      <c r="G168" s="17"/>
      <c r="H168" s="17"/>
      <c r="I168" s="16" t="s">
        <v>2648</v>
      </c>
      <c r="J168" s="17"/>
      <c r="K168" s="17"/>
      <c r="L168" s="18" t="s">
        <v>527</v>
      </c>
      <c r="M168" s="14" t="str">
        <f>_xlfn.XLOOKUP($N168,'02 Design'!AD:AD,'02 Design'!F:F,"")</f>
        <v>SCA-39201</v>
      </c>
      <c r="N168" s="16" t="s">
        <v>4498</v>
      </c>
      <c r="O168" s="14" t="str">
        <f t="shared" si="2"/>
        <v>Test Report</v>
      </c>
    </row>
    <row r="169" spans="3:15" ht="39" x14ac:dyDescent="0.2">
      <c r="C169" s="14" t="s">
        <v>4402</v>
      </c>
      <c r="D169" s="14" t="s">
        <v>2651</v>
      </c>
      <c r="E169" s="17"/>
      <c r="F169" s="17"/>
      <c r="G169" s="17"/>
      <c r="H169" s="17"/>
      <c r="I169" s="16" t="s">
        <v>2652</v>
      </c>
      <c r="J169" s="17"/>
      <c r="K169" s="17"/>
      <c r="L169" s="18" t="s">
        <v>527</v>
      </c>
      <c r="M169" s="14" t="str">
        <f>_xlfn.XLOOKUP($N169,'02 Design'!AD:AD,'02 Design'!F:F,"")</f>
        <v>SCA-39202</v>
      </c>
      <c r="N169" s="16" t="s">
        <v>4499</v>
      </c>
      <c r="O169" s="14" t="str">
        <f t="shared" si="2"/>
        <v>Test Report</v>
      </c>
    </row>
    <row r="170" spans="3:15" ht="39" x14ac:dyDescent="0.2">
      <c r="C170" s="14" t="s">
        <v>4402</v>
      </c>
      <c r="D170" s="14" t="s">
        <v>2655</v>
      </c>
      <c r="E170" s="17"/>
      <c r="F170" s="17"/>
      <c r="G170" s="17"/>
      <c r="H170" s="17"/>
      <c r="I170" s="16" t="s">
        <v>2656</v>
      </c>
      <c r="J170" s="17"/>
      <c r="K170" s="17"/>
      <c r="L170" s="18" t="s">
        <v>527</v>
      </c>
      <c r="M170" s="14" t="str">
        <f>_xlfn.XLOOKUP($N170,'02 Design'!AD:AD,'02 Design'!F:F,"")</f>
        <v>SCA-39203</v>
      </c>
      <c r="N170" s="16" t="s">
        <v>4500</v>
      </c>
      <c r="O170" s="14" t="str">
        <f t="shared" si="2"/>
        <v>Test Report</v>
      </c>
    </row>
    <row r="171" spans="3:15" ht="67.5" x14ac:dyDescent="0.2">
      <c r="C171" s="9" t="s">
        <v>4402</v>
      </c>
      <c r="D171" s="9" t="s">
        <v>2342</v>
      </c>
      <c r="E171" s="19" t="s">
        <v>3498</v>
      </c>
      <c r="F171" s="8" t="s">
        <v>3499</v>
      </c>
      <c r="G171" s="9"/>
      <c r="H171" s="8"/>
      <c r="I171" s="10" t="s">
        <v>2343</v>
      </c>
      <c r="J171" s="11"/>
      <c r="K171" s="11"/>
      <c r="L171" s="11"/>
      <c r="M171" s="9" t="str">
        <f>_xlfn.XLOOKUP($N171,'02 Design'!AD:AD,'02 Design'!F:F,"")</f>
        <v>MDW-39001</v>
      </c>
      <c r="N171" s="10" t="s">
        <v>4501</v>
      </c>
      <c r="O171" s="9" t="str">
        <f t="shared" si="2"/>
        <v>Test Procedure</v>
      </c>
    </row>
    <row r="172" spans="3:15" ht="101.25" x14ac:dyDescent="0.2">
      <c r="C172" s="9" t="s">
        <v>4402</v>
      </c>
      <c r="D172" s="9" t="s">
        <v>2070</v>
      </c>
      <c r="E172" s="19" t="s">
        <v>3500</v>
      </c>
      <c r="F172" s="8" t="s">
        <v>3501</v>
      </c>
      <c r="G172" s="9"/>
      <c r="H172" s="8"/>
      <c r="I172" s="10" t="s">
        <v>2071</v>
      </c>
      <c r="J172" s="11"/>
      <c r="K172" s="11"/>
      <c r="L172" s="11"/>
      <c r="M172" s="9" t="str">
        <f>_xlfn.XLOOKUP($N172,'02 Design'!AD:AD,'02 Design'!F:F,"")</f>
        <v>MDW-39002</v>
      </c>
      <c r="N172" s="10" t="s">
        <v>4502</v>
      </c>
      <c r="O172" s="9" t="str">
        <f t="shared" si="2"/>
        <v>Test Procedure</v>
      </c>
    </row>
    <row r="173" spans="3:15" ht="39" x14ac:dyDescent="0.2">
      <c r="C173" s="9" t="s">
        <v>4402</v>
      </c>
      <c r="D173" s="9" t="s">
        <v>3502</v>
      </c>
      <c r="E173" s="9" t="s">
        <v>3503</v>
      </c>
      <c r="F173" s="8">
        <v>46157</v>
      </c>
      <c r="G173" s="9" t="s">
        <v>767</v>
      </c>
      <c r="H173" s="8" t="s">
        <v>3504</v>
      </c>
      <c r="I173" s="10" t="s">
        <v>3505</v>
      </c>
      <c r="J173" s="11"/>
      <c r="K173" s="11"/>
      <c r="L173" s="12" t="s">
        <v>768</v>
      </c>
      <c r="M173" s="9" t="str">
        <f>_xlfn.XLOOKUP($N173,'02 Design'!AD:AD,'02 Design'!F:F,"")</f>
        <v>MDW-39003</v>
      </c>
      <c r="N173" s="10" t="s">
        <v>4503</v>
      </c>
      <c r="O173" s="9" t="str">
        <f t="shared" si="2"/>
        <v>Test Procedure</v>
      </c>
    </row>
    <row r="174" spans="3:15" ht="67.5" x14ac:dyDescent="0.2">
      <c r="C174" s="9" t="s">
        <v>4402</v>
      </c>
      <c r="D174" s="9" t="s">
        <v>2346</v>
      </c>
      <c r="E174" s="19" t="s">
        <v>3506</v>
      </c>
      <c r="F174" s="8"/>
      <c r="G174" s="9"/>
      <c r="H174" s="8"/>
      <c r="I174" s="10" t="s">
        <v>2347</v>
      </c>
      <c r="J174" s="11"/>
      <c r="K174" s="11"/>
      <c r="L174" s="11"/>
      <c r="M174" s="9" t="str">
        <f>_xlfn.XLOOKUP($N174,'02 Design'!AD:AD,'02 Design'!F:F,"")</f>
        <v>MDW-39004</v>
      </c>
      <c r="N174" s="10" t="s">
        <v>4504</v>
      </c>
      <c r="O174" s="9" t="str">
        <f t="shared" si="2"/>
        <v>Test Procedure</v>
      </c>
    </row>
    <row r="175" spans="3:15" ht="33.75" x14ac:dyDescent="0.2">
      <c r="C175" s="9" t="s">
        <v>4402</v>
      </c>
      <c r="D175" s="9" t="s">
        <v>3507</v>
      </c>
      <c r="E175" s="9"/>
      <c r="F175" s="8"/>
      <c r="G175" s="9"/>
      <c r="H175" s="8" t="s">
        <v>878</v>
      </c>
      <c r="I175" s="10" t="s">
        <v>3508</v>
      </c>
      <c r="J175" s="11"/>
      <c r="K175" s="11"/>
      <c r="L175" s="11"/>
      <c r="M175" s="9" t="s">
        <v>4725</v>
      </c>
      <c r="N175" s="10" t="s">
        <v>4505</v>
      </c>
      <c r="O175" s="9" t="str">
        <f t="shared" si="2"/>
        <v>Test Procedure</v>
      </c>
    </row>
    <row r="176" spans="3:15" ht="33.75" x14ac:dyDescent="0.2">
      <c r="C176" s="9" t="s">
        <v>4402</v>
      </c>
      <c r="D176" s="9" t="s">
        <v>2350</v>
      </c>
      <c r="E176" s="9"/>
      <c r="F176" s="8"/>
      <c r="G176" s="9"/>
      <c r="H176" s="8" t="s">
        <v>878</v>
      </c>
      <c r="I176" s="10" t="s">
        <v>2351</v>
      </c>
      <c r="J176" s="11"/>
      <c r="K176" s="11"/>
      <c r="L176" s="11"/>
      <c r="M176" s="9" t="str">
        <f>_xlfn.XLOOKUP($N176,'02 Design'!AD:AD,'02 Design'!F:F,"")</f>
        <v>MDW-39232</v>
      </c>
      <c r="N176" s="10" t="s">
        <v>4506</v>
      </c>
      <c r="O176" s="9" t="str">
        <f t="shared" si="2"/>
        <v>Test Procedure</v>
      </c>
    </row>
    <row r="177" spans="3:15" ht="33.75" x14ac:dyDescent="0.2">
      <c r="C177" s="9" t="s">
        <v>4402</v>
      </c>
      <c r="D177" s="9" t="s">
        <v>2075</v>
      </c>
      <c r="E177" s="9"/>
      <c r="F177" s="8"/>
      <c r="G177" s="9"/>
      <c r="H177" s="8" t="s">
        <v>878</v>
      </c>
      <c r="I177" s="10" t="s">
        <v>2076</v>
      </c>
      <c r="J177" s="11"/>
      <c r="K177" s="11"/>
      <c r="L177" s="11"/>
      <c r="M177" s="9" t="s">
        <v>4724</v>
      </c>
      <c r="N177" s="10" t="s">
        <v>4507</v>
      </c>
      <c r="O177" s="9" t="str">
        <f t="shared" si="2"/>
        <v>Test Procedure</v>
      </c>
    </row>
    <row r="178" spans="3:15" ht="67.5" x14ac:dyDescent="0.2">
      <c r="C178" s="9" t="s">
        <v>4402</v>
      </c>
      <c r="D178" s="9" t="s">
        <v>2081</v>
      </c>
      <c r="E178" s="19" t="s">
        <v>3509</v>
      </c>
      <c r="F178" s="8"/>
      <c r="G178" s="9"/>
      <c r="H178" s="8" t="s">
        <v>878</v>
      </c>
      <c r="I178" s="10" t="s">
        <v>2082</v>
      </c>
      <c r="J178" s="11"/>
      <c r="K178" s="11"/>
      <c r="L178" s="11"/>
      <c r="M178" s="9" t="str">
        <f>_xlfn.XLOOKUP($N178,'02 Design'!AD:AD,'02 Design'!F:F,"")</f>
        <v>MDW-39235</v>
      </c>
      <c r="N178" s="10" t="s">
        <v>4508</v>
      </c>
      <c r="O178" s="9" t="str">
        <f t="shared" si="2"/>
        <v>Test Procedure</v>
      </c>
    </row>
    <row r="179" spans="3:15" ht="67.5" x14ac:dyDescent="0.2">
      <c r="C179" s="9" t="s">
        <v>4402</v>
      </c>
      <c r="D179" s="9" t="s">
        <v>2085</v>
      </c>
      <c r="E179" s="9" t="s">
        <v>3510</v>
      </c>
      <c r="F179" s="8">
        <v>46218</v>
      </c>
      <c r="G179" s="9" t="s">
        <v>767</v>
      </c>
      <c r="H179" s="8" t="s">
        <v>878</v>
      </c>
      <c r="I179" s="10" t="s">
        <v>2086</v>
      </c>
      <c r="J179" s="11"/>
      <c r="K179" s="11"/>
      <c r="L179" s="12" t="s">
        <v>768</v>
      </c>
      <c r="M179" s="9" t="str">
        <f>_xlfn.XLOOKUP($N179,'02 Design'!AD:AD,'02 Design'!F:F,"")</f>
        <v>MDW-39236</v>
      </c>
      <c r="N179" s="10" t="s">
        <v>4509</v>
      </c>
      <c r="O179" s="9" t="str">
        <f t="shared" si="2"/>
        <v>Test Procedure</v>
      </c>
    </row>
    <row r="180" spans="3:15" ht="33.75" x14ac:dyDescent="0.2">
      <c r="C180" s="9" t="s">
        <v>4402</v>
      </c>
      <c r="D180" s="9" t="s">
        <v>3511</v>
      </c>
      <c r="E180" s="9"/>
      <c r="F180" s="8"/>
      <c r="G180" s="9"/>
      <c r="H180" s="8"/>
      <c r="I180" s="10" t="s">
        <v>3512</v>
      </c>
      <c r="J180" s="11"/>
      <c r="K180" s="11"/>
      <c r="L180" s="11"/>
      <c r="M180" s="9" t="str">
        <f>_xlfn.XLOOKUP($N180,'02 Design'!AD:AD,'02 Design'!F:F,"")</f>
        <v>MDW-39237</v>
      </c>
      <c r="N180" s="10" t="s">
        <v>4510</v>
      </c>
      <c r="O180" s="9" t="str">
        <f t="shared" si="2"/>
        <v>Test Procedure</v>
      </c>
    </row>
    <row r="181" spans="3:15" ht="33.75" x14ac:dyDescent="0.2">
      <c r="C181" s="9" t="s">
        <v>4402</v>
      </c>
      <c r="D181" s="9" t="s">
        <v>3513</v>
      </c>
      <c r="E181" s="9"/>
      <c r="F181" s="8"/>
      <c r="G181" s="9"/>
      <c r="H181" s="8"/>
      <c r="I181" s="10" t="s">
        <v>3514</v>
      </c>
      <c r="J181" s="11"/>
      <c r="K181" s="11"/>
      <c r="L181" s="11"/>
      <c r="M181" s="9" t="str">
        <f>_xlfn.XLOOKUP($N181,'02 Design'!AD:AD,'02 Design'!F:F,"")</f>
        <v>MDW-39238</v>
      </c>
      <c r="N181" s="10" t="s">
        <v>4511</v>
      </c>
      <c r="O181" s="9" t="str">
        <f t="shared" si="2"/>
        <v>Test Procedure</v>
      </c>
    </row>
    <row r="182" spans="3:15" ht="67.5" x14ac:dyDescent="0.2">
      <c r="C182" s="9" t="s">
        <v>4402</v>
      </c>
      <c r="D182" s="9" t="s">
        <v>2089</v>
      </c>
      <c r="E182" s="9" t="s">
        <v>3515</v>
      </c>
      <c r="F182" s="8">
        <v>46218</v>
      </c>
      <c r="G182" s="9" t="s">
        <v>767</v>
      </c>
      <c r="H182" s="8" t="s">
        <v>878</v>
      </c>
      <c r="I182" s="10" t="s">
        <v>2090</v>
      </c>
      <c r="J182" s="11"/>
      <c r="K182" s="11"/>
      <c r="L182" s="12" t="s">
        <v>768</v>
      </c>
      <c r="M182" s="9" t="s">
        <v>449</v>
      </c>
      <c r="N182" s="10" t="s">
        <v>52</v>
      </c>
      <c r="O182" s="9" t="str">
        <f t="shared" si="2"/>
        <v>Test Procedure</v>
      </c>
    </row>
    <row r="183" spans="3:15" ht="67.5" x14ac:dyDescent="0.2">
      <c r="C183" s="9" t="s">
        <v>4402</v>
      </c>
      <c r="D183" s="9" t="s">
        <v>2093</v>
      </c>
      <c r="E183" s="9" t="s">
        <v>3516</v>
      </c>
      <c r="F183" s="8">
        <v>46218</v>
      </c>
      <c r="G183" s="9" t="s">
        <v>767</v>
      </c>
      <c r="H183" s="8" t="s">
        <v>878</v>
      </c>
      <c r="I183" s="10" t="s">
        <v>2094</v>
      </c>
      <c r="J183" s="11"/>
      <c r="K183" s="11"/>
      <c r="L183" s="12" t="s">
        <v>768</v>
      </c>
      <c r="M183" s="9" t="str">
        <f>_xlfn.XLOOKUP($N183,'02 Design'!AD:AD,'02 Design'!F:F,"")</f>
        <v>MDW-39240</v>
      </c>
      <c r="N183" s="10" t="s">
        <v>1921</v>
      </c>
      <c r="O183" s="9" t="str">
        <f t="shared" si="2"/>
        <v>Test Procedure</v>
      </c>
    </row>
    <row r="184" spans="3:15" ht="39" x14ac:dyDescent="0.2">
      <c r="C184" s="9" t="s">
        <v>4402</v>
      </c>
      <c r="D184" s="9" t="s">
        <v>3517</v>
      </c>
      <c r="E184" s="9" t="s">
        <v>3518</v>
      </c>
      <c r="F184" s="8">
        <v>46093</v>
      </c>
      <c r="G184" s="9" t="s">
        <v>767</v>
      </c>
      <c r="H184" s="8" t="s">
        <v>878</v>
      </c>
      <c r="I184" s="10" t="s">
        <v>3519</v>
      </c>
      <c r="J184" s="11"/>
      <c r="K184" s="11"/>
      <c r="L184" s="12" t="s">
        <v>768</v>
      </c>
      <c r="M184" s="9" t="str">
        <f>_xlfn.XLOOKUP($N184,'02 Design'!AD:AD,'02 Design'!F:F,"")</f>
        <v>MDW-39241</v>
      </c>
      <c r="N184" s="10" t="s">
        <v>1922</v>
      </c>
      <c r="O184" s="9" t="str">
        <f t="shared" si="2"/>
        <v>Test Procedure</v>
      </c>
    </row>
    <row r="185" spans="3:15" ht="39" x14ac:dyDescent="0.2">
      <c r="C185" s="9" t="s">
        <v>4402</v>
      </c>
      <c r="D185" s="9" t="s">
        <v>3520</v>
      </c>
      <c r="E185" s="9" t="s">
        <v>3521</v>
      </c>
      <c r="F185" s="8">
        <v>46097</v>
      </c>
      <c r="G185" s="9" t="s">
        <v>767</v>
      </c>
      <c r="H185" s="8" t="s">
        <v>878</v>
      </c>
      <c r="I185" s="10" t="s">
        <v>3522</v>
      </c>
      <c r="J185" s="11"/>
      <c r="K185" s="11"/>
      <c r="L185" s="12" t="s">
        <v>768</v>
      </c>
      <c r="M185" s="9" t="str">
        <f>_xlfn.XLOOKUP($N185,'02 Design'!AD:AD,'02 Design'!F:F,"")</f>
        <v>MDW-39242</v>
      </c>
      <c r="N185" s="10" t="s">
        <v>1923</v>
      </c>
      <c r="O185" s="9" t="str">
        <f t="shared" si="2"/>
        <v>Test Procedure</v>
      </c>
    </row>
    <row r="186" spans="3:15" ht="39" x14ac:dyDescent="0.2">
      <c r="C186" s="9" t="s">
        <v>4402</v>
      </c>
      <c r="D186" s="9" t="s">
        <v>3523</v>
      </c>
      <c r="E186" s="9" t="s">
        <v>3524</v>
      </c>
      <c r="F186" s="8">
        <v>46071</v>
      </c>
      <c r="G186" s="9" t="s">
        <v>767</v>
      </c>
      <c r="H186" s="8" t="s">
        <v>878</v>
      </c>
      <c r="I186" s="10" t="s">
        <v>3525</v>
      </c>
      <c r="J186" s="11"/>
      <c r="K186" s="11"/>
      <c r="L186" s="12" t="s">
        <v>768</v>
      </c>
      <c r="M186" s="9" t="str">
        <f>_xlfn.XLOOKUP($N186,'02 Design'!AD:AD,'02 Design'!F:F,"")</f>
        <v>MDW-39001</v>
      </c>
      <c r="N186" s="10" t="s">
        <v>4512</v>
      </c>
      <c r="O186" s="9" t="str">
        <f t="shared" si="2"/>
        <v>Test Procedure</v>
      </c>
    </row>
    <row r="187" spans="3:15" ht="33.75" x14ac:dyDescent="0.2">
      <c r="C187" s="9" t="s">
        <v>4402</v>
      </c>
      <c r="D187" s="9" t="s">
        <v>2097</v>
      </c>
      <c r="E187" s="9"/>
      <c r="F187" s="8"/>
      <c r="G187" s="9"/>
      <c r="H187" s="8"/>
      <c r="I187" s="10" t="s">
        <v>2098</v>
      </c>
      <c r="J187" s="11"/>
      <c r="K187" s="11"/>
      <c r="L187" s="11"/>
      <c r="M187" s="9" t="str">
        <f>_xlfn.XLOOKUP($N187,'02 Design'!AD:AD,'02 Design'!F:F,"")</f>
        <v>MDW-39244</v>
      </c>
      <c r="N187" s="10" t="s">
        <v>473</v>
      </c>
      <c r="O187" s="9" t="str">
        <f t="shared" si="2"/>
        <v>Test Procedure</v>
      </c>
    </row>
    <row r="188" spans="3:15" ht="39" x14ac:dyDescent="0.2">
      <c r="C188" s="9" t="s">
        <v>4402</v>
      </c>
      <c r="D188" s="9" t="s">
        <v>3526</v>
      </c>
      <c r="E188" s="9" t="s">
        <v>3527</v>
      </c>
      <c r="F188" s="8">
        <v>46105</v>
      </c>
      <c r="G188" s="9" t="s">
        <v>767</v>
      </c>
      <c r="H188" s="8" t="s">
        <v>878</v>
      </c>
      <c r="I188" s="10" t="s">
        <v>3528</v>
      </c>
      <c r="J188" s="11"/>
      <c r="K188" s="11"/>
      <c r="L188" s="12" t="s">
        <v>768</v>
      </c>
      <c r="M188" s="9" t="str">
        <f>_xlfn.XLOOKUP($N188,'02 Design'!AD:AD,'02 Design'!F:F,"")</f>
        <v>MDW-39245</v>
      </c>
      <c r="N188" s="10" t="s">
        <v>474</v>
      </c>
      <c r="O188" s="9" t="str">
        <f t="shared" si="2"/>
        <v>Test Procedure</v>
      </c>
    </row>
    <row r="189" spans="3:15" ht="39" x14ac:dyDescent="0.2">
      <c r="C189" s="9" t="s">
        <v>4402</v>
      </c>
      <c r="D189" s="9" t="s">
        <v>3529</v>
      </c>
      <c r="E189" s="9" t="s">
        <v>3530</v>
      </c>
      <c r="F189" s="8">
        <v>46132</v>
      </c>
      <c r="G189" s="9" t="s">
        <v>767</v>
      </c>
      <c r="H189" s="8" t="s">
        <v>878</v>
      </c>
      <c r="I189" s="10" t="s">
        <v>3531</v>
      </c>
      <c r="J189" s="11"/>
      <c r="K189" s="11"/>
      <c r="L189" s="12" t="s">
        <v>768</v>
      </c>
      <c r="M189" s="9" t="s">
        <v>4723</v>
      </c>
      <c r="N189" s="10" t="s">
        <v>4513</v>
      </c>
      <c r="O189" s="9" t="str">
        <f t="shared" si="2"/>
        <v>Test Procedure</v>
      </c>
    </row>
    <row r="190" spans="3:15" ht="67.5" x14ac:dyDescent="0.2">
      <c r="C190" s="9" t="s">
        <v>4402</v>
      </c>
      <c r="D190" s="9" t="s">
        <v>2103</v>
      </c>
      <c r="E190" s="9" t="s">
        <v>3532</v>
      </c>
      <c r="F190" s="8">
        <v>46218</v>
      </c>
      <c r="G190" s="9" t="s">
        <v>767</v>
      </c>
      <c r="H190" s="8" t="s">
        <v>878</v>
      </c>
      <c r="I190" s="10" t="s">
        <v>3533</v>
      </c>
      <c r="J190" s="11"/>
      <c r="K190" s="11"/>
      <c r="L190" s="12" t="s">
        <v>768</v>
      </c>
      <c r="M190" s="9" t="str">
        <f>_xlfn.XLOOKUP($N190,'02 Design'!AD:AD,'02 Design'!F:F,"")</f>
        <v>MDW-39249</v>
      </c>
      <c r="N190" s="10" t="s">
        <v>1886</v>
      </c>
      <c r="O190" s="9" t="str">
        <f t="shared" si="2"/>
        <v>Test Procedure</v>
      </c>
    </row>
    <row r="191" spans="3:15" ht="67.5" x14ac:dyDescent="0.2">
      <c r="C191" s="9" t="s">
        <v>4402</v>
      </c>
      <c r="D191" s="9" t="s">
        <v>2107</v>
      </c>
      <c r="E191" s="9" t="s">
        <v>3534</v>
      </c>
      <c r="F191" s="8">
        <v>46218</v>
      </c>
      <c r="G191" s="9" t="s">
        <v>767</v>
      </c>
      <c r="H191" s="8" t="s">
        <v>878</v>
      </c>
      <c r="I191" s="10" t="s">
        <v>2108</v>
      </c>
      <c r="J191" s="11"/>
      <c r="K191" s="11"/>
      <c r="L191" s="12" t="s">
        <v>768</v>
      </c>
      <c r="M191" s="9" t="str">
        <f>_xlfn.XLOOKUP($N191,'02 Design'!AD:AD,'02 Design'!F:F,"")</f>
        <v>MDW-39250</v>
      </c>
      <c r="N191" s="10" t="s">
        <v>4514</v>
      </c>
      <c r="O191" s="9" t="str">
        <f t="shared" si="2"/>
        <v>Test Procedure</v>
      </c>
    </row>
    <row r="192" spans="3:15" ht="39" x14ac:dyDescent="0.2">
      <c r="C192" s="14" t="s">
        <v>4402</v>
      </c>
      <c r="D192" s="14" t="s">
        <v>3535</v>
      </c>
      <c r="E192" s="14"/>
      <c r="F192" s="15"/>
      <c r="G192" s="14"/>
      <c r="H192" s="15"/>
      <c r="I192" s="16" t="s">
        <v>3536</v>
      </c>
      <c r="J192" s="17"/>
      <c r="K192" s="17"/>
      <c r="L192" s="18" t="s">
        <v>527</v>
      </c>
      <c r="M192" s="14" t="str">
        <f>_xlfn.XLOOKUP($N192,'02 Design'!AD:AD,'02 Design'!F:F,"")</f>
        <v>MDW-39251</v>
      </c>
      <c r="N192" s="16" t="s">
        <v>1888</v>
      </c>
      <c r="O192" s="14" t="str">
        <f t="shared" si="2"/>
        <v>Test Procedure</v>
      </c>
    </row>
    <row r="193" spans="3:15" ht="39" x14ac:dyDescent="0.2">
      <c r="C193" s="9" t="s">
        <v>4402</v>
      </c>
      <c r="D193" s="9" t="s">
        <v>3537</v>
      </c>
      <c r="E193" s="9" t="s">
        <v>3538</v>
      </c>
      <c r="F193" s="8">
        <v>46104</v>
      </c>
      <c r="G193" s="9" t="s">
        <v>767</v>
      </c>
      <c r="H193" s="8" t="s">
        <v>878</v>
      </c>
      <c r="I193" s="10" t="s">
        <v>3539</v>
      </c>
      <c r="J193" s="11"/>
      <c r="K193" s="11"/>
      <c r="L193" s="12" t="s">
        <v>768</v>
      </c>
      <c r="M193" s="9" t="s">
        <v>1298</v>
      </c>
      <c r="N193" s="10" t="s">
        <v>4515</v>
      </c>
      <c r="O193" s="9" t="str">
        <f t="shared" si="2"/>
        <v>Test Procedure</v>
      </c>
    </row>
    <row r="194" spans="3:15" ht="67.5" x14ac:dyDescent="0.2">
      <c r="C194" s="9" t="s">
        <v>4402</v>
      </c>
      <c r="D194" s="9" t="s">
        <v>2111</v>
      </c>
      <c r="E194" s="9" t="s">
        <v>3540</v>
      </c>
      <c r="F194" s="8">
        <v>46218</v>
      </c>
      <c r="G194" s="9" t="s">
        <v>767</v>
      </c>
      <c r="H194" s="8" t="s">
        <v>878</v>
      </c>
      <c r="I194" s="10" t="s">
        <v>2112</v>
      </c>
      <c r="J194" s="11"/>
      <c r="K194" s="11"/>
      <c r="L194" s="12" t="s">
        <v>768</v>
      </c>
      <c r="M194" s="9" t="str">
        <f>_xlfn.XLOOKUP($N194,'02 Design'!AD:AD,'02 Design'!F:F,"")</f>
        <v>MDW-39253</v>
      </c>
      <c r="N194" s="10" t="s">
        <v>1890</v>
      </c>
      <c r="O194" s="9" t="str">
        <f t="shared" si="2"/>
        <v>Test Procedure</v>
      </c>
    </row>
    <row r="195" spans="3:15" ht="39" x14ac:dyDescent="0.2">
      <c r="C195" s="9" t="s">
        <v>4402</v>
      </c>
      <c r="D195" s="9" t="s">
        <v>3541</v>
      </c>
      <c r="E195" s="9" t="s">
        <v>3542</v>
      </c>
      <c r="F195" s="8">
        <v>46132</v>
      </c>
      <c r="G195" s="9" t="s">
        <v>767</v>
      </c>
      <c r="H195" s="8" t="s">
        <v>878</v>
      </c>
      <c r="I195" s="10" t="s">
        <v>3543</v>
      </c>
      <c r="J195" s="11"/>
      <c r="K195" s="11"/>
      <c r="L195" s="12" t="s">
        <v>768</v>
      </c>
      <c r="M195" s="9" t="s">
        <v>4721</v>
      </c>
      <c r="N195" s="10" t="s">
        <v>4516</v>
      </c>
      <c r="O195" s="9" t="str">
        <f t="shared" si="2"/>
        <v>Test Procedure</v>
      </c>
    </row>
    <row r="196" spans="3:15" ht="39" x14ac:dyDescent="0.2">
      <c r="C196" s="9" t="s">
        <v>4402</v>
      </c>
      <c r="D196" s="9" t="s">
        <v>3544</v>
      </c>
      <c r="E196" s="9" t="s">
        <v>3545</v>
      </c>
      <c r="F196" s="8">
        <v>46105</v>
      </c>
      <c r="G196" s="9" t="s">
        <v>767</v>
      </c>
      <c r="H196" s="8" t="s">
        <v>878</v>
      </c>
      <c r="I196" s="10" t="s">
        <v>3546</v>
      </c>
      <c r="J196" s="11"/>
      <c r="K196" s="11"/>
      <c r="L196" s="12" t="s">
        <v>768</v>
      </c>
      <c r="M196" s="9" t="s">
        <v>4722</v>
      </c>
      <c r="N196" s="10" t="s">
        <v>4517</v>
      </c>
      <c r="O196" s="9" t="str">
        <f t="shared" si="2"/>
        <v>Test Procedure</v>
      </c>
    </row>
    <row r="197" spans="3:15" ht="39" x14ac:dyDescent="0.2">
      <c r="C197" s="9" t="s">
        <v>4402</v>
      </c>
      <c r="D197" s="9" t="s">
        <v>3547</v>
      </c>
      <c r="E197" s="9" t="s">
        <v>3548</v>
      </c>
      <c r="F197" s="8">
        <v>46105</v>
      </c>
      <c r="G197" s="9" t="s">
        <v>767</v>
      </c>
      <c r="H197" s="8" t="s">
        <v>878</v>
      </c>
      <c r="I197" s="10" t="s">
        <v>3549</v>
      </c>
      <c r="J197" s="11"/>
      <c r="K197" s="11"/>
      <c r="L197" s="12" t="s">
        <v>768</v>
      </c>
      <c r="M197" s="9" t="str">
        <f>_xlfn.XLOOKUP($N197,'02 Design'!AD:AD,'02 Design'!F:F,"")</f>
        <v>MDW-39260</v>
      </c>
      <c r="N197" s="10" t="s">
        <v>1897</v>
      </c>
      <c r="O197" s="9" t="str">
        <f t="shared" ref="O197:O260" si="3">TRIM(LEFT(I197, FIND("-", I197) - 1))</f>
        <v>Test Procedure</v>
      </c>
    </row>
    <row r="198" spans="3:15" ht="39" x14ac:dyDescent="0.2">
      <c r="C198" s="9" t="s">
        <v>4402</v>
      </c>
      <c r="D198" s="9" t="s">
        <v>3550</v>
      </c>
      <c r="E198" s="9" t="s">
        <v>3551</v>
      </c>
      <c r="F198" s="8">
        <v>46078</v>
      </c>
      <c r="G198" s="9" t="s">
        <v>767</v>
      </c>
      <c r="H198" s="8" t="s">
        <v>878</v>
      </c>
      <c r="I198" s="10" t="s">
        <v>3552</v>
      </c>
      <c r="J198" s="11"/>
      <c r="K198" s="11"/>
      <c r="L198" s="12" t="s">
        <v>768</v>
      </c>
      <c r="M198" s="9" t="str">
        <f>_xlfn.XLOOKUP($N198,'02 Design'!AD:AD,'02 Design'!F:F,"")</f>
        <v>MDW-39261</v>
      </c>
      <c r="N198" s="10" t="s">
        <v>4518</v>
      </c>
      <c r="O198" s="9" t="str">
        <f t="shared" si="3"/>
        <v>Test Procedure</v>
      </c>
    </row>
    <row r="199" spans="3:15" ht="39" x14ac:dyDescent="0.2">
      <c r="C199" s="9" t="s">
        <v>4402</v>
      </c>
      <c r="D199" s="9" t="s">
        <v>3553</v>
      </c>
      <c r="E199" s="9" t="s">
        <v>3554</v>
      </c>
      <c r="F199" s="8">
        <v>46071</v>
      </c>
      <c r="G199" s="9" t="s">
        <v>767</v>
      </c>
      <c r="H199" s="13" t="s">
        <v>878</v>
      </c>
      <c r="I199" s="10" t="s">
        <v>3555</v>
      </c>
      <c r="J199" s="11"/>
      <c r="K199" s="11"/>
      <c r="L199" s="12" t="s">
        <v>768</v>
      </c>
      <c r="M199" s="9" t="str">
        <f>_xlfn.XLOOKUP($N199,'02 Design'!AD:AD,'02 Design'!F:F,"")</f>
        <v>MDW-39262</v>
      </c>
      <c r="N199" s="10" t="s">
        <v>4519</v>
      </c>
      <c r="O199" s="9" t="str">
        <f t="shared" si="3"/>
        <v>Test Procedure</v>
      </c>
    </row>
    <row r="200" spans="3:15" ht="39" x14ac:dyDescent="0.2">
      <c r="C200" s="9" t="s">
        <v>4402</v>
      </c>
      <c r="D200" s="9" t="s">
        <v>3556</v>
      </c>
      <c r="E200" s="9" t="s">
        <v>3557</v>
      </c>
      <c r="F200" s="8">
        <v>46095</v>
      </c>
      <c r="G200" s="9" t="s">
        <v>767</v>
      </c>
      <c r="H200" s="8" t="s">
        <v>878</v>
      </c>
      <c r="I200" s="10" t="s">
        <v>3558</v>
      </c>
      <c r="J200" s="11"/>
      <c r="K200" s="11"/>
      <c r="L200" s="12" t="s">
        <v>768</v>
      </c>
      <c r="M200" s="9" t="str">
        <f>_xlfn.XLOOKUP($N200,'02 Design'!AD:AD,'02 Design'!F:F,"")</f>
        <v>MDW-39263</v>
      </c>
      <c r="N200" s="10" t="s">
        <v>4520</v>
      </c>
      <c r="O200" s="9" t="str">
        <f t="shared" si="3"/>
        <v>Test Procedure</v>
      </c>
    </row>
    <row r="201" spans="3:15" ht="39" x14ac:dyDescent="0.2">
      <c r="C201" s="14" t="s">
        <v>4402</v>
      </c>
      <c r="D201" s="14" t="s">
        <v>2115</v>
      </c>
      <c r="E201" s="14"/>
      <c r="F201" s="15"/>
      <c r="G201" s="14"/>
      <c r="H201" s="15"/>
      <c r="I201" s="16" t="s">
        <v>2116</v>
      </c>
      <c r="J201" s="17"/>
      <c r="K201" s="17"/>
      <c r="L201" s="18" t="s">
        <v>527</v>
      </c>
      <c r="M201" s="14" t="str">
        <f>_xlfn.XLOOKUP($N201,'02 Design'!AD:AD,'02 Design'!F:F,"")</f>
        <v>MDW-39264</v>
      </c>
      <c r="N201" s="16" t="s">
        <v>4521</v>
      </c>
      <c r="O201" s="14" t="str">
        <f t="shared" si="3"/>
        <v>Test Procedure</v>
      </c>
    </row>
    <row r="202" spans="3:15" ht="33.75" x14ac:dyDescent="0.2">
      <c r="C202" s="9" t="s">
        <v>4402</v>
      </c>
      <c r="D202" s="9" t="s">
        <v>3559</v>
      </c>
      <c r="E202" s="9"/>
      <c r="F202" s="8"/>
      <c r="G202" s="9"/>
      <c r="H202" s="15"/>
      <c r="I202" s="10" t="s">
        <v>3560</v>
      </c>
      <c r="J202" s="11"/>
      <c r="K202" s="11"/>
      <c r="L202" s="11"/>
      <c r="M202" s="29" t="s">
        <v>1237</v>
      </c>
      <c r="N202" s="10" t="s">
        <v>4522</v>
      </c>
      <c r="O202" s="9" t="str">
        <f t="shared" si="3"/>
        <v>Test Procedure</v>
      </c>
    </row>
    <row r="203" spans="3:15" ht="39" x14ac:dyDescent="0.2">
      <c r="C203" s="14" t="s">
        <v>4402</v>
      </c>
      <c r="D203" s="14" t="s">
        <v>3561</v>
      </c>
      <c r="E203" s="14"/>
      <c r="F203" s="15"/>
      <c r="G203" s="14"/>
      <c r="H203" s="15"/>
      <c r="I203" s="16" t="s">
        <v>3562</v>
      </c>
      <c r="J203" s="17"/>
      <c r="K203" s="17"/>
      <c r="L203" s="18" t="s">
        <v>527</v>
      </c>
      <c r="M203" s="14" t="str">
        <f>_xlfn.XLOOKUP($N203,'02 Design'!AD:AD,'02 Design'!F:F,"")</f>
        <v>MDW-39269</v>
      </c>
      <c r="N203" s="16" t="s">
        <v>4523</v>
      </c>
      <c r="O203" s="14" t="str">
        <f t="shared" si="3"/>
        <v>Test Procedure</v>
      </c>
    </row>
    <row r="204" spans="3:15" ht="33.75" x14ac:dyDescent="0.2">
      <c r="C204" s="9" t="s">
        <v>4402</v>
      </c>
      <c r="D204" s="9" t="s">
        <v>3563</v>
      </c>
      <c r="E204" s="9"/>
      <c r="F204" s="8"/>
      <c r="G204" s="9"/>
      <c r="H204" s="8"/>
      <c r="I204" s="10" t="s">
        <v>3564</v>
      </c>
      <c r="J204" s="11"/>
      <c r="K204" s="11"/>
      <c r="L204" s="11"/>
      <c r="M204" s="9" t="str">
        <f>_xlfn.XLOOKUP($N204,'02 Design'!AD:AD,'02 Design'!F:F,"")</f>
        <v>MDW-39270</v>
      </c>
      <c r="N204" s="10" t="s">
        <v>4524</v>
      </c>
      <c r="O204" s="9" t="str">
        <f t="shared" si="3"/>
        <v>Test Procedure</v>
      </c>
    </row>
    <row r="205" spans="3:15" ht="67.5" x14ac:dyDescent="0.2">
      <c r="C205" s="9" t="s">
        <v>4402</v>
      </c>
      <c r="D205" s="9" t="s">
        <v>2119</v>
      </c>
      <c r="E205" s="9" t="s">
        <v>3565</v>
      </c>
      <c r="F205" s="8">
        <v>46218</v>
      </c>
      <c r="G205" s="9" t="s">
        <v>767</v>
      </c>
      <c r="H205" s="8" t="s">
        <v>878</v>
      </c>
      <c r="I205" s="10" t="s">
        <v>2120</v>
      </c>
      <c r="J205" s="11"/>
      <c r="K205" s="11"/>
      <c r="L205" s="12" t="s">
        <v>768</v>
      </c>
      <c r="M205" s="9" t="str">
        <f>_xlfn.XLOOKUP($N205,'02 Design'!AD:AD,'02 Design'!F:F,"")</f>
        <v>MDW-39271</v>
      </c>
      <c r="N205" s="10" t="s">
        <v>4525</v>
      </c>
      <c r="O205" s="9" t="str">
        <f t="shared" si="3"/>
        <v>Test Procedure</v>
      </c>
    </row>
    <row r="206" spans="3:15" ht="67.5" x14ac:dyDescent="0.2">
      <c r="C206" s="9" t="s">
        <v>4402</v>
      </c>
      <c r="D206" s="9" t="s">
        <v>2123</v>
      </c>
      <c r="E206" s="9" t="s">
        <v>3566</v>
      </c>
      <c r="F206" s="8">
        <v>46218</v>
      </c>
      <c r="G206" s="9" t="s">
        <v>767</v>
      </c>
      <c r="H206" s="8" t="s">
        <v>878</v>
      </c>
      <c r="I206" s="10" t="s">
        <v>3567</v>
      </c>
      <c r="J206" s="11"/>
      <c r="K206" s="11"/>
      <c r="L206" s="12" t="s">
        <v>768</v>
      </c>
      <c r="M206" s="9" t="s">
        <v>1345</v>
      </c>
      <c r="N206" s="10" t="s">
        <v>4526</v>
      </c>
      <c r="O206" s="9" t="str">
        <f t="shared" si="3"/>
        <v>Test Procedure</v>
      </c>
    </row>
    <row r="207" spans="3:15" ht="39" x14ac:dyDescent="0.2">
      <c r="C207" s="9" t="s">
        <v>4402</v>
      </c>
      <c r="D207" s="9" t="s">
        <v>3568</v>
      </c>
      <c r="E207" s="9" t="s">
        <v>3569</v>
      </c>
      <c r="F207" s="8">
        <v>46105</v>
      </c>
      <c r="G207" s="9" t="s">
        <v>767</v>
      </c>
      <c r="H207" s="8" t="s">
        <v>878</v>
      </c>
      <c r="I207" s="10" t="s">
        <v>3570</v>
      </c>
      <c r="J207" s="11"/>
      <c r="K207" s="11"/>
      <c r="L207" s="12" t="s">
        <v>768</v>
      </c>
      <c r="M207" s="9" t="str">
        <f>_xlfn.XLOOKUP($N207,'02 Design'!AD:AD,'02 Design'!F:F,"")</f>
        <v>MDW-39273</v>
      </c>
      <c r="N207" s="10" t="s">
        <v>4527</v>
      </c>
      <c r="O207" s="9" t="str">
        <f t="shared" si="3"/>
        <v>Test Procedure</v>
      </c>
    </row>
    <row r="208" spans="3:15" ht="101.25" x14ac:dyDescent="0.2">
      <c r="C208" s="9" t="s">
        <v>4402</v>
      </c>
      <c r="D208" s="9" t="s">
        <v>2127</v>
      </c>
      <c r="E208" s="19" t="s">
        <v>3571</v>
      </c>
      <c r="F208" s="8"/>
      <c r="G208" s="9" t="s">
        <v>767</v>
      </c>
      <c r="H208" s="8" t="s">
        <v>878</v>
      </c>
      <c r="I208" s="10" t="s">
        <v>2128</v>
      </c>
      <c r="J208" s="11"/>
      <c r="K208" s="11"/>
      <c r="L208" s="11"/>
      <c r="M208" s="9" t="s">
        <v>1357</v>
      </c>
      <c r="N208" s="10" t="s">
        <v>4528</v>
      </c>
      <c r="O208" s="9" t="str">
        <f t="shared" si="3"/>
        <v>Test Procedure</v>
      </c>
    </row>
    <row r="209" spans="3:15" ht="33.75" x14ac:dyDescent="0.2">
      <c r="C209" s="9" t="s">
        <v>4402</v>
      </c>
      <c r="D209" s="428" t="s">
        <v>2132</v>
      </c>
      <c r="E209" s="9"/>
      <c r="F209" s="8"/>
      <c r="G209" s="9"/>
      <c r="H209" s="8" t="s">
        <v>878</v>
      </c>
      <c r="I209" s="10" t="s">
        <v>2133</v>
      </c>
      <c r="J209" s="11"/>
      <c r="K209" s="11"/>
      <c r="L209" s="11"/>
      <c r="M209" s="428" t="str">
        <f>_xlfn.XLOOKUP($N209,'02 Design'!AD:AD,'02 Design'!F:F,"")</f>
        <v>MDW-39277</v>
      </c>
      <c r="N209" s="10" t="s">
        <v>4529</v>
      </c>
      <c r="O209" s="428" t="str">
        <f t="shared" si="3"/>
        <v>Test Procedure</v>
      </c>
    </row>
    <row r="210" spans="3:15" ht="33.75" x14ac:dyDescent="0.2">
      <c r="C210" s="9" t="s">
        <v>4402</v>
      </c>
      <c r="D210" s="9" t="s">
        <v>2136</v>
      </c>
      <c r="E210" s="9"/>
      <c r="F210" s="8"/>
      <c r="G210" s="9"/>
      <c r="H210" s="8" t="s">
        <v>878</v>
      </c>
      <c r="I210" s="10" t="s">
        <v>2137</v>
      </c>
      <c r="J210" s="11"/>
      <c r="K210" s="11"/>
      <c r="L210" s="11"/>
      <c r="M210" s="9" t="str">
        <f>_xlfn.XLOOKUP($N210,'02 Design'!AD:AD,'02 Design'!F:F,"")</f>
        <v>MDW-39278</v>
      </c>
      <c r="N210" s="10" t="s">
        <v>4530</v>
      </c>
      <c r="O210" s="9" t="str">
        <f t="shared" si="3"/>
        <v>Test Procedure</v>
      </c>
    </row>
    <row r="211" spans="3:15" ht="33.75" x14ac:dyDescent="0.2">
      <c r="C211" s="9" t="s">
        <v>4402</v>
      </c>
      <c r="D211" s="428" t="s">
        <v>2140</v>
      </c>
      <c r="E211" s="9"/>
      <c r="F211" s="8"/>
      <c r="G211" s="9"/>
      <c r="H211" s="8" t="s">
        <v>878</v>
      </c>
      <c r="I211" s="10" t="s">
        <v>2141</v>
      </c>
      <c r="J211" s="11"/>
      <c r="K211" s="11"/>
      <c r="L211" s="11"/>
      <c r="M211" s="428" t="str">
        <f>_xlfn.XLOOKUP($N211,'02 Design'!AD:AD,'02 Design'!F:F,"")</f>
        <v>MDW-39279</v>
      </c>
      <c r="N211" s="10" t="s">
        <v>4531</v>
      </c>
      <c r="O211" s="428" t="str">
        <f t="shared" si="3"/>
        <v>Test Procedure</v>
      </c>
    </row>
    <row r="212" spans="3:15" ht="33.75" x14ac:dyDescent="0.2">
      <c r="C212" s="9" t="s">
        <v>4402</v>
      </c>
      <c r="D212" s="9" t="s">
        <v>2354</v>
      </c>
      <c r="E212" s="9"/>
      <c r="F212" s="8"/>
      <c r="G212" s="9"/>
      <c r="H212" s="8" t="s">
        <v>878</v>
      </c>
      <c r="I212" s="10" t="s">
        <v>2355</v>
      </c>
      <c r="J212" s="11"/>
      <c r="K212" s="11"/>
      <c r="L212" s="11"/>
      <c r="M212" s="9" t="str">
        <f>_xlfn.XLOOKUP($N212,'02 Design'!AD:AD,'02 Design'!F:F,"")</f>
        <v>MDW-39280</v>
      </c>
      <c r="N212" s="10" t="s">
        <v>4532</v>
      </c>
      <c r="O212" s="9" t="str">
        <f t="shared" si="3"/>
        <v>Test Procedure</v>
      </c>
    </row>
    <row r="213" spans="3:15" ht="33.75" x14ac:dyDescent="0.2">
      <c r="C213" s="9" t="s">
        <v>4402</v>
      </c>
      <c r="D213" s="9" t="s">
        <v>2358</v>
      </c>
      <c r="E213" s="9"/>
      <c r="F213" s="8"/>
      <c r="G213" s="9"/>
      <c r="H213" s="8" t="s">
        <v>878</v>
      </c>
      <c r="I213" s="10" t="s">
        <v>2359</v>
      </c>
      <c r="J213" s="11"/>
      <c r="K213" s="11"/>
      <c r="L213" s="11"/>
      <c r="M213" s="9" t="str">
        <f>_xlfn.XLOOKUP($N213,'02 Design'!AD:AD,'02 Design'!F:F,"")</f>
        <v>MDW-39281</v>
      </c>
      <c r="N213" s="10" t="s">
        <v>4533</v>
      </c>
      <c r="O213" s="9" t="str">
        <f t="shared" si="3"/>
        <v>Test Procedure</v>
      </c>
    </row>
    <row r="214" spans="3:15" ht="33.75" x14ac:dyDescent="0.2">
      <c r="C214" s="9" t="s">
        <v>4402</v>
      </c>
      <c r="D214" s="9" t="s">
        <v>2362</v>
      </c>
      <c r="E214" s="9"/>
      <c r="F214" s="8"/>
      <c r="G214" s="9"/>
      <c r="H214" s="8" t="s">
        <v>878</v>
      </c>
      <c r="I214" s="10" t="s">
        <v>2363</v>
      </c>
      <c r="J214" s="11"/>
      <c r="K214" s="11"/>
      <c r="L214" s="11"/>
      <c r="M214" s="9" t="str">
        <f>_xlfn.XLOOKUP($N214,'02 Design'!AD:AD,'02 Design'!F:F,"")</f>
        <v>MDW-39282</v>
      </c>
      <c r="N214" s="10" t="s">
        <v>4534</v>
      </c>
      <c r="O214" s="9" t="str">
        <f t="shared" si="3"/>
        <v>Test Procedure</v>
      </c>
    </row>
    <row r="215" spans="3:15" ht="33.75" x14ac:dyDescent="0.2">
      <c r="C215" s="9" t="s">
        <v>4402</v>
      </c>
      <c r="D215" s="9" t="s">
        <v>3572</v>
      </c>
      <c r="E215" s="9"/>
      <c r="F215" s="8"/>
      <c r="G215" s="9"/>
      <c r="H215" s="8" t="s">
        <v>878</v>
      </c>
      <c r="I215" s="10" t="s">
        <v>3573</v>
      </c>
      <c r="J215" s="11"/>
      <c r="K215" s="11"/>
      <c r="L215" s="11"/>
      <c r="M215" s="9" t="str">
        <f>_xlfn.XLOOKUP($N215,'02 Design'!AD:AD,'02 Design'!F:F,"")</f>
        <v>MDW-39283</v>
      </c>
      <c r="N215" s="10" t="s">
        <v>4535</v>
      </c>
      <c r="O215" s="9" t="str">
        <f t="shared" si="3"/>
        <v>Test Procedure</v>
      </c>
    </row>
    <row r="216" spans="3:15" ht="39" x14ac:dyDescent="0.2">
      <c r="C216" s="14" t="s">
        <v>4402</v>
      </c>
      <c r="D216" s="14" t="s">
        <v>3574</v>
      </c>
      <c r="E216" s="14"/>
      <c r="F216" s="15"/>
      <c r="G216" s="14"/>
      <c r="H216" s="15"/>
      <c r="I216" s="16" t="s">
        <v>3575</v>
      </c>
      <c r="J216" s="17"/>
      <c r="K216" s="17"/>
      <c r="L216" s="18" t="s">
        <v>527</v>
      </c>
      <c r="M216" s="14" t="str">
        <f>_xlfn.XLOOKUP($N216,'02 Design'!AD:AD,'02 Design'!F:F,"")</f>
        <v>MDW-39284</v>
      </c>
      <c r="N216" s="16" t="s">
        <v>4536</v>
      </c>
      <c r="O216" s="14" t="str">
        <f t="shared" si="3"/>
        <v>Test Procedure</v>
      </c>
    </row>
    <row r="217" spans="3:15" ht="39" x14ac:dyDescent="0.2">
      <c r="C217" s="14" t="s">
        <v>4402</v>
      </c>
      <c r="D217" s="14" t="s">
        <v>3576</v>
      </c>
      <c r="E217" s="14"/>
      <c r="F217" s="15"/>
      <c r="G217" s="14"/>
      <c r="H217" s="15"/>
      <c r="I217" s="16" t="s">
        <v>3577</v>
      </c>
      <c r="J217" s="17"/>
      <c r="K217" s="17"/>
      <c r="L217" s="18" t="s">
        <v>527</v>
      </c>
      <c r="M217" s="14" t="str">
        <f>_xlfn.XLOOKUP($N217,'02 Design'!AD:AD,'02 Design'!F:F,"")</f>
        <v>MDW-39286</v>
      </c>
      <c r="N217" s="16" t="s">
        <v>4537</v>
      </c>
      <c r="O217" s="14" t="str">
        <f t="shared" si="3"/>
        <v>Test Procedure</v>
      </c>
    </row>
    <row r="218" spans="3:15" ht="39" x14ac:dyDescent="0.2">
      <c r="C218" s="14" t="s">
        <v>4402</v>
      </c>
      <c r="D218" s="14" t="s">
        <v>3578</v>
      </c>
      <c r="E218" s="14"/>
      <c r="F218" s="15"/>
      <c r="G218" s="14"/>
      <c r="H218" s="15"/>
      <c r="I218" s="16" t="s">
        <v>3579</v>
      </c>
      <c r="J218" s="17"/>
      <c r="K218" s="17"/>
      <c r="L218" s="18" t="s">
        <v>527</v>
      </c>
      <c r="M218" s="14" t="str">
        <f>_xlfn.XLOOKUP($N218,'02 Design'!AD:AD,'02 Design'!F:F,"")</f>
        <v>MDW-39287</v>
      </c>
      <c r="N218" s="16" t="s">
        <v>4538</v>
      </c>
      <c r="O218" s="14" t="str">
        <f t="shared" si="3"/>
        <v>Test Procedure</v>
      </c>
    </row>
    <row r="219" spans="3:15" ht="39" x14ac:dyDescent="0.2">
      <c r="C219" s="9" t="s">
        <v>4402</v>
      </c>
      <c r="D219" s="9" t="s">
        <v>3580</v>
      </c>
      <c r="E219" s="9" t="s">
        <v>3581</v>
      </c>
      <c r="F219" s="8">
        <v>46095</v>
      </c>
      <c r="G219" s="9" t="s">
        <v>767</v>
      </c>
      <c r="H219" s="9" t="s">
        <v>878</v>
      </c>
      <c r="I219" s="10" t="s">
        <v>3579</v>
      </c>
      <c r="J219" s="11"/>
      <c r="K219" s="11"/>
      <c r="L219" s="12" t="s">
        <v>768</v>
      </c>
      <c r="M219" s="9" t="str">
        <f>_xlfn.XLOOKUP($N219,'02 Design'!AD:AD,'02 Design'!F:F,"")</f>
        <v>MDW-39287</v>
      </c>
      <c r="N219" s="10" t="s">
        <v>4538</v>
      </c>
      <c r="O219" s="9" t="str">
        <f t="shared" si="3"/>
        <v>Test Procedure</v>
      </c>
    </row>
    <row r="220" spans="3:15" ht="33.75" x14ac:dyDescent="0.2">
      <c r="C220" s="9" t="s">
        <v>4402</v>
      </c>
      <c r="D220" s="9" t="s">
        <v>2366</v>
      </c>
      <c r="E220" s="9"/>
      <c r="F220" s="8"/>
      <c r="G220" s="9"/>
      <c r="H220" s="9" t="s">
        <v>878</v>
      </c>
      <c r="I220" s="10" t="s">
        <v>2367</v>
      </c>
      <c r="J220" s="11"/>
      <c r="K220" s="11"/>
      <c r="L220" s="11"/>
      <c r="M220" s="9" t="str">
        <f>_xlfn.XLOOKUP($N220,'02 Design'!AD:AD,'02 Design'!F:F,"")</f>
        <v>MDW-39288</v>
      </c>
      <c r="N220" s="10" t="s">
        <v>4539</v>
      </c>
      <c r="O220" s="9" t="str">
        <f t="shared" si="3"/>
        <v>Test Procedure</v>
      </c>
    </row>
    <row r="221" spans="3:15" ht="39" x14ac:dyDescent="0.2">
      <c r="C221" s="9" t="s">
        <v>4402</v>
      </c>
      <c r="D221" s="9" t="s">
        <v>3582</v>
      </c>
      <c r="E221" s="9" t="s">
        <v>3583</v>
      </c>
      <c r="F221" s="8">
        <v>46090</v>
      </c>
      <c r="G221" s="9" t="s">
        <v>767</v>
      </c>
      <c r="H221" s="9" t="s">
        <v>878</v>
      </c>
      <c r="I221" s="10" t="s">
        <v>3584</v>
      </c>
      <c r="J221" s="11"/>
      <c r="K221" s="11"/>
      <c r="L221" s="12" t="s">
        <v>768</v>
      </c>
      <c r="M221" s="9" t="str">
        <f>_xlfn.XLOOKUP($N221,'02 Design'!AD:AD,'02 Design'!F:F,"")</f>
        <v>MDW-39289</v>
      </c>
      <c r="N221" s="10" t="s">
        <v>4540</v>
      </c>
      <c r="O221" s="9" t="str">
        <f t="shared" si="3"/>
        <v>Test Procedure</v>
      </c>
    </row>
    <row r="222" spans="3:15" ht="39" x14ac:dyDescent="0.2">
      <c r="C222" s="9" t="s">
        <v>4402</v>
      </c>
      <c r="D222" s="9" t="s">
        <v>3585</v>
      </c>
      <c r="E222" s="9" t="s">
        <v>3586</v>
      </c>
      <c r="F222" s="8">
        <v>46104</v>
      </c>
      <c r="G222" s="9" t="s">
        <v>767</v>
      </c>
      <c r="H222" s="9" t="s">
        <v>878</v>
      </c>
      <c r="I222" s="10" t="s">
        <v>3587</v>
      </c>
      <c r="J222" s="11"/>
      <c r="K222" s="11"/>
      <c r="L222" s="12" t="s">
        <v>768</v>
      </c>
      <c r="M222" s="9" t="str">
        <f>_xlfn.XLOOKUP($N222,'02 Design'!AD:AD,'02 Design'!F:F,"")</f>
        <v>MDW-39290</v>
      </c>
      <c r="N222" s="10" t="s">
        <v>4541</v>
      </c>
      <c r="O222" s="9" t="str">
        <f t="shared" si="3"/>
        <v>Test Procedure</v>
      </c>
    </row>
    <row r="223" spans="3:15" ht="67.5" x14ac:dyDescent="0.2">
      <c r="C223" s="9" t="s">
        <v>4402</v>
      </c>
      <c r="D223" s="9" t="s">
        <v>2370</v>
      </c>
      <c r="E223" s="19" t="s">
        <v>3588</v>
      </c>
      <c r="F223" s="8"/>
      <c r="G223" s="9"/>
      <c r="H223" s="11" t="s">
        <v>3473</v>
      </c>
      <c r="I223" s="10" t="s">
        <v>2371</v>
      </c>
      <c r="J223" s="11"/>
      <c r="K223" s="11"/>
      <c r="L223" s="11"/>
      <c r="M223" s="9" t="str">
        <f>_xlfn.XLOOKUP($N223,'02 Design'!AD:AD,'02 Design'!F:F,"")</f>
        <v>MDW-39291</v>
      </c>
      <c r="N223" s="10" t="s">
        <v>4542</v>
      </c>
      <c r="O223" s="9" t="str">
        <f t="shared" si="3"/>
        <v>Test Procedure</v>
      </c>
    </row>
    <row r="224" spans="3:15" ht="33.75" x14ac:dyDescent="0.2">
      <c r="C224" s="9" t="s">
        <v>4402</v>
      </c>
      <c r="D224" s="9" t="s">
        <v>2374</v>
      </c>
      <c r="E224" s="9"/>
      <c r="F224" s="8"/>
      <c r="G224" s="9"/>
      <c r="H224" s="9" t="s">
        <v>878</v>
      </c>
      <c r="I224" s="10" t="s">
        <v>2375</v>
      </c>
      <c r="J224" s="11"/>
      <c r="K224" s="11"/>
      <c r="L224" s="11"/>
      <c r="M224" s="9" t="str">
        <f>_xlfn.XLOOKUP($N224,'02 Design'!AD:AD,'02 Design'!F:F,"")</f>
        <v>MDW-39292</v>
      </c>
      <c r="N224" s="10" t="s">
        <v>4543</v>
      </c>
      <c r="O224" s="9" t="str">
        <f t="shared" si="3"/>
        <v>Test Procedure</v>
      </c>
    </row>
    <row r="225" spans="3:15" ht="33.75" x14ac:dyDescent="0.2">
      <c r="C225" s="9" t="s">
        <v>4402</v>
      </c>
      <c r="D225" s="9" t="s">
        <v>2378</v>
      </c>
      <c r="E225" s="9"/>
      <c r="F225" s="8"/>
      <c r="G225" s="9"/>
      <c r="H225" s="9" t="s">
        <v>878</v>
      </c>
      <c r="I225" s="10" t="s">
        <v>2379</v>
      </c>
      <c r="J225" s="11"/>
      <c r="K225" s="11"/>
      <c r="L225" s="11"/>
      <c r="M225" s="9" t="str">
        <f>_xlfn.XLOOKUP($N225,'02 Design'!AD:AD,'02 Design'!F:F,"")</f>
        <v>MDW-39293</v>
      </c>
      <c r="N225" s="10" t="s">
        <v>4544</v>
      </c>
      <c r="O225" s="9" t="str">
        <f t="shared" si="3"/>
        <v>Test Procedure</v>
      </c>
    </row>
    <row r="226" spans="3:15" ht="67.5" x14ac:dyDescent="0.2">
      <c r="C226" s="9" t="s">
        <v>4402</v>
      </c>
      <c r="D226" s="9" t="s">
        <v>2145</v>
      </c>
      <c r="E226" s="9" t="s">
        <v>3589</v>
      </c>
      <c r="F226" s="8">
        <v>46218</v>
      </c>
      <c r="G226" s="9" t="s">
        <v>767</v>
      </c>
      <c r="H226" s="9" t="s">
        <v>878</v>
      </c>
      <c r="I226" s="10" t="s">
        <v>2146</v>
      </c>
      <c r="J226" s="11"/>
      <c r="K226" s="11"/>
      <c r="L226" s="12" t="s">
        <v>768</v>
      </c>
      <c r="M226" s="9" t="str">
        <f>_xlfn.XLOOKUP($N226,'02 Design'!AD:AD,'02 Design'!F:F,"")</f>
        <v>MDW-39294</v>
      </c>
      <c r="N226" s="10" t="s">
        <v>4545</v>
      </c>
      <c r="O226" s="9" t="str">
        <f t="shared" si="3"/>
        <v>Test Procedure</v>
      </c>
    </row>
    <row r="227" spans="3:15" ht="101.25" x14ac:dyDescent="0.2">
      <c r="C227" s="9" t="s">
        <v>4402</v>
      </c>
      <c r="D227" s="9" t="s">
        <v>2149</v>
      </c>
      <c r="E227" s="19" t="s">
        <v>3590</v>
      </c>
      <c r="F227" s="8"/>
      <c r="G227" s="9" t="s">
        <v>767</v>
      </c>
      <c r="H227" s="9" t="s">
        <v>878</v>
      </c>
      <c r="I227" s="10" t="s">
        <v>2150</v>
      </c>
      <c r="J227" s="11"/>
      <c r="K227" s="11"/>
      <c r="L227" s="11"/>
      <c r="M227" s="9" t="str">
        <f>_xlfn.XLOOKUP($N227,'02 Design'!AD:AD,'02 Design'!F:F,"")</f>
        <v>MDW-39295</v>
      </c>
      <c r="N227" s="10" t="s">
        <v>4546</v>
      </c>
      <c r="O227" s="9" t="str">
        <f t="shared" si="3"/>
        <v>Test Procedure</v>
      </c>
    </row>
    <row r="228" spans="3:15" ht="39" x14ac:dyDescent="0.2">
      <c r="C228" s="9" t="s">
        <v>4402</v>
      </c>
      <c r="D228" s="9" t="s">
        <v>3591</v>
      </c>
      <c r="E228" s="9" t="s">
        <v>3592</v>
      </c>
      <c r="F228" s="8">
        <v>46113</v>
      </c>
      <c r="G228" s="9" t="s">
        <v>767</v>
      </c>
      <c r="H228" s="9" t="s">
        <v>878</v>
      </c>
      <c r="I228" s="10" t="s">
        <v>3593</v>
      </c>
      <c r="J228" s="11"/>
      <c r="K228" s="11"/>
      <c r="L228" s="12" t="s">
        <v>768</v>
      </c>
      <c r="M228" s="9" t="str">
        <f>_xlfn.XLOOKUP($N228,'02 Design'!AD:AD,'02 Design'!F:F,"")</f>
        <v>MDW-39296</v>
      </c>
      <c r="N228" s="10" t="s">
        <v>4547</v>
      </c>
      <c r="O228" s="9" t="str">
        <f t="shared" si="3"/>
        <v>Test Procedure</v>
      </c>
    </row>
    <row r="229" spans="3:15" ht="101.25" x14ac:dyDescent="0.2">
      <c r="C229" s="9" t="s">
        <v>4402</v>
      </c>
      <c r="D229" s="9" t="s">
        <v>2153</v>
      </c>
      <c r="E229" s="19" t="s">
        <v>3594</v>
      </c>
      <c r="F229" s="8"/>
      <c r="G229" s="9"/>
      <c r="H229" s="9" t="s">
        <v>878</v>
      </c>
      <c r="I229" s="10" t="s">
        <v>2154</v>
      </c>
      <c r="J229" s="11"/>
      <c r="K229" s="11"/>
      <c r="L229" s="11"/>
      <c r="M229" s="9" t="str">
        <f>_xlfn.XLOOKUP($N229,'02 Design'!AD:AD,'02 Design'!F:F,"")</f>
        <v>MDW-39297</v>
      </c>
      <c r="N229" s="10" t="s">
        <v>4548</v>
      </c>
      <c r="O229" s="9" t="str">
        <f t="shared" si="3"/>
        <v>Test Procedure</v>
      </c>
    </row>
    <row r="230" spans="3:15" ht="39" x14ac:dyDescent="0.2">
      <c r="C230" s="14" t="s">
        <v>4402</v>
      </c>
      <c r="D230" s="14" t="s">
        <v>3595</v>
      </c>
      <c r="E230" s="14"/>
      <c r="F230" s="15"/>
      <c r="G230" s="14"/>
      <c r="H230" s="14" t="s">
        <v>878</v>
      </c>
      <c r="I230" s="16" t="s">
        <v>3596</v>
      </c>
      <c r="J230" s="17"/>
      <c r="K230" s="17"/>
      <c r="L230" s="18" t="s">
        <v>527</v>
      </c>
      <c r="M230" s="14" t="str">
        <f>_xlfn.XLOOKUP($N230,'02 Design'!AD:AD,'02 Design'!F:F,"")</f>
        <v>MDW-39298</v>
      </c>
      <c r="N230" s="16" t="s">
        <v>4549</v>
      </c>
      <c r="O230" s="14" t="str">
        <f t="shared" si="3"/>
        <v>Test Procedure</v>
      </c>
    </row>
    <row r="231" spans="3:15" ht="39" x14ac:dyDescent="0.2">
      <c r="C231" s="9" t="s">
        <v>4402</v>
      </c>
      <c r="D231" s="9" t="s">
        <v>3597</v>
      </c>
      <c r="E231" s="9" t="s">
        <v>3598</v>
      </c>
      <c r="F231" s="8">
        <v>46113</v>
      </c>
      <c r="G231" s="9" t="s">
        <v>767</v>
      </c>
      <c r="H231" s="9" t="s">
        <v>878</v>
      </c>
      <c r="I231" s="10" t="s">
        <v>3599</v>
      </c>
      <c r="J231" s="11"/>
      <c r="K231" s="11"/>
      <c r="L231" s="12" t="s">
        <v>768</v>
      </c>
      <c r="M231" s="9" t="str">
        <f>_xlfn.XLOOKUP($N231,'02 Design'!AD:AD,'02 Design'!F:F,"")</f>
        <v>MDW-39299</v>
      </c>
      <c r="N231" s="10" t="s">
        <v>4550</v>
      </c>
      <c r="O231" s="9" t="str">
        <f t="shared" si="3"/>
        <v>Test Procedure</v>
      </c>
    </row>
    <row r="232" spans="3:15" ht="39" x14ac:dyDescent="0.2">
      <c r="C232" s="9" t="s">
        <v>4402</v>
      </c>
      <c r="D232" s="9" t="s">
        <v>3600</v>
      </c>
      <c r="E232" s="9" t="s">
        <v>3601</v>
      </c>
      <c r="F232" s="8">
        <v>46105</v>
      </c>
      <c r="G232" s="9" t="s">
        <v>767</v>
      </c>
      <c r="H232" s="9" t="s">
        <v>878</v>
      </c>
      <c r="I232" s="10" t="s">
        <v>3602</v>
      </c>
      <c r="J232" s="11"/>
      <c r="K232" s="11"/>
      <c r="L232" s="12" t="s">
        <v>768</v>
      </c>
      <c r="M232" s="9" t="str">
        <f>_xlfn.XLOOKUP($N232,'02 Design'!AD:AD,'02 Design'!F:F,"")</f>
        <v>MDW-39300</v>
      </c>
      <c r="N232" s="10" t="s">
        <v>4551</v>
      </c>
      <c r="O232" s="9" t="str">
        <f t="shared" si="3"/>
        <v>Test Procedure</v>
      </c>
    </row>
    <row r="233" spans="3:15" ht="39" x14ac:dyDescent="0.2">
      <c r="C233" s="9" t="s">
        <v>4402</v>
      </c>
      <c r="D233" s="9" t="s">
        <v>3603</v>
      </c>
      <c r="E233" s="9" t="s">
        <v>3604</v>
      </c>
      <c r="F233" s="8">
        <v>46105</v>
      </c>
      <c r="G233" s="9" t="s">
        <v>767</v>
      </c>
      <c r="H233" s="9" t="s">
        <v>878</v>
      </c>
      <c r="I233" s="10" t="s">
        <v>3605</v>
      </c>
      <c r="J233" s="11"/>
      <c r="K233" s="11"/>
      <c r="L233" s="12" t="s">
        <v>768</v>
      </c>
      <c r="M233" s="9" t="str">
        <f>_xlfn.XLOOKUP($N233,'02 Design'!AD:AD,'02 Design'!F:F,"")</f>
        <v>MDW-39301</v>
      </c>
      <c r="N233" s="10" t="s">
        <v>4552</v>
      </c>
      <c r="O233" s="9" t="str">
        <f t="shared" si="3"/>
        <v>Test Procedure</v>
      </c>
    </row>
    <row r="234" spans="3:15" ht="39" x14ac:dyDescent="0.2">
      <c r="C234" s="9" t="s">
        <v>4402</v>
      </c>
      <c r="D234" s="9" t="s">
        <v>3606</v>
      </c>
      <c r="E234" s="9" t="s">
        <v>3607</v>
      </c>
      <c r="F234" s="8">
        <v>46105</v>
      </c>
      <c r="G234" s="9" t="s">
        <v>767</v>
      </c>
      <c r="H234" s="9" t="s">
        <v>878</v>
      </c>
      <c r="I234" s="10" t="s">
        <v>3608</v>
      </c>
      <c r="J234" s="11"/>
      <c r="K234" s="11"/>
      <c r="L234" s="12" t="s">
        <v>768</v>
      </c>
      <c r="M234" s="9" t="str">
        <f>_xlfn.XLOOKUP($N234,'02 Design'!AD:AD,'02 Design'!F:F,"")</f>
        <v>MDW-39302</v>
      </c>
      <c r="N234" s="10" t="s">
        <v>4553</v>
      </c>
      <c r="O234" s="9" t="str">
        <f t="shared" si="3"/>
        <v>Test Procedure</v>
      </c>
    </row>
    <row r="235" spans="3:15" ht="39" x14ac:dyDescent="0.2">
      <c r="C235" s="9" t="s">
        <v>4402</v>
      </c>
      <c r="D235" s="9" t="s">
        <v>3609</v>
      </c>
      <c r="E235" s="9" t="s">
        <v>3610</v>
      </c>
      <c r="F235" s="8">
        <v>46112</v>
      </c>
      <c r="G235" s="9" t="s">
        <v>767</v>
      </c>
      <c r="H235" s="9" t="s">
        <v>878</v>
      </c>
      <c r="I235" s="10" t="s">
        <v>3611</v>
      </c>
      <c r="J235" s="11"/>
      <c r="K235" s="11"/>
      <c r="L235" s="12" t="s">
        <v>768</v>
      </c>
      <c r="M235" s="9" t="str">
        <f>_xlfn.XLOOKUP($N235,'02 Design'!AD:AD,'02 Design'!F:F,"")</f>
        <v>MDW-39303</v>
      </c>
      <c r="N235" s="10" t="s">
        <v>4554</v>
      </c>
      <c r="O235" s="9" t="str">
        <f t="shared" si="3"/>
        <v>Test Procedure</v>
      </c>
    </row>
    <row r="236" spans="3:15" ht="33.75" x14ac:dyDescent="0.2">
      <c r="C236" s="9" t="s">
        <v>4402</v>
      </c>
      <c r="D236" s="9" t="s">
        <v>3612</v>
      </c>
      <c r="E236" s="9"/>
      <c r="F236" s="8"/>
      <c r="G236" s="9"/>
      <c r="H236" s="9" t="s">
        <v>878</v>
      </c>
      <c r="I236" s="10" t="s">
        <v>3613</v>
      </c>
      <c r="J236" s="11"/>
      <c r="K236" s="11"/>
      <c r="L236" s="11"/>
      <c r="M236" s="9" t="str">
        <f>_xlfn.XLOOKUP($N236,'02 Design'!AD:AD,'02 Design'!F:F,"")</f>
        <v>MDW-39304</v>
      </c>
      <c r="N236" s="10" t="s">
        <v>160</v>
      </c>
      <c r="O236" s="9" t="str">
        <f t="shared" si="3"/>
        <v>Test Procedure</v>
      </c>
    </row>
    <row r="237" spans="3:15" ht="101.25" x14ac:dyDescent="0.2">
      <c r="C237" s="9" t="s">
        <v>4402</v>
      </c>
      <c r="D237" s="9" t="s">
        <v>2157</v>
      </c>
      <c r="E237" s="19" t="s">
        <v>3614</v>
      </c>
      <c r="F237" s="8"/>
      <c r="G237" s="9" t="s">
        <v>767</v>
      </c>
      <c r="H237" s="9" t="s">
        <v>878</v>
      </c>
      <c r="I237" s="10" t="s">
        <v>2158</v>
      </c>
      <c r="J237" s="11"/>
      <c r="K237" s="11"/>
      <c r="L237" s="11"/>
      <c r="M237" s="9" t="str">
        <f>_xlfn.XLOOKUP($N237,'02 Design'!AD:AD,'02 Design'!F:F,"")</f>
        <v>DWE-39xxx</v>
      </c>
      <c r="N237" s="10" t="s">
        <v>110</v>
      </c>
      <c r="O237" s="9" t="str">
        <f t="shared" si="3"/>
        <v>Test Procedure</v>
      </c>
    </row>
    <row r="238" spans="3:15" ht="39" x14ac:dyDescent="0.2">
      <c r="C238" s="9" t="s">
        <v>4402</v>
      </c>
      <c r="D238" s="9" t="s">
        <v>3615</v>
      </c>
      <c r="E238" s="9" t="s">
        <v>3616</v>
      </c>
      <c r="F238" s="8">
        <v>46183</v>
      </c>
      <c r="G238" s="9" t="s">
        <v>767</v>
      </c>
      <c r="H238" s="9" t="s">
        <v>878</v>
      </c>
      <c r="I238" s="10" t="s">
        <v>3617</v>
      </c>
      <c r="J238" s="11"/>
      <c r="K238" s="11"/>
      <c r="L238" s="12" t="s">
        <v>768</v>
      </c>
      <c r="M238" s="9" t="str">
        <f>_xlfn.XLOOKUP($N238,'02 Design'!AD:AD,'02 Design'!F:F,"")</f>
        <v>MDW-39306</v>
      </c>
      <c r="N238" s="10" t="s">
        <v>4555</v>
      </c>
      <c r="O238" s="9" t="str">
        <f t="shared" si="3"/>
        <v>Test Procedure</v>
      </c>
    </row>
    <row r="239" spans="3:15" ht="101.25" x14ac:dyDescent="0.2">
      <c r="C239" s="9" t="s">
        <v>4402</v>
      </c>
      <c r="D239" s="9" t="s">
        <v>2161</v>
      </c>
      <c r="E239" s="19" t="s">
        <v>3618</v>
      </c>
      <c r="F239" s="8"/>
      <c r="G239" s="9" t="s">
        <v>767</v>
      </c>
      <c r="H239" s="9" t="s">
        <v>878</v>
      </c>
      <c r="I239" s="10" t="s">
        <v>2162</v>
      </c>
      <c r="J239" s="11"/>
      <c r="K239" s="11"/>
      <c r="L239" s="11"/>
      <c r="M239" s="9" t="str">
        <f>_xlfn.XLOOKUP($N239,'02 Design'!AD:AD,'02 Design'!F:F,"")</f>
        <v>MDW-39307</v>
      </c>
      <c r="N239" s="10" t="s">
        <v>4556</v>
      </c>
      <c r="O239" s="9" t="str">
        <f t="shared" si="3"/>
        <v>Test Procedure</v>
      </c>
    </row>
    <row r="240" spans="3:15" ht="33.75" x14ac:dyDescent="0.2">
      <c r="C240" s="9" t="s">
        <v>4402</v>
      </c>
      <c r="D240" s="9" t="s">
        <v>3619</v>
      </c>
      <c r="E240" s="9"/>
      <c r="F240" s="8"/>
      <c r="G240" s="9"/>
      <c r="H240" s="9" t="s">
        <v>878</v>
      </c>
      <c r="I240" s="10" t="s">
        <v>3620</v>
      </c>
      <c r="J240" s="11"/>
      <c r="K240" s="11"/>
      <c r="L240" s="11"/>
      <c r="M240" s="9" t="str">
        <f>_xlfn.XLOOKUP($N240,'02 Design'!AD:AD,'02 Design'!F:F,"")</f>
        <v>MDW-39308</v>
      </c>
      <c r="N240" s="10" t="s">
        <v>4557</v>
      </c>
      <c r="O240" s="9" t="str">
        <f t="shared" si="3"/>
        <v>Test Procedure</v>
      </c>
    </row>
    <row r="241" spans="3:15" ht="33.75" x14ac:dyDescent="0.2">
      <c r="C241" s="9" t="s">
        <v>4402</v>
      </c>
      <c r="D241" s="9" t="s">
        <v>3621</v>
      </c>
      <c r="E241" s="9"/>
      <c r="F241" s="8"/>
      <c r="G241" s="9"/>
      <c r="H241" s="9"/>
      <c r="I241" s="10" t="s">
        <v>3622</v>
      </c>
      <c r="J241" s="11"/>
      <c r="K241" s="11"/>
      <c r="L241" s="11"/>
      <c r="M241" s="9" t="str">
        <f>_xlfn.XLOOKUP($N241,'02 Design'!AD:AD,'02 Design'!F:F,"")</f>
        <v>MDW-39309</v>
      </c>
      <c r="N241" s="10" t="s">
        <v>4558</v>
      </c>
      <c r="O241" s="9" t="str">
        <f t="shared" si="3"/>
        <v>Test Procedure</v>
      </c>
    </row>
    <row r="242" spans="3:15" ht="33.75" x14ac:dyDescent="0.2">
      <c r="C242" s="9" t="s">
        <v>4402</v>
      </c>
      <c r="D242" s="9" t="s">
        <v>3623</v>
      </c>
      <c r="E242" s="9"/>
      <c r="F242" s="8"/>
      <c r="G242" s="9"/>
      <c r="H242" s="9"/>
      <c r="I242" s="10" t="s">
        <v>3624</v>
      </c>
      <c r="J242" s="11"/>
      <c r="K242" s="11"/>
      <c r="L242" s="11"/>
      <c r="M242" s="9" t="str">
        <f>_xlfn.XLOOKUP($N242,'02 Design'!AD:AD,'02 Design'!F:F,"")</f>
        <v>MDW-39310</v>
      </c>
      <c r="N242" s="10" t="s">
        <v>4559</v>
      </c>
      <c r="O242" s="9" t="str">
        <f t="shared" si="3"/>
        <v>Test Procedure</v>
      </c>
    </row>
    <row r="243" spans="3:15" ht="33.75" x14ac:dyDescent="0.2">
      <c r="C243" s="9" t="s">
        <v>4402</v>
      </c>
      <c r="D243" s="9" t="s">
        <v>3625</v>
      </c>
      <c r="E243" s="9"/>
      <c r="F243" s="8"/>
      <c r="G243" s="9"/>
      <c r="H243" s="9"/>
      <c r="I243" s="10" t="s">
        <v>3626</v>
      </c>
      <c r="J243" s="11"/>
      <c r="K243" s="11"/>
      <c r="L243" s="11"/>
      <c r="M243" s="9" t="str">
        <f>_xlfn.XLOOKUP($N243,'02 Design'!AD:AD,'02 Design'!F:F,"")</f>
        <v>MDW-39311</v>
      </c>
      <c r="N243" s="10" t="s">
        <v>4560</v>
      </c>
      <c r="O243" s="9" t="str">
        <f t="shared" si="3"/>
        <v>Test Procedure</v>
      </c>
    </row>
    <row r="244" spans="3:15" ht="33.75" x14ac:dyDescent="0.2">
      <c r="C244" s="9" t="s">
        <v>4402</v>
      </c>
      <c r="D244" s="9" t="s">
        <v>3627</v>
      </c>
      <c r="E244" s="9"/>
      <c r="F244" s="8"/>
      <c r="G244" s="9"/>
      <c r="H244" s="9"/>
      <c r="I244" s="10" t="s">
        <v>3628</v>
      </c>
      <c r="J244" s="11"/>
      <c r="K244" s="11"/>
      <c r="L244" s="11"/>
      <c r="M244" s="9" t="str">
        <f>_xlfn.XLOOKUP($N244,'02 Design'!AD:AD,'02 Design'!F:F,"")</f>
        <v>MDW-39312</v>
      </c>
      <c r="N244" s="10" t="s">
        <v>4561</v>
      </c>
      <c r="O244" s="9" t="str">
        <f t="shared" si="3"/>
        <v>Test Procedure</v>
      </c>
    </row>
    <row r="245" spans="3:15" ht="33.75" x14ac:dyDescent="0.2">
      <c r="C245" s="9" t="s">
        <v>4402</v>
      </c>
      <c r="D245" s="9" t="s">
        <v>3629</v>
      </c>
      <c r="E245" s="9"/>
      <c r="F245" s="8"/>
      <c r="G245" s="9"/>
      <c r="H245" s="9"/>
      <c r="I245" s="10" t="s">
        <v>3630</v>
      </c>
      <c r="J245" s="11"/>
      <c r="K245" s="11"/>
      <c r="L245" s="11"/>
      <c r="M245" s="9" t="str">
        <f>_xlfn.XLOOKUP($N245,'02 Design'!AD:AD,'02 Design'!F:F,"")</f>
        <v>MDW-39313</v>
      </c>
      <c r="N245" s="10" t="s">
        <v>4562</v>
      </c>
      <c r="O245" s="9" t="str">
        <f t="shared" si="3"/>
        <v>Test Procedure</v>
      </c>
    </row>
    <row r="246" spans="3:15" ht="33.75" x14ac:dyDescent="0.2">
      <c r="C246" s="9" t="s">
        <v>4402</v>
      </c>
      <c r="D246" s="9" t="s">
        <v>3631</v>
      </c>
      <c r="E246" s="9"/>
      <c r="F246" s="8"/>
      <c r="G246" s="9"/>
      <c r="H246" s="9"/>
      <c r="I246" s="10" t="s">
        <v>3632</v>
      </c>
      <c r="J246" s="11"/>
      <c r="K246" s="11"/>
      <c r="L246" s="11"/>
      <c r="M246" s="9" t="str">
        <f>_xlfn.XLOOKUP($N246,'02 Design'!AD:AD,'02 Design'!F:F,"")</f>
        <v>MDW-39314</v>
      </c>
      <c r="N246" s="10" t="s">
        <v>4563</v>
      </c>
      <c r="O246" s="9" t="str">
        <f t="shared" si="3"/>
        <v>Test Procedure</v>
      </c>
    </row>
    <row r="247" spans="3:15" ht="33.75" x14ac:dyDescent="0.2">
      <c r="C247" s="9" t="s">
        <v>4402</v>
      </c>
      <c r="D247" s="9" t="s">
        <v>3633</v>
      </c>
      <c r="E247" s="9"/>
      <c r="F247" s="8"/>
      <c r="G247" s="9"/>
      <c r="H247" s="9"/>
      <c r="I247" s="10" t="s">
        <v>3634</v>
      </c>
      <c r="J247" s="11"/>
      <c r="K247" s="11"/>
      <c r="L247" s="11"/>
      <c r="M247" s="9" t="str">
        <f>_xlfn.XLOOKUP($N247,'02 Design'!AD:AD,'02 Design'!F:F,"")</f>
        <v>MDW-39315</v>
      </c>
      <c r="N247" s="10" t="s">
        <v>4564</v>
      </c>
      <c r="O247" s="9" t="str">
        <f t="shared" si="3"/>
        <v>Test Procedure</v>
      </c>
    </row>
    <row r="248" spans="3:15" ht="33.75" x14ac:dyDescent="0.2">
      <c r="C248" s="9" t="s">
        <v>4402</v>
      </c>
      <c r="D248" s="9" t="s">
        <v>3635</v>
      </c>
      <c r="E248" s="9"/>
      <c r="F248" s="8"/>
      <c r="G248" s="9"/>
      <c r="H248" s="9"/>
      <c r="I248" s="10" t="s">
        <v>3636</v>
      </c>
      <c r="J248" s="11"/>
      <c r="K248" s="11"/>
      <c r="L248" s="11"/>
      <c r="M248" s="9" t="str">
        <f>_xlfn.XLOOKUP($N248,'02 Design'!AD:AD,'02 Design'!F:F,"")</f>
        <v>MDW-39316</v>
      </c>
      <c r="N248" s="10" t="s">
        <v>4565</v>
      </c>
      <c r="O248" s="9" t="str">
        <f t="shared" si="3"/>
        <v>Test Procedure</v>
      </c>
    </row>
    <row r="249" spans="3:15" ht="101.25" x14ac:dyDescent="0.2">
      <c r="C249" s="9" t="s">
        <v>4402</v>
      </c>
      <c r="D249" s="9" t="s">
        <v>2167</v>
      </c>
      <c r="E249" s="19" t="s">
        <v>3637</v>
      </c>
      <c r="F249" s="8"/>
      <c r="G249" s="9" t="s">
        <v>767</v>
      </c>
      <c r="H249" s="9" t="s">
        <v>878</v>
      </c>
      <c r="I249" s="10" t="s">
        <v>2168</v>
      </c>
      <c r="J249" s="11"/>
      <c r="K249" s="11"/>
      <c r="L249" s="11"/>
      <c r="M249" s="9" t="str">
        <f>_xlfn.XLOOKUP($N249,'02 Design'!AD:AD,'02 Design'!F:F,"")</f>
        <v>MDW-39500</v>
      </c>
      <c r="N249" s="10" t="s">
        <v>4566</v>
      </c>
      <c r="O249" s="9" t="str">
        <f t="shared" si="3"/>
        <v>Test Procedure</v>
      </c>
    </row>
    <row r="250" spans="3:15" ht="39" x14ac:dyDescent="0.2">
      <c r="C250" s="9" t="s">
        <v>4402</v>
      </c>
      <c r="D250" s="9" t="s">
        <v>3638</v>
      </c>
      <c r="E250" s="9" t="s">
        <v>3639</v>
      </c>
      <c r="F250" s="8">
        <v>46147</v>
      </c>
      <c r="G250" s="9" t="s">
        <v>767</v>
      </c>
      <c r="H250" s="9" t="s">
        <v>878</v>
      </c>
      <c r="I250" s="10" t="s">
        <v>3640</v>
      </c>
      <c r="J250" s="11"/>
      <c r="K250" s="11"/>
      <c r="L250" s="12" t="s">
        <v>768</v>
      </c>
      <c r="M250" s="9" t="str">
        <f>_xlfn.XLOOKUP($N250,'02 Design'!AD:AD,'02 Design'!F:F,"")</f>
        <v>MDW-39501</v>
      </c>
      <c r="N250" s="10" t="s">
        <v>4567</v>
      </c>
      <c r="O250" s="9" t="str">
        <f t="shared" si="3"/>
        <v>Test Procedure</v>
      </c>
    </row>
    <row r="251" spans="3:15" ht="39" x14ac:dyDescent="0.2">
      <c r="C251" s="14" t="s">
        <v>4402</v>
      </c>
      <c r="D251" s="14" t="s">
        <v>3641</v>
      </c>
      <c r="E251" s="14"/>
      <c r="F251" s="15"/>
      <c r="G251" s="14"/>
      <c r="H251" s="14" t="s">
        <v>878</v>
      </c>
      <c r="I251" s="16" t="s">
        <v>3642</v>
      </c>
      <c r="J251" s="17"/>
      <c r="K251" s="17"/>
      <c r="L251" s="18" t="s">
        <v>527</v>
      </c>
      <c r="M251" s="14" t="str">
        <f>_xlfn.XLOOKUP($N251,'02 Design'!AD:AD,'02 Design'!F:F,"")</f>
        <v>MDW-39502</v>
      </c>
      <c r="N251" s="16" t="s">
        <v>4568</v>
      </c>
      <c r="O251" s="14" t="str">
        <f t="shared" si="3"/>
        <v>Test Procedure</v>
      </c>
    </row>
    <row r="252" spans="3:15" ht="101.25" x14ac:dyDescent="0.2">
      <c r="C252" s="9" t="s">
        <v>4402</v>
      </c>
      <c r="D252" s="9" t="s">
        <v>2171</v>
      </c>
      <c r="E252" s="19" t="s">
        <v>3643</v>
      </c>
      <c r="F252" s="8"/>
      <c r="G252" s="9"/>
      <c r="H252" s="9" t="s">
        <v>878</v>
      </c>
      <c r="I252" s="10" t="s">
        <v>2172</v>
      </c>
      <c r="J252" s="11"/>
      <c r="K252" s="11"/>
      <c r="L252" s="11"/>
      <c r="M252" s="9" t="str">
        <f>_xlfn.XLOOKUP($N252,'02 Design'!AD:AD,'02 Design'!F:F,"")</f>
        <v>MDW-39503</v>
      </c>
      <c r="N252" s="10" t="s">
        <v>4569</v>
      </c>
      <c r="O252" s="9" t="str">
        <f t="shared" si="3"/>
        <v>Test Procedure</v>
      </c>
    </row>
    <row r="253" spans="3:15" ht="101.25" x14ac:dyDescent="0.2">
      <c r="C253" s="9" t="s">
        <v>4402</v>
      </c>
      <c r="D253" s="9" t="s">
        <v>3644</v>
      </c>
      <c r="E253" s="19" t="s">
        <v>3645</v>
      </c>
      <c r="F253" s="8"/>
      <c r="G253" s="9"/>
      <c r="H253" s="9" t="s">
        <v>878</v>
      </c>
      <c r="I253" s="10" t="s">
        <v>3646</v>
      </c>
      <c r="J253" s="11"/>
      <c r="K253" s="11"/>
      <c r="L253" s="11"/>
      <c r="M253" s="9" t="str">
        <f>_xlfn.XLOOKUP($N253,'02 Design'!AD:AD,'02 Design'!F:F,"")</f>
        <v>MDW-39504</v>
      </c>
      <c r="N253" s="10" t="s">
        <v>4570</v>
      </c>
      <c r="O253" s="9" t="str">
        <f t="shared" si="3"/>
        <v>Test Procedure</v>
      </c>
    </row>
    <row r="254" spans="3:15" ht="67.5" x14ac:dyDescent="0.2">
      <c r="C254" s="9" t="s">
        <v>4402</v>
      </c>
      <c r="D254" s="9" t="s">
        <v>2175</v>
      </c>
      <c r="E254" s="9" t="s">
        <v>3647</v>
      </c>
      <c r="F254" s="8">
        <v>46227</v>
      </c>
      <c r="G254" s="9" t="s">
        <v>767</v>
      </c>
      <c r="H254" s="9" t="s">
        <v>878</v>
      </c>
      <c r="I254" s="10" t="s">
        <v>2176</v>
      </c>
      <c r="J254" s="11"/>
      <c r="K254" s="11"/>
      <c r="L254" s="12" t="s">
        <v>768</v>
      </c>
      <c r="M254" s="9" t="str">
        <f>_xlfn.XLOOKUP($N254,'02 Design'!AD:AD,'02 Design'!F:F,"")</f>
        <v>MDW-39505</v>
      </c>
      <c r="N254" s="10" t="s">
        <v>4571</v>
      </c>
      <c r="O254" s="9" t="str">
        <f t="shared" si="3"/>
        <v>Test Procedure</v>
      </c>
    </row>
    <row r="255" spans="3:15" ht="39" x14ac:dyDescent="0.2">
      <c r="C255" s="9" t="s">
        <v>4402</v>
      </c>
      <c r="D255" s="9" t="s">
        <v>3648</v>
      </c>
      <c r="E255" s="9" t="s">
        <v>3649</v>
      </c>
      <c r="F255" s="8">
        <v>46147</v>
      </c>
      <c r="G255" s="9" t="s">
        <v>767</v>
      </c>
      <c r="H255" s="9" t="s">
        <v>878</v>
      </c>
      <c r="I255" s="10" t="s">
        <v>3650</v>
      </c>
      <c r="J255" s="11"/>
      <c r="K255" s="11"/>
      <c r="L255" s="12" t="s">
        <v>768</v>
      </c>
      <c r="M255" s="9" t="str">
        <f>_xlfn.XLOOKUP($N255,'02 Design'!AD:AD,'02 Design'!F:F,"")</f>
        <v>MDW-39506</v>
      </c>
      <c r="N255" s="10" t="s">
        <v>4572</v>
      </c>
      <c r="O255" s="9" t="str">
        <f t="shared" si="3"/>
        <v>Test Procedure</v>
      </c>
    </row>
    <row r="256" spans="3:15" ht="67.5" x14ac:dyDescent="0.2">
      <c r="C256" s="9" t="s">
        <v>4402</v>
      </c>
      <c r="D256" s="9" t="s">
        <v>2179</v>
      </c>
      <c r="E256" s="9" t="s">
        <v>3651</v>
      </c>
      <c r="F256" s="8">
        <v>46227</v>
      </c>
      <c r="G256" s="9" t="s">
        <v>767</v>
      </c>
      <c r="H256" s="9" t="s">
        <v>878</v>
      </c>
      <c r="I256" s="10" t="s">
        <v>2180</v>
      </c>
      <c r="J256" s="11"/>
      <c r="K256" s="11"/>
      <c r="L256" s="12" t="s">
        <v>768</v>
      </c>
      <c r="M256" s="9" t="str">
        <f>_xlfn.XLOOKUP($N256,'02 Design'!AD:AD,'02 Design'!F:F,"")</f>
        <v>MDW-39507</v>
      </c>
      <c r="N256" s="10" t="s">
        <v>4573</v>
      </c>
      <c r="O256" s="9" t="str">
        <f t="shared" si="3"/>
        <v>Test Procedure</v>
      </c>
    </row>
    <row r="257" spans="3:15" ht="39" x14ac:dyDescent="0.2">
      <c r="C257" s="14" t="s">
        <v>4402</v>
      </c>
      <c r="D257" s="14" t="s">
        <v>3652</v>
      </c>
      <c r="E257" s="14"/>
      <c r="F257" s="15"/>
      <c r="G257" s="14"/>
      <c r="H257" s="14" t="s">
        <v>878</v>
      </c>
      <c r="I257" s="16" t="s">
        <v>3653</v>
      </c>
      <c r="J257" s="17"/>
      <c r="K257" s="17"/>
      <c r="L257" s="18" t="s">
        <v>527</v>
      </c>
      <c r="M257" s="14" t="str">
        <f>_xlfn.XLOOKUP($N257,'02 Design'!AD:AD,'02 Design'!F:F,"")</f>
        <v>MDW-39508</v>
      </c>
      <c r="N257" s="16" t="s">
        <v>4574</v>
      </c>
      <c r="O257" s="14" t="str">
        <f t="shared" si="3"/>
        <v>Test Procedure</v>
      </c>
    </row>
    <row r="258" spans="3:15" ht="67.5" x14ac:dyDescent="0.2">
      <c r="C258" s="9" t="s">
        <v>4402</v>
      </c>
      <c r="D258" s="9" t="s">
        <v>2183</v>
      </c>
      <c r="E258" s="9" t="s">
        <v>3654</v>
      </c>
      <c r="F258" s="8">
        <v>46227</v>
      </c>
      <c r="G258" s="9" t="s">
        <v>767</v>
      </c>
      <c r="H258" s="9" t="s">
        <v>878</v>
      </c>
      <c r="I258" s="10" t="s">
        <v>2184</v>
      </c>
      <c r="J258" s="11"/>
      <c r="K258" s="11"/>
      <c r="L258" s="12" t="s">
        <v>768</v>
      </c>
      <c r="M258" s="9" t="str">
        <f>_xlfn.XLOOKUP($N258,'02 Design'!AD:AD,'02 Design'!F:F,"")</f>
        <v>MDW-39509</v>
      </c>
      <c r="N258" s="10" t="s">
        <v>4575</v>
      </c>
      <c r="O258" s="9" t="str">
        <f t="shared" si="3"/>
        <v>Test Procedure</v>
      </c>
    </row>
    <row r="259" spans="3:15" ht="39" x14ac:dyDescent="0.2">
      <c r="C259" s="14" t="s">
        <v>4402</v>
      </c>
      <c r="D259" s="14" t="s">
        <v>3655</v>
      </c>
      <c r="E259" s="14"/>
      <c r="F259" s="15"/>
      <c r="G259" s="14"/>
      <c r="H259" s="14" t="s">
        <v>878</v>
      </c>
      <c r="I259" s="16" t="s">
        <v>3656</v>
      </c>
      <c r="J259" s="17"/>
      <c r="K259" s="17"/>
      <c r="L259" s="18" t="s">
        <v>527</v>
      </c>
      <c r="M259" s="14" t="str">
        <f>_xlfn.XLOOKUP($N259,'02 Design'!AD:AD,'02 Design'!F:F,"")</f>
        <v>MDW-39510</v>
      </c>
      <c r="N259" s="16" t="s">
        <v>4576</v>
      </c>
      <c r="O259" s="14" t="str">
        <f t="shared" si="3"/>
        <v>Test Procedure</v>
      </c>
    </row>
    <row r="260" spans="3:15" ht="67.5" x14ac:dyDescent="0.2">
      <c r="C260" s="9" t="s">
        <v>4402</v>
      </c>
      <c r="D260" s="9" t="s">
        <v>2187</v>
      </c>
      <c r="E260" s="9" t="s">
        <v>3657</v>
      </c>
      <c r="F260" s="8">
        <v>46218</v>
      </c>
      <c r="G260" s="9" t="s">
        <v>767</v>
      </c>
      <c r="H260" s="9" t="s">
        <v>878</v>
      </c>
      <c r="I260" s="10" t="s">
        <v>2188</v>
      </c>
      <c r="J260" s="11"/>
      <c r="K260" s="11"/>
      <c r="L260" s="12" t="s">
        <v>768</v>
      </c>
      <c r="M260" s="9" t="str">
        <f>_xlfn.XLOOKUP($N260,'02 Design'!AD:AD,'02 Design'!F:F,"")</f>
        <v>MDW-39511</v>
      </c>
      <c r="N260" s="10" t="s">
        <v>4577</v>
      </c>
      <c r="O260" s="9" t="str">
        <f t="shared" si="3"/>
        <v>Test Procedure</v>
      </c>
    </row>
    <row r="261" spans="3:15" ht="39" x14ac:dyDescent="0.2">
      <c r="C261" s="9" t="s">
        <v>4402</v>
      </c>
      <c r="D261" s="9" t="s">
        <v>3658</v>
      </c>
      <c r="E261" s="9" t="s">
        <v>3659</v>
      </c>
      <c r="F261" s="8">
        <v>46183</v>
      </c>
      <c r="G261" s="9" t="s">
        <v>767</v>
      </c>
      <c r="H261" s="9" t="s">
        <v>878</v>
      </c>
      <c r="I261" s="10" t="s">
        <v>3660</v>
      </c>
      <c r="J261" s="11"/>
      <c r="K261" s="11"/>
      <c r="L261" s="12" t="s">
        <v>768</v>
      </c>
      <c r="M261" s="9" t="str">
        <f>_xlfn.XLOOKUP($N261,'02 Design'!AD:AD,'02 Design'!F:F,"")</f>
        <v>MDW-39512</v>
      </c>
      <c r="N261" s="10" t="s">
        <v>4578</v>
      </c>
      <c r="O261" s="9" t="str">
        <f t="shared" ref="O261:O324" si="4">TRIM(LEFT(I261, FIND("-", I261) - 1))</f>
        <v>Test Procedure</v>
      </c>
    </row>
    <row r="262" spans="3:15" ht="33.75" x14ac:dyDescent="0.2">
      <c r="C262" s="9" t="s">
        <v>4402</v>
      </c>
      <c r="D262" s="9" t="s">
        <v>2191</v>
      </c>
      <c r="E262" s="9"/>
      <c r="F262" s="8"/>
      <c r="G262" s="9"/>
      <c r="H262" s="9" t="s">
        <v>878</v>
      </c>
      <c r="I262" s="10" t="s">
        <v>2192</v>
      </c>
      <c r="J262" s="11"/>
      <c r="K262" s="11"/>
      <c r="L262" s="11"/>
      <c r="M262" s="9" t="str">
        <f>_xlfn.XLOOKUP($N262,'02 Design'!AD:AD,'02 Design'!F:F,"")</f>
        <v>MDW-39513</v>
      </c>
      <c r="N262" s="10" t="s">
        <v>4579</v>
      </c>
      <c r="O262" s="9" t="str">
        <f t="shared" si="4"/>
        <v>Test Procedure</v>
      </c>
    </row>
    <row r="263" spans="3:15" ht="67.5" x14ac:dyDescent="0.2">
      <c r="C263" s="9" t="s">
        <v>4402</v>
      </c>
      <c r="D263" s="9" t="s">
        <v>2195</v>
      </c>
      <c r="E263" s="9" t="s">
        <v>3661</v>
      </c>
      <c r="F263" s="8">
        <v>46227</v>
      </c>
      <c r="G263" s="9" t="s">
        <v>767</v>
      </c>
      <c r="H263" s="9" t="s">
        <v>878</v>
      </c>
      <c r="I263" s="10" t="s">
        <v>2196</v>
      </c>
      <c r="J263" s="11"/>
      <c r="K263" s="11"/>
      <c r="L263" s="12" t="s">
        <v>768</v>
      </c>
      <c r="M263" s="9" t="str">
        <f>_xlfn.XLOOKUP($N263,'02 Design'!AD:AD,'02 Design'!F:F,"")</f>
        <v>MDW-39514</v>
      </c>
      <c r="N263" s="10" t="s">
        <v>4580</v>
      </c>
      <c r="O263" s="9" t="str">
        <f t="shared" si="4"/>
        <v>Test Procedure</v>
      </c>
    </row>
    <row r="264" spans="3:15" ht="39" x14ac:dyDescent="0.2">
      <c r="C264" s="9" t="s">
        <v>4402</v>
      </c>
      <c r="D264" s="9" t="s">
        <v>3662</v>
      </c>
      <c r="E264" s="9" t="s">
        <v>3663</v>
      </c>
      <c r="F264" s="8">
        <v>46160</v>
      </c>
      <c r="G264" s="9" t="s">
        <v>767</v>
      </c>
      <c r="H264" s="9" t="s">
        <v>878</v>
      </c>
      <c r="I264" s="10" t="s">
        <v>3664</v>
      </c>
      <c r="J264" s="11"/>
      <c r="K264" s="11"/>
      <c r="L264" s="12" t="s">
        <v>768</v>
      </c>
      <c r="M264" s="9" t="str">
        <f>_xlfn.XLOOKUP($N264,'02 Design'!AD:AD,'02 Design'!F:F,"")</f>
        <v>MDW-39515</v>
      </c>
      <c r="N264" s="10" t="s">
        <v>4581</v>
      </c>
      <c r="O264" s="9" t="str">
        <f t="shared" si="4"/>
        <v>Test Procedure</v>
      </c>
    </row>
    <row r="265" spans="3:15" ht="67.5" x14ac:dyDescent="0.2">
      <c r="C265" s="9" t="s">
        <v>4402</v>
      </c>
      <c r="D265" s="9" t="s">
        <v>2199</v>
      </c>
      <c r="E265" s="9" t="s">
        <v>3665</v>
      </c>
      <c r="F265" s="8">
        <v>46227</v>
      </c>
      <c r="G265" s="9" t="s">
        <v>767</v>
      </c>
      <c r="H265" s="9" t="s">
        <v>878</v>
      </c>
      <c r="I265" s="10" t="s">
        <v>2200</v>
      </c>
      <c r="J265" s="11"/>
      <c r="K265" s="11"/>
      <c r="L265" s="12" t="s">
        <v>768</v>
      </c>
      <c r="M265" s="9" t="str">
        <f>_xlfn.XLOOKUP($N265,'02 Design'!AD:AD,'02 Design'!F:F,"")</f>
        <v>MDW-39516</v>
      </c>
      <c r="N265" s="10" t="s">
        <v>363</v>
      </c>
      <c r="O265" s="9" t="str">
        <f t="shared" si="4"/>
        <v>Test Procedure</v>
      </c>
    </row>
    <row r="266" spans="3:15" ht="39" x14ac:dyDescent="0.2">
      <c r="C266" s="9" t="s">
        <v>4402</v>
      </c>
      <c r="D266" s="9" t="s">
        <v>3666</v>
      </c>
      <c r="E266" s="9" t="s">
        <v>3667</v>
      </c>
      <c r="F266" s="8">
        <v>45824</v>
      </c>
      <c r="G266" s="9" t="s">
        <v>767</v>
      </c>
      <c r="H266" s="9" t="s">
        <v>878</v>
      </c>
      <c r="I266" s="10" t="s">
        <v>3668</v>
      </c>
      <c r="J266" s="11"/>
      <c r="K266" s="11"/>
      <c r="L266" s="12" t="s">
        <v>768</v>
      </c>
      <c r="M266" s="9" t="str">
        <f>_xlfn.XLOOKUP($N266,'02 Design'!AD:AD,'02 Design'!F:F,"")</f>
        <v>MDW-39517</v>
      </c>
      <c r="N266" s="10" t="s">
        <v>362</v>
      </c>
      <c r="O266" s="9" t="str">
        <f t="shared" si="4"/>
        <v>Test Procedure</v>
      </c>
    </row>
    <row r="267" spans="3:15" ht="39" x14ac:dyDescent="0.2">
      <c r="C267" s="9" t="s">
        <v>4402</v>
      </c>
      <c r="D267" s="9" t="s">
        <v>3669</v>
      </c>
      <c r="E267" s="9" t="s">
        <v>3670</v>
      </c>
      <c r="F267" s="8">
        <v>46104</v>
      </c>
      <c r="G267" s="9" t="s">
        <v>767</v>
      </c>
      <c r="H267" s="9" t="s">
        <v>878</v>
      </c>
      <c r="I267" s="10" t="s">
        <v>3671</v>
      </c>
      <c r="J267" s="11"/>
      <c r="K267" s="11"/>
      <c r="L267" s="12" t="s">
        <v>768</v>
      </c>
      <c r="M267" s="9" t="str">
        <f>_xlfn.XLOOKUP($N267,'02 Design'!AD:AD,'02 Design'!F:F,"")</f>
        <v>MDW-39518</v>
      </c>
      <c r="N267" s="10" t="s">
        <v>4582</v>
      </c>
      <c r="O267" s="9" t="str">
        <f t="shared" si="4"/>
        <v>Test Procedure</v>
      </c>
    </row>
    <row r="268" spans="3:15" ht="67.5" x14ac:dyDescent="0.2">
      <c r="C268" s="9" t="s">
        <v>4402</v>
      </c>
      <c r="D268" s="9" t="s">
        <v>2203</v>
      </c>
      <c r="E268" s="9" t="s">
        <v>3672</v>
      </c>
      <c r="F268" s="8">
        <v>46227</v>
      </c>
      <c r="G268" s="9" t="s">
        <v>767</v>
      </c>
      <c r="H268" s="9" t="s">
        <v>878</v>
      </c>
      <c r="I268" s="10" t="s">
        <v>2205</v>
      </c>
      <c r="J268" s="11"/>
      <c r="K268" s="11"/>
      <c r="L268" s="12" t="s">
        <v>768</v>
      </c>
      <c r="M268" s="9" t="str">
        <f>_xlfn.XLOOKUP($N268,'02 Design'!AD:AD,'02 Design'!F:F,"")</f>
        <v>MDW-39519</v>
      </c>
      <c r="N268" s="10" t="s">
        <v>4583</v>
      </c>
      <c r="O268" s="9" t="str">
        <f t="shared" si="4"/>
        <v>Test Procedure</v>
      </c>
    </row>
    <row r="269" spans="3:15" ht="67.5" x14ac:dyDescent="0.2">
      <c r="C269" s="9" t="s">
        <v>4402</v>
      </c>
      <c r="D269" s="9" t="s">
        <v>3673</v>
      </c>
      <c r="E269" s="9" t="s">
        <v>3674</v>
      </c>
      <c r="F269" s="8">
        <v>46218</v>
      </c>
      <c r="G269" s="9" t="s">
        <v>767</v>
      </c>
      <c r="H269" s="9" t="s">
        <v>878</v>
      </c>
      <c r="I269" s="10" t="s">
        <v>3675</v>
      </c>
      <c r="J269" s="11"/>
      <c r="K269" s="11"/>
      <c r="L269" s="12" t="s">
        <v>768</v>
      </c>
      <c r="M269" s="9" t="str">
        <f>_xlfn.XLOOKUP($N269,'02 Design'!AD:AD,'02 Design'!F:F,"")</f>
        <v>MDW-39520</v>
      </c>
      <c r="N269" s="10" t="s">
        <v>4584</v>
      </c>
      <c r="O269" s="9" t="str">
        <f t="shared" si="4"/>
        <v>Test Procedure</v>
      </c>
    </row>
    <row r="270" spans="3:15" ht="67.5" x14ac:dyDescent="0.2">
      <c r="C270" s="9" t="s">
        <v>4402</v>
      </c>
      <c r="D270" s="9" t="s">
        <v>2208</v>
      </c>
      <c r="E270" s="9" t="s">
        <v>3676</v>
      </c>
      <c r="F270" s="8">
        <v>46227</v>
      </c>
      <c r="G270" s="9" t="s">
        <v>767</v>
      </c>
      <c r="H270" s="9" t="s">
        <v>878</v>
      </c>
      <c r="I270" s="10" t="s">
        <v>2209</v>
      </c>
      <c r="J270" s="11"/>
      <c r="K270" s="11"/>
      <c r="L270" s="12" t="s">
        <v>768</v>
      </c>
      <c r="M270" s="9" t="str">
        <f>_xlfn.XLOOKUP($N270,'02 Design'!AD:AD,'02 Design'!F:F,"")</f>
        <v>MDW-39521</v>
      </c>
      <c r="N270" s="10" t="s">
        <v>4585</v>
      </c>
      <c r="O270" s="9" t="str">
        <f t="shared" si="4"/>
        <v>Test Procedure</v>
      </c>
    </row>
    <row r="271" spans="3:15" ht="67.5" x14ac:dyDescent="0.2">
      <c r="C271" s="9" t="s">
        <v>4402</v>
      </c>
      <c r="D271" s="9" t="s">
        <v>2212</v>
      </c>
      <c r="E271" s="9" t="s">
        <v>3677</v>
      </c>
      <c r="F271" s="8">
        <v>46227</v>
      </c>
      <c r="G271" s="9" t="s">
        <v>767</v>
      </c>
      <c r="H271" s="9" t="s">
        <v>878</v>
      </c>
      <c r="I271" s="10" t="s">
        <v>2213</v>
      </c>
      <c r="J271" s="11"/>
      <c r="K271" s="11"/>
      <c r="L271" s="12" t="s">
        <v>768</v>
      </c>
      <c r="M271" s="9" t="str">
        <f>_xlfn.XLOOKUP($N271,'02 Design'!AD:AD,'02 Design'!F:F,"")</f>
        <v>MDW-39522</v>
      </c>
      <c r="N271" s="10" t="s">
        <v>4586</v>
      </c>
      <c r="O271" s="9" t="str">
        <f t="shared" si="4"/>
        <v>Test Procedure</v>
      </c>
    </row>
    <row r="272" spans="3:15" ht="39" x14ac:dyDescent="0.2">
      <c r="C272" s="9" t="s">
        <v>4402</v>
      </c>
      <c r="D272" s="9" t="s">
        <v>3678</v>
      </c>
      <c r="E272" s="9" t="s">
        <v>3679</v>
      </c>
      <c r="F272" s="8">
        <v>46112</v>
      </c>
      <c r="G272" s="9" t="s">
        <v>767</v>
      </c>
      <c r="H272" s="9" t="s">
        <v>878</v>
      </c>
      <c r="I272" s="10" t="s">
        <v>3680</v>
      </c>
      <c r="J272" s="11"/>
      <c r="K272" s="11"/>
      <c r="L272" s="12" t="s">
        <v>768</v>
      </c>
      <c r="M272" s="9" t="str">
        <f>_xlfn.XLOOKUP($N272,'02 Design'!AD:AD,'02 Design'!F:F,"")</f>
        <v>MDW-39523</v>
      </c>
      <c r="N272" s="10" t="s">
        <v>4587</v>
      </c>
      <c r="O272" s="9" t="str">
        <f t="shared" si="4"/>
        <v>Test Procedure</v>
      </c>
    </row>
    <row r="273" spans="3:15" ht="33.75" x14ac:dyDescent="0.2">
      <c r="C273" s="9" t="s">
        <v>4402</v>
      </c>
      <c r="D273" s="9" t="s">
        <v>2216</v>
      </c>
      <c r="E273" s="9"/>
      <c r="F273" s="8"/>
      <c r="G273" s="9"/>
      <c r="H273" s="9" t="s">
        <v>878</v>
      </c>
      <c r="I273" s="10" t="s">
        <v>2217</v>
      </c>
      <c r="J273" s="11"/>
      <c r="K273" s="11"/>
      <c r="L273" s="11"/>
      <c r="M273" s="9" t="str">
        <f>_xlfn.XLOOKUP($N273,'02 Design'!AD:AD,'02 Design'!F:F,"")</f>
        <v>MDW-39524</v>
      </c>
      <c r="N273" s="10" t="s">
        <v>4588</v>
      </c>
      <c r="O273" s="9" t="str">
        <f t="shared" si="4"/>
        <v>Test Procedure</v>
      </c>
    </row>
    <row r="274" spans="3:15" ht="39" x14ac:dyDescent="0.2">
      <c r="C274" s="9" t="s">
        <v>4402</v>
      </c>
      <c r="D274" s="9" t="s">
        <v>3681</v>
      </c>
      <c r="E274" s="9" t="s">
        <v>3682</v>
      </c>
      <c r="F274" s="8">
        <v>46183</v>
      </c>
      <c r="G274" s="9" t="s">
        <v>767</v>
      </c>
      <c r="H274" s="9" t="s">
        <v>878</v>
      </c>
      <c r="I274" s="10" t="s">
        <v>3683</v>
      </c>
      <c r="J274" s="11"/>
      <c r="K274" s="11"/>
      <c r="L274" s="12" t="s">
        <v>768</v>
      </c>
      <c r="M274" s="9" t="str">
        <f>_xlfn.XLOOKUP($N274,'02 Design'!AD:AD,'02 Design'!F:F,"")</f>
        <v>MDW-39525</v>
      </c>
      <c r="N274" s="10" t="s">
        <v>4589</v>
      </c>
      <c r="O274" s="9" t="str">
        <f t="shared" si="4"/>
        <v>Test Procedure</v>
      </c>
    </row>
    <row r="275" spans="3:15" ht="39" x14ac:dyDescent="0.2">
      <c r="C275" s="9" t="s">
        <v>4402</v>
      </c>
      <c r="D275" s="9" t="s">
        <v>3684</v>
      </c>
      <c r="E275" s="9" t="s">
        <v>3685</v>
      </c>
      <c r="F275" s="8">
        <v>46099</v>
      </c>
      <c r="G275" s="9" t="s">
        <v>767</v>
      </c>
      <c r="H275" s="9" t="s">
        <v>878</v>
      </c>
      <c r="I275" s="10" t="s">
        <v>3686</v>
      </c>
      <c r="J275" s="11"/>
      <c r="K275" s="11"/>
      <c r="L275" s="12" t="s">
        <v>768</v>
      </c>
      <c r="M275" s="9" t="str">
        <f>_xlfn.XLOOKUP($N275,'02 Design'!AD:AD,'02 Design'!F:F,"")</f>
        <v>MDW-39526</v>
      </c>
      <c r="N275" s="10" t="s">
        <v>4590</v>
      </c>
      <c r="O275" s="9" t="str">
        <f t="shared" si="4"/>
        <v>Test Procedure</v>
      </c>
    </row>
    <row r="276" spans="3:15" ht="39" x14ac:dyDescent="0.2">
      <c r="C276" s="9" t="s">
        <v>4402</v>
      </c>
      <c r="D276" s="9" t="s">
        <v>3687</v>
      </c>
      <c r="E276" s="9" t="s">
        <v>3688</v>
      </c>
      <c r="F276" s="8">
        <v>46113</v>
      </c>
      <c r="G276" s="9" t="s">
        <v>767</v>
      </c>
      <c r="H276" s="9" t="s">
        <v>878</v>
      </c>
      <c r="I276" s="10" t="s">
        <v>3689</v>
      </c>
      <c r="J276" s="11"/>
      <c r="K276" s="11"/>
      <c r="L276" s="12" t="s">
        <v>768</v>
      </c>
      <c r="M276" s="9" t="str">
        <f>_xlfn.XLOOKUP($N276,'02 Design'!AD:AD,'02 Design'!F:F,"")</f>
        <v>MDW-39527</v>
      </c>
      <c r="N276" s="10" t="s">
        <v>4591</v>
      </c>
      <c r="O276" s="9" t="str">
        <f t="shared" si="4"/>
        <v>Test Procedure</v>
      </c>
    </row>
    <row r="277" spans="3:15" ht="69" x14ac:dyDescent="0.2">
      <c r="C277" s="9" t="s">
        <v>4402</v>
      </c>
      <c r="D277" s="9" t="s">
        <v>2220</v>
      </c>
      <c r="E277" s="9" t="s">
        <v>3690</v>
      </c>
      <c r="F277" s="8">
        <v>46227</v>
      </c>
      <c r="G277" s="9" t="s">
        <v>767</v>
      </c>
      <c r="H277" s="9" t="s">
        <v>878</v>
      </c>
      <c r="I277" s="10" t="s">
        <v>2221</v>
      </c>
      <c r="J277" s="11"/>
      <c r="K277" s="11"/>
      <c r="L277" s="12" t="s">
        <v>768</v>
      </c>
      <c r="M277" s="9" t="str">
        <f>_xlfn.XLOOKUP($N277,'02 Design'!AD:AD,'02 Design'!F:F,"")</f>
        <v>MDW-39528</v>
      </c>
      <c r="N277" s="10" t="s">
        <v>4592</v>
      </c>
      <c r="O277" s="9" t="str">
        <f t="shared" si="4"/>
        <v>Test Procedure</v>
      </c>
    </row>
    <row r="278" spans="3:15" ht="39" x14ac:dyDescent="0.2">
      <c r="C278" s="9" t="s">
        <v>4402</v>
      </c>
      <c r="D278" s="9" t="s">
        <v>3691</v>
      </c>
      <c r="E278" s="9" t="s">
        <v>3692</v>
      </c>
      <c r="F278" s="8">
        <v>46112</v>
      </c>
      <c r="G278" s="9" t="s">
        <v>767</v>
      </c>
      <c r="H278" s="9" t="s">
        <v>878</v>
      </c>
      <c r="I278" s="10" t="s">
        <v>3693</v>
      </c>
      <c r="J278" s="11"/>
      <c r="K278" s="11"/>
      <c r="L278" s="12" t="s">
        <v>768</v>
      </c>
      <c r="M278" s="9" t="str">
        <f>_xlfn.XLOOKUP($N278,'02 Design'!AD:AD,'02 Design'!F:F,"")</f>
        <v>MDW-39529</v>
      </c>
      <c r="N278" s="10" t="s">
        <v>4593</v>
      </c>
      <c r="O278" s="9" t="str">
        <f t="shared" si="4"/>
        <v>Test Procedure</v>
      </c>
    </row>
    <row r="279" spans="3:15" ht="39" x14ac:dyDescent="0.2">
      <c r="C279" s="9" t="s">
        <v>4402</v>
      </c>
      <c r="D279" s="9" t="s">
        <v>3694</v>
      </c>
      <c r="E279" s="9" t="s">
        <v>3695</v>
      </c>
      <c r="F279" s="8">
        <v>46113</v>
      </c>
      <c r="G279" s="9" t="s">
        <v>767</v>
      </c>
      <c r="H279" s="9" t="s">
        <v>878</v>
      </c>
      <c r="I279" s="10" t="s">
        <v>3696</v>
      </c>
      <c r="J279" s="11"/>
      <c r="K279" s="11"/>
      <c r="L279" s="12" t="s">
        <v>768</v>
      </c>
      <c r="M279" s="9" t="str">
        <f>_xlfn.XLOOKUP($N279,'02 Design'!AD:AD,'02 Design'!F:F,"")</f>
        <v>MDW-39530</v>
      </c>
      <c r="N279" s="10" t="s">
        <v>4594</v>
      </c>
      <c r="O279" s="9" t="str">
        <f t="shared" si="4"/>
        <v>Test Procedure</v>
      </c>
    </row>
    <row r="280" spans="3:15" ht="67.5" x14ac:dyDescent="0.2">
      <c r="C280" s="9" t="s">
        <v>4402</v>
      </c>
      <c r="D280" s="9" t="s">
        <v>2224</v>
      </c>
      <c r="E280" s="9" t="s">
        <v>3697</v>
      </c>
      <c r="F280" s="8">
        <v>46218</v>
      </c>
      <c r="G280" s="9" t="s">
        <v>767</v>
      </c>
      <c r="H280" s="9" t="s">
        <v>878</v>
      </c>
      <c r="I280" s="10" t="s">
        <v>2225</v>
      </c>
      <c r="J280" s="11"/>
      <c r="K280" s="11"/>
      <c r="L280" s="12" t="s">
        <v>768</v>
      </c>
      <c r="M280" s="9" t="str">
        <f>_xlfn.XLOOKUP($N280,'02 Design'!AD:AD,'02 Design'!F:F,"")</f>
        <v>MDW-39531</v>
      </c>
      <c r="N280" s="10" t="s">
        <v>4595</v>
      </c>
      <c r="O280" s="9" t="str">
        <f t="shared" si="4"/>
        <v>Test Procedure</v>
      </c>
    </row>
    <row r="281" spans="3:15" ht="67.5" x14ac:dyDescent="0.2">
      <c r="C281" s="9" t="s">
        <v>4402</v>
      </c>
      <c r="D281" s="9" t="s">
        <v>2228</v>
      </c>
      <c r="E281" s="19" t="s">
        <v>3698</v>
      </c>
      <c r="F281" s="8" t="s">
        <v>3699</v>
      </c>
      <c r="G281" s="9"/>
      <c r="H281" s="9" t="s">
        <v>878</v>
      </c>
      <c r="I281" s="10" t="s">
        <v>2229</v>
      </c>
      <c r="J281" s="11"/>
      <c r="K281" s="11"/>
      <c r="L281" s="11"/>
      <c r="M281" s="9" t="str">
        <f>_xlfn.XLOOKUP($N281,'02 Design'!AD:AD,'02 Design'!F:F,"")</f>
        <v>MDW-39532</v>
      </c>
      <c r="N281" s="10" t="s">
        <v>4596</v>
      </c>
      <c r="O281" s="9" t="str">
        <f t="shared" si="4"/>
        <v>Test Procedure</v>
      </c>
    </row>
    <row r="282" spans="3:15" ht="67.5" x14ac:dyDescent="0.2">
      <c r="C282" s="9" t="s">
        <v>4402</v>
      </c>
      <c r="D282" s="9" t="s">
        <v>2232</v>
      </c>
      <c r="E282" s="19" t="s">
        <v>3700</v>
      </c>
      <c r="F282" s="8" t="s">
        <v>3701</v>
      </c>
      <c r="G282" s="9"/>
      <c r="H282" s="9" t="s">
        <v>878</v>
      </c>
      <c r="I282" s="10" t="s">
        <v>2233</v>
      </c>
      <c r="J282" s="11"/>
      <c r="K282" s="11"/>
      <c r="L282" s="11"/>
      <c r="M282" s="9" t="str">
        <f>_xlfn.XLOOKUP($N282,'02 Design'!AD:AD,'02 Design'!F:F,"")</f>
        <v>MDW-39533</v>
      </c>
      <c r="N282" s="10" t="s">
        <v>4597</v>
      </c>
      <c r="O282" s="9" t="str">
        <f t="shared" si="4"/>
        <v>Test Procedure</v>
      </c>
    </row>
    <row r="283" spans="3:15" ht="33.75" x14ac:dyDescent="0.2">
      <c r="C283" s="9" t="s">
        <v>4402</v>
      </c>
      <c r="D283" s="9" t="s">
        <v>2236</v>
      </c>
      <c r="E283" s="9"/>
      <c r="F283" s="8"/>
      <c r="G283" s="9"/>
      <c r="H283" s="9" t="s">
        <v>878</v>
      </c>
      <c r="I283" s="10" t="s">
        <v>2237</v>
      </c>
      <c r="J283" s="11"/>
      <c r="K283" s="11"/>
      <c r="L283" s="11"/>
      <c r="M283" s="9" t="str">
        <f>_xlfn.XLOOKUP($N283,'02 Design'!AD:AD,'02 Design'!F:F,"")</f>
        <v>MDW-39534</v>
      </c>
      <c r="N283" s="10" t="s">
        <v>1904</v>
      </c>
      <c r="O283" s="9" t="str">
        <f t="shared" si="4"/>
        <v>Test Procedure</v>
      </c>
    </row>
    <row r="284" spans="3:15" ht="67.5" x14ac:dyDescent="0.2">
      <c r="C284" s="9" t="s">
        <v>4402</v>
      </c>
      <c r="D284" s="9" t="s">
        <v>3702</v>
      </c>
      <c r="E284" s="9" t="s">
        <v>3703</v>
      </c>
      <c r="F284" s="8">
        <v>46218</v>
      </c>
      <c r="G284" s="9" t="s">
        <v>767</v>
      </c>
      <c r="H284" s="9" t="s">
        <v>878</v>
      </c>
      <c r="I284" s="10" t="s">
        <v>3704</v>
      </c>
      <c r="J284" s="11"/>
      <c r="K284" s="11"/>
      <c r="L284" s="12" t="s">
        <v>768</v>
      </c>
      <c r="M284" s="9" t="str">
        <f>_xlfn.XLOOKUP($N284,'02 Design'!AD:AD,'02 Design'!F:F,"")</f>
        <v>MDW-39535</v>
      </c>
      <c r="N284" s="10" t="s">
        <v>1903</v>
      </c>
      <c r="O284" s="9" t="str">
        <f t="shared" si="4"/>
        <v>Test Procedure</v>
      </c>
    </row>
    <row r="285" spans="3:15" ht="33.75" x14ac:dyDescent="0.2">
      <c r="C285" s="9" t="s">
        <v>4402</v>
      </c>
      <c r="D285" s="9" t="s">
        <v>2240</v>
      </c>
      <c r="E285" s="9"/>
      <c r="F285" s="8"/>
      <c r="G285" s="9"/>
      <c r="H285" s="9" t="s">
        <v>878</v>
      </c>
      <c r="I285" s="10" t="s">
        <v>2241</v>
      </c>
      <c r="J285" s="11"/>
      <c r="K285" s="11"/>
      <c r="L285" s="11"/>
      <c r="M285" s="9" t="str">
        <f>_xlfn.XLOOKUP($N285,'02 Design'!AD:AD,'02 Design'!F:F,"")</f>
        <v>MDW-39536</v>
      </c>
      <c r="N285" s="10" t="s">
        <v>4598</v>
      </c>
      <c r="O285" s="9" t="str">
        <f t="shared" si="4"/>
        <v>Test Procedure</v>
      </c>
    </row>
    <row r="286" spans="3:15" ht="33.75" x14ac:dyDescent="0.2">
      <c r="C286" s="9" t="s">
        <v>4402</v>
      </c>
      <c r="D286" s="9" t="s">
        <v>2244</v>
      </c>
      <c r="E286" s="9"/>
      <c r="F286" s="8"/>
      <c r="G286" s="9"/>
      <c r="H286" s="9" t="s">
        <v>878</v>
      </c>
      <c r="I286" s="10" t="s">
        <v>2245</v>
      </c>
      <c r="J286" s="11"/>
      <c r="K286" s="11"/>
      <c r="L286" s="11"/>
      <c r="M286" s="9" t="str">
        <f>_xlfn.XLOOKUP($N286,'02 Design'!AD:AD,'02 Design'!F:F,"")</f>
        <v>MDW-39537</v>
      </c>
      <c r="N286" s="10" t="s">
        <v>4599</v>
      </c>
      <c r="O286" s="9" t="str">
        <f t="shared" si="4"/>
        <v>Test Procedure</v>
      </c>
    </row>
    <row r="287" spans="3:15" ht="33.75" x14ac:dyDescent="0.2">
      <c r="C287" s="9" t="s">
        <v>4402</v>
      </c>
      <c r="D287" s="9" t="s">
        <v>2248</v>
      </c>
      <c r="E287" s="9"/>
      <c r="F287" s="8"/>
      <c r="G287" s="9"/>
      <c r="H287" s="9" t="s">
        <v>878</v>
      </c>
      <c r="I287" s="10" t="s">
        <v>2249</v>
      </c>
      <c r="J287" s="11"/>
      <c r="K287" s="11"/>
      <c r="L287" s="11"/>
      <c r="M287" s="9" t="str">
        <f>_xlfn.XLOOKUP($N287,'02 Design'!AD:AD,'02 Design'!F:F,"")</f>
        <v>MDW-39538</v>
      </c>
      <c r="N287" s="10" t="s">
        <v>4600</v>
      </c>
      <c r="O287" s="9" t="str">
        <f t="shared" si="4"/>
        <v>Test Procedure</v>
      </c>
    </row>
    <row r="288" spans="3:15" ht="33.75" x14ac:dyDescent="0.2">
      <c r="C288" s="9" t="s">
        <v>4402</v>
      </c>
      <c r="D288" s="9" t="s">
        <v>2252</v>
      </c>
      <c r="E288" s="9"/>
      <c r="F288" s="8"/>
      <c r="G288" s="9"/>
      <c r="H288" s="9" t="s">
        <v>878</v>
      </c>
      <c r="I288" s="10" t="s">
        <v>2253</v>
      </c>
      <c r="J288" s="11"/>
      <c r="K288" s="11"/>
      <c r="L288" s="11"/>
      <c r="M288" s="9" t="str">
        <f>_xlfn.XLOOKUP($N288,'02 Design'!AD:AD,'02 Design'!F:F,"")</f>
        <v>MDW-39539</v>
      </c>
      <c r="N288" s="10" t="s">
        <v>4601</v>
      </c>
      <c r="O288" s="9" t="str">
        <f t="shared" si="4"/>
        <v>Test Procedure</v>
      </c>
    </row>
    <row r="289" spans="1:15" ht="33.75" x14ac:dyDescent="0.2">
      <c r="C289" s="9" t="s">
        <v>4402</v>
      </c>
      <c r="D289" s="9" t="s">
        <v>2256</v>
      </c>
      <c r="E289" s="9"/>
      <c r="F289" s="8"/>
      <c r="G289" s="9"/>
      <c r="H289" s="9" t="s">
        <v>878</v>
      </c>
      <c r="I289" s="10" t="s">
        <v>2257</v>
      </c>
      <c r="J289" s="11"/>
      <c r="K289" s="11"/>
      <c r="L289" s="11"/>
      <c r="M289" s="9" t="str">
        <f>_xlfn.XLOOKUP($N289,'02 Design'!AD:AD,'02 Design'!F:F,"")</f>
        <v>MDW-39540</v>
      </c>
      <c r="N289" s="10" t="s">
        <v>4602</v>
      </c>
      <c r="O289" s="9" t="str">
        <f t="shared" si="4"/>
        <v>Test Procedure</v>
      </c>
    </row>
    <row r="290" spans="1:15" ht="33.75" x14ac:dyDescent="0.2">
      <c r="C290" s="9" t="s">
        <v>4402</v>
      </c>
      <c r="D290" s="9" t="s">
        <v>2260</v>
      </c>
      <c r="E290" s="9"/>
      <c r="F290" s="8"/>
      <c r="G290" s="9"/>
      <c r="H290" s="9" t="s">
        <v>878</v>
      </c>
      <c r="I290" s="10" t="s">
        <v>2261</v>
      </c>
      <c r="J290" s="11"/>
      <c r="K290" s="11"/>
      <c r="L290" s="11"/>
      <c r="M290" s="9" t="str">
        <f>_xlfn.XLOOKUP($N290,'02 Design'!AD:AD,'02 Design'!F:F,"")</f>
        <v>MDW-39541</v>
      </c>
      <c r="N290" s="10" t="s">
        <v>4603</v>
      </c>
      <c r="O290" s="9" t="str">
        <f t="shared" si="4"/>
        <v>Test Procedure</v>
      </c>
    </row>
    <row r="291" spans="1:15" ht="33.75" x14ac:dyDescent="0.2">
      <c r="C291" s="9" t="s">
        <v>4402</v>
      </c>
      <c r="D291" s="9" t="s">
        <v>2264</v>
      </c>
      <c r="E291" s="9"/>
      <c r="F291" s="8"/>
      <c r="G291" s="9"/>
      <c r="H291" s="9" t="s">
        <v>878</v>
      </c>
      <c r="I291" s="10" t="s">
        <v>2265</v>
      </c>
      <c r="J291" s="11"/>
      <c r="K291" s="11"/>
      <c r="L291" s="11"/>
      <c r="M291" s="9" t="str">
        <f>_xlfn.XLOOKUP($N291,'02 Design'!AD:AD,'02 Design'!F:F,"")</f>
        <v>MDW-39542</v>
      </c>
      <c r="N291" s="10" t="s">
        <v>4604</v>
      </c>
      <c r="O291" s="9" t="str">
        <f t="shared" si="4"/>
        <v>Test Procedure</v>
      </c>
    </row>
    <row r="292" spans="1:15" ht="33.75" x14ac:dyDescent="0.2">
      <c r="C292" s="9" t="s">
        <v>4402</v>
      </c>
      <c r="D292" s="9" t="s">
        <v>2268</v>
      </c>
      <c r="E292" s="9"/>
      <c r="F292" s="8"/>
      <c r="G292" s="9"/>
      <c r="H292" s="9" t="s">
        <v>878</v>
      </c>
      <c r="I292" s="10" t="s">
        <v>2269</v>
      </c>
      <c r="J292" s="11"/>
      <c r="K292" s="11"/>
      <c r="L292" s="11"/>
      <c r="M292" s="9" t="s">
        <v>387</v>
      </c>
      <c r="N292" s="10" t="s">
        <v>4605</v>
      </c>
      <c r="O292" s="9" t="str">
        <f t="shared" si="4"/>
        <v>Test Procedure</v>
      </c>
    </row>
    <row r="293" spans="1:15" ht="33.75" x14ac:dyDescent="0.2">
      <c r="C293" s="9" t="s">
        <v>4402</v>
      </c>
      <c r="D293" s="9" t="s">
        <v>2272</v>
      </c>
      <c r="E293" s="9"/>
      <c r="F293" s="8"/>
      <c r="G293" s="9"/>
      <c r="H293" s="9" t="s">
        <v>878</v>
      </c>
      <c r="I293" s="10" t="s">
        <v>2273</v>
      </c>
      <c r="J293" s="11"/>
      <c r="K293" s="11"/>
      <c r="L293" s="11"/>
      <c r="M293" s="9" t="str">
        <f>_xlfn.XLOOKUP($N293,'02 Design'!AD:AD,'02 Design'!F:F,"")</f>
        <v>MDW-39544</v>
      </c>
      <c r="N293" s="10" t="s">
        <v>4606</v>
      </c>
      <c r="O293" s="9" t="str">
        <f t="shared" si="4"/>
        <v>Test Procedure</v>
      </c>
    </row>
    <row r="294" spans="1:15" ht="67.5" x14ac:dyDescent="0.2">
      <c r="C294" s="9" t="s">
        <v>4402</v>
      </c>
      <c r="D294" s="9" t="s">
        <v>2276</v>
      </c>
      <c r="E294" s="9" t="s">
        <v>3705</v>
      </c>
      <c r="F294" s="8">
        <v>46227</v>
      </c>
      <c r="G294" s="9" t="s">
        <v>767</v>
      </c>
      <c r="H294" s="9" t="s">
        <v>878</v>
      </c>
      <c r="I294" s="10" t="s">
        <v>2277</v>
      </c>
      <c r="J294" s="11"/>
      <c r="K294" s="11"/>
      <c r="L294" s="12" t="s">
        <v>768</v>
      </c>
      <c r="M294" s="9" t="str">
        <f>_xlfn.XLOOKUP($N294,'02 Design'!AD:AD,'02 Design'!F:F,"")</f>
        <v>MDW-39545</v>
      </c>
      <c r="N294" s="10" t="s">
        <v>4607</v>
      </c>
      <c r="O294" s="9" t="str">
        <f t="shared" si="4"/>
        <v>Test Procedure</v>
      </c>
    </row>
    <row r="295" spans="1:15" ht="33.75" x14ac:dyDescent="0.2">
      <c r="C295" s="9" t="s">
        <v>4402</v>
      </c>
      <c r="D295" s="9" t="s">
        <v>2280</v>
      </c>
      <c r="E295" s="9"/>
      <c r="F295" s="8"/>
      <c r="G295" s="9"/>
      <c r="H295" s="9" t="s">
        <v>878</v>
      </c>
      <c r="I295" s="10" t="s">
        <v>2281</v>
      </c>
      <c r="J295" s="11"/>
      <c r="K295" s="11"/>
      <c r="L295" s="11"/>
      <c r="M295" s="9" t="str">
        <f>_xlfn.XLOOKUP($N295,'02 Design'!AD:AD,'02 Design'!F:F,"")</f>
        <v>MDW-39546</v>
      </c>
      <c r="N295" s="10" t="s">
        <v>4608</v>
      </c>
      <c r="O295" s="9" t="str">
        <f t="shared" si="4"/>
        <v>Test Procedure</v>
      </c>
    </row>
    <row r="296" spans="1:15" ht="67.5" x14ac:dyDescent="0.2">
      <c r="C296" s="9" t="s">
        <v>4402</v>
      </c>
      <c r="D296" s="9" t="s">
        <v>2284</v>
      </c>
      <c r="E296" s="9" t="s">
        <v>3706</v>
      </c>
      <c r="F296" s="8">
        <v>46218</v>
      </c>
      <c r="G296" s="9" t="s">
        <v>767</v>
      </c>
      <c r="H296" s="9" t="s">
        <v>878</v>
      </c>
      <c r="I296" s="10" t="s">
        <v>2285</v>
      </c>
      <c r="J296" s="11"/>
      <c r="K296" s="11"/>
      <c r="L296" s="12" t="s">
        <v>768</v>
      </c>
      <c r="M296" s="9" t="str">
        <f>_xlfn.XLOOKUP($N296,'02 Design'!AD:AD,'02 Design'!F:F,"")</f>
        <v>MDW-39547</v>
      </c>
      <c r="N296" s="10" t="s">
        <v>4609</v>
      </c>
      <c r="O296" s="9" t="str">
        <f t="shared" si="4"/>
        <v>Test Procedure</v>
      </c>
    </row>
    <row r="297" spans="1:15" ht="39" x14ac:dyDescent="0.2">
      <c r="C297" s="9" t="s">
        <v>4402</v>
      </c>
      <c r="D297" s="9" t="s">
        <v>3707</v>
      </c>
      <c r="E297" s="9" t="s">
        <v>3708</v>
      </c>
      <c r="F297" s="8">
        <v>46112</v>
      </c>
      <c r="G297" s="9" t="s">
        <v>767</v>
      </c>
      <c r="H297" s="9" t="s">
        <v>878</v>
      </c>
      <c r="I297" s="10" t="s">
        <v>3709</v>
      </c>
      <c r="J297" s="11"/>
      <c r="K297" s="11"/>
      <c r="L297" s="12" t="s">
        <v>768</v>
      </c>
      <c r="M297" s="9" t="str">
        <f>_xlfn.XLOOKUP($N297,'02 Design'!AD:AD,'02 Design'!F:F,"")</f>
        <v>MDW-39548</v>
      </c>
      <c r="N297" s="10" t="s">
        <v>4610</v>
      </c>
      <c r="O297" s="9" t="str">
        <f t="shared" si="4"/>
        <v>Test Procedure</v>
      </c>
    </row>
    <row r="298" spans="1:15" ht="39" x14ac:dyDescent="0.2">
      <c r="C298" s="9" t="s">
        <v>4402</v>
      </c>
      <c r="D298" s="9" t="s">
        <v>3710</v>
      </c>
      <c r="E298" s="9" t="s">
        <v>3711</v>
      </c>
      <c r="F298" s="8">
        <v>46113</v>
      </c>
      <c r="G298" s="9" t="s">
        <v>767</v>
      </c>
      <c r="H298" s="9" t="s">
        <v>878</v>
      </c>
      <c r="I298" s="10" t="s">
        <v>3712</v>
      </c>
      <c r="J298" s="11"/>
      <c r="K298" s="11"/>
      <c r="L298" s="12" t="s">
        <v>768</v>
      </c>
      <c r="M298" s="9" t="s">
        <v>396</v>
      </c>
      <c r="N298" s="10" t="s">
        <v>376</v>
      </c>
      <c r="O298" s="9" t="str">
        <f t="shared" si="4"/>
        <v>Test Procedure</v>
      </c>
    </row>
    <row r="299" spans="1:15" ht="33.75" x14ac:dyDescent="0.2">
      <c r="C299" s="9" t="s">
        <v>4402</v>
      </c>
      <c r="D299" s="9" t="s">
        <v>2288</v>
      </c>
      <c r="E299" s="9"/>
      <c r="F299" s="8"/>
      <c r="G299" s="9"/>
      <c r="H299" s="9" t="s">
        <v>878</v>
      </c>
      <c r="I299" s="10" t="s">
        <v>3713</v>
      </c>
      <c r="J299" s="11"/>
      <c r="K299" s="11"/>
      <c r="L299" s="11"/>
      <c r="M299" s="9" t="s">
        <v>397</v>
      </c>
      <c r="N299" s="10" t="s">
        <v>377</v>
      </c>
      <c r="O299" s="9" t="str">
        <f t="shared" si="4"/>
        <v>Test Procedure</v>
      </c>
    </row>
    <row r="300" spans="1:15" ht="39" x14ac:dyDescent="0.2">
      <c r="C300" s="9" t="s">
        <v>4402</v>
      </c>
      <c r="D300" s="9" t="s">
        <v>3714</v>
      </c>
      <c r="E300" s="9" t="s">
        <v>3715</v>
      </c>
      <c r="F300" s="8">
        <v>46113</v>
      </c>
      <c r="G300" s="9" t="s">
        <v>767</v>
      </c>
      <c r="H300" s="9" t="s">
        <v>878</v>
      </c>
      <c r="I300" s="10" t="s">
        <v>3716</v>
      </c>
      <c r="J300" s="11"/>
      <c r="K300" s="11"/>
      <c r="L300" s="12" t="s">
        <v>768</v>
      </c>
      <c r="M300" s="9" t="s">
        <v>398</v>
      </c>
      <c r="N300" s="10" t="s">
        <v>4611</v>
      </c>
      <c r="O300" s="9" t="str">
        <f t="shared" si="4"/>
        <v>Test Procedure</v>
      </c>
    </row>
    <row r="301" spans="1:15" ht="101.25" x14ac:dyDescent="0.2">
      <c r="C301" s="9" t="s">
        <v>4402</v>
      </c>
      <c r="D301" s="9" t="s">
        <v>2292</v>
      </c>
      <c r="E301" s="19" t="s">
        <v>3717</v>
      </c>
      <c r="F301" s="8"/>
      <c r="G301" s="9" t="s">
        <v>767</v>
      </c>
      <c r="H301" s="9" t="s">
        <v>878</v>
      </c>
      <c r="I301" s="10" t="s">
        <v>2293</v>
      </c>
      <c r="J301" s="11"/>
      <c r="K301" s="11"/>
      <c r="L301" s="11"/>
      <c r="M301" s="9" t="str">
        <f>_xlfn.XLOOKUP($N301,'02 Design'!AD:AD,'02 Design'!F:F,"")</f>
        <v>MDW-39552</v>
      </c>
      <c r="N301" s="10" t="s">
        <v>4612</v>
      </c>
      <c r="O301" s="9" t="str">
        <f t="shared" si="4"/>
        <v>Test Procedure</v>
      </c>
    </row>
    <row r="302" spans="1:15" ht="33.75" x14ac:dyDescent="0.2">
      <c r="A302" s="382">
        <v>298</v>
      </c>
      <c r="C302" s="9" t="s">
        <v>4402</v>
      </c>
      <c r="D302" s="9" t="s">
        <v>2296</v>
      </c>
      <c r="E302" s="9"/>
      <c r="F302" s="8"/>
      <c r="G302" s="9"/>
      <c r="H302" s="9" t="s">
        <v>878</v>
      </c>
      <c r="I302" s="10" t="s">
        <v>2297</v>
      </c>
      <c r="J302" s="11"/>
      <c r="K302" s="11"/>
      <c r="L302" s="11"/>
      <c r="M302" s="9" t="str">
        <f>_xlfn.XLOOKUP($N302,'02 Design'!AD:AD,'02 Design'!F:F,"")</f>
        <v>MDW-39553</v>
      </c>
      <c r="N302" s="10" t="s">
        <v>4613</v>
      </c>
      <c r="O302" s="9" t="str">
        <f t="shared" si="4"/>
        <v>Test Procedure</v>
      </c>
    </row>
    <row r="303" spans="1:15" ht="33.75" x14ac:dyDescent="0.2">
      <c r="C303" s="9" t="s">
        <v>4402</v>
      </c>
      <c r="D303" s="9" t="s">
        <v>2300</v>
      </c>
      <c r="E303" s="9"/>
      <c r="F303" s="8"/>
      <c r="G303" s="9"/>
      <c r="H303" s="9" t="s">
        <v>878</v>
      </c>
      <c r="I303" s="10" t="s">
        <v>2301</v>
      </c>
      <c r="J303" s="11"/>
      <c r="K303" s="11"/>
      <c r="L303" s="11"/>
      <c r="M303" s="9" t="str">
        <f>_xlfn.XLOOKUP($N303,'02 Design'!AD:AD,'02 Design'!F:F,"")</f>
        <v>MDW-39554</v>
      </c>
      <c r="N303" s="10" t="s">
        <v>371</v>
      </c>
      <c r="O303" s="9" t="str">
        <f t="shared" si="4"/>
        <v>Test Procedure</v>
      </c>
    </row>
    <row r="304" spans="1:15" ht="33.75" x14ac:dyDescent="0.2">
      <c r="C304" s="9" t="s">
        <v>4402</v>
      </c>
      <c r="D304" s="9" t="s">
        <v>3719</v>
      </c>
      <c r="E304" s="9"/>
      <c r="F304" s="8"/>
      <c r="G304" s="9"/>
      <c r="H304" s="9" t="s">
        <v>878</v>
      </c>
      <c r="I304" s="10" t="s">
        <v>3720</v>
      </c>
      <c r="J304" s="11"/>
      <c r="K304" s="11"/>
      <c r="L304" s="11"/>
      <c r="M304" s="9" t="str">
        <f>_xlfn.XLOOKUP($N304,'02 Design'!AD:AD,'02 Design'!F:F,"")</f>
        <v>MDW-39555</v>
      </c>
      <c r="N304" s="10" t="s">
        <v>370</v>
      </c>
      <c r="O304" s="9" t="str">
        <f t="shared" si="4"/>
        <v>Test Procedure</v>
      </c>
    </row>
    <row r="305" spans="3:15" ht="39" x14ac:dyDescent="0.2">
      <c r="C305" s="9" t="s">
        <v>4402</v>
      </c>
      <c r="D305" s="9" t="s">
        <v>3721</v>
      </c>
      <c r="E305" s="9" t="s">
        <v>3722</v>
      </c>
      <c r="F305" s="8">
        <v>46147</v>
      </c>
      <c r="G305" s="9" t="s">
        <v>767</v>
      </c>
      <c r="H305" s="9" t="s">
        <v>878</v>
      </c>
      <c r="I305" s="10" t="s">
        <v>3723</v>
      </c>
      <c r="J305" s="11"/>
      <c r="K305" s="11"/>
      <c r="L305" s="12" t="s">
        <v>768</v>
      </c>
      <c r="M305" s="9" t="s">
        <v>389</v>
      </c>
      <c r="N305" s="10" t="s">
        <v>4614</v>
      </c>
      <c r="O305" s="9" t="str">
        <f t="shared" si="4"/>
        <v>Test Procedure</v>
      </c>
    </row>
    <row r="306" spans="3:15" ht="101.25" x14ac:dyDescent="0.2">
      <c r="C306" s="9" t="s">
        <v>4402</v>
      </c>
      <c r="D306" s="9" t="s">
        <v>2304</v>
      </c>
      <c r="E306" s="19" t="s">
        <v>3724</v>
      </c>
      <c r="F306" s="8"/>
      <c r="G306" s="9" t="s">
        <v>767</v>
      </c>
      <c r="H306" s="9" t="s">
        <v>878</v>
      </c>
      <c r="I306" s="10" t="s">
        <v>2305</v>
      </c>
      <c r="J306" s="11"/>
      <c r="K306" s="11"/>
      <c r="L306" s="11"/>
      <c r="M306" s="9" t="str">
        <f>_xlfn.XLOOKUP($N306,'02 Design'!AD:AD,'02 Design'!F:F,"")</f>
        <v>MDW-39557</v>
      </c>
      <c r="N306" s="10" t="s">
        <v>4615</v>
      </c>
      <c r="O306" s="9" t="str">
        <f t="shared" si="4"/>
        <v>Test Procedure</v>
      </c>
    </row>
    <row r="307" spans="3:15" ht="33.75" x14ac:dyDescent="0.2">
      <c r="C307" s="9" t="s">
        <v>4402</v>
      </c>
      <c r="D307" s="9" t="s">
        <v>2344</v>
      </c>
      <c r="E307" s="9"/>
      <c r="F307" s="8"/>
      <c r="G307" s="9"/>
      <c r="H307" s="9"/>
      <c r="I307" s="10" t="s">
        <v>2345</v>
      </c>
      <c r="J307" s="11"/>
      <c r="K307" s="11"/>
      <c r="L307" s="11"/>
      <c r="M307" s="9" t="str">
        <f>_xlfn.XLOOKUP($N307,'02 Design'!AD:AD,'02 Design'!F:F,"")</f>
        <v>MDW-39001</v>
      </c>
      <c r="N307" s="10" t="s">
        <v>4501</v>
      </c>
      <c r="O307" s="9" t="str">
        <f t="shared" si="4"/>
        <v>Test Report</v>
      </c>
    </row>
    <row r="308" spans="3:15" ht="33.75" x14ac:dyDescent="0.2">
      <c r="C308" s="9" t="s">
        <v>4402</v>
      </c>
      <c r="D308" s="9" t="s">
        <v>2073</v>
      </c>
      <c r="E308" s="9"/>
      <c r="F308" s="8"/>
      <c r="G308" s="9"/>
      <c r="H308" s="9"/>
      <c r="I308" s="10" t="s">
        <v>2074</v>
      </c>
      <c r="J308" s="11"/>
      <c r="K308" s="11"/>
      <c r="L308" s="11"/>
      <c r="M308" s="9" t="str">
        <f>_xlfn.XLOOKUP($N308,'02 Design'!AD:AD,'02 Design'!F:F,"")</f>
        <v>MDW-39002</v>
      </c>
      <c r="N308" s="10" t="s">
        <v>4502</v>
      </c>
      <c r="O308" s="9" t="str">
        <f t="shared" si="4"/>
        <v>Test Report</v>
      </c>
    </row>
    <row r="309" spans="3:15" ht="33.75" x14ac:dyDescent="0.2">
      <c r="C309" s="9" t="s">
        <v>4402</v>
      </c>
      <c r="D309" s="9" t="s">
        <v>3725</v>
      </c>
      <c r="E309" s="9"/>
      <c r="F309" s="8"/>
      <c r="G309" s="9"/>
      <c r="H309" s="9"/>
      <c r="I309" s="10" t="s">
        <v>3726</v>
      </c>
      <c r="J309" s="11"/>
      <c r="K309" s="11"/>
      <c r="L309" s="11"/>
      <c r="M309" s="9" t="str">
        <f>_xlfn.XLOOKUP($N309,'02 Design'!AD:AD,'02 Design'!F:F,"")</f>
        <v>MDW-39003</v>
      </c>
      <c r="N309" s="10" t="s">
        <v>4503</v>
      </c>
      <c r="O309" s="9" t="str">
        <f t="shared" si="4"/>
        <v>Test Report</v>
      </c>
    </row>
    <row r="310" spans="3:15" ht="33.75" x14ac:dyDescent="0.2">
      <c r="C310" s="9" t="s">
        <v>4402</v>
      </c>
      <c r="D310" s="9" t="s">
        <v>2348</v>
      </c>
      <c r="E310" s="9"/>
      <c r="F310" s="8"/>
      <c r="G310" s="9"/>
      <c r="H310" s="9"/>
      <c r="I310" s="10" t="s">
        <v>2349</v>
      </c>
      <c r="J310" s="11"/>
      <c r="K310" s="11"/>
      <c r="L310" s="11"/>
      <c r="M310" s="9" t="str">
        <f>_xlfn.XLOOKUP($N310,'02 Design'!AD:AD,'02 Design'!F:F,"")</f>
        <v>MDW-39004</v>
      </c>
      <c r="N310" s="10" t="s">
        <v>4504</v>
      </c>
      <c r="O310" s="9" t="str">
        <f t="shared" si="4"/>
        <v>Test Report</v>
      </c>
    </row>
    <row r="311" spans="3:15" ht="33.75" x14ac:dyDescent="0.2">
      <c r="C311" s="9" t="s">
        <v>4402</v>
      </c>
      <c r="D311" s="9" t="s">
        <v>3727</v>
      </c>
      <c r="E311" s="9"/>
      <c r="F311" s="8"/>
      <c r="G311" s="9"/>
      <c r="H311" s="9"/>
      <c r="I311" s="10" t="s">
        <v>3728</v>
      </c>
      <c r="J311" s="11"/>
      <c r="K311" s="11"/>
      <c r="L311" s="11"/>
      <c r="M311" s="9" t="str">
        <f>_xlfn.XLOOKUP($N311,'02 Design'!AD:AD,'02 Design'!F:F,"")</f>
        <v>MDW-39201</v>
      </c>
      <c r="N311" s="10" t="s">
        <v>4616</v>
      </c>
      <c r="O311" s="9" t="str">
        <f t="shared" si="4"/>
        <v>Test Report</v>
      </c>
    </row>
    <row r="312" spans="3:15" ht="33.75" x14ac:dyDescent="0.2">
      <c r="C312" s="9" t="s">
        <v>4402</v>
      </c>
      <c r="D312" s="9" t="s">
        <v>3729</v>
      </c>
      <c r="E312" s="9"/>
      <c r="F312" s="8"/>
      <c r="G312" s="9"/>
      <c r="H312" s="9"/>
      <c r="I312" s="10" t="s">
        <v>3730</v>
      </c>
      <c r="J312" s="11"/>
      <c r="K312" s="11"/>
      <c r="L312" s="11"/>
      <c r="M312" s="9" t="str">
        <f>_xlfn.XLOOKUP($N312,'02 Design'!AD:AD,'02 Design'!F:F,"")</f>
        <v>MDW-39202</v>
      </c>
      <c r="N312" s="10" t="s">
        <v>4617</v>
      </c>
      <c r="O312" s="9" t="str">
        <f t="shared" si="4"/>
        <v>Test Report</v>
      </c>
    </row>
    <row r="313" spans="3:15" ht="33.75" x14ac:dyDescent="0.2">
      <c r="C313" s="9" t="s">
        <v>4402</v>
      </c>
      <c r="D313" s="9" t="s">
        <v>3731</v>
      </c>
      <c r="E313" s="9"/>
      <c r="F313" s="8"/>
      <c r="G313" s="9"/>
      <c r="H313" s="9"/>
      <c r="I313" s="10" t="s">
        <v>3732</v>
      </c>
      <c r="J313" s="11"/>
      <c r="K313" s="11"/>
      <c r="L313" s="11"/>
      <c r="M313" s="9" t="str">
        <f>_xlfn.XLOOKUP($N313,'02 Design'!AD:AD,'02 Design'!F:F,"")</f>
        <v>MDW-39203</v>
      </c>
      <c r="N313" s="10" t="s">
        <v>4618</v>
      </c>
      <c r="O313" s="9" t="str">
        <f t="shared" si="4"/>
        <v>Test Report</v>
      </c>
    </row>
    <row r="314" spans="3:15" ht="33.75" x14ac:dyDescent="0.2">
      <c r="C314" s="9" t="s">
        <v>4402</v>
      </c>
      <c r="D314" s="9" t="s">
        <v>3733</v>
      </c>
      <c r="E314" s="9"/>
      <c r="F314" s="8"/>
      <c r="G314" s="9"/>
      <c r="H314" s="9"/>
      <c r="I314" s="10" t="s">
        <v>3734</v>
      </c>
      <c r="J314" s="11"/>
      <c r="K314" s="11"/>
      <c r="L314" s="11"/>
      <c r="M314" s="9" t="str">
        <f>_xlfn.XLOOKUP($N314,'02 Design'!AD:AD,'02 Design'!F:F,"")</f>
        <v>MDW-39204</v>
      </c>
      <c r="N314" s="10" t="s">
        <v>4619</v>
      </c>
      <c r="O314" s="9" t="str">
        <f t="shared" si="4"/>
        <v>Test Report</v>
      </c>
    </row>
    <row r="315" spans="3:15" ht="33.75" x14ac:dyDescent="0.2">
      <c r="C315" s="9" t="s">
        <v>4402</v>
      </c>
      <c r="D315" s="9" t="s">
        <v>3735</v>
      </c>
      <c r="E315" s="9"/>
      <c r="F315" s="8"/>
      <c r="G315" s="9"/>
      <c r="H315" s="9"/>
      <c r="I315" s="10" t="s">
        <v>3736</v>
      </c>
      <c r="J315" s="11"/>
      <c r="K315" s="11"/>
      <c r="L315" s="11"/>
      <c r="M315" s="9" t="str">
        <f>_xlfn.XLOOKUP($N315,'02 Design'!AD:AD,'02 Design'!F:F,"")</f>
        <v>MDW-39205</v>
      </c>
      <c r="N315" s="10" t="s">
        <v>4620</v>
      </c>
      <c r="O315" s="9" t="str">
        <f t="shared" si="4"/>
        <v>Test Report</v>
      </c>
    </row>
    <row r="316" spans="3:15" ht="33.75" x14ac:dyDescent="0.2">
      <c r="C316" s="9" t="s">
        <v>4402</v>
      </c>
      <c r="D316" s="9" t="s">
        <v>3737</v>
      </c>
      <c r="E316" s="9"/>
      <c r="F316" s="8"/>
      <c r="G316" s="9"/>
      <c r="H316" s="9"/>
      <c r="I316" s="10" t="s">
        <v>3738</v>
      </c>
      <c r="J316" s="11"/>
      <c r="K316" s="11"/>
      <c r="L316" s="11"/>
      <c r="M316" s="9" t="str">
        <f>_xlfn.XLOOKUP($N316,'02 Design'!AD:AD,'02 Design'!F:F,"")</f>
        <v>MDW-39206</v>
      </c>
      <c r="N316" s="10" t="s">
        <v>4621</v>
      </c>
      <c r="O316" s="9" t="str">
        <f t="shared" si="4"/>
        <v>Test Report</v>
      </c>
    </row>
    <row r="317" spans="3:15" ht="33.75" x14ac:dyDescent="0.2">
      <c r="C317" s="9" t="s">
        <v>4402</v>
      </c>
      <c r="D317" s="9" t="s">
        <v>3739</v>
      </c>
      <c r="E317" s="9"/>
      <c r="F317" s="8"/>
      <c r="G317" s="9"/>
      <c r="H317" s="9"/>
      <c r="I317" s="10" t="s">
        <v>3740</v>
      </c>
      <c r="J317" s="11"/>
      <c r="K317" s="11"/>
      <c r="L317" s="11"/>
      <c r="M317" s="9" t="str">
        <f>_xlfn.XLOOKUP($N317,'02 Design'!AD:AD,'02 Design'!F:F,"")</f>
        <v>MDW-39207</v>
      </c>
      <c r="N317" s="10" t="s">
        <v>4622</v>
      </c>
      <c r="O317" s="9" t="str">
        <f t="shared" si="4"/>
        <v>Test Report</v>
      </c>
    </row>
    <row r="318" spans="3:15" ht="33.75" x14ac:dyDescent="0.2">
      <c r="C318" s="9" t="s">
        <v>4402</v>
      </c>
      <c r="D318" s="9" t="s">
        <v>3741</v>
      </c>
      <c r="E318" s="9"/>
      <c r="F318" s="8"/>
      <c r="G318" s="9"/>
      <c r="H318" s="9"/>
      <c r="I318" s="10" t="s">
        <v>3742</v>
      </c>
      <c r="J318" s="11"/>
      <c r="K318" s="11"/>
      <c r="L318" s="11"/>
      <c r="M318" s="9" t="str">
        <f>_xlfn.XLOOKUP($N318,'02 Design'!AD:AD,'02 Design'!F:F,"")</f>
        <v>MDW-39208</v>
      </c>
      <c r="N318" s="10" t="s">
        <v>4623</v>
      </c>
      <c r="O318" s="9" t="str">
        <f t="shared" si="4"/>
        <v>Test Report</v>
      </c>
    </row>
    <row r="319" spans="3:15" ht="33.75" x14ac:dyDescent="0.2">
      <c r="C319" s="9" t="s">
        <v>4402</v>
      </c>
      <c r="D319" s="9" t="s">
        <v>3743</v>
      </c>
      <c r="E319" s="9"/>
      <c r="F319" s="8"/>
      <c r="G319" s="9"/>
      <c r="H319" s="9"/>
      <c r="I319" s="10" t="s">
        <v>3744</v>
      </c>
      <c r="J319" s="11"/>
      <c r="K319" s="11"/>
      <c r="L319" s="11"/>
      <c r="M319" s="9" t="str">
        <f>_xlfn.XLOOKUP($N319,'02 Design'!AD:AD,'02 Design'!F:F,"")</f>
        <v>MDW-39209</v>
      </c>
      <c r="N319" s="10" t="s">
        <v>4624</v>
      </c>
      <c r="O319" s="9" t="str">
        <f t="shared" si="4"/>
        <v>Test Report</v>
      </c>
    </row>
    <row r="320" spans="3:15" ht="33.75" x14ac:dyDescent="0.2">
      <c r="C320" s="9" t="s">
        <v>4402</v>
      </c>
      <c r="D320" s="9" t="s">
        <v>3745</v>
      </c>
      <c r="E320" s="9"/>
      <c r="F320" s="8"/>
      <c r="G320" s="9"/>
      <c r="H320" s="9"/>
      <c r="I320" s="10" t="s">
        <v>3746</v>
      </c>
      <c r="J320" s="11"/>
      <c r="K320" s="11"/>
      <c r="L320" s="11"/>
      <c r="M320" s="9" t="str">
        <f>_xlfn.XLOOKUP($N320,'02 Design'!AD:AD,'02 Design'!F:F,"")</f>
        <v>MDW-39210</v>
      </c>
      <c r="N320" s="10" t="s">
        <v>4625</v>
      </c>
      <c r="O320" s="9" t="str">
        <f t="shared" si="4"/>
        <v>Test Report</v>
      </c>
    </row>
    <row r="321" spans="3:15" ht="33.75" x14ac:dyDescent="0.2">
      <c r="C321" s="9" t="s">
        <v>4402</v>
      </c>
      <c r="D321" s="9" t="s">
        <v>3747</v>
      </c>
      <c r="E321" s="9"/>
      <c r="F321" s="8"/>
      <c r="G321" s="9"/>
      <c r="H321" s="9"/>
      <c r="I321" s="10" t="s">
        <v>3748</v>
      </c>
      <c r="J321" s="11"/>
      <c r="K321" s="11"/>
      <c r="L321" s="11"/>
      <c r="M321" s="9" t="str">
        <f>_xlfn.XLOOKUP($N321,'02 Design'!AD:AD,'02 Design'!F:F,"")</f>
        <v>MDW-39211</v>
      </c>
      <c r="N321" s="10" t="s">
        <v>4626</v>
      </c>
      <c r="O321" s="9" t="str">
        <f t="shared" si="4"/>
        <v>Test Report</v>
      </c>
    </row>
    <row r="322" spans="3:15" ht="33.75" x14ac:dyDescent="0.2">
      <c r="C322" s="9" t="s">
        <v>4402</v>
      </c>
      <c r="D322" s="9" t="s">
        <v>3749</v>
      </c>
      <c r="E322" s="9"/>
      <c r="F322" s="8"/>
      <c r="G322" s="9"/>
      <c r="H322" s="9"/>
      <c r="I322" s="10" t="s">
        <v>3750</v>
      </c>
      <c r="J322" s="11"/>
      <c r="K322" s="11"/>
      <c r="L322" s="11"/>
      <c r="M322" s="9" t="str">
        <f>_xlfn.XLOOKUP($N322,'02 Design'!AD:AD,'02 Design'!F:F,"")</f>
        <v>MDW-39212</v>
      </c>
      <c r="N322" s="10" t="s">
        <v>4627</v>
      </c>
      <c r="O322" s="9" t="str">
        <f t="shared" si="4"/>
        <v>Test Report</v>
      </c>
    </row>
    <row r="323" spans="3:15" ht="33.75" x14ac:dyDescent="0.2">
      <c r="C323" s="9" t="s">
        <v>4402</v>
      </c>
      <c r="D323" s="9" t="s">
        <v>3751</v>
      </c>
      <c r="E323" s="9"/>
      <c r="F323" s="8"/>
      <c r="G323" s="9"/>
      <c r="H323" s="9"/>
      <c r="I323" s="10" t="s">
        <v>3752</v>
      </c>
      <c r="J323" s="11"/>
      <c r="K323" s="11"/>
      <c r="L323" s="11"/>
      <c r="M323" s="9" t="str">
        <f>_xlfn.XLOOKUP($N323,'02 Design'!AD:AD,'02 Design'!F:F,"")</f>
        <v>MDW-39213</v>
      </c>
      <c r="N323" s="10" t="s">
        <v>4628</v>
      </c>
      <c r="O323" s="9" t="str">
        <f t="shared" si="4"/>
        <v>Test Report</v>
      </c>
    </row>
    <row r="324" spans="3:15" ht="33.75" x14ac:dyDescent="0.2">
      <c r="C324" s="9" t="s">
        <v>4402</v>
      </c>
      <c r="D324" s="9" t="s">
        <v>3753</v>
      </c>
      <c r="E324" s="9"/>
      <c r="F324" s="8"/>
      <c r="G324" s="9"/>
      <c r="H324" s="9"/>
      <c r="I324" s="10" t="s">
        <v>3754</v>
      </c>
      <c r="J324" s="11"/>
      <c r="K324" s="11"/>
      <c r="L324" s="11"/>
      <c r="M324" s="9" t="str">
        <f>_xlfn.XLOOKUP($N324,'02 Design'!AD:AD,'02 Design'!F:F,"")</f>
        <v>MDW-39214</v>
      </c>
      <c r="N324" s="10" t="s">
        <v>4629</v>
      </c>
      <c r="O324" s="9" t="str">
        <f t="shared" si="4"/>
        <v>Test Report</v>
      </c>
    </row>
    <row r="325" spans="3:15" ht="33.75" x14ac:dyDescent="0.2">
      <c r="C325" s="9" t="s">
        <v>4402</v>
      </c>
      <c r="D325" s="9" t="s">
        <v>3755</v>
      </c>
      <c r="E325" s="9"/>
      <c r="F325" s="8"/>
      <c r="G325" s="9"/>
      <c r="H325" s="9"/>
      <c r="I325" s="10" t="s">
        <v>3756</v>
      </c>
      <c r="J325" s="11"/>
      <c r="K325" s="11"/>
      <c r="L325" s="11"/>
      <c r="M325" s="9" t="str">
        <f>_xlfn.XLOOKUP($N325,'02 Design'!AD:AD,'02 Design'!F:F,"")</f>
        <v>MDW-39215</v>
      </c>
      <c r="N325" s="10" t="s">
        <v>4630</v>
      </c>
      <c r="O325" s="9" t="str">
        <f t="shared" ref="O325:O388" si="5">TRIM(LEFT(I325, FIND("-", I325) - 1))</f>
        <v>Test Report</v>
      </c>
    </row>
    <row r="326" spans="3:15" ht="33.75" x14ac:dyDescent="0.2">
      <c r="C326" s="9" t="s">
        <v>4402</v>
      </c>
      <c r="D326" s="9" t="s">
        <v>3757</v>
      </c>
      <c r="E326" s="9"/>
      <c r="F326" s="8"/>
      <c r="G326" s="9"/>
      <c r="H326" s="9"/>
      <c r="I326" s="10" t="s">
        <v>3758</v>
      </c>
      <c r="J326" s="11"/>
      <c r="K326" s="11"/>
      <c r="L326" s="11"/>
      <c r="M326" s="9" t="str">
        <f>_xlfn.XLOOKUP($N326,'02 Design'!AD:AD,'02 Design'!F:F,"")</f>
        <v>MDW-39216</v>
      </c>
      <c r="N326" s="10" t="s">
        <v>4631</v>
      </c>
      <c r="O326" s="9" t="str">
        <f t="shared" si="5"/>
        <v>Test Report</v>
      </c>
    </row>
    <row r="327" spans="3:15" ht="33.75" x14ac:dyDescent="0.2">
      <c r="C327" s="9" t="s">
        <v>4402</v>
      </c>
      <c r="D327" s="9" t="s">
        <v>3759</v>
      </c>
      <c r="E327" s="9"/>
      <c r="F327" s="8"/>
      <c r="G327" s="9"/>
      <c r="H327" s="9"/>
      <c r="I327" s="10" t="s">
        <v>3760</v>
      </c>
      <c r="J327" s="11"/>
      <c r="K327" s="11"/>
      <c r="L327" s="11"/>
      <c r="M327" s="9" t="str">
        <f>_xlfn.XLOOKUP($N327,'02 Design'!AD:AD,'02 Design'!F:F,"")</f>
        <v>MDW-39217</v>
      </c>
      <c r="N327" s="10" t="s">
        <v>4632</v>
      </c>
      <c r="O327" s="9" t="str">
        <f t="shared" si="5"/>
        <v>Test Report</v>
      </c>
    </row>
    <row r="328" spans="3:15" ht="33.75" x14ac:dyDescent="0.2">
      <c r="C328" s="9" t="s">
        <v>4402</v>
      </c>
      <c r="D328" s="9" t="s">
        <v>3761</v>
      </c>
      <c r="E328" s="9"/>
      <c r="F328" s="8"/>
      <c r="G328" s="9"/>
      <c r="H328" s="9"/>
      <c r="I328" s="10" t="s">
        <v>3762</v>
      </c>
      <c r="J328" s="11"/>
      <c r="K328" s="11"/>
      <c r="L328" s="11"/>
      <c r="M328" s="9" t="str">
        <f>_xlfn.XLOOKUP($N328,'02 Design'!AD:AD,'02 Design'!F:F,"")</f>
        <v>MDW-39218</v>
      </c>
      <c r="N328" s="10" t="s">
        <v>4633</v>
      </c>
      <c r="O328" s="9" t="str">
        <f t="shared" si="5"/>
        <v>Test Report</v>
      </c>
    </row>
    <row r="329" spans="3:15" ht="33.75" x14ac:dyDescent="0.2">
      <c r="C329" s="9" t="s">
        <v>4402</v>
      </c>
      <c r="D329" s="9" t="s">
        <v>3763</v>
      </c>
      <c r="E329" s="9"/>
      <c r="F329" s="8"/>
      <c r="G329" s="9"/>
      <c r="H329" s="9"/>
      <c r="I329" s="10" t="s">
        <v>3764</v>
      </c>
      <c r="J329" s="11"/>
      <c r="K329" s="11"/>
      <c r="L329" s="11"/>
      <c r="M329" s="9" t="str">
        <f>_xlfn.XLOOKUP($N329,'02 Design'!AD:AD,'02 Design'!F:F,"")</f>
        <v>MDW-39219</v>
      </c>
      <c r="N329" s="10" t="s">
        <v>4634</v>
      </c>
      <c r="O329" s="9" t="str">
        <f t="shared" si="5"/>
        <v>Test Report</v>
      </c>
    </row>
    <row r="330" spans="3:15" ht="33.75" x14ac:dyDescent="0.2">
      <c r="C330" s="9" t="s">
        <v>4402</v>
      </c>
      <c r="D330" s="9" t="s">
        <v>3765</v>
      </c>
      <c r="E330" s="9"/>
      <c r="F330" s="8"/>
      <c r="G330" s="9"/>
      <c r="H330" s="9"/>
      <c r="I330" s="10" t="s">
        <v>3766</v>
      </c>
      <c r="J330" s="11"/>
      <c r="K330" s="11"/>
      <c r="L330" s="11"/>
      <c r="M330" s="9" t="str">
        <f>_xlfn.XLOOKUP($N330,'02 Design'!AD:AD,'02 Design'!F:F,"")</f>
        <v>MDW-39220</v>
      </c>
      <c r="N330" s="10" t="s">
        <v>4635</v>
      </c>
      <c r="O330" s="9" t="str">
        <f t="shared" si="5"/>
        <v>Test Report</v>
      </c>
    </row>
    <row r="331" spans="3:15" ht="33.75" x14ac:dyDescent="0.2">
      <c r="C331" s="9" t="s">
        <v>4402</v>
      </c>
      <c r="D331" s="9" t="s">
        <v>3767</v>
      </c>
      <c r="E331" s="9"/>
      <c r="F331" s="8"/>
      <c r="G331" s="9"/>
      <c r="H331" s="9"/>
      <c r="I331" s="10" t="s">
        <v>3768</v>
      </c>
      <c r="J331" s="11"/>
      <c r="K331" s="11"/>
      <c r="L331" s="11"/>
      <c r="M331" s="9" t="str">
        <f>_xlfn.XLOOKUP($N331,'02 Design'!AD:AD,'02 Design'!F:F,"")</f>
        <v>MDW-39221</v>
      </c>
      <c r="N331" s="10" t="s">
        <v>4636</v>
      </c>
      <c r="O331" s="9" t="str">
        <f t="shared" si="5"/>
        <v>Test Report</v>
      </c>
    </row>
    <row r="332" spans="3:15" ht="33.75" x14ac:dyDescent="0.2">
      <c r="C332" s="9" t="s">
        <v>4402</v>
      </c>
      <c r="D332" s="9" t="s">
        <v>3769</v>
      </c>
      <c r="E332" s="9"/>
      <c r="F332" s="8"/>
      <c r="G332" s="9"/>
      <c r="H332" s="9"/>
      <c r="I332" s="10" t="s">
        <v>3770</v>
      </c>
      <c r="J332" s="11"/>
      <c r="K332" s="11"/>
      <c r="L332" s="11"/>
      <c r="M332" s="9" t="str">
        <f>_xlfn.XLOOKUP($N332,'02 Design'!AD:AD,'02 Design'!F:F,"")</f>
        <v>MDW-39222</v>
      </c>
      <c r="N332" s="10" t="s">
        <v>4637</v>
      </c>
      <c r="O332" s="9" t="str">
        <f t="shared" si="5"/>
        <v>Test Report</v>
      </c>
    </row>
    <row r="333" spans="3:15" ht="33.75" x14ac:dyDescent="0.2">
      <c r="C333" s="9" t="s">
        <v>4402</v>
      </c>
      <c r="D333" s="9" t="s">
        <v>3771</v>
      </c>
      <c r="E333" s="9"/>
      <c r="F333" s="8"/>
      <c r="G333" s="9"/>
      <c r="H333" s="9"/>
      <c r="I333" s="10" t="s">
        <v>3772</v>
      </c>
      <c r="J333" s="11"/>
      <c r="K333" s="11"/>
      <c r="L333" s="11"/>
      <c r="M333" s="9" t="str">
        <f>_xlfn.XLOOKUP($N333,'02 Design'!AD:AD,'02 Design'!F:F,"")</f>
        <v>MDW-39223</v>
      </c>
      <c r="N333" s="10" t="s">
        <v>4638</v>
      </c>
      <c r="O333" s="9" t="str">
        <f t="shared" si="5"/>
        <v>Test Report</v>
      </c>
    </row>
    <row r="334" spans="3:15" ht="33.75" x14ac:dyDescent="0.2">
      <c r="C334" s="9" t="s">
        <v>4402</v>
      </c>
      <c r="D334" s="9" t="s">
        <v>3773</v>
      </c>
      <c r="E334" s="9"/>
      <c r="F334" s="8"/>
      <c r="G334" s="9"/>
      <c r="H334" s="9"/>
      <c r="I334" s="10" t="s">
        <v>3774</v>
      </c>
      <c r="J334" s="11"/>
      <c r="K334" s="11"/>
      <c r="L334" s="11"/>
      <c r="M334" s="9" t="str">
        <f>_xlfn.XLOOKUP($N334,'02 Design'!AD:AD,'02 Design'!F:F,"")</f>
        <v>MDW-39224</v>
      </c>
      <c r="N334" s="10" t="s">
        <v>4639</v>
      </c>
      <c r="O334" s="9" t="str">
        <f t="shared" si="5"/>
        <v>Test Report</v>
      </c>
    </row>
    <row r="335" spans="3:15" ht="33.75" x14ac:dyDescent="0.2">
      <c r="C335" s="9" t="s">
        <v>4402</v>
      </c>
      <c r="D335" s="9" t="s">
        <v>3775</v>
      </c>
      <c r="E335" s="9"/>
      <c r="F335" s="8"/>
      <c r="G335" s="9"/>
      <c r="H335" s="9"/>
      <c r="I335" s="10" t="s">
        <v>3776</v>
      </c>
      <c r="J335" s="11"/>
      <c r="K335" s="11"/>
      <c r="L335" s="11"/>
      <c r="M335" s="9" t="str">
        <f>_xlfn.XLOOKUP($N335,'02 Design'!AD:AD,'02 Design'!F:F,"")</f>
        <v>MDW-39225</v>
      </c>
      <c r="N335" s="10" t="s">
        <v>4640</v>
      </c>
      <c r="O335" s="9" t="str">
        <f t="shared" si="5"/>
        <v>Test Report</v>
      </c>
    </row>
    <row r="336" spans="3:15" ht="33.75" x14ac:dyDescent="0.2">
      <c r="C336" s="9" t="s">
        <v>4402</v>
      </c>
      <c r="D336" s="9" t="s">
        <v>3777</v>
      </c>
      <c r="E336" s="9"/>
      <c r="F336" s="8"/>
      <c r="G336" s="9"/>
      <c r="H336" s="9"/>
      <c r="I336" s="10" t="s">
        <v>3778</v>
      </c>
      <c r="J336" s="11"/>
      <c r="K336" s="11"/>
      <c r="L336" s="11"/>
      <c r="M336" s="9" t="str">
        <f>_xlfn.XLOOKUP($N336,'02 Design'!AD:AD,'02 Design'!F:F,"")</f>
        <v>MDW-39226</v>
      </c>
      <c r="N336" s="10" t="s">
        <v>4641</v>
      </c>
      <c r="O336" s="9" t="str">
        <f t="shared" si="5"/>
        <v>Test Report</v>
      </c>
    </row>
    <row r="337" spans="3:32" ht="33.75" x14ac:dyDescent="0.2">
      <c r="C337" s="9" t="s">
        <v>4402</v>
      </c>
      <c r="D337" s="9" t="s">
        <v>3779</v>
      </c>
      <c r="E337" s="9"/>
      <c r="F337" s="8"/>
      <c r="G337" s="9"/>
      <c r="H337" s="9"/>
      <c r="I337" s="10" t="s">
        <v>3780</v>
      </c>
      <c r="J337" s="11"/>
      <c r="K337" s="11"/>
      <c r="L337" s="11"/>
      <c r="M337" s="9" t="str">
        <f>_xlfn.XLOOKUP($N337,'02 Design'!AD:AD,'02 Design'!F:F,"")</f>
        <v>MDW-39227</v>
      </c>
      <c r="N337" s="10" t="s">
        <v>4642</v>
      </c>
      <c r="O337" s="9" t="str">
        <f t="shared" si="5"/>
        <v>Test Report</v>
      </c>
    </row>
    <row r="338" spans="3:32" ht="33.75" x14ac:dyDescent="0.2">
      <c r="C338" s="9" t="s">
        <v>4402</v>
      </c>
      <c r="D338" s="9" t="s">
        <v>3781</v>
      </c>
      <c r="E338" s="9"/>
      <c r="F338" s="8"/>
      <c r="G338" s="9"/>
      <c r="H338" s="9"/>
      <c r="I338" s="10" t="s">
        <v>3782</v>
      </c>
      <c r="J338" s="11"/>
      <c r="K338" s="11"/>
      <c r="L338" s="11"/>
      <c r="M338" s="9" t="str">
        <f>_xlfn.XLOOKUP($N338,'02 Design'!AD:AD,'02 Design'!F:F,"")</f>
        <v>MDW-39228</v>
      </c>
      <c r="N338" s="10" t="s">
        <v>4643</v>
      </c>
      <c r="O338" s="9" t="str">
        <f t="shared" si="5"/>
        <v>Test Report</v>
      </c>
    </row>
    <row r="339" spans="3:32" ht="33.75" x14ac:dyDescent="0.2">
      <c r="C339" s="9" t="s">
        <v>4402</v>
      </c>
      <c r="D339" s="9" t="s">
        <v>3783</v>
      </c>
      <c r="E339" s="9"/>
      <c r="F339" s="8"/>
      <c r="G339" s="9"/>
      <c r="H339" s="9"/>
      <c r="I339" s="10" t="s">
        <v>3784</v>
      </c>
      <c r="J339" s="11"/>
      <c r="K339" s="11"/>
      <c r="L339" s="11"/>
      <c r="M339" s="9" t="str">
        <f>_xlfn.XLOOKUP($N339,'02 Design'!AD:AD,'02 Design'!F:F,"")</f>
        <v>MDW-39229</v>
      </c>
      <c r="N339" s="10" t="s">
        <v>4644</v>
      </c>
      <c r="O339" s="9" t="str">
        <f t="shared" si="5"/>
        <v>Test Report</v>
      </c>
    </row>
    <row r="340" spans="3:32" ht="33.75" x14ac:dyDescent="0.2">
      <c r="C340" s="9" t="s">
        <v>4402</v>
      </c>
      <c r="D340" s="9" t="s">
        <v>3785</v>
      </c>
      <c r="E340" s="9"/>
      <c r="F340" s="8"/>
      <c r="G340" s="9"/>
      <c r="H340" s="9"/>
      <c r="I340" s="10" t="s">
        <v>3786</v>
      </c>
      <c r="J340" s="11"/>
      <c r="K340" s="11"/>
      <c r="L340" s="11"/>
      <c r="M340" s="9" t="str">
        <f>_xlfn.XLOOKUP($N340,'02 Design'!AD:AD,'02 Design'!F:F,"")</f>
        <v>MDW-39230</v>
      </c>
      <c r="N340" s="10" t="s">
        <v>4645</v>
      </c>
      <c r="O340" s="9" t="str">
        <f t="shared" si="5"/>
        <v>Test Report</v>
      </c>
    </row>
    <row r="341" spans="3:32" ht="33.75" x14ac:dyDescent="0.2">
      <c r="C341" s="9" t="s">
        <v>4402</v>
      </c>
      <c r="D341" s="9" t="s">
        <v>3787</v>
      </c>
      <c r="E341" s="9"/>
      <c r="F341" s="8"/>
      <c r="G341" s="9"/>
      <c r="H341" s="9"/>
      <c r="I341" s="10" t="s">
        <v>3788</v>
      </c>
      <c r="J341" s="11"/>
      <c r="K341" s="11"/>
      <c r="L341" s="11"/>
      <c r="M341" s="9" t="str">
        <f>_xlfn.XLOOKUP($N341,'02 Design'!AD:AD,'02 Design'!F:F,"")</f>
        <v>MDW-39231</v>
      </c>
      <c r="N341" s="10" t="s">
        <v>4646</v>
      </c>
      <c r="O341" s="9" t="str">
        <f t="shared" si="5"/>
        <v>Test Report</v>
      </c>
    </row>
    <row r="342" spans="3:32" ht="33.75" x14ac:dyDescent="0.2">
      <c r="C342" s="9" t="s">
        <v>4402</v>
      </c>
      <c r="D342" s="9" t="s">
        <v>2352</v>
      </c>
      <c r="E342" s="9"/>
      <c r="F342" s="8"/>
      <c r="G342" s="9"/>
      <c r="H342" s="9"/>
      <c r="I342" s="10" t="s">
        <v>2353</v>
      </c>
      <c r="J342" s="11"/>
      <c r="K342" s="11"/>
      <c r="L342" s="11"/>
      <c r="M342" s="9" t="str">
        <f>_xlfn.XLOOKUP($N342,'02 Design'!AD:AD,'02 Design'!F:F,"")</f>
        <v>MDW-39232</v>
      </c>
      <c r="N342" s="10" t="s">
        <v>4506</v>
      </c>
      <c r="O342" s="9" t="str">
        <f t="shared" si="5"/>
        <v>Test Report</v>
      </c>
    </row>
    <row r="343" spans="3:32" ht="33.75" x14ac:dyDescent="0.2">
      <c r="C343" s="9" t="s">
        <v>4402</v>
      </c>
      <c r="D343" s="9" t="s">
        <v>2077</v>
      </c>
      <c r="E343" s="9"/>
      <c r="F343" s="8"/>
      <c r="G343" s="9"/>
      <c r="H343" s="9"/>
      <c r="I343" s="10" t="s">
        <v>2078</v>
      </c>
      <c r="J343" s="11"/>
      <c r="K343" s="11"/>
      <c r="L343" s="11"/>
      <c r="M343" s="9" t="str">
        <f>_xlfn.XLOOKUP($N343,'02 Design'!AD:AD,'02 Design'!F:F,"")</f>
        <v>MDW-39233</v>
      </c>
      <c r="N343" s="10" t="s">
        <v>4647</v>
      </c>
      <c r="O343" s="9" t="str">
        <f t="shared" si="5"/>
        <v>Test Report</v>
      </c>
    </row>
    <row r="344" spans="3:32" ht="33.75" x14ac:dyDescent="0.2">
      <c r="C344" s="9" t="s">
        <v>4402</v>
      </c>
      <c r="D344" s="9" t="s">
        <v>2079</v>
      </c>
      <c r="E344" s="9"/>
      <c r="F344" s="8"/>
      <c r="G344" s="9"/>
      <c r="H344" s="9"/>
      <c r="I344" s="10" t="s">
        <v>2080</v>
      </c>
      <c r="J344" s="11"/>
      <c r="K344" s="11"/>
      <c r="L344" s="11"/>
      <c r="M344" s="9" t="str">
        <f>_xlfn.XLOOKUP($N344,'02 Design'!AD:AD,'02 Design'!F:F,"")</f>
        <v>MDW-39234</v>
      </c>
      <c r="N344" s="10" t="s">
        <v>4648</v>
      </c>
      <c r="O344" s="9" t="str">
        <f t="shared" si="5"/>
        <v>Test Report</v>
      </c>
    </row>
    <row r="345" spans="3:32" ht="33.75" x14ac:dyDescent="0.2">
      <c r="C345" s="9" t="s">
        <v>4402</v>
      </c>
      <c r="D345" s="9" t="s">
        <v>2083</v>
      </c>
      <c r="E345" s="9"/>
      <c r="F345" s="8"/>
      <c r="G345" s="9"/>
      <c r="H345" s="9"/>
      <c r="I345" s="10" t="s">
        <v>2084</v>
      </c>
      <c r="J345" s="11"/>
      <c r="K345" s="11"/>
      <c r="L345" s="11"/>
      <c r="M345" s="9" t="str">
        <f>_xlfn.XLOOKUP($N345,'02 Design'!AD:AD,'02 Design'!F:F,"")</f>
        <v>MDW-39235</v>
      </c>
      <c r="N345" s="10" t="s">
        <v>4508</v>
      </c>
      <c r="O345" s="9" t="str">
        <f t="shared" si="5"/>
        <v>Test Report</v>
      </c>
    </row>
    <row r="346" spans="3:32" ht="33.75" x14ac:dyDescent="0.2">
      <c r="C346" s="9" t="s">
        <v>4402</v>
      </c>
      <c r="D346" s="9" t="s">
        <v>2087</v>
      </c>
      <c r="E346" s="9"/>
      <c r="F346" s="8"/>
      <c r="G346" s="9"/>
      <c r="H346" s="9"/>
      <c r="I346" s="10" t="s">
        <v>2088</v>
      </c>
      <c r="J346" s="11"/>
      <c r="K346" s="11"/>
      <c r="L346" s="11"/>
      <c r="M346" s="9" t="str">
        <f>_xlfn.XLOOKUP($N346,'02 Design'!AD:AD,'02 Design'!F:F,"")</f>
        <v>MDW-39236</v>
      </c>
      <c r="N346" s="10" t="s">
        <v>4509</v>
      </c>
      <c r="O346" s="9" t="str">
        <f t="shared" si="5"/>
        <v>Test Report</v>
      </c>
      <c r="AE346" s="460"/>
      <c r="AF346" s="460"/>
    </row>
    <row r="347" spans="3:32" ht="33.75" x14ac:dyDescent="0.2">
      <c r="C347" s="9" t="s">
        <v>4402</v>
      </c>
      <c r="D347" s="9" t="s">
        <v>3789</v>
      </c>
      <c r="E347" s="9"/>
      <c r="F347" s="8"/>
      <c r="G347" s="9"/>
      <c r="H347" s="9"/>
      <c r="I347" s="10" t="s">
        <v>3790</v>
      </c>
      <c r="J347" s="11"/>
      <c r="K347" s="11"/>
      <c r="L347" s="11"/>
      <c r="M347" s="9" t="str">
        <f>_xlfn.XLOOKUP($N347,'02 Design'!AD:AD,'02 Design'!F:F,"")</f>
        <v>MDW-39237</v>
      </c>
      <c r="N347" s="10" t="s">
        <v>4510</v>
      </c>
      <c r="O347" s="9" t="str">
        <f t="shared" si="5"/>
        <v>Test Report</v>
      </c>
    </row>
    <row r="348" spans="3:32" ht="33.75" x14ac:dyDescent="0.2">
      <c r="C348" s="9" t="s">
        <v>4402</v>
      </c>
      <c r="D348" s="9" t="s">
        <v>3791</v>
      </c>
      <c r="E348" s="9"/>
      <c r="F348" s="8"/>
      <c r="G348" s="9"/>
      <c r="H348" s="9"/>
      <c r="I348" s="10" t="s">
        <v>3792</v>
      </c>
      <c r="J348" s="11"/>
      <c r="K348" s="11"/>
      <c r="L348" s="11"/>
      <c r="M348" s="9" t="str">
        <f>_xlfn.XLOOKUP($N348,'02 Design'!AD:AD,'02 Design'!F:F,"")</f>
        <v>MDW-39238</v>
      </c>
      <c r="N348" s="10" t="s">
        <v>4511</v>
      </c>
      <c r="O348" s="9" t="str">
        <f t="shared" si="5"/>
        <v>Test Report</v>
      </c>
    </row>
    <row r="349" spans="3:32" ht="33.75" x14ac:dyDescent="0.2">
      <c r="C349" s="9" t="s">
        <v>4402</v>
      </c>
      <c r="D349" s="9" t="s">
        <v>2091</v>
      </c>
      <c r="E349" s="9"/>
      <c r="F349" s="8"/>
      <c r="G349" s="9"/>
      <c r="H349" s="9"/>
      <c r="I349" s="10" t="s">
        <v>2092</v>
      </c>
      <c r="J349" s="11"/>
      <c r="K349" s="11"/>
      <c r="L349" s="11"/>
      <c r="M349" s="9" t="s">
        <v>449</v>
      </c>
      <c r="N349" s="10" t="s">
        <v>52</v>
      </c>
      <c r="O349" s="9" t="str">
        <f t="shared" si="5"/>
        <v>Test Report</v>
      </c>
    </row>
    <row r="350" spans="3:32" ht="33.75" x14ac:dyDescent="0.2">
      <c r="C350" s="9" t="s">
        <v>4402</v>
      </c>
      <c r="D350" s="9" t="s">
        <v>2095</v>
      </c>
      <c r="E350" s="9"/>
      <c r="F350" s="8"/>
      <c r="G350" s="9"/>
      <c r="H350" s="9"/>
      <c r="I350" s="10" t="s">
        <v>2096</v>
      </c>
      <c r="J350" s="11"/>
      <c r="K350" s="11"/>
      <c r="L350" s="11"/>
      <c r="M350" s="9" t="str">
        <f>_xlfn.XLOOKUP($N350,'02 Design'!AD:AD,'02 Design'!F:F,"")</f>
        <v>MDW-39240</v>
      </c>
      <c r="N350" s="10" t="s">
        <v>1921</v>
      </c>
      <c r="O350" s="9" t="str">
        <f t="shared" si="5"/>
        <v>Test Report</v>
      </c>
    </row>
    <row r="351" spans="3:32" ht="33.75" x14ac:dyDescent="0.2">
      <c r="C351" s="9" t="s">
        <v>4402</v>
      </c>
      <c r="D351" s="9" t="s">
        <v>3793</v>
      </c>
      <c r="E351" s="9"/>
      <c r="F351" s="8"/>
      <c r="G351" s="9"/>
      <c r="H351" s="9"/>
      <c r="I351" s="10" t="s">
        <v>3794</v>
      </c>
      <c r="J351" s="11"/>
      <c r="K351" s="11"/>
      <c r="L351" s="11"/>
      <c r="M351" s="9" t="str">
        <f>_xlfn.XLOOKUP($N351,'02 Design'!AD:AD,'02 Design'!F:F,"")</f>
        <v>MDW-39241</v>
      </c>
      <c r="N351" s="10" t="s">
        <v>1922</v>
      </c>
      <c r="O351" s="9" t="str">
        <f t="shared" si="5"/>
        <v>Test Report</v>
      </c>
    </row>
    <row r="352" spans="3:32" ht="39" x14ac:dyDescent="0.2">
      <c r="C352" s="9" t="s">
        <v>4402</v>
      </c>
      <c r="D352" s="9" t="s">
        <v>3795</v>
      </c>
      <c r="E352" s="9" t="s">
        <v>3796</v>
      </c>
      <c r="F352" s="8">
        <v>46166</v>
      </c>
      <c r="G352" s="9" t="s">
        <v>767</v>
      </c>
      <c r="H352" s="9"/>
      <c r="I352" s="10" t="s">
        <v>3797</v>
      </c>
      <c r="J352" s="11"/>
      <c r="K352" s="11"/>
      <c r="L352" s="12" t="s">
        <v>768</v>
      </c>
      <c r="M352" s="9" t="str">
        <f>_xlfn.XLOOKUP($N352,'02 Design'!AD:AD,'02 Design'!F:F,"")</f>
        <v>MDW-39242</v>
      </c>
      <c r="N352" s="10" t="s">
        <v>1923</v>
      </c>
      <c r="O352" s="9" t="str">
        <f t="shared" si="5"/>
        <v>Test Report</v>
      </c>
    </row>
    <row r="353" spans="3:15" ht="33.75" x14ac:dyDescent="0.2">
      <c r="C353" s="9" t="s">
        <v>4402</v>
      </c>
      <c r="D353" s="9" t="s">
        <v>3798</v>
      </c>
      <c r="E353" s="9"/>
      <c r="F353" s="8"/>
      <c r="G353" s="9"/>
      <c r="H353" s="9"/>
      <c r="I353" s="10" t="s">
        <v>3799</v>
      </c>
      <c r="J353" s="11"/>
      <c r="K353" s="11"/>
      <c r="L353" s="11"/>
      <c r="M353" s="9" t="str">
        <f>_xlfn.XLOOKUP($N353,'02 Design'!AD:AD,'02 Design'!F:F,"")</f>
        <v>MDW-39001</v>
      </c>
      <c r="N353" s="10" t="s">
        <v>4512</v>
      </c>
      <c r="O353" s="9" t="str">
        <f t="shared" si="5"/>
        <v>Test Report</v>
      </c>
    </row>
    <row r="354" spans="3:15" ht="33.75" x14ac:dyDescent="0.2">
      <c r="C354" s="9" t="s">
        <v>4402</v>
      </c>
      <c r="D354" s="9" t="s">
        <v>2100</v>
      </c>
      <c r="E354" s="9"/>
      <c r="F354" s="8"/>
      <c r="G354" s="9"/>
      <c r="H354" s="9"/>
      <c r="I354" s="10" t="s">
        <v>2101</v>
      </c>
      <c r="J354" s="11"/>
      <c r="K354" s="11"/>
      <c r="L354" s="11"/>
      <c r="M354" s="9" t="str">
        <f>_xlfn.XLOOKUP($N354,'02 Design'!AD:AD,'02 Design'!F:F,"")</f>
        <v>MDW-39244</v>
      </c>
      <c r="N354" s="10" t="s">
        <v>473</v>
      </c>
      <c r="O354" s="9" t="str">
        <f t="shared" si="5"/>
        <v>Test Report</v>
      </c>
    </row>
    <row r="355" spans="3:15" ht="33.75" x14ac:dyDescent="0.2">
      <c r="C355" s="9" t="s">
        <v>4402</v>
      </c>
      <c r="D355" s="9" t="s">
        <v>3800</v>
      </c>
      <c r="E355" s="9"/>
      <c r="F355" s="8"/>
      <c r="G355" s="9"/>
      <c r="H355" s="9"/>
      <c r="I355" s="10" t="s">
        <v>3801</v>
      </c>
      <c r="J355" s="11"/>
      <c r="K355" s="11"/>
      <c r="L355" s="11"/>
      <c r="M355" s="9" t="str">
        <f>_xlfn.XLOOKUP($N355,'02 Design'!AD:AD,'02 Design'!F:F,"")</f>
        <v>MDW-39245</v>
      </c>
      <c r="N355" s="10" t="s">
        <v>474</v>
      </c>
      <c r="O355" s="9" t="str">
        <f t="shared" si="5"/>
        <v>Test Report</v>
      </c>
    </row>
    <row r="356" spans="3:15" ht="33.75" x14ac:dyDescent="0.2">
      <c r="C356" s="9" t="s">
        <v>4402</v>
      </c>
      <c r="D356" s="9" t="s">
        <v>3802</v>
      </c>
      <c r="E356" s="9"/>
      <c r="F356" s="8"/>
      <c r="G356" s="9"/>
      <c r="H356" s="9"/>
      <c r="I356" s="10" t="s">
        <v>3803</v>
      </c>
      <c r="J356" s="11"/>
      <c r="K356" s="11"/>
      <c r="L356" s="11"/>
      <c r="M356" s="9" t="str">
        <f>_xlfn.XLOOKUP($N356,'02 Design'!AD:AD,'02 Design'!F:F,"")</f>
        <v>MDW-39246</v>
      </c>
      <c r="N356" s="10" t="s">
        <v>1883</v>
      </c>
      <c r="O356" s="9" t="str">
        <f t="shared" si="5"/>
        <v>Test Report</v>
      </c>
    </row>
    <row r="357" spans="3:15" ht="33.75" x14ac:dyDescent="0.2">
      <c r="C357" s="9" t="s">
        <v>4402</v>
      </c>
      <c r="D357" s="9" t="s">
        <v>3804</v>
      </c>
      <c r="E357" s="9"/>
      <c r="F357" s="8"/>
      <c r="G357" s="9"/>
      <c r="H357" s="9"/>
      <c r="I357" s="10" t="s">
        <v>3805</v>
      </c>
      <c r="J357" s="11"/>
      <c r="K357" s="11"/>
      <c r="L357" s="11"/>
      <c r="M357" s="9" t="str">
        <f>_xlfn.XLOOKUP($N357,'02 Design'!AD:AD,'02 Design'!F:F,"")</f>
        <v>MDW-39247</v>
      </c>
      <c r="N357" s="10" t="s">
        <v>1884</v>
      </c>
      <c r="O357" s="9" t="str">
        <f t="shared" si="5"/>
        <v>Test Report</v>
      </c>
    </row>
    <row r="358" spans="3:15" ht="33.75" x14ac:dyDescent="0.2">
      <c r="C358" s="9" t="s">
        <v>4402</v>
      </c>
      <c r="D358" s="9" t="s">
        <v>3806</v>
      </c>
      <c r="E358" s="9"/>
      <c r="F358" s="8"/>
      <c r="G358" s="9"/>
      <c r="H358" s="9"/>
      <c r="I358" s="10" t="s">
        <v>3807</v>
      </c>
      <c r="J358" s="11"/>
      <c r="K358" s="11"/>
      <c r="L358" s="11"/>
      <c r="M358" s="9" t="s">
        <v>1283</v>
      </c>
      <c r="N358" s="10" t="s">
        <v>4649</v>
      </c>
      <c r="O358" s="9" t="str">
        <f t="shared" si="5"/>
        <v>Test Report</v>
      </c>
    </row>
    <row r="359" spans="3:15" ht="33.75" x14ac:dyDescent="0.2">
      <c r="C359" s="9" t="s">
        <v>4402</v>
      </c>
      <c r="D359" s="9" t="s">
        <v>2105</v>
      </c>
      <c r="E359" s="9"/>
      <c r="F359" s="8"/>
      <c r="G359" s="9"/>
      <c r="H359" s="9"/>
      <c r="I359" s="10" t="s">
        <v>3808</v>
      </c>
      <c r="J359" s="11"/>
      <c r="K359" s="11"/>
      <c r="L359" s="11"/>
      <c r="M359" s="9" t="str">
        <f>_xlfn.XLOOKUP($N359,'02 Design'!AD:AD,'02 Design'!F:F,"")</f>
        <v>MDW-39249</v>
      </c>
      <c r="N359" s="10" t="s">
        <v>1886</v>
      </c>
      <c r="O359" s="9" t="str">
        <f t="shared" si="5"/>
        <v>Test Report</v>
      </c>
    </row>
    <row r="360" spans="3:15" ht="33.75" x14ac:dyDescent="0.2">
      <c r="C360" s="9" t="s">
        <v>4402</v>
      </c>
      <c r="D360" s="9" t="s">
        <v>2109</v>
      </c>
      <c r="E360" s="9"/>
      <c r="F360" s="8"/>
      <c r="G360" s="9"/>
      <c r="H360" s="9"/>
      <c r="I360" s="10" t="s">
        <v>2110</v>
      </c>
      <c r="J360" s="11"/>
      <c r="K360" s="11"/>
      <c r="L360" s="11"/>
      <c r="M360" s="9" t="str">
        <f>_xlfn.XLOOKUP($N360,'02 Design'!AD:AD,'02 Design'!F:F,"")</f>
        <v>MDW-39250</v>
      </c>
      <c r="N360" s="10" t="s">
        <v>4514</v>
      </c>
      <c r="O360" s="9" t="str">
        <f t="shared" si="5"/>
        <v>Test Report</v>
      </c>
    </row>
    <row r="361" spans="3:15" ht="39" x14ac:dyDescent="0.2">
      <c r="C361" s="14" t="s">
        <v>4402</v>
      </c>
      <c r="D361" s="14" t="s">
        <v>3809</v>
      </c>
      <c r="E361" s="14"/>
      <c r="F361" s="15"/>
      <c r="G361" s="14"/>
      <c r="H361" s="14"/>
      <c r="I361" s="16" t="s">
        <v>3810</v>
      </c>
      <c r="J361" s="17"/>
      <c r="K361" s="17"/>
      <c r="L361" s="18" t="s">
        <v>527</v>
      </c>
      <c r="M361" s="14" t="str">
        <f>_xlfn.XLOOKUP($N361,'02 Design'!AD:AD,'02 Design'!F:F,"")</f>
        <v>MDW-39251</v>
      </c>
      <c r="N361" s="16" t="s">
        <v>1888</v>
      </c>
      <c r="O361" s="14" t="str">
        <f t="shared" si="5"/>
        <v>Test Report</v>
      </c>
    </row>
    <row r="362" spans="3:15" ht="33.75" x14ac:dyDescent="0.2">
      <c r="C362" s="9" t="s">
        <v>4402</v>
      </c>
      <c r="D362" s="9" t="s">
        <v>3811</v>
      </c>
      <c r="E362" s="9"/>
      <c r="F362" s="8"/>
      <c r="G362" s="9"/>
      <c r="H362" s="9"/>
      <c r="I362" s="10" t="s">
        <v>3812</v>
      </c>
      <c r="J362" s="11"/>
      <c r="K362" s="11"/>
      <c r="L362" s="11"/>
      <c r="M362" s="9" t="s">
        <v>1298</v>
      </c>
      <c r="N362" s="10" t="s">
        <v>4515</v>
      </c>
      <c r="O362" s="9" t="str">
        <f t="shared" si="5"/>
        <v>Test Report</v>
      </c>
    </row>
    <row r="363" spans="3:15" ht="33.75" x14ac:dyDescent="0.2">
      <c r="C363" s="9" t="s">
        <v>4402</v>
      </c>
      <c r="D363" s="9" t="s">
        <v>2113</v>
      </c>
      <c r="E363" s="9"/>
      <c r="F363" s="8"/>
      <c r="G363" s="9"/>
      <c r="H363" s="9"/>
      <c r="I363" s="10" t="s">
        <v>2114</v>
      </c>
      <c r="J363" s="11"/>
      <c r="K363" s="11"/>
      <c r="L363" s="11"/>
      <c r="M363" s="9" t="str">
        <f>_xlfn.XLOOKUP($N363,'02 Design'!AD:AD,'02 Design'!F:F,"")</f>
        <v>MDW-39253</v>
      </c>
      <c r="N363" s="10" t="s">
        <v>1890</v>
      </c>
      <c r="O363" s="9" t="str">
        <f t="shared" si="5"/>
        <v>Test Report</v>
      </c>
    </row>
    <row r="364" spans="3:15" ht="33.75" x14ac:dyDescent="0.2">
      <c r="C364" s="9" t="s">
        <v>4402</v>
      </c>
      <c r="D364" s="9" t="s">
        <v>3813</v>
      </c>
      <c r="E364" s="9"/>
      <c r="F364" s="8"/>
      <c r="G364" s="9"/>
      <c r="H364" s="9"/>
      <c r="I364" s="10" t="s">
        <v>3814</v>
      </c>
      <c r="J364" s="11"/>
      <c r="K364" s="11"/>
      <c r="L364" s="11"/>
      <c r="M364" s="9" t="str">
        <f>_xlfn.XLOOKUP($N364,'02 Design'!AD:AD,'02 Design'!F:F,"")</f>
        <v>MDW-39254</v>
      </c>
      <c r="N364" s="10" t="s">
        <v>1891</v>
      </c>
      <c r="O364" s="9" t="str">
        <f t="shared" si="5"/>
        <v>Test Report</v>
      </c>
    </row>
    <row r="365" spans="3:15" ht="33.75" x14ac:dyDescent="0.2">
      <c r="C365" s="9" t="s">
        <v>4402</v>
      </c>
      <c r="D365" s="9" t="s">
        <v>3815</v>
      </c>
      <c r="E365" s="9"/>
      <c r="F365" s="8"/>
      <c r="G365" s="9"/>
      <c r="H365" s="9"/>
      <c r="I365" s="10" t="s">
        <v>3816</v>
      </c>
      <c r="J365" s="11"/>
      <c r="K365" s="11"/>
      <c r="L365" s="11"/>
      <c r="M365" s="9" t="str">
        <f>_xlfn.XLOOKUP($N365,'02 Design'!AD:AD,'02 Design'!F:F,"")</f>
        <v>MDW-39255</v>
      </c>
      <c r="N365" s="10" t="s">
        <v>1892</v>
      </c>
      <c r="O365" s="9" t="str">
        <f t="shared" si="5"/>
        <v>Test Report</v>
      </c>
    </row>
    <row r="366" spans="3:15" ht="33.75" x14ac:dyDescent="0.2">
      <c r="C366" s="9" t="s">
        <v>4402</v>
      </c>
      <c r="D366" s="9" t="s">
        <v>3817</v>
      </c>
      <c r="E366" s="9"/>
      <c r="F366" s="8"/>
      <c r="G366" s="9"/>
      <c r="H366" s="9"/>
      <c r="I366" s="10" t="s">
        <v>3818</v>
      </c>
      <c r="J366" s="11"/>
      <c r="K366" s="11"/>
      <c r="L366" s="11"/>
      <c r="M366" s="9" t="str">
        <f>_xlfn.XLOOKUP($N366,'02 Design'!AD:AD,'02 Design'!F:F,"")</f>
        <v>MDW-39256</v>
      </c>
      <c r="N366" s="10" t="s">
        <v>1893</v>
      </c>
      <c r="O366" s="9" t="str">
        <f t="shared" si="5"/>
        <v>Test Report</v>
      </c>
    </row>
    <row r="367" spans="3:15" ht="33.75" x14ac:dyDescent="0.2">
      <c r="C367" s="9" t="s">
        <v>4402</v>
      </c>
      <c r="D367" s="9" t="s">
        <v>3819</v>
      </c>
      <c r="E367" s="9"/>
      <c r="F367" s="8"/>
      <c r="G367" s="9"/>
      <c r="H367" s="9"/>
      <c r="I367" s="10" t="s">
        <v>3820</v>
      </c>
      <c r="J367" s="11"/>
      <c r="K367" s="11"/>
      <c r="L367" s="11"/>
      <c r="M367" s="9" t="str">
        <f>_xlfn.XLOOKUP($N367,'02 Design'!AD:AD,'02 Design'!F:F,"")</f>
        <v>MDW-39257</v>
      </c>
      <c r="N367" s="10" t="s">
        <v>1894</v>
      </c>
      <c r="O367" s="9" t="str">
        <f t="shared" si="5"/>
        <v>Test Report</v>
      </c>
    </row>
    <row r="368" spans="3:15" ht="33.75" x14ac:dyDescent="0.2">
      <c r="C368" s="9" t="s">
        <v>4402</v>
      </c>
      <c r="D368" s="9" t="s">
        <v>3821</v>
      </c>
      <c r="E368" s="9"/>
      <c r="F368" s="8"/>
      <c r="G368" s="9"/>
      <c r="H368" s="9"/>
      <c r="I368" s="10" t="s">
        <v>3822</v>
      </c>
      <c r="J368" s="11"/>
      <c r="K368" s="11"/>
      <c r="L368" s="11"/>
      <c r="M368" s="9" t="str">
        <f>_xlfn.XLOOKUP($N368,'02 Design'!AD:AD,'02 Design'!F:F,"")</f>
        <v>MDW-39258</v>
      </c>
      <c r="N368" s="10" t="s">
        <v>1895</v>
      </c>
      <c r="O368" s="9" t="str">
        <f t="shared" si="5"/>
        <v>Test Report</v>
      </c>
    </row>
    <row r="369" spans="3:15" ht="33.75" x14ac:dyDescent="0.2">
      <c r="C369" s="9" t="s">
        <v>4402</v>
      </c>
      <c r="D369" s="9" t="s">
        <v>3823</v>
      </c>
      <c r="E369" s="9"/>
      <c r="F369" s="8"/>
      <c r="G369" s="9"/>
      <c r="H369" s="9"/>
      <c r="I369" s="10" t="s">
        <v>3824</v>
      </c>
      <c r="J369" s="11"/>
      <c r="K369" s="11"/>
      <c r="L369" s="11"/>
      <c r="M369" s="9" t="str">
        <f>_xlfn.XLOOKUP($N369,'02 Design'!AD:AD,'02 Design'!F:F,"")</f>
        <v>MDW-39259</v>
      </c>
      <c r="N369" s="10" t="s">
        <v>1896</v>
      </c>
      <c r="O369" s="9" t="str">
        <f t="shared" si="5"/>
        <v>Test Report</v>
      </c>
    </row>
    <row r="370" spans="3:15" ht="33.75" x14ac:dyDescent="0.2">
      <c r="C370" s="9" t="s">
        <v>4402</v>
      </c>
      <c r="D370" s="9" t="s">
        <v>3825</v>
      </c>
      <c r="E370" s="9"/>
      <c r="F370" s="8"/>
      <c r="G370" s="9"/>
      <c r="H370" s="9"/>
      <c r="I370" s="10" t="s">
        <v>3826</v>
      </c>
      <c r="J370" s="11"/>
      <c r="K370" s="11"/>
      <c r="L370" s="11"/>
      <c r="M370" s="9" t="str">
        <f>_xlfn.XLOOKUP($N370,'02 Design'!AD:AD,'02 Design'!F:F,"")</f>
        <v>MDW-39260</v>
      </c>
      <c r="N370" s="10" t="s">
        <v>1897</v>
      </c>
      <c r="O370" s="9" t="str">
        <f t="shared" si="5"/>
        <v>Test Report</v>
      </c>
    </row>
    <row r="371" spans="3:15" ht="33.75" x14ac:dyDescent="0.2">
      <c r="C371" s="9" t="s">
        <v>4402</v>
      </c>
      <c r="D371" s="9" t="s">
        <v>3827</v>
      </c>
      <c r="E371" s="9"/>
      <c r="F371" s="8"/>
      <c r="G371" s="9"/>
      <c r="H371" s="9"/>
      <c r="I371" s="10" t="s">
        <v>3828</v>
      </c>
      <c r="J371" s="11"/>
      <c r="K371" s="11"/>
      <c r="L371" s="11"/>
      <c r="M371" s="9" t="str">
        <f>_xlfn.XLOOKUP($N371,'02 Design'!AD:AD,'02 Design'!F:F,"")</f>
        <v>MDW-39261</v>
      </c>
      <c r="N371" s="10" t="s">
        <v>4518</v>
      </c>
      <c r="O371" s="9" t="str">
        <f t="shared" si="5"/>
        <v>Test Report</v>
      </c>
    </row>
    <row r="372" spans="3:15" ht="33.75" x14ac:dyDescent="0.2">
      <c r="C372" s="9" t="s">
        <v>4402</v>
      </c>
      <c r="D372" s="9" t="s">
        <v>3829</v>
      </c>
      <c r="E372" s="9"/>
      <c r="F372" s="8"/>
      <c r="G372" s="9"/>
      <c r="H372" s="9"/>
      <c r="I372" s="10" t="s">
        <v>3830</v>
      </c>
      <c r="J372" s="11"/>
      <c r="K372" s="11"/>
      <c r="L372" s="11"/>
      <c r="M372" s="9" t="str">
        <f>_xlfn.XLOOKUP($N372,'02 Design'!AD:AD,'02 Design'!F:F,"")</f>
        <v>MDW-39262</v>
      </c>
      <c r="N372" s="10" t="s">
        <v>4519</v>
      </c>
      <c r="O372" s="9" t="str">
        <f t="shared" si="5"/>
        <v>Test Report</v>
      </c>
    </row>
    <row r="373" spans="3:15" ht="33.75" x14ac:dyDescent="0.2">
      <c r="C373" s="9" t="s">
        <v>4402</v>
      </c>
      <c r="D373" s="9" t="s">
        <v>3831</v>
      </c>
      <c r="E373" s="9"/>
      <c r="F373" s="8"/>
      <c r="G373" s="9"/>
      <c r="H373" s="9"/>
      <c r="I373" s="10" t="s">
        <v>3832</v>
      </c>
      <c r="J373" s="11"/>
      <c r="K373" s="11"/>
      <c r="L373" s="11"/>
      <c r="M373" s="9" t="str">
        <f>_xlfn.XLOOKUP($N373,'02 Design'!AD:AD,'02 Design'!F:F,"")</f>
        <v>MDW-39263</v>
      </c>
      <c r="N373" s="10" t="s">
        <v>4520</v>
      </c>
      <c r="O373" s="9" t="str">
        <f t="shared" si="5"/>
        <v>Test Report</v>
      </c>
    </row>
    <row r="374" spans="3:15" ht="39" x14ac:dyDescent="0.2">
      <c r="C374" s="14" t="s">
        <v>4402</v>
      </c>
      <c r="D374" s="14" t="s">
        <v>2117</v>
      </c>
      <c r="E374" s="14"/>
      <c r="F374" s="15"/>
      <c r="G374" s="14"/>
      <c r="H374" s="14"/>
      <c r="I374" s="16" t="s">
        <v>2118</v>
      </c>
      <c r="J374" s="17"/>
      <c r="K374" s="17"/>
      <c r="L374" s="18" t="s">
        <v>527</v>
      </c>
      <c r="M374" s="14" t="str">
        <f>_xlfn.XLOOKUP($N374,'02 Design'!AD:AD,'02 Design'!F:F,"")</f>
        <v>MDW-39264</v>
      </c>
      <c r="N374" s="16" t="s">
        <v>4521</v>
      </c>
      <c r="O374" s="14" t="str">
        <f t="shared" si="5"/>
        <v>Test Report</v>
      </c>
    </row>
    <row r="375" spans="3:15" ht="33.75" x14ac:dyDescent="0.2">
      <c r="C375" s="9" t="s">
        <v>4402</v>
      </c>
      <c r="D375" s="9" t="s">
        <v>3833</v>
      </c>
      <c r="E375" s="9"/>
      <c r="F375" s="8"/>
      <c r="G375" s="9"/>
      <c r="H375" s="9"/>
      <c r="I375" s="10" t="s">
        <v>3834</v>
      </c>
      <c r="J375" s="11"/>
      <c r="K375" s="11"/>
      <c r="L375" s="11"/>
      <c r="M375" s="9" t="str">
        <f>_xlfn.XLOOKUP($N375,'02 Design'!AD:AD,'02 Design'!F:F,"")</f>
        <v>MDW-39268</v>
      </c>
      <c r="N375" s="10" t="s">
        <v>4522</v>
      </c>
      <c r="O375" s="9" t="str">
        <f t="shared" si="5"/>
        <v>Test Report</v>
      </c>
    </row>
    <row r="376" spans="3:15" ht="39" x14ac:dyDescent="0.2">
      <c r="C376" s="14" t="s">
        <v>4402</v>
      </c>
      <c r="D376" s="14" t="s">
        <v>3835</v>
      </c>
      <c r="E376" s="14"/>
      <c r="F376" s="15"/>
      <c r="G376" s="14"/>
      <c r="H376" s="14"/>
      <c r="I376" s="16" t="s">
        <v>3836</v>
      </c>
      <c r="J376" s="17"/>
      <c r="K376" s="17"/>
      <c r="L376" s="18" t="s">
        <v>527</v>
      </c>
      <c r="M376" s="14" t="str">
        <f>_xlfn.XLOOKUP($N376,'02 Design'!AD:AD,'02 Design'!F:F,"")</f>
        <v>MDW-39269</v>
      </c>
      <c r="N376" s="16" t="s">
        <v>4523</v>
      </c>
      <c r="O376" s="14" t="str">
        <f t="shared" si="5"/>
        <v>Test Report</v>
      </c>
    </row>
    <row r="377" spans="3:15" ht="33.75" x14ac:dyDescent="0.2">
      <c r="C377" s="9" t="s">
        <v>4402</v>
      </c>
      <c r="D377" s="9" t="s">
        <v>3837</v>
      </c>
      <c r="E377" s="9"/>
      <c r="F377" s="8"/>
      <c r="G377" s="9"/>
      <c r="H377" s="9"/>
      <c r="I377" s="10" t="s">
        <v>3838</v>
      </c>
      <c r="J377" s="11"/>
      <c r="K377" s="11"/>
      <c r="L377" s="11"/>
      <c r="M377" s="9" t="str">
        <f>_xlfn.XLOOKUP($N377,'02 Design'!AD:AD,'02 Design'!F:F,"")</f>
        <v>MDW-39270</v>
      </c>
      <c r="N377" s="10" t="s">
        <v>4524</v>
      </c>
      <c r="O377" s="9" t="str">
        <f t="shared" si="5"/>
        <v>Test Report</v>
      </c>
    </row>
    <row r="378" spans="3:15" ht="33.75" x14ac:dyDescent="0.2">
      <c r="C378" s="9" t="s">
        <v>4402</v>
      </c>
      <c r="D378" s="9" t="s">
        <v>2121</v>
      </c>
      <c r="E378" s="9"/>
      <c r="F378" s="8"/>
      <c r="G378" s="9"/>
      <c r="H378" s="9"/>
      <c r="I378" s="10" t="s">
        <v>2122</v>
      </c>
      <c r="J378" s="11"/>
      <c r="K378" s="11"/>
      <c r="L378" s="11"/>
      <c r="M378" s="9" t="str">
        <f>_xlfn.XLOOKUP($N378,'02 Design'!AD:AD,'02 Design'!F:F,"")</f>
        <v>MDW-39271</v>
      </c>
      <c r="N378" s="10" t="s">
        <v>4525</v>
      </c>
      <c r="O378" s="9" t="str">
        <f t="shared" si="5"/>
        <v>Test Report</v>
      </c>
    </row>
    <row r="379" spans="3:15" ht="33.75" x14ac:dyDescent="0.2">
      <c r="C379" s="9" t="s">
        <v>4402</v>
      </c>
      <c r="D379" s="9" t="s">
        <v>2125</v>
      </c>
      <c r="E379" s="9"/>
      <c r="F379" s="8"/>
      <c r="G379" s="9"/>
      <c r="H379" s="9"/>
      <c r="I379" s="10" t="s">
        <v>3839</v>
      </c>
      <c r="J379" s="11"/>
      <c r="K379" s="11"/>
      <c r="L379" s="11"/>
      <c r="M379" s="9" t="s">
        <v>1345</v>
      </c>
      <c r="N379" s="10" t="s">
        <v>4526</v>
      </c>
      <c r="O379" s="9" t="str">
        <f t="shared" si="5"/>
        <v>Test Report</v>
      </c>
    </row>
    <row r="380" spans="3:15" ht="33.75" x14ac:dyDescent="0.2">
      <c r="C380" s="9" t="s">
        <v>4402</v>
      </c>
      <c r="D380" s="9" t="s">
        <v>3840</v>
      </c>
      <c r="E380" s="9"/>
      <c r="F380" s="8"/>
      <c r="G380" s="9"/>
      <c r="H380" s="9"/>
      <c r="I380" s="10" t="s">
        <v>3841</v>
      </c>
      <c r="J380" s="11"/>
      <c r="K380" s="11"/>
      <c r="L380" s="11"/>
      <c r="M380" s="9" t="str">
        <f>_xlfn.XLOOKUP($N380,'02 Design'!AD:AD,'02 Design'!F:F,"")</f>
        <v>MDW-39273</v>
      </c>
      <c r="N380" s="10" t="s">
        <v>4527</v>
      </c>
      <c r="O380" s="9" t="str">
        <f t="shared" si="5"/>
        <v>Test Report</v>
      </c>
    </row>
    <row r="381" spans="3:15" ht="33.75" x14ac:dyDescent="0.2">
      <c r="C381" s="9" t="s">
        <v>4402</v>
      </c>
      <c r="D381" s="9" t="s">
        <v>2130</v>
      </c>
      <c r="E381" s="9"/>
      <c r="F381" s="8"/>
      <c r="G381" s="9"/>
      <c r="H381" s="9"/>
      <c r="I381" s="10" t="s">
        <v>2131</v>
      </c>
      <c r="J381" s="11"/>
      <c r="K381" s="11"/>
      <c r="L381" s="11"/>
      <c r="M381" s="9" t="s">
        <v>1357</v>
      </c>
      <c r="N381" s="10" t="s">
        <v>4528</v>
      </c>
      <c r="O381" s="9" t="str">
        <f t="shared" si="5"/>
        <v>Test Report</v>
      </c>
    </row>
    <row r="382" spans="3:15" ht="33.75" x14ac:dyDescent="0.2">
      <c r="C382" s="9" t="s">
        <v>4402</v>
      </c>
      <c r="D382" s="428" t="s">
        <v>2134</v>
      </c>
      <c r="E382" s="9"/>
      <c r="F382" s="8"/>
      <c r="G382" s="9"/>
      <c r="H382" s="9"/>
      <c r="I382" s="10" t="s">
        <v>2135</v>
      </c>
      <c r="J382" s="11"/>
      <c r="K382" s="11"/>
      <c r="L382" s="11"/>
      <c r="M382" s="428" t="str">
        <f>_xlfn.XLOOKUP($N382,'02 Design'!AD:AD,'02 Design'!F:F,"")</f>
        <v>MDW-39277</v>
      </c>
      <c r="N382" s="10" t="s">
        <v>4529</v>
      </c>
      <c r="O382" s="428" t="str">
        <f t="shared" si="5"/>
        <v>Test Report</v>
      </c>
    </row>
    <row r="383" spans="3:15" ht="33.75" x14ac:dyDescent="0.2">
      <c r="C383" s="9" t="s">
        <v>4402</v>
      </c>
      <c r="D383" s="9" t="s">
        <v>2138</v>
      </c>
      <c r="E383" s="9"/>
      <c r="F383" s="8"/>
      <c r="G383" s="9"/>
      <c r="H383" s="9"/>
      <c r="I383" s="10" t="s">
        <v>2139</v>
      </c>
      <c r="J383" s="11"/>
      <c r="K383" s="11"/>
      <c r="L383" s="11"/>
      <c r="M383" s="9" t="str">
        <f>_xlfn.XLOOKUP($N383,'02 Design'!AD:AD,'02 Design'!F:F,"")</f>
        <v>MDW-39278</v>
      </c>
      <c r="N383" s="10" t="s">
        <v>4530</v>
      </c>
      <c r="O383" s="9" t="str">
        <f t="shared" si="5"/>
        <v>Test Report</v>
      </c>
    </row>
    <row r="384" spans="3:15" ht="33.75" x14ac:dyDescent="0.2">
      <c r="C384" s="9" t="s">
        <v>4402</v>
      </c>
      <c r="D384" s="428" t="s">
        <v>2143</v>
      </c>
      <c r="E384" s="9"/>
      <c r="F384" s="8"/>
      <c r="G384" s="9"/>
      <c r="H384" s="9"/>
      <c r="I384" s="10" t="s">
        <v>2144</v>
      </c>
      <c r="J384" s="11"/>
      <c r="K384" s="11"/>
      <c r="L384" s="11"/>
      <c r="M384" s="428" t="str">
        <f>_xlfn.XLOOKUP($N384,'02 Design'!AD:AD,'02 Design'!F:F,"")</f>
        <v>MDW-39279</v>
      </c>
      <c r="N384" s="10" t="s">
        <v>4531</v>
      </c>
      <c r="O384" s="428" t="str">
        <f t="shared" si="5"/>
        <v>Test Report</v>
      </c>
    </row>
    <row r="385" spans="3:15" ht="33.75" x14ac:dyDescent="0.2">
      <c r="C385" s="9" t="s">
        <v>4402</v>
      </c>
      <c r="D385" s="9" t="s">
        <v>2356</v>
      </c>
      <c r="E385" s="9"/>
      <c r="F385" s="8"/>
      <c r="G385" s="9"/>
      <c r="H385" s="9"/>
      <c r="I385" s="10" t="s">
        <v>2357</v>
      </c>
      <c r="J385" s="11"/>
      <c r="K385" s="11"/>
      <c r="L385" s="11"/>
      <c r="M385" s="9" t="str">
        <f>_xlfn.XLOOKUP($N385,'02 Design'!AD:AD,'02 Design'!F:F,"")</f>
        <v>MDW-39280</v>
      </c>
      <c r="N385" s="10" t="s">
        <v>4532</v>
      </c>
      <c r="O385" s="9" t="str">
        <f t="shared" si="5"/>
        <v>Test Report</v>
      </c>
    </row>
    <row r="386" spans="3:15" ht="33.75" x14ac:dyDescent="0.2">
      <c r="C386" s="9" t="s">
        <v>4402</v>
      </c>
      <c r="D386" s="9" t="s">
        <v>2360</v>
      </c>
      <c r="E386" s="9"/>
      <c r="F386" s="8"/>
      <c r="G386" s="9"/>
      <c r="H386" s="9"/>
      <c r="I386" s="10" t="s">
        <v>2361</v>
      </c>
      <c r="J386" s="11"/>
      <c r="K386" s="11"/>
      <c r="L386" s="11"/>
      <c r="M386" s="9" t="str">
        <f>_xlfn.XLOOKUP($N386,'02 Design'!AD:AD,'02 Design'!F:F,"")</f>
        <v>MDW-39281</v>
      </c>
      <c r="N386" s="10" t="s">
        <v>4533</v>
      </c>
      <c r="O386" s="9" t="str">
        <f t="shared" si="5"/>
        <v>Test Report</v>
      </c>
    </row>
    <row r="387" spans="3:15" ht="33.75" x14ac:dyDescent="0.2">
      <c r="C387" s="9" t="s">
        <v>4402</v>
      </c>
      <c r="D387" s="9" t="s">
        <v>2364</v>
      </c>
      <c r="E387" s="9"/>
      <c r="F387" s="8"/>
      <c r="G387" s="9"/>
      <c r="H387" s="9"/>
      <c r="I387" s="10" t="s">
        <v>2365</v>
      </c>
      <c r="J387" s="11"/>
      <c r="K387" s="11"/>
      <c r="L387" s="11"/>
      <c r="M387" s="9" t="str">
        <f>_xlfn.XLOOKUP($N387,'02 Design'!AD:AD,'02 Design'!F:F,"")</f>
        <v>MDW-39282</v>
      </c>
      <c r="N387" s="10" t="s">
        <v>4534</v>
      </c>
      <c r="O387" s="9" t="str">
        <f t="shared" si="5"/>
        <v>Test Report</v>
      </c>
    </row>
    <row r="388" spans="3:15" ht="33.75" x14ac:dyDescent="0.2">
      <c r="C388" s="9" t="s">
        <v>4402</v>
      </c>
      <c r="D388" s="9" t="s">
        <v>3842</v>
      </c>
      <c r="E388" s="9"/>
      <c r="F388" s="8"/>
      <c r="G388" s="9"/>
      <c r="H388" s="9"/>
      <c r="I388" s="10" t="s">
        <v>3843</v>
      </c>
      <c r="J388" s="11"/>
      <c r="K388" s="11"/>
      <c r="L388" s="11"/>
      <c r="M388" s="9" t="str">
        <f>_xlfn.XLOOKUP($N388,'02 Design'!AD:AD,'02 Design'!F:F,"")</f>
        <v>MDW-39283</v>
      </c>
      <c r="N388" s="10" t="s">
        <v>4535</v>
      </c>
      <c r="O388" s="9" t="str">
        <f t="shared" si="5"/>
        <v>Test Report</v>
      </c>
    </row>
    <row r="389" spans="3:15" ht="39" x14ac:dyDescent="0.2">
      <c r="C389" s="14" t="s">
        <v>4402</v>
      </c>
      <c r="D389" s="14" t="s">
        <v>3844</v>
      </c>
      <c r="E389" s="14"/>
      <c r="F389" s="15"/>
      <c r="G389" s="14"/>
      <c r="H389" s="14"/>
      <c r="I389" s="16" t="s">
        <v>3845</v>
      </c>
      <c r="J389" s="17"/>
      <c r="K389" s="17"/>
      <c r="L389" s="18" t="s">
        <v>527</v>
      </c>
      <c r="M389" s="14" t="str">
        <f>_xlfn.XLOOKUP($N389,'02 Design'!AD:AD,'02 Design'!F:F,"")</f>
        <v>MDW-39284</v>
      </c>
      <c r="N389" s="16" t="s">
        <v>4536</v>
      </c>
      <c r="O389" s="14" t="str">
        <f t="shared" ref="O389:O452" si="6">TRIM(LEFT(I389, FIND("-", I389) - 1))</f>
        <v>Test Report</v>
      </c>
    </row>
    <row r="390" spans="3:15" ht="39" x14ac:dyDescent="0.2">
      <c r="C390" s="14" t="s">
        <v>4402</v>
      </c>
      <c r="D390" s="14" t="s">
        <v>3846</v>
      </c>
      <c r="E390" s="14"/>
      <c r="F390" s="15"/>
      <c r="G390" s="14"/>
      <c r="H390" s="14"/>
      <c r="I390" s="16" t="s">
        <v>3847</v>
      </c>
      <c r="J390" s="17"/>
      <c r="K390" s="17"/>
      <c r="L390" s="18" t="s">
        <v>527</v>
      </c>
      <c r="M390" s="14" t="str">
        <f>_xlfn.XLOOKUP($N390,'02 Design'!AD:AD,'02 Design'!F:F,"")</f>
        <v>MDW-39286</v>
      </c>
      <c r="N390" s="16" t="s">
        <v>4537</v>
      </c>
      <c r="O390" s="14" t="str">
        <f t="shared" si="6"/>
        <v>Test Report</v>
      </c>
    </row>
    <row r="391" spans="3:15" ht="39" x14ac:dyDescent="0.2">
      <c r="C391" s="14" t="s">
        <v>4402</v>
      </c>
      <c r="D391" s="14" t="s">
        <v>3848</v>
      </c>
      <c r="E391" s="14"/>
      <c r="F391" s="15"/>
      <c r="G391" s="14"/>
      <c r="H391" s="14"/>
      <c r="I391" s="16" t="s">
        <v>3849</v>
      </c>
      <c r="J391" s="17"/>
      <c r="K391" s="17"/>
      <c r="L391" s="18" t="s">
        <v>527</v>
      </c>
      <c r="M391" s="14" t="str">
        <f>_xlfn.XLOOKUP($N391,'02 Design'!AD:AD,'02 Design'!F:F,"")</f>
        <v>MDW-39287</v>
      </c>
      <c r="N391" s="16" t="s">
        <v>4538</v>
      </c>
      <c r="O391" s="14" t="str">
        <f t="shared" si="6"/>
        <v>Test Report</v>
      </c>
    </row>
    <row r="392" spans="3:15" ht="33.75" x14ac:dyDescent="0.2">
      <c r="C392" s="9" t="s">
        <v>4402</v>
      </c>
      <c r="D392" s="9" t="s">
        <v>3850</v>
      </c>
      <c r="E392" s="9"/>
      <c r="F392" s="8"/>
      <c r="G392" s="9"/>
      <c r="H392" s="9"/>
      <c r="I392" s="10" t="s">
        <v>3849</v>
      </c>
      <c r="J392" s="11"/>
      <c r="K392" s="11"/>
      <c r="L392" s="11"/>
      <c r="M392" s="9" t="str">
        <f>_xlfn.XLOOKUP($N392,'02 Design'!AD:AD,'02 Design'!F:F,"")</f>
        <v>MDW-39287</v>
      </c>
      <c r="N392" s="10" t="s">
        <v>4538</v>
      </c>
      <c r="O392" s="9" t="str">
        <f t="shared" si="6"/>
        <v>Test Report</v>
      </c>
    </row>
    <row r="393" spans="3:15" ht="33.75" x14ac:dyDescent="0.2">
      <c r="C393" s="9" t="s">
        <v>4402</v>
      </c>
      <c r="D393" s="9" t="s">
        <v>2368</v>
      </c>
      <c r="E393" s="9"/>
      <c r="F393" s="8"/>
      <c r="G393" s="9"/>
      <c r="H393" s="9"/>
      <c r="I393" s="10" t="s">
        <v>2369</v>
      </c>
      <c r="J393" s="11"/>
      <c r="K393" s="11"/>
      <c r="L393" s="11"/>
      <c r="M393" s="9" t="str">
        <f>_xlfn.XLOOKUP($N393,'02 Design'!AD:AD,'02 Design'!F:F,"")</f>
        <v>MDW-39288</v>
      </c>
      <c r="N393" s="10" t="s">
        <v>4539</v>
      </c>
      <c r="O393" s="9" t="str">
        <f t="shared" si="6"/>
        <v>Test Report</v>
      </c>
    </row>
    <row r="394" spans="3:15" ht="33.75" x14ac:dyDescent="0.2">
      <c r="C394" s="9" t="s">
        <v>4402</v>
      </c>
      <c r="D394" s="9" t="s">
        <v>3851</v>
      </c>
      <c r="E394" s="9"/>
      <c r="F394" s="8"/>
      <c r="G394" s="9"/>
      <c r="H394" s="9"/>
      <c r="I394" s="10" t="s">
        <v>3852</v>
      </c>
      <c r="J394" s="11"/>
      <c r="K394" s="11"/>
      <c r="L394" s="11"/>
      <c r="M394" s="9" t="str">
        <f>_xlfn.XLOOKUP($N394,'02 Design'!AD:AD,'02 Design'!F:F,"")</f>
        <v>MDW-39289</v>
      </c>
      <c r="N394" s="10" t="s">
        <v>4540</v>
      </c>
      <c r="O394" s="9" t="str">
        <f t="shared" si="6"/>
        <v>Test Report</v>
      </c>
    </row>
    <row r="395" spans="3:15" ht="33.75" x14ac:dyDescent="0.2">
      <c r="C395" s="9" t="s">
        <v>4402</v>
      </c>
      <c r="D395" s="9" t="s">
        <v>3853</v>
      </c>
      <c r="E395" s="9"/>
      <c r="F395" s="8"/>
      <c r="G395" s="9"/>
      <c r="H395" s="9"/>
      <c r="I395" s="10" t="s">
        <v>3854</v>
      </c>
      <c r="J395" s="11"/>
      <c r="K395" s="11"/>
      <c r="L395" s="11"/>
      <c r="M395" s="9" t="str">
        <f>_xlfn.XLOOKUP($N395,'02 Design'!AD:AD,'02 Design'!F:F,"")</f>
        <v>MDW-39290</v>
      </c>
      <c r="N395" s="10" t="s">
        <v>4541</v>
      </c>
      <c r="O395" s="9" t="str">
        <f t="shared" si="6"/>
        <v>Test Report</v>
      </c>
    </row>
    <row r="396" spans="3:15" ht="33.75" x14ac:dyDescent="0.2">
      <c r="C396" s="9" t="s">
        <v>4402</v>
      </c>
      <c r="D396" s="9" t="s">
        <v>2372</v>
      </c>
      <c r="E396" s="9"/>
      <c r="F396" s="8"/>
      <c r="G396" s="9"/>
      <c r="H396" s="9"/>
      <c r="I396" s="10" t="s">
        <v>3855</v>
      </c>
      <c r="J396" s="11"/>
      <c r="K396" s="11"/>
      <c r="L396" s="11"/>
      <c r="M396" s="9" t="s">
        <v>1393</v>
      </c>
      <c r="N396" s="10" t="s">
        <v>4650</v>
      </c>
      <c r="O396" s="9" t="str">
        <f t="shared" si="6"/>
        <v>Test Report</v>
      </c>
    </row>
    <row r="397" spans="3:15" ht="33.75" x14ac:dyDescent="0.2">
      <c r="C397" s="9" t="s">
        <v>4402</v>
      </c>
      <c r="D397" s="9" t="s">
        <v>2376</v>
      </c>
      <c r="E397" s="9"/>
      <c r="F397" s="8"/>
      <c r="G397" s="9"/>
      <c r="H397" s="9"/>
      <c r="I397" s="10" t="s">
        <v>2377</v>
      </c>
      <c r="J397" s="11"/>
      <c r="K397" s="11"/>
      <c r="L397" s="11"/>
      <c r="M397" s="9" t="str">
        <f>_xlfn.XLOOKUP($N397,'02 Design'!AD:AD,'02 Design'!F:F,"")</f>
        <v>MDW-39292</v>
      </c>
      <c r="N397" s="10" t="s">
        <v>4543</v>
      </c>
      <c r="O397" s="9" t="str">
        <f t="shared" si="6"/>
        <v>Test Report</v>
      </c>
    </row>
    <row r="398" spans="3:15" ht="33.75" x14ac:dyDescent="0.2">
      <c r="C398" s="9" t="s">
        <v>4402</v>
      </c>
      <c r="D398" s="9" t="s">
        <v>2380</v>
      </c>
      <c r="E398" s="9"/>
      <c r="F398" s="8"/>
      <c r="G398" s="9"/>
      <c r="H398" s="9"/>
      <c r="I398" s="10" t="s">
        <v>2381</v>
      </c>
      <c r="J398" s="11"/>
      <c r="K398" s="11"/>
      <c r="L398" s="11"/>
      <c r="M398" s="9" t="str">
        <f>_xlfn.XLOOKUP($N398,'02 Design'!AD:AD,'02 Design'!F:F,"")</f>
        <v>MDW-39293</v>
      </c>
      <c r="N398" s="10" t="s">
        <v>4544</v>
      </c>
      <c r="O398" s="9" t="str">
        <f t="shared" si="6"/>
        <v>Test Report</v>
      </c>
    </row>
    <row r="399" spans="3:15" ht="33.75" x14ac:dyDescent="0.2">
      <c r="C399" s="9" t="s">
        <v>4402</v>
      </c>
      <c r="D399" s="9" t="s">
        <v>2147</v>
      </c>
      <c r="E399" s="9"/>
      <c r="F399" s="8"/>
      <c r="G399" s="9"/>
      <c r="H399" s="9"/>
      <c r="I399" s="10" t="s">
        <v>2148</v>
      </c>
      <c r="J399" s="11"/>
      <c r="K399" s="11"/>
      <c r="L399" s="11"/>
      <c r="M399" s="9" t="str">
        <f>_xlfn.XLOOKUP($N399,'02 Design'!AD:AD,'02 Design'!F:F,"")</f>
        <v>MDW-39294</v>
      </c>
      <c r="N399" s="10" t="s">
        <v>4545</v>
      </c>
      <c r="O399" s="9" t="str">
        <f t="shared" si="6"/>
        <v>Test Report</v>
      </c>
    </row>
    <row r="400" spans="3:15" ht="33.75" x14ac:dyDescent="0.2">
      <c r="C400" s="9" t="s">
        <v>4402</v>
      </c>
      <c r="D400" s="9" t="s">
        <v>2151</v>
      </c>
      <c r="E400" s="9"/>
      <c r="F400" s="8"/>
      <c r="G400" s="9"/>
      <c r="H400" s="9"/>
      <c r="I400" s="10" t="s">
        <v>2152</v>
      </c>
      <c r="J400" s="11"/>
      <c r="K400" s="11"/>
      <c r="L400" s="11"/>
      <c r="M400" s="9" t="str">
        <f>_xlfn.XLOOKUP($N400,'02 Design'!AD:AD,'02 Design'!F:F,"")</f>
        <v>MDW-39295</v>
      </c>
      <c r="N400" s="10" t="s">
        <v>4546</v>
      </c>
      <c r="O400" s="9" t="str">
        <f t="shared" si="6"/>
        <v>Test Report</v>
      </c>
    </row>
    <row r="401" spans="3:15" ht="33.75" x14ac:dyDescent="0.2">
      <c r="C401" s="9" t="s">
        <v>4402</v>
      </c>
      <c r="D401" s="9" t="s">
        <v>3856</v>
      </c>
      <c r="E401" s="9"/>
      <c r="F401" s="8"/>
      <c r="G401" s="9"/>
      <c r="H401" s="9"/>
      <c r="I401" s="10" t="s">
        <v>3857</v>
      </c>
      <c r="J401" s="11"/>
      <c r="K401" s="11"/>
      <c r="L401" s="11"/>
      <c r="M401" s="9" t="str">
        <f>_xlfn.XLOOKUP($N401,'02 Design'!AD:AD,'02 Design'!F:F,"")</f>
        <v>MDW-39296</v>
      </c>
      <c r="N401" s="10" t="s">
        <v>4547</v>
      </c>
      <c r="O401" s="9" t="str">
        <f t="shared" si="6"/>
        <v>Test Report</v>
      </c>
    </row>
    <row r="402" spans="3:15" ht="33.75" x14ac:dyDescent="0.2">
      <c r="C402" s="9" t="s">
        <v>4402</v>
      </c>
      <c r="D402" s="9" t="s">
        <v>2155</v>
      </c>
      <c r="E402" s="9"/>
      <c r="F402" s="8"/>
      <c r="G402" s="9"/>
      <c r="H402" s="9"/>
      <c r="I402" s="10" t="s">
        <v>2156</v>
      </c>
      <c r="J402" s="11"/>
      <c r="K402" s="11"/>
      <c r="L402" s="11"/>
      <c r="M402" s="9" t="str">
        <f>_xlfn.XLOOKUP($N402,'02 Design'!AD:AD,'02 Design'!F:F,"")</f>
        <v>MDW-39297</v>
      </c>
      <c r="N402" s="10" t="s">
        <v>4548</v>
      </c>
      <c r="O402" s="9" t="str">
        <f t="shared" si="6"/>
        <v>Test Report</v>
      </c>
    </row>
    <row r="403" spans="3:15" ht="39" x14ac:dyDescent="0.2">
      <c r="C403" s="14" t="s">
        <v>4402</v>
      </c>
      <c r="D403" s="14" t="s">
        <v>3858</v>
      </c>
      <c r="E403" s="14"/>
      <c r="F403" s="15"/>
      <c r="G403" s="14"/>
      <c r="H403" s="14"/>
      <c r="I403" s="16" t="s">
        <v>3859</v>
      </c>
      <c r="J403" s="17"/>
      <c r="K403" s="17"/>
      <c r="L403" s="18" t="s">
        <v>527</v>
      </c>
      <c r="M403" s="14" t="str">
        <f>_xlfn.XLOOKUP($N403,'02 Design'!AD:AD,'02 Design'!F:F,"")</f>
        <v>MDW-39298</v>
      </c>
      <c r="N403" s="16" t="s">
        <v>4549</v>
      </c>
      <c r="O403" s="14" t="str">
        <f t="shared" si="6"/>
        <v>Test Report</v>
      </c>
    </row>
    <row r="404" spans="3:15" ht="33.75" x14ac:dyDescent="0.2">
      <c r="C404" s="9" t="s">
        <v>4402</v>
      </c>
      <c r="D404" s="9" t="s">
        <v>3860</v>
      </c>
      <c r="E404" s="9"/>
      <c r="F404" s="8"/>
      <c r="G404" s="9"/>
      <c r="H404" s="9"/>
      <c r="I404" s="10" t="s">
        <v>3861</v>
      </c>
      <c r="J404" s="11"/>
      <c r="K404" s="11"/>
      <c r="L404" s="11"/>
      <c r="M404" s="9" t="str">
        <f>_xlfn.XLOOKUP($N404,'02 Design'!AD:AD,'02 Design'!F:F,"")</f>
        <v>MDW-39299</v>
      </c>
      <c r="N404" s="10" t="s">
        <v>4550</v>
      </c>
      <c r="O404" s="9" t="str">
        <f t="shared" si="6"/>
        <v>Test Report</v>
      </c>
    </row>
    <row r="405" spans="3:15" ht="33.75" x14ac:dyDescent="0.2">
      <c r="C405" s="9" t="s">
        <v>4402</v>
      </c>
      <c r="D405" s="9" t="s">
        <v>3862</v>
      </c>
      <c r="E405" s="9"/>
      <c r="F405" s="8"/>
      <c r="G405" s="9"/>
      <c r="H405" s="9"/>
      <c r="I405" s="10" t="s">
        <v>3863</v>
      </c>
      <c r="J405" s="11"/>
      <c r="K405" s="11"/>
      <c r="L405" s="11"/>
      <c r="M405" s="9" t="str">
        <f>_xlfn.XLOOKUP($N405,'02 Design'!AD:AD,'02 Design'!F:F,"")</f>
        <v>MDW-39300</v>
      </c>
      <c r="N405" s="10" t="s">
        <v>4551</v>
      </c>
      <c r="O405" s="9" t="str">
        <f t="shared" si="6"/>
        <v>Test Report</v>
      </c>
    </row>
    <row r="406" spans="3:15" ht="33.75" x14ac:dyDescent="0.2">
      <c r="C406" s="9" t="s">
        <v>4402</v>
      </c>
      <c r="D406" s="9" t="s">
        <v>3864</v>
      </c>
      <c r="E406" s="9"/>
      <c r="F406" s="8"/>
      <c r="G406" s="9"/>
      <c r="H406" s="9"/>
      <c r="I406" s="10" t="s">
        <v>3865</v>
      </c>
      <c r="J406" s="11"/>
      <c r="K406" s="11"/>
      <c r="L406" s="11"/>
      <c r="M406" s="9" t="str">
        <f>_xlfn.XLOOKUP($N406,'02 Design'!AD:AD,'02 Design'!F:F,"")</f>
        <v>MDW-39301</v>
      </c>
      <c r="N406" s="10" t="s">
        <v>4552</v>
      </c>
      <c r="O406" s="9" t="str">
        <f t="shared" si="6"/>
        <v>Test Report</v>
      </c>
    </row>
    <row r="407" spans="3:15" ht="33.75" x14ac:dyDescent="0.2">
      <c r="C407" s="9" t="s">
        <v>4402</v>
      </c>
      <c r="D407" s="9" t="s">
        <v>3866</v>
      </c>
      <c r="E407" s="9"/>
      <c r="F407" s="8"/>
      <c r="G407" s="9"/>
      <c r="H407" s="9"/>
      <c r="I407" s="10" t="s">
        <v>3867</v>
      </c>
      <c r="J407" s="11"/>
      <c r="K407" s="11"/>
      <c r="L407" s="11"/>
      <c r="M407" s="9" t="str">
        <f>_xlfn.XLOOKUP($N407,'02 Design'!AD:AD,'02 Design'!F:F,"")</f>
        <v>MDW-39302</v>
      </c>
      <c r="N407" s="10" t="s">
        <v>4553</v>
      </c>
      <c r="O407" s="9" t="str">
        <f t="shared" si="6"/>
        <v>Test Report</v>
      </c>
    </row>
    <row r="408" spans="3:15" ht="33.75" x14ac:dyDescent="0.2">
      <c r="C408" s="9" t="s">
        <v>4402</v>
      </c>
      <c r="D408" s="9" t="s">
        <v>3868</v>
      </c>
      <c r="E408" s="9"/>
      <c r="F408" s="8"/>
      <c r="G408" s="9"/>
      <c r="H408" s="9"/>
      <c r="I408" s="10" t="s">
        <v>3869</v>
      </c>
      <c r="J408" s="11"/>
      <c r="K408" s="11"/>
      <c r="L408" s="11"/>
      <c r="M408" s="9" t="str">
        <f>_xlfn.XLOOKUP($N408,'02 Design'!AD:AD,'02 Design'!F:F,"")</f>
        <v>MDW-39303</v>
      </c>
      <c r="N408" s="10" t="s">
        <v>4554</v>
      </c>
      <c r="O408" s="9" t="str">
        <f t="shared" si="6"/>
        <v>Test Report</v>
      </c>
    </row>
    <row r="409" spans="3:15" ht="33.75" x14ac:dyDescent="0.2">
      <c r="C409" s="9" t="s">
        <v>4402</v>
      </c>
      <c r="D409" s="9" t="s">
        <v>3870</v>
      </c>
      <c r="E409" s="9"/>
      <c r="F409" s="8"/>
      <c r="G409" s="9"/>
      <c r="H409" s="9"/>
      <c r="I409" s="10" t="s">
        <v>3871</v>
      </c>
      <c r="J409" s="11"/>
      <c r="K409" s="11"/>
      <c r="L409" s="11"/>
      <c r="M409" s="9" t="str">
        <f>_xlfn.XLOOKUP($N409,'02 Design'!AD:AD,'02 Design'!F:F,"")</f>
        <v>MDW-39304</v>
      </c>
      <c r="N409" s="10" t="s">
        <v>160</v>
      </c>
      <c r="O409" s="9" t="str">
        <f t="shared" si="6"/>
        <v>Test Report</v>
      </c>
    </row>
    <row r="410" spans="3:15" ht="33.75" x14ac:dyDescent="0.2">
      <c r="C410" s="9" t="s">
        <v>4402</v>
      </c>
      <c r="D410" s="9" t="s">
        <v>2159</v>
      </c>
      <c r="E410" s="9"/>
      <c r="F410" s="8"/>
      <c r="G410" s="9"/>
      <c r="H410" s="9"/>
      <c r="I410" s="10" t="s">
        <v>2160</v>
      </c>
      <c r="J410" s="11"/>
      <c r="K410" s="11"/>
      <c r="L410" s="11"/>
      <c r="M410" s="9" t="str">
        <f>_xlfn.XLOOKUP($N410,'02 Design'!AD:AD,'02 Design'!F:F,"")</f>
        <v>DWE-39xxx</v>
      </c>
      <c r="N410" s="10" t="s">
        <v>110</v>
      </c>
      <c r="O410" s="9" t="str">
        <f t="shared" si="6"/>
        <v>Test Report</v>
      </c>
    </row>
    <row r="411" spans="3:15" ht="33.75" x14ac:dyDescent="0.2">
      <c r="C411" s="9" t="s">
        <v>4402</v>
      </c>
      <c r="D411" s="9" t="s">
        <v>3872</v>
      </c>
      <c r="E411" s="9"/>
      <c r="F411" s="8"/>
      <c r="G411" s="9"/>
      <c r="H411" s="9"/>
      <c r="I411" s="10" t="s">
        <v>3873</v>
      </c>
      <c r="J411" s="11"/>
      <c r="K411" s="11"/>
      <c r="L411" s="11"/>
      <c r="M411" s="9" t="str">
        <f>_xlfn.XLOOKUP($N411,'02 Design'!AD:AD,'02 Design'!F:F,"")</f>
        <v>MDW-39306</v>
      </c>
      <c r="N411" s="10" t="s">
        <v>4555</v>
      </c>
      <c r="O411" s="9" t="str">
        <f t="shared" si="6"/>
        <v>Test Report</v>
      </c>
    </row>
    <row r="412" spans="3:15" ht="33.75" x14ac:dyDescent="0.2">
      <c r="C412" s="9" t="s">
        <v>4402</v>
      </c>
      <c r="D412" s="9" t="s">
        <v>2163</v>
      </c>
      <c r="E412" s="9"/>
      <c r="F412" s="8"/>
      <c r="G412" s="9"/>
      <c r="H412" s="9"/>
      <c r="I412" s="10" t="s">
        <v>2164</v>
      </c>
      <c r="J412" s="11"/>
      <c r="K412" s="11"/>
      <c r="L412" s="11"/>
      <c r="M412" s="9" t="str">
        <f>_xlfn.XLOOKUP($N412,'02 Design'!AD:AD,'02 Design'!F:F,"")</f>
        <v>MDW-39307</v>
      </c>
      <c r="N412" s="10" t="s">
        <v>4556</v>
      </c>
      <c r="O412" s="9" t="str">
        <f t="shared" si="6"/>
        <v>Test Report</v>
      </c>
    </row>
    <row r="413" spans="3:15" ht="33.75" x14ac:dyDescent="0.2">
      <c r="C413" s="9" t="s">
        <v>4402</v>
      </c>
      <c r="D413" s="9" t="s">
        <v>3874</v>
      </c>
      <c r="E413" s="9"/>
      <c r="F413" s="8"/>
      <c r="G413" s="9"/>
      <c r="H413" s="9"/>
      <c r="I413" s="10" t="s">
        <v>3875</v>
      </c>
      <c r="J413" s="11"/>
      <c r="K413" s="11"/>
      <c r="L413" s="11"/>
      <c r="M413" s="9" t="str">
        <f>_xlfn.XLOOKUP($N413,'02 Design'!AD:AD,'02 Design'!F:F,"")</f>
        <v>MDW-39308</v>
      </c>
      <c r="N413" s="10" t="s">
        <v>4557</v>
      </c>
      <c r="O413" s="9" t="str">
        <f t="shared" si="6"/>
        <v>Test Report</v>
      </c>
    </row>
    <row r="414" spans="3:15" ht="33.75" x14ac:dyDescent="0.2">
      <c r="C414" s="9" t="s">
        <v>4402</v>
      </c>
      <c r="D414" s="9" t="s">
        <v>3876</v>
      </c>
      <c r="E414" s="9"/>
      <c r="F414" s="8"/>
      <c r="G414" s="9"/>
      <c r="H414" s="9"/>
      <c r="I414" s="10" t="s">
        <v>3877</v>
      </c>
      <c r="J414" s="11"/>
      <c r="K414" s="11"/>
      <c r="L414" s="11"/>
      <c r="M414" s="9" t="str">
        <f>_xlfn.XLOOKUP($N414,'02 Design'!AD:AD,'02 Design'!F:F,"")</f>
        <v>MDW-39309</v>
      </c>
      <c r="N414" s="10" t="s">
        <v>4558</v>
      </c>
      <c r="O414" s="9" t="str">
        <f t="shared" si="6"/>
        <v>Test Report</v>
      </c>
    </row>
    <row r="415" spans="3:15" ht="33.75" x14ac:dyDescent="0.2">
      <c r="C415" s="9" t="s">
        <v>4402</v>
      </c>
      <c r="D415" s="9" t="s">
        <v>3878</v>
      </c>
      <c r="E415" s="9"/>
      <c r="F415" s="8"/>
      <c r="G415" s="9"/>
      <c r="H415" s="9"/>
      <c r="I415" s="10" t="s">
        <v>3879</v>
      </c>
      <c r="J415" s="11"/>
      <c r="K415" s="11"/>
      <c r="L415" s="11"/>
      <c r="M415" s="9" t="str">
        <f>_xlfn.XLOOKUP($N415,'02 Design'!AD:AD,'02 Design'!F:F,"")</f>
        <v>MDW-39310</v>
      </c>
      <c r="N415" s="10" t="s">
        <v>4559</v>
      </c>
      <c r="O415" s="9" t="str">
        <f t="shared" si="6"/>
        <v>Test Report</v>
      </c>
    </row>
    <row r="416" spans="3:15" ht="33.75" x14ac:dyDescent="0.2">
      <c r="C416" s="9" t="s">
        <v>4402</v>
      </c>
      <c r="D416" s="9" t="s">
        <v>3880</v>
      </c>
      <c r="E416" s="9"/>
      <c r="F416" s="8"/>
      <c r="G416" s="9"/>
      <c r="H416" s="9"/>
      <c r="I416" s="10" t="s">
        <v>3881</v>
      </c>
      <c r="J416" s="11"/>
      <c r="K416" s="11"/>
      <c r="L416" s="11"/>
      <c r="M416" s="9" t="str">
        <f>_xlfn.XLOOKUP($N416,'02 Design'!AD:AD,'02 Design'!F:F,"")</f>
        <v>MDW-39311</v>
      </c>
      <c r="N416" s="10" t="s">
        <v>4560</v>
      </c>
      <c r="O416" s="9" t="str">
        <f t="shared" si="6"/>
        <v>Test Report</v>
      </c>
    </row>
    <row r="417" spans="3:15" ht="33.75" x14ac:dyDescent="0.2">
      <c r="C417" s="9" t="s">
        <v>4402</v>
      </c>
      <c r="D417" s="9" t="s">
        <v>3882</v>
      </c>
      <c r="E417" s="9"/>
      <c r="F417" s="8"/>
      <c r="G417" s="9"/>
      <c r="H417" s="9"/>
      <c r="I417" s="10" t="s">
        <v>3883</v>
      </c>
      <c r="J417" s="11"/>
      <c r="K417" s="11"/>
      <c r="L417" s="11"/>
      <c r="M417" s="9" t="str">
        <f>_xlfn.XLOOKUP($N417,'02 Design'!AD:AD,'02 Design'!F:F,"")</f>
        <v>MDW-39312</v>
      </c>
      <c r="N417" s="10" t="s">
        <v>4561</v>
      </c>
      <c r="O417" s="9" t="str">
        <f t="shared" si="6"/>
        <v>Test Report</v>
      </c>
    </row>
    <row r="418" spans="3:15" ht="33.75" x14ac:dyDescent="0.2">
      <c r="C418" s="9" t="s">
        <v>4402</v>
      </c>
      <c r="D418" s="9" t="s">
        <v>3884</v>
      </c>
      <c r="E418" s="9"/>
      <c r="F418" s="8"/>
      <c r="G418" s="9"/>
      <c r="H418" s="9"/>
      <c r="I418" s="10" t="s">
        <v>3885</v>
      </c>
      <c r="J418" s="11"/>
      <c r="K418" s="11"/>
      <c r="L418" s="11"/>
      <c r="M418" s="9" t="str">
        <f>_xlfn.XLOOKUP($N418,'02 Design'!AD:AD,'02 Design'!F:F,"")</f>
        <v>MDW-39313</v>
      </c>
      <c r="N418" s="10" t="s">
        <v>4562</v>
      </c>
      <c r="O418" s="9" t="str">
        <f t="shared" si="6"/>
        <v>Test Report</v>
      </c>
    </row>
    <row r="419" spans="3:15" ht="33.75" x14ac:dyDescent="0.2">
      <c r="C419" s="9" t="s">
        <v>4402</v>
      </c>
      <c r="D419" s="9" t="s">
        <v>3886</v>
      </c>
      <c r="E419" s="9"/>
      <c r="F419" s="8"/>
      <c r="G419" s="9"/>
      <c r="H419" s="9"/>
      <c r="I419" s="10" t="s">
        <v>3887</v>
      </c>
      <c r="J419" s="11"/>
      <c r="K419" s="11"/>
      <c r="L419" s="11"/>
      <c r="M419" s="9" t="str">
        <f>_xlfn.XLOOKUP($N419,'02 Design'!AD:AD,'02 Design'!F:F,"")</f>
        <v>MDW-39314</v>
      </c>
      <c r="N419" s="10" t="s">
        <v>4563</v>
      </c>
      <c r="O419" s="9" t="str">
        <f t="shared" si="6"/>
        <v>Test Report</v>
      </c>
    </row>
    <row r="420" spans="3:15" ht="33.75" x14ac:dyDescent="0.2">
      <c r="C420" s="9" t="s">
        <v>4402</v>
      </c>
      <c r="D420" s="9" t="s">
        <v>3888</v>
      </c>
      <c r="E420" s="9"/>
      <c r="F420" s="8"/>
      <c r="G420" s="9"/>
      <c r="H420" s="9"/>
      <c r="I420" s="10" t="s">
        <v>3889</v>
      </c>
      <c r="J420" s="11"/>
      <c r="K420" s="11"/>
      <c r="L420" s="11"/>
      <c r="M420" s="9" t="str">
        <f>_xlfn.XLOOKUP($N420,'02 Design'!AD:AD,'02 Design'!F:F,"")</f>
        <v>MDW-39315</v>
      </c>
      <c r="N420" s="10" t="s">
        <v>4564</v>
      </c>
      <c r="O420" s="9" t="str">
        <f t="shared" si="6"/>
        <v>Test Report</v>
      </c>
    </row>
    <row r="421" spans="3:15" ht="33.75" x14ac:dyDescent="0.2">
      <c r="C421" s="9" t="s">
        <v>4402</v>
      </c>
      <c r="D421" s="9" t="s">
        <v>3890</v>
      </c>
      <c r="E421" s="9"/>
      <c r="F421" s="8"/>
      <c r="G421" s="9"/>
      <c r="H421" s="9"/>
      <c r="I421" s="10" t="s">
        <v>3891</v>
      </c>
      <c r="J421" s="11"/>
      <c r="K421" s="11"/>
      <c r="L421" s="11"/>
      <c r="M421" s="9" t="str">
        <f>_xlfn.XLOOKUP($N421,'02 Design'!AD:AD,'02 Design'!F:F,"")</f>
        <v>MDW-39316</v>
      </c>
      <c r="N421" s="10" t="s">
        <v>4565</v>
      </c>
      <c r="O421" s="9" t="str">
        <f t="shared" si="6"/>
        <v>Test Report</v>
      </c>
    </row>
    <row r="422" spans="3:15" ht="33.75" x14ac:dyDescent="0.2">
      <c r="C422" s="9" t="s">
        <v>4402</v>
      </c>
      <c r="D422" s="9" t="s">
        <v>2169</v>
      </c>
      <c r="E422" s="9"/>
      <c r="F422" s="8"/>
      <c r="G422" s="9"/>
      <c r="H422" s="9"/>
      <c r="I422" s="10" t="s">
        <v>2170</v>
      </c>
      <c r="J422" s="11"/>
      <c r="K422" s="11"/>
      <c r="L422" s="11"/>
      <c r="M422" s="9" t="str">
        <f>_xlfn.XLOOKUP($N422,'02 Design'!AD:AD,'02 Design'!F:F,"")</f>
        <v>MDW-39500</v>
      </c>
      <c r="N422" s="10" t="s">
        <v>4566</v>
      </c>
      <c r="O422" s="9" t="str">
        <f t="shared" si="6"/>
        <v>Test Report</v>
      </c>
    </row>
    <row r="423" spans="3:15" ht="33.75" x14ac:dyDescent="0.2">
      <c r="C423" s="9" t="s">
        <v>4402</v>
      </c>
      <c r="D423" s="9" t="s">
        <v>3892</v>
      </c>
      <c r="E423" s="9"/>
      <c r="F423" s="8"/>
      <c r="G423" s="9"/>
      <c r="H423" s="9"/>
      <c r="I423" s="10" t="s">
        <v>3893</v>
      </c>
      <c r="J423" s="11"/>
      <c r="K423" s="11"/>
      <c r="L423" s="11"/>
      <c r="M423" s="9" t="str">
        <f>_xlfn.XLOOKUP($N423,'02 Design'!AD:AD,'02 Design'!F:F,"")</f>
        <v>MDW-39501</v>
      </c>
      <c r="N423" s="10" t="s">
        <v>4567</v>
      </c>
      <c r="O423" s="9" t="str">
        <f t="shared" si="6"/>
        <v>Test Report</v>
      </c>
    </row>
    <row r="424" spans="3:15" ht="39" x14ac:dyDescent="0.2">
      <c r="C424" s="14" t="s">
        <v>4402</v>
      </c>
      <c r="D424" s="14" t="s">
        <v>3894</v>
      </c>
      <c r="E424" s="14"/>
      <c r="F424" s="15"/>
      <c r="G424" s="14"/>
      <c r="H424" s="14"/>
      <c r="I424" s="16" t="s">
        <v>3895</v>
      </c>
      <c r="J424" s="17"/>
      <c r="K424" s="17"/>
      <c r="L424" s="18" t="s">
        <v>527</v>
      </c>
      <c r="M424" s="14" t="str">
        <f>_xlfn.XLOOKUP($N424,'02 Design'!AD:AD,'02 Design'!F:F,"")</f>
        <v>MDW-39502</v>
      </c>
      <c r="N424" s="16" t="s">
        <v>4568</v>
      </c>
      <c r="O424" s="14" t="str">
        <f t="shared" si="6"/>
        <v>Test Report</v>
      </c>
    </row>
    <row r="425" spans="3:15" ht="33.75" x14ac:dyDescent="0.2">
      <c r="C425" s="9" t="s">
        <v>4402</v>
      </c>
      <c r="D425" s="9" t="s">
        <v>2173</v>
      </c>
      <c r="E425" s="9"/>
      <c r="F425" s="8"/>
      <c r="G425" s="9"/>
      <c r="H425" s="9"/>
      <c r="I425" s="10" t="s">
        <v>2174</v>
      </c>
      <c r="J425" s="11"/>
      <c r="K425" s="11"/>
      <c r="L425" s="11"/>
      <c r="M425" s="9" t="str">
        <f>_xlfn.XLOOKUP($N425,'02 Design'!AD:AD,'02 Design'!F:F,"")</f>
        <v>MDW-39503</v>
      </c>
      <c r="N425" s="10" t="s">
        <v>4569</v>
      </c>
      <c r="O425" s="9" t="str">
        <f t="shared" si="6"/>
        <v>Test Report</v>
      </c>
    </row>
    <row r="426" spans="3:15" ht="33.75" x14ac:dyDescent="0.2">
      <c r="C426" s="9" t="s">
        <v>4402</v>
      </c>
      <c r="D426" s="9" t="s">
        <v>3896</v>
      </c>
      <c r="E426" s="9"/>
      <c r="F426" s="8"/>
      <c r="G426" s="9"/>
      <c r="H426" s="9"/>
      <c r="I426" s="10" t="s">
        <v>3897</v>
      </c>
      <c r="J426" s="11"/>
      <c r="K426" s="11"/>
      <c r="L426" s="11"/>
      <c r="M426" s="9" t="str">
        <f>_xlfn.XLOOKUP($N426,'02 Design'!AD:AD,'02 Design'!F:F,"")</f>
        <v>MDW-39504</v>
      </c>
      <c r="N426" s="10" t="s">
        <v>4570</v>
      </c>
      <c r="O426" s="9" t="str">
        <f t="shared" si="6"/>
        <v>Test Report</v>
      </c>
    </row>
    <row r="427" spans="3:15" ht="33.75" x14ac:dyDescent="0.2">
      <c r="C427" s="9" t="s">
        <v>4402</v>
      </c>
      <c r="D427" s="9" t="s">
        <v>2177</v>
      </c>
      <c r="E427" s="9"/>
      <c r="F427" s="8"/>
      <c r="G427" s="9"/>
      <c r="H427" s="9"/>
      <c r="I427" s="10" t="s">
        <v>2178</v>
      </c>
      <c r="J427" s="11"/>
      <c r="K427" s="11"/>
      <c r="L427" s="11"/>
      <c r="M427" s="9" t="str">
        <f>_xlfn.XLOOKUP($N427,'02 Design'!AD:AD,'02 Design'!F:F,"")</f>
        <v>MDW-39505</v>
      </c>
      <c r="N427" s="10" t="s">
        <v>4571</v>
      </c>
      <c r="O427" s="9" t="str">
        <f t="shared" si="6"/>
        <v>Test Report</v>
      </c>
    </row>
    <row r="428" spans="3:15" ht="33.75" x14ac:dyDescent="0.2">
      <c r="C428" s="9" t="s">
        <v>4402</v>
      </c>
      <c r="D428" s="9" t="s">
        <v>3898</v>
      </c>
      <c r="E428" s="9"/>
      <c r="F428" s="8"/>
      <c r="G428" s="9"/>
      <c r="H428" s="9"/>
      <c r="I428" s="10" t="s">
        <v>3899</v>
      </c>
      <c r="J428" s="11"/>
      <c r="K428" s="11"/>
      <c r="L428" s="11"/>
      <c r="M428" s="9" t="str">
        <f>_xlfn.XLOOKUP($N428,'02 Design'!AD:AD,'02 Design'!F:F,"")</f>
        <v>MDW-39506</v>
      </c>
      <c r="N428" s="10" t="s">
        <v>4572</v>
      </c>
      <c r="O428" s="9" t="str">
        <f t="shared" si="6"/>
        <v>Test Report</v>
      </c>
    </row>
    <row r="429" spans="3:15" ht="33.75" x14ac:dyDescent="0.2">
      <c r="C429" s="9" t="s">
        <v>4402</v>
      </c>
      <c r="D429" s="9" t="s">
        <v>2181</v>
      </c>
      <c r="E429" s="9"/>
      <c r="F429" s="8"/>
      <c r="G429" s="9"/>
      <c r="H429" s="9"/>
      <c r="I429" s="10" t="s">
        <v>2182</v>
      </c>
      <c r="J429" s="11"/>
      <c r="K429" s="11"/>
      <c r="L429" s="11"/>
      <c r="M429" s="9" t="str">
        <f>_xlfn.XLOOKUP($N429,'02 Design'!AD:AD,'02 Design'!F:F,"")</f>
        <v>MDW-39507</v>
      </c>
      <c r="N429" s="10" t="s">
        <v>4573</v>
      </c>
      <c r="O429" s="9" t="str">
        <f t="shared" si="6"/>
        <v>Test Report</v>
      </c>
    </row>
    <row r="430" spans="3:15" ht="33.75" x14ac:dyDescent="0.2">
      <c r="C430" s="9" t="s">
        <v>4402</v>
      </c>
      <c r="D430" s="9" t="s">
        <v>2189</v>
      </c>
      <c r="E430" s="9"/>
      <c r="F430" s="8"/>
      <c r="G430" s="9"/>
      <c r="H430" s="9"/>
      <c r="I430" s="10" t="s">
        <v>2190</v>
      </c>
      <c r="J430" s="11"/>
      <c r="K430" s="11"/>
      <c r="L430" s="11"/>
      <c r="M430" s="9" t="str">
        <f>_xlfn.XLOOKUP($N430,'02 Design'!AD:AD,'02 Design'!F:F,"")</f>
        <v>MDW-39511</v>
      </c>
      <c r="N430" s="10" t="s">
        <v>4577</v>
      </c>
      <c r="O430" s="9" t="str">
        <f t="shared" si="6"/>
        <v>Test Report</v>
      </c>
    </row>
    <row r="431" spans="3:15" ht="33.75" x14ac:dyDescent="0.2">
      <c r="C431" s="9" t="s">
        <v>4402</v>
      </c>
      <c r="D431" s="9" t="s">
        <v>3900</v>
      </c>
      <c r="E431" s="9"/>
      <c r="F431" s="8"/>
      <c r="G431" s="9"/>
      <c r="H431" s="9"/>
      <c r="I431" s="10" t="s">
        <v>3901</v>
      </c>
      <c r="J431" s="11"/>
      <c r="K431" s="11"/>
      <c r="L431" s="11"/>
      <c r="M431" s="9" t="str">
        <f>_xlfn.XLOOKUP($N431,'02 Design'!AD:AD,'02 Design'!F:F,"")</f>
        <v>MDW-39512</v>
      </c>
      <c r="N431" s="10" t="s">
        <v>4578</v>
      </c>
      <c r="O431" s="9" t="str">
        <f t="shared" si="6"/>
        <v>Test Report</v>
      </c>
    </row>
    <row r="432" spans="3:15" ht="33.75" x14ac:dyDescent="0.2">
      <c r="C432" s="9" t="s">
        <v>4402</v>
      </c>
      <c r="D432" s="9" t="s">
        <v>2193</v>
      </c>
      <c r="E432" s="9"/>
      <c r="F432" s="8"/>
      <c r="G432" s="9"/>
      <c r="H432" s="9"/>
      <c r="I432" s="10" t="s">
        <v>2194</v>
      </c>
      <c r="J432" s="11"/>
      <c r="K432" s="11"/>
      <c r="L432" s="11"/>
      <c r="M432" s="9" t="str">
        <f>_xlfn.XLOOKUP($N432,'02 Design'!AD:AD,'02 Design'!F:F,"")</f>
        <v>MDW-39513</v>
      </c>
      <c r="N432" s="10" t="s">
        <v>4579</v>
      </c>
      <c r="O432" s="9" t="str">
        <f t="shared" si="6"/>
        <v>Test Report</v>
      </c>
    </row>
    <row r="433" spans="3:15" ht="33.75" x14ac:dyDescent="0.2">
      <c r="C433" s="9" t="s">
        <v>4402</v>
      </c>
      <c r="D433" s="9" t="s">
        <v>2197</v>
      </c>
      <c r="E433" s="9"/>
      <c r="F433" s="8"/>
      <c r="G433" s="9"/>
      <c r="H433" s="9"/>
      <c r="I433" s="10" t="s">
        <v>2198</v>
      </c>
      <c r="J433" s="11"/>
      <c r="K433" s="11"/>
      <c r="L433" s="11"/>
      <c r="M433" s="9" t="str">
        <f>_xlfn.XLOOKUP($N433,'02 Design'!AD:AD,'02 Design'!F:F,"")</f>
        <v>MDW-39514</v>
      </c>
      <c r="N433" s="10" t="s">
        <v>4580</v>
      </c>
      <c r="O433" s="9" t="str">
        <f t="shared" si="6"/>
        <v>Test Report</v>
      </c>
    </row>
    <row r="434" spans="3:15" ht="33.75" x14ac:dyDescent="0.2">
      <c r="C434" s="9" t="s">
        <v>4402</v>
      </c>
      <c r="D434" s="9" t="s">
        <v>3902</v>
      </c>
      <c r="E434" s="9"/>
      <c r="F434" s="8"/>
      <c r="G434" s="9"/>
      <c r="H434" s="9"/>
      <c r="I434" s="10" t="s">
        <v>3903</v>
      </c>
      <c r="J434" s="11"/>
      <c r="K434" s="11"/>
      <c r="L434" s="11"/>
      <c r="M434" s="9" t="str">
        <f>_xlfn.XLOOKUP($N434,'02 Design'!AD:AD,'02 Design'!F:F,"")</f>
        <v>MDW-39515</v>
      </c>
      <c r="N434" s="10" t="s">
        <v>4581</v>
      </c>
      <c r="O434" s="9" t="str">
        <f t="shared" si="6"/>
        <v>Test Report</v>
      </c>
    </row>
    <row r="435" spans="3:15" ht="33.75" x14ac:dyDescent="0.2">
      <c r="C435" s="9" t="s">
        <v>4402</v>
      </c>
      <c r="D435" s="9" t="s">
        <v>2201</v>
      </c>
      <c r="E435" s="9"/>
      <c r="F435" s="8"/>
      <c r="G435" s="9"/>
      <c r="H435" s="9"/>
      <c r="I435" s="10" t="s">
        <v>2202</v>
      </c>
      <c r="J435" s="11"/>
      <c r="K435" s="11"/>
      <c r="L435" s="11"/>
      <c r="M435" s="9" t="str">
        <f>_xlfn.XLOOKUP($N435,'02 Design'!AD:AD,'02 Design'!F:F,"")</f>
        <v>MDW-39516</v>
      </c>
      <c r="N435" s="10" t="s">
        <v>363</v>
      </c>
      <c r="O435" s="9" t="str">
        <f t="shared" si="6"/>
        <v>Test Report</v>
      </c>
    </row>
    <row r="436" spans="3:15" ht="33.75" x14ac:dyDescent="0.2">
      <c r="C436" s="9" t="s">
        <v>4402</v>
      </c>
      <c r="D436" s="9" t="s">
        <v>3904</v>
      </c>
      <c r="E436" s="9"/>
      <c r="F436" s="8"/>
      <c r="G436" s="9"/>
      <c r="H436" s="9"/>
      <c r="I436" s="10" t="s">
        <v>3905</v>
      </c>
      <c r="J436" s="11"/>
      <c r="K436" s="11"/>
      <c r="L436" s="11"/>
      <c r="M436" s="9" t="str">
        <f>_xlfn.XLOOKUP($N436,'02 Design'!AD:AD,'02 Design'!F:F,"")</f>
        <v>MDW-39517</v>
      </c>
      <c r="N436" s="10" t="s">
        <v>362</v>
      </c>
      <c r="O436" s="9" t="str">
        <f t="shared" si="6"/>
        <v>Test Report</v>
      </c>
    </row>
    <row r="437" spans="3:15" ht="33.75" x14ac:dyDescent="0.2">
      <c r="C437" s="9" t="s">
        <v>4402</v>
      </c>
      <c r="D437" s="9" t="s">
        <v>3906</v>
      </c>
      <c r="E437" s="9"/>
      <c r="F437" s="8"/>
      <c r="G437" s="9"/>
      <c r="H437" s="9"/>
      <c r="I437" s="10" t="s">
        <v>3907</v>
      </c>
      <c r="J437" s="11"/>
      <c r="K437" s="11"/>
      <c r="L437" s="11"/>
      <c r="M437" s="9" t="str">
        <f>_xlfn.XLOOKUP($N437,'02 Design'!AD:AD,'02 Design'!F:F,"")</f>
        <v>MDW-39518</v>
      </c>
      <c r="N437" s="10" t="s">
        <v>4582</v>
      </c>
      <c r="O437" s="9" t="str">
        <f t="shared" si="6"/>
        <v>Test Report</v>
      </c>
    </row>
    <row r="438" spans="3:15" ht="33.75" x14ac:dyDescent="0.2">
      <c r="C438" s="9" t="s">
        <v>4402</v>
      </c>
      <c r="D438" s="9" t="s">
        <v>2206</v>
      </c>
      <c r="E438" s="9"/>
      <c r="F438" s="8"/>
      <c r="G438" s="9"/>
      <c r="H438" s="9"/>
      <c r="I438" s="10" t="s">
        <v>2207</v>
      </c>
      <c r="J438" s="11"/>
      <c r="K438" s="11"/>
      <c r="L438" s="11"/>
      <c r="M438" s="9" t="str">
        <f>_xlfn.XLOOKUP($N438,'02 Design'!AD:AD,'02 Design'!F:F,"")</f>
        <v>MDW-39519</v>
      </c>
      <c r="N438" s="10" t="s">
        <v>4583</v>
      </c>
      <c r="O438" s="9" t="str">
        <f t="shared" si="6"/>
        <v>Test Report</v>
      </c>
    </row>
    <row r="439" spans="3:15" ht="33.75" x14ac:dyDescent="0.2">
      <c r="C439" s="9" t="s">
        <v>4402</v>
      </c>
      <c r="D439" s="9" t="s">
        <v>3908</v>
      </c>
      <c r="E439" s="9"/>
      <c r="F439" s="8"/>
      <c r="G439" s="9"/>
      <c r="H439" s="9"/>
      <c r="I439" s="10" t="s">
        <v>3909</v>
      </c>
      <c r="J439" s="11"/>
      <c r="K439" s="11"/>
      <c r="L439" s="11"/>
      <c r="M439" s="9" t="str">
        <f>_xlfn.XLOOKUP($N439,'02 Design'!AD:AD,'02 Design'!F:F,"")</f>
        <v>MDW-39520</v>
      </c>
      <c r="N439" s="10" t="s">
        <v>4584</v>
      </c>
      <c r="O439" s="9" t="str">
        <f t="shared" si="6"/>
        <v>Test Report</v>
      </c>
    </row>
    <row r="440" spans="3:15" ht="33.75" x14ac:dyDescent="0.2">
      <c r="C440" s="9" t="s">
        <v>4402</v>
      </c>
      <c r="D440" s="9" t="s">
        <v>2210</v>
      </c>
      <c r="E440" s="9"/>
      <c r="F440" s="8"/>
      <c r="G440" s="9"/>
      <c r="H440" s="9"/>
      <c r="I440" s="10" t="s">
        <v>2211</v>
      </c>
      <c r="J440" s="11"/>
      <c r="K440" s="11"/>
      <c r="L440" s="11"/>
      <c r="M440" s="9" t="str">
        <f>_xlfn.XLOOKUP($N440,'02 Design'!AD:AD,'02 Design'!F:F,"")</f>
        <v>MDW-39521</v>
      </c>
      <c r="N440" s="10" t="s">
        <v>4585</v>
      </c>
      <c r="O440" s="9" t="str">
        <f t="shared" si="6"/>
        <v>Test Report</v>
      </c>
    </row>
    <row r="441" spans="3:15" ht="33.75" x14ac:dyDescent="0.2">
      <c r="C441" s="9" t="s">
        <v>4402</v>
      </c>
      <c r="D441" s="9" t="s">
        <v>2214</v>
      </c>
      <c r="E441" s="9"/>
      <c r="F441" s="8"/>
      <c r="G441" s="9"/>
      <c r="H441" s="9"/>
      <c r="I441" s="10" t="s">
        <v>2215</v>
      </c>
      <c r="J441" s="11"/>
      <c r="K441" s="11"/>
      <c r="L441" s="11"/>
      <c r="M441" s="9" t="str">
        <f>_xlfn.XLOOKUP($N441,'02 Design'!AD:AD,'02 Design'!F:F,"")</f>
        <v>MDW-39522</v>
      </c>
      <c r="N441" s="10" t="s">
        <v>4586</v>
      </c>
      <c r="O441" s="9" t="str">
        <f t="shared" si="6"/>
        <v>Test Report</v>
      </c>
    </row>
    <row r="442" spans="3:15" ht="67.5" x14ac:dyDescent="0.2">
      <c r="C442" s="9" t="s">
        <v>4402</v>
      </c>
      <c r="D442" s="9" t="s">
        <v>3910</v>
      </c>
      <c r="E442" s="9" t="s">
        <v>3911</v>
      </c>
      <c r="F442" s="8">
        <v>46213</v>
      </c>
      <c r="G442" s="9" t="s">
        <v>767</v>
      </c>
      <c r="H442" s="9"/>
      <c r="I442" s="10" t="s">
        <v>3912</v>
      </c>
      <c r="J442" s="11"/>
      <c r="K442" s="11"/>
      <c r="L442" s="12" t="s">
        <v>768</v>
      </c>
      <c r="M442" s="9" t="str">
        <f>_xlfn.XLOOKUP($N442,'02 Design'!AD:AD,'02 Design'!F:F,"")</f>
        <v>MDW-39523</v>
      </c>
      <c r="N442" s="10" t="s">
        <v>4587</v>
      </c>
      <c r="O442" s="9" t="str">
        <f t="shared" si="6"/>
        <v>Test Report</v>
      </c>
    </row>
    <row r="443" spans="3:15" ht="33.75" x14ac:dyDescent="0.2">
      <c r="C443" s="9" t="s">
        <v>4402</v>
      </c>
      <c r="D443" s="9" t="s">
        <v>2218</v>
      </c>
      <c r="E443" s="9"/>
      <c r="F443" s="8"/>
      <c r="G443" s="9"/>
      <c r="H443" s="9"/>
      <c r="I443" s="10" t="s">
        <v>2219</v>
      </c>
      <c r="J443" s="11"/>
      <c r="K443" s="11"/>
      <c r="L443" s="11"/>
      <c r="M443" s="9" t="str">
        <f>_xlfn.XLOOKUP($N443,'02 Design'!AD:AD,'02 Design'!F:F,"")</f>
        <v>MDW-39524</v>
      </c>
      <c r="N443" s="10" t="s">
        <v>4588</v>
      </c>
      <c r="O443" s="9" t="str">
        <f t="shared" si="6"/>
        <v>Test Report</v>
      </c>
    </row>
    <row r="444" spans="3:15" ht="33.75" x14ac:dyDescent="0.2">
      <c r="C444" s="9" t="s">
        <v>4402</v>
      </c>
      <c r="D444" s="9" t="s">
        <v>3913</v>
      </c>
      <c r="E444" s="9"/>
      <c r="F444" s="8"/>
      <c r="G444" s="9"/>
      <c r="H444" s="9"/>
      <c r="I444" s="10" t="s">
        <v>3914</v>
      </c>
      <c r="J444" s="11"/>
      <c r="K444" s="11"/>
      <c r="L444" s="11"/>
      <c r="M444" s="9" t="str">
        <f>_xlfn.XLOOKUP($N444,'02 Design'!AD:AD,'02 Design'!F:F,"")</f>
        <v>MDW-39525</v>
      </c>
      <c r="N444" s="10" t="s">
        <v>4589</v>
      </c>
      <c r="O444" s="9" t="str">
        <f t="shared" si="6"/>
        <v>Test Report</v>
      </c>
    </row>
    <row r="445" spans="3:15" ht="39" x14ac:dyDescent="0.2">
      <c r="C445" s="9" t="s">
        <v>4402</v>
      </c>
      <c r="D445" s="9" t="s">
        <v>3915</v>
      </c>
      <c r="E445" s="9" t="s">
        <v>3916</v>
      </c>
      <c r="F445" s="8">
        <v>46157</v>
      </c>
      <c r="G445" s="9" t="s">
        <v>767</v>
      </c>
      <c r="H445" s="9"/>
      <c r="I445" s="10" t="s">
        <v>3917</v>
      </c>
      <c r="J445" s="11"/>
      <c r="K445" s="11"/>
      <c r="L445" s="12" t="s">
        <v>768</v>
      </c>
      <c r="M445" s="9" t="str">
        <f>_xlfn.XLOOKUP($N445,'02 Design'!AD:AD,'02 Design'!F:F,"")</f>
        <v>MDW-39526</v>
      </c>
      <c r="N445" s="10" t="s">
        <v>4590</v>
      </c>
      <c r="O445" s="9" t="str">
        <f t="shared" si="6"/>
        <v>Test Report</v>
      </c>
    </row>
    <row r="446" spans="3:15" ht="33.75" x14ac:dyDescent="0.2">
      <c r="C446" s="9" t="s">
        <v>4402</v>
      </c>
      <c r="D446" s="9" t="s">
        <v>3918</v>
      </c>
      <c r="E446" s="9"/>
      <c r="F446" s="8"/>
      <c r="G446" s="9"/>
      <c r="H446" s="9"/>
      <c r="I446" s="10" t="s">
        <v>3919</v>
      </c>
      <c r="J446" s="11"/>
      <c r="K446" s="11"/>
      <c r="L446" s="11"/>
      <c r="M446" s="9" t="str">
        <f>_xlfn.XLOOKUP($N446,'02 Design'!AD:AD,'02 Design'!F:F,"")</f>
        <v>MDW-39527</v>
      </c>
      <c r="N446" s="10" t="s">
        <v>4591</v>
      </c>
      <c r="O446" s="9" t="str">
        <f t="shared" si="6"/>
        <v>Test Report</v>
      </c>
    </row>
    <row r="447" spans="3:15" ht="33.75" x14ac:dyDescent="0.2">
      <c r="C447" s="9" t="s">
        <v>4402</v>
      </c>
      <c r="D447" s="9" t="s">
        <v>2222</v>
      </c>
      <c r="E447" s="9"/>
      <c r="F447" s="8"/>
      <c r="G447" s="9"/>
      <c r="H447" s="9"/>
      <c r="I447" s="10" t="s">
        <v>2223</v>
      </c>
      <c r="J447" s="11"/>
      <c r="K447" s="11"/>
      <c r="L447" s="11"/>
      <c r="M447" s="9" t="str">
        <f>_xlfn.XLOOKUP($N447,'02 Design'!AD:AD,'02 Design'!F:F,"")</f>
        <v>MDW-39528</v>
      </c>
      <c r="N447" s="10" t="s">
        <v>4592</v>
      </c>
      <c r="O447" s="9" t="str">
        <f t="shared" si="6"/>
        <v>Test Report</v>
      </c>
    </row>
    <row r="448" spans="3:15" ht="67.5" x14ac:dyDescent="0.2">
      <c r="C448" s="9" t="s">
        <v>4402</v>
      </c>
      <c r="D448" s="9" t="s">
        <v>3920</v>
      </c>
      <c r="E448" s="9" t="s">
        <v>3921</v>
      </c>
      <c r="F448" s="8">
        <v>46213</v>
      </c>
      <c r="G448" s="9" t="s">
        <v>767</v>
      </c>
      <c r="H448" s="9"/>
      <c r="I448" s="10" t="s">
        <v>3922</v>
      </c>
      <c r="J448" s="11"/>
      <c r="K448" s="11"/>
      <c r="L448" s="12" t="s">
        <v>768</v>
      </c>
      <c r="M448" s="9" t="str">
        <f>_xlfn.XLOOKUP($N448,'02 Design'!AD:AD,'02 Design'!F:F,"")</f>
        <v>MDW-39529</v>
      </c>
      <c r="N448" s="10" t="s">
        <v>4593</v>
      </c>
      <c r="O448" s="9" t="str">
        <f t="shared" si="6"/>
        <v>Test Report</v>
      </c>
    </row>
    <row r="449" spans="3:15" ht="33.75" x14ac:dyDescent="0.2">
      <c r="C449" s="9" t="s">
        <v>4402</v>
      </c>
      <c r="D449" s="9" t="s">
        <v>3923</v>
      </c>
      <c r="E449" s="9"/>
      <c r="F449" s="8"/>
      <c r="G449" s="9"/>
      <c r="H449" s="9"/>
      <c r="I449" s="10" t="s">
        <v>3924</v>
      </c>
      <c r="J449" s="11"/>
      <c r="K449" s="11"/>
      <c r="L449" s="11"/>
      <c r="M449" s="9" t="str">
        <f>_xlfn.XLOOKUP($N449,'02 Design'!AD:AD,'02 Design'!F:F,"")</f>
        <v>MDW-39530</v>
      </c>
      <c r="N449" s="10" t="s">
        <v>4594</v>
      </c>
      <c r="O449" s="9" t="str">
        <f t="shared" si="6"/>
        <v>Test Report</v>
      </c>
    </row>
    <row r="450" spans="3:15" ht="33.75" x14ac:dyDescent="0.2">
      <c r="C450" s="9" t="s">
        <v>4402</v>
      </c>
      <c r="D450" s="9" t="s">
        <v>2226</v>
      </c>
      <c r="E450" s="9"/>
      <c r="F450" s="8"/>
      <c r="G450" s="9"/>
      <c r="H450" s="9"/>
      <c r="I450" s="10" t="s">
        <v>2227</v>
      </c>
      <c r="J450" s="11"/>
      <c r="K450" s="11"/>
      <c r="L450" s="11"/>
      <c r="M450" s="9" t="str">
        <f>_xlfn.XLOOKUP($N450,'02 Design'!AD:AD,'02 Design'!F:F,"")</f>
        <v>MDW-39531</v>
      </c>
      <c r="N450" s="10" t="s">
        <v>4595</v>
      </c>
      <c r="O450" s="9" t="str">
        <f t="shared" si="6"/>
        <v>Test Report</v>
      </c>
    </row>
    <row r="451" spans="3:15" ht="33.75" x14ac:dyDescent="0.2">
      <c r="C451" s="9" t="s">
        <v>4402</v>
      </c>
      <c r="D451" s="9" t="s">
        <v>2230</v>
      </c>
      <c r="E451" s="9"/>
      <c r="F451" s="8"/>
      <c r="G451" s="9"/>
      <c r="H451" s="9"/>
      <c r="I451" s="10" t="s">
        <v>2231</v>
      </c>
      <c r="J451" s="11"/>
      <c r="K451" s="11"/>
      <c r="L451" s="11"/>
      <c r="M451" s="9" t="str">
        <f>_xlfn.XLOOKUP($N451,'02 Design'!AD:AD,'02 Design'!F:F,"")</f>
        <v>MDW-39532</v>
      </c>
      <c r="N451" s="10" t="s">
        <v>4596</v>
      </c>
      <c r="O451" s="9" t="str">
        <f t="shared" si="6"/>
        <v>Test Report</v>
      </c>
    </row>
    <row r="452" spans="3:15" ht="33.75" x14ac:dyDescent="0.2">
      <c r="C452" s="9" t="s">
        <v>4402</v>
      </c>
      <c r="D452" s="9" t="s">
        <v>2234</v>
      </c>
      <c r="E452" s="9"/>
      <c r="F452" s="8"/>
      <c r="G452" s="9"/>
      <c r="H452" s="9"/>
      <c r="I452" s="10" t="s">
        <v>2235</v>
      </c>
      <c r="J452" s="11"/>
      <c r="K452" s="11"/>
      <c r="L452" s="11"/>
      <c r="M452" s="9" t="str">
        <f>_xlfn.XLOOKUP($N452,'02 Design'!AD:AD,'02 Design'!F:F,"")</f>
        <v>MDW-39533</v>
      </c>
      <c r="N452" s="10" t="s">
        <v>4597</v>
      </c>
      <c r="O452" s="9" t="str">
        <f t="shared" si="6"/>
        <v>Test Report</v>
      </c>
    </row>
    <row r="453" spans="3:15" ht="33.75" x14ac:dyDescent="0.2">
      <c r="C453" s="9" t="s">
        <v>4402</v>
      </c>
      <c r="D453" s="9" t="s">
        <v>2238</v>
      </c>
      <c r="E453" s="9"/>
      <c r="F453" s="8"/>
      <c r="G453" s="9"/>
      <c r="H453" s="9"/>
      <c r="I453" s="10" t="s">
        <v>2239</v>
      </c>
      <c r="J453" s="11"/>
      <c r="K453" s="11"/>
      <c r="L453" s="11"/>
      <c r="M453" s="9" t="str">
        <f>_xlfn.XLOOKUP($N453,'02 Design'!AD:AD,'02 Design'!F:F,"")</f>
        <v>MDW-39534</v>
      </c>
      <c r="N453" s="10" t="s">
        <v>1904</v>
      </c>
      <c r="O453" s="9" t="str">
        <f t="shared" ref="O453:O476" si="7">TRIM(LEFT(I453, FIND("-", I453) - 1))</f>
        <v>Test Report</v>
      </c>
    </row>
    <row r="454" spans="3:15" ht="33.75" x14ac:dyDescent="0.2">
      <c r="C454" s="9" t="s">
        <v>4402</v>
      </c>
      <c r="D454" s="9" t="s">
        <v>3925</v>
      </c>
      <c r="E454" s="9"/>
      <c r="F454" s="8"/>
      <c r="G454" s="9"/>
      <c r="H454" s="9"/>
      <c r="I454" s="10" t="s">
        <v>3926</v>
      </c>
      <c r="J454" s="11"/>
      <c r="K454" s="11"/>
      <c r="L454" s="11"/>
      <c r="M454" s="9" t="str">
        <f>_xlfn.XLOOKUP($N454,'02 Design'!AD:AD,'02 Design'!F:F,"")</f>
        <v>MDW-39535</v>
      </c>
      <c r="N454" s="10" t="s">
        <v>1903</v>
      </c>
      <c r="O454" s="9" t="str">
        <f t="shared" si="7"/>
        <v>Test Report</v>
      </c>
    </row>
    <row r="455" spans="3:15" ht="33.75" x14ac:dyDescent="0.2">
      <c r="C455" s="9" t="s">
        <v>4402</v>
      </c>
      <c r="D455" s="9" t="s">
        <v>2242</v>
      </c>
      <c r="E455" s="9"/>
      <c r="F455" s="8"/>
      <c r="G455" s="9"/>
      <c r="H455" s="9"/>
      <c r="I455" s="10" t="s">
        <v>2243</v>
      </c>
      <c r="J455" s="11"/>
      <c r="K455" s="11"/>
      <c r="L455" s="11"/>
      <c r="M455" s="9" t="str">
        <f>_xlfn.XLOOKUP($N455,'02 Design'!AD:AD,'02 Design'!F:F,"")</f>
        <v>MDW-39536</v>
      </c>
      <c r="N455" s="10" t="s">
        <v>4598</v>
      </c>
      <c r="O455" s="9" t="str">
        <f t="shared" si="7"/>
        <v>Test Report</v>
      </c>
    </row>
    <row r="456" spans="3:15" ht="33.75" x14ac:dyDescent="0.2">
      <c r="C456" s="9" t="s">
        <v>4402</v>
      </c>
      <c r="D456" s="9" t="s">
        <v>2246</v>
      </c>
      <c r="E456" s="9"/>
      <c r="F456" s="8"/>
      <c r="G456" s="9"/>
      <c r="H456" s="9"/>
      <c r="I456" s="10" t="s">
        <v>2247</v>
      </c>
      <c r="J456" s="11"/>
      <c r="K456" s="11"/>
      <c r="L456" s="11"/>
      <c r="M456" s="9" t="str">
        <f>_xlfn.XLOOKUP($N456,'02 Design'!AD:AD,'02 Design'!F:F,"")</f>
        <v>MDW-39537</v>
      </c>
      <c r="N456" s="10" t="s">
        <v>4599</v>
      </c>
      <c r="O456" s="9" t="str">
        <f t="shared" si="7"/>
        <v>Test Report</v>
      </c>
    </row>
    <row r="457" spans="3:15" ht="33.75" x14ac:dyDescent="0.2">
      <c r="C457" s="9" t="s">
        <v>4402</v>
      </c>
      <c r="D457" s="9" t="s">
        <v>2250</v>
      </c>
      <c r="E457" s="9"/>
      <c r="F457" s="8"/>
      <c r="G457" s="9"/>
      <c r="H457" s="9"/>
      <c r="I457" s="10" t="s">
        <v>2251</v>
      </c>
      <c r="J457" s="11"/>
      <c r="K457" s="11"/>
      <c r="L457" s="11"/>
      <c r="M457" s="9" t="str">
        <f>_xlfn.XLOOKUP($N457,'02 Design'!AD:AD,'02 Design'!F:F,"")</f>
        <v>MDW-39538</v>
      </c>
      <c r="N457" s="10" t="s">
        <v>4600</v>
      </c>
      <c r="O457" s="9" t="str">
        <f t="shared" si="7"/>
        <v>Test Report</v>
      </c>
    </row>
    <row r="458" spans="3:15" ht="33.75" x14ac:dyDescent="0.2">
      <c r="C458" s="9" t="s">
        <v>4402</v>
      </c>
      <c r="D458" s="9" t="s">
        <v>2254</v>
      </c>
      <c r="E458" s="9"/>
      <c r="F458" s="8"/>
      <c r="G458" s="9"/>
      <c r="H458" s="9"/>
      <c r="I458" s="10" t="s">
        <v>2255</v>
      </c>
      <c r="J458" s="11"/>
      <c r="K458" s="11"/>
      <c r="L458" s="11"/>
      <c r="M458" s="9" t="str">
        <f>_xlfn.XLOOKUP($N458,'02 Design'!AD:AD,'02 Design'!F:F,"")</f>
        <v>MDW-39539</v>
      </c>
      <c r="N458" s="10" t="s">
        <v>4601</v>
      </c>
      <c r="O458" s="9" t="str">
        <f t="shared" si="7"/>
        <v>Test Report</v>
      </c>
    </row>
    <row r="459" spans="3:15" ht="33.75" x14ac:dyDescent="0.2">
      <c r="C459" s="9" t="s">
        <v>4402</v>
      </c>
      <c r="D459" s="9" t="s">
        <v>2258</v>
      </c>
      <c r="E459" s="9"/>
      <c r="F459" s="8"/>
      <c r="G459" s="9"/>
      <c r="H459" s="9"/>
      <c r="I459" s="10" t="s">
        <v>2259</v>
      </c>
      <c r="J459" s="11"/>
      <c r="K459" s="11"/>
      <c r="L459" s="11"/>
      <c r="M459" s="9" t="str">
        <f>_xlfn.XLOOKUP($N459,'02 Design'!AD:AD,'02 Design'!F:F,"")</f>
        <v>MDW-39540</v>
      </c>
      <c r="N459" s="10" t="s">
        <v>4602</v>
      </c>
      <c r="O459" s="9" t="str">
        <f t="shared" si="7"/>
        <v>Test Report</v>
      </c>
    </row>
    <row r="460" spans="3:15" ht="33.75" x14ac:dyDescent="0.2">
      <c r="C460" s="9" t="s">
        <v>4402</v>
      </c>
      <c r="D460" s="9" t="s">
        <v>2262</v>
      </c>
      <c r="E460" s="9"/>
      <c r="F460" s="8"/>
      <c r="G460" s="9"/>
      <c r="H460" s="9"/>
      <c r="I460" s="10" t="s">
        <v>2263</v>
      </c>
      <c r="J460" s="11"/>
      <c r="K460" s="11"/>
      <c r="L460" s="11"/>
      <c r="M460" s="9" t="str">
        <f>_xlfn.XLOOKUP($N460,'02 Design'!AD:AD,'02 Design'!F:F,"")</f>
        <v>MDW-39541</v>
      </c>
      <c r="N460" s="10" t="s">
        <v>4603</v>
      </c>
      <c r="O460" s="9" t="str">
        <f t="shared" si="7"/>
        <v>Test Report</v>
      </c>
    </row>
    <row r="461" spans="3:15" ht="33.75" x14ac:dyDescent="0.2">
      <c r="C461" s="9" t="s">
        <v>4402</v>
      </c>
      <c r="D461" s="9" t="s">
        <v>2266</v>
      </c>
      <c r="E461" s="9"/>
      <c r="F461" s="8"/>
      <c r="G461" s="9"/>
      <c r="H461" s="9"/>
      <c r="I461" s="10" t="s">
        <v>2267</v>
      </c>
      <c r="J461" s="11"/>
      <c r="K461" s="11"/>
      <c r="L461" s="11"/>
      <c r="M461" s="9" t="str">
        <f>_xlfn.XLOOKUP($N461,'02 Design'!AD:AD,'02 Design'!F:F,"")</f>
        <v>MDW-39542</v>
      </c>
      <c r="N461" s="10" t="s">
        <v>4604</v>
      </c>
      <c r="O461" s="9" t="str">
        <f t="shared" si="7"/>
        <v>Test Report</v>
      </c>
    </row>
    <row r="462" spans="3:15" ht="33.75" x14ac:dyDescent="0.2">
      <c r="C462" s="9" t="s">
        <v>4402</v>
      </c>
      <c r="D462" s="9" t="s">
        <v>2270</v>
      </c>
      <c r="E462" s="9"/>
      <c r="F462" s="8"/>
      <c r="G462" s="9"/>
      <c r="H462" s="9"/>
      <c r="I462" s="10" t="s">
        <v>2271</v>
      </c>
      <c r="J462" s="11"/>
      <c r="K462" s="11"/>
      <c r="L462" s="11"/>
      <c r="M462" s="9" t="s">
        <v>387</v>
      </c>
      <c r="N462" s="10" t="s">
        <v>4605</v>
      </c>
      <c r="O462" s="9" t="str">
        <f t="shared" si="7"/>
        <v>Test Report</v>
      </c>
    </row>
    <row r="463" spans="3:15" ht="33.75" x14ac:dyDescent="0.2">
      <c r="C463" s="9" t="s">
        <v>4402</v>
      </c>
      <c r="D463" s="9" t="s">
        <v>2274</v>
      </c>
      <c r="E463" s="9"/>
      <c r="F463" s="8"/>
      <c r="G463" s="9"/>
      <c r="H463" s="9"/>
      <c r="I463" s="10" t="s">
        <v>2275</v>
      </c>
      <c r="J463" s="11"/>
      <c r="K463" s="11"/>
      <c r="L463" s="11"/>
      <c r="M463" s="9" t="str">
        <f>_xlfn.XLOOKUP($N463,'02 Design'!AD:AD,'02 Design'!F:F,"")</f>
        <v>MDW-39544</v>
      </c>
      <c r="N463" s="10" t="s">
        <v>4606</v>
      </c>
      <c r="O463" s="9" t="str">
        <f t="shared" si="7"/>
        <v>Test Report</v>
      </c>
    </row>
    <row r="464" spans="3:15" ht="33.75" x14ac:dyDescent="0.2">
      <c r="C464" s="9" t="s">
        <v>4402</v>
      </c>
      <c r="D464" s="9" t="s">
        <v>2278</v>
      </c>
      <c r="E464" s="9"/>
      <c r="F464" s="8"/>
      <c r="G464" s="9"/>
      <c r="H464" s="9"/>
      <c r="I464" s="10" t="s">
        <v>2279</v>
      </c>
      <c r="J464" s="11"/>
      <c r="K464" s="11"/>
      <c r="L464" s="11"/>
      <c r="M464" s="9" t="str">
        <f>_xlfn.XLOOKUP($N464,'02 Design'!AD:AD,'02 Design'!F:F,"")</f>
        <v>MDW-39545</v>
      </c>
      <c r="N464" s="10" t="s">
        <v>4607</v>
      </c>
      <c r="O464" s="9" t="str">
        <f t="shared" si="7"/>
        <v>Test Report</v>
      </c>
    </row>
    <row r="465" spans="3:15" ht="33.75" x14ac:dyDescent="0.2">
      <c r="C465" s="9" t="s">
        <v>4402</v>
      </c>
      <c r="D465" s="9" t="s">
        <v>2282</v>
      </c>
      <c r="E465" s="9"/>
      <c r="F465" s="8"/>
      <c r="G465" s="9"/>
      <c r="H465" s="9"/>
      <c r="I465" s="10" t="s">
        <v>2283</v>
      </c>
      <c r="J465" s="11"/>
      <c r="K465" s="11"/>
      <c r="L465" s="11"/>
      <c r="M465" s="9" t="str">
        <f>_xlfn.XLOOKUP($N465,'02 Design'!AD:AD,'02 Design'!F:F,"")</f>
        <v>MDW-39546</v>
      </c>
      <c r="N465" s="10" t="s">
        <v>4608</v>
      </c>
      <c r="O465" s="9" t="str">
        <f t="shared" si="7"/>
        <v>Test Report</v>
      </c>
    </row>
    <row r="466" spans="3:15" ht="33.75" x14ac:dyDescent="0.2">
      <c r="C466" s="9" t="s">
        <v>4402</v>
      </c>
      <c r="D466" s="9" t="s">
        <v>2286</v>
      </c>
      <c r="E466" s="9"/>
      <c r="F466" s="8"/>
      <c r="G466" s="9"/>
      <c r="H466" s="9"/>
      <c r="I466" s="10" t="s">
        <v>2287</v>
      </c>
      <c r="J466" s="11"/>
      <c r="K466" s="11"/>
      <c r="L466" s="11"/>
      <c r="M466" s="9" t="str">
        <f>_xlfn.XLOOKUP($N466,'02 Design'!AD:AD,'02 Design'!F:F,"")</f>
        <v>MDW-39547</v>
      </c>
      <c r="N466" s="10" t="s">
        <v>4609</v>
      </c>
      <c r="O466" s="9" t="str">
        <f t="shared" si="7"/>
        <v>Test Report</v>
      </c>
    </row>
    <row r="467" spans="3:15" ht="67.5" x14ac:dyDescent="0.2">
      <c r="C467" s="9" t="s">
        <v>4402</v>
      </c>
      <c r="D467" s="9" t="s">
        <v>3927</v>
      </c>
      <c r="E467" s="9" t="s">
        <v>3928</v>
      </c>
      <c r="F467" s="8">
        <v>46213</v>
      </c>
      <c r="G467" s="9" t="s">
        <v>767</v>
      </c>
      <c r="H467" s="9"/>
      <c r="I467" s="10" t="s">
        <v>3929</v>
      </c>
      <c r="J467" s="11"/>
      <c r="K467" s="11"/>
      <c r="L467" s="12" t="s">
        <v>768</v>
      </c>
      <c r="M467" s="9" t="str">
        <f>_xlfn.XLOOKUP($N467,'02 Design'!AD:AD,'02 Design'!F:F,"")</f>
        <v>MDW-39548</v>
      </c>
      <c r="N467" s="10" t="s">
        <v>4610</v>
      </c>
      <c r="O467" s="9" t="str">
        <f t="shared" si="7"/>
        <v>Test Report</v>
      </c>
    </row>
    <row r="468" spans="3:15" ht="33.75" x14ac:dyDescent="0.2">
      <c r="C468" s="9" t="s">
        <v>4402</v>
      </c>
      <c r="D468" s="9" t="s">
        <v>3930</v>
      </c>
      <c r="E468" s="9"/>
      <c r="F468" s="8"/>
      <c r="G468" s="9"/>
      <c r="H468" s="9"/>
      <c r="I468" s="10" t="s">
        <v>3931</v>
      </c>
      <c r="J468" s="11"/>
      <c r="K468" s="11"/>
      <c r="L468" s="11"/>
      <c r="M468" s="9" t="s">
        <v>396</v>
      </c>
      <c r="N468" s="10" t="s">
        <v>376</v>
      </c>
      <c r="O468" s="9" t="str">
        <f t="shared" si="7"/>
        <v>Test Report</v>
      </c>
    </row>
    <row r="469" spans="3:15" ht="33.75" x14ac:dyDescent="0.2">
      <c r="C469" s="9" t="s">
        <v>4402</v>
      </c>
      <c r="D469" s="9" t="s">
        <v>3932</v>
      </c>
      <c r="E469" s="9"/>
      <c r="F469" s="8"/>
      <c r="G469" s="9"/>
      <c r="H469" s="9"/>
      <c r="I469" s="10" t="s">
        <v>3933</v>
      </c>
      <c r="J469" s="11"/>
      <c r="K469" s="11"/>
      <c r="L469" s="11"/>
      <c r="M469" s="9" t="s">
        <v>397</v>
      </c>
      <c r="N469" s="10" t="s">
        <v>377</v>
      </c>
      <c r="O469" s="9" t="str">
        <f t="shared" si="7"/>
        <v>Test Report</v>
      </c>
    </row>
    <row r="470" spans="3:15" ht="33.75" x14ac:dyDescent="0.2">
      <c r="C470" s="9" t="s">
        <v>4402</v>
      </c>
      <c r="D470" s="9" t="s">
        <v>3934</v>
      </c>
      <c r="E470" s="9"/>
      <c r="F470" s="8"/>
      <c r="G470" s="9"/>
      <c r="H470" s="9"/>
      <c r="I470" s="10" t="s">
        <v>3935</v>
      </c>
      <c r="J470" s="11"/>
      <c r="K470" s="11"/>
      <c r="L470" s="11"/>
      <c r="M470" s="9" t="s">
        <v>398</v>
      </c>
      <c r="N470" s="10" t="s">
        <v>4611</v>
      </c>
      <c r="O470" s="9" t="str">
        <f t="shared" si="7"/>
        <v>Test Report</v>
      </c>
    </row>
    <row r="471" spans="3:15" ht="33.75" x14ac:dyDescent="0.2">
      <c r="C471" s="9" t="s">
        <v>4402</v>
      </c>
      <c r="D471" s="9" t="s">
        <v>2294</v>
      </c>
      <c r="E471" s="9"/>
      <c r="F471" s="8"/>
      <c r="G471" s="9"/>
      <c r="H471" s="9"/>
      <c r="I471" s="10" t="s">
        <v>2295</v>
      </c>
      <c r="J471" s="11"/>
      <c r="K471" s="11"/>
      <c r="L471" s="11"/>
      <c r="M471" s="9" t="str">
        <f>_xlfn.XLOOKUP($N471,'02 Design'!AD:AD,'02 Design'!F:F,"")</f>
        <v>MDW-39552</v>
      </c>
      <c r="N471" s="10" t="s">
        <v>4612</v>
      </c>
      <c r="O471" s="9" t="str">
        <f t="shared" si="7"/>
        <v>Test Report</v>
      </c>
    </row>
    <row r="472" spans="3:15" ht="33.75" x14ac:dyDescent="0.2">
      <c r="C472" s="9" t="s">
        <v>4402</v>
      </c>
      <c r="D472" s="9" t="s">
        <v>2298</v>
      </c>
      <c r="E472" s="9"/>
      <c r="F472" s="8"/>
      <c r="G472" s="9"/>
      <c r="H472" s="9"/>
      <c r="I472" s="10" t="s">
        <v>2299</v>
      </c>
      <c r="J472" s="11"/>
      <c r="K472" s="11"/>
      <c r="L472" s="11"/>
      <c r="M472" s="9" t="str">
        <f>_xlfn.XLOOKUP($N472,'02 Design'!AD:AD,'02 Design'!F:F,"")</f>
        <v>MDW-39553</v>
      </c>
      <c r="N472" s="10" t="s">
        <v>4613</v>
      </c>
      <c r="O472" s="9" t="str">
        <f t="shared" si="7"/>
        <v>Test Report</v>
      </c>
    </row>
    <row r="473" spans="3:15" ht="33.75" x14ac:dyDescent="0.2">
      <c r="C473" s="9" t="s">
        <v>4402</v>
      </c>
      <c r="D473" s="9" t="s">
        <v>2302</v>
      </c>
      <c r="E473" s="9"/>
      <c r="F473" s="8"/>
      <c r="G473" s="9"/>
      <c r="H473" s="9"/>
      <c r="I473" s="10" t="s">
        <v>2303</v>
      </c>
      <c r="J473" s="11"/>
      <c r="K473" s="11"/>
      <c r="L473" s="11"/>
      <c r="M473" s="9" t="str">
        <f>_xlfn.XLOOKUP($N473,'02 Design'!AD:AD,'02 Design'!F:F,"")</f>
        <v>MDW-39554</v>
      </c>
      <c r="N473" s="10" t="s">
        <v>371</v>
      </c>
      <c r="O473" s="9" t="str">
        <f t="shared" si="7"/>
        <v>Test Report</v>
      </c>
    </row>
    <row r="474" spans="3:15" ht="33.75" x14ac:dyDescent="0.2">
      <c r="C474" s="9" t="s">
        <v>4402</v>
      </c>
      <c r="D474" s="9" t="s">
        <v>3937</v>
      </c>
      <c r="E474" s="9"/>
      <c r="F474" s="8"/>
      <c r="G474" s="9"/>
      <c r="H474" s="9"/>
      <c r="I474" s="10" t="s">
        <v>3938</v>
      </c>
      <c r="J474" s="11"/>
      <c r="K474" s="11"/>
      <c r="L474" s="11"/>
      <c r="M474" s="9" t="str">
        <f>_xlfn.XLOOKUP($N474,'02 Design'!AD:AD,'02 Design'!F:F,"")</f>
        <v>MDW-39555</v>
      </c>
      <c r="N474" s="10" t="s">
        <v>370</v>
      </c>
      <c r="O474" s="9" t="str">
        <f t="shared" si="7"/>
        <v>Test Report</v>
      </c>
    </row>
    <row r="475" spans="3:15" ht="101.25" x14ac:dyDescent="0.2">
      <c r="C475" s="9" t="s">
        <v>4402</v>
      </c>
      <c r="D475" s="9" t="s">
        <v>3939</v>
      </c>
      <c r="E475" s="19" t="s">
        <v>3940</v>
      </c>
      <c r="F475" s="8" t="s">
        <v>767</v>
      </c>
      <c r="G475" s="9"/>
      <c r="H475" s="9"/>
      <c r="I475" s="10" t="s">
        <v>3941</v>
      </c>
      <c r="J475" s="11"/>
      <c r="K475" s="11"/>
      <c r="L475" s="11"/>
      <c r="M475" s="9" t="s">
        <v>389</v>
      </c>
      <c r="N475" s="10" t="s">
        <v>4614</v>
      </c>
      <c r="O475" s="9" t="str">
        <f t="shared" si="7"/>
        <v>Test Report</v>
      </c>
    </row>
    <row r="476" spans="3:15" ht="33.75" x14ac:dyDescent="0.2">
      <c r="C476" s="9" t="s">
        <v>4402</v>
      </c>
      <c r="D476" s="9" t="s">
        <v>2306</v>
      </c>
      <c r="E476" s="9"/>
      <c r="F476" s="8"/>
      <c r="G476" s="9"/>
      <c r="H476" s="9"/>
      <c r="I476" s="10" t="s">
        <v>2307</v>
      </c>
      <c r="J476" s="11"/>
      <c r="K476" s="11"/>
      <c r="L476" s="11"/>
      <c r="M476" s="9" t="str">
        <f>_xlfn.XLOOKUP($N476,'02 Design'!AD:AD,'02 Design'!F:F,"")</f>
        <v>MDW-39557</v>
      </c>
      <c r="N476" s="10" t="s">
        <v>4615</v>
      </c>
      <c r="O476" s="9" t="str">
        <f t="shared" si="7"/>
        <v>Test Report</v>
      </c>
    </row>
    <row r="477" spans="3:15" ht="33.75" x14ac:dyDescent="0.2">
      <c r="C477" s="9" t="s">
        <v>4402</v>
      </c>
      <c r="D477" s="9" t="s">
        <v>4339</v>
      </c>
      <c r="E477" s="11"/>
      <c r="F477" s="11"/>
      <c r="G477" s="11"/>
      <c r="H477" s="11"/>
      <c r="I477" s="10" t="s">
        <v>4340</v>
      </c>
      <c r="J477" s="11"/>
      <c r="K477" s="11"/>
      <c r="L477" s="11"/>
      <c r="M477" s="19" t="str">
        <f>_xlfn.XLOOKUP($N477,'02 Design'!AD:AD,'02 Design'!F:F,"")</f>
        <v/>
      </c>
      <c r="N477" s="10" t="s">
        <v>4409</v>
      </c>
      <c r="O477" s="9" t="s">
        <v>1918</v>
      </c>
    </row>
    <row r="478" spans="3:15" ht="33.75" x14ac:dyDescent="0.2">
      <c r="C478" s="9" t="s">
        <v>4402</v>
      </c>
      <c r="D478" s="9" t="s">
        <v>4341</v>
      </c>
      <c r="E478" s="11"/>
      <c r="F478" s="11"/>
      <c r="G478" s="11"/>
      <c r="H478" s="11"/>
      <c r="I478" s="10" t="s">
        <v>4342</v>
      </c>
      <c r="J478" s="11"/>
      <c r="K478" s="11"/>
      <c r="L478" s="11"/>
      <c r="M478" s="19" t="str">
        <f>_xlfn.XLOOKUP($N478,'02 Design'!AD:AD,'02 Design'!F:F,"")</f>
        <v/>
      </c>
      <c r="N478" s="10" t="s">
        <v>4410</v>
      </c>
      <c r="O478" s="9" t="s">
        <v>1918</v>
      </c>
    </row>
    <row r="479" spans="3:15" ht="33.75" x14ac:dyDescent="0.2">
      <c r="C479" s="9" t="s">
        <v>4402</v>
      </c>
      <c r="D479" s="9" t="s">
        <v>4343</v>
      </c>
      <c r="E479" s="11"/>
      <c r="F479" s="11"/>
      <c r="G479" s="11"/>
      <c r="H479" s="11"/>
      <c r="I479" s="10" t="s">
        <v>4344</v>
      </c>
      <c r="J479" s="11"/>
      <c r="K479" s="11"/>
      <c r="L479" s="11"/>
      <c r="M479" s="9" t="str">
        <f>_xlfn.XLOOKUP($N479,'02 Design'!AD:AD,'02 Design'!F:F,"")</f>
        <v>RST-39001</v>
      </c>
      <c r="N479" s="10" t="s">
        <v>179</v>
      </c>
      <c r="O479" s="9" t="s">
        <v>1919</v>
      </c>
    </row>
    <row r="480" spans="3:15" ht="33.75" x14ac:dyDescent="0.2">
      <c r="C480" s="9" t="s">
        <v>4402</v>
      </c>
      <c r="D480" s="9" t="s">
        <v>4345</v>
      </c>
      <c r="E480" s="11"/>
      <c r="F480" s="11"/>
      <c r="G480" s="11"/>
      <c r="H480" s="11"/>
      <c r="I480" s="10" t="s">
        <v>4346</v>
      </c>
      <c r="J480" s="11"/>
      <c r="K480" s="11"/>
      <c r="L480" s="11"/>
      <c r="M480" s="9" t="str">
        <f>_xlfn.XLOOKUP($N480,'02 Design'!AD:AD,'02 Design'!F:F,"")</f>
        <v>RST-39001</v>
      </c>
      <c r="N480" s="10" t="s">
        <v>179</v>
      </c>
      <c r="O480" s="9" t="s">
        <v>1918</v>
      </c>
    </row>
    <row r="481" spans="3:15" ht="33.75" x14ac:dyDescent="0.2">
      <c r="C481" s="9" t="s">
        <v>4402</v>
      </c>
      <c r="D481" s="9" t="s">
        <v>4347</v>
      </c>
      <c r="E481" s="11"/>
      <c r="F481" s="11"/>
      <c r="G481" s="11"/>
      <c r="H481" s="11"/>
      <c r="I481" s="10" t="s">
        <v>4348</v>
      </c>
      <c r="J481" s="11"/>
      <c r="K481" s="11"/>
      <c r="L481" s="11"/>
      <c r="M481" s="9" t="str">
        <f>_xlfn.XLOOKUP($N481,'02 Design'!AD:AD,'02 Design'!F:F,"")</f>
        <v/>
      </c>
      <c r="N481" s="10" t="s">
        <v>4717</v>
      </c>
      <c r="O481" s="9" t="s">
        <v>1918</v>
      </c>
    </row>
    <row r="482" spans="3:15" ht="33.75" x14ac:dyDescent="0.2">
      <c r="C482" s="9" t="s">
        <v>4402</v>
      </c>
      <c r="D482" s="9" t="s">
        <v>4349</v>
      </c>
      <c r="E482" s="11"/>
      <c r="F482" s="11"/>
      <c r="G482" s="11"/>
      <c r="H482" s="11"/>
      <c r="I482" s="10" t="s">
        <v>4350</v>
      </c>
      <c r="J482" s="11"/>
      <c r="K482" s="11"/>
      <c r="L482" s="11"/>
      <c r="M482" s="9" t="str">
        <f>_xlfn.XLOOKUP($N482,'02 Design'!AD:AD,'02 Design'!F:F,"")</f>
        <v/>
      </c>
      <c r="N482" s="10" t="s">
        <v>4718</v>
      </c>
      <c r="O482" s="9" t="s">
        <v>1918</v>
      </c>
    </row>
    <row r="483" spans="3:15" ht="33.75" x14ac:dyDescent="0.2">
      <c r="C483" s="9" t="s">
        <v>4402</v>
      </c>
      <c r="D483" s="9" t="s">
        <v>4351</v>
      </c>
      <c r="E483" s="11"/>
      <c r="F483" s="11"/>
      <c r="G483" s="11"/>
      <c r="H483" s="11"/>
      <c r="I483" s="10" t="s">
        <v>4352</v>
      </c>
      <c r="J483" s="11"/>
      <c r="K483" s="11"/>
      <c r="L483" s="11"/>
      <c r="M483" s="9" t="str">
        <f>_xlfn.XLOOKUP($N483,'02 Design'!AD:AD,'02 Design'!F:F,"")</f>
        <v/>
      </c>
      <c r="N483" s="10" t="s">
        <v>4719</v>
      </c>
      <c r="O483" s="9" t="s">
        <v>1918</v>
      </c>
    </row>
    <row r="484" spans="3:15" ht="33.75" x14ac:dyDescent="0.2">
      <c r="C484" s="9" t="s">
        <v>4402</v>
      </c>
      <c r="D484" s="9" t="s">
        <v>4353</v>
      </c>
      <c r="E484" s="11"/>
      <c r="F484" s="11"/>
      <c r="G484" s="11"/>
      <c r="H484" s="11"/>
      <c r="I484" s="10" t="s">
        <v>4354</v>
      </c>
      <c r="J484" s="11"/>
      <c r="K484" s="11"/>
      <c r="L484" s="11"/>
      <c r="M484" s="9" t="str">
        <f>_xlfn.XLOOKUP($N484,'02 Design'!AD:AD,'02 Design'!F:F,"")</f>
        <v/>
      </c>
      <c r="N484" s="10" t="s">
        <v>4720</v>
      </c>
      <c r="O484" s="9" t="s">
        <v>1918</v>
      </c>
    </row>
  </sheetData>
  <autoFilter ref="A3:L3" xr:uid="{1BD2231F-3DBA-4B92-97D4-D4222849A684}"/>
  <conditionalFormatting sqref="C4:O484">
    <cfRule type="expression" dxfId="3" priority="95">
      <formula>$L4="CANCLE"</formula>
    </cfRule>
    <cfRule type="expression" dxfId="2" priority="96">
      <formula>$L4="submitted"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231F-3DBA-4B92-97D4-D4222849A684}">
  <sheetPr codeName="Sheet22">
    <tabColor rgb="FFFFFF00"/>
    <outlinePr summaryBelow="0" summaryRight="0"/>
  </sheetPr>
  <dimension ref="A3:V1553"/>
  <sheetViews>
    <sheetView topLeftCell="A15" zoomScale="40" zoomScaleNormal="40" workbookViewId="0">
      <selection activeCell="V1" sqref="V1:V1048576"/>
    </sheetView>
  </sheetViews>
  <sheetFormatPr defaultRowHeight="16.5" outlineLevelRow="1" outlineLevelCol="1" x14ac:dyDescent="0.2"/>
  <cols>
    <col min="1" max="1" width="10.75" style="382" bestFit="1" customWidth="1"/>
    <col min="2" max="2" width="13.625" style="382" bestFit="1" customWidth="1"/>
    <col min="3" max="3" width="34.75" style="382" customWidth="1"/>
    <col min="4" max="4" width="36.125" style="382" bestFit="1" customWidth="1"/>
    <col min="5" max="5" width="68.75" style="382" bestFit="1" customWidth="1"/>
    <col min="6" max="6" width="32" style="382" bestFit="1" customWidth="1"/>
    <col min="7" max="7" width="13.875" style="382" bestFit="1" customWidth="1"/>
    <col min="8" max="8" width="32.375" style="382" bestFit="1" customWidth="1"/>
    <col min="9" max="9" width="192.375" style="394" bestFit="1" customWidth="1" collapsed="1"/>
    <col min="10" max="10" width="19.875" style="382" hidden="1" customWidth="1" outlineLevel="1"/>
    <col min="11" max="11" width="12" style="382" hidden="1" customWidth="1" outlineLevel="1"/>
    <col min="12" max="12" width="15.75" style="382" hidden="1" customWidth="1" outlineLevel="1"/>
    <col min="13" max="13" width="20.75" style="382" hidden="1" customWidth="1" outlineLevel="1"/>
    <col min="14" max="14" width="17" style="382" hidden="1" customWidth="1" outlineLevel="1"/>
    <col min="15" max="15" width="18.625" style="382" hidden="1" customWidth="1" outlineLevel="1"/>
    <col min="16" max="16" width="33" style="382" hidden="1" customWidth="1" outlineLevel="1"/>
    <col min="17" max="17" width="20.75" style="382" hidden="1" customWidth="1" outlineLevel="1"/>
    <col min="18" max="18" width="23" style="382" hidden="1" customWidth="1" outlineLevel="1"/>
    <col min="19" max="19" width="19.875" style="382" hidden="1" customWidth="1" outlineLevel="1"/>
    <col min="20" max="21" width="29.125" style="382" customWidth="1"/>
    <col min="22" max="22" width="32.375" style="382" customWidth="1"/>
    <col min="23" max="16384" width="9" style="382"/>
  </cols>
  <sheetData>
    <row r="3" spans="1:22" ht="135" x14ac:dyDescent="0.2">
      <c r="C3" s="6" t="s">
        <v>750</v>
      </c>
      <c r="D3" s="7" t="s">
        <v>439</v>
      </c>
      <c r="E3" s="7" t="s">
        <v>751</v>
      </c>
      <c r="F3" s="7" t="s">
        <v>752</v>
      </c>
      <c r="G3" s="7" t="s">
        <v>753</v>
      </c>
      <c r="H3" s="7" t="s">
        <v>754</v>
      </c>
      <c r="I3" s="7" t="s">
        <v>755</v>
      </c>
      <c r="J3" s="7" t="s">
        <v>756</v>
      </c>
      <c r="K3" s="7" t="s">
        <v>16</v>
      </c>
      <c r="L3" s="7" t="s">
        <v>757</v>
      </c>
      <c r="M3" s="7" t="s">
        <v>758</v>
      </c>
      <c r="N3" s="7" t="s">
        <v>759</v>
      </c>
      <c r="O3" s="7" t="s">
        <v>760</v>
      </c>
      <c r="P3" s="7" t="s">
        <v>761</v>
      </c>
      <c r="Q3" s="7" t="s">
        <v>762</v>
      </c>
      <c r="R3" s="7" t="s">
        <v>763</v>
      </c>
      <c r="S3" s="7" t="s">
        <v>764</v>
      </c>
      <c r="T3" s="7" t="s">
        <v>765</v>
      </c>
      <c r="U3" s="7" t="s">
        <v>766</v>
      </c>
      <c r="V3" s="7" t="s">
        <v>20</v>
      </c>
    </row>
    <row r="4" spans="1:22" ht="38.25" x14ac:dyDescent="0.2">
      <c r="A4" s="405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s="383" customFormat="1" ht="33.75" x14ac:dyDescent="0.2">
      <c r="A5" s="405">
        <v>2</v>
      </c>
      <c r="C5" s="11" t="str">
        <f>MID(D5,5,1)</f>
        <v/>
      </c>
      <c r="D5" s="11"/>
      <c r="E5" s="11"/>
      <c r="F5" s="11"/>
      <c r="G5" s="11"/>
      <c r="H5" s="11"/>
      <c r="I5" s="24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s="386" customFormat="1" ht="35.25" x14ac:dyDescent="0.2">
      <c r="A6" s="405">
        <v>3</v>
      </c>
      <c r="C6" s="384" t="str">
        <f t="shared" ref="C6:C69" si="0">MID(D6,5,1)</f>
        <v/>
      </c>
      <c r="D6" s="384"/>
      <c r="E6" s="384"/>
      <c r="F6" s="384"/>
      <c r="G6" s="384"/>
      <c r="H6" s="384"/>
      <c r="I6" s="385" t="s">
        <v>2657</v>
      </c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</row>
    <row r="7" spans="1:22" s="386" customFormat="1" ht="35.25" outlineLevel="1" x14ac:dyDescent="0.2">
      <c r="A7" s="405">
        <v>4</v>
      </c>
      <c r="C7" s="387" t="str">
        <f t="shared" si="0"/>
        <v/>
      </c>
      <c r="D7" s="387"/>
      <c r="E7" s="387"/>
      <c r="F7" s="387"/>
      <c r="G7" s="387"/>
      <c r="H7" s="387"/>
      <c r="I7" s="388" t="s">
        <v>2658</v>
      </c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</row>
    <row r="8" spans="1:22" s="386" customFormat="1" ht="35.25" outlineLevel="1" x14ac:dyDescent="0.2">
      <c r="A8" s="405">
        <v>5</v>
      </c>
      <c r="C8" s="387" t="str">
        <f t="shared" si="0"/>
        <v/>
      </c>
      <c r="D8" s="387"/>
      <c r="E8" s="387"/>
      <c r="F8" s="387"/>
      <c r="G8" s="387"/>
      <c r="H8" s="387"/>
      <c r="I8" s="388" t="s">
        <v>7</v>
      </c>
      <c r="J8" s="387"/>
      <c r="K8" s="387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</row>
    <row r="9" spans="1:22" s="386" customFormat="1" ht="35.25" outlineLevel="1" x14ac:dyDescent="0.2">
      <c r="A9" s="405">
        <v>6</v>
      </c>
      <c r="C9" s="387" t="str">
        <f t="shared" si="0"/>
        <v/>
      </c>
      <c r="D9" s="387"/>
      <c r="E9" s="387"/>
      <c r="F9" s="387"/>
      <c r="G9" s="387"/>
      <c r="H9" s="387"/>
      <c r="I9" s="388" t="s">
        <v>2039</v>
      </c>
      <c r="J9" s="387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</row>
    <row r="10" spans="1:22" s="386" customFormat="1" ht="35.25" outlineLevel="1" x14ac:dyDescent="0.2">
      <c r="A10" s="405">
        <v>7</v>
      </c>
      <c r="C10" s="387" t="str">
        <f t="shared" si="0"/>
        <v/>
      </c>
      <c r="D10" s="387"/>
      <c r="E10" s="387"/>
      <c r="F10" s="387"/>
      <c r="G10" s="387"/>
      <c r="H10" s="387"/>
      <c r="I10" s="388" t="s">
        <v>2659</v>
      </c>
      <c r="J10" s="387"/>
      <c r="K10" s="387"/>
      <c r="L10" s="387"/>
      <c r="M10" s="387"/>
      <c r="N10" s="387"/>
      <c r="O10" s="387"/>
      <c r="P10" s="387"/>
      <c r="Q10" s="387"/>
      <c r="R10" s="387"/>
      <c r="S10" s="387"/>
      <c r="T10" s="387"/>
      <c r="U10" s="387"/>
      <c r="V10" s="387"/>
    </row>
    <row r="11" spans="1:22" s="386" customFormat="1" ht="35.25" outlineLevel="1" x14ac:dyDescent="0.2">
      <c r="A11" s="405">
        <v>8</v>
      </c>
      <c r="C11" s="387" t="str">
        <f t="shared" si="0"/>
        <v/>
      </c>
      <c r="D11" s="387"/>
      <c r="E11" s="387"/>
      <c r="F11" s="387"/>
      <c r="G11" s="387"/>
      <c r="H11" s="387"/>
      <c r="I11" s="388" t="s">
        <v>2660</v>
      </c>
      <c r="J11" s="387"/>
      <c r="K11" s="387"/>
      <c r="L11" s="387"/>
      <c r="M11" s="387"/>
      <c r="N11" s="387"/>
      <c r="O11" s="387"/>
      <c r="P11" s="387"/>
      <c r="Q11" s="387"/>
      <c r="R11" s="387"/>
      <c r="S11" s="387"/>
      <c r="T11" s="387"/>
      <c r="U11" s="387"/>
      <c r="V11" s="387"/>
    </row>
    <row r="12" spans="1:22" s="383" customFormat="1" ht="39" outlineLevel="1" x14ac:dyDescent="0.2">
      <c r="A12" s="405">
        <v>9</v>
      </c>
      <c r="C12" s="9" t="str">
        <f t="shared" si="0"/>
        <v>5</v>
      </c>
      <c r="D12" s="9" t="s">
        <v>2661</v>
      </c>
      <c r="E12" s="9" t="s">
        <v>2662</v>
      </c>
      <c r="F12" s="8">
        <v>45742</v>
      </c>
      <c r="G12" s="9" t="s">
        <v>767</v>
      </c>
      <c r="H12" s="8" t="s">
        <v>2663</v>
      </c>
      <c r="I12" s="10" t="s">
        <v>2664</v>
      </c>
      <c r="J12" s="11"/>
      <c r="K12" s="11"/>
      <c r="L12" s="9" t="s">
        <v>872</v>
      </c>
      <c r="M12" s="9" t="s">
        <v>2665</v>
      </c>
      <c r="N12" s="389" t="s">
        <v>533</v>
      </c>
      <c r="O12" s="9" t="s">
        <v>874</v>
      </c>
      <c r="P12" s="9" t="s">
        <v>2666</v>
      </c>
      <c r="Q12" s="9" t="str">
        <f>+M12</f>
        <v>Chadin R.</v>
      </c>
      <c r="R12" s="9" t="s">
        <v>874</v>
      </c>
      <c r="S12" s="9" t="s">
        <v>791</v>
      </c>
      <c r="T12" s="9"/>
      <c r="U12" s="9"/>
      <c r="V12" s="12" t="s">
        <v>768</v>
      </c>
    </row>
    <row r="13" spans="1:22" s="383" customFormat="1" ht="39" outlineLevel="1" x14ac:dyDescent="0.2">
      <c r="A13" s="405">
        <v>10</v>
      </c>
      <c r="C13" s="9" t="str">
        <f t="shared" si="0"/>
        <v>5</v>
      </c>
      <c r="D13" s="9" t="s">
        <v>2661</v>
      </c>
      <c r="E13" s="9" t="s">
        <v>2662</v>
      </c>
      <c r="F13" s="8">
        <v>45845</v>
      </c>
      <c r="G13" s="9" t="s">
        <v>769</v>
      </c>
      <c r="H13" s="8" t="s">
        <v>2667</v>
      </c>
      <c r="I13" s="10" t="s">
        <v>2664</v>
      </c>
      <c r="J13" s="11"/>
      <c r="K13" s="11"/>
      <c r="L13" s="9" t="s">
        <v>872</v>
      </c>
      <c r="M13" s="9" t="s">
        <v>2665</v>
      </c>
      <c r="N13" s="389" t="s">
        <v>533</v>
      </c>
      <c r="O13" s="9" t="s">
        <v>874</v>
      </c>
      <c r="P13" s="9" t="s">
        <v>2666</v>
      </c>
      <c r="Q13" s="9" t="str">
        <f>+M13</f>
        <v>Chadin R.</v>
      </c>
      <c r="R13" s="9" t="s">
        <v>874</v>
      </c>
      <c r="S13" s="9" t="s">
        <v>791</v>
      </c>
      <c r="T13" s="9"/>
      <c r="U13" s="9"/>
      <c r="V13" s="12" t="s">
        <v>768</v>
      </c>
    </row>
    <row r="14" spans="1:22" s="383" customFormat="1" ht="39" outlineLevel="1" x14ac:dyDescent="0.2">
      <c r="A14" s="405">
        <v>11</v>
      </c>
      <c r="C14" s="9" t="str">
        <f t="shared" si="0"/>
        <v>5</v>
      </c>
      <c r="D14" s="9" t="s">
        <v>2661</v>
      </c>
      <c r="E14" s="9" t="s">
        <v>2662</v>
      </c>
      <c r="F14" s="8">
        <v>45932</v>
      </c>
      <c r="G14" s="9" t="s">
        <v>770</v>
      </c>
      <c r="H14" s="8" t="s">
        <v>2668</v>
      </c>
      <c r="I14" s="10" t="s">
        <v>2664</v>
      </c>
      <c r="J14" s="11"/>
      <c r="K14" s="11"/>
      <c r="L14" s="9" t="s">
        <v>872</v>
      </c>
      <c r="M14" s="9" t="s">
        <v>2665</v>
      </c>
      <c r="N14" s="389" t="s">
        <v>533</v>
      </c>
      <c r="O14" s="9" t="s">
        <v>874</v>
      </c>
      <c r="P14" s="9" t="s">
        <v>2666</v>
      </c>
      <c r="Q14" s="9" t="str">
        <f>+M14</f>
        <v>Chadin R.</v>
      </c>
      <c r="R14" s="9" t="s">
        <v>874</v>
      </c>
      <c r="S14" s="9" t="s">
        <v>791</v>
      </c>
      <c r="T14" s="9"/>
      <c r="U14" s="9"/>
      <c r="V14" s="12" t="s">
        <v>768</v>
      </c>
    </row>
    <row r="15" spans="1:22" s="383" customFormat="1" ht="39" outlineLevel="1" x14ac:dyDescent="0.2">
      <c r="A15" s="405">
        <v>12</v>
      </c>
      <c r="C15" s="9" t="str">
        <f t="shared" si="0"/>
        <v>5</v>
      </c>
      <c r="D15" s="9" t="s">
        <v>2669</v>
      </c>
      <c r="E15" s="9" t="s">
        <v>2670</v>
      </c>
      <c r="F15" s="8">
        <v>45717</v>
      </c>
      <c r="G15" s="9" t="s">
        <v>767</v>
      </c>
      <c r="H15" s="8" t="s">
        <v>2671</v>
      </c>
      <c r="I15" s="10" t="s">
        <v>2672</v>
      </c>
      <c r="J15" s="11"/>
      <c r="K15" s="11"/>
      <c r="L15" s="9" t="s">
        <v>792</v>
      </c>
      <c r="M15" s="9" t="s">
        <v>2673</v>
      </c>
      <c r="N15" s="389" t="s">
        <v>533</v>
      </c>
      <c r="O15" s="9" t="s">
        <v>788</v>
      </c>
      <c r="P15" s="9" t="str">
        <f>+P12</f>
        <v xml:space="preserve">Werachai J. </v>
      </c>
      <c r="Q15" s="9" t="str">
        <f>+M15</f>
        <v>Sek J.</v>
      </c>
      <c r="R15" s="9" t="s">
        <v>788</v>
      </c>
      <c r="S15" s="9" t="str">
        <f>+S12</f>
        <v>Suraphong S.</v>
      </c>
      <c r="T15" s="9"/>
      <c r="U15" s="9"/>
      <c r="V15" s="12" t="s">
        <v>768</v>
      </c>
    </row>
    <row r="16" spans="1:22" s="383" customFormat="1" ht="39" outlineLevel="1" x14ac:dyDescent="0.2">
      <c r="A16" s="405">
        <v>13</v>
      </c>
      <c r="C16" s="9" t="str">
        <f t="shared" si="0"/>
        <v>5</v>
      </c>
      <c r="D16" s="9" t="s">
        <v>2674</v>
      </c>
      <c r="E16" s="9" t="s">
        <v>2675</v>
      </c>
      <c r="F16" s="8">
        <v>45792</v>
      </c>
      <c r="G16" s="9" t="s">
        <v>767</v>
      </c>
      <c r="H16" s="8" t="s">
        <v>2676</v>
      </c>
      <c r="I16" s="10" t="s">
        <v>2677</v>
      </c>
      <c r="J16" s="11"/>
      <c r="K16" s="11"/>
      <c r="L16" s="9" t="s">
        <v>792</v>
      </c>
      <c r="M16" s="9" t="str">
        <f>+M15</f>
        <v>Sek J.</v>
      </c>
      <c r="N16" s="9" t="s">
        <v>533</v>
      </c>
      <c r="O16" s="9" t="s">
        <v>788</v>
      </c>
      <c r="P16" s="9" t="str">
        <f>+P12</f>
        <v xml:space="preserve">Werachai J. </v>
      </c>
      <c r="Q16" s="9" t="str">
        <f>+M16</f>
        <v>Sek J.</v>
      </c>
      <c r="R16" s="9" t="s">
        <v>788</v>
      </c>
      <c r="S16" s="9" t="str">
        <f>+S12</f>
        <v>Suraphong S.</v>
      </c>
      <c r="T16" s="9"/>
      <c r="U16" s="9"/>
      <c r="V16" s="12" t="s">
        <v>768</v>
      </c>
    </row>
    <row r="17" spans="1:22" s="383" customFormat="1" ht="39" outlineLevel="1" x14ac:dyDescent="0.2">
      <c r="A17" s="405">
        <v>14</v>
      </c>
      <c r="C17" s="9" t="str">
        <f t="shared" si="0"/>
        <v>5</v>
      </c>
      <c r="D17" s="9" t="s">
        <v>2678</v>
      </c>
      <c r="E17" s="9" t="s">
        <v>2679</v>
      </c>
      <c r="F17" s="8">
        <v>45786</v>
      </c>
      <c r="G17" s="9" t="s">
        <v>767</v>
      </c>
      <c r="H17" s="9" t="s">
        <v>2680</v>
      </c>
      <c r="I17" s="10" t="s">
        <v>2681</v>
      </c>
      <c r="J17" s="11"/>
      <c r="K17" s="11"/>
      <c r="L17" s="9" t="s">
        <v>872</v>
      </c>
      <c r="M17" s="9" t="s">
        <v>2665</v>
      </c>
      <c r="N17" s="9" t="s">
        <v>533</v>
      </c>
      <c r="O17" s="9" t="s">
        <v>874</v>
      </c>
      <c r="P17" s="9" t="s">
        <v>2666</v>
      </c>
      <c r="Q17" s="9" t="s">
        <v>2665</v>
      </c>
      <c r="R17" s="9" t="s">
        <v>2682</v>
      </c>
      <c r="S17" s="9" t="s">
        <v>791</v>
      </c>
      <c r="T17" s="9"/>
      <c r="U17" s="9"/>
      <c r="V17" s="12" t="s">
        <v>768</v>
      </c>
    </row>
    <row r="18" spans="1:22" s="383" customFormat="1" ht="35.25" outlineLevel="1" x14ac:dyDescent="0.2">
      <c r="A18" s="405">
        <v>15</v>
      </c>
      <c r="C18" s="387" t="str">
        <f t="shared" si="0"/>
        <v/>
      </c>
      <c r="D18" s="387"/>
      <c r="E18" s="387"/>
      <c r="F18" s="387"/>
      <c r="G18" s="387"/>
      <c r="H18" s="387"/>
      <c r="I18" s="388" t="s">
        <v>2683</v>
      </c>
      <c r="J18" s="387"/>
      <c r="K18" s="387"/>
      <c r="L18" s="387"/>
      <c r="M18" s="387"/>
      <c r="N18" s="387"/>
      <c r="O18" s="387"/>
      <c r="P18" s="387"/>
      <c r="Q18" s="387"/>
      <c r="R18" s="387"/>
      <c r="S18" s="387"/>
      <c r="T18" s="387"/>
      <c r="U18" s="387"/>
      <c r="V18" s="387"/>
    </row>
    <row r="19" spans="1:22" s="383" customFormat="1" ht="39" outlineLevel="1" x14ac:dyDescent="0.2">
      <c r="A19" s="405">
        <v>16</v>
      </c>
      <c r="C19" s="9" t="str">
        <f t="shared" si="0"/>
        <v>6</v>
      </c>
      <c r="D19" s="9" t="s">
        <v>2684</v>
      </c>
      <c r="E19" s="9" t="s">
        <v>2685</v>
      </c>
      <c r="F19" s="8">
        <v>45717</v>
      </c>
      <c r="G19" s="9" t="s">
        <v>767</v>
      </c>
      <c r="H19" s="8" t="s">
        <v>2686</v>
      </c>
      <c r="I19" s="10" t="s">
        <v>2687</v>
      </c>
      <c r="J19" s="11"/>
      <c r="K19" s="11"/>
      <c r="L19" s="9" t="s">
        <v>872</v>
      </c>
      <c r="M19" s="9" t="s">
        <v>2665</v>
      </c>
      <c r="N19" s="389" t="s">
        <v>533</v>
      </c>
      <c r="O19" s="9" t="s">
        <v>874</v>
      </c>
      <c r="P19" s="9" t="s">
        <v>2666</v>
      </c>
      <c r="Q19" s="9" t="str">
        <f>+M19</f>
        <v>Chadin R.</v>
      </c>
      <c r="R19" s="9" t="s">
        <v>874</v>
      </c>
      <c r="S19" s="9" t="s">
        <v>791</v>
      </c>
      <c r="T19" s="9"/>
      <c r="U19" s="9"/>
      <c r="V19" s="12" t="s">
        <v>768</v>
      </c>
    </row>
    <row r="20" spans="1:22" s="383" customFormat="1" ht="39" outlineLevel="1" x14ac:dyDescent="0.2">
      <c r="A20" s="405">
        <v>17</v>
      </c>
      <c r="C20" s="9" t="str">
        <f t="shared" si="0"/>
        <v>6</v>
      </c>
      <c r="D20" s="9" t="s">
        <v>2684</v>
      </c>
      <c r="E20" s="9" t="s">
        <v>2685</v>
      </c>
      <c r="F20" s="8">
        <v>45932</v>
      </c>
      <c r="G20" s="9" t="s">
        <v>769</v>
      </c>
      <c r="H20" s="8" t="s">
        <v>2688</v>
      </c>
      <c r="I20" s="10" t="s">
        <v>2687</v>
      </c>
      <c r="J20" s="11"/>
      <c r="K20" s="11"/>
      <c r="L20" s="9" t="s">
        <v>872</v>
      </c>
      <c r="M20" s="9" t="s">
        <v>2665</v>
      </c>
      <c r="N20" s="389" t="s">
        <v>533</v>
      </c>
      <c r="O20" s="9" t="s">
        <v>874</v>
      </c>
      <c r="P20" s="9" t="s">
        <v>2666</v>
      </c>
      <c r="Q20" s="9" t="str">
        <f>+M20</f>
        <v>Chadin R.</v>
      </c>
      <c r="R20" s="9" t="s">
        <v>874</v>
      </c>
      <c r="S20" s="9" t="s">
        <v>791</v>
      </c>
      <c r="T20" s="9"/>
      <c r="U20" s="9"/>
      <c r="V20" s="12" t="s">
        <v>768</v>
      </c>
    </row>
    <row r="21" spans="1:22" s="383" customFormat="1" ht="39" outlineLevel="1" x14ac:dyDescent="0.2">
      <c r="A21" s="405">
        <v>18</v>
      </c>
      <c r="C21" s="9" t="str">
        <f t="shared" si="0"/>
        <v>6</v>
      </c>
      <c r="D21" s="9" t="s">
        <v>2689</v>
      </c>
      <c r="E21" s="9" t="s">
        <v>2690</v>
      </c>
      <c r="F21" s="8">
        <v>45856</v>
      </c>
      <c r="G21" s="9" t="s">
        <v>767</v>
      </c>
      <c r="H21" s="9" t="s">
        <v>2691</v>
      </c>
      <c r="I21" s="10" t="s">
        <v>2692</v>
      </c>
      <c r="J21" s="11"/>
      <c r="K21" s="11"/>
      <c r="L21" s="9" t="s">
        <v>792</v>
      </c>
      <c r="M21" s="9" t="s">
        <v>2673</v>
      </c>
      <c r="N21" s="9" t="s">
        <v>787</v>
      </c>
      <c r="O21" s="9" t="s">
        <v>788</v>
      </c>
      <c r="P21" s="9" t="s">
        <v>2666</v>
      </c>
      <c r="Q21" s="9" t="s">
        <v>2673</v>
      </c>
      <c r="R21" s="9" t="s">
        <v>788</v>
      </c>
      <c r="S21" s="9" t="s">
        <v>791</v>
      </c>
      <c r="T21" s="9"/>
      <c r="U21" s="9"/>
      <c r="V21" s="12" t="s">
        <v>768</v>
      </c>
    </row>
    <row r="22" spans="1:22" s="383" customFormat="1" ht="39" outlineLevel="1" x14ac:dyDescent="0.2">
      <c r="A22" s="405">
        <v>19</v>
      </c>
      <c r="C22" s="9" t="str">
        <f t="shared" si="0"/>
        <v>6</v>
      </c>
      <c r="D22" s="9" t="s">
        <v>2689</v>
      </c>
      <c r="E22" s="9" t="s">
        <v>2690</v>
      </c>
      <c r="F22" s="8">
        <v>46071</v>
      </c>
      <c r="G22" s="9" t="s">
        <v>769</v>
      </c>
      <c r="H22" s="9" t="s">
        <v>2693</v>
      </c>
      <c r="I22" s="10" t="s">
        <v>2692</v>
      </c>
      <c r="J22" s="11"/>
      <c r="K22" s="11"/>
      <c r="L22" s="9" t="s">
        <v>792</v>
      </c>
      <c r="M22" s="9" t="s">
        <v>2673</v>
      </c>
      <c r="N22" s="9" t="s">
        <v>787</v>
      </c>
      <c r="O22" s="9" t="s">
        <v>788</v>
      </c>
      <c r="P22" s="9" t="s">
        <v>2666</v>
      </c>
      <c r="Q22" s="9" t="s">
        <v>2673</v>
      </c>
      <c r="R22" s="9" t="s">
        <v>788</v>
      </c>
      <c r="S22" s="9" t="s">
        <v>791</v>
      </c>
      <c r="T22" s="9"/>
      <c r="U22" s="9"/>
      <c r="V22" s="12" t="s">
        <v>768</v>
      </c>
    </row>
    <row r="23" spans="1:22" s="383" customFormat="1" ht="39" outlineLevel="1" x14ac:dyDescent="0.2">
      <c r="A23" s="405">
        <v>20</v>
      </c>
      <c r="C23" s="9" t="str">
        <f t="shared" si="0"/>
        <v>6</v>
      </c>
      <c r="D23" s="9" t="s">
        <v>2694</v>
      </c>
      <c r="E23" s="9" t="s">
        <v>2695</v>
      </c>
      <c r="F23" s="8">
        <v>45912</v>
      </c>
      <c r="G23" s="9" t="s">
        <v>767</v>
      </c>
      <c r="H23" s="9" t="s">
        <v>2696</v>
      </c>
      <c r="I23" s="10" t="s">
        <v>2697</v>
      </c>
      <c r="J23" s="11"/>
      <c r="K23" s="11"/>
      <c r="L23" s="9" t="s">
        <v>792</v>
      </c>
      <c r="M23" s="9" t="s">
        <v>2673</v>
      </c>
      <c r="N23" s="9" t="s">
        <v>787</v>
      </c>
      <c r="O23" s="9" t="s">
        <v>788</v>
      </c>
      <c r="P23" s="9" t="s">
        <v>2666</v>
      </c>
      <c r="Q23" s="9" t="s">
        <v>2673</v>
      </c>
      <c r="R23" s="9" t="s">
        <v>788</v>
      </c>
      <c r="S23" s="9" t="s">
        <v>791</v>
      </c>
      <c r="T23" s="9"/>
      <c r="U23" s="9"/>
      <c r="V23" s="12" t="s">
        <v>768</v>
      </c>
    </row>
    <row r="24" spans="1:22" s="383" customFormat="1" ht="39" outlineLevel="1" x14ac:dyDescent="0.2">
      <c r="A24" s="405">
        <v>21</v>
      </c>
      <c r="C24" s="9" t="str">
        <f t="shared" si="0"/>
        <v>6</v>
      </c>
      <c r="D24" s="9" t="s">
        <v>2694</v>
      </c>
      <c r="E24" s="9" t="s">
        <v>2695</v>
      </c>
      <c r="F24" s="8">
        <v>46071</v>
      </c>
      <c r="G24" s="9" t="s">
        <v>769</v>
      </c>
      <c r="H24" s="9" t="s">
        <v>2698</v>
      </c>
      <c r="I24" s="10" t="s">
        <v>2697</v>
      </c>
      <c r="J24" s="11"/>
      <c r="K24" s="11"/>
      <c r="L24" s="9" t="s">
        <v>792</v>
      </c>
      <c r="M24" s="9" t="s">
        <v>2673</v>
      </c>
      <c r="N24" s="9" t="s">
        <v>787</v>
      </c>
      <c r="O24" s="9" t="s">
        <v>788</v>
      </c>
      <c r="P24" s="9" t="s">
        <v>2666</v>
      </c>
      <c r="Q24" s="9" t="s">
        <v>2673</v>
      </c>
      <c r="R24" s="9" t="s">
        <v>788</v>
      </c>
      <c r="S24" s="9" t="s">
        <v>791</v>
      </c>
      <c r="T24" s="9"/>
      <c r="U24" s="9"/>
      <c r="V24" s="12" t="s">
        <v>768</v>
      </c>
    </row>
    <row r="25" spans="1:22" s="383" customFormat="1" ht="35.25" outlineLevel="1" x14ac:dyDescent="0.2">
      <c r="A25" s="405">
        <v>22</v>
      </c>
      <c r="C25" s="390" t="str">
        <f t="shared" si="0"/>
        <v/>
      </c>
      <c r="D25" s="390"/>
      <c r="E25" s="390"/>
      <c r="F25" s="390"/>
      <c r="G25" s="390"/>
      <c r="H25" s="390"/>
      <c r="I25" s="388" t="s">
        <v>2699</v>
      </c>
      <c r="J25" s="390"/>
      <c r="K25" s="390"/>
      <c r="L25" s="390"/>
      <c r="M25" s="390"/>
      <c r="N25" s="390"/>
      <c r="O25" s="390"/>
      <c r="P25" s="390"/>
      <c r="Q25" s="390"/>
      <c r="R25" s="390"/>
      <c r="S25" s="390"/>
      <c r="T25" s="390"/>
      <c r="U25" s="390"/>
      <c r="V25" s="390"/>
    </row>
    <row r="26" spans="1:22" s="383" customFormat="1" ht="35.25" outlineLevel="1" x14ac:dyDescent="0.2">
      <c r="A26" s="405">
        <v>23</v>
      </c>
      <c r="C26" s="390" t="str">
        <f t="shared" si="0"/>
        <v/>
      </c>
      <c r="D26" s="390"/>
      <c r="E26" s="390"/>
      <c r="F26" s="390"/>
      <c r="G26" s="390"/>
      <c r="H26" s="390"/>
      <c r="I26" s="388" t="s">
        <v>2700</v>
      </c>
      <c r="J26" s="390"/>
      <c r="K26" s="390"/>
      <c r="L26" s="390"/>
      <c r="M26" s="390"/>
      <c r="N26" s="390"/>
      <c r="O26" s="390"/>
      <c r="P26" s="390"/>
      <c r="Q26" s="390"/>
      <c r="R26" s="390"/>
      <c r="S26" s="390"/>
      <c r="T26" s="390"/>
      <c r="U26" s="390"/>
      <c r="V26" s="390"/>
    </row>
    <row r="27" spans="1:22" s="383" customFormat="1" ht="35.25" outlineLevel="1" x14ac:dyDescent="0.2">
      <c r="A27" s="405">
        <v>24</v>
      </c>
      <c r="C27" s="390" t="str">
        <f t="shared" si="0"/>
        <v/>
      </c>
      <c r="D27" s="390"/>
      <c r="E27" s="390"/>
      <c r="F27" s="390"/>
      <c r="G27" s="390"/>
      <c r="H27" s="390"/>
      <c r="I27" s="388" t="s">
        <v>2701</v>
      </c>
      <c r="J27" s="390"/>
      <c r="K27" s="390"/>
      <c r="L27" s="390"/>
      <c r="M27" s="390"/>
      <c r="N27" s="390"/>
      <c r="O27" s="390"/>
      <c r="P27" s="390"/>
      <c r="Q27" s="390"/>
      <c r="R27" s="390"/>
      <c r="S27" s="390"/>
      <c r="T27" s="390"/>
      <c r="U27" s="390"/>
      <c r="V27" s="390"/>
    </row>
    <row r="28" spans="1:22" s="383" customFormat="1" ht="35.25" outlineLevel="1" x14ac:dyDescent="0.2">
      <c r="A28" s="405">
        <v>25</v>
      </c>
      <c r="C28" s="390" t="str">
        <f t="shared" si="0"/>
        <v/>
      </c>
      <c r="D28" s="390"/>
      <c r="E28" s="390"/>
      <c r="F28" s="390"/>
      <c r="G28" s="390"/>
      <c r="H28" s="390"/>
      <c r="I28" s="388" t="s">
        <v>2702</v>
      </c>
      <c r="J28" s="390"/>
      <c r="K28" s="390"/>
      <c r="L28" s="390"/>
      <c r="M28" s="390"/>
      <c r="N28" s="390"/>
      <c r="O28" s="390"/>
      <c r="P28" s="390"/>
      <c r="Q28" s="390"/>
      <c r="R28" s="390"/>
      <c r="S28" s="390"/>
      <c r="T28" s="390"/>
      <c r="U28" s="390"/>
      <c r="V28" s="390"/>
    </row>
    <row r="29" spans="1:22" s="383" customFormat="1" ht="33.75" outlineLevel="1" x14ac:dyDescent="0.2">
      <c r="A29" s="405">
        <v>26</v>
      </c>
      <c r="C29" s="11" t="str">
        <f t="shared" si="0"/>
        <v/>
      </c>
      <c r="D29" s="11"/>
      <c r="E29" s="11"/>
      <c r="F29" s="11"/>
      <c r="G29" s="11"/>
      <c r="H29" s="11"/>
      <c r="I29" s="2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s="383" customFormat="1" ht="33.75" x14ac:dyDescent="0.2">
      <c r="A30" s="405">
        <v>27</v>
      </c>
      <c r="C30" s="11" t="str">
        <f t="shared" si="0"/>
        <v/>
      </c>
      <c r="D30" s="11"/>
      <c r="E30" s="11"/>
      <c r="F30" s="11"/>
      <c r="G30" s="11"/>
      <c r="H30" s="11"/>
      <c r="I30" s="2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s="383" customFormat="1" ht="35.25" x14ac:dyDescent="0.2">
      <c r="A31" s="405">
        <v>28</v>
      </c>
      <c r="C31" s="384" t="str">
        <f t="shared" si="0"/>
        <v/>
      </c>
      <c r="D31" s="384"/>
      <c r="E31" s="384"/>
      <c r="F31" s="384"/>
      <c r="G31" s="384"/>
      <c r="H31" s="384"/>
      <c r="I31" s="385" t="s">
        <v>86</v>
      </c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</row>
    <row r="32" spans="1:22" s="383" customFormat="1" ht="35.25" outlineLevel="1" x14ac:dyDescent="0.2">
      <c r="A32" s="405">
        <v>29</v>
      </c>
      <c r="C32" s="387" t="str">
        <f t="shared" si="0"/>
        <v/>
      </c>
      <c r="D32" s="387"/>
      <c r="E32" s="387"/>
      <c r="F32" s="387"/>
      <c r="G32" s="387"/>
      <c r="H32" s="387"/>
      <c r="I32" s="388" t="s">
        <v>2658</v>
      </c>
      <c r="J32" s="387"/>
      <c r="K32" s="387"/>
      <c r="L32" s="387"/>
      <c r="M32" s="387"/>
      <c r="N32" s="387"/>
      <c r="O32" s="387"/>
      <c r="P32" s="387"/>
      <c r="Q32" s="387"/>
      <c r="R32" s="387"/>
      <c r="S32" s="387"/>
      <c r="T32" s="387"/>
      <c r="U32" s="387"/>
      <c r="V32" s="387"/>
    </row>
    <row r="33" spans="1:22" s="383" customFormat="1" ht="39" outlineLevel="1" x14ac:dyDescent="0.2">
      <c r="A33" s="405">
        <v>30</v>
      </c>
      <c r="C33" s="9" t="str">
        <f t="shared" si="0"/>
        <v>1</v>
      </c>
      <c r="D33" s="9" t="s">
        <v>2703</v>
      </c>
      <c r="E33" s="9" t="s">
        <v>2704</v>
      </c>
      <c r="F33" s="8">
        <v>46093</v>
      </c>
      <c r="G33" s="9" t="s">
        <v>770</v>
      </c>
      <c r="H33" s="8" t="s">
        <v>2705</v>
      </c>
      <c r="I33" s="10" t="s">
        <v>2706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" t="s">
        <v>768</v>
      </c>
    </row>
    <row r="34" spans="1:22" s="383" customFormat="1" ht="35.25" outlineLevel="1" x14ac:dyDescent="0.2">
      <c r="A34" s="405">
        <v>31</v>
      </c>
      <c r="C34" s="387" t="str">
        <f t="shared" si="0"/>
        <v/>
      </c>
      <c r="D34" s="387"/>
      <c r="E34" s="387"/>
      <c r="F34" s="387"/>
      <c r="G34" s="387"/>
      <c r="H34" s="387"/>
      <c r="I34" s="388" t="s">
        <v>7</v>
      </c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7"/>
      <c r="V34" s="387"/>
    </row>
    <row r="35" spans="1:22" s="383" customFormat="1" ht="39" outlineLevel="1" x14ac:dyDescent="0.2">
      <c r="A35" s="405">
        <v>32</v>
      </c>
      <c r="C35" s="9" t="str">
        <f t="shared" si="0"/>
        <v>3</v>
      </c>
      <c r="D35" s="9" t="s">
        <v>2707</v>
      </c>
      <c r="E35" s="9" t="s">
        <v>2708</v>
      </c>
      <c r="F35" s="8">
        <v>46122</v>
      </c>
      <c r="G35" s="9" t="s">
        <v>767</v>
      </c>
      <c r="H35" s="9" t="s">
        <v>2709</v>
      </c>
      <c r="I35" s="10" t="s">
        <v>2710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 t="s">
        <v>768</v>
      </c>
    </row>
    <row r="36" spans="1:22" s="383" customFormat="1" ht="39" outlineLevel="1" x14ac:dyDescent="0.2">
      <c r="A36" s="405">
        <v>33</v>
      </c>
      <c r="C36" s="9" t="str">
        <f t="shared" si="0"/>
        <v>3</v>
      </c>
      <c r="D36" s="9" t="s">
        <v>2711</v>
      </c>
      <c r="E36" s="9" t="s">
        <v>2712</v>
      </c>
      <c r="F36" s="391">
        <v>46122</v>
      </c>
      <c r="G36" s="9" t="s">
        <v>767</v>
      </c>
      <c r="H36" s="9" t="s">
        <v>2713</v>
      </c>
      <c r="I36" s="10" t="s">
        <v>2714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2" t="s">
        <v>768</v>
      </c>
    </row>
    <row r="37" spans="1:22" s="383" customFormat="1" ht="35.25" outlineLevel="1" x14ac:dyDescent="0.2">
      <c r="A37" s="405">
        <v>34</v>
      </c>
      <c r="C37" s="387" t="str">
        <f t="shared" si="0"/>
        <v/>
      </c>
      <c r="D37" s="387"/>
      <c r="E37" s="387"/>
      <c r="F37" s="387"/>
      <c r="G37" s="387"/>
      <c r="H37" s="387"/>
      <c r="I37" s="388" t="s">
        <v>2039</v>
      </c>
      <c r="J37" s="387"/>
      <c r="K37" s="387"/>
      <c r="L37" s="387"/>
      <c r="M37" s="387"/>
      <c r="N37" s="387"/>
      <c r="O37" s="387"/>
      <c r="P37" s="387"/>
      <c r="Q37" s="387"/>
      <c r="R37" s="387"/>
      <c r="S37" s="387"/>
      <c r="T37" s="387"/>
      <c r="U37" s="387"/>
      <c r="V37" s="387"/>
    </row>
    <row r="38" spans="1:22" s="392" customFormat="1" ht="39" outlineLevel="1" x14ac:dyDescent="0.2">
      <c r="A38" s="405">
        <v>35</v>
      </c>
      <c r="C38" s="14" t="str">
        <f t="shared" si="0"/>
        <v>3</v>
      </c>
      <c r="D38" s="14" t="s">
        <v>524</v>
      </c>
      <c r="E38" s="14"/>
      <c r="F38" s="15"/>
      <c r="G38" s="14"/>
      <c r="H38" s="15"/>
      <c r="I38" s="16" t="s">
        <v>771</v>
      </c>
      <c r="J38" s="14">
        <v>5.0999999999999996</v>
      </c>
      <c r="K38" s="14" t="s">
        <v>86</v>
      </c>
      <c r="L38" s="14" t="s">
        <v>782</v>
      </c>
      <c r="M38" s="14" t="s">
        <v>783</v>
      </c>
      <c r="N38" s="14" t="s">
        <v>783</v>
      </c>
      <c r="O38" s="14" t="s">
        <v>784</v>
      </c>
      <c r="P38" s="14"/>
      <c r="Q38" s="14"/>
      <c r="R38" s="14"/>
      <c r="S38" s="14"/>
      <c r="T38" s="14"/>
      <c r="U38" s="14"/>
      <c r="V38" s="18" t="s">
        <v>527</v>
      </c>
    </row>
    <row r="39" spans="1:22" s="383" customFormat="1" ht="39" outlineLevel="1" x14ac:dyDescent="0.2">
      <c r="A39" s="405">
        <v>36</v>
      </c>
      <c r="C39" s="9" t="str">
        <f t="shared" si="0"/>
        <v>3</v>
      </c>
      <c r="D39" s="9" t="s">
        <v>524</v>
      </c>
      <c r="E39" s="9" t="s">
        <v>772</v>
      </c>
      <c r="F39" s="8">
        <v>45908</v>
      </c>
      <c r="G39" s="9" t="s">
        <v>767</v>
      </c>
      <c r="H39" s="8" t="s">
        <v>773</v>
      </c>
      <c r="I39" s="10" t="s">
        <v>774</v>
      </c>
      <c r="J39" s="9">
        <v>10.7</v>
      </c>
      <c r="K39" s="9" t="s">
        <v>178</v>
      </c>
      <c r="L39" s="9" t="s">
        <v>785</v>
      </c>
      <c r="M39" s="9" t="s">
        <v>786</v>
      </c>
      <c r="N39" s="9" t="s">
        <v>787</v>
      </c>
      <c r="O39" s="9" t="s">
        <v>788</v>
      </c>
      <c r="P39" s="9" t="s">
        <v>789</v>
      </c>
      <c r="Q39" s="9" t="str">
        <f>+M39</f>
        <v>Sorawit P.</v>
      </c>
      <c r="R39" s="9" t="s">
        <v>790</v>
      </c>
      <c r="S39" s="9" t="s">
        <v>791</v>
      </c>
      <c r="T39" s="9"/>
      <c r="U39" s="9"/>
      <c r="V39" s="12" t="s">
        <v>768</v>
      </c>
    </row>
    <row r="40" spans="1:22" s="383" customFormat="1" ht="33.75" outlineLevel="1" x14ac:dyDescent="0.2">
      <c r="A40" s="405">
        <v>37</v>
      </c>
      <c r="C40" s="9" t="str">
        <f t="shared" si="0"/>
        <v>3</v>
      </c>
      <c r="D40" s="9" t="s">
        <v>775</v>
      </c>
      <c r="E40" s="9"/>
      <c r="F40" s="8"/>
      <c r="G40" s="9"/>
      <c r="H40" s="8"/>
      <c r="I40" s="10" t="s">
        <v>776</v>
      </c>
      <c r="J40" s="9"/>
      <c r="K40" s="9"/>
      <c r="L40" s="9" t="s">
        <v>792</v>
      </c>
      <c r="M40" s="9" t="s">
        <v>786</v>
      </c>
      <c r="N40" s="9" t="s">
        <v>787</v>
      </c>
      <c r="O40" s="9" t="s">
        <v>788</v>
      </c>
      <c r="P40" s="9" t="s">
        <v>789</v>
      </c>
      <c r="Q40" s="9" t="str">
        <f>+M40</f>
        <v>Sorawit P.</v>
      </c>
      <c r="R40" s="9" t="s">
        <v>790</v>
      </c>
      <c r="S40" s="9" t="s">
        <v>791</v>
      </c>
      <c r="T40" s="9"/>
      <c r="U40" s="9"/>
      <c r="V40" s="11"/>
    </row>
    <row r="41" spans="1:22" s="383" customFormat="1" ht="39" outlineLevel="1" x14ac:dyDescent="0.2">
      <c r="A41" s="405">
        <v>38</v>
      </c>
      <c r="C41" s="9" t="str">
        <f t="shared" si="0"/>
        <v>3</v>
      </c>
      <c r="D41" s="9" t="s">
        <v>777</v>
      </c>
      <c r="E41" s="9" t="s">
        <v>778</v>
      </c>
      <c r="F41" s="8">
        <v>46031</v>
      </c>
      <c r="G41" s="9" t="s">
        <v>767</v>
      </c>
      <c r="H41" s="8" t="s">
        <v>779</v>
      </c>
      <c r="I41" s="10" t="s">
        <v>780</v>
      </c>
      <c r="J41" s="9"/>
      <c r="K41" s="9"/>
      <c r="L41" s="9"/>
      <c r="M41" s="9"/>
      <c r="N41" s="9" t="s">
        <v>787</v>
      </c>
      <c r="O41" s="9"/>
      <c r="P41" s="9" t="s">
        <v>789</v>
      </c>
      <c r="Q41" s="9"/>
      <c r="R41" s="9" t="s">
        <v>790</v>
      </c>
      <c r="S41" s="9" t="s">
        <v>791</v>
      </c>
      <c r="T41" s="9"/>
      <c r="U41" s="9"/>
      <c r="V41" s="12" t="s">
        <v>768</v>
      </c>
    </row>
    <row r="42" spans="1:22" s="383" customFormat="1" ht="39" outlineLevel="1" x14ac:dyDescent="0.2">
      <c r="A42" s="405">
        <v>39</v>
      </c>
      <c r="C42" s="9" t="str">
        <f t="shared" si="0"/>
        <v>3</v>
      </c>
      <c r="D42" s="9" t="s">
        <v>777</v>
      </c>
      <c r="E42" s="9" t="s">
        <v>778</v>
      </c>
      <c r="F42" s="8">
        <v>46070</v>
      </c>
      <c r="G42" s="9" t="s">
        <v>769</v>
      </c>
      <c r="H42" s="8" t="s">
        <v>781</v>
      </c>
      <c r="I42" s="10" t="s">
        <v>780</v>
      </c>
      <c r="J42" s="9"/>
      <c r="K42" s="9"/>
      <c r="L42" s="9"/>
      <c r="M42" s="9"/>
      <c r="N42" s="9" t="s">
        <v>787</v>
      </c>
      <c r="O42" s="9"/>
      <c r="P42" s="9" t="s">
        <v>789</v>
      </c>
      <c r="Q42" s="9"/>
      <c r="R42" s="9" t="s">
        <v>790</v>
      </c>
      <c r="S42" s="9" t="s">
        <v>791</v>
      </c>
      <c r="T42" s="9"/>
      <c r="U42" s="9"/>
      <c r="V42" s="12" t="s">
        <v>768</v>
      </c>
    </row>
    <row r="43" spans="1:22" s="383" customFormat="1" ht="35.25" outlineLevel="1" x14ac:dyDescent="0.2">
      <c r="A43" s="405">
        <v>40</v>
      </c>
      <c r="C43" s="387" t="str">
        <f t="shared" si="0"/>
        <v/>
      </c>
      <c r="D43" s="387"/>
      <c r="E43" s="387"/>
      <c r="F43" s="387"/>
      <c r="G43" s="387"/>
      <c r="H43" s="387"/>
      <c r="I43" s="388" t="s">
        <v>2659</v>
      </c>
      <c r="J43" s="387"/>
      <c r="K43" s="387"/>
      <c r="L43" s="387"/>
      <c r="M43" s="387"/>
      <c r="N43" s="387"/>
      <c r="O43" s="387"/>
      <c r="P43" s="387"/>
      <c r="Q43" s="387"/>
      <c r="R43" s="387"/>
      <c r="S43" s="387"/>
      <c r="T43" s="387"/>
      <c r="U43" s="387"/>
      <c r="V43" s="387"/>
    </row>
    <row r="44" spans="1:22" s="383" customFormat="1" ht="35.25" outlineLevel="1" x14ac:dyDescent="0.2">
      <c r="A44" s="405">
        <v>41</v>
      </c>
      <c r="C44" s="387" t="str">
        <f t="shared" si="0"/>
        <v/>
      </c>
      <c r="D44" s="387"/>
      <c r="E44" s="387"/>
      <c r="F44" s="387"/>
      <c r="G44" s="387"/>
      <c r="H44" s="387"/>
      <c r="I44" s="388" t="s">
        <v>2660</v>
      </c>
      <c r="J44" s="387"/>
      <c r="K44" s="387"/>
      <c r="L44" s="387"/>
      <c r="M44" s="387"/>
      <c r="N44" s="387"/>
      <c r="O44" s="387"/>
      <c r="P44" s="387"/>
      <c r="Q44" s="387"/>
      <c r="R44" s="387"/>
      <c r="S44" s="387"/>
      <c r="T44" s="387"/>
      <c r="U44" s="387"/>
      <c r="V44" s="387"/>
    </row>
    <row r="45" spans="1:22" s="392" customFormat="1" ht="39" outlineLevel="1" x14ac:dyDescent="0.2">
      <c r="A45" s="405">
        <v>42</v>
      </c>
      <c r="C45" s="14" t="str">
        <f t="shared" si="0"/>
        <v>5</v>
      </c>
      <c r="D45" s="14" t="s">
        <v>2715</v>
      </c>
      <c r="E45" s="17"/>
      <c r="F45" s="17"/>
      <c r="G45" s="17"/>
      <c r="H45" s="17"/>
      <c r="I45" s="16" t="s">
        <v>2716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8" t="s">
        <v>527</v>
      </c>
    </row>
    <row r="46" spans="1:22" s="392" customFormat="1" ht="39" outlineLevel="1" x14ac:dyDescent="0.2">
      <c r="A46" s="405">
        <v>43</v>
      </c>
      <c r="C46" s="14" t="str">
        <f t="shared" si="0"/>
        <v>5</v>
      </c>
      <c r="D46" s="14" t="s">
        <v>2717</v>
      </c>
      <c r="E46" s="17"/>
      <c r="F46" s="17"/>
      <c r="G46" s="17"/>
      <c r="H46" s="17"/>
      <c r="I46" s="16" t="s">
        <v>2718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8" t="s">
        <v>527</v>
      </c>
    </row>
    <row r="47" spans="1:22" s="383" customFormat="1" ht="35.25" outlineLevel="1" x14ac:dyDescent="0.2">
      <c r="A47" s="405">
        <v>44</v>
      </c>
      <c r="C47" s="387" t="str">
        <f t="shared" si="0"/>
        <v/>
      </c>
      <c r="D47" s="387"/>
      <c r="E47" s="387"/>
      <c r="F47" s="387"/>
      <c r="G47" s="387"/>
      <c r="H47" s="387"/>
      <c r="I47" s="388" t="s">
        <v>2683</v>
      </c>
      <c r="J47" s="387"/>
      <c r="K47" s="387"/>
      <c r="L47" s="387"/>
      <c r="M47" s="387"/>
      <c r="N47" s="387"/>
      <c r="O47" s="387"/>
      <c r="P47" s="387"/>
      <c r="Q47" s="387"/>
      <c r="R47" s="387"/>
      <c r="S47" s="387"/>
      <c r="T47" s="387"/>
      <c r="U47" s="387"/>
      <c r="V47" s="387"/>
    </row>
    <row r="48" spans="1:22" s="383" customFormat="1" ht="33.75" outlineLevel="1" x14ac:dyDescent="0.2">
      <c r="A48" s="405">
        <v>45</v>
      </c>
      <c r="C48" s="9" t="str">
        <f t="shared" si="0"/>
        <v>6</v>
      </c>
      <c r="D48" s="9" t="s">
        <v>2382</v>
      </c>
      <c r="E48" s="11"/>
      <c r="F48" s="11"/>
      <c r="G48" s="11"/>
      <c r="H48" s="11"/>
      <c r="I48" s="10" t="s">
        <v>2383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s="383" customFormat="1" ht="33.75" outlineLevel="1" x14ac:dyDescent="0.2">
      <c r="A49" s="405">
        <v>46</v>
      </c>
      <c r="C49" s="9" t="str">
        <f t="shared" si="0"/>
        <v>6</v>
      </c>
      <c r="D49" s="9" t="s">
        <v>2719</v>
      </c>
      <c r="E49" s="11"/>
      <c r="F49" s="11"/>
      <c r="G49" s="11"/>
      <c r="H49" s="11"/>
      <c r="I49" s="10" t="s">
        <v>2387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s="383" customFormat="1" ht="35.25" outlineLevel="1" x14ac:dyDescent="0.2">
      <c r="A50" s="405">
        <v>47</v>
      </c>
      <c r="C50" s="387" t="str">
        <f t="shared" si="0"/>
        <v/>
      </c>
      <c r="D50" s="387"/>
      <c r="E50" s="387"/>
      <c r="F50" s="387"/>
      <c r="G50" s="387"/>
      <c r="H50" s="387"/>
      <c r="I50" s="388" t="s">
        <v>2699</v>
      </c>
      <c r="J50" s="387"/>
      <c r="K50" s="387"/>
      <c r="L50" s="387"/>
      <c r="M50" s="387"/>
      <c r="N50" s="387"/>
      <c r="O50" s="387"/>
      <c r="P50" s="387"/>
      <c r="Q50" s="387"/>
      <c r="R50" s="387"/>
      <c r="S50" s="387"/>
      <c r="T50" s="387"/>
      <c r="U50" s="387"/>
      <c r="V50" s="387"/>
    </row>
    <row r="51" spans="1:22" s="383" customFormat="1" ht="33.75" outlineLevel="1" x14ac:dyDescent="0.2">
      <c r="A51" s="405">
        <v>48</v>
      </c>
      <c r="C51" s="9" t="str">
        <f t="shared" si="0"/>
        <v>6</v>
      </c>
      <c r="D51" s="9" t="s">
        <v>2385</v>
      </c>
      <c r="E51" s="11"/>
      <c r="F51" s="11"/>
      <c r="G51" s="11"/>
      <c r="H51" s="11"/>
      <c r="I51" s="10" t="s">
        <v>2386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 s="383" customFormat="1" ht="33.75" outlineLevel="1" x14ac:dyDescent="0.2">
      <c r="A52" s="405">
        <v>49</v>
      </c>
      <c r="C52" s="9" t="str">
        <f t="shared" si="0"/>
        <v>6</v>
      </c>
      <c r="D52" s="9" t="s">
        <v>2390</v>
      </c>
      <c r="E52" s="11"/>
      <c r="F52" s="11"/>
      <c r="G52" s="11"/>
      <c r="H52" s="11"/>
      <c r="I52" s="10" t="s">
        <v>2391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s="383" customFormat="1" ht="35.25" outlineLevel="1" x14ac:dyDescent="0.2">
      <c r="A53" s="405">
        <v>50</v>
      </c>
      <c r="C53" s="387" t="str">
        <f t="shared" si="0"/>
        <v/>
      </c>
      <c r="D53" s="387"/>
      <c r="E53" s="387"/>
      <c r="F53" s="387"/>
      <c r="G53" s="387"/>
      <c r="H53" s="387"/>
      <c r="I53" s="388" t="s">
        <v>2700</v>
      </c>
      <c r="J53" s="387"/>
      <c r="K53" s="387"/>
      <c r="L53" s="387"/>
      <c r="M53" s="387"/>
      <c r="N53" s="387"/>
      <c r="O53" s="387"/>
      <c r="P53" s="387"/>
      <c r="Q53" s="387"/>
      <c r="R53" s="387"/>
      <c r="S53" s="387"/>
      <c r="T53" s="387"/>
      <c r="U53" s="387"/>
      <c r="V53" s="387"/>
    </row>
    <row r="54" spans="1:22" s="383" customFormat="1" ht="35.25" outlineLevel="1" x14ac:dyDescent="0.2">
      <c r="A54" s="405">
        <v>51</v>
      </c>
      <c r="C54" s="387" t="str">
        <f t="shared" si="0"/>
        <v/>
      </c>
      <c r="D54" s="387"/>
      <c r="E54" s="387"/>
      <c r="F54" s="387"/>
      <c r="G54" s="387"/>
      <c r="H54" s="387"/>
      <c r="I54" s="388" t="s">
        <v>2701</v>
      </c>
      <c r="J54" s="387"/>
      <c r="K54" s="387"/>
      <c r="L54" s="387"/>
      <c r="M54" s="387"/>
      <c r="N54" s="387"/>
      <c r="O54" s="387"/>
      <c r="P54" s="387"/>
      <c r="Q54" s="387"/>
      <c r="R54" s="387"/>
      <c r="S54" s="387"/>
      <c r="T54" s="387"/>
      <c r="U54" s="387"/>
      <c r="V54" s="387"/>
    </row>
    <row r="55" spans="1:22" s="383" customFormat="1" ht="33.75" outlineLevel="1" x14ac:dyDescent="0.2">
      <c r="A55" s="405">
        <v>52</v>
      </c>
      <c r="C55" s="9" t="str">
        <f t="shared" si="0"/>
        <v>8</v>
      </c>
      <c r="D55" s="9" t="s">
        <v>2720</v>
      </c>
      <c r="E55" s="11"/>
      <c r="F55" s="11"/>
      <c r="G55" s="11"/>
      <c r="H55" s="11"/>
      <c r="I55" s="10" t="s">
        <v>2721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s="383" customFormat="1" ht="33.75" outlineLevel="1" x14ac:dyDescent="0.2">
      <c r="A56" s="405">
        <v>53</v>
      </c>
      <c r="C56" s="9" t="str">
        <f t="shared" si="0"/>
        <v>8</v>
      </c>
      <c r="D56" s="9" t="s">
        <v>2722</v>
      </c>
      <c r="E56" s="11"/>
      <c r="F56" s="11"/>
      <c r="G56" s="11"/>
      <c r="H56" s="11"/>
      <c r="I56" s="10" t="s">
        <v>2723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s="383" customFormat="1" ht="35.25" outlineLevel="1" x14ac:dyDescent="0.2">
      <c r="A57" s="405">
        <v>54</v>
      </c>
      <c r="C57" s="387" t="str">
        <f t="shared" si="0"/>
        <v/>
      </c>
      <c r="D57" s="387"/>
      <c r="E57" s="387"/>
      <c r="F57" s="387"/>
      <c r="G57" s="387"/>
      <c r="H57" s="387"/>
      <c r="I57" s="388" t="s">
        <v>2702</v>
      </c>
      <c r="J57" s="387"/>
      <c r="K57" s="387"/>
      <c r="L57" s="387"/>
      <c r="M57" s="387"/>
      <c r="N57" s="387"/>
      <c r="O57" s="387"/>
      <c r="P57" s="387"/>
      <c r="Q57" s="387"/>
      <c r="R57" s="387"/>
      <c r="S57" s="387"/>
      <c r="T57" s="387"/>
      <c r="U57" s="387"/>
      <c r="V57" s="387"/>
    </row>
    <row r="58" spans="1:22" s="383" customFormat="1" ht="33.75" outlineLevel="1" x14ac:dyDescent="0.2">
      <c r="A58" s="405">
        <v>55</v>
      </c>
      <c r="C58" s="9" t="str">
        <f t="shared" si="0"/>
        <v>9</v>
      </c>
      <c r="D58" s="9" t="s">
        <v>2724</v>
      </c>
      <c r="E58" s="11"/>
      <c r="F58" s="11"/>
      <c r="G58" s="11"/>
      <c r="H58" s="11"/>
      <c r="I58" s="10" t="s">
        <v>2725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s="383" customFormat="1" ht="33.75" outlineLevel="1" x14ac:dyDescent="0.2">
      <c r="A59" s="405">
        <v>56</v>
      </c>
      <c r="C59" s="9" t="str">
        <f t="shared" si="0"/>
        <v>9</v>
      </c>
      <c r="D59" s="9" t="s">
        <v>2726</v>
      </c>
      <c r="E59" s="11"/>
      <c r="F59" s="11"/>
      <c r="G59" s="11"/>
      <c r="H59" s="11"/>
      <c r="I59" s="10" t="s">
        <v>2727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s="392" customFormat="1" ht="39" outlineLevel="1" x14ac:dyDescent="0.2">
      <c r="A60" s="405">
        <v>57</v>
      </c>
      <c r="C60" s="14" t="str">
        <f t="shared" si="0"/>
        <v>9</v>
      </c>
      <c r="D60" s="14" t="s">
        <v>2728</v>
      </c>
      <c r="E60" s="17"/>
      <c r="F60" s="17"/>
      <c r="G60" s="17"/>
      <c r="H60" s="17"/>
      <c r="I60" s="16" t="s">
        <v>2729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8" t="s">
        <v>527</v>
      </c>
    </row>
    <row r="61" spans="1:22" s="392" customFormat="1" ht="39" outlineLevel="1" x14ac:dyDescent="0.2">
      <c r="A61" s="405">
        <v>58</v>
      </c>
      <c r="C61" s="14" t="str">
        <f t="shared" si="0"/>
        <v>9</v>
      </c>
      <c r="D61" s="14" t="s">
        <v>2730</v>
      </c>
      <c r="E61" s="17"/>
      <c r="F61" s="17"/>
      <c r="G61" s="17"/>
      <c r="H61" s="17"/>
      <c r="I61" s="16" t="s">
        <v>2731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8" t="s">
        <v>527</v>
      </c>
    </row>
    <row r="62" spans="1:22" s="383" customFormat="1" ht="33.75" outlineLevel="1" x14ac:dyDescent="0.2">
      <c r="A62" s="405">
        <v>59</v>
      </c>
      <c r="C62" s="11" t="str">
        <f t="shared" si="0"/>
        <v/>
      </c>
      <c r="D62" s="11"/>
      <c r="E62" s="11"/>
      <c r="F62" s="11"/>
      <c r="G62" s="11"/>
      <c r="H62" s="11"/>
      <c r="I62" s="2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s="383" customFormat="1" ht="33.75" x14ac:dyDescent="0.2">
      <c r="A63" s="405">
        <v>60</v>
      </c>
      <c r="C63" s="11" t="str">
        <f t="shared" si="0"/>
        <v/>
      </c>
      <c r="D63" s="11"/>
      <c r="E63" s="11"/>
      <c r="F63" s="11"/>
      <c r="G63" s="11"/>
      <c r="H63" s="11"/>
      <c r="I63" s="2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s="383" customFormat="1" ht="35.25" x14ac:dyDescent="0.2">
      <c r="A64" s="405">
        <v>61</v>
      </c>
      <c r="C64" s="384" t="str">
        <f t="shared" si="0"/>
        <v/>
      </c>
      <c r="D64" s="384"/>
      <c r="E64" s="384"/>
      <c r="F64" s="384"/>
      <c r="G64" s="384"/>
      <c r="H64" s="384"/>
      <c r="I64" s="385" t="s">
        <v>178</v>
      </c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</row>
    <row r="65" spans="1:22" s="383" customFormat="1" ht="35.25" outlineLevel="1" x14ac:dyDescent="0.2">
      <c r="A65" s="405">
        <v>62</v>
      </c>
      <c r="C65" s="387" t="str">
        <f t="shared" si="0"/>
        <v/>
      </c>
      <c r="D65" s="387"/>
      <c r="E65" s="387"/>
      <c r="F65" s="387"/>
      <c r="G65" s="387"/>
      <c r="H65" s="387"/>
      <c r="I65" s="388" t="s">
        <v>2658</v>
      </c>
      <c r="J65" s="387"/>
      <c r="K65" s="387"/>
      <c r="L65" s="387"/>
      <c r="M65" s="387"/>
      <c r="N65" s="387"/>
      <c r="O65" s="387"/>
      <c r="P65" s="387"/>
      <c r="Q65" s="387"/>
      <c r="R65" s="387"/>
      <c r="S65" s="387"/>
      <c r="T65" s="387"/>
      <c r="U65" s="387"/>
      <c r="V65" s="387"/>
    </row>
    <row r="66" spans="1:22" s="383" customFormat="1" ht="33.75" outlineLevel="1" x14ac:dyDescent="0.2">
      <c r="A66" s="405">
        <v>63</v>
      </c>
      <c r="C66" s="9" t="str">
        <f t="shared" si="0"/>
        <v>1</v>
      </c>
      <c r="D66" s="9" t="s">
        <v>2732</v>
      </c>
      <c r="E66" s="11"/>
      <c r="F66" s="11"/>
      <c r="G66" s="11"/>
      <c r="H66" s="11"/>
      <c r="I66" s="10" t="s">
        <v>2733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s="383" customFormat="1" ht="33.75" outlineLevel="1" x14ac:dyDescent="0.2">
      <c r="A67" s="405">
        <v>64</v>
      </c>
      <c r="C67" s="9" t="str">
        <f t="shared" si="0"/>
        <v>1</v>
      </c>
      <c r="D67" s="9" t="s">
        <v>2734</v>
      </c>
      <c r="E67" s="11"/>
      <c r="F67" s="11"/>
      <c r="G67" s="11"/>
      <c r="H67" s="11"/>
      <c r="I67" s="10" t="s">
        <v>2735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s="383" customFormat="1" ht="33.75" outlineLevel="1" x14ac:dyDescent="0.2">
      <c r="A68" s="405">
        <v>65</v>
      </c>
      <c r="C68" s="9" t="str">
        <f t="shared" si="0"/>
        <v>1</v>
      </c>
      <c r="D68" s="9" t="s">
        <v>2736</v>
      </c>
      <c r="E68" s="11"/>
      <c r="F68" s="11"/>
      <c r="G68" s="11"/>
      <c r="H68" s="11"/>
      <c r="I68" s="10" t="s">
        <v>2737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s="392" customFormat="1" ht="39" outlineLevel="1" x14ac:dyDescent="0.2">
      <c r="A69" s="405">
        <v>66</v>
      </c>
      <c r="C69" s="14" t="str">
        <f t="shared" si="0"/>
        <v>1</v>
      </c>
      <c r="D69" s="14" t="s">
        <v>2738</v>
      </c>
      <c r="E69" s="17"/>
      <c r="F69" s="17"/>
      <c r="G69" s="17"/>
      <c r="H69" s="17"/>
      <c r="I69" s="16" t="s">
        <v>2739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8" t="s">
        <v>527</v>
      </c>
    </row>
    <row r="70" spans="1:22" s="392" customFormat="1" ht="39" outlineLevel="1" x14ac:dyDescent="0.2">
      <c r="A70" s="405">
        <v>67</v>
      </c>
      <c r="C70" s="14" t="str">
        <f t="shared" ref="C70:C133" si="1">MID(D70,5,1)</f>
        <v>1</v>
      </c>
      <c r="D70" s="14" t="s">
        <v>2740</v>
      </c>
      <c r="E70" s="17"/>
      <c r="F70" s="17"/>
      <c r="G70" s="17"/>
      <c r="H70" s="17"/>
      <c r="I70" s="16" t="s">
        <v>2741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8" t="s">
        <v>527</v>
      </c>
    </row>
    <row r="71" spans="1:22" s="383" customFormat="1" ht="35.25" outlineLevel="1" x14ac:dyDescent="0.2">
      <c r="A71" s="405">
        <v>68</v>
      </c>
      <c r="C71" s="387" t="str">
        <f t="shared" si="1"/>
        <v/>
      </c>
      <c r="D71" s="387"/>
      <c r="E71" s="387"/>
      <c r="F71" s="387"/>
      <c r="G71" s="387"/>
      <c r="H71" s="387"/>
      <c r="I71" s="388" t="s">
        <v>7</v>
      </c>
      <c r="J71" s="387"/>
      <c r="K71" s="387"/>
      <c r="L71" s="387"/>
      <c r="M71" s="387"/>
      <c r="N71" s="387"/>
      <c r="O71" s="387"/>
      <c r="P71" s="387"/>
      <c r="Q71" s="387"/>
      <c r="R71" s="387"/>
      <c r="S71" s="387"/>
      <c r="T71" s="387"/>
      <c r="U71" s="387"/>
      <c r="V71" s="387"/>
    </row>
    <row r="72" spans="1:22" s="383" customFormat="1" ht="39" outlineLevel="1" x14ac:dyDescent="0.2">
      <c r="A72" s="405">
        <v>69</v>
      </c>
      <c r="C72" s="9" t="str">
        <f t="shared" si="1"/>
        <v>2</v>
      </c>
      <c r="D72" s="9" t="s">
        <v>2742</v>
      </c>
      <c r="E72" s="9" t="s">
        <v>2743</v>
      </c>
      <c r="F72" s="8">
        <v>45719</v>
      </c>
      <c r="G72" s="9" t="s">
        <v>767</v>
      </c>
      <c r="H72" s="8" t="s">
        <v>2744</v>
      </c>
      <c r="I72" s="10" t="s">
        <v>2745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2" t="s">
        <v>768</v>
      </c>
    </row>
    <row r="73" spans="1:22" s="383" customFormat="1" ht="39" outlineLevel="1" x14ac:dyDescent="0.2">
      <c r="A73" s="405">
        <v>70</v>
      </c>
      <c r="C73" s="9" t="str">
        <f t="shared" si="1"/>
        <v>2</v>
      </c>
      <c r="D73" s="9" t="s">
        <v>2742</v>
      </c>
      <c r="E73" s="9" t="s">
        <v>2743</v>
      </c>
      <c r="F73" s="8">
        <v>45784</v>
      </c>
      <c r="G73" s="9" t="s">
        <v>769</v>
      </c>
      <c r="H73" s="8" t="s">
        <v>2746</v>
      </c>
      <c r="I73" s="10" t="s">
        <v>2745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2" t="s">
        <v>768</v>
      </c>
    </row>
    <row r="74" spans="1:22" s="383" customFormat="1" ht="39" outlineLevel="1" x14ac:dyDescent="0.2">
      <c r="A74" s="405">
        <v>71</v>
      </c>
      <c r="C74" s="9" t="str">
        <f t="shared" si="1"/>
        <v>2</v>
      </c>
      <c r="D74" s="9" t="s">
        <v>2742</v>
      </c>
      <c r="E74" s="9" t="s">
        <v>2743</v>
      </c>
      <c r="F74" s="8">
        <v>45842</v>
      </c>
      <c r="G74" s="9" t="s">
        <v>770</v>
      </c>
      <c r="H74" s="8" t="s">
        <v>2747</v>
      </c>
      <c r="I74" s="10" t="s">
        <v>2745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2" t="s">
        <v>768</v>
      </c>
    </row>
    <row r="75" spans="1:22" s="383" customFormat="1" ht="35.25" outlineLevel="1" x14ac:dyDescent="0.2">
      <c r="A75" s="405">
        <v>72</v>
      </c>
      <c r="C75" s="387" t="str">
        <f t="shared" si="1"/>
        <v/>
      </c>
      <c r="D75" s="387"/>
      <c r="E75" s="387"/>
      <c r="F75" s="387"/>
      <c r="G75" s="387"/>
      <c r="H75" s="387"/>
      <c r="I75" s="388" t="s">
        <v>2039</v>
      </c>
      <c r="J75" s="387"/>
      <c r="K75" s="387"/>
      <c r="L75" s="387"/>
      <c r="M75" s="387"/>
      <c r="N75" s="387"/>
      <c r="O75" s="387"/>
      <c r="P75" s="387"/>
      <c r="Q75" s="387"/>
      <c r="R75" s="387"/>
      <c r="S75" s="387"/>
      <c r="T75" s="387"/>
      <c r="U75" s="387"/>
      <c r="V75" s="387"/>
    </row>
    <row r="76" spans="1:22" s="383" customFormat="1" ht="33.75" outlineLevel="1" x14ac:dyDescent="0.2">
      <c r="A76" s="405">
        <v>73</v>
      </c>
      <c r="C76" s="9" t="str">
        <f t="shared" si="1"/>
        <v>3</v>
      </c>
      <c r="D76" s="9" t="s">
        <v>522</v>
      </c>
      <c r="E76" s="11"/>
      <c r="F76" s="11"/>
      <c r="G76" s="11"/>
      <c r="H76" s="11"/>
      <c r="I76" s="10" t="s">
        <v>793</v>
      </c>
      <c r="J76" s="9">
        <v>10.3</v>
      </c>
      <c r="K76" s="9" t="s">
        <v>178</v>
      </c>
      <c r="L76" s="9" t="s">
        <v>785</v>
      </c>
      <c r="M76" s="9" t="s">
        <v>794</v>
      </c>
      <c r="N76" s="9" t="s">
        <v>787</v>
      </c>
      <c r="O76" s="9" t="s">
        <v>788</v>
      </c>
      <c r="P76" s="9" t="s">
        <v>795</v>
      </c>
      <c r="Q76" s="9" t="str">
        <f>M76</f>
        <v>Montri S.</v>
      </c>
      <c r="R76" s="9" t="s">
        <v>795</v>
      </c>
      <c r="S76" s="9" t="s">
        <v>791</v>
      </c>
      <c r="T76" s="9"/>
      <c r="U76" s="9"/>
      <c r="V76" s="11"/>
    </row>
    <row r="77" spans="1:22" s="383" customFormat="1" ht="33.75" outlineLevel="1" x14ac:dyDescent="0.2">
      <c r="A77" s="405">
        <v>74</v>
      </c>
      <c r="C77" s="9" t="str">
        <f t="shared" si="1"/>
        <v>3</v>
      </c>
      <c r="D77" s="9" t="s">
        <v>796</v>
      </c>
      <c r="E77" s="11"/>
      <c r="F77" s="11"/>
      <c r="G77" s="11"/>
      <c r="H77" s="11"/>
      <c r="I77" s="10" t="s">
        <v>797</v>
      </c>
      <c r="J77" s="11"/>
      <c r="K77" s="11"/>
      <c r="L77" s="9" t="s">
        <v>785</v>
      </c>
      <c r="M77" s="9" t="s">
        <v>794</v>
      </c>
      <c r="N77" s="9" t="s">
        <v>787</v>
      </c>
      <c r="O77" s="9" t="s">
        <v>788</v>
      </c>
      <c r="P77" s="9" t="s">
        <v>795</v>
      </c>
      <c r="Q77" s="9" t="str">
        <f>M77</f>
        <v>Montri S.</v>
      </c>
      <c r="R77" s="9" t="s">
        <v>795</v>
      </c>
      <c r="S77" s="9" t="s">
        <v>791</v>
      </c>
      <c r="T77" s="9"/>
      <c r="U77" s="9"/>
      <c r="V77" s="11"/>
    </row>
    <row r="78" spans="1:22" s="383" customFormat="1" ht="33.75" outlineLevel="1" x14ac:dyDescent="0.2">
      <c r="A78" s="405">
        <v>75</v>
      </c>
      <c r="C78" s="9" t="str">
        <f t="shared" si="1"/>
        <v>3</v>
      </c>
      <c r="D78" s="9" t="s">
        <v>798</v>
      </c>
      <c r="E78" s="11"/>
      <c r="F78" s="11"/>
      <c r="G78" s="11"/>
      <c r="H78" s="11"/>
      <c r="I78" s="10" t="s">
        <v>799</v>
      </c>
      <c r="J78" s="11"/>
      <c r="K78" s="11"/>
      <c r="L78" s="9" t="s">
        <v>785</v>
      </c>
      <c r="M78" s="9" t="s">
        <v>794</v>
      </c>
      <c r="N78" s="9" t="s">
        <v>787</v>
      </c>
      <c r="O78" s="9" t="s">
        <v>788</v>
      </c>
      <c r="P78" s="9" t="s">
        <v>795</v>
      </c>
      <c r="Q78" s="9" t="str">
        <f>M78</f>
        <v>Montri S.</v>
      </c>
      <c r="R78" s="9" t="s">
        <v>795</v>
      </c>
      <c r="S78" s="9" t="s">
        <v>791</v>
      </c>
      <c r="T78" s="9"/>
      <c r="U78" s="9"/>
      <c r="V78" s="11"/>
    </row>
    <row r="79" spans="1:22" s="392" customFormat="1" ht="39" outlineLevel="1" x14ac:dyDescent="0.2">
      <c r="A79" s="405">
        <v>76</v>
      </c>
      <c r="C79" s="14" t="str">
        <f t="shared" si="1"/>
        <v>3</v>
      </c>
      <c r="D79" s="14" t="s">
        <v>498</v>
      </c>
      <c r="E79" s="17"/>
      <c r="F79" s="17"/>
      <c r="G79" s="17"/>
      <c r="H79" s="17"/>
      <c r="I79" s="16" t="s">
        <v>800</v>
      </c>
      <c r="J79" s="17"/>
      <c r="K79" s="17"/>
      <c r="L79" s="14" t="s">
        <v>785</v>
      </c>
      <c r="M79" s="14" t="s">
        <v>794</v>
      </c>
      <c r="N79" s="14" t="s">
        <v>787</v>
      </c>
      <c r="O79" s="14" t="s">
        <v>788</v>
      </c>
      <c r="P79" s="14" t="s">
        <v>801</v>
      </c>
      <c r="Q79" s="14" t="str">
        <f>M79</f>
        <v>Montri S.</v>
      </c>
      <c r="R79" s="14" t="s">
        <v>795</v>
      </c>
      <c r="S79" s="14" t="s">
        <v>791</v>
      </c>
      <c r="T79" s="14"/>
      <c r="U79" s="14"/>
      <c r="V79" s="18" t="s">
        <v>527</v>
      </c>
    </row>
    <row r="80" spans="1:22" s="392" customFormat="1" ht="39" outlineLevel="1" x14ac:dyDescent="0.2">
      <c r="A80" s="405">
        <v>77</v>
      </c>
      <c r="C80" s="14" t="str">
        <f t="shared" si="1"/>
        <v>3</v>
      </c>
      <c r="D80" s="14" t="s">
        <v>500</v>
      </c>
      <c r="E80" s="17"/>
      <c r="F80" s="17"/>
      <c r="G80" s="17"/>
      <c r="H80" s="17"/>
      <c r="I80" s="16" t="s">
        <v>802</v>
      </c>
      <c r="J80" s="14">
        <v>10.9</v>
      </c>
      <c r="K80" s="14" t="s">
        <v>178</v>
      </c>
      <c r="L80" s="14" t="s">
        <v>785</v>
      </c>
      <c r="M80" s="14" t="s">
        <v>794</v>
      </c>
      <c r="N80" s="14" t="s">
        <v>787</v>
      </c>
      <c r="O80" s="14" t="s">
        <v>788</v>
      </c>
      <c r="P80" s="14" t="s">
        <v>801</v>
      </c>
      <c r="Q80" s="14" t="str">
        <f>M80</f>
        <v>Montri S.</v>
      </c>
      <c r="R80" s="14" t="s">
        <v>795</v>
      </c>
      <c r="S80" s="14" t="s">
        <v>791</v>
      </c>
      <c r="T80" s="14"/>
      <c r="U80" s="14"/>
      <c r="V80" s="18" t="s">
        <v>527</v>
      </c>
    </row>
    <row r="81" spans="1:22" s="383" customFormat="1" ht="33.75" outlineLevel="1" x14ac:dyDescent="0.2">
      <c r="A81" s="405">
        <v>78</v>
      </c>
      <c r="C81" s="9" t="str">
        <f t="shared" si="1"/>
        <v>3</v>
      </c>
      <c r="D81" s="9" t="s">
        <v>521</v>
      </c>
      <c r="E81" s="9"/>
      <c r="F81" s="9"/>
      <c r="G81" s="9"/>
      <c r="H81" s="11"/>
      <c r="I81" s="10" t="s">
        <v>803</v>
      </c>
      <c r="J81" s="9">
        <v>10.1</v>
      </c>
      <c r="K81" s="9" t="s">
        <v>178</v>
      </c>
      <c r="L81" s="9" t="s">
        <v>785</v>
      </c>
      <c r="M81" s="9" t="s">
        <v>794</v>
      </c>
      <c r="N81" s="9" t="s">
        <v>787</v>
      </c>
      <c r="O81" s="9" t="s">
        <v>788</v>
      </c>
      <c r="P81" s="9" t="s">
        <v>801</v>
      </c>
      <c r="Q81" s="9" t="str">
        <f>+M81</f>
        <v>Montri S.</v>
      </c>
      <c r="R81" s="9" t="s">
        <v>795</v>
      </c>
      <c r="S81" s="9" t="s">
        <v>791</v>
      </c>
      <c r="T81" s="9"/>
      <c r="U81" s="9"/>
      <c r="V81" s="11"/>
    </row>
    <row r="82" spans="1:22" s="383" customFormat="1" ht="39" outlineLevel="1" x14ac:dyDescent="0.2">
      <c r="A82" s="405">
        <v>79</v>
      </c>
      <c r="C82" s="9" t="str">
        <f t="shared" si="1"/>
        <v>3</v>
      </c>
      <c r="D82" s="9" t="s">
        <v>804</v>
      </c>
      <c r="E82" s="9" t="s">
        <v>805</v>
      </c>
      <c r="F82" s="8">
        <v>45896</v>
      </c>
      <c r="G82" s="9" t="s">
        <v>767</v>
      </c>
      <c r="H82" s="11"/>
      <c r="I82" s="10" t="s">
        <v>806</v>
      </c>
      <c r="J82" s="9">
        <v>10.1</v>
      </c>
      <c r="K82" s="9" t="s">
        <v>178</v>
      </c>
      <c r="L82" s="9" t="s">
        <v>785</v>
      </c>
      <c r="M82" s="9" t="s">
        <v>794</v>
      </c>
      <c r="N82" s="9" t="s">
        <v>787</v>
      </c>
      <c r="O82" s="9" t="s">
        <v>788</v>
      </c>
      <c r="P82" s="9" t="s">
        <v>801</v>
      </c>
      <c r="Q82" s="9" t="str">
        <f>+M82</f>
        <v>Montri S.</v>
      </c>
      <c r="R82" s="9" t="s">
        <v>795</v>
      </c>
      <c r="S82" s="9" t="s">
        <v>791</v>
      </c>
      <c r="T82" s="9"/>
      <c r="U82" s="9"/>
      <c r="V82" s="12" t="s">
        <v>768</v>
      </c>
    </row>
    <row r="83" spans="1:22" s="383" customFormat="1" ht="39" outlineLevel="1" x14ac:dyDescent="0.2">
      <c r="A83" s="405">
        <v>80</v>
      </c>
      <c r="C83" s="9" t="str">
        <f t="shared" si="1"/>
        <v>3</v>
      </c>
      <c r="D83" s="9" t="s">
        <v>804</v>
      </c>
      <c r="E83" s="9" t="s">
        <v>805</v>
      </c>
      <c r="F83" s="8">
        <v>46041</v>
      </c>
      <c r="G83" s="9" t="s">
        <v>769</v>
      </c>
      <c r="H83" s="11"/>
      <c r="I83" s="10" t="s">
        <v>806</v>
      </c>
      <c r="J83" s="9">
        <v>10.1</v>
      </c>
      <c r="K83" s="9" t="s">
        <v>178</v>
      </c>
      <c r="L83" s="9" t="s">
        <v>785</v>
      </c>
      <c r="M83" s="9" t="s">
        <v>794</v>
      </c>
      <c r="N83" s="9" t="s">
        <v>787</v>
      </c>
      <c r="O83" s="9" t="s">
        <v>788</v>
      </c>
      <c r="P83" s="9" t="s">
        <v>801</v>
      </c>
      <c r="Q83" s="9" t="str">
        <f>+M83</f>
        <v>Montri S.</v>
      </c>
      <c r="R83" s="9" t="s">
        <v>795</v>
      </c>
      <c r="S83" s="9" t="s">
        <v>791</v>
      </c>
      <c r="T83" s="9"/>
      <c r="U83" s="9"/>
      <c r="V83" s="12" t="s">
        <v>768</v>
      </c>
    </row>
    <row r="84" spans="1:22" s="383" customFormat="1" ht="33.75" outlineLevel="1" x14ac:dyDescent="0.2">
      <c r="A84" s="405">
        <v>81</v>
      </c>
      <c r="C84" s="9" t="str">
        <f t="shared" si="1"/>
        <v>3</v>
      </c>
      <c r="D84" s="9" t="s">
        <v>807</v>
      </c>
      <c r="E84" s="9"/>
      <c r="F84" s="9"/>
      <c r="G84" s="9"/>
      <c r="H84" s="11"/>
      <c r="I84" s="10" t="s">
        <v>808</v>
      </c>
      <c r="J84" s="9">
        <v>10.1</v>
      </c>
      <c r="K84" s="9" t="s">
        <v>178</v>
      </c>
      <c r="L84" s="9" t="s">
        <v>785</v>
      </c>
      <c r="M84" s="9" t="s">
        <v>794</v>
      </c>
      <c r="N84" s="9" t="s">
        <v>787</v>
      </c>
      <c r="O84" s="9" t="s">
        <v>788</v>
      </c>
      <c r="P84" s="9" t="s">
        <v>801</v>
      </c>
      <c r="Q84" s="9" t="str">
        <f>+M84</f>
        <v>Montri S.</v>
      </c>
      <c r="R84" s="9" t="s">
        <v>795</v>
      </c>
      <c r="S84" s="9" t="s">
        <v>791</v>
      </c>
      <c r="T84" s="9"/>
      <c r="U84" s="9"/>
      <c r="V84" s="11"/>
    </row>
    <row r="85" spans="1:22" s="383" customFormat="1" ht="35.25" outlineLevel="1" x14ac:dyDescent="0.2">
      <c r="A85" s="405">
        <v>82</v>
      </c>
      <c r="C85" s="387" t="str">
        <f t="shared" si="1"/>
        <v/>
      </c>
      <c r="D85" s="387"/>
      <c r="E85" s="387"/>
      <c r="F85" s="387"/>
      <c r="G85" s="387"/>
      <c r="H85" s="387"/>
      <c r="I85" s="388" t="s">
        <v>2659</v>
      </c>
      <c r="J85" s="387"/>
      <c r="K85" s="387"/>
      <c r="L85" s="387"/>
      <c r="M85" s="387"/>
      <c r="N85" s="387"/>
      <c r="O85" s="387"/>
      <c r="P85" s="387"/>
      <c r="Q85" s="387"/>
      <c r="R85" s="387"/>
      <c r="S85" s="387"/>
      <c r="T85" s="387"/>
      <c r="U85" s="387"/>
      <c r="V85" s="387"/>
    </row>
    <row r="86" spans="1:22" s="383" customFormat="1" ht="33.75" outlineLevel="1" x14ac:dyDescent="0.2">
      <c r="A86" s="405">
        <v>83</v>
      </c>
      <c r="C86" s="9" t="str">
        <f t="shared" si="1"/>
        <v>4</v>
      </c>
      <c r="D86" s="9" t="s">
        <v>2748</v>
      </c>
      <c r="E86" s="11"/>
      <c r="F86" s="11"/>
      <c r="G86" s="11"/>
      <c r="H86" s="11"/>
      <c r="I86" s="10" t="s">
        <v>2749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s="383" customFormat="1" ht="33.75" outlineLevel="1" x14ac:dyDescent="0.2">
      <c r="A87" s="405">
        <v>84</v>
      </c>
      <c r="C87" s="9" t="str">
        <f t="shared" si="1"/>
        <v>4</v>
      </c>
      <c r="D87" s="9" t="s">
        <v>2750</v>
      </c>
      <c r="E87" s="11"/>
      <c r="F87" s="11"/>
      <c r="G87" s="11"/>
      <c r="H87" s="11"/>
      <c r="I87" s="10" t="s">
        <v>2751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s="383" customFormat="1" ht="35.25" outlineLevel="1" x14ac:dyDescent="0.2">
      <c r="A88" s="405">
        <v>85</v>
      </c>
      <c r="C88" s="387" t="str">
        <f t="shared" si="1"/>
        <v/>
      </c>
      <c r="D88" s="387"/>
      <c r="E88" s="387"/>
      <c r="F88" s="387"/>
      <c r="G88" s="387"/>
      <c r="H88" s="387"/>
      <c r="I88" s="388" t="s">
        <v>2660</v>
      </c>
      <c r="J88" s="387"/>
      <c r="K88" s="387"/>
      <c r="L88" s="387"/>
      <c r="M88" s="387"/>
      <c r="N88" s="387"/>
      <c r="O88" s="387"/>
      <c r="P88" s="387"/>
      <c r="Q88" s="387"/>
      <c r="R88" s="387"/>
      <c r="S88" s="387"/>
      <c r="T88" s="387"/>
      <c r="U88" s="387"/>
      <c r="V88" s="387"/>
    </row>
    <row r="89" spans="1:22" s="383" customFormat="1" ht="33.75" outlineLevel="1" x14ac:dyDescent="0.2">
      <c r="A89" s="405">
        <v>86</v>
      </c>
      <c r="C89" s="9" t="str">
        <f t="shared" si="1"/>
        <v>5</v>
      </c>
      <c r="D89" s="9" t="s">
        <v>2752</v>
      </c>
      <c r="E89" s="11"/>
      <c r="F89" s="11"/>
      <c r="G89" s="11"/>
      <c r="H89" s="11"/>
      <c r="I89" s="10" t="s">
        <v>2753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s="383" customFormat="1" ht="33.75" outlineLevel="1" x14ac:dyDescent="0.2">
      <c r="A90" s="405">
        <v>87</v>
      </c>
      <c r="C90" s="9" t="str">
        <f t="shared" si="1"/>
        <v>5</v>
      </c>
      <c r="D90" s="9" t="s">
        <v>2754</v>
      </c>
      <c r="E90" s="11"/>
      <c r="F90" s="11"/>
      <c r="G90" s="11"/>
      <c r="H90" s="11"/>
      <c r="I90" s="10" t="s">
        <v>2755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s="392" customFormat="1" ht="39" outlineLevel="1" x14ac:dyDescent="0.2">
      <c r="A91" s="405">
        <v>88</v>
      </c>
      <c r="C91" s="14" t="str">
        <f t="shared" si="1"/>
        <v>5</v>
      </c>
      <c r="D91" s="14" t="s">
        <v>2756</v>
      </c>
      <c r="E91" s="17"/>
      <c r="F91" s="17"/>
      <c r="G91" s="17"/>
      <c r="H91" s="17"/>
      <c r="I91" s="16" t="s">
        <v>2757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8" t="s">
        <v>527</v>
      </c>
    </row>
    <row r="92" spans="1:22" s="392" customFormat="1" ht="39" outlineLevel="1" x14ac:dyDescent="0.2">
      <c r="A92" s="405">
        <v>89</v>
      </c>
      <c r="C92" s="14" t="str">
        <f t="shared" si="1"/>
        <v>5</v>
      </c>
      <c r="D92" s="14" t="s">
        <v>2758</v>
      </c>
      <c r="E92" s="17"/>
      <c r="F92" s="17"/>
      <c r="G92" s="17"/>
      <c r="H92" s="17"/>
      <c r="I92" s="16" t="s">
        <v>2759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8" t="s">
        <v>527</v>
      </c>
    </row>
    <row r="93" spans="1:22" s="383" customFormat="1" ht="33.75" outlineLevel="1" x14ac:dyDescent="0.2">
      <c r="A93" s="405">
        <v>90</v>
      </c>
      <c r="C93" s="9" t="str">
        <f t="shared" si="1"/>
        <v>5</v>
      </c>
      <c r="D93" s="9" t="s">
        <v>2760</v>
      </c>
      <c r="E93" s="11"/>
      <c r="F93" s="11"/>
      <c r="G93" s="11"/>
      <c r="H93" s="11"/>
      <c r="I93" s="10" t="s">
        <v>2761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s="383" customFormat="1" ht="35.25" outlineLevel="1" x14ac:dyDescent="0.2">
      <c r="A94" s="405">
        <v>91</v>
      </c>
      <c r="C94" s="387" t="str">
        <f t="shared" si="1"/>
        <v/>
      </c>
      <c r="D94" s="387"/>
      <c r="E94" s="387"/>
      <c r="F94" s="387"/>
      <c r="G94" s="387"/>
      <c r="H94" s="387"/>
      <c r="I94" s="388" t="s">
        <v>2683</v>
      </c>
      <c r="J94" s="387"/>
      <c r="K94" s="387"/>
      <c r="L94" s="387"/>
      <c r="M94" s="387"/>
      <c r="N94" s="387"/>
      <c r="O94" s="387"/>
      <c r="P94" s="387"/>
      <c r="Q94" s="387"/>
      <c r="R94" s="387"/>
      <c r="S94" s="387"/>
      <c r="T94" s="387"/>
      <c r="U94" s="387"/>
      <c r="V94" s="387"/>
    </row>
    <row r="95" spans="1:22" s="383" customFormat="1" ht="33.75" outlineLevel="1" x14ac:dyDescent="0.2">
      <c r="A95" s="405">
        <v>92</v>
      </c>
      <c r="C95" s="9" t="str">
        <f t="shared" si="1"/>
        <v>6</v>
      </c>
      <c r="D95" s="9" t="s">
        <v>2392</v>
      </c>
      <c r="E95" s="11"/>
      <c r="F95" s="11"/>
      <c r="G95" s="11"/>
      <c r="H95" s="11"/>
      <c r="I95" s="10" t="s">
        <v>2393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s="383" customFormat="1" ht="33.75" outlineLevel="1" x14ac:dyDescent="0.2">
      <c r="A96" s="405">
        <v>93</v>
      </c>
      <c r="C96" s="9" t="str">
        <f t="shared" si="1"/>
        <v>6</v>
      </c>
      <c r="D96" s="9" t="s">
        <v>2396</v>
      </c>
      <c r="E96" s="11"/>
      <c r="F96" s="11"/>
      <c r="G96" s="11"/>
      <c r="H96" s="11"/>
      <c r="I96" s="10" t="s">
        <v>2397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s="392" customFormat="1" ht="39" outlineLevel="1" x14ac:dyDescent="0.2">
      <c r="A97" s="405">
        <v>94</v>
      </c>
      <c r="C97" s="14" t="str">
        <f t="shared" si="1"/>
        <v>6</v>
      </c>
      <c r="D97" s="14" t="s">
        <v>2400</v>
      </c>
      <c r="E97" s="17"/>
      <c r="F97" s="17"/>
      <c r="G97" s="17"/>
      <c r="H97" s="17"/>
      <c r="I97" s="16" t="s">
        <v>2401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8" t="s">
        <v>527</v>
      </c>
    </row>
    <row r="98" spans="1:22" s="392" customFormat="1" ht="39" outlineLevel="1" x14ac:dyDescent="0.2">
      <c r="A98" s="405">
        <v>95</v>
      </c>
      <c r="C98" s="14" t="str">
        <f t="shared" si="1"/>
        <v>6</v>
      </c>
      <c r="D98" s="14" t="s">
        <v>2404</v>
      </c>
      <c r="E98" s="17"/>
      <c r="F98" s="17"/>
      <c r="G98" s="17"/>
      <c r="H98" s="17"/>
      <c r="I98" s="16" t="s">
        <v>2405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8" t="s">
        <v>527</v>
      </c>
    </row>
    <row r="99" spans="1:22" s="383" customFormat="1" ht="33.75" outlineLevel="1" x14ac:dyDescent="0.2">
      <c r="A99" s="405">
        <v>96</v>
      </c>
      <c r="C99" s="9" t="str">
        <f t="shared" si="1"/>
        <v>6</v>
      </c>
      <c r="D99" s="9" t="s">
        <v>2408</v>
      </c>
      <c r="E99" s="11"/>
      <c r="F99" s="11"/>
      <c r="G99" s="11"/>
      <c r="H99" s="11"/>
      <c r="I99" s="10" t="s">
        <v>2409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s="383" customFormat="1" ht="33.75" outlineLevel="1" x14ac:dyDescent="0.2">
      <c r="A100" s="405">
        <v>97</v>
      </c>
      <c r="C100" s="9" t="str">
        <f t="shared" si="1"/>
        <v>6</v>
      </c>
      <c r="D100" s="9" t="s">
        <v>2412</v>
      </c>
      <c r="E100" s="11"/>
      <c r="F100" s="11"/>
      <c r="G100" s="11"/>
      <c r="H100" s="11"/>
      <c r="I100" s="10" t="s">
        <v>2413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s="383" customFormat="1" ht="33.75" outlineLevel="1" x14ac:dyDescent="0.2">
      <c r="A101" s="405">
        <v>98</v>
      </c>
      <c r="C101" s="9" t="str">
        <f t="shared" si="1"/>
        <v>6</v>
      </c>
      <c r="D101" s="9" t="s">
        <v>2416</v>
      </c>
      <c r="E101" s="11"/>
      <c r="F101" s="11"/>
      <c r="G101" s="11"/>
      <c r="H101" s="11"/>
      <c r="I101" s="10" t="s">
        <v>2417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s="383" customFormat="1" ht="35.25" outlineLevel="1" x14ac:dyDescent="0.2">
      <c r="A102" s="405">
        <v>99</v>
      </c>
      <c r="C102" s="387" t="str">
        <f t="shared" si="1"/>
        <v/>
      </c>
      <c r="D102" s="387"/>
      <c r="E102" s="387"/>
      <c r="F102" s="387"/>
      <c r="G102" s="387"/>
      <c r="H102" s="387"/>
      <c r="I102" s="388" t="s">
        <v>2699</v>
      </c>
      <c r="J102" s="387"/>
      <c r="K102" s="387"/>
      <c r="L102" s="387"/>
      <c r="M102" s="387"/>
      <c r="N102" s="387"/>
      <c r="O102" s="387"/>
      <c r="P102" s="387"/>
      <c r="Q102" s="387"/>
      <c r="R102" s="387"/>
      <c r="S102" s="387"/>
      <c r="T102" s="387"/>
      <c r="U102" s="387"/>
      <c r="V102" s="387"/>
    </row>
    <row r="103" spans="1:22" s="383" customFormat="1" ht="33.75" outlineLevel="1" x14ac:dyDescent="0.2">
      <c r="A103" s="405">
        <v>100</v>
      </c>
      <c r="C103" s="9" t="str">
        <f t="shared" si="1"/>
        <v>6</v>
      </c>
      <c r="D103" s="9" t="s">
        <v>2394</v>
      </c>
      <c r="E103" s="11"/>
      <c r="F103" s="11"/>
      <c r="G103" s="11"/>
      <c r="H103" s="11"/>
      <c r="I103" s="10" t="s">
        <v>2395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s="383" customFormat="1" ht="33.75" outlineLevel="1" x14ac:dyDescent="0.2">
      <c r="A104" s="405">
        <v>101</v>
      </c>
      <c r="C104" s="9" t="str">
        <f t="shared" si="1"/>
        <v>6</v>
      </c>
      <c r="D104" s="9" t="s">
        <v>2398</v>
      </c>
      <c r="E104" s="11"/>
      <c r="F104" s="11"/>
      <c r="G104" s="11"/>
      <c r="H104" s="11"/>
      <c r="I104" s="10" t="s">
        <v>2399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s="392" customFormat="1" ht="39" outlineLevel="1" x14ac:dyDescent="0.2">
      <c r="A105" s="405">
        <v>102</v>
      </c>
      <c r="C105" s="14" t="str">
        <f t="shared" si="1"/>
        <v>6</v>
      </c>
      <c r="D105" s="14" t="s">
        <v>2402</v>
      </c>
      <c r="E105" s="17"/>
      <c r="F105" s="17"/>
      <c r="G105" s="17"/>
      <c r="H105" s="17"/>
      <c r="I105" s="16" t="s">
        <v>2403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8" t="s">
        <v>527</v>
      </c>
    </row>
    <row r="106" spans="1:22" s="392" customFormat="1" ht="39" outlineLevel="1" x14ac:dyDescent="0.2">
      <c r="A106" s="405">
        <v>103</v>
      </c>
      <c r="C106" s="14" t="str">
        <f t="shared" si="1"/>
        <v>6</v>
      </c>
      <c r="D106" s="14" t="s">
        <v>2406</v>
      </c>
      <c r="E106" s="17"/>
      <c r="F106" s="17"/>
      <c r="G106" s="17"/>
      <c r="H106" s="17"/>
      <c r="I106" s="16" t="s">
        <v>2407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8" t="s">
        <v>527</v>
      </c>
    </row>
    <row r="107" spans="1:22" s="383" customFormat="1" ht="33.75" outlineLevel="1" x14ac:dyDescent="0.2">
      <c r="A107" s="405">
        <v>104</v>
      </c>
      <c r="C107" s="9" t="str">
        <f t="shared" si="1"/>
        <v>6</v>
      </c>
      <c r="D107" s="9" t="s">
        <v>2410</v>
      </c>
      <c r="E107" s="11"/>
      <c r="F107" s="11"/>
      <c r="G107" s="11"/>
      <c r="H107" s="11"/>
      <c r="I107" s="10" t="s">
        <v>2411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s="383" customFormat="1" ht="33.75" outlineLevel="1" x14ac:dyDescent="0.2">
      <c r="A108" s="405">
        <v>105</v>
      </c>
      <c r="C108" s="9" t="str">
        <f t="shared" si="1"/>
        <v>6</v>
      </c>
      <c r="D108" s="9" t="s">
        <v>2414</v>
      </c>
      <c r="E108" s="11"/>
      <c r="F108" s="11"/>
      <c r="G108" s="11"/>
      <c r="H108" s="11"/>
      <c r="I108" s="10" t="s">
        <v>2415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s="383" customFormat="1" ht="33.75" outlineLevel="1" x14ac:dyDescent="0.2">
      <c r="A109" s="405">
        <v>106</v>
      </c>
      <c r="C109" s="9" t="str">
        <f t="shared" si="1"/>
        <v>6</v>
      </c>
      <c r="D109" s="9" t="s">
        <v>2418</v>
      </c>
      <c r="E109" s="11"/>
      <c r="F109" s="11"/>
      <c r="G109" s="11"/>
      <c r="H109" s="11"/>
      <c r="I109" s="10" t="s">
        <v>2419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s="383" customFormat="1" ht="35.25" outlineLevel="1" x14ac:dyDescent="0.2">
      <c r="A110" s="405">
        <v>107</v>
      </c>
      <c r="C110" s="387" t="str">
        <f t="shared" si="1"/>
        <v/>
      </c>
      <c r="D110" s="387"/>
      <c r="E110" s="387"/>
      <c r="F110" s="387"/>
      <c r="G110" s="387"/>
      <c r="H110" s="387"/>
      <c r="I110" s="388" t="s">
        <v>2700</v>
      </c>
      <c r="J110" s="387"/>
      <c r="K110" s="387"/>
      <c r="L110" s="387"/>
      <c r="M110" s="387"/>
      <c r="N110" s="387"/>
      <c r="O110" s="387"/>
      <c r="P110" s="387"/>
      <c r="Q110" s="387"/>
      <c r="R110" s="387"/>
      <c r="S110" s="387"/>
      <c r="T110" s="387"/>
      <c r="U110" s="387"/>
      <c r="V110" s="387"/>
    </row>
    <row r="111" spans="1:22" s="383" customFormat="1" ht="33.75" outlineLevel="1" x14ac:dyDescent="0.2">
      <c r="A111" s="405">
        <v>108</v>
      </c>
      <c r="C111" s="9" t="str">
        <f t="shared" si="1"/>
        <v>7</v>
      </c>
      <c r="D111" s="9" t="s">
        <v>2762</v>
      </c>
      <c r="E111" s="11"/>
      <c r="F111" s="11"/>
      <c r="G111" s="11"/>
      <c r="H111" s="11"/>
      <c r="I111" s="10" t="s">
        <v>2763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s="383" customFormat="1" ht="33.75" outlineLevel="1" x14ac:dyDescent="0.2">
      <c r="A112" s="405">
        <v>109</v>
      </c>
      <c r="C112" s="9" t="str">
        <f t="shared" si="1"/>
        <v>7</v>
      </c>
      <c r="D112" s="9" t="s">
        <v>2764</v>
      </c>
      <c r="E112" s="11"/>
      <c r="F112" s="11"/>
      <c r="G112" s="11"/>
      <c r="H112" s="11"/>
      <c r="I112" s="10" t="s">
        <v>2765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s="383" customFormat="1" ht="35.25" outlineLevel="1" x14ac:dyDescent="0.2">
      <c r="A113" s="405">
        <v>110</v>
      </c>
      <c r="C113" s="387" t="str">
        <f t="shared" si="1"/>
        <v/>
      </c>
      <c r="D113" s="387"/>
      <c r="E113" s="387"/>
      <c r="F113" s="387"/>
      <c r="G113" s="387"/>
      <c r="H113" s="387"/>
      <c r="I113" s="388" t="s">
        <v>2701</v>
      </c>
      <c r="J113" s="387"/>
      <c r="K113" s="387"/>
      <c r="L113" s="387"/>
      <c r="M113" s="387"/>
      <c r="N113" s="387"/>
      <c r="O113" s="387"/>
      <c r="P113" s="387"/>
      <c r="Q113" s="387"/>
      <c r="R113" s="387"/>
      <c r="S113" s="387"/>
      <c r="T113" s="387"/>
      <c r="U113" s="387"/>
      <c r="V113" s="387"/>
    </row>
    <row r="114" spans="1:22" s="383" customFormat="1" ht="33.75" outlineLevel="1" x14ac:dyDescent="0.2">
      <c r="A114" s="405">
        <v>111</v>
      </c>
      <c r="C114" s="9" t="str">
        <f t="shared" si="1"/>
        <v>8</v>
      </c>
      <c r="D114" s="9" t="s">
        <v>2766</v>
      </c>
      <c r="E114" s="11"/>
      <c r="F114" s="11"/>
      <c r="G114" s="11"/>
      <c r="H114" s="11"/>
      <c r="I114" s="10" t="s">
        <v>2767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s="383" customFormat="1" ht="33.75" outlineLevel="1" x14ac:dyDescent="0.2">
      <c r="A115" s="405">
        <v>112</v>
      </c>
      <c r="C115" s="9" t="str">
        <f t="shared" si="1"/>
        <v>8</v>
      </c>
      <c r="D115" s="9" t="s">
        <v>2768</v>
      </c>
      <c r="E115" s="11"/>
      <c r="F115" s="11"/>
      <c r="G115" s="11"/>
      <c r="H115" s="11"/>
      <c r="I115" s="10" t="s">
        <v>2769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s="392" customFormat="1" ht="39" outlineLevel="1" x14ac:dyDescent="0.2">
      <c r="A116" s="405">
        <v>113</v>
      </c>
      <c r="C116" s="14" t="str">
        <f t="shared" si="1"/>
        <v>8</v>
      </c>
      <c r="D116" s="14" t="s">
        <v>2770</v>
      </c>
      <c r="E116" s="17"/>
      <c r="F116" s="17"/>
      <c r="G116" s="17"/>
      <c r="H116" s="17"/>
      <c r="I116" s="16" t="s">
        <v>2771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8" t="s">
        <v>527</v>
      </c>
    </row>
    <row r="117" spans="1:22" s="392" customFormat="1" ht="39" outlineLevel="1" x14ac:dyDescent="0.2">
      <c r="A117" s="405">
        <v>114</v>
      </c>
      <c r="C117" s="14" t="str">
        <f t="shared" si="1"/>
        <v>8</v>
      </c>
      <c r="D117" s="14" t="s">
        <v>2772</v>
      </c>
      <c r="E117" s="17"/>
      <c r="F117" s="17"/>
      <c r="G117" s="17"/>
      <c r="H117" s="17"/>
      <c r="I117" s="16" t="s">
        <v>2773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8" t="s">
        <v>527</v>
      </c>
    </row>
    <row r="118" spans="1:22" s="383" customFormat="1" ht="33.75" outlineLevel="1" x14ac:dyDescent="0.2">
      <c r="A118" s="405">
        <v>115</v>
      </c>
      <c r="C118" s="9" t="str">
        <f t="shared" si="1"/>
        <v>8</v>
      </c>
      <c r="D118" s="9" t="s">
        <v>2774</v>
      </c>
      <c r="E118" s="11"/>
      <c r="F118" s="11"/>
      <c r="G118" s="11"/>
      <c r="H118" s="11"/>
      <c r="I118" s="10" t="s">
        <v>2775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s="383" customFormat="1" ht="33.75" outlineLevel="1" x14ac:dyDescent="0.2">
      <c r="A119" s="405">
        <v>116</v>
      </c>
      <c r="C119" s="9" t="str">
        <f t="shared" si="1"/>
        <v>8</v>
      </c>
      <c r="D119" s="9" t="s">
        <v>2776</v>
      </c>
      <c r="E119" s="11"/>
      <c r="F119" s="11"/>
      <c r="G119" s="11"/>
      <c r="H119" s="11"/>
      <c r="I119" s="10" t="s">
        <v>2777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s="383" customFormat="1" ht="33.75" outlineLevel="1" x14ac:dyDescent="0.2">
      <c r="A120" s="405">
        <v>117</v>
      </c>
      <c r="C120" s="9" t="str">
        <f t="shared" si="1"/>
        <v>8</v>
      </c>
      <c r="D120" s="9" t="s">
        <v>2778</v>
      </c>
      <c r="E120" s="11"/>
      <c r="F120" s="11"/>
      <c r="G120" s="11"/>
      <c r="H120" s="11"/>
      <c r="I120" s="10" t="s">
        <v>2779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s="383" customFormat="1" ht="33.75" outlineLevel="1" x14ac:dyDescent="0.2">
      <c r="A121" s="405">
        <v>118</v>
      </c>
      <c r="C121" s="9" t="str">
        <f t="shared" si="1"/>
        <v>8</v>
      </c>
      <c r="D121" s="9" t="s">
        <v>2780</v>
      </c>
      <c r="E121" s="11"/>
      <c r="F121" s="11"/>
      <c r="G121" s="11"/>
      <c r="H121" s="11"/>
      <c r="I121" s="10" t="s">
        <v>2781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s="383" customFormat="1" ht="33.75" outlineLevel="1" x14ac:dyDescent="0.2">
      <c r="A122" s="405">
        <v>119</v>
      </c>
      <c r="C122" s="9" t="str">
        <f t="shared" si="1"/>
        <v>8</v>
      </c>
      <c r="D122" s="9" t="s">
        <v>2782</v>
      </c>
      <c r="E122" s="11"/>
      <c r="F122" s="11"/>
      <c r="G122" s="11"/>
      <c r="H122" s="11"/>
      <c r="I122" s="10" t="s">
        <v>2783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s="383" customFormat="1" ht="33.75" outlineLevel="1" x14ac:dyDescent="0.2">
      <c r="A123" s="405">
        <v>120</v>
      </c>
      <c r="C123" s="9" t="str">
        <f t="shared" si="1"/>
        <v>8</v>
      </c>
      <c r="D123" s="9" t="s">
        <v>2784</v>
      </c>
      <c r="E123" s="11"/>
      <c r="F123" s="11"/>
      <c r="G123" s="11"/>
      <c r="H123" s="11"/>
      <c r="I123" s="10" t="s">
        <v>2785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s="383" customFormat="1" ht="33.75" outlineLevel="1" x14ac:dyDescent="0.2">
      <c r="A124" s="405">
        <v>121</v>
      </c>
      <c r="C124" s="9" t="str">
        <f t="shared" si="1"/>
        <v>8</v>
      </c>
      <c r="D124" s="9" t="s">
        <v>2786</v>
      </c>
      <c r="E124" s="11"/>
      <c r="F124" s="11"/>
      <c r="G124" s="11"/>
      <c r="H124" s="11"/>
      <c r="I124" s="10" t="s">
        <v>2787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s="383" customFormat="1" ht="35.25" outlineLevel="1" x14ac:dyDescent="0.2">
      <c r="A125" s="405">
        <v>122</v>
      </c>
      <c r="C125" s="387" t="str">
        <f t="shared" si="1"/>
        <v/>
      </c>
      <c r="D125" s="387"/>
      <c r="E125" s="387"/>
      <c r="F125" s="387"/>
      <c r="G125" s="387"/>
      <c r="H125" s="387"/>
      <c r="I125" s="388" t="s">
        <v>2702</v>
      </c>
      <c r="J125" s="387"/>
      <c r="K125" s="387"/>
      <c r="L125" s="387"/>
      <c r="M125" s="387"/>
      <c r="N125" s="387"/>
      <c r="O125" s="387"/>
      <c r="P125" s="387"/>
      <c r="Q125" s="387"/>
      <c r="R125" s="387"/>
      <c r="S125" s="387"/>
      <c r="T125" s="387"/>
      <c r="U125" s="387"/>
      <c r="V125" s="387"/>
    </row>
    <row r="126" spans="1:22" s="383" customFormat="1" ht="33.75" outlineLevel="1" x14ac:dyDescent="0.2">
      <c r="A126" s="405">
        <v>123</v>
      </c>
      <c r="C126" s="9" t="str">
        <f t="shared" si="1"/>
        <v>9</v>
      </c>
      <c r="D126" s="9" t="s">
        <v>2788</v>
      </c>
      <c r="E126" s="11"/>
      <c r="F126" s="11"/>
      <c r="G126" s="11"/>
      <c r="H126" s="11"/>
      <c r="I126" s="10" t="s">
        <v>2789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s="383" customFormat="1" ht="33.75" outlineLevel="1" x14ac:dyDescent="0.2">
      <c r="A127" s="405">
        <v>124</v>
      </c>
      <c r="C127" s="9" t="str">
        <f t="shared" si="1"/>
        <v>9</v>
      </c>
      <c r="D127" s="9" t="s">
        <v>2790</v>
      </c>
      <c r="E127" s="11"/>
      <c r="F127" s="11"/>
      <c r="G127" s="11"/>
      <c r="H127" s="11"/>
      <c r="I127" s="10" t="s">
        <v>2791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s="392" customFormat="1" ht="39" outlineLevel="1" x14ac:dyDescent="0.2">
      <c r="A128" s="405">
        <v>125</v>
      </c>
      <c r="C128" s="14" t="str">
        <f t="shared" si="1"/>
        <v>9</v>
      </c>
      <c r="D128" s="14" t="s">
        <v>2792</v>
      </c>
      <c r="E128" s="17"/>
      <c r="F128" s="17"/>
      <c r="G128" s="17"/>
      <c r="H128" s="17"/>
      <c r="I128" s="16" t="s">
        <v>2793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8" t="s">
        <v>527</v>
      </c>
    </row>
    <row r="129" spans="1:22" s="392" customFormat="1" ht="39" outlineLevel="1" x14ac:dyDescent="0.2">
      <c r="A129" s="405">
        <v>126</v>
      </c>
      <c r="C129" s="14" t="str">
        <f t="shared" si="1"/>
        <v>9</v>
      </c>
      <c r="D129" s="14" t="s">
        <v>2794</v>
      </c>
      <c r="E129" s="17"/>
      <c r="F129" s="17"/>
      <c r="G129" s="17"/>
      <c r="H129" s="17"/>
      <c r="I129" s="16" t="s">
        <v>2795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8" t="s">
        <v>527</v>
      </c>
    </row>
    <row r="130" spans="1:22" s="383" customFormat="1" ht="33.75" outlineLevel="1" x14ac:dyDescent="0.2">
      <c r="A130" s="405">
        <v>127</v>
      </c>
      <c r="C130" s="9" t="str">
        <f t="shared" si="1"/>
        <v>9</v>
      </c>
      <c r="D130" s="9" t="s">
        <v>2796</v>
      </c>
      <c r="E130" s="11"/>
      <c r="F130" s="11"/>
      <c r="G130" s="11"/>
      <c r="H130" s="11"/>
      <c r="I130" s="10" t="s">
        <v>2797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s="383" customFormat="1" ht="33.75" outlineLevel="1" x14ac:dyDescent="0.2">
      <c r="A131" s="405">
        <v>128</v>
      </c>
      <c r="C131" s="9" t="str">
        <f t="shared" si="1"/>
        <v>9</v>
      </c>
      <c r="D131" s="9" t="s">
        <v>2798</v>
      </c>
      <c r="E131" s="11"/>
      <c r="F131" s="11"/>
      <c r="G131" s="11"/>
      <c r="H131" s="11"/>
      <c r="I131" s="10" t="s">
        <v>2799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s="383" customFormat="1" ht="33.75" outlineLevel="1" x14ac:dyDescent="0.2">
      <c r="A132" s="405">
        <v>129</v>
      </c>
      <c r="C132" s="11" t="str">
        <f t="shared" si="1"/>
        <v/>
      </c>
      <c r="D132" s="11"/>
      <c r="E132" s="11"/>
      <c r="F132" s="11"/>
      <c r="G132" s="11"/>
      <c r="H132" s="11"/>
      <c r="I132" s="2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s="383" customFormat="1" ht="33.75" x14ac:dyDescent="0.2">
      <c r="A133" s="405">
        <v>130</v>
      </c>
      <c r="C133" s="11" t="str">
        <f t="shared" si="1"/>
        <v/>
      </c>
      <c r="D133" s="11"/>
      <c r="E133" s="11"/>
      <c r="F133" s="11"/>
      <c r="G133" s="11"/>
      <c r="H133" s="11"/>
      <c r="I133" s="2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s="383" customFormat="1" ht="33.75" x14ac:dyDescent="0.2">
      <c r="A134" s="405">
        <v>131</v>
      </c>
      <c r="C134" s="11" t="str">
        <f t="shared" ref="C134:C197" si="2">MID(D134,5,1)</f>
        <v/>
      </c>
      <c r="D134" s="11"/>
      <c r="E134" s="11"/>
      <c r="F134" s="11"/>
      <c r="G134" s="11"/>
      <c r="H134" s="11"/>
      <c r="I134" s="2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s="383" customFormat="1" ht="33.75" x14ac:dyDescent="0.2">
      <c r="A135" s="405">
        <v>132</v>
      </c>
      <c r="C135" s="11" t="str">
        <f t="shared" si="2"/>
        <v/>
      </c>
      <c r="D135" s="11"/>
      <c r="E135" s="11"/>
      <c r="F135" s="11"/>
      <c r="G135" s="11"/>
      <c r="H135" s="11"/>
      <c r="I135" s="2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s="383" customFormat="1" ht="35.25" x14ac:dyDescent="0.2">
      <c r="A136" s="405">
        <v>133</v>
      </c>
      <c r="C136" s="384" t="str">
        <f t="shared" si="2"/>
        <v/>
      </c>
      <c r="D136" s="384"/>
      <c r="E136" s="384"/>
      <c r="F136" s="384"/>
      <c r="G136" s="384"/>
      <c r="H136" s="384"/>
      <c r="I136" s="385" t="s">
        <v>138</v>
      </c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</row>
    <row r="137" spans="1:22" s="383" customFormat="1" ht="35.25" outlineLevel="1" x14ac:dyDescent="0.2">
      <c r="A137" s="405">
        <v>134</v>
      </c>
      <c r="C137" s="387" t="str">
        <f t="shared" si="2"/>
        <v/>
      </c>
      <c r="D137" s="387"/>
      <c r="E137" s="387"/>
      <c r="F137" s="387"/>
      <c r="G137" s="387"/>
      <c r="H137" s="387"/>
      <c r="I137" s="388" t="s">
        <v>2658</v>
      </c>
      <c r="J137" s="387"/>
      <c r="K137" s="387"/>
      <c r="L137" s="387"/>
      <c r="M137" s="387"/>
      <c r="N137" s="387"/>
      <c r="O137" s="387"/>
      <c r="P137" s="387"/>
      <c r="Q137" s="387"/>
      <c r="R137" s="387"/>
      <c r="S137" s="387"/>
      <c r="T137" s="387"/>
      <c r="U137" s="387"/>
      <c r="V137" s="387"/>
    </row>
    <row r="138" spans="1:22" s="383" customFormat="1" ht="35.25" outlineLevel="1" x14ac:dyDescent="0.2">
      <c r="A138" s="405">
        <v>135</v>
      </c>
      <c r="C138" s="387" t="str">
        <f t="shared" si="2"/>
        <v/>
      </c>
      <c r="D138" s="387"/>
      <c r="E138" s="387"/>
      <c r="F138" s="387"/>
      <c r="G138" s="387"/>
      <c r="H138" s="387"/>
      <c r="I138" s="388" t="s">
        <v>2800</v>
      </c>
      <c r="J138" s="387"/>
      <c r="K138" s="387"/>
      <c r="L138" s="387"/>
      <c r="M138" s="387"/>
      <c r="N138" s="387"/>
      <c r="O138" s="387"/>
      <c r="P138" s="387"/>
      <c r="Q138" s="387"/>
      <c r="R138" s="387"/>
      <c r="S138" s="387"/>
      <c r="T138" s="387"/>
      <c r="U138" s="387"/>
      <c r="V138" s="387"/>
    </row>
    <row r="139" spans="1:22" s="383" customFormat="1" ht="39" outlineLevel="1" x14ac:dyDescent="0.2">
      <c r="A139" s="405">
        <v>136</v>
      </c>
      <c r="C139" s="9" t="str">
        <f t="shared" si="2"/>
        <v>0</v>
      </c>
      <c r="D139" s="9" t="s">
        <v>2801</v>
      </c>
      <c r="E139" s="9" t="s">
        <v>2802</v>
      </c>
      <c r="F139" s="8">
        <v>46035</v>
      </c>
      <c r="G139" s="9" t="s">
        <v>767</v>
      </c>
      <c r="H139" s="8" t="s">
        <v>878</v>
      </c>
      <c r="I139" s="10" t="s">
        <v>2803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2" t="s">
        <v>768</v>
      </c>
    </row>
    <row r="140" spans="1:22" s="383" customFormat="1" ht="33.75" outlineLevel="1" x14ac:dyDescent="0.2">
      <c r="A140" s="405">
        <v>137</v>
      </c>
      <c r="C140" s="9" t="str">
        <f t="shared" si="2"/>
        <v>0</v>
      </c>
      <c r="D140" s="9" t="s">
        <v>2804</v>
      </c>
      <c r="E140" s="9"/>
      <c r="F140" s="8"/>
      <c r="G140" s="9"/>
      <c r="H140" s="8"/>
      <c r="I140" s="10" t="s">
        <v>2805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s="383" customFormat="1" ht="39" outlineLevel="1" x14ac:dyDescent="0.2">
      <c r="A141" s="405">
        <v>138</v>
      </c>
      <c r="C141" s="9" t="str">
        <f t="shared" si="2"/>
        <v>0</v>
      </c>
      <c r="D141" s="9" t="s">
        <v>2806</v>
      </c>
      <c r="E141" s="9" t="s">
        <v>2807</v>
      </c>
      <c r="F141" s="8">
        <v>46104</v>
      </c>
      <c r="G141" s="9" t="s">
        <v>767</v>
      </c>
      <c r="H141" s="8" t="s">
        <v>878</v>
      </c>
      <c r="I141" s="10" t="s">
        <v>2808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2" t="s">
        <v>768</v>
      </c>
    </row>
    <row r="142" spans="1:22" s="383" customFormat="1" ht="33.75" outlineLevel="1" x14ac:dyDescent="0.2">
      <c r="A142" s="405">
        <v>139</v>
      </c>
      <c r="C142" s="9" t="str">
        <f t="shared" si="2"/>
        <v>0</v>
      </c>
      <c r="D142" s="9" t="s">
        <v>2809</v>
      </c>
      <c r="E142" s="9"/>
      <c r="F142" s="8"/>
      <c r="G142" s="9"/>
      <c r="H142" s="8"/>
      <c r="I142" s="10" t="s">
        <v>2810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s="383" customFormat="1" ht="39" outlineLevel="1" x14ac:dyDescent="0.2">
      <c r="A143" s="405">
        <v>140</v>
      </c>
      <c r="C143" s="9" t="str">
        <f t="shared" si="2"/>
        <v>0</v>
      </c>
      <c r="D143" s="9" t="s">
        <v>2811</v>
      </c>
      <c r="E143" s="9" t="s">
        <v>2812</v>
      </c>
      <c r="F143" s="13">
        <v>46204</v>
      </c>
      <c r="G143" s="9" t="s">
        <v>767</v>
      </c>
      <c r="H143" s="8" t="s">
        <v>878</v>
      </c>
      <c r="I143" s="10" t="s">
        <v>2813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2" t="s">
        <v>768</v>
      </c>
    </row>
    <row r="144" spans="1:22" s="383" customFormat="1" ht="33.75" outlineLevel="1" x14ac:dyDescent="0.2">
      <c r="A144" s="405">
        <v>141</v>
      </c>
      <c r="C144" s="9" t="str">
        <f t="shared" si="2"/>
        <v>0</v>
      </c>
      <c r="D144" s="9" t="s">
        <v>2814</v>
      </c>
      <c r="E144" s="9"/>
      <c r="F144" s="13"/>
      <c r="G144" s="9"/>
      <c r="H144" s="13"/>
      <c r="I144" s="10" t="s">
        <v>2815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s="383" customFormat="1" ht="33.75" outlineLevel="1" x14ac:dyDescent="0.2">
      <c r="A145" s="405">
        <v>142</v>
      </c>
      <c r="C145" s="9" t="str">
        <f t="shared" si="2"/>
        <v>0</v>
      </c>
      <c r="D145" s="9" t="s">
        <v>2816</v>
      </c>
      <c r="E145" s="9"/>
      <c r="F145" s="8"/>
      <c r="G145" s="9"/>
      <c r="H145" s="9"/>
      <c r="I145" s="10" t="s">
        <v>2817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s="383" customFormat="1" ht="33.75" outlineLevel="1" x14ac:dyDescent="0.2">
      <c r="A146" s="405">
        <v>143</v>
      </c>
      <c r="C146" s="9" t="str">
        <f t="shared" si="2"/>
        <v>0</v>
      </c>
      <c r="D146" s="9" t="s">
        <v>2818</v>
      </c>
      <c r="E146" s="9"/>
      <c r="F146" s="8"/>
      <c r="G146" s="9"/>
      <c r="H146" s="9"/>
      <c r="I146" s="10" t="s">
        <v>2819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s="383" customFormat="1" ht="35.25" outlineLevel="1" x14ac:dyDescent="0.2">
      <c r="A147" s="405">
        <v>144</v>
      </c>
      <c r="C147" s="387" t="str">
        <f t="shared" si="2"/>
        <v/>
      </c>
      <c r="D147" s="387"/>
      <c r="E147" s="387"/>
      <c r="F147" s="387"/>
      <c r="G147" s="387"/>
      <c r="H147" s="387"/>
      <c r="I147" s="388" t="s">
        <v>7</v>
      </c>
      <c r="J147" s="387"/>
      <c r="K147" s="387"/>
      <c r="L147" s="387"/>
      <c r="M147" s="387"/>
      <c r="N147" s="387"/>
      <c r="O147" s="387"/>
      <c r="P147" s="387"/>
      <c r="Q147" s="387"/>
      <c r="R147" s="387"/>
      <c r="S147" s="387"/>
      <c r="T147" s="387"/>
      <c r="U147" s="387"/>
      <c r="V147" s="387"/>
    </row>
    <row r="148" spans="1:22" s="383" customFormat="1" ht="39" outlineLevel="1" x14ac:dyDescent="0.2">
      <c r="A148" s="405">
        <v>145</v>
      </c>
      <c r="C148" s="9" t="str">
        <f t="shared" si="2"/>
        <v>2</v>
      </c>
      <c r="D148" s="9" t="s">
        <v>2820</v>
      </c>
      <c r="E148" s="9" t="s">
        <v>2821</v>
      </c>
      <c r="F148" s="8">
        <v>45894</v>
      </c>
      <c r="G148" s="9" t="s">
        <v>767</v>
      </c>
      <c r="H148" s="8" t="s">
        <v>2822</v>
      </c>
      <c r="I148" s="10" t="s">
        <v>2823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2" t="s">
        <v>768</v>
      </c>
    </row>
    <row r="149" spans="1:22" s="383" customFormat="1" ht="39" outlineLevel="1" x14ac:dyDescent="0.2">
      <c r="A149" s="405">
        <v>146</v>
      </c>
      <c r="C149" s="9" t="str">
        <f t="shared" si="2"/>
        <v>2</v>
      </c>
      <c r="D149" s="9" t="s">
        <v>2820</v>
      </c>
      <c r="E149" s="9" t="s">
        <v>2821</v>
      </c>
      <c r="F149" s="8">
        <v>46147</v>
      </c>
      <c r="G149" s="9" t="s">
        <v>769</v>
      </c>
      <c r="H149" s="8" t="s">
        <v>2824</v>
      </c>
      <c r="I149" s="10" t="s">
        <v>2823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2" t="s">
        <v>768</v>
      </c>
    </row>
    <row r="150" spans="1:22" s="383" customFormat="1" ht="39" outlineLevel="1" x14ac:dyDescent="0.2">
      <c r="A150" s="405">
        <v>147</v>
      </c>
      <c r="C150" s="9" t="str">
        <f t="shared" si="2"/>
        <v>2</v>
      </c>
      <c r="D150" s="9" t="s">
        <v>2820</v>
      </c>
      <c r="E150" s="9" t="s">
        <v>2821</v>
      </c>
      <c r="F150" s="8">
        <v>46199</v>
      </c>
      <c r="G150" s="9" t="s">
        <v>770</v>
      </c>
      <c r="H150" s="8" t="s">
        <v>2825</v>
      </c>
      <c r="I150" s="10" t="s">
        <v>2823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2" t="s">
        <v>768</v>
      </c>
    </row>
    <row r="151" spans="1:22" s="383" customFormat="1" ht="39" outlineLevel="1" x14ac:dyDescent="0.2">
      <c r="A151" s="405">
        <v>148</v>
      </c>
      <c r="C151" s="9" t="str">
        <f t="shared" si="2"/>
        <v>2</v>
      </c>
      <c r="D151" s="9" t="s">
        <v>2826</v>
      </c>
      <c r="E151" s="9" t="s">
        <v>2827</v>
      </c>
      <c r="F151" s="8">
        <v>45897</v>
      </c>
      <c r="G151" s="9" t="s">
        <v>767</v>
      </c>
      <c r="H151" s="9" t="s">
        <v>2828</v>
      </c>
      <c r="I151" s="10" t="s">
        <v>2829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2" t="s">
        <v>768</v>
      </c>
    </row>
    <row r="152" spans="1:22" s="383" customFormat="1" ht="39" outlineLevel="1" x14ac:dyDescent="0.2">
      <c r="A152" s="405">
        <v>149</v>
      </c>
      <c r="C152" s="9" t="str">
        <f t="shared" si="2"/>
        <v>2</v>
      </c>
      <c r="D152" s="9" t="s">
        <v>2826</v>
      </c>
      <c r="E152" s="9" t="s">
        <v>2827</v>
      </c>
      <c r="F152" s="8">
        <v>46160</v>
      </c>
      <c r="G152" s="9" t="s">
        <v>769</v>
      </c>
      <c r="H152" s="9" t="s">
        <v>2830</v>
      </c>
      <c r="I152" s="10" t="s">
        <v>2829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2" t="s">
        <v>768</v>
      </c>
    </row>
    <row r="153" spans="1:22" s="383" customFormat="1" ht="39" outlineLevel="1" x14ac:dyDescent="0.2">
      <c r="A153" s="405">
        <v>150</v>
      </c>
      <c r="C153" s="9" t="str">
        <f t="shared" si="2"/>
        <v>2</v>
      </c>
      <c r="D153" s="9" t="s">
        <v>2826</v>
      </c>
      <c r="E153" s="9" t="s">
        <v>2827</v>
      </c>
      <c r="F153" s="8">
        <v>46210</v>
      </c>
      <c r="G153" s="9" t="s">
        <v>770</v>
      </c>
      <c r="H153" s="9" t="s">
        <v>2831</v>
      </c>
      <c r="I153" s="10" t="s">
        <v>2829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2" t="s">
        <v>768</v>
      </c>
    </row>
    <row r="154" spans="1:22" s="383" customFormat="1" ht="39" outlineLevel="1" x14ac:dyDescent="0.2">
      <c r="A154" s="405">
        <v>151</v>
      </c>
      <c r="C154" s="9" t="str">
        <f t="shared" si="2"/>
        <v>2</v>
      </c>
      <c r="D154" s="9" t="s">
        <v>2832</v>
      </c>
      <c r="E154" s="9" t="s">
        <v>2833</v>
      </c>
      <c r="F154" s="8">
        <v>25078</v>
      </c>
      <c r="G154" s="9" t="s">
        <v>767</v>
      </c>
      <c r="H154" s="9" t="s">
        <v>2834</v>
      </c>
      <c r="I154" s="10" t="s">
        <v>2835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2" t="s">
        <v>768</v>
      </c>
    </row>
    <row r="155" spans="1:22" s="383" customFormat="1" ht="39" outlineLevel="1" x14ac:dyDescent="0.2">
      <c r="A155" s="405">
        <v>152</v>
      </c>
      <c r="C155" s="9" t="str">
        <f t="shared" si="2"/>
        <v>2</v>
      </c>
      <c r="D155" s="9" t="s">
        <v>2832</v>
      </c>
      <c r="E155" s="9" t="s">
        <v>2833</v>
      </c>
      <c r="F155" s="8">
        <v>46140</v>
      </c>
      <c r="G155" s="9" t="s">
        <v>769</v>
      </c>
      <c r="H155" s="9" t="s">
        <v>2836</v>
      </c>
      <c r="I155" s="10" t="s">
        <v>2835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2" t="s">
        <v>768</v>
      </c>
    </row>
    <row r="156" spans="1:22" s="383" customFormat="1" ht="39" outlineLevel="1" x14ac:dyDescent="0.2">
      <c r="A156" s="405">
        <v>153</v>
      </c>
      <c r="C156" s="9" t="str">
        <f t="shared" si="2"/>
        <v>2</v>
      </c>
      <c r="D156" s="9" t="s">
        <v>2832</v>
      </c>
      <c r="E156" s="9" t="s">
        <v>2833</v>
      </c>
      <c r="F156" s="8">
        <v>46202</v>
      </c>
      <c r="G156" s="9" t="s">
        <v>770</v>
      </c>
      <c r="H156" s="9" t="s">
        <v>2837</v>
      </c>
      <c r="I156" s="10" t="s">
        <v>2835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2" t="s">
        <v>768</v>
      </c>
    </row>
    <row r="157" spans="1:22" s="383" customFormat="1" ht="39" outlineLevel="1" x14ac:dyDescent="0.2">
      <c r="A157" s="405">
        <v>154</v>
      </c>
      <c r="C157" s="9" t="str">
        <f t="shared" si="2"/>
        <v>2</v>
      </c>
      <c r="D157" s="9" t="s">
        <v>2838</v>
      </c>
      <c r="E157" s="9" t="s">
        <v>2839</v>
      </c>
      <c r="F157" s="13">
        <v>45897</v>
      </c>
      <c r="G157" s="9" t="s">
        <v>767</v>
      </c>
      <c r="H157" s="13" t="s">
        <v>2840</v>
      </c>
      <c r="I157" s="10" t="s">
        <v>2841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2" t="s">
        <v>768</v>
      </c>
    </row>
    <row r="158" spans="1:22" s="383" customFormat="1" ht="39" outlineLevel="1" x14ac:dyDescent="0.2">
      <c r="A158" s="405">
        <v>155</v>
      </c>
      <c r="C158" s="9" t="str">
        <f t="shared" si="2"/>
        <v>2</v>
      </c>
      <c r="D158" s="9" t="s">
        <v>2838</v>
      </c>
      <c r="E158" s="9" t="s">
        <v>2839</v>
      </c>
      <c r="F158" s="13">
        <v>46144</v>
      </c>
      <c r="G158" s="9" t="s">
        <v>769</v>
      </c>
      <c r="H158" s="13" t="s">
        <v>2842</v>
      </c>
      <c r="I158" s="10" t="s">
        <v>2841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2" t="s">
        <v>768</v>
      </c>
    </row>
    <row r="159" spans="1:22" s="383" customFormat="1" ht="39" outlineLevel="1" x14ac:dyDescent="0.2">
      <c r="A159" s="405">
        <v>156</v>
      </c>
      <c r="C159" s="9" t="str">
        <f t="shared" si="2"/>
        <v>2</v>
      </c>
      <c r="D159" s="9" t="s">
        <v>2838</v>
      </c>
      <c r="E159" s="9" t="s">
        <v>2839</v>
      </c>
      <c r="F159" s="13">
        <v>46197</v>
      </c>
      <c r="G159" s="9" t="s">
        <v>770</v>
      </c>
      <c r="H159" s="13" t="s">
        <v>2843</v>
      </c>
      <c r="I159" s="10" t="s">
        <v>2841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2" t="s">
        <v>768</v>
      </c>
    </row>
    <row r="160" spans="1:22" s="383" customFormat="1" ht="39" outlineLevel="1" x14ac:dyDescent="0.2">
      <c r="A160" s="405">
        <v>157</v>
      </c>
      <c r="C160" s="9" t="str">
        <f t="shared" si="2"/>
        <v>2</v>
      </c>
      <c r="D160" s="9" t="s">
        <v>2844</v>
      </c>
      <c r="E160" s="9" t="s">
        <v>2845</v>
      </c>
      <c r="F160" s="13">
        <v>45868</v>
      </c>
      <c r="G160" s="9" t="s">
        <v>767</v>
      </c>
      <c r="H160" s="13" t="s">
        <v>2846</v>
      </c>
      <c r="I160" s="10" t="s">
        <v>2847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2" t="s">
        <v>768</v>
      </c>
    </row>
    <row r="161" spans="1:22" s="383" customFormat="1" ht="39" outlineLevel="1" x14ac:dyDescent="0.2">
      <c r="A161" s="405">
        <v>158</v>
      </c>
      <c r="C161" s="9" t="str">
        <f t="shared" si="2"/>
        <v>2</v>
      </c>
      <c r="D161" s="9" t="s">
        <v>2844</v>
      </c>
      <c r="E161" s="9" t="s">
        <v>2845</v>
      </c>
      <c r="F161" s="13">
        <v>46090</v>
      </c>
      <c r="G161" s="9" t="s">
        <v>769</v>
      </c>
      <c r="H161" s="13" t="s">
        <v>2848</v>
      </c>
      <c r="I161" s="10" t="s">
        <v>2847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2" t="s">
        <v>768</v>
      </c>
    </row>
    <row r="162" spans="1:22" s="383" customFormat="1" ht="39" outlineLevel="1" x14ac:dyDescent="0.2">
      <c r="A162" s="405">
        <v>159</v>
      </c>
      <c r="C162" s="9" t="str">
        <f t="shared" si="2"/>
        <v>2</v>
      </c>
      <c r="D162" s="9" t="s">
        <v>2849</v>
      </c>
      <c r="E162" s="9" t="s">
        <v>2850</v>
      </c>
      <c r="F162" s="8">
        <v>45897</v>
      </c>
      <c r="G162" s="9" t="s">
        <v>767</v>
      </c>
      <c r="H162" s="9" t="s">
        <v>2851</v>
      </c>
      <c r="I162" s="10" t="s">
        <v>2852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2" t="s">
        <v>768</v>
      </c>
    </row>
    <row r="163" spans="1:22" s="383" customFormat="1" ht="39" outlineLevel="1" x14ac:dyDescent="0.2">
      <c r="A163" s="405">
        <v>160</v>
      </c>
      <c r="C163" s="9" t="str">
        <f t="shared" si="2"/>
        <v>2</v>
      </c>
      <c r="D163" s="9" t="s">
        <v>2849</v>
      </c>
      <c r="E163" s="9" t="s">
        <v>2850</v>
      </c>
      <c r="F163" s="8"/>
      <c r="G163" s="9" t="s">
        <v>769</v>
      </c>
      <c r="H163" s="9" t="s">
        <v>2853</v>
      </c>
      <c r="I163" s="10" t="s">
        <v>2852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2"/>
    </row>
    <row r="164" spans="1:22" s="383" customFormat="1" ht="39" outlineLevel="1" x14ac:dyDescent="0.2">
      <c r="A164" s="405">
        <v>161</v>
      </c>
      <c r="C164" s="9" t="str">
        <f t="shared" si="2"/>
        <v>2</v>
      </c>
      <c r="D164" s="9" t="s">
        <v>2849</v>
      </c>
      <c r="E164" s="9" t="s">
        <v>2850</v>
      </c>
      <c r="F164" s="8">
        <v>46202</v>
      </c>
      <c r="G164" s="9" t="s">
        <v>770</v>
      </c>
      <c r="H164" s="9" t="s">
        <v>2854</v>
      </c>
      <c r="I164" s="10" t="s">
        <v>2852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2" t="s">
        <v>768</v>
      </c>
    </row>
    <row r="165" spans="1:22" s="383" customFormat="1" ht="39" outlineLevel="1" x14ac:dyDescent="0.2">
      <c r="A165" s="405">
        <v>162</v>
      </c>
      <c r="C165" s="9" t="str">
        <f t="shared" si="2"/>
        <v>2</v>
      </c>
      <c r="D165" s="9" t="s">
        <v>2855</v>
      </c>
      <c r="E165" s="9" t="s">
        <v>2856</v>
      </c>
      <c r="F165" s="8">
        <v>45897</v>
      </c>
      <c r="G165" s="9" t="s">
        <v>767</v>
      </c>
      <c r="H165" s="9" t="s">
        <v>2857</v>
      </c>
      <c r="I165" s="10" t="s">
        <v>2858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2" t="s">
        <v>768</v>
      </c>
    </row>
    <row r="166" spans="1:22" s="392" customFormat="1" ht="39" outlineLevel="1" x14ac:dyDescent="0.2">
      <c r="A166" s="405">
        <v>163</v>
      </c>
      <c r="C166" s="14" t="str">
        <f t="shared" si="2"/>
        <v>2</v>
      </c>
      <c r="D166" s="14" t="s">
        <v>2859</v>
      </c>
      <c r="E166" s="14"/>
      <c r="F166" s="15"/>
      <c r="G166" s="14"/>
      <c r="H166" s="14"/>
      <c r="I166" s="16" t="s">
        <v>2860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8" t="s">
        <v>527</v>
      </c>
    </row>
    <row r="167" spans="1:22" s="383" customFormat="1" ht="39" outlineLevel="1" x14ac:dyDescent="0.2">
      <c r="A167" s="405">
        <v>164</v>
      </c>
      <c r="C167" s="9" t="str">
        <f t="shared" si="2"/>
        <v>2</v>
      </c>
      <c r="D167" s="9" t="s">
        <v>2861</v>
      </c>
      <c r="E167" s="9" t="s">
        <v>2862</v>
      </c>
      <c r="F167" s="8">
        <v>45862</v>
      </c>
      <c r="G167" s="9" t="s">
        <v>767</v>
      </c>
      <c r="H167" s="9" t="s">
        <v>2863</v>
      </c>
      <c r="I167" s="10" t="s">
        <v>2864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2" t="s">
        <v>768</v>
      </c>
    </row>
    <row r="168" spans="1:22" s="383" customFormat="1" ht="39" outlineLevel="1" x14ac:dyDescent="0.2">
      <c r="A168" s="405">
        <v>165</v>
      </c>
      <c r="C168" s="9" t="str">
        <f t="shared" si="2"/>
        <v>2</v>
      </c>
      <c r="D168" s="9" t="s">
        <v>2861</v>
      </c>
      <c r="E168" s="9" t="s">
        <v>2862</v>
      </c>
      <c r="F168" s="8">
        <v>46104</v>
      </c>
      <c r="G168" s="9" t="s">
        <v>769</v>
      </c>
      <c r="H168" s="9" t="s">
        <v>2865</v>
      </c>
      <c r="I168" s="10" t="s">
        <v>2864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2" t="s">
        <v>768</v>
      </c>
    </row>
    <row r="169" spans="1:22" s="392" customFormat="1" ht="39" outlineLevel="1" x14ac:dyDescent="0.2">
      <c r="A169" s="405">
        <v>166</v>
      </c>
      <c r="C169" s="14" t="str">
        <f t="shared" si="2"/>
        <v>2</v>
      </c>
      <c r="D169" s="14" t="s">
        <v>2866</v>
      </c>
      <c r="E169" s="14"/>
      <c r="F169" s="15"/>
      <c r="G169" s="14"/>
      <c r="H169" s="14"/>
      <c r="I169" s="16" t="s">
        <v>2867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8" t="s">
        <v>527</v>
      </c>
    </row>
    <row r="170" spans="1:22" s="383" customFormat="1" ht="39" outlineLevel="1" x14ac:dyDescent="0.2">
      <c r="A170" s="405">
        <v>167</v>
      </c>
      <c r="C170" s="9" t="str">
        <f t="shared" si="2"/>
        <v>2</v>
      </c>
      <c r="D170" s="9" t="s">
        <v>2868</v>
      </c>
      <c r="E170" s="9" t="s">
        <v>2869</v>
      </c>
      <c r="F170" s="8">
        <v>45824</v>
      </c>
      <c r="G170" s="9" t="s">
        <v>767</v>
      </c>
      <c r="H170" s="9" t="s">
        <v>2870</v>
      </c>
      <c r="I170" s="10" t="s">
        <v>2871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2" t="s">
        <v>768</v>
      </c>
    </row>
    <row r="171" spans="1:22" s="383" customFormat="1" ht="39" outlineLevel="1" x14ac:dyDescent="0.2">
      <c r="A171" s="405">
        <v>168</v>
      </c>
      <c r="C171" s="9" t="str">
        <f t="shared" si="2"/>
        <v>2</v>
      </c>
      <c r="D171" s="9" t="s">
        <v>2868</v>
      </c>
      <c r="E171" s="9" t="s">
        <v>2869</v>
      </c>
      <c r="F171" s="8"/>
      <c r="G171" s="9" t="s">
        <v>769</v>
      </c>
      <c r="H171" s="9" t="s">
        <v>2872</v>
      </c>
      <c r="I171" s="10" t="s">
        <v>2871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2"/>
    </row>
    <row r="172" spans="1:22" s="383" customFormat="1" ht="39" outlineLevel="1" x14ac:dyDescent="0.2">
      <c r="A172" s="405">
        <v>169</v>
      </c>
      <c r="C172" s="9" t="str">
        <f t="shared" si="2"/>
        <v>2</v>
      </c>
      <c r="D172" s="9" t="s">
        <v>2868</v>
      </c>
      <c r="E172" s="9" t="s">
        <v>2869</v>
      </c>
      <c r="F172" s="8"/>
      <c r="G172" s="9" t="s">
        <v>770</v>
      </c>
      <c r="H172" s="9"/>
      <c r="I172" s="10" t="s">
        <v>2871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2"/>
    </row>
    <row r="173" spans="1:22" s="383" customFormat="1" ht="39" outlineLevel="1" x14ac:dyDescent="0.2">
      <c r="A173" s="405">
        <v>170</v>
      </c>
      <c r="C173" s="9" t="str">
        <f t="shared" si="2"/>
        <v>2</v>
      </c>
      <c r="D173" s="9" t="s">
        <v>2873</v>
      </c>
      <c r="E173" s="9" t="s">
        <v>2874</v>
      </c>
      <c r="F173" s="8">
        <v>45840</v>
      </c>
      <c r="G173" s="9" t="s">
        <v>767</v>
      </c>
      <c r="H173" s="9" t="s">
        <v>2875</v>
      </c>
      <c r="I173" s="10" t="s">
        <v>2876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2" t="s">
        <v>768</v>
      </c>
    </row>
    <row r="174" spans="1:22" s="383" customFormat="1" ht="39" outlineLevel="1" x14ac:dyDescent="0.2">
      <c r="A174" s="405">
        <v>171</v>
      </c>
      <c r="C174" s="9" t="str">
        <f t="shared" si="2"/>
        <v>2</v>
      </c>
      <c r="D174" s="9" t="s">
        <v>2877</v>
      </c>
      <c r="E174" s="9" t="s">
        <v>2878</v>
      </c>
      <c r="F174" s="13">
        <v>45820</v>
      </c>
      <c r="G174" s="9" t="s">
        <v>767</v>
      </c>
      <c r="H174" s="9" t="s">
        <v>2879</v>
      </c>
      <c r="I174" s="10" t="s">
        <v>2880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2" t="s">
        <v>768</v>
      </c>
    </row>
    <row r="175" spans="1:22" s="383" customFormat="1" ht="39" outlineLevel="1" x14ac:dyDescent="0.2">
      <c r="A175" s="405">
        <v>172</v>
      </c>
      <c r="C175" s="9" t="str">
        <f t="shared" si="2"/>
        <v>2</v>
      </c>
      <c r="D175" s="9" t="s">
        <v>2881</v>
      </c>
      <c r="E175" s="9" t="s">
        <v>2882</v>
      </c>
      <c r="F175" s="8">
        <v>45877</v>
      </c>
      <c r="G175" s="9" t="s">
        <v>767</v>
      </c>
      <c r="H175" s="9" t="s">
        <v>2883</v>
      </c>
      <c r="I175" s="10" t="s">
        <v>2884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2" t="s">
        <v>768</v>
      </c>
    </row>
    <row r="176" spans="1:22" s="383" customFormat="1" ht="39" outlineLevel="1" x14ac:dyDescent="0.2">
      <c r="A176" s="405">
        <v>173</v>
      </c>
      <c r="C176" s="9" t="str">
        <f t="shared" si="2"/>
        <v>2</v>
      </c>
      <c r="D176" s="9" t="s">
        <v>2881</v>
      </c>
      <c r="E176" s="9" t="s">
        <v>2882</v>
      </c>
      <c r="F176" s="8">
        <v>46092</v>
      </c>
      <c r="G176" s="9" t="s">
        <v>769</v>
      </c>
      <c r="H176" s="9" t="s">
        <v>2885</v>
      </c>
      <c r="I176" s="10" t="s">
        <v>2884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2" t="s">
        <v>768</v>
      </c>
    </row>
    <row r="177" spans="1:22" s="383" customFormat="1" ht="39" outlineLevel="1" x14ac:dyDescent="0.2">
      <c r="A177" s="405">
        <v>174</v>
      </c>
      <c r="C177" s="9" t="str">
        <f t="shared" si="2"/>
        <v>2</v>
      </c>
      <c r="D177" s="9" t="s">
        <v>2886</v>
      </c>
      <c r="E177" s="9" t="s">
        <v>2887</v>
      </c>
      <c r="F177" s="8">
        <v>45870</v>
      </c>
      <c r="G177" s="9" t="s">
        <v>767</v>
      </c>
      <c r="H177" s="9" t="s">
        <v>2888</v>
      </c>
      <c r="I177" s="10" t="s">
        <v>2889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2" t="s">
        <v>768</v>
      </c>
    </row>
    <row r="178" spans="1:22" s="383" customFormat="1" ht="39" outlineLevel="1" x14ac:dyDescent="0.2">
      <c r="A178" s="405">
        <v>175</v>
      </c>
      <c r="C178" s="9" t="str">
        <f t="shared" si="2"/>
        <v>2</v>
      </c>
      <c r="D178" s="9" t="s">
        <v>2886</v>
      </c>
      <c r="E178" s="9" t="s">
        <v>2887</v>
      </c>
      <c r="F178" s="8">
        <v>46135</v>
      </c>
      <c r="G178" s="9" t="s">
        <v>769</v>
      </c>
      <c r="H178" s="9" t="s">
        <v>2890</v>
      </c>
      <c r="I178" s="10" t="s">
        <v>2889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2" t="s">
        <v>768</v>
      </c>
    </row>
    <row r="179" spans="1:22" s="383" customFormat="1" ht="39" outlineLevel="1" x14ac:dyDescent="0.2">
      <c r="A179" s="405">
        <v>176</v>
      </c>
      <c r="C179" s="9" t="str">
        <f t="shared" si="2"/>
        <v>2</v>
      </c>
      <c r="D179" s="9" t="s">
        <v>2891</v>
      </c>
      <c r="E179" s="9" t="s">
        <v>2892</v>
      </c>
      <c r="F179" s="8">
        <v>45869</v>
      </c>
      <c r="G179" s="9" t="s">
        <v>767</v>
      </c>
      <c r="H179" s="9" t="s">
        <v>2893</v>
      </c>
      <c r="I179" s="10" t="s">
        <v>2894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2" t="s">
        <v>768</v>
      </c>
    </row>
    <row r="180" spans="1:22" s="383" customFormat="1" ht="39" outlineLevel="1" x14ac:dyDescent="0.2">
      <c r="A180" s="405">
        <v>177</v>
      </c>
      <c r="C180" s="9" t="str">
        <f t="shared" si="2"/>
        <v>2</v>
      </c>
      <c r="D180" s="9" t="s">
        <v>2891</v>
      </c>
      <c r="E180" s="9" t="s">
        <v>2892</v>
      </c>
      <c r="F180" s="8">
        <v>46071</v>
      </c>
      <c r="G180" s="9" t="s">
        <v>769</v>
      </c>
      <c r="H180" s="9" t="s">
        <v>2895</v>
      </c>
      <c r="I180" s="10" t="s">
        <v>2894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2" t="s">
        <v>768</v>
      </c>
    </row>
    <row r="181" spans="1:22" s="383" customFormat="1" ht="39" outlineLevel="1" x14ac:dyDescent="0.2">
      <c r="A181" s="405">
        <v>178</v>
      </c>
      <c r="C181" s="9" t="str">
        <f t="shared" si="2"/>
        <v>2</v>
      </c>
      <c r="D181" s="9" t="s">
        <v>2896</v>
      </c>
      <c r="E181" s="9" t="s">
        <v>2897</v>
      </c>
      <c r="F181" s="8">
        <v>45859</v>
      </c>
      <c r="G181" s="9" t="s">
        <v>767</v>
      </c>
      <c r="H181" s="9" t="s">
        <v>2898</v>
      </c>
      <c r="I181" s="10" t="s">
        <v>2899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2" t="s">
        <v>768</v>
      </c>
    </row>
    <row r="182" spans="1:22" s="383" customFormat="1" ht="39" outlineLevel="1" x14ac:dyDescent="0.2">
      <c r="A182" s="405">
        <v>179</v>
      </c>
      <c r="C182" s="9" t="str">
        <f t="shared" si="2"/>
        <v>2</v>
      </c>
      <c r="D182" s="9" t="s">
        <v>2896</v>
      </c>
      <c r="E182" s="9" t="s">
        <v>2897</v>
      </c>
      <c r="F182" s="8">
        <v>46104</v>
      </c>
      <c r="G182" s="9" t="s">
        <v>769</v>
      </c>
      <c r="H182" s="9" t="s">
        <v>2900</v>
      </c>
      <c r="I182" s="10" t="s">
        <v>2899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2" t="s">
        <v>768</v>
      </c>
    </row>
    <row r="183" spans="1:22" s="383" customFormat="1" ht="39" outlineLevel="1" x14ac:dyDescent="0.2">
      <c r="A183" s="405">
        <v>180</v>
      </c>
      <c r="C183" s="9" t="str">
        <f t="shared" si="2"/>
        <v>2</v>
      </c>
      <c r="D183" s="9" t="s">
        <v>2901</v>
      </c>
      <c r="E183" s="9" t="s">
        <v>2902</v>
      </c>
      <c r="F183" s="8">
        <v>45847</v>
      </c>
      <c r="G183" s="9" t="s">
        <v>767</v>
      </c>
      <c r="H183" s="9" t="s">
        <v>2903</v>
      </c>
      <c r="I183" s="10" t="s">
        <v>2904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2" t="s">
        <v>768</v>
      </c>
    </row>
    <row r="184" spans="1:22" s="383" customFormat="1" ht="39" outlineLevel="1" x14ac:dyDescent="0.2">
      <c r="A184" s="405">
        <v>181</v>
      </c>
      <c r="C184" s="9" t="str">
        <f t="shared" si="2"/>
        <v>2</v>
      </c>
      <c r="D184" s="9" t="s">
        <v>2901</v>
      </c>
      <c r="E184" s="9" t="s">
        <v>2902</v>
      </c>
      <c r="F184" s="8">
        <v>46104</v>
      </c>
      <c r="G184" s="9" t="s">
        <v>769</v>
      </c>
      <c r="H184" s="9" t="s">
        <v>2905</v>
      </c>
      <c r="I184" s="10" t="s">
        <v>2904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2" t="s">
        <v>768</v>
      </c>
    </row>
    <row r="185" spans="1:22" s="383" customFormat="1" ht="39" outlineLevel="1" x14ac:dyDescent="0.2">
      <c r="A185" s="405">
        <v>182</v>
      </c>
      <c r="C185" s="9" t="str">
        <f t="shared" si="2"/>
        <v>2</v>
      </c>
      <c r="D185" s="9" t="s">
        <v>2906</v>
      </c>
      <c r="E185" s="9" t="s">
        <v>2907</v>
      </c>
      <c r="F185" s="8">
        <v>45859</v>
      </c>
      <c r="G185" s="9" t="s">
        <v>767</v>
      </c>
      <c r="H185" s="9" t="s">
        <v>2908</v>
      </c>
      <c r="I185" s="10" t="s">
        <v>2909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2" t="s">
        <v>768</v>
      </c>
    </row>
    <row r="186" spans="1:22" s="383" customFormat="1" ht="39" outlineLevel="1" x14ac:dyDescent="0.2">
      <c r="A186" s="405">
        <v>183</v>
      </c>
      <c r="C186" s="9" t="str">
        <f t="shared" si="2"/>
        <v>2</v>
      </c>
      <c r="D186" s="9" t="s">
        <v>2906</v>
      </c>
      <c r="E186" s="9" t="s">
        <v>2907</v>
      </c>
      <c r="F186" s="8">
        <v>46087</v>
      </c>
      <c r="G186" s="9" t="s">
        <v>769</v>
      </c>
      <c r="H186" s="9" t="s">
        <v>2910</v>
      </c>
      <c r="I186" s="10" t="s">
        <v>2909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2" t="s">
        <v>768</v>
      </c>
    </row>
    <row r="187" spans="1:22" s="383" customFormat="1" ht="39" outlineLevel="1" x14ac:dyDescent="0.2">
      <c r="A187" s="405">
        <v>184</v>
      </c>
      <c r="C187" s="9" t="str">
        <f t="shared" si="2"/>
        <v>2</v>
      </c>
      <c r="D187" s="9" t="s">
        <v>2911</v>
      </c>
      <c r="E187" s="9" t="s">
        <v>2912</v>
      </c>
      <c r="F187" s="8">
        <v>45849</v>
      </c>
      <c r="G187" s="9" t="s">
        <v>767</v>
      </c>
      <c r="H187" s="9" t="s">
        <v>2913</v>
      </c>
      <c r="I187" s="10" t="s">
        <v>2914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2" t="s">
        <v>768</v>
      </c>
    </row>
    <row r="188" spans="1:22" s="383" customFormat="1" ht="39" outlineLevel="1" x14ac:dyDescent="0.2">
      <c r="A188" s="405">
        <v>185</v>
      </c>
      <c r="C188" s="9" t="str">
        <f t="shared" si="2"/>
        <v>2</v>
      </c>
      <c r="D188" s="9" t="s">
        <v>2911</v>
      </c>
      <c r="E188" s="9" t="s">
        <v>2912</v>
      </c>
      <c r="F188" s="8">
        <v>46087</v>
      </c>
      <c r="G188" s="9" t="s">
        <v>769</v>
      </c>
      <c r="H188" s="9" t="s">
        <v>2915</v>
      </c>
      <c r="I188" s="10" t="s">
        <v>2914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2" t="s">
        <v>768</v>
      </c>
    </row>
    <row r="189" spans="1:22" s="383" customFormat="1" ht="39" outlineLevel="1" x14ac:dyDescent="0.2">
      <c r="A189" s="405">
        <v>186</v>
      </c>
      <c r="C189" s="9" t="str">
        <f t="shared" si="2"/>
        <v>2</v>
      </c>
      <c r="D189" s="9" t="s">
        <v>2916</v>
      </c>
      <c r="E189" s="9" t="s">
        <v>2917</v>
      </c>
      <c r="F189" s="8">
        <v>45868</v>
      </c>
      <c r="G189" s="9" t="s">
        <v>767</v>
      </c>
      <c r="H189" s="9" t="s">
        <v>2918</v>
      </c>
      <c r="I189" s="10" t="s">
        <v>2919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2" t="s">
        <v>768</v>
      </c>
    </row>
    <row r="190" spans="1:22" s="383" customFormat="1" ht="39" outlineLevel="1" x14ac:dyDescent="0.2">
      <c r="A190" s="405">
        <v>187</v>
      </c>
      <c r="C190" s="9" t="str">
        <f t="shared" si="2"/>
        <v>2</v>
      </c>
      <c r="D190" s="9" t="s">
        <v>2916</v>
      </c>
      <c r="E190" s="9" t="s">
        <v>2917</v>
      </c>
      <c r="F190" s="8">
        <v>46073</v>
      </c>
      <c r="G190" s="9" t="s">
        <v>769</v>
      </c>
      <c r="H190" s="9" t="s">
        <v>2920</v>
      </c>
      <c r="I190" s="10" t="s">
        <v>2919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2" t="s">
        <v>768</v>
      </c>
    </row>
    <row r="191" spans="1:22" s="383" customFormat="1" ht="35.25" outlineLevel="1" x14ac:dyDescent="0.2">
      <c r="A191" s="405">
        <v>188</v>
      </c>
      <c r="C191" s="387" t="str">
        <f t="shared" si="2"/>
        <v/>
      </c>
      <c r="D191" s="387"/>
      <c r="E191" s="387"/>
      <c r="F191" s="387"/>
      <c r="G191" s="387"/>
      <c r="H191" s="387"/>
      <c r="I191" s="388" t="s">
        <v>2039</v>
      </c>
      <c r="J191" s="387"/>
      <c r="K191" s="387"/>
      <c r="L191" s="387"/>
      <c r="M191" s="387"/>
      <c r="N191" s="387"/>
      <c r="O191" s="387"/>
      <c r="P191" s="387"/>
      <c r="Q191" s="387"/>
      <c r="R191" s="387"/>
      <c r="S191" s="387"/>
      <c r="T191" s="387"/>
      <c r="U191" s="387"/>
      <c r="V191" s="387"/>
    </row>
    <row r="192" spans="1:22" s="383" customFormat="1" ht="33.75" outlineLevel="1" x14ac:dyDescent="0.2">
      <c r="A192" s="405">
        <v>189</v>
      </c>
      <c r="C192" s="9" t="str">
        <f t="shared" si="2"/>
        <v>3</v>
      </c>
      <c r="D192" s="9" t="s">
        <v>511</v>
      </c>
      <c r="E192" s="9"/>
      <c r="F192" s="8"/>
      <c r="G192" s="9"/>
      <c r="H192" s="8"/>
      <c r="I192" s="10" t="s">
        <v>809</v>
      </c>
      <c r="J192" s="9"/>
      <c r="K192" s="9" t="s">
        <v>138</v>
      </c>
      <c r="L192" s="9" t="s">
        <v>792</v>
      </c>
      <c r="M192" s="9" t="s">
        <v>810</v>
      </c>
      <c r="N192" s="9" t="s">
        <v>787</v>
      </c>
      <c r="O192" s="9" t="s">
        <v>811</v>
      </c>
      <c r="P192" s="9" t="s">
        <v>812</v>
      </c>
      <c r="Q192" s="9" t="s">
        <v>810</v>
      </c>
      <c r="R192" s="9" t="s">
        <v>813</v>
      </c>
      <c r="S192" s="9" t="s">
        <v>791</v>
      </c>
      <c r="T192" s="9"/>
      <c r="U192" s="9"/>
      <c r="V192" s="11"/>
    </row>
    <row r="193" spans="1:22" s="383" customFormat="1" ht="33.75" outlineLevel="1" x14ac:dyDescent="0.2">
      <c r="A193" s="405">
        <v>190</v>
      </c>
      <c r="C193" s="9" t="str">
        <f t="shared" si="2"/>
        <v>3</v>
      </c>
      <c r="D193" s="9" t="s">
        <v>512</v>
      </c>
      <c r="E193" s="9"/>
      <c r="F193" s="8"/>
      <c r="G193" s="9"/>
      <c r="H193" s="8"/>
      <c r="I193" s="10" t="s">
        <v>814</v>
      </c>
      <c r="J193" s="9"/>
      <c r="K193" s="9" t="s">
        <v>138</v>
      </c>
      <c r="L193" s="9" t="s">
        <v>792</v>
      </c>
      <c r="M193" s="9" t="s">
        <v>810</v>
      </c>
      <c r="N193" s="9" t="s">
        <v>787</v>
      </c>
      <c r="O193" s="9" t="s">
        <v>811</v>
      </c>
      <c r="P193" s="9" t="s">
        <v>812</v>
      </c>
      <c r="Q193" s="9" t="s">
        <v>810</v>
      </c>
      <c r="R193" s="9" t="s">
        <v>813</v>
      </c>
      <c r="S193" s="9" t="s">
        <v>791</v>
      </c>
      <c r="T193" s="9"/>
      <c r="U193" s="9"/>
      <c r="V193" s="11"/>
    </row>
    <row r="194" spans="1:22" s="383" customFormat="1" ht="33.75" outlineLevel="1" x14ac:dyDescent="0.2">
      <c r="A194" s="405">
        <v>191</v>
      </c>
      <c r="C194" s="9" t="str">
        <f t="shared" si="2"/>
        <v>3</v>
      </c>
      <c r="D194" s="9" t="s">
        <v>513</v>
      </c>
      <c r="E194" s="9"/>
      <c r="F194" s="8"/>
      <c r="G194" s="9"/>
      <c r="H194" s="8"/>
      <c r="I194" s="10" t="s">
        <v>815</v>
      </c>
      <c r="J194" s="9"/>
      <c r="K194" s="9" t="s">
        <v>138</v>
      </c>
      <c r="L194" s="9" t="s">
        <v>792</v>
      </c>
      <c r="M194" s="9" t="s">
        <v>810</v>
      </c>
      <c r="N194" s="9" t="s">
        <v>787</v>
      </c>
      <c r="O194" s="9" t="s">
        <v>811</v>
      </c>
      <c r="P194" s="9" t="s">
        <v>812</v>
      </c>
      <c r="Q194" s="9" t="s">
        <v>810</v>
      </c>
      <c r="R194" s="9" t="s">
        <v>813</v>
      </c>
      <c r="S194" s="9" t="s">
        <v>791</v>
      </c>
      <c r="T194" s="9"/>
      <c r="U194" s="9"/>
      <c r="V194" s="11"/>
    </row>
    <row r="195" spans="1:22" s="383" customFormat="1" ht="33.75" outlineLevel="1" x14ac:dyDescent="0.2">
      <c r="A195" s="405">
        <v>192</v>
      </c>
      <c r="C195" s="9" t="str">
        <f t="shared" si="2"/>
        <v>3</v>
      </c>
      <c r="D195" s="9" t="s">
        <v>514</v>
      </c>
      <c r="E195" s="9"/>
      <c r="F195" s="8"/>
      <c r="G195" s="9"/>
      <c r="H195" s="9"/>
      <c r="I195" s="10" t="s">
        <v>816</v>
      </c>
      <c r="J195" s="9"/>
      <c r="K195" s="9" t="s">
        <v>138</v>
      </c>
      <c r="L195" s="9" t="s">
        <v>792</v>
      </c>
      <c r="M195" s="9" t="s">
        <v>810</v>
      </c>
      <c r="N195" s="9" t="s">
        <v>787</v>
      </c>
      <c r="O195" s="9" t="s">
        <v>811</v>
      </c>
      <c r="P195" s="9" t="s">
        <v>812</v>
      </c>
      <c r="Q195" s="9" t="s">
        <v>810</v>
      </c>
      <c r="R195" s="9" t="s">
        <v>813</v>
      </c>
      <c r="S195" s="9" t="s">
        <v>791</v>
      </c>
      <c r="T195" s="9"/>
      <c r="U195" s="9"/>
      <c r="V195" s="11"/>
    </row>
    <row r="196" spans="1:22" s="383" customFormat="1" ht="33.75" outlineLevel="1" x14ac:dyDescent="0.2">
      <c r="A196" s="405">
        <v>193</v>
      </c>
      <c r="C196" s="9" t="str">
        <f t="shared" si="2"/>
        <v>3</v>
      </c>
      <c r="D196" s="9" t="s">
        <v>515</v>
      </c>
      <c r="E196" s="9"/>
      <c r="F196" s="8"/>
      <c r="G196" s="9"/>
      <c r="H196" s="9"/>
      <c r="I196" s="10" t="s">
        <v>817</v>
      </c>
      <c r="J196" s="9"/>
      <c r="K196" s="9" t="s">
        <v>138</v>
      </c>
      <c r="L196" s="9" t="s">
        <v>792</v>
      </c>
      <c r="M196" s="9" t="s">
        <v>810</v>
      </c>
      <c r="N196" s="9" t="s">
        <v>787</v>
      </c>
      <c r="O196" s="9" t="s">
        <v>811</v>
      </c>
      <c r="P196" s="9" t="s">
        <v>812</v>
      </c>
      <c r="Q196" s="9" t="s">
        <v>810</v>
      </c>
      <c r="R196" s="9" t="s">
        <v>813</v>
      </c>
      <c r="S196" s="9" t="s">
        <v>791</v>
      </c>
      <c r="T196" s="9"/>
      <c r="U196" s="9"/>
      <c r="V196" s="11"/>
    </row>
    <row r="197" spans="1:22" s="383" customFormat="1" ht="33.75" outlineLevel="1" x14ac:dyDescent="0.2">
      <c r="A197" s="405">
        <v>194</v>
      </c>
      <c r="C197" s="9" t="str">
        <f t="shared" si="2"/>
        <v>3</v>
      </c>
      <c r="D197" s="9" t="s">
        <v>516</v>
      </c>
      <c r="E197" s="9"/>
      <c r="F197" s="8"/>
      <c r="G197" s="9"/>
      <c r="H197" s="9"/>
      <c r="I197" s="10" t="s">
        <v>818</v>
      </c>
      <c r="J197" s="9"/>
      <c r="K197" s="9" t="s">
        <v>138</v>
      </c>
      <c r="L197" s="9" t="s">
        <v>792</v>
      </c>
      <c r="M197" s="9" t="s">
        <v>810</v>
      </c>
      <c r="N197" s="9" t="s">
        <v>787</v>
      </c>
      <c r="O197" s="9" t="s">
        <v>811</v>
      </c>
      <c r="P197" s="9" t="s">
        <v>812</v>
      </c>
      <c r="Q197" s="9" t="s">
        <v>810</v>
      </c>
      <c r="R197" s="9" t="s">
        <v>813</v>
      </c>
      <c r="S197" s="9" t="s">
        <v>791</v>
      </c>
      <c r="T197" s="9"/>
      <c r="U197" s="9"/>
      <c r="V197" s="11"/>
    </row>
    <row r="198" spans="1:22" s="383" customFormat="1" ht="33.75" outlineLevel="1" x14ac:dyDescent="0.2">
      <c r="A198" s="405">
        <v>195</v>
      </c>
      <c r="C198" s="9" t="str">
        <f t="shared" ref="C198:C261" si="3">MID(D198,5,1)</f>
        <v>3</v>
      </c>
      <c r="D198" s="9" t="s">
        <v>517</v>
      </c>
      <c r="E198" s="9"/>
      <c r="F198" s="8"/>
      <c r="G198" s="9"/>
      <c r="H198" s="9"/>
      <c r="I198" s="10" t="s">
        <v>819</v>
      </c>
      <c r="J198" s="9"/>
      <c r="K198" s="9" t="s">
        <v>138</v>
      </c>
      <c r="L198" s="9" t="s">
        <v>792</v>
      </c>
      <c r="M198" s="9" t="s">
        <v>810</v>
      </c>
      <c r="N198" s="9" t="s">
        <v>787</v>
      </c>
      <c r="O198" s="9" t="s">
        <v>811</v>
      </c>
      <c r="P198" s="9" t="s">
        <v>812</v>
      </c>
      <c r="Q198" s="9" t="s">
        <v>810</v>
      </c>
      <c r="R198" s="9" t="s">
        <v>813</v>
      </c>
      <c r="S198" s="9" t="s">
        <v>791</v>
      </c>
      <c r="T198" s="9"/>
      <c r="U198" s="9"/>
      <c r="V198" s="11"/>
    </row>
    <row r="199" spans="1:22" s="392" customFormat="1" ht="39" outlineLevel="1" x14ac:dyDescent="0.2">
      <c r="A199" s="405">
        <v>196</v>
      </c>
      <c r="C199" s="14" t="str">
        <f t="shared" si="3"/>
        <v>3</v>
      </c>
      <c r="D199" s="14" t="s">
        <v>518</v>
      </c>
      <c r="E199" s="14"/>
      <c r="F199" s="15"/>
      <c r="G199" s="14"/>
      <c r="H199" s="14"/>
      <c r="I199" s="16" t="s">
        <v>820</v>
      </c>
      <c r="J199" s="14"/>
      <c r="K199" s="14" t="s">
        <v>138</v>
      </c>
      <c r="L199" s="14" t="s">
        <v>792</v>
      </c>
      <c r="M199" s="14" t="s">
        <v>810</v>
      </c>
      <c r="N199" s="14" t="s">
        <v>787</v>
      </c>
      <c r="O199" s="14">
        <f t="shared" ref="O199:O206" si="4">+$AG198</f>
        <v>0</v>
      </c>
      <c r="P199" s="14" t="s">
        <v>812</v>
      </c>
      <c r="Q199" s="14" t="str">
        <f>M199</f>
        <v>Somsak S.</v>
      </c>
      <c r="R199" s="14" t="str">
        <f t="shared" ref="R199:R206" si="5">+R198</f>
        <v>Komsun N.</v>
      </c>
      <c r="S199" s="14" t="s">
        <v>791</v>
      </c>
      <c r="T199" s="14"/>
      <c r="U199" s="14"/>
      <c r="V199" s="18" t="s">
        <v>527</v>
      </c>
    </row>
    <row r="200" spans="1:22" s="383" customFormat="1" ht="39" outlineLevel="1" x14ac:dyDescent="0.2">
      <c r="A200" s="405">
        <v>197</v>
      </c>
      <c r="C200" s="9" t="str">
        <f t="shared" si="3"/>
        <v>3</v>
      </c>
      <c r="D200" s="9" t="s">
        <v>519</v>
      </c>
      <c r="E200" s="9" t="s">
        <v>821</v>
      </c>
      <c r="F200" s="8">
        <v>46107</v>
      </c>
      <c r="G200" s="9" t="s">
        <v>767</v>
      </c>
      <c r="H200" s="9" t="s">
        <v>822</v>
      </c>
      <c r="I200" s="10" t="s">
        <v>823</v>
      </c>
      <c r="J200" s="9"/>
      <c r="K200" s="9" t="s">
        <v>138</v>
      </c>
      <c r="L200" s="9" t="s">
        <v>792</v>
      </c>
      <c r="M200" s="9" t="s">
        <v>810</v>
      </c>
      <c r="N200" s="9" t="s">
        <v>787</v>
      </c>
      <c r="O200" s="9">
        <f t="shared" si="4"/>
        <v>0</v>
      </c>
      <c r="P200" s="9" t="s">
        <v>812</v>
      </c>
      <c r="Q200" s="9" t="str">
        <f>M200</f>
        <v>Somsak S.</v>
      </c>
      <c r="R200" s="9" t="str">
        <f t="shared" si="5"/>
        <v>Komsun N.</v>
      </c>
      <c r="S200" s="9" t="s">
        <v>791</v>
      </c>
      <c r="T200" s="9"/>
      <c r="U200" s="9"/>
      <c r="V200" s="12" t="s">
        <v>768</v>
      </c>
    </row>
    <row r="201" spans="1:22" s="392" customFormat="1" ht="39" outlineLevel="1" x14ac:dyDescent="0.2">
      <c r="A201" s="405">
        <v>198</v>
      </c>
      <c r="C201" s="14" t="str">
        <f t="shared" si="3"/>
        <v>3</v>
      </c>
      <c r="D201" s="14" t="s">
        <v>520</v>
      </c>
      <c r="E201" s="14"/>
      <c r="F201" s="15"/>
      <c r="G201" s="14"/>
      <c r="H201" s="14"/>
      <c r="I201" s="16" t="s">
        <v>824</v>
      </c>
      <c r="J201" s="14"/>
      <c r="K201" s="14" t="s">
        <v>138</v>
      </c>
      <c r="L201" s="14" t="s">
        <v>792</v>
      </c>
      <c r="M201" s="14" t="s">
        <v>810</v>
      </c>
      <c r="N201" s="14" t="s">
        <v>787</v>
      </c>
      <c r="O201" s="14">
        <f t="shared" si="4"/>
        <v>0</v>
      </c>
      <c r="P201" s="14" t="s">
        <v>812</v>
      </c>
      <c r="Q201" s="14" t="str">
        <f>M201</f>
        <v>Somsak S.</v>
      </c>
      <c r="R201" s="14" t="str">
        <f t="shared" si="5"/>
        <v>Komsun N.</v>
      </c>
      <c r="S201" s="14" t="s">
        <v>791</v>
      </c>
      <c r="T201" s="14"/>
      <c r="U201" s="14"/>
      <c r="V201" s="18" t="s">
        <v>527</v>
      </c>
    </row>
    <row r="202" spans="1:22" s="383" customFormat="1" ht="39" outlineLevel="1" x14ac:dyDescent="0.2">
      <c r="A202" s="405">
        <v>199</v>
      </c>
      <c r="C202" s="9" t="str">
        <f t="shared" si="3"/>
        <v>3</v>
      </c>
      <c r="D202" s="9" t="s">
        <v>481</v>
      </c>
      <c r="E202" s="9" t="s">
        <v>825</v>
      </c>
      <c r="F202" s="8">
        <v>46157</v>
      </c>
      <c r="G202" s="9" t="s">
        <v>767</v>
      </c>
      <c r="H202" s="9" t="s">
        <v>826</v>
      </c>
      <c r="I202" s="10" t="s">
        <v>827</v>
      </c>
      <c r="J202" s="9"/>
      <c r="K202" s="9" t="s">
        <v>138</v>
      </c>
      <c r="L202" s="9" t="s">
        <v>792</v>
      </c>
      <c r="M202" s="9" t="s">
        <v>810</v>
      </c>
      <c r="N202" s="9" t="s">
        <v>787</v>
      </c>
      <c r="O202" s="9">
        <f t="shared" si="4"/>
        <v>0</v>
      </c>
      <c r="P202" s="9" t="s">
        <v>812</v>
      </c>
      <c r="Q202" s="9" t="str">
        <f t="shared" ref="Q202:Q218" si="6">M202</f>
        <v>Somsak S.</v>
      </c>
      <c r="R202" s="9" t="str">
        <f t="shared" si="5"/>
        <v>Komsun N.</v>
      </c>
      <c r="S202" s="9" t="s">
        <v>791</v>
      </c>
      <c r="T202" s="9"/>
      <c r="U202" s="9"/>
      <c r="V202" s="12" t="s">
        <v>768</v>
      </c>
    </row>
    <row r="203" spans="1:22" s="383" customFormat="1" ht="39" outlineLevel="1" x14ac:dyDescent="0.2">
      <c r="A203" s="405">
        <v>200</v>
      </c>
      <c r="C203" s="9" t="str">
        <f t="shared" si="3"/>
        <v>3</v>
      </c>
      <c r="D203" s="9" t="s">
        <v>482</v>
      </c>
      <c r="E203" s="9" t="s">
        <v>828</v>
      </c>
      <c r="F203" s="8">
        <v>46162</v>
      </c>
      <c r="G203" s="9" t="s">
        <v>767</v>
      </c>
      <c r="H203" s="9" t="s">
        <v>829</v>
      </c>
      <c r="I203" s="10" t="s">
        <v>830</v>
      </c>
      <c r="J203" s="9"/>
      <c r="K203" s="9" t="s">
        <v>138</v>
      </c>
      <c r="L203" s="9" t="s">
        <v>792</v>
      </c>
      <c r="M203" s="9" t="s">
        <v>810</v>
      </c>
      <c r="N203" s="9" t="s">
        <v>787</v>
      </c>
      <c r="O203" s="9">
        <f t="shared" si="4"/>
        <v>0</v>
      </c>
      <c r="P203" s="9" t="s">
        <v>812</v>
      </c>
      <c r="Q203" s="9" t="str">
        <f t="shared" si="6"/>
        <v>Somsak S.</v>
      </c>
      <c r="R203" s="9" t="str">
        <f t="shared" si="5"/>
        <v>Komsun N.</v>
      </c>
      <c r="S203" s="9" t="s">
        <v>791</v>
      </c>
      <c r="T203" s="9"/>
      <c r="U203" s="9"/>
      <c r="V203" s="12" t="s">
        <v>768</v>
      </c>
    </row>
    <row r="204" spans="1:22" s="383" customFormat="1" ht="39" outlineLevel="1" x14ac:dyDescent="0.2">
      <c r="A204" s="405">
        <v>201</v>
      </c>
      <c r="C204" s="9" t="str">
        <f t="shared" si="3"/>
        <v>3</v>
      </c>
      <c r="D204" s="9" t="s">
        <v>493</v>
      </c>
      <c r="E204" s="9" t="s">
        <v>831</v>
      </c>
      <c r="F204" s="8">
        <v>45839</v>
      </c>
      <c r="G204" s="9" t="s">
        <v>767</v>
      </c>
      <c r="H204" s="9" t="s">
        <v>832</v>
      </c>
      <c r="I204" s="10" t="s">
        <v>833</v>
      </c>
      <c r="J204" s="9">
        <v>7.16</v>
      </c>
      <c r="K204" s="9" t="s">
        <v>138</v>
      </c>
      <c r="L204" s="9" t="s">
        <v>792</v>
      </c>
      <c r="M204" s="9" t="s">
        <v>810</v>
      </c>
      <c r="N204" s="9" t="s">
        <v>787</v>
      </c>
      <c r="O204" s="9">
        <f t="shared" si="4"/>
        <v>0</v>
      </c>
      <c r="P204" s="9" t="s">
        <v>812</v>
      </c>
      <c r="Q204" s="9" t="str">
        <f t="shared" si="6"/>
        <v>Somsak S.</v>
      </c>
      <c r="R204" s="9" t="str">
        <f t="shared" si="5"/>
        <v>Komsun N.</v>
      </c>
      <c r="S204" s="9" t="s">
        <v>791</v>
      </c>
      <c r="T204" s="9"/>
      <c r="U204" s="9"/>
      <c r="V204" s="12" t="s">
        <v>768</v>
      </c>
    </row>
    <row r="205" spans="1:22" s="383" customFormat="1" ht="39" outlineLevel="1" x14ac:dyDescent="0.2">
      <c r="A205" s="405">
        <v>202</v>
      </c>
      <c r="C205" s="9" t="str">
        <f t="shared" si="3"/>
        <v>3</v>
      </c>
      <c r="D205" s="9" t="s">
        <v>493</v>
      </c>
      <c r="E205" s="9" t="s">
        <v>831</v>
      </c>
      <c r="F205" s="8">
        <v>45971</v>
      </c>
      <c r="G205" s="9" t="s">
        <v>769</v>
      </c>
      <c r="H205" s="9" t="s">
        <v>834</v>
      </c>
      <c r="I205" s="10" t="s">
        <v>833</v>
      </c>
      <c r="J205" s="9">
        <v>7.16</v>
      </c>
      <c r="K205" s="9" t="s">
        <v>138</v>
      </c>
      <c r="L205" s="9" t="s">
        <v>792</v>
      </c>
      <c r="M205" s="9" t="s">
        <v>810</v>
      </c>
      <c r="N205" s="9" t="s">
        <v>787</v>
      </c>
      <c r="O205" s="9">
        <f t="shared" si="4"/>
        <v>0</v>
      </c>
      <c r="P205" s="9" t="s">
        <v>812</v>
      </c>
      <c r="Q205" s="9" t="str">
        <f t="shared" si="6"/>
        <v>Somsak S.</v>
      </c>
      <c r="R205" s="9" t="str">
        <f t="shared" si="5"/>
        <v>Komsun N.</v>
      </c>
      <c r="S205" s="9" t="s">
        <v>791</v>
      </c>
      <c r="T205" s="9"/>
      <c r="U205" s="9"/>
      <c r="V205" s="12" t="s">
        <v>768</v>
      </c>
    </row>
    <row r="206" spans="1:22" s="383" customFormat="1" ht="39" outlineLevel="1" x14ac:dyDescent="0.2">
      <c r="A206" s="405">
        <v>203</v>
      </c>
      <c r="C206" s="9" t="str">
        <f t="shared" si="3"/>
        <v>3</v>
      </c>
      <c r="D206" s="9" t="s">
        <v>493</v>
      </c>
      <c r="E206" s="9" t="s">
        <v>831</v>
      </c>
      <c r="F206" s="8">
        <v>46104</v>
      </c>
      <c r="G206" s="9" t="s">
        <v>770</v>
      </c>
      <c r="H206" s="9" t="s">
        <v>835</v>
      </c>
      <c r="I206" s="10" t="s">
        <v>833</v>
      </c>
      <c r="J206" s="9">
        <v>7.16</v>
      </c>
      <c r="K206" s="9" t="s">
        <v>138</v>
      </c>
      <c r="L206" s="9" t="s">
        <v>792</v>
      </c>
      <c r="M206" s="9" t="s">
        <v>810</v>
      </c>
      <c r="N206" s="9" t="s">
        <v>787</v>
      </c>
      <c r="O206" s="9">
        <f t="shared" si="4"/>
        <v>0</v>
      </c>
      <c r="P206" s="9" t="s">
        <v>812</v>
      </c>
      <c r="Q206" s="9" t="str">
        <f t="shared" si="6"/>
        <v>Somsak S.</v>
      </c>
      <c r="R206" s="9" t="str">
        <f t="shared" si="5"/>
        <v>Komsun N.</v>
      </c>
      <c r="S206" s="9" t="s">
        <v>791</v>
      </c>
      <c r="T206" s="9"/>
      <c r="U206" s="9"/>
      <c r="V206" s="12" t="s">
        <v>768</v>
      </c>
    </row>
    <row r="207" spans="1:22" s="383" customFormat="1" ht="67.5" outlineLevel="1" x14ac:dyDescent="0.2">
      <c r="A207" s="405">
        <v>204</v>
      </c>
      <c r="C207" s="9" t="str">
        <f t="shared" si="3"/>
        <v>3</v>
      </c>
      <c r="D207" s="9" t="s">
        <v>462</v>
      </c>
      <c r="E207" s="19" t="s">
        <v>836</v>
      </c>
      <c r="F207" s="8"/>
      <c r="G207" s="9"/>
      <c r="H207" s="9"/>
      <c r="I207" s="10" t="s">
        <v>837</v>
      </c>
      <c r="J207" s="9"/>
      <c r="K207" s="9" t="s">
        <v>138</v>
      </c>
      <c r="L207" s="9" t="s">
        <v>792</v>
      </c>
      <c r="M207" s="9" t="s">
        <v>810</v>
      </c>
      <c r="N207" s="9" t="s">
        <v>787</v>
      </c>
      <c r="O207" s="9" t="e">
        <f>+#REF!</f>
        <v>#REF!</v>
      </c>
      <c r="P207" s="9" t="s">
        <v>812</v>
      </c>
      <c r="Q207" s="9" t="str">
        <f t="shared" si="6"/>
        <v>Somsak S.</v>
      </c>
      <c r="R207" s="9" t="e">
        <f>+#REF!</f>
        <v>#REF!</v>
      </c>
      <c r="S207" s="9" t="s">
        <v>791</v>
      </c>
      <c r="T207" s="9"/>
      <c r="U207" s="9"/>
      <c r="V207" s="11"/>
    </row>
    <row r="208" spans="1:22" s="383" customFormat="1" ht="33.75" outlineLevel="1" x14ac:dyDescent="0.2">
      <c r="A208" s="405">
        <v>205</v>
      </c>
      <c r="C208" s="9" t="str">
        <f t="shared" si="3"/>
        <v>3</v>
      </c>
      <c r="D208" s="9" t="s">
        <v>483</v>
      </c>
      <c r="E208" s="9"/>
      <c r="F208" s="8"/>
      <c r="G208" s="9"/>
      <c r="H208" s="9"/>
      <c r="I208" s="10" t="s">
        <v>838</v>
      </c>
      <c r="J208" s="9"/>
      <c r="K208" s="9" t="s">
        <v>138</v>
      </c>
      <c r="L208" s="9" t="s">
        <v>792</v>
      </c>
      <c r="M208" s="9" t="s">
        <v>810</v>
      </c>
      <c r="N208" s="9" t="s">
        <v>787</v>
      </c>
      <c r="O208" s="9">
        <f>+$AG207</f>
        <v>0</v>
      </c>
      <c r="P208" s="9" t="s">
        <v>812</v>
      </c>
      <c r="Q208" s="9" t="str">
        <f t="shared" si="6"/>
        <v>Somsak S.</v>
      </c>
      <c r="R208" s="9" t="e">
        <f>+R207</f>
        <v>#REF!</v>
      </c>
      <c r="S208" s="9" t="s">
        <v>791</v>
      </c>
      <c r="T208" s="9"/>
      <c r="U208" s="9"/>
      <c r="V208" s="11"/>
    </row>
    <row r="209" spans="1:22" s="383" customFormat="1" ht="39" outlineLevel="1" x14ac:dyDescent="0.2">
      <c r="A209" s="405">
        <v>206</v>
      </c>
      <c r="C209" s="9" t="str">
        <f t="shared" si="3"/>
        <v>3</v>
      </c>
      <c r="D209" s="9" t="s">
        <v>839</v>
      </c>
      <c r="E209" s="9" t="s">
        <v>840</v>
      </c>
      <c r="F209" s="8">
        <v>46156</v>
      </c>
      <c r="G209" s="9" t="s">
        <v>767</v>
      </c>
      <c r="H209" s="9" t="s">
        <v>841</v>
      </c>
      <c r="I209" s="10" t="s">
        <v>842</v>
      </c>
      <c r="J209" s="9"/>
      <c r="K209" s="9" t="s">
        <v>138</v>
      </c>
      <c r="L209" s="9" t="s">
        <v>792</v>
      </c>
      <c r="M209" s="9" t="s">
        <v>810</v>
      </c>
      <c r="N209" s="9" t="s">
        <v>787</v>
      </c>
      <c r="O209" s="9">
        <f>+$AG208</f>
        <v>0</v>
      </c>
      <c r="P209" s="9" t="s">
        <v>812</v>
      </c>
      <c r="Q209" s="9" t="str">
        <f>M209</f>
        <v>Somsak S.</v>
      </c>
      <c r="R209" s="9" t="e">
        <f>+R208</f>
        <v>#REF!</v>
      </c>
      <c r="S209" s="9" t="s">
        <v>791</v>
      </c>
      <c r="T209" s="9"/>
      <c r="U209" s="9"/>
      <c r="V209" s="12" t="s">
        <v>768</v>
      </c>
    </row>
    <row r="210" spans="1:22" s="383" customFormat="1" ht="39" outlineLevel="1" x14ac:dyDescent="0.2">
      <c r="A210" s="405">
        <v>207</v>
      </c>
      <c r="C210" s="9" t="str">
        <f t="shared" si="3"/>
        <v>3</v>
      </c>
      <c r="D210" s="9" t="s">
        <v>480</v>
      </c>
      <c r="E210" s="9" t="s">
        <v>843</v>
      </c>
      <c r="F210" s="8">
        <v>46107</v>
      </c>
      <c r="G210" s="9" t="s">
        <v>767</v>
      </c>
      <c r="H210" s="9" t="s">
        <v>844</v>
      </c>
      <c r="I210" s="10" t="s">
        <v>845</v>
      </c>
      <c r="J210" s="9">
        <v>7.5</v>
      </c>
      <c r="K210" s="9" t="s">
        <v>138</v>
      </c>
      <c r="L210" s="9" t="s">
        <v>792</v>
      </c>
      <c r="M210" s="9" t="s">
        <v>810</v>
      </c>
      <c r="N210" s="9" t="s">
        <v>787</v>
      </c>
      <c r="O210" s="9">
        <f>+$AG209</f>
        <v>0</v>
      </c>
      <c r="P210" s="9" t="s">
        <v>812</v>
      </c>
      <c r="Q210" s="9" t="str">
        <f t="shared" si="6"/>
        <v>Somsak S.</v>
      </c>
      <c r="R210" s="9" t="e">
        <f>+R209</f>
        <v>#REF!</v>
      </c>
      <c r="S210" s="9" t="s">
        <v>791</v>
      </c>
      <c r="T210" s="9"/>
      <c r="U210" s="9"/>
      <c r="V210" s="12" t="s">
        <v>768</v>
      </c>
    </row>
    <row r="211" spans="1:22" s="383" customFormat="1" ht="39" outlineLevel="1" x14ac:dyDescent="0.2">
      <c r="A211" s="405">
        <v>208</v>
      </c>
      <c r="C211" s="9" t="str">
        <f t="shared" si="3"/>
        <v>3</v>
      </c>
      <c r="D211" s="9" t="s">
        <v>480</v>
      </c>
      <c r="E211" s="9" t="s">
        <v>843</v>
      </c>
      <c r="F211" s="13">
        <v>46154</v>
      </c>
      <c r="G211" s="11" t="s">
        <v>769</v>
      </c>
      <c r="H211" s="11" t="s">
        <v>846</v>
      </c>
      <c r="I211" s="10" t="s">
        <v>845</v>
      </c>
      <c r="J211" s="9">
        <v>7.5</v>
      </c>
      <c r="K211" s="9" t="s">
        <v>138</v>
      </c>
      <c r="L211" s="9" t="s">
        <v>792</v>
      </c>
      <c r="M211" s="9" t="s">
        <v>810</v>
      </c>
      <c r="N211" s="9" t="s">
        <v>787</v>
      </c>
      <c r="O211" s="9">
        <f>+$AG210</f>
        <v>0</v>
      </c>
      <c r="P211" s="9" t="s">
        <v>812</v>
      </c>
      <c r="Q211" s="9" t="str">
        <f t="shared" si="6"/>
        <v>Somsak S.</v>
      </c>
      <c r="R211" s="9" t="e">
        <f>+R210</f>
        <v>#REF!</v>
      </c>
      <c r="S211" s="9" t="s">
        <v>791</v>
      </c>
      <c r="T211" s="9"/>
      <c r="U211" s="9"/>
      <c r="V211" s="12" t="s">
        <v>768</v>
      </c>
    </row>
    <row r="212" spans="1:22" s="383" customFormat="1" ht="39" outlineLevel="1" x14ac:dyDescent="0.2">
      <c r="A212" s="405">
        <v>209</v>
      </c>
      <c r="C212" s="9" t="str">
        <f t="shared" si="3"/>
        <v>3</v>
      </c>
      <c r="D212" s="9" t="s">
        <v>480</v>
      </c>
      <c r="E212" s="9" t="s">
        <v>843</v>
      </c>
      <c r="F212" s="13">
        <v>46220</v>
      </c>
      <c r="G212" s="11" t="s">
        <v>770</v>
      </c>
      <c r="H212" s="11" t="s">
        <v>847</v>
      </c>
      <c r="I212" s="10" t="s">
        <v>845</v>
      </c>
      <c r="J212" s="9">
        <v>7.5</v>
      </c>
      <c r="K212" s="9" t="s">
        <v>138</v>
      </c>
      <c r="L212" s="9" t="s">
        <v>792</v>
      </c>
      <c r="M212" s="9" t="s">
        <v>810</v>
      </c>
      <c r="N212" s="9" t="s">
        <v>787</v>
      </c>
      <c r="O212" s="9">
        <f>+$AG211</f>
        <v>0</v>
      </c>
      <c r="P212" s="9" t="s">
        <v>812</v>
      </c>
      <c r="Q212" s="9" t="str">
        <f t="shared" si="6"/>
        <v>Somsak S.</v>
      </c>
      <c r="R212" s="9" t="e">
        <f>+R211</f>
        <v>#REF!</v>
      </c>
      <c r="S212" s="9" t="s">
        <v>791</v>
      </c>
      <c r="T212" s="9"/>
      <c r="U212" s="9"/>
      <c r="V212" s="12" t="s">
        <v>768</v>
      </c>
    </row>
    <row r="213" spans="1:22" s="392" customFormat="1" ht="39" outlineLevel="1" x14ac:dyDescent="0.2">
      <c r="A213" s="405">
        <v>210</v>
      </c>
      <c r="C213" s="14" t="str">
        <f t="shared" si="3"/>
        <v>3</v>
      </c>
      <c r="D213" s="14" t="s">
        <v>848</v>
      </c>
      <c r="E213" s="17" t="s">
        <v>849</v>
      </c>
      <c r="F213" s="17"/>
      <c r="G213" s="17"/>
      <c r="H213" s="17"/>
      <c r="I213" s="16" t="s">
        <v>850</v>
      </c>
      <c r="J213" s="14">
        <v>7.6</v>
      </c>
      <c r="K213" s="14" t="s">
        <v>138</v>
      </c>
      <c r="L213" s="14" t="s">
        <v>792</v>
      </c>
      <c r="M213" s="14" t="s">
        <v>810</v>
      </c>
      <c r="N213" s="14" t="s">
        <v>787</v>
      </c>
      <c r="O213" s="14" t="s">
        <v>811</v>
      </c>
      <c r="P213" s="14" t="s">
        <v>812</v>
      </c>
      <c r="Q213" s="14" t="s">
        <v>810</v>
      </c>
      <c r="R213" s="14" t="s">
        <v>813</v>
      </c>
      <c r="S213" s="14" t="s">
        <v>791</v>
      </c>
      <c r="T213" s="14"/>
      <c r="U213" s="14"/>
      <c r="V213" s="18" t="s">
        <v>527</v>
      </c>
    </row>
    <row r="214" spans="1:22" s="392" customFormat="1" ht="39" outlineLevel="1" x14ac:dyDescent="0.2">
      <c r="A214" s="405">
        <v>211</v>
      </c>
      <c r="C214" s="14" t="str">
        <f t="shared" si="3"/>
        <v>3</v>
      </c>
      <c r="D214" s="14" t="s">
        <v>851</v>
      </c>
      <c r="E214" s="17" t="s">
        <v>852</v>
      </c>
      <c r="F214" s="17"/>
      <c r="G214" s="17"/>
      <c r="H214" s="17"/>
      <c r="I214" s="16" t="s">
        <v>853</v>
      </c>
      <c r="J214" s="14">
        <v>7.7</v>
      </c>
      <c r="K214" s="14" t="s">
        <v>138</v>
      </c>
      <c r="L214" s="14" t="s">
        <v>792</v>
      </c>
      <c r="M214" s="14" t="s">
        <v>810</v>
      </c>
      <c r="N214" s="14" t="s">
        <v>787</v>
      </c>
      <c r="O214" s="14">
        <f>+$AG211</f>
        <v>0</v>
      </c>
      <c r="P214" s="14" t="s">
        <v>812</v>
      </c>
      <c r="Q214" s="14" t="str">
        <f t="shared" si="6"/>
        <v>Somsak S.</v>
      </c>
      <c r="R214" s="14" t="e">
        <f>+R211</f>
        <v>#REF!</v>
      </c>
      <c r="S214" s="14" t="s">
        <v>791</v>
      </c>
      <c r="T214" s="14"/>
      <c r="U214" s="14"/>
      <c r="V214" s="18" t="s">
        <v>527</v>
      </c>
    </row>
    <row r="215" spans="1:22" s="392" customFormat="1" ht="39" outlineLevel="1" x14ac:dyDescent="0.2">
      <c r="A215" s="405">
        <v>212</v>
      </c>
      <c r="C215" s="14" t="str">
        <f t="shared" si="3"/>
        <v>3</v>
      </c>
      <c r="D215" s="14" t="s">
        <v>854</v>
      </c>
      <c r="E215" s="17" t="s">
        <v>855</v>
      </c>
      <c r="F215" s="17"/>
      <c r="G215" s="17"/>
      <c r="H215" s="17"/>
      <c r="I215" s="16" t="s">
        <v>856</v>
      </c>
      <c r="J215" s="14">
        <v>7.8</v>
      </c>
      <c r="K215" s="14" t="s">
        <v>138</v>
      </c>
      <c r="L215" s="14" t="s">
        <v>792</v>
      </c>
      <c r="M215" s="14" t="s">
        <v>810</v>
      </c>
      <c r="N215" s="14" t="s">
        <v>787</v>
      </c>
      <c r="O215" s="14">
        <f>+$AG214</f>
        <v>0</v>
      </c>
      <c r="P215" s="14" t="s">
        <v>812</v>
      </c>
      <c r="Q215" s="14" t="str">
        <f t="shared" si="6"/>
        <v>Somsak S.</v>
      </c>
      <c r="R215" s="14" t="e">
        <f>+R214</f>
        <v>#REF!</v>
      </c>
      <c r="S215" s="14" t="s">
        <v>791</v>
      </c>
      <c r="T215" s="14"/>
      <c r="U215" s="14"/>
      <c r="V215" s="18" t="s">
        <v>527</v>
      </c>
    </row>
    <row r="216" spans="1:22" s="383" customFormat="1" ht="33.75" outlineLevel="1" x14ac:dyDescent="0.2">
      <c r="A216" s="405">
        <v>213</v>
      </c>
      <c r="C216" s="9" t="str">
        <f t="shared" si="3"/>
        <v>3</v>
      </c>
      <c r="D216" s="9" t="s">
        <v>485</v>
      </c>
      <c r="E216" s="9"/>
      <c r="F216" s="8"/>
      <c r="G216" s="9"/>
      <c r="H216" s="9"/>
      <c r="I216" s="10" t="s">
        <v>857</v>
      </c>
      <c r="J216" s="9">
        <v>7.9</v>
      </c>
      <c r="K216" s="9" t="s">
        <v>138</v>
      </c>
      <c r="L216" s="9" t="s">
        <v>792</v>
      </c>
      <c r="M216" s="9" t="s">
        <v>810</v>
      </c>
      <c r="N216" s="9" t="s">
        <v>787</v>
      </c>
      <c r="O216" s="9">
        <f>+$AG215</f>
        <v>0</v>
      </c>
      <c r="P216" s="9" t="s">
        <v>812</v>
      </c>
      <c r="Q216" s="9" t="str">
        <f t="shared" si="6"/>
        <v>Somsak S.</v>
      </c>
      <c r="R216" s="9" t="e">
        <f>+R215</f>
        <v>#REF!</v>
      </c>
      <c r="S216" s="9" t="s">
        <v>791</v>
      </c>
      <c r="T216" s="9"/>
      <c r="U216" s="9"/>
      <c r="V216" s="11"/>
    </row>
    <row r="217" spans="1:22" s="383" customFormat="1" ht="67.5" outlineLevel="1" x14ac:dyDescent="0.2">
      <c r="A217" s="405">
        <v>214</v>
      </c>
      <c r="C217" s="9" t="str">
        <f t="shared" si="3"/>
        <v>3</v>
      </c>
      <c r="D217" s="9" t="s">
        <v>484</v>
      </c>
      <c r="E217" s="19" t="s">
        <v>858</v>
      </c>
      <c r="F217" s="8"/>
      <c r="G217" s="9"/>
      <c r="H217" s="9"/>
      <c r="I217" s="10" t="s">
        <v>859</v>
      </c>
      <c r="J217" s="9"/>
      <c r="K217" s="9" t="s">
        <v>138</v>
      </c>
      <c r="L217" s="9" t="s">
        <v>792</v>
      </c>
      <c r="M217" s="9" t="s">
        <v>810</v>
      </c>
      <c r="N217" s="9" t="s">
        <v>787</v>
      </c>
      <c r="O217" s="9">
        <f>+$AG216</f>
        <v>0</v>
      </c>
      <c r="P217" s="9" t="s">
        <v>812</v>
      </c>
      <c r="Q217" s="9" t="str">
        <f t="shared" si="6"/>
        <v>Somsak S.</v>
      </c>
      <c r="R217" s="9" t="e">
        <f>+R216</f>
        <v>#REF!</v>
      </c>
      <c r="S217" s="9" t="s">
        <v>791</v>
      </c>
      <c r="T217" s="9"/>
      <c r="U217" s="9"/>
      <c r="V217" s="11"/>
    </row>
    <row r="218" spans="1:22" s="383" customFormat="1" ht="33.75" outlineLevel="1" x14ac:dyDescent="0.2">
      <c r="A218" s="405">
        <v>215</v>
      </c>
      <c r="C218" s="9" t="str">
        <f t="shared" si="3"/>
        <v>3</v>
      </c>
      <c r="D218" s="9" t="s">
        <v>486</v>
      </c>
      <c r="E218" s="9"/>
      <c r="F218" s="8"/>
      <c r="G218" s="9"/>
      <c r="H218" s="9"/>
      <c r="I218" s="10" t="s">
        <v>860</v>
      </c>
      <c r="J218" s="9" t="s">
        <v>861</v>
      </c>
      <c r="K218" s="9" t="s">
        <v>138</v>
      </c>
      <c r="L218" s="9" t="s">
        <v>792</v>
      </c>
      <c r="M218" s="9" t="s">
        <v>810</v>
      </c>
      <c r="N218" s="9" t="s">
        <v>787</v>
      </c>
      <c r="O218" s="9">
        <f>+$AG217</f>
        <v>0</v>
      </c>
      <c r="P218" s="9" t="s">
        <v>812</v>
      </c>
      <c r="Q218" s="9" t="str">
        <f t="shared" si="6"/>
        <v>Somsak S.</v>
      </c>
      <c r="R218" s="9" t="e">
        <f>+R217</f>
        <v>#REF!</v>
      </c>
      <c r="S218" s="9" t="s">
        <v>791</v>
      </c>
      <c r="T218" s="9"/>
      <c r="U218" s="9"/>
      <c r="V218" s="11"/>
    </row>
    <row r="219" spans="1:22" s="383" customFormat="1" ht="39" outlineLevel="1" x14ac:dyDescent="0.2">
      <c r="A219" s="405">
        <v>216</v>
      </c>
      <c r="C219" s="9" t="str">
        <f t="shared" si="3"/>
        <v>3</v>
      </c>
      <c r="D219" s="9" t="s">
        <v>487</v>
      </c>
      <c r="E219" s="9" t="s">
        <v>862</v>
      </c>
      <c r="F219" s="8">
        <v>46107</v>
      </c>
      <c r="G219" s="9" t="s">
        <v>767</v>
      </c>
      <c r="H219" s="9" t="s">
        <v>863</v>
      </c>
      <c r="I219" s="10" t="s">
        <v>864</v>
      </c>
      <c r="J219" s="9">
        <v>3.6</v>
      </c>
      <c r="K219" s="9" t="s">
        <v>865</v>
      </c>
      <c r="L219" s="9" t="s">
        <v>792</v>
      </c>
      <c r="M219" s="9" t="s">
        <v>810</v>
      </c>
      <c r="N219" s="9" t="s">
        <v>787</v>
      </c>
      <c r="O219" s="9" t="s">
        <v>811</v>
      </c>
      <c r="P219" s="9" t="s">
        <v>812</v>
      </c>
      <c r="Q219" s="9" t="s">
        <v>810</v>
      </c>
      <c r="R219" s="9" t="s">
        <v>813</v>
      </c>
      <c r="S219" s="9" t="s">
        <v>791</v>
      </c>
      <c r="T219" s="9"/>
      <c r="U219" s="9"/>
      <c r="V219" s="12" t="s">
        <v>768</v>
      </c>
    </row>
    <row r="220" spans="1:22" s="383" customFormat="1" ht="33.75" outlineLevel="1" x14ac:dyDescent="0.2">
      <c r="A220" s="405">
        <v>217</v>
      </c>
      <c r="C220" s="9" t="str">
        <f t="shared" si="3"/>
        <v>3</v>
      </c>
      <c r="D220" s="9" t="s">
        <v>488</v>
      </c>
      <c r="E220" s="9"/>
      <c r="F220" s="8"/>
      <c r="G220" s="9"/>
      <c r="H220" s="9"/>
      <c r="I220" s="10" t="s">
        <v>866</v>
      </c>
      <c r="J220" s="9"/>
      <c r="K220" s="9" t="s">
        <v>138</v>
      </c>
      <c r="L220" s="9" t="s">
        <v>792</v>
      </c>
      <c r="M220" s="9" t="s">
        <v>810</v>
      </c>
      <c r="N220" s="9" t="s">
        <v>787</v>
      </c>
      <c r="O220" s="9" t="e">
        <f>+#REF!</f>
        <v>#REF!</v>
      </c>
      <c r="P220" s="9" t="s">
        <v>812</v>
      </c>
      <c r="Q220" s="9" t="str">
        <f>M220</f>
        <v>Somsak S.</v>
      </c>
      <c r="R220" s="9" t="s">
        <v>813</v>
      </c>
      <c r="S220" s="9" t="s">
        <v>791</v>
      </c>
      <c r="T220" s="9"/>
      <c r="U220" s="9"/>
      <c r="V220" s="11"/>
    </row>
    <row r="221" spans="1:22" s="383" customFormat="1" ht="33.75" outlineLevel="1" x14ac:dyDescent="0.2">
      <c r="A221" s="405">
        <v>218</v>
      </c>
      <c r="C221" s="9" t="str">
        <f t="shared" si="3"/>
        <v>3</v>
      </c>
      <c r="D221" s="9" t="s">
        <v>492</v>
      </c>
      <c r="E221" s="9"/>
      <c r="F221" s="8"/>
      <c r="G221" s="9"/>
      <c r="H221" s="9"/>
      <c r="I221" s="10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11"/>
    </row>
    <row r="222" spans="1:22" s="383" customFormat="1" ht="33.75" outlineLevel="1" x14ac:dyDescent="0.2">
      <c r="A222" s="405">
        <v>219</v>
      </c>
      <c r="C222" s="9" t="str">
        <f t="shared" si="3"/>
        <v>3</v>
      </c>
      <c r="D222" s="9" t="s">
        <v>446</v>
      </c>
      <c r="E222" s="9"/>
      <c r="F222" s="8"/>
      <c r="G222" s="9"/>
      <c r="H222" s="9"/>
      <c r="I222" s="10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1"/>
    </row>
    <row r="223" spans="1:22" s="383" customFormat="1" ht="39" outlineLevel="1" x14ac:dyDescent="0.2">
      <c r="A223" s="405">
        <v>220</v>
      </c>
      <c r="C223" s="9" t="str">
        <f t="shared" si="3"/>
        <v>3</v>
      </c>
      <c r="D223" s="9" t="s">
        <v>461</v>
      </c>
      <c r="E223" s="9" t="s">
        <v>867</v>
      </c>
      <c r="F223" s="8">
        <v>45901</v>
      </c>
      <c r="G223" s="9" t="s">
        <v>767</v>
      </c>
      <c r="H223" s="9" t="s">
        <v>868</v>
      </c>
      <c r="I223" s="10" t="s">
        <v>869</v>
      </c>
      <c r="J223" s="9"/>
      <c r="K223" s="9"/>
      <c r="L223" s="9"/>
      <c r="M223" s="9"/>
      <c r="N223" s="9"/>
      <c r="O223" s="9"/>
      <c r="P223" s="9" t="s">
        <v>812</v>
      </c>
      <c r="Q223" s="9"/>
      <c r="R223" s="9"/>
      <c r="S223" s="9"/>
      <c r="T223" s="9"/>
      <c r="U223" s="9"/>
      <c r="V223" s="12" t="s">
        <v>768</v>
      </c>
    </row>
    <row r="224" spans="1:22" s="383" customFormat="1" ht="33.75" outlineLevel="1" x14ac:dyDescent="0.2">
      <c r="A224" s="405">
        <v>221</v>
      </c>
      <c r="C224" s="9" t="str">
        <f t="shared" si="3"/>
        <v>3</v>
      </c>
      <c r="D224" s="9" t="s">
        <v>870</v>
      </c>
      <c r="E224" s="9"/>
      <c r="F224" s="8"/>
      <c r="G224" s="9"/>
      <c r="H224" s="9"/>
      <c r="I224" s="10" t="s">
        <v>871</v>
      </c>
      <c r="J224" s="9">
        <v>7.13</v>
      </c>
      <c r="K224" s="9" t="s">
        <v>138</v>
      </c>
      <c r="L224" s="9" t="s">
        <v>872</v>
      </c>
      <c r="M224" s="9" t="s">
        <v>784</v>
      </c>
      <c r="N224" s="9" t="s">
        <v>873</v>
      </c>
      <c r="O224" s="9" t="s">
        <v>874</v>
      </c>
      <c r="P224" s="9" t="s">
        <v>812</v>
      </c>
      <c r="Q224" s="9" t="str">
        <f>M224</f>
        <v>Sahachart S.</v>
      </c>
      <c r="R224" s="9" t="str">
        <f>+R193</f>
        <v>Komsun N.</v>
      </c>
      <c r="S224" s="9" t="s">
        <v>791</v>
      </c>
      <c r="T224" s="9"/>
      <c r="U224" s="9"/>
      <c r="V224" s="11"/>
    </row>
    <row r="225" spans="1:22" s="383" customFormat="1" ht="33.75" outlineLevel="1" x14ac:dyDescent="0.2">
      <c r="A225" s="405">
        <v>222</v>
      </c>
      <c r="C225" s="9" t="str">
        <f t="shared" si="3"/>
        <v>3</v>
      </c>
      <c r="D225" s="9" t="s">
        <v>870</v>
      </c>
      <c r="E225" s="9"/>
      <c r="F225" s="8"/>
      <c r="G225" s="9"/>
      <c r="H225" s="9"/>
      <c r="I225" s="10" t="s">
        <v>875</v>
      </c>
      <c r="J225" s="9">
        <v>7.14</v>
      </c>
      <c r="K225" s="9" t="s">
        <v>138</v>
      </c>
      <c r="L225" s="9" t="s">
        <v>792</v>
      </c>
      <c r="M225" s="9" t="s">
        <v>810</v>
      </c>
      <c r="N225" s="9" t="s">
        <v>787</v>
      </c>
      <c r="O225" s="9"/>
      <c r="P225" s="9" t="s">
        <v>812</v>
      </c>
      <c r="Q225" s="9" t="str">
        <f>M225</f>
        <v>Somsak S.</v>
      </c>
      <c r="R225" s="9" t="str">
        <f>+R194</f>
        <v>Komsun N.</v>
      </c>
      <c r="S225" s="9" t="s">
        <v>791</v>
      </c>
      <c r="T225" s="9"/>
      <c r="U225" s="9"/>
      <c r="V225" s="11"/>
    </row>
    <row r="226" spans="1:22" s="383" customFormat="1" ht="39" outlineLevel="1" x14ac:dyDescent="0.2">
      <c r="A226" s="405">
        <v>223</v>
      </c>
      <c r="C226" s="9" t="str">
        <f t="shared" si="3"/>
        <v>3</v>
      </c>
      <c r="D226" s="9" t="s">
        <v>876</v>
      </c>
      <c r="E226" s="9" t="s">
        <v>877</v>
      </c>
      <c r="F226" s="8">
        <v>45686</v>
      </c>
      <c r="G226" s="9" t="s">
        <v>767</v>
      </c>
      <c r="H226" s="9" t="s">
        <v>878</v>
      </c>
      <c r="I226" s="10" t="s">
        <v>879</v>
      </c>
      <c r="J226" s="9">
        <v>7.15</v>
      </c>
      <c r="K226" s="9" t="s">
        <v>138</v>
      </c>
      <c r="L226" s="9" t="s">
        <v>872</v>
      </c>
      <c r="M226" s="9" t="s">
        <v>784</v>
      </c>
      <c r="N226" s="9" t="s">
        <v>880</v>
      </c>
      <c r="O226" s="9" t="s">
        <v>874</v>
      </c>
      <c r="P226" s="9" t="s">
        <v>812</v>
      </c>
      <c r="Q226" s="9" t="str">
        <f>M226</f>
        <v>Sahachart S.</v>
      </c>
      <c r="R226" s="9" t="s">
        <v>813</v>
      </c>
      <c r="S226" s="9" t="s">
        <v>791</v>
      </c>
      <c r="T226" s="9"/>
      <c r="U226" s="9"/>
      <c r="V226" s="12" t="s">
        <v>768</v>
      </c>
    </row>
    <row r="227" spans="1:22" s="383" customFormat="1" ht="39" outlineLevel="1" x14ac:dyDescent="0.2">
      <c r="A227" s="405">
        <v>224</v>
      </c>
      <c r="C227" s="9" t="str">
        <f t="shared" si="3"/>
        <v>3</v>
      </c>
      <c r="D227" s="9" t="s">
        <v>489</v>
      </c>
      <c r="E227" s="9" t="s">
        <v>881</v>
      </c>
      <c r="F227" s="8">
        <v>45938</v>
      </c>
      <c r="G227" s="9" t="s">
        <v>767</v>
      </c>
      <c r="H227" s="9" t="s">
        <v>878</v>
      </c>
      <c r="I227" s="10" t="s">
        <v>882</v>
      </c>
      <c r="J227" s="9">
        <v>3.5</v>
      </c>
      <c r="K227" s="9" t="s">
        <v>883</v>
      </c>
      <c r="L227" s="9" t="s">
        <v>872</v>
      </c>
      <c r="M227" s="9" t="s">
        <v>784</v>
      </c>
      <c r="N227" s="9" t="s">
        <v>880</v>
      </c>
      <c r="O227" s="9" t="s">
        <v>874</v>
      </c>
      <c r="P227" s="9" t="s">
        <v>812</v>
      </c>
      <c r="Q227" s="9" t="str">
        <f>M227</f>
        <v>Sahachart S.</v>
      </c>
      <c r="R227" s="9" t="s">
        <v>813</v>
      </c>
      <c r="S227" s="9" t="s">
        <v>791</v>
      </c>
      <c r="T227" s="9"/>
      <c r="U227" s="9"/>
      <c r="V227" s="12" t="s">
        <v>768</v>
      </c>
    </row>
    <row r="228" spans="1:22" s="383" customFormat="1" ht="39" outlineLevel="1" x14ac:dyDescent="0.2">
      <c r="A228" s="405">
        <v>225</v>
      </c>
      <c r="C228" s="9" t="str">
        <f t="shared" si="3"/>
        <v>3</v>
      </c>
      <c r="D228" s="9" t="s">
        <v>490</v>
      </c>
      <c r="E228" s="9" t="s">
        <v>884</v>
      </c>
      <c r="F228" s="8">
        <v>46037</v>
      </c>
      <c r="G228" s="9" t="s">
        <v>767</v>
      </c>
      <c r="H228" s="9" t="s">
        <v>878</v>
      </c>
      <c r="I228" s="10" t="s">
        <v>885</v>
      </c>
      <c r="J228" s="9">
        <v>3.5</v>
      </c>
      <c r="K228" s="9" t="s">
        <v>865</v>
      </c>
      <c r="L228" s="9" t="s">
        <v>792</v>
      </c>
      <c r="M228" s="9" t="s">
        <v>886</v>
      </c>
      <c r="N228" s="9" t="s">
        <v>787</v>
      </c>
      <c r="O228" s="9" t="s">
        <v>788</v>
      </c>
      <c r="P228" s="9" t="s">
        <v>812</v>
      </c>
      <c r="Q228" s="9" t="s">
        <v>886</v>
      </c>
      <c r="R228" s="9" t="s">
        <v>813</v>
      </c>
      <c r="S228" s="9" t="s">
        <v>791</v>
      </c>
      <c r="T228" s="9"/>
      <c r="U228" s="9"/>
      <c r="V228" s="12" t="s">
        <v>768</v>
      </c>
    </row>
    <row r="229" spans="1:22" s="383" customFormat="1" ht="39" outlineLevel="1" x14ac:dyDescent="0.2">
      <c r="A229" s="405">
        <v>226</v>
      </c>
      <c r="C229" s="9" t="str">
        <f t="shared" si="3"/>
        <v>3</v>
      </c>
      <c r="D229" s="9" t="s">
        <v>491</v>
      </c>
      <c r="E229" s="9" t="s">
        <v>887</v>
      </c>
      <c r="F229" s="8">
        <v>45938</v>
      </c>
      <c r="G229" s="9" t="s">
        <v>767</v>
      </c>
      <c r="H229" s="9" t="s">
        <v>878</v>
      </c>
      <c r="I229" s="10" t="s">
        <v>888</v>
      </c>
      <c r="J229" s="9">
        <v>3.6</v>
      </c>
      <c r="K229" s="9" t="s">
        <v>883</v>
      </c>
      <c r="L229" s="9" t="s">
        <v>872</v>
      </c>
      <c r="M229" s="9" t="s">
        <v>784</v>
      </c>
      <c r="N229" s="9" t="s">
        <v>880</v>
      </c>
      <c r="O229" s="9" t="s">
        <v>874</v>
      </c>
      <c r="P229" s="9" t="s">
        <v>812</v>
      </c>
      <c r="Q229" s="9" t="str">
        <f>M229</f>
        <v>Sahachart S.</v>
      </c>
      <c r="R229" s="9" t="s">
        <v>813</v>
      </c>
      <c r="S229" s="9" t="s">
        <v>791</v>
      </c>
      <c r="T229" s="9"/>
      <c r="U229" s="9"/>
      <c r="V229" s="12" t="s">
        <v>768</v>
      </c>
    </row>
    <row r="230" spans="1:22" s="392" customFormat="1" ht="39" outlineLevel="1" x14ac:dyDescent="0.2">
      <c r="A230" s="405">
        <v>227</v>
      </c>
      <c r="C230" s="14" t="str">
        <f t="shared" si="3"/>
        <v>3</v>
      </c>
      <c r="D230" s="14" t="s">
        <v>889</v>
      </c>
      <c r="E230" s="14"/>
      <c r="F230" s="15"/>
      <c r="G230" s="14"/>
      <c r="H230" s="14" t="s">
        <v>878</v>
      </c>
      <c r="I230" s="16" t="s">
        <v>890</v>
      </c>
      <c r="J230" s="14">
        <v>3.5</v>
      </c>
      <c r="K230" s="14" t="s">
        <v>865</v>
      </c>
      <c r="L230" s="14" t="s">
        <v>792</v>
      </c>
      <c r="M230" s="14" t="s">
        <v>886</v>
      </c>
      <c r="N230" s="14" t="s">
        <v>787</v>
      </c>
      <c r="O230" s="14" t="s">
        <v>788</v>
      </c>
      <c r="P230" s="14" t="s">
        <v>812</v>
      </c>
      <c r="Q230" s="14" t="s">
        <v>886</v>
      </c>
      <c r="R230" s="14" t="s">
        <v>813</v>
      </c>
      <c r="S230" s="14" t="s">
        <v>791</v>
      </c>
      <c r="T230" s="14"/>
      <c r="U230" s="14"/>
      <c r="V230" s="18" t="s">
        <v>527</v>
      </c>
    </row>
    <row r="231" spans="1:22" s="383" customFormat="1" ht="35.25" outlineLevel="1" x14ac:dyDescent="0.2">
      <c r="A231" s="405">
        <v>228</v>
      </c>
      <c r="C231" s="387" t="str">
        <f t="shared" si="3"/>
        <v/>
      </c>
      <c r="D231" s="387"/>
      <c r="E231" s="387"/>
      <c r="F231" s="387"/>
      <c r="G231" s="387"/>
      <c r="H231" s="387"/>
      <c r="I231" s="388" t="s">
        <v>2659</v>
      </c>
      <c r="J231" s="387"/>
      <c r="K231" s="387"/>
      <c r="L231" s="387"/>
      <c r="M231" s="387"/>
      <c r="N231" s="387"/>
      <c r="O231" s="387"/>
      <c r="P231" s="387"/>
      <c r="Q231" s="387"/>
      <c r="R231" s="387"/>
      <c r="S231" s="387"/>
      <c r="T231" s="387"/>
      <c r="U231" s="387"/>
      <c r="V231" s="387"/>
    </row>
    <row r="232" spans="1:22" s="383" customFormat="1" ht="33.75" outlineLevel="1" x14ac:dyDescent="0.2">
      <c r="A232" s="405">
        <v>229</v>
      </c>
      <c r="C232" s="9" t="str">
        <f t="shared" si="3"/>
        <v>4</v>
      </c>
      <c r="D232" s="9" t="s">
        <v>2921</v>
      </c>
      <c r="E232" s="9"/>
      <c r="F232" s="8"/>
      <c r="G232" s="9"/>
      <c r="H232" s="8"/>
      <c r="I232" s="10" t="s">
        <v>2922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s="383" customFormat="1" ht="33.75" outlineLevel="1" x14ac:dyDescent="0.2">
      <c r="A233" s="405">
        <v>230</v>
      </c>
      <c r="C233" s="9" t="str">
        <f t="shared" si="3"/>
        <v>4</v>
      </c>
      <c r="D233" s="9" t="s">
        <v>2923</v>
      </c>
      <c r="E233" s="9"/>
      <c r="F233" s="8"/>
      <c r="G233" s="9"/>
      <c r="H233" s="8"/>
      <c r="I233" s="10" t="s">
        <v>2924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s="383" customFormat="1" ht="33.75" outlineLevel="1" x14ac:dyDescent="0.2">
      <c r="A234" s="405">
        <v>231</v>
      </c>
      <c r="C234" s="9" t="str">
        <f t="shared" si="3"/>
        <v>4</v>
      </c>
      <c r="D234" s="9" t="s">
        <v>2925</v>
      </c>
      <c r="E234" s="9"/>
      <c r="F234" s="8"/>
      <c r="G234" s="9"/>
      <c r="H234" s="8"/>
      <c r="I234" s="10" t="s">
        <v>2926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s="383" customFormat="1" ht="33.75" outlineLevel="1" x14ac:dyDescent="0.2">
      <c r="A235" s="405">
        <v>232</v>
      </c>
      <c r="C235" s="9" t="str">
        <f t="shared" si="3"/>
        <v>4</v>
      </c>
      <c r="D235" s="9" t="s">
        <v>2927</v>
      </c>
      <c r="E235" s="9"/>
      <c r="F235" s="8"/>
      <c r="G235" s="9"/>
      <c r="H235" s="9"/>
      <c r="I235" s="10" t="s">
        <v>2928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s="383" customFormat="1" ht="39" outlineLevel="1" x14ac:dyDescent="0.2">
      <c r="A236" s="405">
        <v>233</v>
      </c>
      <c r="C236" s="9" t="str">
        <f t="shared" si="3"/>
        <v>4</v>
      </c>
      <c r="D236" s="9" t="s">
        <v>2929</v>
      </c>
      <c r="E236" s="9" t="s">
        <v>2930</v>
      </c>
      <c r="F236" s="8">
        <v>46202</v>
      </c>
      <c r="G236" s="9" t="s">
        <v>767</v>
      </c>
      <c r="H236" s="9" t="s">
        <v>2931</v>
      </c>
      <c r="I236" s="10" t="s">
        <v>2932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2" t="s">
        <v>768</v>
      </c>
    </row>
    <row r="237" spans="1:22" s="383" customFormat="1" ht="33.75" outlineLevel="1" x14ac:dyDescent="0.2">
      <c r="A237" s="405">
        <v>234</v>
      </c>
      <c r="C237" s="9" t="str">
        <f t="shared" si="3"/>
        <v>4</v>
      </c>
      <c r="D237" s="9" t="s">
        <v>2933</v>
      </c>
      <c r="E237" s="9"/>
      <c r="F237" s="8"/>
      <c r="G237" s="9"/>
      <c r="H237" s="9"/>
      <c r="I237" s="10" t="s">
        <v>2934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s="383" customFormat="1" ht="33.75" outlineLevel="1" x14ac:dyDescent="0.2">
      <c r="A238" s="405">
        <v>235</v>
      </c>
      <c r="C238" s="9" t="str">
        <f t="shared" si="3"/>
        <v>4</v>
      </c>
      <c r="D238" s="9" t="s">
        <v>2935</v>
      </c>
      <c r="E238" s="9"/>
      <c r="F238" s="8"/>
      <c r="G238" s="9"/>
      <c r="H238" s="9"/>
      <c r="I238" s="10" t="s">
        <v>2936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s="392" customFormat="1" ht="39" outlineLevel="1" x14ac:dyDescent="0.2">
      <c r="A239" s="405">
        <v>236</v>
      </c>
      <c r="C239" s="14" t="str">
        <f t="shared" si="3"/>
        <v>4</v>
      </c>
      <c r="D239" s="14" t="s">
        <v>2937</v>
      </c>
      <c r="E239" s="14"/>
      <c r="F239" s="15"/>
      <c r="G239" s="14"/>
      <c r="H239" s="14"/>
      <c r="I239" s="16" t="s">
        <v>2938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8" t="s">
        <v>527</v>
      </c>
    </row>
    <row r="240" spans="1:22" s="383" customFormat="1" ht="39" outlineLevel="1" x14ac:dyDescent="0.2">
      <c r="A240" s="405">
        <v>237</v>
      </c>
      <c r="C240" s="9" t="str">
        <f t="shared" si="3"/>
        <v>4</v>
      </c>
      <c r="D240" s="9" t="s">
        <v>2939</v>
      </c>
      <c r="E240" s="9" t="s">
        <v>2940</v>
      </c>
      <c r="F240" s="8">
        <v>46202</v>
      </c>
      <c r="G240" s="9" t="s">
        <v>767</v>
      </c>
      <c r="H240" s="9" t="s">
        <v>2941</v>
      </c>
      <c r="I240" s="10" t="s">
        <v>2942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2" t="s">
        <v>768</v>
      </c>
    </row>
    <row r="241" spans="1:22" s="383" customFormat="1" ht="39" outlineLevel="1" x14ac:dyDescent="0.2">
      <c r="A241" s="405">
        <v>238</v>
      </c>
      <c r="C241" s="9" t="str">
        <f t="shared" si="3"/>
        <v>4</v>
      </c>
      <c r="D241" s="9" t="s">
        <v>2943</v>
      </c>
      <c r="E241" s="9" t="s">
        <v>2944</v>
      </c>
      <c r="F241" s="8">
        <v>46169</v>
      </c>
      <c r="G241" s="9" t="s">
        <v>767</v>
      </c>
      <c r="H241" s="9" t="s">
        <v>2945</v>
      </c>
      <c r="I241" s="10" t="s">
        <v>2946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2" t="s">
        <v>768</v>
      </c>
    </row>
    <row r="242" spans="1:22" s="383" customFormat="1" ht="39" outlineLevel="1" x14ac:dyDescent="0.2">
      <c r="A242" s="405">
        <v>239</v>
      </c>
      <c r="C242" s="9" t="str">
        <f t="shared" si="3"/>
        <v>4</v>
      </c>
      <c r="D242" s="9" t="s">
        <v>2947</v>
      </c>
      <c r="E242" s="9" t="s">
        <v>2948</v>
      </c>
      <c r="F242" s="8">
        <v>46167</v>
      </c>
      <c r="G242" s="9" t="s">
        <v>767</v>
      </c>
      <c r="H242" s="9" t="s">
        <v>2949</v>
      </c>
      <c r="I242" s="10" t="s">
        <v>2950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2" t="s">
        <v>768</v>
      </c>
    </row>
    <row r="243" spans="1:22" s="383" customFormat="1" ht="39" outlineLevel="1" x14ac:dyDescent="0.2">
      <c r="A243" s="405">
        <v>240</v>
      </c>
      <c r="C243" s="9" t="str">
        <f t="shared" si="3"/>
        <v>4</v>
      </c>
      <c r="D243" s="9" t="s">
        <v>2951</v>
      </c>
      <c r="E243" s="9" t="s">
        <v>2952</v>
      </c>
      <c r="F243" s="8">
        <v>45877</v>
      </c>
      <c r="G243" s="9" t="s">
        <v>767</v>
      </c>
      <c r="H243" s="9" t="s">
        <v>2953</v>
      </c>
      <c r="I243" s="24" t="s">
        <v>2954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2" t="s">
        <v>768</v>
      </c>
    </row>
    <row r="244" spans="1:22" s="383" customFormat="1" ht="39" outlineLevel="1" x14ac:dyDescent="0.2">
      <c r="A244" s="405">
        <v>241</v>
      </c>
      <c r="C244" s="9" t="str">
        <f t="shared" si="3"/>
        <v>4</v>
      </c>
      <c r="D244" s="9" t="s">
        <v>2951</v>
      </c>
      <c r="E244" s="9" t="s">
        <v>2952</v>
      </c>
      <c r="F244" s="8">
        <v>45904</v>
      </c>
      <c r="G244" s="9" t="s">
        <v>769</v>
      </c>
      <c r="H244" s="9" t="s">
        <v>2955</v>
      </c>
      <c r="I244" s="24" t="s">
        <v>2954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2" t="s">
        <v>768</v>
      </c>
    </row>
    <row r="245" spans="1:22" s="383" customFormat="1" ht="39" outlineLevel="1" x14ac:dyDescent="0.2">
      <c r="A245" s="405">
        <v>242</v>
      </c>
      <c r="C245" s="9" t="str">
        <f t="shared" si="3"/>
        <v>4</v>
      </c>
      <c r="D245" s="9" t="s">
        <v>2951</v>
      </c>
      <c r="E245" s="9" t="s">
        <v>2952</v>
      </c>
      <c r="F245" s="8">
        <v>45938</v>
      </c>
      <c r="G245" s="9" t="s">
        <v>770</v>
      </c>
      <c r="H245" s="9" t="s">
        <v>2956</v>
      </c>
      <c r="I245" s="24" t="s">
        <v>2954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2" t="s">
        <v>768</v>
      </c>
    </row>
    <row r="246" spans="1:22" s="383" customFormat="1" ht="39" outlineLevel="1" x14ac:dyDescent="0.2">
      <c r="A246" s="405">
        <v>243</v>
      </c>
      <c r="C246" s="9" t="str">
        <f t="shared" si="3"/>
        <v>4</v>
      </c>
      <c r="D246" s="9" t="s">
        <v>2951</v>
      </c>
      <c r="E246" s="9" t="s">
        <v>2952</v>
      </c>
      <c r="F246" s="8">
        <v>46057</v>
      </c>
      <c r="G246" s="9" t="s">
        <v>543</v>
      </c>
      <c r="H246" s="9" t="s">
        <v>2957</v>
      </c>
      <c r="I246" s="24" t="s">
        <v>2954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2" t="s">
        <v>768</v>
      </c>
    </row>
    <row r="247" spans="1:22" s="383" customFormat="1" ht="33.75" outlineLevel="1" x14ac:dyDescent="0.2">
      <c r="A247" s="405">
        <v>244</v>
      </c>
      <c r="C247" s="9" t="str">
        <f t="shared" si="3"/>
        <v>4</v>
      </c>
      <c r="D247" s="9" t="s">
        <v>2958</v>
      </c>
      <c r="E247" s="9"/>
      <c r="F247" s="8"/>
      <c r="G247" s="9"/>
      <c r="H247" s="8"/>
      <c r="I247" s="10" t="s">
        <v>2959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s="383" customFormat="1" ht="33.75" outlineLevel="1" x14ac:dyDescent="0.2">
      <c r="A248" s="405">
        <v>245</v>
      </c>
      <c r="C248" s="9" t="str">
        <f t="shared" si="3"/>
        <v>4</v>
      </c>
      <c r="D248" s="9" t="s">
        <v>2960</v>
      </c>
      <c r="E248" s="9"/>
      <c r="F248" s="8"/>
      <c r="G248" s="9"/>
      <c r="H248" s="8"/>
      <c r="I248" s="10" t="s">
        <v>2961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s="383" customFormat="1" ht="33.75" outlineLevel="1" x14ac:dyDescent="0.2">
      <c r="A249" s="405">
        <v>246</v>
      </c>
      <c r="C249" s="9" t="str">
        <f t="shared" si="3"/>
        <v>4</v>
      </c>
      <c r="D249" s="9" t="s">
        <v>2962</v>
      </c>
      <c r="E249" s="9"/>
      <c r="F249" s="8"/>
      <c r="G249" s="9"/>
      <c r="H249" s="8"/>
      <c r="I249" s="10" t="s">
        <v>2963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s="383" customFormat="1" ht="33.75" outlineLevel="1" x14ac:dyDescent="0.2">
      <c r="A250" s="405">
        <v>247</v>
      </c>
      <c r="C250" s="9" t="str">
        <f t="shared" si="3"/>
        <v>4</v>
      </c>
      <c r="D250" s="9" t="s">
        <v>2964</v>
      </c>
      <c r="E250" s="9"/>
      <c r="F250" s="8"/>
      <c r="G250" s="9"/>
      <c r="H250" s="9"/>
      <c r="I250" s="10" t="s">
        <v>2965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s="383" customFormat="1" ht="33.75" outlineLevel="1" x14ac:dyDescent="0.2">
      <c r="A251" s="405">
        <v>248</v>
      </c>
      <c r="C251" s="9" t="str">
        <f t="shared" si="3"/>
        <v>4</v>
      </c>
      <c r="D251" s="9" t="s">
        <v>2966</v>
      </c>
      <c r="E251" s="9"/>
      <c r="F251" s="8"/>
      <c r="G251" s="9"/>
      <c r="H251" s="9"/>
      <c r="I251" s="10" t="s">
        <v>2967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s="383" customFormat="1" ht="33.75" outlineLevel="1" x14ac:dyDescent="0.2">
      <c r="A252" s="405">
        <v>249</v>
      </c>
      <c r="C252" s="9" t="str">
        <f t="shared" si="3"/>
        <v>4</v>
      </c>
      <c r="D252" s="9" t="s">
        <v>2968</v>
      </c>
      <c r="E252" s="9"/>
      <c r="F252" s="8"/>
      <c r="G252" s="9"/>
      <c r="H252" s="9"/>
      <c r="I252" s="10" t="s">
        <v>2969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s="383" customFormat="1" ht="33.75" outlineLevel="1" x14ac:dyDescent="0.2">
      <c r="A253" s="405">
        <v>250</v>
      </c>
      <c r="C253" s="9" t="str">
        <f t="shared" si="3"/>
        <v>4</v>
      </c>
      <c r="D253" s="9" t="s">
        <v>2970</v>
      </c>
      <c r="E253" s="9"/>
      <c r="F253" s="8"/>
      <c r="G253" s="9"/>
      <c r="H253" s="9"/>
      <c r="I253" s="10" t="s">
        <v>2971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s="392" customFormat="1" ht="39" outlineLevel="1" x14ac:dyDescent="0.2">
      <c r="A254" s="405">
        <v>251</v>
      </c>
      <c r="C254" s="14" t="str">
        <f t="shared" si="3"/>
        <v>4</v>
      </c>
      <c r="D254" s="14" t="s">
        <v>2972</v>
      </c>
      <c r="E254" s="14"/>
      <c r="F254" s="15"/>
      <c r="G254" s="14"/>
      <c r="H254" s="14"/>
      <c r="I254" s="16" t="s">
        <v>2973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8" t="s">
        <v>527</v>
      </c>
    </row>
    <row r="255" spans="1:22" s="383" customFormat="1" ht="33.75" outlineLevel="1" x14ac:dyDescent="0.2">
      <c r="A255" s="405">
        <v>252</v>
      </c>
      <c r="C255" s="9" t="str">
        <f t="shared" si="3"/>
        <v>4</v>
      </c>
      <c r="D255" s="9" t="s">
        <v>2974</v>
      </c>
      <c r="E255" s="9"/>
      <c r="F255" s="8"/>
      <c r="G255" s="9"/>
      <c r="H255" s="9"/>
      <c r="I255" s="10" t="s">
        <v>2975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s="383" customFormat="1" ht="33.75" outlineLevel="1" x14ac:dyDescent="0.2">
      <c r="A256" s="405">
        <v>253</v>
      </c>
      <c r="C256" s="9" t="str">
        <f t="shared" si="3"/>
        <v>4</v>
      </c>
      <c r="D256" s="9" t="s">
        <v>2976</v>
      </c>
      <c r="E256" s="9"/>
      <c r="F256" s="8"/>
      <c r="G256" s="9"/>
      <c r="H256" s="9"/>
      <c r="I256" s="10" t="s">
        <v>2977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s="383" customFormat="1" ht="33.75" outlineLevel="1" x14ac:dyDescent="0.2">
      <c r="A257" s="405">
        <v>254</v>
      </c>
      <c r="C257" s="9" t="str">
        <f t="shared" si="3"/>
        <v>4</v>
      </c>
      <c r="D257" s="9" t="s">
        <v>2978</v>
      </c>
      <c r="E257" s="9"/>
      <c r="F257" s="8"/>
      <c r="G257" s="9"/>
      <c r="H257" s="9"/>
      <c r="I257" s="10" t="s">
        <v>2979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s="383" customFormat="1" ht="39" outlineLevel="1" x14ac:dyDescent="0.2">
      <c r="A258" s="405">
        <v>255</v>
      </c>
      <c r="C258" s="9" t="str">
        <f t="shared" si="3"/>
        <v>4</v>
      </c>
      <c r="D258" s="9" t="s">
        <v>2980</v>
      </c>
      <c r="E258" s="9" t="s">
        <v>2981</v>
      </c>
      <c r="F258" s="8">
        <v>45996</v>
      </c>
      <c r="G258" s="9" t="s">
        <v>767</v>
      </c>
      <c r="H258" s="9" t="s">
        <v>2982</v>
      </c>
      <c r="I258" s="10" t="s">
        <v>2983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2" t="s">
        <v>768</v>
      </c>
    </row>
    <row r="259" spans="1:22" s="383" customFormat="1" ht="39" outlineLevel="1" x14ac:dyDescent="0.2">
      <c r="A259" s="405">
        <v>256</v>
      </c>
      <c r="C259" s="9" t="str">
        <f t="shared" si="3"/>
        <v>4</v>
      </c>
      <c r="D259" s="9" t="s">
        <v>2980</v>
      </c>
      <c r="E259" s="9" t="s">
        <v>2981</v>
      </c>
      <c r="F259" s="8">
        <v>46104</v>
      </c>
      <c r="G259" s="9" t="s">
        <v>769</v>
      </c>
      <c r="H259" s="9" t="s">
        <v>2984</v>
      </c>
      <c r="I259" s="10" t="s">
        <v>2983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2" t="s">
        <v>768</v>
      </c>
    </row>
    <row r="260" spans="1:22" s="383" customFormat="1" ht="33.75" outlineLevel="1" x14ac:dyDescent="0.2">
      <c r="A260" s="405">
        <v>257</v>
      </c>
      <c r="C260" s="9" t="str">
        <f t="shared" si="3"/>
        <v>4</v>
      </c>
      <c r="D260" s="9" t="s">
        <v>2985</v>
      </c>
      <c r="E260" s="9"/>
      <c r="F260" s="8"/>
      <c r="G260" s="9"/>
      <c r="H260" s="9"/>
      <c r="I260" s="10" t="s">
        <v>2986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s="383" customFormat="1" ht="33.75" outlineLevel="1" x14ac:dyDescent="0.2">
      <c r="A261" s="405">
        <v>258</v>
      </c>
      <c r="C261" s="9" t="str">
        <f t="shared" si="3"/>
        <v>4</v>
      </c>
      <c r="D261" s="9" t="s">
        <v>2987</v>
      </c>
      <c r="E261" s="9"/>
      <c r="F261" s="8"/>
      <c r="G261" s="9"/>
      <c r="H261" s="9"/>
      <c r="I261" s="10" t="s">
        <v>2988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s="383" customFormat="1" ht="39" outlineLevel="1" x14ac:dyDescent="0.2">
      <c r="A262" s="405">
        <v>259</v>
      </c>
      <c r="C262" s="9" t="str">
        <f t="shared" ref="C262:C325" si="7">MID(D262,5,1)</f>
        <v>4</v>
      </c>
      <c r="D262" s="9" t="s">
        <v>2989</v>
      </c>
      <c r="E262" s="9" t="s">
        <v>2990</v>
      </c>
      <c r="F262" s="8">
        <v>46090</v>
      </c>
      <c r="G262" s="9" t="s">
        <v>767</v>
      </c>
      <c r="H262" s="9" t="s">
        <v>2991</v>
      </c>
      <c r="I262" s="10" t="s">
        <v>2992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2" t="s">
        <v>768</v>
      </c>
    </row>
    <row r="263" spans="1:22" s="383" customFormat="1" ht="33.75" outlineLevel="1" x14ac:dyDescent="0.2">
      <c r="A263" s="405">
        <v>260</v>
      </c>
      <c r="C263" s="9" t="str">
        <f t="shared" si="7"/>
        <v>4</v>
      </c>
      <c r="D263" s="9" t="s">
        <v>2993</v>
      </c>
      <c r="E263" s="9"/>
      <c r="F263" s="8"/>
      <c r="G263" s="9"/>
      <c r="H263" s="9"/>
      <c r="I263" s="10" t="s">
        <v>2994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s="383" customFormat="1" ht="39" outlineLevel="1" x14ac:dyDescent="0.2">
      <c r="A264" s="405">
        <v>261</v>
      </c>
      <c r="C264" s="9" t="str">
        <f t="shared" si="7"/>
        <v>4</v>
      </c>
      <c r="D264" s="9" t="s">
        <v>2995</v>
      </c>
      <c r="E264" s="9" t="s">
        <v>2996</v>
      </c>
      <c r="F264" s="8">
        <v>46049</v>
      </c>
      <c r="G264" s="9" t="s">
        <v>767</v>
      </c>
      <c r="H264" s="9" t="s">
        <v>2997</v>
      </c>
      <c r="I264" s="10" t="s">
        <v>2998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2" t="s">
        <v>768</v>
      </c>
    </row>
    <row r="265" spans="1:22" s="383" customFormat="1" ht="39" outlineLevel="1" x14ac:dyDescent="0.2">
      <c r="A265" s="405">
        <v>262</v>
      </c>
      <c r="C265" s="9" t="str">
        <f t="shared" si="7"/>
        <v>4</v>
      </c>
      <c r="D265" s="9" t="s">
        <v>2995</v>
      </c>
      <c r="E265" s="9" t="s">
        <v>2996</v>
      </c>
      <c r="F265" s="8">
        <v>46177</v>
      </c>
      <c r="G265" s="9" t="s">
        <v>769</v>
      </c>
      <c r="H265" s="9" t="s">
        <v>2999</v>
      </c>
      <c r="I265" s="10" t="s">
        <v>2998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2" t="s">
        <v>768</v>
      </c>
    </row>
    <row r="266" spans="1:22" s="383" customFormat="1" ht="39" outlineLevel="1" x14ac:dyDescent="0.2">
      <c r="A266" s="405">
        <v>263</v>
      </c>
      <c r="C266" s="9" t="str">
        <f t="shared" si="7"/>
        <v>4</v>
      </c>
      <c r="D266" s="9" t="s">
        <v>2995</v>
      </c>
      <c r="E266" s="9" t="s">
        <v>2996</v>
      </c>
      <c r="F266" s="391">
        <v>46219</v>
      </c>
      <c r="G266" s="9" t="s">
        <v>770</v>
      </c>
      <c r="H266" s="9" t="s">
        <v>3000</v>
      </c>
      <c r="I266" s="10" t="s">
        <v>2998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2" t="s">
        <v>768</v>
      </c>
    </row>
    <row r="267" spans="1:22" s="383" customFormat="1" ht="35.25" outlineLevel="1" x14ac:dyDescent="0.2">
      <c r="A267" s="405">
        <v>264</v>
      </c>
      <c r="C267" s="387" t="str">
        <f t="shared" si="7"/>
        <v/>
      </c>
      <c r="D267" s="387"/>
      <c r="E267" s="387"/>
      <c r="F267" s="387"/>
      <c r="G267" s="387"/>
      <c r="H267" s="387"/>
      <c r="I267" s="388" t="s">
        <v>2660</v>
      </c>
      <c r="J267" s="387"/>
      <c r="K267" s="387"/>
      <c r="L267" s="387"/>
      <c r="M267" s="387"/>
      <c r="N267" s="387"/>
      <c r="O267" s="387"/>
      <c r="P267" s="387"/>
      <c r="Q267" s="387"/>
      <c r="R267" s="387"/>
      <c r="S267" s="387"/>
      <c r="T267" s="387"/>
      <c r="U267" s="387"/>
      <c r="V267" s="387"/>
    </row>
    <row r="268" spans="1:22" s="383" customFormat="1" ht="39" outlineLevel="1" x14ac:dyDescent="0.2">
      <c r="A268" s="405">
        <v>265</v>
      </c>
      <c r="C268" s="9" t="str">
        <f t="shared" si="7"/>
        <v>5</v>
      </c>
      <c r="D268" s="9" t="s">
        <v>3001</v>
      </c>
      <c r="E268" s="9" t="s">
        <v>3002</v>
      </c>
      <c r="F268" s="13">
        <v>45887</v>
      </c>
      <c r="G268" s="9" t="s">
        <v>767</v>
      </c>
      <c r="H268" s="9" t="s">
        <v>3003</v>
      </c>
      <c r="I268" s="10" t="s">
        <v>3004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2" t="s">
        <v>768</v>
      </c>
    </row>
    <row r="269" spans="1:22" s="383" customFormat="1" ht="39" outlineLevel="1" x14ac:dyDescent="0.2">
      <c r="A269" s="405">
        <v>266</v>
      </c>
      <c r="C269" s="9" t="str">
        <f t="shared" si="7"/>
        <v>5</v>
      </c>
      <c r="D269" s="9" t="s">
        <v>3001</v>
      </c>
      <c r="E269" s="9" t="s">
        <v>3002</v>
      </c>
      <c r="F269" s="8">
        <v>46114</v>
      </c>
      <c r="G269" s="9" t="s">
        <v>769</v>
      </c>
      <c r="H269" s="9" t="s">
        <v>3005</v>
      </c>
      <c r="I269" s="10" t="s">
        <v>3004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2" t="s">
        <v>768</v>
      </c>
    </row>
    <row r="270" spans="1:22" s="383" customFormat="1" ht="33.75" outlineLevel="1" x14ac:dyDescent="0.2">
      <c r="A270" s="405">
        <v>267</v>
      </c>
      <c r="C270" s="9" t="str">
        <f t="shared" si="7"/>
        <v>5</v>
      </c>
      <c r="D270" s="9" t="s">
        <v>3006</v>
      </c>
      <c r="E270" s="9"/>
      <c r="F270" s="8"/>
      <c r="G270" s="9"/>
      <c r="H270" s="9"/>
      <c r="I270" s="10" t="s">
        <v>3007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s="383" customFormat="1" ht="39" outlineLevel="1" x14ac:dyDescent="0.2">
      <c r="A271" s="405">
        <v>268</v>
      </c>
      <c r="C271" s="9" t="str">
        <f t="shared" si="7"/>
        <v>5</v>
      </c>
      <c r="D271" s="9" t="s">
        <v>3008</v>
      </c>
      <c r="E271" s="9" t="s">
        <v>3009</v>
      </c>
      <c r="F271" s="8">
        <v>46153</v>
      </c>
      <c r="G271" s="9" t="s">
        <v>767</v>
      </c>
      <c r="H271" s="9" t="s">
        <v>3010</v>
      </c>
      <c r="I271" s="10" t="s">
        <v>3011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2" t="s">
        <v>768</v>
      </c>
    </row>
    <row r="272" spans="1:22" s="383" customFormat="1" ht="39" outlineLevel="1" x14ac:dyDescent="0.2">
      <c r="A272" s="405">
        <v>269</v>
      </c>
      <c r="C272" s="9" t="str">
        <f t="shared" si="7"/>
        <v>5</v>
      </c>
      <c r="D272" s="9" t="s">
        <v>3012</v>
      </c>
      <c r="E272" s="9" t="s">
        <v>3013</v>
      </c>
      <c r="F272" s="8">
        <v>46111</v>
      </c>
      <c r="G272" s="9" t="s">
        <v>767</v>
      </c>
      <c r="H272" s="9" t="s">
        <v>3014</v>
      </c>
      <c r="I272" s="10" t="s">
        <v>3015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2" t="s">
        <v>768</v>
      </c>
    </row>
    <row r="273" spans="1:22" s="392" customFormat="1" ht="39" outlineLevel="1" x14ac:dyDescent="0.2">
      <c r="A273" s="405">
        <v>270</v>
      </c>
      <c r="C273" s="14" t="str">
        <f t="shared" si="7"/>
        <v>5</v>
      </c>
      <c r="D273" s="14" t="s">
        <v>3016</v>
      </c>
      <c r="E273" s="14"/>
      <c r="F273" s="15"/>
      <c r="G273" s="14"/>
      <c r="H273" s="14"/>
      <c r="I273" s="16" t="s">
        <v>3017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8" t="s">
        <v>527</v>
      </c>
    </row>
    <row r="274" spans="1:22" s="392" customFormat="1" ht="39" outlineLevel="1" x14ac:dyDescent="0.2">
      <c r="A274" s="405">
        <v>271</v>
      </c>
      <c r="C274" s="14" t="str">
        <f t="shared" si="7"/>
        <v>5</v>
      </c>
      <c r="D274" s="14" t="s">
        <v>3018</v>
      </c>
      <c r="E274" s="14"/>
      <c r="F274" s="15"/>
      <c r="G274" s="14"/>
      <c r="H274" s="14"/>
      <c r="I274" s="16" t="s">
        <v>3019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8" t="s">
        <v>527</v>
      </c>
    </row>
    <row r="275" spans="1:22" s="383" customFormat="1" ht="39" outlineLevel="1" x14ac:dyDescent="0.2">
      <c r="A275" s="405">
        <v>272</v>
      </c>
      <c r="C275" s="9" t="str">
        <f t="shared" si="7"/>
        <v>5</v>
      </c>
      <c r="D275" s="9" t="s">
        <v>3020</v>
      </c>
      <c r="E275" s="9" t="s">
        <v>3021</v>
      </c>
      <c r="F275" s="8">
        <v>46178</v>
      </c>
      <c r="G275" s="9" t="s">
        <v>767</v>
      </c>
      <c r="H275" s="9" t="s">
        <v>3022</v>
      </c>
      <c r="I275" s="10" t="s">
        <v>3023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2" t="s">
        <v>768</v>
      </c>
    </row>
    <row r="276" spans="1:22" s="383" customFormat="1" ht="35.25" outlineLevel="1" x14ac:dyDescent="0.2">
      <c r="A276" s="405">
        <v>273</v>
      </c>
      <c r="C276" s="387" t="str">
        <f t="shared" si="7"/>
        <v/>
      </c>
      <c r="D276" s="387"/>
      <c r="E276" s="387"/>
      <c r="F276" s="387"/>
      <c r="G276" s="387"/>
      <c r="H276" s="387"/>
      <c r="I276" s="388" t="s">
        <v>2683</v>
      </c>
      <c r="J276" s="387"/>
      <c r="K276" s="387"/>
      <c r="L276" s="387"/>
      <c r="M276" s="387"/>
      <c r="N276" s="387"/>
      <c r="O276" s="387"/>
      <c r="P276" s="387"/>
      <c r="Q276" s="387"/>
      <c r="R276" s="387"/>
      <c r="S276" s="387"/>
      <c r="T276" s="387"/>
      <c r="U276" s="387"/>
      <c r="V276" s="387"/>
    </row>
    <row r="277" spans="1:22" s="383" customFormat="1" ht="33.75" outlineLevel="1" x14ac:dyDescent="0.2">
      <c r="A277" s="405">
        <v>274</v>
      </c>
      <c r="C277" s="9" t="str">
        <f t="shared" si="7"/>
        <v>6</v>
      </c>
      <c r="D277" s="9" t="s">
        <v>2420</v>
      </c>
      <c r="E277" s="9"/>
      <c r="F277" s="8"/>
      <c r="G277" s="9"/>
      <c r="H277" s="8"/>
      <c r="I277" s="10" t="s">
        <v>2421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s="383" customFormat="1" ht="33.75" outlineLevel="1" x14ac:dyDescent="0.2">
      <c r="A278" s="405">
        <v>275</v>
      </c>
      <c r="C278" s="9" t="str">
        <f t="shared" si="7"/>
        <v>6</v>
      </c>
      <c r="D278" s="9" t="s">
        <v>2424</v>
      </c>
      <c r="E278" s="9"/>
      <c r="F278" s="8"/>
      <c r="G278" s="9"/>
      <c r="H278" s="9"/>
      <c r="I278" s="10" t="s">
        <v>2425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s="383" customFormat="1" ht="33.75" outlineLevel="1" x14ac:dyDescent="0.2">
      <c r="A279" s="405">
        <v>276</v>
      </c>
      <c r="C279" s="9" t="str">
        <f t="shared" si="7"/>
        <v>6</v>
      </c>
      <c r="D279" s="9" t="s">
        <v>2428</v>
      </c>
      <c r="E279" s="9"/>
      <c r="F279" s="8"/>
      <c r="G279" s="9"/>
      <c r="H279" s="8"/>
      <c r="I279" s="10" t="s">
        <v>2429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s="383" customFormat="1" ht="33.75" outlineLevel="1" x14ac:dyDescent="0.2">
      <c r="A280" s="405">
        <v>277</v>
      </c>
      <c r="C280" s="9" t="str">
        <f t="shared" si="7"/>
        <v>6</v>
      </c>
      <c r="D280" s="9" t="s">
        <v>2432</v>
      </c>
      <c r="E280" s="9"/>
      <c r="F280" s="13"/>
      <c r="G280" s="9"/>
      <c r="H280" s="13"/>
      <c r="I280" s="10" t="s">
        <v>2433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s="383" customFormat="1" ht="33.75" outlineLevel="1" x14ac:dyDescent="0.2">
      <c r="A281" s="405">
        <v>278</v>
      </c>
      <c r="C281" s="9" t="str">
        <f t="shared" si="7"/>
        <v>6</v>
      </c>
      <c r="D281" s="9" t="s">
        <v>2436</v>
      </c>
      <c r="E281" s="9"/>
      <c r="F281" s="13"/>
      <c r="G281" s="9"/>
      <c r="H281" s="13"/>
      <c r="I281" s="10" t="s">
        <v>2437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s="383" customFormat="1" ht="33.75" outlineLevel="1" x14ac:dyDescent="0.2">
      <c r="A282" s="405">
        <v>279</v>
      </c>
      <c r="C282" s="9" t="str">
        <f t="shared" si="7"/>
        <v>6</v>
      </c>
      <c r="D282" s="9" t="s">
        <v>2440</v>
      </c>
      <c r="E282" s="9"/>
      <c r="F282" s="8"/>
      <c r="G282" s="9"/>
      <c r="H282" s="9"/>
      <c r="I282" s="10" t="s">
        <v>2441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s="383" customFormat="1" ht="33.75" outlineLevel="1" x14ac:dyDescent="0.2">
      <c r="A283" s="405">
        <v>280</v>
      </c>
      <c r="C283" s="9" t="str">
        <f t="shared" si="7"/>
        <v>6</v>
      </c>
      <c r="D283" s="9" t="s">
        <v>2444</v>
      </c>
      <c r="E283" s="9"/>
      <c r="F283" s="8"/>
      <c r="G283" s="9"/>
      <c r="H283" s="9"/>
      <c r="I283" s="10" t="s">
        <v>2445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s="392" customFormat="1" ht="39" outlineLevel="1" x14ac:dyDescent="0.2">
      <c r="A284" s="405">
        <v>281</v>
      </c>
      <c r="C284" s="14" t="str">
        <f t="shared" si="7"/>
        <v>6</v>
      </c>
      <c r="D284" s="14" t="s">
        <v>2448</v>
      </c>
      <c r="E284" s="14"/>
      <c r="F284" s="15"/>
      <c r="G284" s="14"/>
      <c r="H284" s="14"/>
      <c r="I284" s="16" t="s">
        <v>2449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8" t="s">
        <v>527</v>
      </c>
    </row>
    <row r="285" spans="1:22" s="383" customFormat="1" ht="33.75" outlineLevel="1" x14ac:dyDescent="0.2">
      <c r="A285" s="405">
        <v>282</v>
      </c>
      <c r="C285" s="9" t="str">
        <f t="shared" si="7"/>
        <v>6</v>
      </c>
      <c r="D285" s="9" t="s">
        <v>2452</v>
      </c>
      <c r="E285" s="9"/>
      <c r="F285" s="8"/>
      <c r="G285" s="9"/>
      <c r="H285" s="9"/>
      <c r="I285" s="10" t="s">
        <v>2453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s="383" customFormat="1" ht="39" outlineLevel="1" x14ac:dyDescent="0.2">
      <c r="A286" s="405">
        <v>283</v>
      </c>
      <c r="B286" s="393" t="s">
        <v>598</v>
      </c>
      <c r="C286" s="9" t="str">
        <f t="shared" si="7"/>
        <v>6</v>
      </c>
      <c r="D286" s="9" t="s">
        <v>2456</v>
      </c>
      <c r="E286" s="9" t="s">
        <v>3024</v>
      </c>
      <c r="F286" s="8">
        <v>46164</v>
      </c>
      <c r="G286" s="9" t="s">
        <v>767</v>
      </c>
      <c r="H286" s="9" t="s">
        <v>3025</v>
      </c>
      <c r="I286" s="10" t="s">
        <v>2457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2" t="s">
        <v>768</v>
      </c>
    </row>
    <row r="287" spans="1:22" s="383" customFormat="1" ht="33.75" outlineLevel="1" x14ac:dyDescent="0.2">
      <c r="A287" s="405">
        <v>284</v>
      </c>
      <c r="C287" s="9" t="str">
        <f t="shared" si="7"/>
        <v>6</v>
      </c>
      <c r="D287" s="9" t="s">
        <v>2460</v>
      </c>
      <c r="E287" s="9"/>
      <c r="F287" s="8"/>
      <c r="G287" s="9"/>
      <c r="H287" s="9"/>
      <c r="I287" s="10" t="s">
        <v>2461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s="383" customFormat="1" ht="39" outlineLevel="1" x14ac:dyDescent="0.2">
      <c r="A288" s="405">
        <v>285</v>
      </c>
      <c r="B288" s="393"/>
      <c r="C288" s="9" t="str">
        <f t="shared" si="7"/>
        <v>6</v>
      </c>
      <c r="D288" s="9" t="s">
        <v>2464</v>
      </c>
      <c r="E288" s="9" t="s">
        <v>3026</v>
      </c>
      <c r="F288" s="13">
        <v>46122</v>
      </c>
      <c r="G288" s="9" t="s">
        <v>767</v>
      </c>
      <c r="H288" s="9" t="s">
        <v>3027</v>
      </c>
      <c r="I288" s="10" t="s">
        <v>2465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2" t="s">
        <v>768</v>
      </c>
    </row>
    <row r="289" spans="1:22" s="383" customFormat="1" ht="39" outlineLevel="1" x14ac:dyDescent="0.2">
      <c r="A289" s="405">
        <v>286</v>
      </c>
      <c r="B289" s="393"/>
      <c r="C289" s="9" t="str">
        <f t="shared" si="7"/>
        <v>6</v>
      </c>
      <c r="D289" s="9" t="s">
        <v>2464</v>
      </c>
      <c r="E289" s="9" t="s">
        <v>3026</v>
      </c>
      <c r="F289" s="8">
        <v>46168</v>
      </c>
      <c r="G289" s="9" t="s">
        <v>769</v>
      </c>
      <c r="H289" s="9" t="s">
        <v>3028</v>
      </c>
      <c r="I289" s="10" t="s">
        <v>2465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2" t="s">
        <v>768</v>
      </c>
    </row>
    <row r="290" spans="1:22" s="383" customFormat="1" ht="67.5" outlineLevel="1" x14ac:dyDescent="0.2">
      <c r="A290" s="405">
        <v>287</v>
      </c>
      <c r="C290" s="9" t="str">
        <f t="shared" si="7"/>
        <v>6</v>
      </c>
      <c r="D290" s="9" t="s">
        <v>2464</v>
      </c>
      <c r="E290" s="9" t="s">
        <v>3026</v>
      </c>
      <c r="F290" s="25" t="s">
        <v>3029</v>
      </c>
      <c r="G290" s="9" t="s">
        <v>770</v>
      </c>
      <c r="H290" s="9" t="s">
        <v>3030</v>
      </c>
      <c r="I290" s="10" t="s">
        <v>2465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2"/>
    </row>
    <row r="291" spans="1:22" s="383" customFormat="1" ht="33.75" outlineLevel="1" x14ac:dyDescent="0.2">
      <c r="A291" s="405">
        <v>288</v>
      </c>
      <c r="C291" s="9" t="str">
        <f t="shared" si="7"/>
        <v>6</v>
      </c>
      <c r="D291" s="9" t="s">
        <v>2476</v>
      </c>
      <c r="E291" s="9"/>
      <c r="F291" s="8"/>
      <c r="G291" s="9"/>
      <c r="H291" s="9"/>
      <c r="I291" s="10" t="s">
        <v>2477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s="383" customFormat="1" ht="33.75" outlineLevel="1" x14ac:dyDescent="0.2">
      <c r="A292" s="405">
        <v>289</v>
      </c>
      <c r="C292" s="9" t="str">
        <f t="shared" si="7"/>
        <v>6</v>
      </c>
      <c r="D292" s="9" t="s">
        <v>2480</v>
      </c>
      <c r="E292" s="9"/>
      <c r="F292" s="8"/>
      <c r="G292" s="9"/>
      <c r="H292" s="9"/>
      <c r="I292" s="10" t="s">
        <v>2481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s="383" customFormat="1" ht="33.75" outlineLevel="1" x14ac:dyDescent="0.2">
      <c r="A293" s="405">
        <v>290</v>
      </c>
      <c r="C293" s="9" t="str">
        <f t="shared" si="7"/>
        <v>6</v>
      </c>
      <c r="D293" s="9" t="s">
        <v>2484</v>
      </c>
      <c r="E293" s="9"/>
      <c r="F293" s="8"/>
      <c r="G293" s="9"/>
      <c r="H293" s="9"/>
      <c r="I293" s="10" t="s">
        <v>2485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s="383" customFormat="1" ht="67.5" outlineLevel="1" x14ac:dyDescent="0.2">
      <c r="A294" s="405">
        <v>291</v>
      </c>
      <c r="B294" s="393"/>
      <c r="C294" s="9" t="str">
        <f t="shared" si="7"/>
        <v>6</v>
      </c>
      <c r="D294" s="9" t="s">
        <v>2488</v>
      </c>
      <c r="E294" s="9" t="s">
        <v>3031</v>
      </c>
      <c r="F294" s="8">
        <v>46220</v>
      </c>
      <c r="G294" s="9" t="s">
        <v>767</v>
      </c>
      <c r="H294" s="9" t="s">
        <v>3032</v>
      </c>
      <c r="I294" s="10" t="s">
        <v>2489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2" t="s">
        <v>768</v>
      </c>
    </row>
    <row r="295" spans="1:22" s="392" customFormat="1" ht="67.5" outlineLevel="1" x14ac:dyDescent="0.2">
      <c r="A295" s="405">
        <v>292</v>
      </c>
      <c r="C295" s="14" t="str">
        <f t="shared" si="7"/>
        <v>6</v>
      </c>
      <c r="D295" s="14" t="s">
        <v>2492</v>
      </c>
      <c r="E295" s="9" t="s">
        <v>3031</v>
      </c>
      <c r="F295" s="15"/>
      <c r="G295" s="14"/>
      <c r="H295" s="14"/>
      <c r="I295" s="16" t="s">
        <v>2493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8" t="s">
        <v>527</v>
      </c>
    </row>
    <row r="296" spans="1:22" s="392" customFormat="1" ht="67.5" outlineLevel="1" x14ac:dyDescent="0.2">
      <c r="A296" s="405">
        <v>293</v>
      </c>
      <c r="C296" s="14" t="str">
        <f t="shared" si="7"/>
        <v>6</v>
      </c>
      <c r="D296" s="14" t="s">
        <v>2496</v>
      </c>
      <c r="E296" s="9" t="s">
        <v>3031</v>
      </c>
      <c r="F296" s="15"/>
      <c r="G296" s="14"/>
      <c r="H296" s="14"/>
      <c r="I296" s="16" t="s">
        <v>2497</v>
      </c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8" t="s">
        <v>527</v>
      </c>
    </row>
    <row r="297" spans="1:22" s="392" customFormat="1" ht="67.5" outlineLevel="1" x14ac:dyDescent="0.2">
      <c r="A297" s="405">
        <v>294</v>
      </c>
      <c r="C297" s="14" t="str">
        <f t="shared" si="7"/>
        <v>6</v>
      </c>
      <c r="D297" s="14" t="s">
        <v>2500</v>
      </c>
      <c r="E297" s="9" t="s">
        <v>3031</v>
      </c>
      <c r="F297" s="15"/>
      <c r="G297" s="14"/>
      <c r="H297" s="14"/>
      <c r="I297" s="16" t="s">
        <v>2501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8" t="s">
        <v>527</v>
      </c>
    </row>
    <row r="298" spans="1:22" s="383" customFormat="1" ht="67.5" outlineLevel="1" x14ac:dyDescent="0.2">
      <c r="A298" s="405">
        <v>295</v>
      </c>
      <c r="C298" s="9" t="str">
        <f t="shared" si="7"/>
        <v>6</v>
      </c>
      <c r="D298" s="9" t="s">
        <v>2504</v>
      </c>
      <c r="E298" s="9" t="s">
        <v>3031</v>
      </c>
      <c r="F298" s="8"/>
      <c r="G298" s="9"/>
      <c r="H298" s="9"/>
      <c r="I298" s="10" t="s">
        <v>2505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s="383" customFormat="1" ht="67.5" outlineLevel="1" x14ac:dyDescent="0.2">
      <c r="A299" s="405">
        <v>296</v>
      </c>
      <c r="C299" s="9" t="str">
        <f t="shared" si="7"/>
        <v>6</v>
      </c>
      <c r="D299" s="9" t="s">
        <v>2508</v>
      </c>
      <c r="E299" s="9" t="s">
        <v>3031</v>
      </c>
      <c r="F299" s="8"/>
      <c r="G299" s="9"/>
      <c r="H299" s="9"/>
      <c r="I299" s="10" t="s">
        <v>2509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s="383" customFormat="1" ht="67.5" outlineLevel="1" x14ac:dyDescent="0.2">
      <c r="A300" s="405">
        <v>297</v>
      </c>
      <c r="C300" s="9" t="str">
        <f t="shared" si="7"/>
        <v>6</v>
      </c>
      <c r="D300" s="9" t="s">
        <v>2512</v>
      </c>
      <c r="E300" s="9" t="s">
        <v>3031</v>
      </c>
      <c r="F300" s="8"/>
      <c r="G300" s="9"/>
      <c r="H300" s="9"/>
      <c r="I300" s="10" t="s">
        <v>2513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s="383" customFormat="1" ht="67.5" outlineLevel="1" x14ac:dyDescent="0.2">
      <c r="A301" s="405">
        <v>298</v>
      </c>
      <c r="C301" s="9" t="str">
        <f t="shared" si="7"/>
        <v>6</v>
      </c>
      <c r="D301" s="9" t="s">
        <v>2516</v>
      </c>
      <c r="E301" s="9" t="s">
        <v>3031</v>
      </c>
      <c r="F301" s="8"/>
      <c r="G301" s="9"/>
      <c r="H301" s="9"/>
      <c r="I301" s="10" t="s">
        <v>2517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s="383" customFormat="1" ht="39" outlineLevel="1" x14ac:dyDescent="0.2">
      <c r="A302" s="405">
        <v>299</v>
      </c>
      <c r="C302" s="9" t="str">
        <f t="shared" si="7"/>
        <v>6</v>
      </c>
      <c r="D302" s="9" t="s">
        <v>2520</v>
      </c>
      <c r="E302" s="9" t="s">
        <v>3033</v>
      </c>
      <c r="F302" s="8">
        <v>46178</v>
      </c>
      <c r="G302" s="9" t="s">
        <v>767</v>
      </c>
      <c r="H302" s="9" t="s">
        <v>3034</v>
      </c>
      <c r="I302" s="10" t="s">
        <v>2521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2" t="s">
        <v>768</v>
      </c>
    </row>
    <row r="303" spans="1:22" s="383" customFormat="1" ht="101.25" outlineLevel="1" x14ac:dyDescent="0.2">
      <c r="A303" s="405">
        <v>300</v>
      </c>
      <c r="C303" s="9" t="str">
        <f t="shared" si="7"/>
        <v>6</v>
      </c>
      <c r="D303" s="9" t="s">
        <v>2047</v>
      </c>
      <c r="E303" s="19" t="s">
        <v>3035</v>
      </c>
      <c r="F303" s="8"/>
      <c r="G303" s="9"/>
      <c r="H303" s="9"/>
      <c r="I303" s="10" t="s">
        <v>2522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s="383" customFormat="1" ht="67.5" outlineLevel="1" x14ac:dyDescent="0.2">
      <c r="A304" s="405">
        <v>301</v>
      </c>
      <c r="B304" s="393"/>
      <c r="C304" s="9" t="str">
        <f t="shared" si="7"/>
        <v>6</v>
      </c>
      <c r="D304" s="9" t="s">
        <v>2056</v>
      </c>
      <c r="E304" s="9" t="s">
        <v>3036</v>
      </c>
      <c r="F304" s="8">
        <v>46218</v>
      </c>
      <c r="G304" s="9" t="s">
        <v>767</v>
      </c>
      <c r="H304" s="9" t="s">
        <v>3037</v>
      </c>
      <c r="I304" s="10" t="s">
        <v>2057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2" t="s">
        <v>768</v>
      </c>
    </row>
    <row r="305" spans="1:22" s="383" customFormat="1" ht="39" outlineLevel="1" x14ac:dyDescent="0.2">
      <c r="A305" s="405">
        <v>302</v>
      </c>
      <c r="B305" s="393"/>
      <c r="C305" s="9" t="str">
        <f t="shared" si="7"/>
        <v>6</v>
      </c>
      <c r="D305" s="9" t="s">
        <v>2524</v>
      </c>
      <c r="E305" s="9" t="s">
        <v>3038</v>
      </c>
      <c r="F305" s="8">
        <v>46132</v>
      </c>
      <c r="G305" s="9" t="s">
        <v>767</v>
      </c>
      <c r="H305" s="9" t="s">
        <v>3037</v>
      </c>
      <c r="I305" s="10" t="s">
        <v>2525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2" t="s">
        <v>768</v>
      </c>
    </row>
    <row r="306" spans="1:22" s="383" customFormat="1" ht="67.5" outlineLevel="1" x14ac:dyDescent="0.2">
      <c r="A306" s="405">
        <v>303</v>
      </c>
      <c r="B306" s="393"/>
      <c r="C306" s="9" t="str">
        <f t="shared" si="7"/>
        <v>6</v>
      </c>
      <c r="D306" s="9" t="s">
        <v>2064</v>
      </c>
      <c r="E306" s="9" t="s">
        <v>3039</v>
      </c>
      <c r="F306" s="8">
        <v>46218</v>
      </c>
      <c r="G306" s="9" t="s">
        <v>767</v>
      </c>
      <c r="H306" s="9" t="s">
        <v>3037</v>
      </c>
      <c r="I306" s="10" t="s">
        <v>2065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2" t="s">
        <v>768</v>
      </c>
    </row>
    <row r="307" spans="1:22" s="392" customFormat="1" ht="39" outlineLevel="1" x14ac:dyDescent="0.2">
      <c r="A307" s="405">
        <v>304</v>
      </c>
      <c r="C307" s="14" t="str">
        <f t="shared" si="7"/>
        <v>6</v>
      </c>
      <c r="D307" s="14" t="s">
        <v>2528</v>
      </c>
      <c r="E307" s="14"/>
      <c r="F307" s="15"/>
      <c r="G307" s="14"/>
      <c r="H307" s="14"/>
      <c r="I307" s="16" t="s">
        <v>2529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8" t="s">
        <v>527</v>
      </c>
    </row>
    <row r="308" spans="1:22" s="383" customFormat="1" ht="35.25" outlineLevel="1" x14ac:dyDescent="0.2">
      <c r="A308" s="405">
        <v>305</v>
      </c>
      <c r="C308" s="387" t="str">
        <f t="shared" si="7"/>
        <v/>
      </c>
      <c r="D308" s="387"/>
      <c r="E308" s="387"/>
      <c r="F308" s="387"/>
      <c r="G308" s="387"/>
      <c r="H308" s="387"/>
      <c r="I308" s="388" t="s">
        <v>2699</v>
      </c>
      <c r="J308" s="387"/>
      <c r="K308" s="387"/>
      <c r="L308" s="387"/>
      <c r="M308" s="387"/>
      <c r="N308" s="387"/>
      <c r="O308" s="387"/>
      <c r="P308" s="387"/>
      <c r="Q308" s="387"/>
      <c r="R308" s="387"/>
      <c r="S308" s="387"/>
      <c r="T308" s="387"/>
      <c r="U308" s="387"/>
      <c r="V308" s="387"/>
    </row>
    <row r="309" spans="1:22" s="383" customFormat="1" ht="33.75" outlineLevel="1" x14ac:dyDescent="0.2">
      <c r="A309" s="405">
        <v>306</v>
      </c>
      <c r="C309" s="9" t="str">
        <f t="shared" si="7"/>
        <v>6</v>
      </c>
      <c r="D309" s="9" t="s">
        <v>2422</v>
      </c>
      <c r="E309" s="9"/>
      <c r="F309" s="8"/>
      <c r="G309" s="9"/>
      <c r="H309" s="8"/>
      <c r="I309" s="10" t="s">
        <v>2423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s="383" customFormat="1" ht="33.75" outlineLevel="1" x14ac:dyDescent="0.2">
      <c r="A310" s="405">
        <v>307</v>
      </c>
      <c r="C310" s="9" t="str">
        <f t="shared" si="7"/>
        <v>6</v>
      </c>
      <c r="D310" s="9" t="s">
        <v>2426</v>
      </c>
      <c r="E310" s="9"/>
      <c r="F310" s="8"/>
      <c r="G310" s="9"/>
      <c r="H310" s="9"/>
      <c r="I310" s="10" t="s">
        <v>2427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s="383" customFormat="1" ht="33.75" outlineLevel="1" x14ac:dyDescent="0.2">
      <c r="A311" s="405">
        <v>308</v>
      </c>
      <c r="C311" s="9" t="str">
        <f t="shared" si="7"/>
        <v>6</v>
      </c>
      <c r="D311" s="9" t="s">
        <v>2430</v>
      </c>
      <c r="E311" s="9"/>
      <c r="F311" s="8"/>
      <c r="G311" s="9"/>
      <c r="H311" s="8"/>
      <c r="I311" s="10" t="s">
        <v>2431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s="383" customFormat="1" ht="33.75" outlineLevel="1" x14ac:dyDescent="0.2">
      <c r="A312" s="405">
        <v>309</v>
      </c>
      <c r="C312" s="9" t="str">
        <f t="shared" si="7"/>
        <v>6</v>
      </c>
      <c r="D312" s="9" t="s">
        <v>2434</v>
      </c>
      <c r="E312" s="9"/>
      <c r="F312" s="13"/>
      <c r="G312" s="9"/>
      <c r="H312" s="13"/>
      <c r="I312" s="10" t="s">
        <v>2435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s="383" customFormat="1" ht="33.75" outlineLevel="1" x14ac:dyDescent="0.2">
      <c r="A313" s="405">
        <v>310</v>
      </c>
      <c r="C313" s="9" t="str">
        <f t="shared" si="7"/>
        <v>6</v>
      </c>
      <c r="D313" s="9" t="s">
        <v>2438</v>
      </c>
      <c r="E313" s="9"/>
      <c r="F313" s="13"/>
      <c r="G313" s="9"/>
      <c r="H313" s="13"/>
      <c r="I313" s="10" t="s">
        <v>2439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s="383" customFormat="1" ht="33.75" outlineLevel="1" x14ac:dyDescent="0.2">
      <c r="A314" s="405">
        <v>311</v>
      </c>
      <c r="C314" s="9" t="str">
        <f t="shared" si="7"/>
        <v>6</v>
      </c>
      <c r="D314" s="9" t="s">
        <v>2442</v>
      </c>
      <c r="E314" s="9"/>
      <c r="F314" s="8"/>
      <c r="G314" s="9"/>
      <c r="H314" s="9"/>
      <c r="I314" s="10" t="s">
        <v>2443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s="383" customFormat="1" ht="33.75" outlineLevel="1" x14ac:dyDescent="0.2">
      <c r="A315" s="405">
        <v>312</v>
      </c>
      <c r="C315" s="9" t="str">
        <f t="shared" si="7"/>
        <v>6</v>
      </c>
      <c r="D315" s="9" t="s">
        <v>2446</v>
      </c>
      <c r="E315" s="9"/>
      <c r="F315" s="8"/>
      <c r="G315" s="9"/>
      <c r="H315" s="9"/>
      <c r="I315" s="10" t="s">
        <v>2447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s="392" customFormat="1" ht="39" outlineLevel="1" x14ac:dyDescent="0.2">
      <c r="A316" s="405">
        <v>313</v>
      </c>
      <c r="C316" s="14" t="str">
        <f t="shared" si="7"/>
        <v>6</v>
      </c>
      <c r="D316" s="14" t="s">
        <v>2450</v>
      </c>
      <c r="E316" s="14"/>
      <c r="F316" s="15"/>
      <c r="G316" s="14"/>
      <c r="H316" s="14"/>
      <c r="I316" s="16" t="s">
        <v>2451</v>
      </c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8" t="s">
        <v>527</v>
      </c>
    </row>
    <row r="317" spans="1:22" s="383" customFormat="1" ht="33.75" outlineLevel="1" x14ac:dyDescent="0.2">
      <c r="A317" s="405">
        <v>314</v>
      </c>
      <c r="C317" s="9" t="str">
        <f t="shared" si="7"/>
        <v>6</v>
      </c>
      <c r="D317" s="9" t="s">
        <v>2454</v>
      </c>
      <c r="E317" s="9"/>
      <c r="F317" s="8"/>
      <c r="G317" s="9"/>
      <c r="H317" s="9"/>
      <c r="I317" s="10" t="s">
        <v>2455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s="383" customFormat="1" ht="33.75" outlineLevel="1" x14ac:dyDescent="0.2">
      <c r="A318" s="405">
        <v>315</v>
      </c>
      <c r="C318" s="9" t="str">
        <f t="shared" si="7"/>
        <v>6</v>
      </c>
      <c r="D318" s="9" t="s">
        <v>2458</v>
      </c>
      <c r="E318" s="9"/>
      <c r="F318" s="8"/>
      <c r="G318" s="9"/>
      <c r="H318" s="9"/>
      <c r="I318" s="10" t="s">
        <v>2459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s="383" customFormat="1" ht="33.75" outlineLevel="1" x14ac:dyDescent="0.2">
      <c r="A319" s="405">
        <v>316</v>
      </c>
      <c r="C319" s="9" t="str">
        <f t="shared" si="7"/>
        <v>6</v>
      </c>
      <c r="D319" s="9" t="s">
        <v>2462</v>
      </c>
      <c r="E319" s="9"/>
      <c r="F319" s="8"/>
      <c r="G319" s="9"/>
      <c r="H319" s="9"/>
      <c r="I319" s="10" t="s">
        <v>2463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s="383" customFormat="1" ht="101.25" outlineLevel="1" x14ac:dyDescent="0.2">
      <c r="A320" s="405">
        <v>317</v>
      </c>
      <c r="C320" s="9" t="str">
        <f t="shared" si="7"/>
        <v>6</v>
      </c>
      <c r="D320" s="9" t="s">
        <v>2466</v>
      </c>
      <c r="E320" s="19" t="s">
        <v>3040</v>
      </c>
      <c r="F320" s="13"/>
      <c r="G320" s="9" t="s">
        <v>767</v>
      </c>
      <c r="H320" s="9"/>
      <c r="I320" s="10" t="s">
        <v>2467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s="383" customFormat="1" ht="39" outlineLevel="1" x14ac:dyDescent="0.2">
      <c r="A321" s="405">
        <v>318</v>
      </c>
      <c r="C321" s="9" t="str">
        <f t="shared" si="7"/>
        <v>6</v>
      </c>
      <c r="D321" s="9" t="s">
        <v>2468</v>
      </c>
      <c r="E321" s="9" t="s">
        <v>3041</v>
      </c>
      <c r="F321" s="8">
        <v>46196</v>
      </c>
      <c r="G321" s="9" t="s">
        <v>767</v>
      </c>
      <c r="H321" s="9" t="s">
        <v>3042</v>
      </c>
      <c r="I321" s="10" t="s">
        <v>2469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2" t="s">
        <v>768</v>
      </c>
    </row>
    <row r="322" spans="1:22" s="383" customFormat="1" ht="67.5" outlineLevel="1" x14ac:dyDescent="0.2">
      <c r="A322" s="405">
        <v>319</v>
      </c>
      <c r="C322" s="9" t="str">
        <f t="shared" si="7"/>
        <v>6</v>
      </c>
      <c r="D322" s="9" t="s">
        <v>2468</v>
      </c>
      <c r="E322" s="19" t="s">
        <v>3043</v>
      </c>
      <c r="F322" s="8"/>
      <c r="G322" s="9" t="s">
        <v>769</v>
      </c>
      <c r="H322" s="9"/>
      <c r="I322" s="10" t="s">
        <v>2469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s="383" customFormat="1" ht="101.25" outlineLevel="1" x14ac:dyDescent="0.2">
      <c r="A323" s="405">
        <v>320</v>
      </c>
      <c r="C323" s="9" t="str">
        <f t="shared" si="7"/>
        <v>6</v>
      </c>
      <c r="D323" s="9" t="s">
        <v>2470</v>
      </c>
      <c r="E323" s="19" t="s">
        <v>3044</v>
      </c>
      <c r="F323" s="8"/>
      <c r="G323" s="9" t="s">
        <v>767</v>
      </c>
      <c r="H323" s="9"/>
      <c r="I323" s="10" t="s">
        <v>2471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s="383" customFormat="1" ht="101.25" outlineLevel="1" x14ac:dyDescent="0.2">
      <c r="A324" s="405">
        <v>321</v>
      </c>
      <c r="C324" s="9" t="str">
        <f t="shared" si="7"/>
        <v>6</v>
      </c>
      <c r="D324" s="9" t="s">
        <v>2472</v>
      </c>
      <c r="E324" s="19" t="s">
        <v>3045</v>
      </c>
      <c r="F324" s="8"/>
      <c r="G324" s="9" t="s">
        <v>767</v>
      </c>
      <c r="H324" s="9"/>
      <c r="I324" s="10" t="s">
        <v>2473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s="383" customFormat="1" ht="135" outlineLevel="1" x14ac:dyDescent="0.2">
      <c r="A325" s="405">
        <v>322</v>
      </c>
      <c r="C325" s="9" t="str">
        <f t="shared" si="7"/>
        <v>6</v>
      </c>
      <c r="D325" s="9" t="s">
        <v>2474</v>
      </c>
      <c r="E325" s="19" t="s">
        <v>3046</v>
      </c>
      <c r="F325" s="8"/>
      <c r="G325" s="9" t="s">
        <v>767</v>
      </c>
      <c r="H325" s="9"/>
      <c r="I325" s="10" t="s">
        <v>2475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s="383" customFormat="1" ht="33.75" outlineLevel="1" x14ac:dyDescent="0.2">
      <c r="A326" s="405">
        <v>323</v>
      </c>
      <c r="C326" s="9" t="str">
        <f t="shared" ref="C326:C389" si="8">MID(D326,5,1)</f>
        <v>6</v>
      </c>
      <c r="D326" s="9" t="s">
        <v>2478</v>
      </c>
      <c r="E326" s="9"/>
      <c r="F326" s="8"/>
      <c r="G326" s="9"/>
      <c r="H326" s="9"/>
      <c r="I326" s="10" t="s">
        <v>2479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s="383" customFormat="1" ht="33.75" outlineLevel="1" x14ac:dyDescent="0.2">
      <c r="A327" s="405">
        <v>324</v>
      </c>
      <c r="C327" s="9" t="str">
        <f t="shared" si="8"/>
        <v>6</v>
      </c>
      <c r="D327" s="9" t="s">
        <v>2482</v>
      </c>
      <c r="E327" s="9"/>
      <c r="F327" s="8"/>
      <c r="G327" s="9"/>
      <c r="H327" s="9"/>
      <c r="I327" s="10" t="s">
        <v>2483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s="383" customFormat="1" ht="33.75" outlineLevel="1" x14ac:dyDescent="0.2">
      <c r="A328" s="405">
        <v>325</v>
      </c>
      <c r="C328" s="9" t="str">
        <f t="shared" si="8"/>
        <v>6</v>
      </c>
      <c r="D328" s="9" t="s">
        <v>2486</v>
      </c>
      <c r="E328" s="9"/>
      <c r="F328" s="8"/>
      <c r="G328" s="9"/>
      <c r="H328" s="9"/>
      <c r="I328" s="10" t="s">
        <v>2487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s="383" customFormat="1" ht="33.75" outlineLevel="1" x14ac:dyDescent="0.2">
      <c r="A329" s="405">
        <v>326</v>
      </c>
      <c r="C329" s="9" t="str">
        <f t="shared" si="8"/>
        <v>6</v>
      </c>
      <c r="D329" s="9" t="s">
        <v>2490</v>
      </c>
      <c r="E329" s="9"/>
      <c r="F329" s="8"/>
      <c r="G329" s="9"/>
      <c r="H329" s="9"/>
      <c r="I329" s="10" t="s">
        <v>2491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s="392" customFormat="1" ht="39" outlineLevel="1" x14ac:dyDescent="0.2">
      <c r="A330" s="405">
        <v>327</v>
      </c>
      <c r="C330" s="14" t="str">
        <f t="shared" si="8"/>
        <v>6</v>
      </c>
      <c r="D330" s="14" t="s">
        <v>2494</v>
      </c>
      <c r="E330" s="14"/>
      <c r="F330" s="15"/>
      <c r="G330" s="14"/>
      <c r="H330" s="14"/>
      <c r="I330" s="16" t="s">
        <v>2495</v>
      </c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8" t="s">
        <v>527</v>
      </c>
    </row>
    <row r="331" spans="1:22" s="392" customFormat="1" ht="39" outlineLevel="1" x14ac:dyDescent="0.2">
      <c r="A331" s="405">
        <v>328</v>
      </c>
      <c r="C331" s="14" t="str">
        <f t="shared" si="8"/>
        <v>6</v>
      </c>
      <c r="D331" s="14" t="s">
        <v>2498</v>
      </c>
      <c r="E331" s="14"/>
      <c r="F331" s="15"/>
      <c r="G331" s="14"/>
      <c r="H331" s="14"/>
      <c r="I331" s="16" t="s">
        <v>2499</v>
      </c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8" t="s">
        <v>527</v>
      </c>
    </row>
    <row r="332" spans="1:22" s="392" customFormat="1" ht="39" outlineLevel="1" x14ac:dyDescent="0.2">
      <c r="A332" s="405">
        <v>329</v>
      </c>
      <c r="C332" s="14" t="str">
        <f t="shared" si="8"/>
        <v>6</v>
      </c>
      <c r="D332" s="14" t="s">
        <v>2502</v>
      </c>
      <c r="E332" s="14"/>
      <c r="F332" s="15"/>
      <c r="G332" s="14"/>
      <c r="H332" s="14"/>
      <c r="I332" s="16" t="s">
        <v>2503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8" t="s">
        <v>527</v>
      </c>
    </row>
    <row r="333" spans="1:22" s="383" customFormat="1" ht="33.75" outlineLevel="1" x14ac:dyDescent="0.2">
      <c r="A333" s="405">
        <v>330</v>
      </c>
      <c r="C333" s="9" t="str">
        <f t="shared" si="8"/>
        <v>6</v>
      </c>
      <c r="D333" s="9" t="s">
        <v>2506</v>
      </c>
      <c r="E333" s="9"/>
      <c r="F333" s="8"/>
      <c r="G333" s="9"/>
      <c r="H333" s="9"/>
      <c r="I333" s="10" t="s">
        <v>2507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s="383" customFormat="1" ht="33.75" outlineLevel="1" x14ac:dyDescent="0.2">
      <c r="A334" s="405">
        <v>331</v>
      </c>
      <c r="C334" s="9" t="str">
        <f t="shared" si="8"/>
        <v>6</v>
      </c>
      <c r="D334" s="9" t="s">
        <v>2510</v>
      </c>
      <c r="E334" s="9"/>
      <c r="F334" s="8"/>
      <c r="G334" s="9"/>
      <c r="H334" s="9"/>
      <c r="I334" s="10" t="s">
        <v>2511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s="383" customFormat="1" ht="33.75" outlineLevel="1" x14ac:dyDescent="0.2">
      <c r="A335" s="405">
        <v>332</v>
      </c>
      <c r="C335" s="9" t="str">
        <f t="shared" si="8"/>
        <v>6</v>
      </c>
      <c r="D335" s="9" t="s">
        <v>2514</v>
      </c>
      <c r="E335" s="9"/>
      <c r="F335" s="8"/>
      <c r="G335" s="9"/>
      <c r="H335" s="9"/>
      <c r="I335" s="10" t="s">
        <v>2515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s="383" customFormat="1" ht="33.75" outlineLevel="1" x14ac:dyDescent="0.2">
      <c r="A336" s="405">
        <v>333</v>
      </c>
      <c r="C336" s="9" t="str">
        <f t="shared" si="8"/>
        <v>6</v>
      </c>
      <c r="D336" s="9" t="s">
        <v>2518</v>
      </c>
      <c r="E336" s="9"/>
      <c r="F336" s="8"/>
      <c r="G336" s="9"/>
      <c r="H336" s="9"/>
      <c r="I336" s="10" t="s">
        <v>2519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s="383" customFormat="1" ht="33.75" outlineLevel="1" x14ac:dyDescent="0.2">
      <c r="A337" s="405">
        <v>334</v>
      </c>
      <c r="C337" s="9" t="str">
        <f t="shared" si="8"/>
        <v>6</v>
      </c>
      <c r="D337" s="9" t="s">
        <v>2050</v>
      </c>
      <c r="E337" s="9"/>
      <c r="F337" s="8"/>
      <c r="G337" s="9"/>
      <c r="H337" s="9"/>
      <c r="I337" s="10" t="s">
        <v>2523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s="383" customFormat="1" ht="33.75" outlineLevel="1" x14ac:dyDescent="0.2">
      <c r="A338" s="405">
        <v>335</v>
      </c>
      <c r="C338" s="9" t="str">
        <f t="shared" si="8"/>
        <v>6</v>
      </c>
      <c r="D338" s="9" t="s">
        <v>2058</v>
      </c>
      <c r="E338" s="9"/>
      <c r="F338" s="8"/>
      <c r="G338" s="9"/>
      <c r="H338" s="9"/>
      <c r="I338" s="10" t="s">
        <v>2059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s="383" customFormat="1" ht="33.75" outlineLevel="1" x14ac:dyDescent="0.2">
      <c r="A339" s="405">
        <v>336</v>
      </c>
      <c r="C339" s="9" t="str">
        <f t="shared" si="8"/>
        <v>6</v>
      </c>
      <c r="D339" s="9" t="s">
        <v>2526</v>
      </c>
      <c r="E339" s="9"/>
      <c r="F339" s="8"/>
      <c r="G339" s="9"/>
      <c r="H339" s="9"/>
      <c r="I339" s="10" t="s">
        <v>2527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s="383" customFormat="1" ht="33.75" outlineLevel="1" x14ac:dyDescent="0.2">
      <c r="A340" s="405">
        <v>337</v>
      </c>
      <c r="C340" s="9" t="str">
        <f t="shared" si="8"/>
        <v>6</v>
      </c>
      <c r="D340" s="9" t="s">
        <v>2066</v>
      </c>
      <c r="E340" s="9"/>
      <c r="F340" s="8"/>
      <c r="G340" s="9"/>
      <c r="H340" s="9"/>
      <c r="I340" s="10" t="s">
        <v>2067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s="392" customFormat="1" ht="39" outlineLevel="1" x14ac:dyDescent="0.2">
      <c r="A341" s="405">
        <v>338</v>
      </c>
      <c r="C341" s="14" t="str">
        <f t="shared" si="8"/>
        <v>6</v>
      </c>
      <c r="D341" s="14" t="s">
        <v>2530</v>
      </c>
      <c r="E341" s="14"/>
      <c r="F341" s="15"/>
      <c r="G341" s="14"/>
      <c r="H341" s="14"/>
      <c r="I341" s="16" t="s">
        <v>2531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8" t="s">
        <v>527</v>
      </c>
    </row>
    <row r="342" spans="1:22" s="383" customFormat="1" ht="35.25" outlineLevel="1" x14ac:dyDescent="0.2">
      <c r="A342" s="405">
        <v>339</v>
      </c>
      <c r="C342" s="387" t="str">
        <f t="shared" si="8"/>
        <v/>
      </c>
      <c r="D342" s="387"/>
      <c r="E342" s="387"/>
      <c r="F342" s="387"/>
      <c r="G342" s="387"/>
      <c r="H342" s="387"/>
      <c r="I342" s="388" t="s">
        <v>2700</v>
      </c>
      <c r="J342" s="387"/>
      <c r="K342" s="387"/>
      <c r="L342" s="387"/>
      <c r="M342" s="387"/>
      <c r="N342" s="387"/>
      <c r="O342" s="387"/>
      <c r="P342" s="387"/>
      <c r="Q342" s="387"/>
      <c r="R342" s="387"/>
      <c r="S342" s="387"/>
      <c r="T342" s="387"/>
      <c r="U342" s="387"/>
      <c r="V342" s="387"/>
    </row>
    <row r="343" spans="1:22" s="383" customFormat="1" ht="33.75" outlineLevel="1" x14ac:dyDescent="0.2">
      <c r="A343" s="405">
        <v>340</v>
      </c>
      <c r="C343" s="9" t="str">
        <f t="shared" si="8"/>
        <v>7</v>
      </c>
      <c r="D343" s="9" t="s">
        <v>3047</v>
      </c>
      <c r="E343" s="11"/>
      <c r="F343" s="11"/>
      <c r="G343" s="11"/>
      <c r="H343" s="11"/>
      <c r="I343" s="10" t="s">
        <v>3048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s="383" customFormat="1" ht="33.75" outlineLevel="1" x14ac:dyDescent="0.2">
      <c r="A344" s="405">
        <v>341</v>
      </c>
      <c r="C344" s="9" t="str">
        <f t="shared" si="8"/>
        <v>7</v>
      </c>
      <c r="D344" s="9" t="s">
        <v>3049</v>
      </c>
      <c r="E344" s="11"/>
      <c r="F344" s="11"/>
      <c r="G344" s="11"/>
      <c r="H344" s="11"/>
      <c r="I344" s="10" t="s">
        <v>3050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s="383" customFormat="1" ht="33.75" outlineLevel="1" x14ac:dyDescent="0.2">
      <c r="A345" s="405">
        <v>342</v>
      </c>
      <c r="C345" s="9" t="str">
        <f t="shared" si="8"/>
        <v>7</v>
      </c>
      <c r="D345" s="9" t="s">
        <v>3051</v>
      </c>
      <c r="E345" s="11"/>
      <c r="F345" s="11"/>
      <c r="G345" s="11"/>
      <c r="H345" s="11"/>
      <c r="I345" s="10" t="s">
        <v>3052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s="383" customFormat="1" ht="33.75" outlineLevel="1" x14ac:dyDescent="0.2">
      <c r="A346" s="405">
        <v>343</v>
      </c>
      <c r="C346" s="9" t="str">
        <f t="shared" si="8"/>
        <v>7</v>
      </c>
      <c r="D346" s="9" t="s">
        <v>3053</v>
      </c>
      <c r="E346" s="11"/>
      <c r="F346" s="11"/>
      <c r="G346" s="11"/>
      <c r="H346" s="11"/>
      <c r="I346" s="10" t="s">
        <v>3054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s="383" customFormat="1" ht="33.75" outlineLevel="1" x14ac:dyDescent="0.2">
      <c r="A347" s="405">
        <v>344</v>
      </c>
      <c r="C347" s="9" t="str">
        <f t="shared" si="8"/>
        <v>7</v>
      </c>
      <c r="D347" s="9" t="s">
        <v>3055</v>
      </c>
      <c r="E347" s="11"/>
      <c r="F347" s="11"/>
      <c r="G347" s="11"/>
      <c r="H347" s="11"/>
      <c r="I347" s="10" t="s">
        <v>3056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s="383" customFormat="1" ht="33.75" outlineLevel="1" x14ac:dyDescent="0.2">
      <c r="A348" s="405">
        <v>345</v>
      </c>
      <c r="C348" s="9" t="str">
        <f t="shared" si="8"/>
        <v>7</v>
      </c>
      <c r="D348" s="9" t="s">
        <v>3057</v>
      </c>
      <c r="E348" s="11"/>
      <c r="F348" s="11"/>
      <c r="G348" s="11"/>
      <c r="H348" s="11"/>
      <c r="I348" s="10" t="s">
        <v>3058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s="383" customFormat="1" ht="33.75" outlineLevel="1" x14ac:dyDescent="0.2">
      <c r="A349" s="405">
        <v>346</v>
      </c>
      <c r="C349" s="9" t="str">
        <f t="shared" si="8"/>
        <v>7</v>
      </c>
      <c r="D349" s="9" t="s">
        <v>3059</v>
      </c>
      <c r="E349" s="11"/>
      <c r="F349" s="11"/>
      <c r="G349" s="11"/>
      <c r="H349" s="11"/>
      <c r="I349" s="10" t="s">
        <v>3060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s="392" customFormat="1" ht="39" outlineLevel="1" x14ac:dyDescent="0.2">
      <c r="A350" s="405">
        <v>347</v>
      </c>
      <c r="C350" s="14" t="str">
        <f t="shared" si="8"/>
        <v>7</v>
      </c>
      <c r="D350" s="14" t="s">
        <v>3061</v>
      </c>
      <c r="E350" s="17"/>
      <c r="F350" s="17"/>
      <c r="G350" s="17"/>
      <c r="H350" s="17"/>
      <c r="I350" s="16" t="s">
        <v>3062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8" t="s">
        <v>527</v>
      </c>
    </row>
    <row r="351" spans="1:22" s="383" customFormat="1" ht="33.75" outlineLevel="1" x14ac:dyDescent="0.2">
      <c r="A351" s="405">
        <v>348</v>
      </c>
      <c r="C351" s="9" t="str">
        <f t="shared" si="8"/>
        <v>7</v>
      </c>
      <c r="D351" s="9" t="s">
        <v>3063</v>
      </c>
      <c r="E351" s="11"/>
      <c r="F351" s="11"/>
      <c r="G351" s="11"/>
      <c r="H351" s="11"/>
      <c r="I351" s="10" t="s">
        <v>3064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s="383" customFormat="1" ht="33.75" outlineLevel="1" x14ac:dyDescent="0.2">
      <c r="A352" s="405">
        <v>349</v>
      </c>
      <c r="C352" s="9" t="str">
        <f t="shared" si="8"/>
        <v>7</v>
      </c>
      <c r="D352" s="9" t="s">
        <v>3065</v>
      </c>
      <c r="E352" s="11"/>
      <c r="F352" s="11"/>
      <c r="G352" s="11"/>
      <c r="H352" s="11"/>
      <c r="I352" s="10" t="s">
        <v>3066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s="383" customFormat="1" ht="33.75" outlineLevel="1" x14ac:dyDescent="0.2">
      <c r="A353" s="405">
        <v>350</v>
      </c>
      <c r="C353" s="9" t="str">
        <f t="shared" si="8"/>
        <v>7</v>
      </c>
      <c r="D353" s="9" t="s">
        <v>3067</v>
      </c>
      <c r="E353" s="11"/>
      <c r="F353" s="11"/>
      <c r="G353" s="11"/>
      <c r="H353" s="11"/>
      <c r="I353" s="10" t="s">
        <v>3068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s="383" customFormat="1" ht="33.75" outlineLevel="1" x14ac:dyDescent="0.2">
      <c r="A354" s="405">
        <v>351</v>
      </c>
      <c r="C354" s="9" t="str">
        <f t="shared" si="8"/>
        <v>7</v>
      </c>
      <c r="D354" s="9" t="s">
        <v>3069</v>
      </c>
      <c r="E354" s="11"/>
      <c r="F354" s="11"/>
      <c r="G354" s="11"/>
      <c r="H354" s="11"/>
      <c r="I354" s="10" t="s">
        <v>3070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s="383" customFormat="1" ht="33.75" outlineLevel="1" x14ac:dyDescent="0.2">
      <c r="A355" s="405">
        <v>352</v>
      </c>
      <c r="C355" s="9" t="str">
        <f t="shared" si="8"/>
        <v>7</v>
      </c>
      <c r="D355" s="9" t="s">
        <v>3071</v>
      </c>
      <c r="E355" s="11"/>
      <c r="F355" s="11"/>
      <c r="G355" s="11"/>
      <c r="H355" s="11"/>
      <c r="I355" s="10" t="s">
        <v>3072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s="383" customFormat="1" ht="33.75" outlineLevel="1" x14ac:dyDescent="0.2">
      <c r="A356" s="405">
        <v>353</v>
      </c>
      <c r="C356" s="9" t="str">
        <f t="shared" si="8"/>
        <v>7</v>
      </c>
      <c r="D356" s="9" t="s">
        <v>3073</v>
      </c>
      <c r="E356" s="11"/>
      <c r="F356" s="11"/>
      <c r="G356" s="11"/>
      <c r="H356" s="11"/>
      <c r="I356" s="10" t="s">
        <v>3074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s="383" customFormat="1" ht="33.75" outlineLevel="1" x14ac:dyDescent="0.2">
      <c r="A357" s="405">
        <v>354</v>
      </c>
      <c r="C357" s="9" t="str">
        <f t="shared" si="8"/>
        <v>7</v>
      </c>
      <c r="D357" s="9" t="s">
        <v>3075</v>
      </c>
      <c r="E357" s="11"/>
      <c r="F357" s="11"/>
      <c r="G357" s="11"/>
      <c r="H357" s="11"/>
      <c r="I357" s="10" t="s">
        <v>3076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s="383" customFormat="1" ht="33.75" outlineLevel="1" x14ac:dyDescent="0.2">
      <c r="A358" s="405">
        <v>355</v>
      </c>
      <c r="C358" s="9" t="str">
        <f t="shared" si="8"/>
        <v>7</v>
      </c>
      <c r="D358" s="9" t="s">
        <v>3077</v>
      </c>
      <c r="E358" s="11"/>
      <c r="F358" s="11"/>
      <c r="G358" s="11"/>
      <c r="H358" s="11"/>
      <c r="I358" s="10" t="s">
        <v>3078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s="383" customFormat="1" ht="33.75" outlineLevel="1" x14ac:dyDescent="0.2">
      <c r="A359" s="405">
        <v>356</v>
      </c>
      <c r="C359" s="9" t="str">
        <f t="shared" si="8"/>
        <v>7</v>
      </c>
      <c r="D359" s="9" t="s">
        <v>3079</v>
      </c>
      <c r="E359" s="11"/>
      <c r="F359" s="11"/>
      <c r="G359" s="11"/>
      <c r="H359" s="11"/>
      <c r="I359" s="10" t="s">
        <v>3080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s="392" customFormat="1" ht="39" outlineLevel="1" x14ac:dyDescent="0.2">
      <c r="A360" s="405">
        <v>357</v>
      </c>
      <c r="C360" s="14" t="str">
        <f t="shared" si="8"/>
        <v>7</v>
      </c>
      <c r="D360" s="14" t="s">
        <v>3081</v>
      </c>
      <c r="E360" s="17"/>
      <c r="F360" s="17"/>
      <c r="G360" s="17"/>
      <c r="H360" s="17"/>
      <c r="I360" s="16" t="s">
        <v>3082</v>
      </c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8" t="s">
        <v>527</v>
      </c>
    </row>
    <row r="361" spans="1:22" s="383" customFormat="1" ht="33.75" outlineLevel="1" x14ac:dyDescent="0.2">
      <c r="A361" s="405">
        <v>358</v>
      </c>
      <c r="C361" s="9" t="str">
        <f t="shared" si="8"/>
        <v>7</v>
      </c>
      <c r="D361" s="9" t="s">
        <v>3083</v>
      </c>
      <c r="E361" s="11"/>
      <c r="F361" s="11"/>
      <c r="G361" s="11"/>
      <c r="H361" s="11"/>
      <c r="I361" s="10" t="s">
        <v>3084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s="383" customFormat="1" ht="33.75" outlineLevel="1" x14ac:dyDescent="0.2">
      <c r="A362" s="405">
        <v>359</v>
      </c>
      <c r="C362" s="9" t="str">
        <f t="shared" si="8"/>
        <v>7</v>
      </c>
      <c r="D362" s="9" t="s">
        <v>3085</v>
      </c>
      <c r="E362" s="11"/>
      <c r="F362" s="11"/>
      <c r="G362" s="11"/>
      <c r="H362" s="11"/>
      <c r="I362" s="10" t="s">
        <v>3086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s="383" customFormat="1" ht="33.75" outlineLevel="1" x14ac:dyDescent="0.2">
      <c r="A363" s="405">
        <v>360</v>
      </c>
      <c r="C363" s="9" t="str">
        <f t="shared" si="8"/>
        <v>7</v>
      </c>
      <c r="D363" s="9" t="s">
        <v>3087</v>
      </c>
      <c r="E363" s="11"/>
      <c r="F363" s="11"/>
      <c r="G363" s="11"/>
      <c r="H363" s="11"/>
      <c r="I363" s="10" t="s">
        <v>3088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s="383" customFormat="1" ht="33.75" outlineLevel="1" x14ac:dyDescent="0.2">
      <c r="A364" s="405">
        <v>361</v>
      </c>
      <c r="C364" s="9" t="str">
        <f t="shared" si="8"/>
        <v>7</v>
      </c>
      <c r="D364" s="9" t="s">
        <v>3089</v>
      </c>
      <c r="E364" s="11"/>
      <c r="F364" s="11"/>
      <c r="G364" s="11"/>
      <c r="H364" s="11"/>
      <c r="I364" s="10" t="s">
        <v>3090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s="383" customFormat="1" ht="33.75" outlineLevel="1" x14ac:dyDescent="0.2">
      <c r="A365" s="405">
        <v>362</v>
      </c>
      <c r="C365" s="9" t="str">
        <f t="shared" si="8"/>
        <v>7</v>
      </c>
      <c r="D365" s="9" t="s">
        <v>3091</v>
      </c>
      <c r="E365" s="11"/>
      <c r="F365" s="11"/>
      <c r="G365" s="11"/>
      <c r="H365" s="11"/>
      <c r="I365" s="10" t="s">
        <v>3092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s="383" customFormat="1" ht="33.75" outlineLevel="1" x14ac:dyDescent="0.2">
      <c r="A366" s="405">
        <v>363</v>
      </c>
      <c r="C366" s="9" t="str">
        <f t="shared" si="8"/>
        <v>7</v>
      </c>
      <c r="D366" s="9" t="s">
        <v>3093</v>
      </c>
      <c r="E366" s="11"/>
      <c r="F366" s="11"/>
      <c r="G366" s="11"/>
      <c r="H366" s="11"/>
      <c r="I366" s="10" t="s">
        <v>3094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s="383" customFormat="1" ht="33.75" outlineLevel="1" x14ac:dyDescent="0.2">
      <c r="A367" s="405">
        <v>364</v>
      </c>
      <c r="C367" s="9" t="str">
        <f t="shared" si="8"/>
        <v>7</v>
      </c>
      <c r="D367" s="9" t="s">
        <v>3095</v>
      </c>
      <c r="E367" s="11"/>
      <c r="F367" s="11"/>
      <c r="G367" s="11"/>
      <c r="H367" s="11"/>
      <c r="I367" s="10" t="s">
        <v>3096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s="383" customFormat="1" ht="33.75" outlineLevel="1" x14ac:dyDescent="0.2">
      <c r="A368" s="405">
        <v>365</v>
      </c>
      <c r="C368" s="9" t="str">
        <f t="shared" si="8"/>
        <v>7</v>
      </c>
      <c r="D368" s="9" t="s">
        <v>3097</v>
      </c>
      <c r="E368" s="11"/>
      <c r="F368" s="11"/>
      <c r="G368" s="11"/>
      <c r="H368" s="11"/>
      <c r="I368" s="10" t="s">
        <v>3098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s="383" customFormat="1" ht="33.75" outlineLevel="1" x14ac:dyDescent="0.2">
      <c r="A369" s="405">
        <v>366</v>
      </c>
      <c r="C369" s="9" t="str">
        <f t="shared" si="8"/>
        <v>7</v>
      </c>
      <c r="D369" s="9" t="s">
        <v>3099</v>
      </c>
      <c r="E369" s="11"/>
      <c r="F369" s="11"/>
      <c r="G369" s="11"/>
      <c r="H369" s="11"/>
      <c r="I369" s="10" t="s">
        <v>3100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s="392" customFormat="1" ht="39" outlineLevel="1" x14ac:dyDescent="0.2">
      <c r="A370" s="405">
        <v>367</v>
      </c>
      <c r="C370" s="14" t="str">
        <f t="shared" si="8"/>
        <v>7</v>
      </c>
      <c r="D370" s="14" t="s">
        <v>3101</v>
      </c>
      <c r="E370" s="17"/>
      <c r="F370" s="17"/>
      <c r="G370" s="17"/>
      <c r="H370" s="17"/>
      <c r="I370" s="16" t="s">
        <v>3062</v>
      </c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8" t="s">
        <v>527</v>
      </c>
    </row>
    <row r="371" spans="1:22" s="383" customFormat="1" ht="33.75" outlineLevel="1" x14ac:dyDescent="0.2">
      <c r="A371" s="405">
        <v>368</v>
      </c>
      <c r="C371" s="9" t="str">
        <f t="shared" si="8"/>
        <v>7</v>
      </c>
      <c r="D371" s="9" t="s">
        <v>3102</v>
      </c>
      <c r="E371" s="11"/>
      <c r="F371" s="11"/>
      <c r="G371" s="11"/>
      <c r="H371" s="11"/>
      <c r="I371" s="10" t="s">
        <v>3103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s="383" customFormat="1" ht="33.75" outlineLevel="1" x14ac:dyDescent="0.2">
      <c r="A372" s="405">
        <v>369</v>
      </c>
      <c r="C372" s="9" t="str">
        <f t="shared" si="8"/>
        <v>7</v>
      </c>
      <c r="D372" s="9" t="s">
        <v>3104</v>
      </c>
      <c r="E372" s="11"/>
      <c r="F372" s="11"/>
      <c r="G372" s="11"/>
      <c r="H372" s="11"/>
      <c r="I372" s="10" t="s">
        <v>3105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s="383" customFormat="1" ht="33.75" outlineLevel="1" x14ac:dyDescent="0.2">
      <c r="A373" s="405">
        <v>370</v>
      </c>
      <c r="C373" s="9" t="str">
        <f t="shared" si="8"/>
        <v>7</v>
      </c>
      <c r="D373" s="9" t="s">
        <v>3106</v>
      </c>
      <c r="E373" s="11"/>
      <c r="F373" s="11"/>
      <c r="G373" s="11"/>
      <c r="H373" s="11"/>
      <c r="I373" s="10" t="s">
        <v>3107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s="383" customFormat="1" ht="33.75" outlineLevel="1" x14ac:dyDescent="0.2">
      <c r="A374" s="405">
        <v>371</v>
      </c>
      <c r="C374" s="9" t="str">
        <f t="shared" si="8"/>
        <v>7</v>
      </c>
      <c r="D374" s="9" t="s">
        <v>3108</v>
      </c>
      <c r="E374" s="11"/>
      <c r="F374" s="11"/>
      <c r="G374" s="11"/>
      <c r="H374" s="11"/>
      <c r="I374" s="10" t="s">
        <v>3109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s="383" customFormat="1" ht="33.75" outlineLevel="1" x14ac:dyDescent="0.2">
      <c r="A375" s="405">
        <v>372</v>
      </c>
      <c r="C375" s="9" t="str">
        <f t="shared" si="8"/>
        <v>7</v>
      </c>
      <c r="D375" s="9" t="s">
        <v>3110</v>
      </c>
      <c r="E375" s="11"/>
      <c r="F375" s="11"/>
      <c r="G375" s="11"/>
      <c r="H375" s="11"/>
      <c r="I375" s="10" t="s">
        <v>3111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s="383" customFormat="1" ht="33.75" outlineLevel="1" x14ac:dyDescent="0.2">
      <c r="A376" s="405">
        <v>373</v>
      </c>
      <c r="C376" s="9" t="str">
        <f t="shared" si="8"/>
        <v>7</v>
      </c>
      <c r="D376" s="9" t="s">
        <v>3112</v>
      </c>
      <c r="E376" s="11"/>
      <c r="F376" s="11"/>
      <c r="G376" s="11"/>
      <c r="H376" s="11"/>
      <c r="I376" s="10" t="s">
        <v>3113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s="383" customFormat="1" ht="33.75" outlineLevel="1" x14ac:dyDescent="0.2">
      <c r="A377" s="405">
        <v>374</v>
      </c>
      <c r="C377" s="9" t="str">
        <f t="shared" si="8"/>
        <v>7</v>
      </c>
      <c r="D377" s="9" t="s">
        <v>3114</v>
      </c>
      <c r="E377" s="11"/>
      <c r="F377" s="11"/>
      <c r="G377" s="11"/>
      <c r="H377" s="11"/>
      <c r="I377" s="10" t="s">
        <v>3115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s="383" customFormat="1" ht="33.75" outlineLevel="1" x14ac:dyDescent="0.2">
      <c r="A378" s="405">
        <v>375</v>
      </c>
      <c r="C378" s="9" t="str">
        <f t="shared" si="8"/>
        <v>7</v>
      </c>
      <c r="D378" s="9" t="s">
        <v>3116</v>
      </c>
      <c r="E378" s="11"/>
      <c r="F378" s="11"/>
      <c r="G378" s="11"/>
      <c r="H378" s="11"/>
      <c r="I378" s="10" t="s">
        <v>3117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s="383" customFormat="1" ht="33.75" outlineLevel="1" x14ac:dyDescent="0.2">
      <c r="A379" s="405">
        <v>376</v>
      </c>
      <c r="C379" s="9" t="str">
        <f t="shared" si="8"/>
        <v>7</v>
      </c>
      <c r="D379" s="9" t="s">
        <v>3118</v>
      </c>
      <c r="E379" s="11"/>
      <c r="F379" s="11"/>
      <c r="G379" s="11"/>
      <c r="H379" s="11"/>
      <c r="I379" s="10" t="s">
        <v>3119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s="392" customFormat="1" ht="39" outlineLevel="1" x14ac:dyDescent="0.2">
      <c r="A380" s="405">
        <v>377</v>
      </c>
      <c r="C380" s="14" t="str">
        <f t="shared" si="8"/>
        <v>7</v>
      </c>
      <c r="D380" s="14" t="s">
        <v>3081</v>
      </c>
      <c r="E380" s="17"/>
      <c r="F380" s="17"/>
      <c r="G380" s="17"/>
      <c r="H380" s="17"/>
      <c r="I380" s="16" t="s">
        <v>3082</v>
      </c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8" t="s">
        <v>527</v>
      </c>
    </row>
    <row r="381" spans="1:22" s="383" customFormat="1" ht="33.75" outlineLevel="1" x14ac:dyDescent="0.2">
      <c r="A381" s="405">
        <v>378</v>
      </c>
      <c r="C381" s="9" t="str">
        <f t="shared" si="8"/>
        <v>7</v>
      </c>
      <c r="D381" s="9" t="s">
        <v>3120</v>
      </c>
      <c r="E381" s="11"/>
      <c r="F381" s="11"/>
      <c r="G381" s="11"/>
      <c r="H381" s="11"/>
      <c r="I381" s="10" t="s">
        <v>3121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s="383" customFormat="1" ht="35.25" outlineLevel="1" x14ac:dyDescent="0.2">
      <c r="A382" s="405">
        <v>379</v>
      </c>
      <c r="C382" s="387" t="str">
        <f t="shared" si="8"/>
        <v/>
      </c>
      <c r="D382" s="387"/>
      <c r="E382" s="387"/>
      <c r="F382" s="387"/>
      <c r="G382" s="387"/>
      <c r="H382" s="387"/>
      <c r="I382" s="388" t="s">
        <v>2701</v>
      </c>
      <c r="J382" s="387"/>
      <c r="K382" s="387"/>
      <c r="L382" s="387"/>
      <c r="M382" s="387"/>
      <c r="N382" s="387"/>
      <c r="O382" s="387"/>
      <c r="P382" s="387"/>
      <c r="Q382" s="387"/>
      <c r="R382" s="387"/>
      <c r="S382" s="387"/>
      <c r="T382" s="387"/>
      <c r="U382" s="387"/>
      <c r="V382" s="387"/>
    </row>
    <row r="383" spans="1:22" s="383" customFormat="1" ht="33.75" outlineLevel="1" x14ac:dyDescent="0.2">
      <c r="A383" s="405">
        <v>380</v>
      </c>
      <c r="C383" s="9" t="str">
        <f t="shared" si="8"/>
        <v>8</v>
      </c>
      <c r="D383" s="9" t="s">
        <v>3122</v>
      </c>
      <c r="E383" s="11"/>
      <c r="F383" s="11"/>
      <c r="G383" s="11"/>
      <c r="H383" s="11"/>
      <c r="I383" s="10" t="s">
        <v>3123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s="383" customFormat="1" ht="33.75" outlineLevel="1" x14ac:dyDescent="0.2">
      <c r="A384" s="405">
        <v>381</v>
      </c>
      <c r="C384" s="9" t="str">
        <f t="shared" si="8"/>
        <v>8</v>
      </c>
      <c r="D384" s="9" t="s">
        <v>3124</v>
      </c>
      <c r="E384" s="11"/>
      <c r="F384" s="11"/>
      <c r="G384" s="11"/>
      <c r="H384" s="11"/>
      <c r="I384" s="10" t="s">
        <v>3125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s="383" customFormat="1" ht="33.75" outlineLevel="1" x14ac:dyDescent="0.2">
      <c r="A385" s="405">
        <v>382</v>
      </c>
      <c r="C385" s="9" t="str">
        <f t="shared" si="8"/>
        <v>8</v>
      </c>
      <c r="D385" s="9" t="s">
        <v>3126</v>
      </c>
      <c r="E385" s="11"/>
      <c r="F385" s="11"/>
      <c r="G385" s="11"/>
      <c r="H385" s="11"/>
      <c r="I385" s="10" t="s">
        <v>3127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s="383" customFormat="1" ht="33.75" outlineLevel="1" x14ac:dyDescent="0.2">
      <c r="A386" s="405">
        <v>383</v>
      </c>
      <c r="C386" s="9" t="str">
        <f t="shared" si="8"/>
        <v>8</v>
      </c>
      <c r="D386" s="9" t="s">
        <v>3128</v>
      </c>
      <c r="E386" s="11"/>
      <c r="F386" s="11"/>
      <c r="G386" s="11"/>
      <c r="H386" s="11"/>
      <c r="I386" s="10" t="s">
        <v>3129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s="383" customFormat="1" ht="33.75" outlineLevel="1" x14ac:dyDescent="0.2">
      <c r="A387" s="405">
        <v>384</v>
      </c>
      <c r="C387" s="9" t="str">
        <f t="shared" si="8"/>
        <v>8</v>
      </c>
      <c r="D387" s="9" t="s">
        <v>3130</v>
      </c>
      <c r="E387" s="11"/>
      <c r="F387" s="11"/>
      <c r="G387" s="11"/>
      <c r="H387" s="11"/>
      <c r="I387" s="10" t="s">
        <v>3131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s="383" customFormat="1" ht="33.75" outlineLevel="1" x14ac:dyDescent="0.2">
      <c r="A388" s="405">
        <v>385</v>
      </c>
      <c r="C388" s="9" t="str">
        <f t="shared" si="8"/>
        <v>8</v>
      </c>
      <c r="D388" s="9" t="s">
        <v>3132</v>
      </c>
      <c r="E388" s="11"/>
      <c r="F388" s="11"/>
      <c r="G388" s="11"/>
      <c r="H388" s="11"/>
      <c r="I388" s="10" t="s">
        <v>3133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s="383" customFormat="1" ht="33.75" outlineLevel="1" x14ac:dyDescent="0.2">
      <c r="A389" s="405">
        <v>386</v>
      </c>
      <c r="C389" s="9" t="str">
        <f t="shared" si="8"/>
        <v>8</v>
      </c>
      <c r="D389" s="9" t="s">
        <v>3134</v>
      </c>
      <c r="E389" s="11"/>
      <c r="F389" s="11"/>
      <c r="G389" s="11"/>
      <c r="H389" s="11"/>
      <c r="I389" s="10" t="s">
        <v>3135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s="392" customFormat="1" ht="39" outlineLevel="1" x14ac:dyDescent="0.2">
      <c r="A390" s="405">
        <v>387</v>
      </c>
      <c r="C390" s="14" t="str">
        <f t="shared" ref="C390:C453" si="9">MID(D390,5,1)</f>
        <v>8</v>
      </c>
      <c r="D390" s="14" t="s">
        <v>3136</v>
      </c>
      <c r="E390" s="17"/>
      <c r="F390" s="17"/>
      <c r="G390" s="17"/>
      <c r="H390" s="17"/>
      <c r="I390" s="16" t="s">
        <v>3137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8" t="s">
        <v>527</v>
      </c>
    </row>
    <row r="391" spans="1:22" s="383" customFormat="1" ht="33.75" outlineLevel="1" x14ac:dyDescent="0.2">
      <c r="A391" s="405">
        <v>388</v>
      </c>
      <c r="C391" s="9" t="str">
        <f t="shared" si="9"/>
        <v>8</v>
      </c>
      <c r="D391" s="9" t="s">
        <v>3138</v>
      </c>
      <c r="E391" s="11"/>
      <c r="F391" s="11"/>
      <c r="G391" s="11"/>
      <c r="H391" s="11"/>
      <c r="I391" s="10" t="s">
        <v>3139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s="383" customFormat="1" ht="33.75" outlineLevel="1" x14ac:dyDescent="0.2">
      <c r="A392" s="405">
        <v>389</v>
      </c>
      <c r="C392" s="9" t="str">
        <f t="shared" si="9"/>
        <v>8</v>
      </c>
      <c r="D392" s="9" t="s">
        <v>3140</v>
      </c>
      <c r="E392" s="11"/>
      <c r="F392" s="11"/>
      <c r="G392" s="11"/>
      <c r="H392" s="11"/>
      <c r="I392" s="10" t="s">
        <v>3141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s="383" customFormat="1" ht="33.75" outlineLevel="1" x14ac:dyDescent="0.2">
      <c r="A393" s="405">
        <v>390</v>
      </c>
      <c r="C393" s="9" t="str">
        <f t="shared" si="9"/>
        <v>8</v>
      </c>
      <c r="D393" s="9" t="s">
        <v>3142</v>
      </c>
      <c r="E393" s="11"/>
      <c r="F393" s="11"/>
      <c r="G393" s="11"/>
      <c r="H393" s="11"/>
      <c r="I393" s="10" t="s">
        <v>3143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s="383" customFormat="1" ht="33.75" outlineLevel="1" x14ac:dyDescent="0.2">
      <c r="A394" s="405">
        <v>391</v>
      </c>
      <c r="C394" s="9" t="str">
        <f t="shared" si="9"/>
        <v>8</v>
      </c>
      <c r="D394" s="9" t="s">
        <v>3144</v>
      </c>
      <c r="E394" s="11"/>
      <c r="F394" s="11"/>
      <c r="G394" s="11"/>
      <c r="H394" s="11"/>
      <c r="I394" s="10" t="s">
        <v>3145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s="383" customFormat="1" ht="33.75" outlineLevel="1" x14ac:dyDescent="0.2">
      <c r="A395" s="405">
        <v>392</v>
      </c>
      <c r="C395" s="9" t="str">
        <f t="shared" si="9"/>
        <v>8</v>
      </c>
      <c r="D395" s="9" t="s">
        <v>3146</v>
      </c>
      <c r="E395" s="11"/>
      <c r="F395" s="11"/>
      <c r="G395" s="11"/>
      <c r="H395" s="11"/>
      <c r="I395" s="10" t="s">
        <v>3147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s="383" customFormat="1" ht="33.75" outlineLevel="1" x14ac:dyDescent="0.2">
      <c r="A396" s="405">
        <v>393</v>
      </c>
      <c r="C396" s="9" t="str">
        <f t="shared" si="9"/>
        <v>8</v>
      </c>
      <c r="D396" s="9" t="s">
        <v>3148</v>
      </c>
      <c r="E396" s="11"/>
      <c r="F396" s="11"/>
      <c r="G396" s="11"/>
      <c r="H396" s="11"/>
      <c r="I396" s="10" t="s">
        <v>3149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s="383" customFormat="1" ht="33.75" outlineLevel="1" x14ac:dyDescent="0.2">
      <c r="A397" s="405">
        <v>394</v>
      </c>
      <c r="C397" s="9" t="str">
        <f t="shared" si="9"/>
        <v>8</v>
      </c>
      <c r="D397" s="9" t="s">
        <v>3150</v>
      </c>
      <c r="E397" s="11"/>
      <c r="F397" s="11"/>
      <c r="G397" s="11"/>
      <c r="H397" s="11"/>
      <c r="I397" s="10" t="s">
        <v>3151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s="383" customFormat="1" ht="33.75" outlineLevel="1" x14ac:dyDescent="0.2">
      <c r="A398" s="405">
        <v>395</v>
      </c>
      <c r="C398" s="9" t="str">
        <f t="shared" si="9"/>
        <v>8</v>
      </c>
      <c r="D398" s="9" t="s">
        <v>3152</v>
      </c>
      <c r="E398" s="11"/>
      <c r="F398" s="11"/>
      <c r="G398" s="11"/>
      <c r="H398" s="11"/>
      <c r="I398" s="10" t="s">
        <v>3153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s="392" customFormat="1" ht="39" outlineLevel="1" x14ac:dyDescent="0.2">
      <c r="A399" s="405">
        <v>396</v>
      </c>
      <c r="C399" s="14" t="str">
        <f t="shared" si="9"/>
        <v>8</v>
      </c>
      <c r="D399" s="14" t="s">
        <v>3154</v>
      </c>
      <c r="E399" s="17"/>
      <c r="F399" s="17"/>
      <c r="G399" s="17"/>
      <c r="H399" s="17"/>
      <c r="I399" s="16" t="s">
        <v>3155</v>
      </c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8" t="s">
        <v>527</v>
      </c>
    </row>
    <row r="400" spans="1:22" s="392" customFormat="1" ht="39" outlineLevel="1" x14ac:dyDescent="0.2">
      <c r="A400" s="405">
        <v>397</v>
      </c>
      <c r="C400" s="14" t="str">
        <f t="shared" si="9"/>
        <v>8</v>
      </c>
      <c r="D400" s="14" t="s">
        <v>3156</v>
      </c>
      <c r="E400" s="17"/>
      <c r="F400" s="17"/>
      <c r="G400" s="17"/>
      <c r="H400" s="17"/>
      <c r="I400" s="16" t="s">
        <v>3157</v>
      </c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8" t="s">
        <v>527</v>
      </c>
    </row>
    <row r="401" spans="1:22" s="392" customFormat="1" ht="39" outlineLevel="1" x14ac:dyDescent="0.2">
      <c r="A401" s="405">
        <v>398</v>
      </c>
      <c r="C401" s="14" t="str">
        <f t="shared" si="9"/>
        <v>8</v>
      </c>
      <c r="D401" s="14" t="s">
        <v>3158</v>
      </c>
      <c r="E401" s="17"/>
      <c r="F401" s="17"/>
      <c r="G401" s="17"/>
      <c r="H401" s="17"/>
      <c r="I401" s="16" t="s">
        <v>3159</v>
      </c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8" t="s">
        <v>527</v>
      </c>
    </row>
    <row r="402" spans="1:22" s="383" customFormat="1" ht="33.75" outlineLevel="1" x14ac:dyDescent="0.2">
      <c r="A402" s="405">
        <v>399</v>
      </c>
      <c r="C402" s="9" t="str">
        <f t="shared" si="9"/>
        <v>8</v>
      </c>
      <c r="D402" s="9" t="s">
        <v>3160</v>
      </c>
      <c r="E402" s="11"/>
      <c r="F402" s="11"/>
      <c r="G402" s="11"/>
      <c r="H402" s="11"/>
      <c r="I402" s="10" t="s">
        <v>3161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s="383" customFormat="1" ht="33.75" outlineLevel="1" x14ac:dyDescent="0.2">
      <c r="A403" s="405">
        <v>400</v>
      </c>
      <c r="C403" s="9" t="str">
        <f t="shared" si="9"/>
        <v>8</v>
      </c>
      <c r="D403" s="9" t="s">
        <v>3162</v>
      </c>
      <c r="E403" s="11"/>
      <c r="F403" s="11"/>
      <c r="G403" s="11"/>
      <c r="H403" s="11"/>
      <c r="I403" s="10" t="s">
        <v>3163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s="383" customFormat="1" ht="33.75" outlineLevel="1" x14ac:dyDescent="0.2">
      <c r="A404" s="405">
        <v>401</v>
      </c>
      <c r="C404" s="9" t="str">
        <f t="shared" si="9"/>
        <v>8</v>
      </c>
      <c r="D404" s="9" t="s">
        <v>3164</v>
      </c>
      <c r="E404" s="11"/>
      <c r="F404" s="11"/>
      <c r="G404" s="11"/>
      <c r="H404" s="11"/>
      <c r="I404" s="10" t="s">
        <v>3165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s="383" customFormat="1" ht="33.75" outlineLevel="1" x14ac:dyDescent="0.2">
      <c r="A405" s="405">
        <v>402</v>
      </c>
      <c r="C405" s="9" t="str">
        <f t="shared" si="9"/>
        <v>8</v>
      </c>
      <c r="D405" s="9" t="s">
        <v>3166</v>
      </c>
      <c r="E405" s="11"/>
      <c r="F405" s="11"/>
      <c r="G405" s="11"/>
      <c r="H405" s="11"/>
      <c r="I405" s="10" t="s">
        <v>3167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s="383" customFormat="1" ht="33.75" outlineLevel="1" x14ac:dyDescent="0.2">
      <c r="A406" s="405">
        <v>403</v>
      </c>
      <c r="C406" s="9" t="str">
        <f t="shared" si="9"/>
        <v>8</v>
      </c>
      <c r="D406" s="9" t="s">
        <v>3168</v>
      </c>
      <c r="E406" s="11"/>
      <c r="F406" s="11"/>
      <c r="G406" s="11"/>
      <c r="H406" s="11"/>
      <c r="I406" s="10" t="s">
        <v>3169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s="383" customFormat="1" ht="33.75" outlineLevel="1" x14ac:dyDescent="0.2">
      <c r="A407" s="405">
        <v>404</v>
      </c>
      <c r="C407" s="9" t="str">
        <f t="shared" si="9"/>
        <v>8</v>
      </c>
      <c r="D407" s="9" t="s">
        <v>3170</v>
      </c>
      <c r="E407" s="11"/>
      <c r="F407" s="11"/>
      <c r="G407" s="11"/>
      <c r="H407" s="11"/>
      <c r="I407" s="10" t="s">
        <v>3171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s="383" customFormat="1" ht="33.75" outlineLevel="1" x14ac:dyDescent="0.2">
      <c r="A408" s="405">
        <v>405</v>
      </c>
      <c r="C408" s="9" t="str">
        <f t="shared" si="9"/>
        <v>8</v>
      </c>
      <c r="D408" s="9" t="s">
        <v>3172</v>
      </c>
      <c r="E408" s="11"/>
      <c r="F408" s="11"/>
      <c r="G408" s="11"/>
      <c r="H408" s="11"/>
      <c r="I408" s="10" t="s">
        <v>3173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s="383" customFormat="1" ht="33.75" outlineLevel="1" x14ac:dyDescent="0.2">
      <c r="A409" s="405">
        <v>406</v>
      </c>
      <c r="C409" s="9" t="str">
        <f t="shared" si="9"/>
        <v>8</v>
      </c>
      <c r="D409" s="9" t="s">
        <v>3174</v>
      </c>
      <c r="E409" s="11"/>
      <c r="F409" s="11"/>
      <c r="G409" s="11"/>
      <c r="H409" s="11"/>
      <c r="I409" s="10" t="s">
        <v>3175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s="392" customFormat="1" ht="39" outlineLevel="1" x14ac:dyDescent="0.2">
      <c r="A410" s="405">
        <v>407</v>
      </c>
      <c r="C410" s="14" t="str">
        <f t="shared" si="9"/>
        <v>8</v>
      </c>
      <c r="D410" s="14" t="s">
        <v>3176</v>
      </c>
      <c r="E410" s="17"/>
      <c r="F410" s="17"/>
      <c r="G410" s="17"/>
      <c r="H410" s="17"/>
      <c r="I410" s="16" t="s">
        <v>3177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8" t="s">
        <v>527</v>
      </c>
    </row>
    <row r="411" spans="1:22" s="383" customFormat="1" ht="33.75" outlineLevel="1" x14ac:dyDescent="0.2">
      <c r="A411" s="405">
        <v>408</v>
      </c>
      <c r="C411" s="9" t="str">
        <f t="shared" si="9"/>
        <v>8</v>
      </c>
      <c r="D411" s="9" t="s">
        <v>3178</v>
      </c>
      <c r="E411" s="11"/>
      <c r="F411" s="11"/>
      <c r="G411" s="11"/>
      <c r="H411" s="11"/>
      <c r="I411" s="10" t="s">
        <v>3179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s="383" customFormat="1" ht="33.75" outlineLevel="1" x14ac:dyDescent="0.2">
      <c r="A412" s="405">
        <v>409</v>
      </c>
      <c r="C412" s="9" t="str">
        <f t="shared" si="9"/>
        <v>8</v>
      </c>
      <c r="D412" s="9" t="s">
        <v>3180</v>
      </c>
      <c r="E412" s="11"/>
      <c r="F412" s="11"/>
      <c r="G412" s="11"/>
      <c r="H412" s="11"/>
      <c r="I412" s="10" t="s">
        <v>3181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s="383" customFormat="1" ht="33.75" outlineLevel="1" x14ac:dyDescent="0.2">
      <c r="A413" s="405">
        <v>410</v>
      </c>
      <c r="C413" s="9" t="str">
        <f t="shared" si="9"/>
        <v>8</v>
      </c>
      <c r="D413" s="9" t="s">
        <v>3182</v>
      </c>
      <c r="E413" s="11"/>
      <c r="F413" s="11"/>
      <c r="G413" s="11"/>
      <c r="H413" s="11"/>
      <c r="I413" s="10" t="s">
        <v>3183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s="383" customFormat="1" ht="33.75" outlineLevel="1" x14ac:dyDescent="0.2">
      <c r="A414" s="405">
        <v>411</v>
      </c>
      <c r="C414" s="9" t="str">
        <f t="shared" si="9"/>
        <v>8</v>
      </c>
      <c r="D414" s="9" t="s">
        <v>3184</v>
      </c>
      <c r="E414" s="11"/>
      <c r="F414" s="11"/>
      <c r="G414" s="11"/>
      <c r="H414" s="11"/>
      <c r="I414" s="10" t="s">
        <v>3185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s="383" customFormat="1" ht="35.25" outlineLevel="1" x14ac:dyDescent="0.2">
      <c r="A415" s="405">
        <v>412</v>
      </c>
      <c r="C415" s="387" t="str">
        <f t="shared" si="9"/>
        <v/>
      </c>
      <c r="D415" s="387"/>
      <c r="E415" s="387"/>
      <c r="F415" s="387"/>
      <c r="G415" s="387"/>
      <c r="H415" s="387"/>
      <c r="I415" s="388" t="s">
        <v>2702</v>
      </c>
      <c r="J415" s="387"/>
      <c r="K415" s="387"/>
      <c r="L415" s="387"/>
      <c r="M415" s="387"/>
      <c r="N415" s="387"/>
      <c r="O415" s="387"/>
      <c r="P415" s="387"/>
      <c r="Q415" s="387"/>
      <c r="R415" s="387"/>
      <c r="S415" s="387"/>
      <c r="T415" s="387"/>
      <c r="U415" s="387"/>
      <c r="V415" s="387"/>
    </row>
    <row r="416" spans="1:22" s="383" customFormat="1" ht="33.75" outlineLevel="1" x14ac:dyDescent="0.2">
      <c r="A416" s="405">
        <v>413</v>
      </c>
      <c r="C416" s="9" t="str">
        <f t="shared" si="9"/>
        <v>9</v>
      </c>
      <c r="D416" s="9" t="s">
        <v>3186</v>
      </c>
      <c r="E416" s="11"/>
      <c r="F416" s="11"/>
      <c r="G416" s="11"/>
      <c r="H416" s="11"/>
      <c r="I416" s="10" t="s">
        <v>3187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s="383" customFormat="1" ht="33.75" outlineLevel="1" x14ac:dyDescent="0.2">
      <c r="A417" s="405">
        <v>414</v>
      </c>
      <c r="C417" s="9" t="str">
        <f t="shared" si="9"/>
        <v>9</v>
      </c>
      <c r="D417" s="9" t="s">
        <v>3188</v>
      </c>
      <c r="E417" s="11"/>
      <c r="F417" s="11"/>
      <c r="G417" s="11"/>
      <c r="H417" s="11"/>
      <c r="I417" s="10" t="s">
        <v>3189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s="383" customFormat="1" ht="33.75" outlineLevel="1" x14ac:dyDescent="0.2">
      <c r="A418" s="405">
        <v>415</v>
      </c>
      <c r="C418" s="9" t="str">
        <f t="shared" si="9"/>
        <v>9</v>
      </c>
      <c r="D418" s="9" t="s">
        <v>3190</v>
      </c>
      <c r="E418" s="11"/>
      <c r="F418" s="11"/>
      <c r="G418" s="11"/>
      <c r="H418" s="11"/>
      <c r="I418" s="10" t="s">
        <v>3191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s="383" customFormat="1" ht="33.75" outlineLevel="1" x14ac:dyDescent="0.2">
      <c r="A419" s="405">
        <v>416</v>
      </c>
      <c r="C419" s="9" t="str">
        <f t="shared" si="9"/>
        <v>9</v>
      </c>
      <c r="D419" s="9" t="s">
        <v>3192</v>
      </c>
      <c r="E419" s="11"/>
      <c r="F419" s="11"/>
      <c r="G419" s="11"/>
      <c r="H419" s="11"/>
      <c r="I419" s="10" t="s">
        <v>3193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s="383" customFormat="1" ht="33.75" outlineLevel="1" x14ac:dyDescent="0.2">
      <c r="A420" s="405">
        <v>417</v>
      </c>
      <c r="C420" s="9" t="str">
        <f t="shared" si="9"/>
        <v>9</v>
      </c>
      <c r="D420" s="9" t="s">
        <v>3194</v>
      </c>
      <c r="E420" s="11"/>
      <c r="F420" s="11"/>
      <c r="G420" s="11"/>
      <c r="H420" s="11"/>
      <c r="I420" s="10" t="s">
        <v>3195</v>
      </c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s="383" customFormat="1" ht="33.75" outlineLevel="1" x14ac:dyDescent="0.2">
      <c r="A421" s="405">
        <v>418</v>
      </c>
      <c r="C421" s="9" t="str">
        <f t="shared" si="9"/>
        <v>9</v>
      </c>
      <c r="D421" s="9" t="s">
        <v>3196</v>
      </c>
      <c r="E421" s="11"/>
      <c r="F421" s="11"/>
      <c r="G421" s="11"/>
      <c r="H421" s="11"/>
      <c r="I421" s="10" t="s">
        <v>3197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s="383" customFormat="1" ht="33.75" outlineLevel="1" x14ac:dyDescent="0.2">
      <c r="A422" s="405">
        <v>419</v>
      </c>
      <c r="C422" s="9" t="str">
        <f t="shared" si="9"/>
        <v>9</v>
      </c>
      <c r="D422" s="9" t="s">
        <v>3198</v>
      </c>
      <c r="E422" s="11"/>
      <c r="F422" s="11"/>
      <c r="G422" s="11"/>
      <c r="H422" s="11"/>
      <c r="I422" s="10" t="s">
        <v>3199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s="392" customFormat="1" ht="39" outlineLevel="1" x14ac:dyDescent="0.2">
      <c r="A423" s="405">
        <v>420</v>
      </c>
      <c r="C423" s="14" t="str">
        <f t="shared" si="9"/>
        <v>9</v>
      </c>
      <c r="D423" s="14" t="s">
        <v>3200</v>
      </c>
      <c r="E423" s="17"/>
      <c r="F423" s="17"/>
      <c r="G423" s="17"/>
      <c r="H423" s="17"/>
      <c r="I423" s="16" t="s">
        <v>3201</v>
      </c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8" t="s">
        <v>527</v>
      </c>
    </row>
    <row r="424" spans="1:22" s="383" customFormat="1" ht="33.75" outlineLevel="1" x14ac:dyDescent="0.2">
      <c r="A424" s="405">
        <v>421</v>
      </c>
      <c r="C424" s="9" t="str">
        <f t="shared" si="9"/>
        <v>9</v>
      </c>
      <c r="D424" s="9" t="s">
        <v>3202</v>
      </c>
      <c r="E424" s="11"/>
      <c r="F424" s="11"/>
      <c r="G424" s="11"/>
      <c r="H424" s="11"/>
      <c r="I424" s="10" t="s">
        <v>3203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s="383" customFormat="1" ht="33.75" outlineLevel="1" x14ac:dyDescent="0.2">
      <c r="A425" s="405">
        <v>422</v>
      </c>
      <c r="C425" s="9" t="str">
        <f t="shared" si="9"/>
        <v>9</v>
      </c>
      <c r="D425" s="9" t="s">
        <v>3204</v>
      </c>
      <c r="E425" s="11"/>
      <c r="F425" s="11"/>
      <c r="G425" s="11"/>
      <c r="H425" s="11"/>
      <c r="I425" s="10" t="s">
        <v>3205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s="383" customFormat="1" ht="33.75" outlineLevel="1" x14ac:dyDescent="0.2">
      <c r="A426" s="405">
        <v>423</v>
      </c>
      <c r="C426" s="9" t="str">
        <f t="shared" si="9"/>
        <v>9</v>
      </c>
      <c r="D426" s="9" t="s">
        <v>3206</v>
      </c>
      <c r="E426" s="11"/>
      <c r="F426" s="11"/>
      <c r="G426" s="11"/>
      <c r="H426" s="11"/>
      <c r="I426" s="10" t="s">
        <v>3207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s="383" customFormat="1" ht="33.75" outlineLevel="1" x14ac:dyDescent="0.2">
      <c r="A427" s="405">
        <v>424</v>
      </c>
      <c r="C427" s="9" t="str">
        <f t="shared" si="9"/>
        <v>9</v>
      </c>
      <c r="D427" s="9" t="s">
        <v>3208</v>
      </c>
      <c r="E427" s="11"/>
      <c r="F427" s="11"/>
      <c r="G427" s="11"/>
      <c r="H427" s="11"/>
      <c r="I427" s="10" t="s">
        <v>3209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s="383" customFormat="1" ht="33.75" outlineLevel="1" x14ac:dyDescent="0.2">
      <c r="A428" s="405">
        <v>425</v>
      </c>
      <c r="C428" s="9" t="str">
        <f t="shared" si="9"/>
        <v>9</v>
      </c>
      <c r="D428" s="9" t="s">
        <v>3210</v>
      </c>
      <c r="E428" s="11"/>
      <c r="F428" s="11"/>
      <c r="G428" s="11"/>
      <c r="H428" s="11"/>
      <c r="I428" s="10" t="s">
        <v>3211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s="383" customFormat="1" ht="33.75" outlineLevel="1" x14ac:dyDescent="0.2">
      <c r="A429" s="405">
        <v>426</v>
      </c>
      <c r="C429" s="9" t="str">
        <f t="shared" si="9"/>
        <v>9</v>
      </c>
      <c r="D429" s="9" t="s">
        <v>3212</v>
      </c>
      <c r="E429" s="11"/>
      <c r="F429" s="11"/>
      <c r="G429" s="11"/>
      <c r="H429" s="11"/>
      <c r="I429" s="10" t="s">
        <v>3213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s="383" customFormat="1" ht="33.75" outlineLevel="1" x14ac:dyDescent="0.2">
      <c r="A430" s="405">
        <v>427</v>
      </c>
      <c r="C430" s="9" t="str">
        <f t="shared" si="9"/>
        <v>9</v>
      </c>
      <c r="D430" s="9" t="s">
        <v>3214</v>
      </c>
      <c r="E430" s="11"/>
      <c r="F430" s="11"/>
      <c r="G430" s="11"/>
      <c r="H430" s="11"/>
      <c r="I430" s="10" t="s">
        <v>3215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s="392" customFormat="1" ht="39" outlineLevel="1" x14ac:dyDescent="0.2">
      <c r="A431" s="405">
        <v>428</v>
      </c>
      <c r="C431" s="14" t="str">
        <f t="shared" si="9"/>
        <v>9</v>
      </c>
      <c r="D431" s="14" t="s">
        <v>3216</v>
      </c>
      <c r="E431" s="17"/>
      <c r="F431" s="17"/>
      <c r="G431" s="17"/>
      <c r="H431" s="17"/>
      <c r="I431" s="16" t="s">
        <v>3217</v>
      </c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8" t="s">
        <v>527</v>
      </c>
    </row>
    <row r="432" spans="1:22" s="383" customFormat="1" ht="33.75" outlineLevel="1" x14ac:dyDescent="0.2">
      <c r="A432" s="405">
        <v>429</v>
      </c>
      <c r="C432" s="9" t="str">
        <f t="shared" si="9"/>
        <v>9</v>
      </c>
      <c r="D432" s="9" t="s">
        <v>3218</v>
      </c>
      <c r="E432" s="11"/>
      <c r="F432" s="11"/>
      <c r="G432" s="11"/>
      <c r="H432" s="11"/>
      <c r="I432" s="10" t="s">
        <v>3219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s="383" customFormat="1" ht="33.75" outlineLevel="1" x14ac:dyDescent="0.2">
      <c r="A433" s="405">
        <v>430</v>
      </c>
      <c r="C433" s="9" t="str">
        <f t="shared" si="9"/>
        <v>9</v>
      </c>
      <c r="D433" s="9" t="s">
        <v>3220</v>
      </c>
      <c r="E433" s="11"/>
      <c r="F433" s="11"/>
      <c r="G433" s="11"/>
      <c r="H433" s="11"/>
      <c r="I433" s="10" t="s">
        <v>3221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s="383" customFormat="1" ht="33.75" outlineLevel="1" x14ac:dyDescent="0.2">
      <c r="A434" s="405">
        <v>431</v>
      </c>
      <c r="C434" s="9" t="str">
        <f t="shared" si="9"/>
        <v>9</v>
      </c>
      <c r="D434" s="9" t="s">
        <v>3222</v>
      </c>
      <c r="E434" s="11"/>
      <c r="F434" s="11"/>
      <c r="G434" s="11"/>
      <c r="H434" s="11"/>
      <c r="I434" s="10" t="s">
        <v>3223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s="383" customFormat="1" ht="33.75" outlineLevel="1" x14ac:dyDescent="0.2">
      <c r="A435" s="405">
        <v>432</v>
      </c>
      <c r="C435" s="9" t="str">
        <f t="shared" si="9"/>
        <v>9</v>
      </c>
      <c r="D435" s="9" t="s">
        <v>3224</v>
      </c>
      <c r="E435" s="11"/>
      <c r="F435" s="11"/>
      <c r="G435" s="11"/>
      <c r="H435" s="11"/>
      <c r="I435" s="10" t="s">
        <v>3225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s="383" customFormat="1" ht="33.75" outlineLevel="1" x14ac:dyDescent="0.2">
      <c r="A436" s="405">
        <v>433</v>
      </c>
      <c r="C436" s="9" t="str">
        <f t="shared" si="9"/>
        <v>9</v>
      </c>
      <c r="D436" s="9" t="s">
        <v>3226</v>
      </c>
      <c r="E436" s="11"/>
      <c r="F436" s="11"/>
      <c r="G436" s="11"/>
      <c r="H436" s="11"/>
      <c r="I436" s="10" t="s">
        <v>3227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s="383" customFormat="1" ht="33.75" outlineLevel="1" x14ac:dyDescent="0.2">
      <c r="A437" s="405">
        <v>434</v>
      </c>
      <c r="C437" s="9" t="str">
        <f t="shared" si="9"/>
        <v>9</v>
      </c>
      <c r="D437" s="9" t="s">
        <v>3228</v>
      </c>
      <c r="E437" s="11"/>
      <c r="F437" s="11"/>
      <c r="G437" s="11"/>
      <c r="H437" s="11"/>
      <c r="I437" s="10" t="s">
        <v>3229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s="383" customFormat="1" ht="33.75" outlineLevel="1" x14ac:dyDescent="0.2">
      <c r="A438" s="405">
        <v>435</v>
      </c>
      <c r="C438" s="9" t="str">
        <f t="shared" si="9"/>
        <v>9</v>
      </c>
      <c r="D438" s="9" t="s">
        <v>3230</v>
      </c>
      <c r="E438" s="11"/>
      <c r="F438" s="11"/>
      <c r="G438" s="11"/>
      <c r="H438" s="11"/>
      <c r="I438" s="10" t="s">
        <v>3231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s="383" customFormat="1" ht="33.75" outlineLevel="1" x14ac:dyDescent="0.2">
      <c r="A439" s="405">
        <v>436</v>
      </c>
      <c r="C439" s="9" t="str">
        <f t="shared" si="9"/>
        <v>9</v>
      </c>
      <c r="D439" s="9" t="s">
        <v>3232</v>
      </c>
      <c r="E439" s="11"/>
      <c r="F439" s="11"/>
      <c r="G439" s="11"/>
      <c r="H439" s="11"/>
      <c r="I439" s="10" t="s">
        <v>3233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s="383" customFormat="1" ht="33.75" outlineLevel="1" x14ac:dyDescent="0.2">
      <c r="A440" s="405">
        <v>437</v>
      </c>
      <c r="C440" s="9" t="str">
        <f t="shared" si="9"/>
        <v>9</v>
      </c>
      <c r="D440" s="9" t="s">
        <v>3234</v>
      </c>
      <c r="E440" s="11"/>
      <c r="F440" s="11"/>
      <c r="G440" s="11"/>
      <c r="H440" s="11"/>
      <c r="I440" s="10" t="s">
        <v>3235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s="383" customFormat="1" ht="33.75" outlineLevel="1" x14ac:dyDescent="0.2">
      <c r="A441" s="405">
        <v>438</v>
      </c>
      <c r="C441" s="9" t="str">
        <f t="shared" si="9"/>
        <v>9</v>
      </c>
      <c r="D441" s="9" t="s">
        <v>3236</v>
      </c>
      <c r="E441" s="11"/>
      <c r="F441" s="11"/>
      <c r="G441" s="11"/>
      <c r="H441" s="11"/>
      <c r="I441" s="10" t="s">
        <v>3237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s="383" customFormat="1" ht="33.75" outlineLevel="1" x14ac:dyDescent="0.2">
      <c r="A442" s="405">
        <v>439</v>
      </c>
      <c r="C442" s="9" t="str">
        <f t="shared" si="9"/>
        <v>9</v>
      </c>
      <c r="D442" s="9" t="s">
        <v>3238</v>
      </c>
      <c r="E442" s="11"/>
      <c r="F442" s="11"/>
      <c r="G442" s="11"/>
      <c r="H442" s="11"/>
      <c r="I442" s="10" t="s">
        <v>3239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s="392" customFormat="1" ht="39" outlineLevel="1" x14ac:dyDescent="0.2">
      <c r="A443" s="405">
        <v>440</v>
      </c>
      <c r="C443" s="14" t="str">
        <f t="shared" si="9"/>
        <v>9</v>
      </c>
      <c r="D443" s="14" t="s">
        <v>3240</v>
      </c>
      <c r="E443" s="17"/>
      <c r="F443" s="17"/>
      <c r="G443" s="17"/>
      <c r="H443" s="17"/>
      <c r="I443" s="16" t="s">
        <v>3241</v>
      </c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8" t="s">
        <v>527</v>
      </c>
    </row>
    <row r="444" spans="1:22" s="383" customFormat="1" ht="33.75" outlineLevel="1" x14ac:dyDescent="0.2">
      <c r="A444" s="405">
        <v>441</v>
      </c>
      <c r="C444" s="9" t="str">
        <f t="shared" si="9"/>
        <v>9</v>
      </c>
      <c r="D444" s="9" t="s">
        <v>3242</v>
      </c>
      <c r="E444" s="11"/>
      <c r="F444" s="11"/>
      <c r="G444" s="11"/>
      <c r="H444" s="11"/>
      <c r="I444" s="10" t="s">
        <v>3243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s="383" customFormat="1" ht="33.75" outlineLevel="1" x14ac:dyDescent="0.2">
      <c r="A445" s="405">
        <v>442</v>
      </c>
      <c r="C445" s="9" t="str">
        <f t="shared" si="9"/>
        <v>9</v>
      </c>
      <c r="D445" s="9" t="s">
        <v>3244</v>
      </c>
      <c r="E445" s="11"/>
      <c r="F445" s="11"/>
      <c r="G445" s="11"/>
      <c r="H445" s="11"/>
      <c r="I445" s="10" t="s">
        <v>3245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s="383" customFormat="1" ht="33.75" outlineLevel="1" x14ac:dyDescent="0.2">
      <c r="A446" s="405">
        <v>443</v>
      </c>
      <c r="C446" s="9" t="str">
        <f t="shared" si="9"/>
        <v>9</v>
      </c>
      <c r="D446" s="9" t="s">
        <v>3246</v>
      </c>
      <c r="E446" s="11"/>
      <c r="F446" s="11"/>
      <c r="G446" s="11"/>
      <c r="H446" s="11"/>
      <c r="I446" s="10" t="s">
        <v>3247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s="383" customFormat="1" ht="33.75" outlineLevel="1" x14ac:dyDescent="0.2">
      <c r="A447" s="405">
        <v>444</v>
      </c>
      <c r="C447" s="9" t="str">
        <f t="shared" si="9"/>
        <v>9</v>
      </c>
      <c r="D447" s="9" t="s">
        <v>3248</v>
      </c>
      <c r="E447" s="11"/>
      <c r="F447" s="11"/>
      <c r="G447" s="11"/>
      <c r="H447" s="11"/>
      <c r="I447" s="10" t="s">
        <v>3249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s="383" customFormat="1" ht="33.75" outlineLevel="1" x14ac:dyDescent="0.2">
      <c r="A448" s="405">
        <v>445</v>
      </c>
      <c r="C448" s="9" t="str">
        <f t="shared" si="9"/>
        <v>9</v>
      </c>
      <c r="D448" s="9" t="s">
        <v>3250</v>
      </c>
      <c r="E448" s="11"/>
      <c r="F448" s="11"/>
      <c r="G448" s="11"/>
      <c r="H448" s="11"/>
      <c r="I448" s="10" t="s">
        <v>3251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s="383" customFormat="1" ht="33.75" outlineLevel="1" x14ac:dyDescent="0.2">
      <c r="A449" s="405">
        <v>446</v>
      </c>
      <c r="C449" s="9" t="str">
        <f t="shared" si="9"/>
        <v>9</v>
      </c>
      <c r="D449" s="9" t="s">
        <v>3252</v>
      </c>
      <c r="E449" s="11"/>
      <c r="F449" s="11"/>
      <c r="G449" s="11"/>
      <c r="H449" s="11"/>
      <c r="I449" s="10" t="s">
        <v>3253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s="383" customFormat="1" ht="33.75" outlineLevel="1" x14ac:dyDescent="0.2">
      <c r="A450" s="405">
        <v>447</v>
      </c>
      <c r="C450" s="9" t="str">
        <f t="shared" si="9"/>
        <v>9</v>
      </c>
      <c r="D450" s="9" t="s">
        <v>3254</v>
      </c>
      <c r="E450" s="11"/>
      <c r="F450" s="11"/>
      <c r="G450" s="11"/>
      <c r="H450" s="11"/>
      <c r="I450" s="10" t="s">
        <v>3255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s="392" customFormat="1" ht="39" outlineLevel="1" x14ac:dyDescent="0.2">
      <c r="A451" s="405">
        <v>448</v>
      </c>
      <c r="C451" s="14" t="str">
        <f t="shared" si="9"/>
        <v>9</v>
      </c>
      <c r="D451" s="14" t="s">
        <v>3256</v>
      </c>
      <c r="E451" s="17"/>
      <c r="F451" s="17"/>
      <c r="G451" s="17"/>
      <c r="H451" s="17"/>
      <c r="I451" s="16" t="s">
        <v>3257</v>
      </c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8" t="s">
        <v>527</v>
      </c>
    </row>
    <row r="452" spans="1:22" s="383" customFormat="1" ht="33.75" outlineLevel="1" x14ac:dyDescent="0.2">
      <c r="A452" s="405">
        <v>449</v>
      </c>
      <c r="C452" s="9" t="str">
        <f t="shared" si="9"/>
        <v>9</v>
      </c>
      <c r="D452" s="9" t="s">
        <v>3258</v>
      </c>
      <c r="E452" s="11"/>
      <c r="F452" s="11"/>
      <c r="G452" s="11"/>
      <c r="H452" s="11"/>
      <c r="I452" s="10" t="s">
        <v>3259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s="383" customFormat="1" ht="33.75" outlineLevel="1" x14ac:dyDescent="0.2">
      <c r="A453" s="405">
        <v>450</v>
      </c>
      <c r="C453" s="9" t="str">
        <f t="shared" si="9"/>
        <v>9</v>
      </c>
      <c r="D453" s="9" t="s">
        <v>3260</v>
      </c>
      <c r="E453" s="11"/>
      <c r="F453" s="11"/>
      <c r="G453" s="11"/>
      <c r="H453" s="11"/>
      <c r="I453" s="10" t="s">
        <v>3261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s="383" customFormat="1" ht="33.75" outlineLevel="1" x14ac:dyDescent="0.2">
      <c r="A454" s="405">
        <v>451</v>
      </c>
      <c r="C454" s="9" t="str">
        <f t="shared" ref="C454:C517" si="10">MID(D454,5,1)</f>
        <v>9</v>
      </c>
      <c r="D454" s="9" t="s">
        <v>3262</v>
      </c>
      <c r="E454" s="11"/>
      <c r="F454" s="11"/>
      <c r="G454" s="11"/>
      <c r="H454" s="11"/>
      <c r="I454" s="10" t="s">
        <v>3263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s="383" customFormat="1" ht="33.75" outlineLevel="1" x14ac:dyDescent="0.2">
      <c r="A455" s="405">
        <v>452</v>
      </c>
      <c r="C455" s="9" t="str">
        <f t="shared" si="10"/>
        <v>9</v>
      </c>
      <c r="D455" s="9" t="s">
        <v>3264</v>
      </c>
      <c r="E455" s="11"/>
      <c r="F455" s="11"/>
      <c r="G455" s="11"/>
      <c r="H455" s="11"/>
      <c r="I455" s="10" t="s">
        <v>3265</v>
      </c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s="383" customFormat="1" ht="33.75" outlineLevel="1" x14ac:dyDescent="0.2">
      <c r="A456" s="405">
        <v>453</v>
      </c>
      <c r="C456" s="11" t="str">
        <f t="shared" si="10"/>
        <v/>
      </c>
      <c r="D456" s="11"/>
      <c r="E456" s="11"/>
      <c r="F456" s="11"/>
      <c r="G456" s="11"/>
      <c r="H456" s="11"/>
      <c r="I456" s="2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s="383" customFormat="1" ht="33.75" x14ac:dyDescent="0.2">
      <c r="A457" s="405">
        <v>454</v>
      </c>
      <c r="C457" s="11" t="str">
        <f t="shared" si="10"/>
        <v/>
      </c>
      <c r="D457" s="11"/>
      <c r="E457" s="11"/>
      <c r="F457" s="11"/>
      <c r="G457" s="11"/>
      <c r="H457" s="11"/>
      <c r="I457" s="2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s="383" customFormat="1" ht="33.75" x14ac:dyDescent="0.2">
      <c r="A458" s="405">
        <v>455</v>
      </c>
      <c r="C458" s="11" t="str">
        <f t="shared" si="10"/>
        <v/>
      </c>
      <c r="D458" s="11"/>
      <c r="E458" s="11"/>
      <c r="F458" s="11"/>
      <c r="G458" s="11"/>
      <c r="H458" s="11"/>
      <c r="I458" s="2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s="383" customFormat="1" ht="33.75" x14ac:dyDescent="0.2">
      <c r="A459" s="405">
        <v>456</v>
      </c>
      <c r="C459" s="11" t="str">
        <f t="shared" si="10"/>
        <v/>
      </c>
      <c r="D459" s="11"/>
      <c r="E459" s="11"/>
      <c r="F459" s="11"/>
      <c r="G459" s="11"/>
      <c r="H459" s="11"/>
      <c r="I459" s="2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s="383" customFormat="1" ht="35.25" x14ac:dyDescent="0.2">
      <c r="A460" s="405">
        <v>457</v>
      </c>
      <c r="C460" s="384" t="str">
        <f t="shared" si="10"/>
        <v/>
      </c>
      <c r="D460" s="384"/>
      <c r="E460" s="384"/>
      <c r="F460" s="384"/>
      <c r="G460" s="384"/>
      <c r="H460" s="384"/>
      <c r="I460" s="385" t="s">
        <v>1610</v>
      </c>
      <c r="J460" s="384"/>
      <c r="K460" s="384"/>
      <c r="L460" s="384"/>
      <c r="M460" s="384"/>
      <c r="N460" s="384"/>
      <c r="O460" s="384"/>
      <c r="P460" s="384"/>
      <c r="Q460" s="384"/>
      <c r="R460" s="384"/>
      <c r="S460" s="384"/>
      <c r="T460" s="384"/>
      <c r="U460" s="384"/>
      <c r="V460" s="384"/>
    </row>
    <row r="461" spans="1:22" s="383" customFormat="1" ht="35.25" outlineLevel="1" x14ac:dyDescent="0.2">
      <c r="A461" s="405">
        <v>458</v>
      </c>
      <c r="C461" s="387" t="str">
        <f t="shared" si="10"/>
        <v/>
      </c>
      <c r="D461" s="387"/>
      <c r="E461" s="387"/>
      <c r="F461" s="387"/>
      <c r="G461" s="387"/>
      <c r="H461" s="387"/>
      <c r="I461" s="388" t="s">
        <v>2658</v>
      </c>
      <c r="J461" s="387"/>
      <c r="K461" s="387"/>
      <c r="L461" s="387"/>
      <c r="M461" s="387"/>
      <c r="N461" s="387"/>
      <c r="O461" s="387"/>
      <c r="P461" s="387"/>
      <c r="Q461" s="387"/>
      <c r="R461" s="387"/>
      <c r="S461" s="387"/>
      <c r="T461" s="387"/>
      <c r="U461" s="387"/>
      <c r="V461" s="387"/>
    </row>
    <row r="462" spans="1:22" s="383" customFormat="1" ht="35.25" outlineLevel="1" x14ac:dyDescent="0.2">
      <c r="A462" s="405">
        <v>459</v>
      </c>
      <c r="C462" s="387" t="str">
        <f t="shared" si="10"/>
        <v/>
      </c>
      <c r="D462" s="387"/>
      <c r="E462" s="387"/>
      <c r="F462" s="387"/>
      <c r="G462" s="387"/>
      <c r="H462" s="387"/>
      <c r="I462" s="388" t="s">
        <v>7</v>
      </c>
      <c r="J462" s="387"/>
      <c r="K462" s="387"/>
      <c r="L462" s="387"/>
      <c r="M462" s="387"/>
      <c r="N462" s="387"/>
      <c r="O462" s="387"/>
      <c r="P462" s="387"/>
      <c r="Q462" s="387"/>
      <c r="R462" s="387"/>
      <c r="S462" s="387"/>
      <c r="T462" s="387"/>
      <c r="U462" s="387"/>
      <c r="V462" s="387"/>
    </row>
    <row r="463" spans="1:22" s="383" customFormat="1" ht="35.25" outlineLevel="1" x14ac:dyDescent="0.2">
      <c r="A463" s="405">
        <v>460</v>
      </c>
      <c r="C463" s="387" t="str">
        <f t="shared" si="10"/>
        <v/>
      </c>
      <c r="D463" s="387"/>
      <c r="E463" s="387"/>
      <c r="F463" s="387"/>
      <c r="G463" s="387"/>
      <c r="H463" s="387"/>
      <c r="I463" s="388" t="s">
        <v>2039</v>
      </c>
      <c r="J463" s="387"/>
      <c r="K463" s="387"/>
      <c r="L463" s="387"/>
      <c r="M463" s="387"/>
      <c r="N463" s="387"/>
      <c r="O463" s="387"/>
      <c r="P463" s="387"/>
      <c r="Q463" s="387"/>
      <c r="R463" s="387"/>
      <c r="S463" s="387"/>
      <c r="T463" s="387"/>
      <c r="U463" s="387"/>
      <c r="V463" s="387"/>
    </row>
    <row r="464" spans="1:22" s="383" customFormat="1" ht="39" outlineLevel="1" x14ac:dyDescent="0.2">
      <c r="A464" s="405">
        <v>461</v>
      </c>
      <c r="C464" s="9" t="str">
        <f t="shared" si="10"/>
        <v>3</v>
      </c>
      <c r="D464" s="9" t="s">
        <v>531</v>
      </c>
      <c r="E464" s="9" t="s">
        <v>891</v>
      </c>
      <c r="F464" s="8">
        <v>46160</v>
      </c>
      <c r="G464" s="9" t="s">
        <v>767</v>
      </c>
      <c r="H464" s="9" t="s">
        <v>892</v>
      </c>
      <c r="I464" s="10" t="s">
        <v>893</v>
      </c>
      <c r="J464" s="9"/>
      <c r="K464" s="9" t="s">
        <v>894</v>
      </c>
      <c r="L464" s="9" t="s">
        <v>872</v>
      </c>
      <c r="M464" s="9" t="s">
        <v>784</v>
      </c>
      <c r="N464" s="9" t="s">
        <v>880</v>
      </c>
      <c r="O464" s="9" t="s">
        <v>874</v>
      </c>
      <c r="P464" s="9" t="s">
        <v>895</v>
      </c>
      <c r="Q464" s="9" t="str">
        <f>M464</f>
        <v>Sahachart S.</v>
      </c>
      <c r="R464" s="9" t="s">
        <v>896</v>
      </c>
      <c r="S464" s="9" t="s">
        <v>791</v>
      </c>
      <c r="T464" s="9"/>
      <c r="U464" s="9"/>
      <c r="V464" s="12" t="s">
        <v>768</v>
      </c>
    </row>
    <row r="465" spans="1:22" s="392" customFormat="1" ht="39" outlineLevel="1" x14ac:dyDescent="0.2">
      <c r="A465" s="405">
        <v>462</v>
      </c>
      <c r="C465" s="14" t="str">
        <f t="shared" si="10"/>
        <v>3</v>
      </c>
      <c r="D465" s="14" t="s">
        <v>897</v>
      </c>
      <c r="E465" s="14" t="s">
        <v>898</v>
      </c>
      <c r="F465" s="15"/>
      <c r="G465" s="14"/>
      <c r="H465" s="14"/>
      <c r="I465" s="16" t="s">
        <v>899</v>
      </c>
      <c r="J465" s="14"/>
      <c r="K465" s="14" t="s">
        <v>865</v>
      </c>
      <c r="L465" s="14" t="s">
        <v>792</v>
      </c>
      <c r="M465" s="14" t="s">
        <v>900</v>
      </c>
      <c r="N465" s="14" t="s">
        <v>787</v>
      </c>
      <c r="O465" s="14" t="s">
        <v>788</v>
      </c>
      <c r="P465" s="14" t="s">
        <v>895</v>
      </c>
      <c r="Q465" s="14" t="str">
        <f>M465</f>
        <v>Jaturong W.</v>
      </c>
      <c r="R465" s="14" t="s">
        <v>896</v>
      </c>
      <c r="S465" s="14" t="s">
        <v>791</v>
      </c>
      <c r="T465" s="14"/>
      <c r="U465" s="14"/>
      <c r="V465" s="18" t="s">
        <v>527</v>
      </c>
    </row>
    <row r="466" spans="1:22" s="392" customFormat="1" ht="39" outlineLevel="1" x14ac:dyDescent="0.2">
      <c r="A466" s="405">
        <v>463</v>
      </c>
      <c r="C466" s="14" t="str">
        <f t="shared" si="10"/>
        <v>3</v>
      </c>
      <c r="D466" s="14" t="s">
        <v>901</v>
      </c>
      <c r="E466" s="14" t="s">
        <v>898</v>
      </c>
      <c r="F466" s="15"/>
      <c r="G466" s="14"/>
      <c r="H466" s="14"/>
      <c r="I466" s="16" t="s">
        <v>902</v>
      </c>
      <c r="J466" s="14"/>
      <c r="K466" s="14"/>
      <c r="L466" s="14" t="s">
        <v>792</v>
      </c>
      <c r="M466" s="14" t="s">
        <v>810</v>
      </c>
      <c r="N466" s="14" t="s">
        <v>787</v>
      </c>
      <c r="O466" s="14" t="str">
        <f>+O465</f>
        <v>Pratan L.</v>
      </c>
      <c r="P466" s="14" t="s">
        <v>895</v>
      </c>
      <c r="Q466" s="14" t="str">
        <f>M466</f>
        <v>Somsak S.</v>
      </c>
      <c r="R466" s="14" t="s">
        <v>896</v>
      </c>
      <c r="S466" s="14" t="s">
        <v>791</v>
      </c>
      <c r="T466" s="14"/>
      <c r="U466" s="14"/>
      <c r="V466" s="18" t="s">
        <v>527</v>
      </c>
    </row>
    <row r="467" spans="1:22" s="392" customFormat="1" ht="39" outlineLevel="1" x14ac:dyDescent="0.2">
      <c r="A467" s="405">
        <v>464</v>
      </c>
      <c r="C467" s="14" t="str">
        <f t="shared" si="10"/>
        <v>3</v>
      </c>
      <c r="D467" s="14" t="s">
        <v>903</v>
      </c>
      <c r="E467" s="14" t="s">
        <v>898</v>
      </c>
      <c r="F467" s="15"/>
      <c r="G467" s="14"/>
      <c r="H467" s="14"/>
      <c r="I467" s="16" t="s">
        <v>904</v>
      </c>
      <c r="J467" s="14"/>
      <c r="K467" s="14"/>
      <c r="L467" s="14" t="s">
        <v>792</v>
      </c>
      <c r="M467" s="14" t="s">
        <v>810</v>
      </c>
      <c r="N467" s="14" t="s">
        <v>787</v>
      </c>
      <c r="O467" s="14" t="str">
        <f>+O466</f>
        <v>Pratan L.</v>
      </c>
      <c r="P467" s="14" t="s">
        <v>895</v>
      </c>
      <c r="Q467" s="14" t="str">
        <f>M467</f>
        <v>Somsak S.</v>
      </c>
      <c r="R467" s="14" t="s">
        <v>896</v>
      </c>
      <c r="S467" s="14" t="s">
        <v>791</v>
      </c>
      <c r="T467" s="14"/>
      <c r="U467" s="14"/>
      <c r="V467" s="18" t="s">
        <v>527</v>
      </c>
    </row>
    <row r="468" spans="1:22" s="383" customFormat="1" ht="35.25" outlineLevel="1" x14ac:dyDescent="0.2">
      <c r="A468" s="405">
        <v>465</v>
      </c>
      <c r="C468" s="387" t="str">
        <f t="shared" si="10"/>
        <v/>
      </c>
      <c r="D468" s="387"/>
      <c r="E468" s="387"/>
      <c r="F468" s="387"/>
      <c r="G468" s="387"/>
      <c r="H468" s="387"/>
      <c r="I468" s="388" t="s">
        <v>2659</v>
      </c>
      <c r="J468" s="387"/>
      <c r="K468" s="387"/>
      <c r="L468" s="387"/>
      <c r="M468" s="387"/>
      <c r="N468" s="387"/>
      <c r="O468" s="387"/>
      <c r="P468" s="387"/>
      <c r="Q468" s="387"/>
      <c r="R468" s="387"/>
      <c r="S468" s="387"/>
      <c r="T468" s="387"/>
      <c r="U468" s="387"/>
      <c r="V468" s="387"/>
    </row>
    <row r="469" spans="1:22" s="383" customFormat="1" ht="35.25" outlineLevel="1" x14ac:dyDescent="0.2">
      <c r="A469" s="405">
        <v>466</v>
      </c>
      <c r="C469" s="387" t="str">
        <f t="shared" si="10"/>
        <v/>
      </c>
      <c r="D469" s="387"/>
      <c r="E469" s="387"/>
      <c r="F469" s="387"/>
      <c r="G469" s="387"/>
      <c r="H469" s="387"/>
      <c r="I469" s="388" t="s">
        <v>2660</v>
      </c>
      <c r="J469" s="387"/>
      <c r="K469" s="387"/>
      <c r="L469" s="387"/>
      <c r="M469" s="387"/>
      <c r="N469" s="387"/>
      <c r="O469" s="387"/>
      <c r="P469" s="387"/>
      <c r="Q469" s="387"/>
      <c r="R469" s="387"/>
      <c r="S469" s="387"/>
      <c r="T469" s="387"/>
      <c r="U469" s="387"/>
      <c r="V469" s="387"/>
    </row>
    <row r="470" spans="1:22" s="383" customFormat="1" ht="39" outlineLevel="1" x14ac:dyDescent="0.2">
      <c r="A470" s="405">
        <v>467</v>
      </c>
      <c r="C470" s="9" t="str">
        <f t="shared" si="10"/>
        <v>5</v>
      </c>
      <c r="D470" s="9" t="s">
        <v>3266</v>
      </c>
      <c r="E470" s="9" t="s">
        <v>3267</v>
      </c>
      <c r="F470" s="8">
        <v>46153</v>
      </c>
      <c r="G470" s="9" t="s">
        <v>767</v>
      </c>
      <c r="H470" s="9" t="s">
        <v>3268</v>
      </c>
      <c r="I470" s="10" t="s">
        <v>3269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2" t="s">
        <v>768</v>
      </c>
    </row>
    <row r="471" spans="1:22" s="392" customFormat="1" ht="39" outlineLevel="1" x14ac:dyDescent="0.2">
      <c r="A471" s="405">
        <v>468</v>
      </c>
      <c r="C471" s="14" t="str">
        <f t="shared" si="10"/>
        <v>5</v>
      </c>
      <c r="D471" s="14" t="s">
        <v>3270</v>
      </c>
      <c r="E471" s="14"/>
      <c r="F471" s="15"/>
      <c r="G471" s="14"/>
      <c r="H471" s="14"/>
      <c r="I471" s="16" t="s">
        <v>3271</v>
      </c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8" t="s">
        <v>527</v>
      </c>
    </row>
    <row r="472" spans="1:22" s="383" customFormat="1" ht="35.25" outlineLevel="1" x14ac:dyDescent="0.2">
      <c r="A472" s="405">
        <v>469</v>
      </c>
      <c r="C472" s="387" t="str">
        <f t="shared" si="10"/>
        <v/>
      </c>
      <c r="D472" s="387"/>
      <c r="E472" s="387"/>
      <c r="F472" s="387"/>
      <c r="G472" s="387"/>
      <c r="H472" s="387"/>
      <c r="I472" s="388" t="s">
        <v>2683</v>
      </c>
      <c r="J472" s="387"/>
      <c r="K472" s="387"/>
      <c r="L472" s="387"/>
      <c r="M472" s="387"/>
      <c r="N472" s="387"/>
      <c r="O472" s="387"/>
      <c r="P472" s="387"/>
      <c r="Q472" s="387"/>
      <c r="R472" s="387"/>
      <c r="S472" s="387"/>
      <c r="T472" s="387"/>
      <c r="U472" s="387"/>
      <c r="V472" s="387"/>
    </row>
    <row r="473" spans="1:22" s="383" customFormat="1" ht="33.75" outlineLevel="1" x14ac:dyDescent="0.2">
      <c r="A473" s="405">
        <v>470</v>
      </c>
      <c r="C473" s="9" t="str">
        <f t="shared" si="10"/>
        <v>6</v>
      </c>
      <c r="D473" s="9" t="s">
        <v>2532</v>
      </c>
      <c r="E473" s="11"/>
      <c r="F473" s="11"/>
      <c r="G473" s="11"/>
      <c r="H473" s="11"/>
      <c r="I473" s="10" t="s">
        <v>2533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s="383" customFormat="1" ht="33.75" outlineLevel="1" x14ac:dyDescent="0.2">
      <c r="A474" s="405">
        <v>471</v>
      </c>
      <c r="C474" s="9" t="str">
        <f t="shared" si="10"/>
        <v>6</v>
      </c>
      <c r="D474" s="9" t="s">
        <v>2534</v>
      </c>
      <c r="E474" s="11"/>
      <c r="F474" s="11"/>
      <c r="G474" s="11"/>
      <c r="H474" s="11"/>
      <c r="I474" s="10" t="s">
        <v>2535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s="392" customFormat="1" ht="39" outlineLevel="1" x14ac:dyDescent="0.2">
      <c r="A475" s="405">
        <v>472</v>
      </c>
      <c r="C475" s="14" t="str">
        <f t="shared" si="10"/>
        <v>6</v>
      </c>
      <c r="D475" s="14" t="s">
        <v>2536</v>
      </c>
      <c r="E475" s="17"/>
      <c r="F475" s="17"/>
      <c r="G475" s="17"/>
      <c r="H475" s="17"/>
      <c r="I475" s="16" t="s">
        <v>2537</v>
      </c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8" t="s">
        <v>527</v>
      </c>
    </row>
    <row r="476" spans="1:22" s="392" customFormat="1" ht="39" outlineLevel="1" x14ac:dyDescent="0.2">
      <c r="A476" s="405">
        <v>473</v>
      </c>
      <c r="C476" s="14" t="str">
        <f t="shared" si="10"/>
        <v>6</v>
      </c>
      <c r="D476" s="14" t="s">
        <v>2538</v>
      </c>
      <c r="E476" s="17"/>
      <c r="F476" s="17"/>
      <c r="G476" s="17"/>
      <c r="H476" s="17"/>
      <c r="I476" s="16" t="s">
        <v>2539</v>
      </c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8" t="s">
        <v>527</v>
      </c>
    </row>
    <row r="477" spans="1:22" s="383" customFormat="1" ht="35.25" outlineLevel="1" x14ac:dyDescent="0.2">
      <c r="A477" s="405">
        <v>474</v>
      </c>
      <c r="C477" s="387" t="str">
        <f t="shared" si="10"/>
        <v/>
      </c>
      <c r="D477" s="387"/>
      <c r="E477" s="387"/>
      <c r="F477" s="387"/>
      <c r="G477" s="387"/>
      <c r="H477" s="387"/>
      <c r="I477" s="388" t="s">
        <v>2700</v>
      </c>
      <c r="J477" s="387"/>
      <c r="K477" s="387"/>
      <c r="L477" s="387"/>
      <c r="M477" s="387"/>
      <c r="N477" s="387"/>
      <c r="O477" s="387"/>
      <c r="P477" s="387"/>
      <c r="Q477" s="387"/>
      <c r="R477" s="387"/>
      <c r="S477" s="387"/>
      <c r="T477" s="387"/>
      <c r="U477" s="387"/>
      <c r="V477" s="387"/>
    </row>
    <row r="478" spans="1:22" s="383" customFormat="1" ht="35.25" outlineLevel="1" x14ac:dyDescent="0.2">
      <c r="A478" s="405">
        <v>475</v>
      </c>
      <c r="C478" s="387" t="str">
        <f t="shared" si="10"/>
        <v/>
      </c>
      <c r="D478" s="387"/>
      <c r="E478" s="387"/>
      <c r="F478" s="387"/>
      <c r="G478" s="387"/>
      <c r="H478" s="387"/>
      <c r="I478" s="388" t="s">
        <v>2701</v>
      </c>
      <c r="J478" s="387"/>
      <c r="K478" s="387"/>
      <c r="L478" s="387"/>
      <c r="M478" s="387"/>
      <c r="N478" s="387"/>
      <c r="O478" s="387"/>
      <c r="P478" s="387"/>
      <c r="Q478" s="387"/>
      <c r="R478" s="387"/>
      <c r="S478" s="387"/>
      <c r="T478" s="387"/>
      <c r="U478" s="387"/>
      <c r="V478" s="387"/>
    </row>
    <row r="479" spans="1:22" s="383" customFormat="1" ht="33.75" outlineLevel="1" x14ac:dyDescent="0.2">
      <c r="A479" s="405">
        <v>476</v>
      </c>
      <c r="C479" s="9" t="str">
        <f t="shared" si="10"/>
        <v>8</v>
      </c>
      <c r="D479" s="9" t="s">
        <v>3272</v>
      </c>
      <c r="E479" s="11"/>
      <c r="F479" s="11"/>
      <c r="G479" s="11"/>
      <c r="H479" s="11"/>
      <c r="I479" s="10" t="s">
        <v>3273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s="392" customFormat="1" ht="39" outlineLevel="1" x14ac:dyDescent="0.2">
      <c r="A480" s="405">
        <v>477</v>
      </c>
      <c r="C480" s="14" t="str">
        <f t="shared" si="10"/>
        <v>8</v>
      </c>
      <c r="D480" s="14" t="s">
        <v>3274</v>
      </c>
      <c r="E480" s="17"/>
      <c r="F480" s="17"/>
      <c r="G480" s="17"/>
      <c r="H480" s="17"/>
      <c r="I480" s="16" t="s">
        <v>3275</v>
      </c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8" t="s">
        <v>527</v>
      </c>
    </row>
    <row r="481" spans="1:22" s="383" customFormat="1" ht="35.25" outlineLevel="1" x14ac:dyDescent="0.2">
      <c r="A481" s="405">
        <v>478</v>
      </c>
      <c r="C481" s="387" t="str">
        <f t="shared" si="10"/>
        <v/>
      </c>
      <c r="D481" s="387"/>
      <c r="E481" s="387"/>
      <c r="F481" s="387"/>
      <c r="G481" s="387"/>
      <c r="H481" s="387"/>
      <c r="I481" s="388" t="s">
        <v>2702</v>
      </c>
      <c r="J481" s="387"/>
      <c r="K481" s="387"/>
      <c r="L481" s="387"/>
      <c r="M481" s="387"/>
      <c r="N481" s="387"/>
      <c r="O481" s="387"/>
      <c r="P481" s="387"/>
      <c r="Q481" s="387"/>
      <c r="R481" s="387"/>
      <c r="S481" s="387"/>
      <c r="T481" s="387"/>
      <c r="U481" s="387"/>
      <c r="V481" s="387"/>
    </row>
    <row r="482" spans="1:22" s="383" customFormat="1" ht="33.75" outlineLevel="1" x14ac:dyDescent="0.2">
      <c r="A482" s="405">
        <v>479</v>
      </c>
      <c r="C482" s="9" t="str">
        <f t="shared" si="10"/>
        <v>9</v>
      </c>
      <c r="D482" s="9" t="s">
        <v>3276</v>
      </c>
      <c r="E482" s="11"/>
      <c r="F482" s="11"/>
      <c r="G482" s="11"/>
      <c r="H482" s="11"/>
      <c r="I482" s="10" t="s">
        <v>3277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s="383" customFormat="1" ht="33.75" outlineLevel="1" x14ac:dyDescent="0.2">
      <c r="A483" s="405">
        <v>480</v>
      </c>
      <c r="C483" s="9" t="str">
        <f t="shared" si="10"/>
        <v>9</v>
      </c>
      <c r="D483" s="9" t="s">
        <v>3278</v>
      </c>
      <c r="E483" s="11"/>
      <c r="F483" s="11"/>
      <c r="G483" s="11"/>
      <c r="H483" s="11"/>
      <c r="I483" s="10" t="s">
        <v>3279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s="383" customFormat="1" ht="33.75" outlineLevel="1" x14ac:dyDescent="0.2">
      <c r="A484" s="405">
        <v>481</v>
      </c>
      <c r="C484" s="11" t="str">
        <f t="shared" si="10"/>
        <v/>
      </c>
      <c r="D484" s="11"/>
      <c r="E484" s="11"/>
      <c r="F484" s="11"/>
      <c r="G484" s="11"/>
      <c r="H484" s="11"/>
      <c r="I484" s="2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s="383" customFormat="1" ht="33.75" x14ac:dyDescent="0.2">
      <c r="A485" s="405">
        <v>482</v>
      </c>
      <c r="C485" s="11" t="str">
        <f t="shared" si="10"/>
        <v/>
      </c>
      <c r="D485" s="11"/>
      <c r="E485" s="11"/>
      <c r="F485" s="11"/>
      <c r="G485" s="11"/>
      <c r="H485" s="11"/>
      <c r="I485" s="2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s="383" customFormat="1" ht="33.75" x14ac:dyDescent="0.2">
      <c r="A486" s="405">
        <v>483</v>
      </c>
      <c r="C486" s="11" t="str">
        <f t="shared" si="10"/>
        <v/>
      </c>
      <c r="D486" s="11"/>
      <c r="E486" s="11"/>
      <c r="F486" s="11"/>
      <c r="G486" s="11"/>
      <c r="H486" s="11"/>
      <c r="I486" s="2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s="383" customFormat="1" ht="35.25" x14ac:dyDescent="0.2">
      <c r="A487" s="405">
        <v>484</v>
      </c>
      <c r="C487" s="384" t="str">
        <f t="shared" si="10"/>
        <v/>
      </c>
      <c r="D487" s="384"/>
      <c r="E487" s="384"/>
      <c r="F487" s="384"/>
      <c r="G487" s="384"/>
      <c r="H487" s="384"/>
      <c r="I487" s="385" t="s">
        <v>1611</v>
      </c>
      <c r="J487" s="384"/>
      <c r="K487" s="384"/>
      <c r="L487" s="384"/>
      <c r="M487" s="384"/>
      <c r="N487" s="384"/>
      <c r="O487" s="384"/>
      <c r="P487" s="384"/>
      <c r="Q487" s="384"/>
      <c r="R487" s="384"/>
      <c r="S487" s="384"/>
      <c r="T487" s="384"/>
      <c r="U487" s="384"/>
      <c r="V487" s="384"/>
    </row>
    <row r="488" spans="1:22" s="383" customFormat="1" ht="35.25" outlineLevel="1" x14ac:dyDescent="0.2">
      <c r="A488" s="405">
        <v>485</v>
      </c>
      <c r="C488" s="387" t="str">
        <f t="shared" si="10"/>
        <v/>
      </c>
      <c r="D488" s="387"/>
      <c r="E488" s="387"/>
      <c r="F488" s="387"/>
      <c r="G488" s="387"/>
      <c r="H488" s="387"/>
      <c r="I488" s="388" t="s">
        <v>2658</v>
      </c>
      <c r="J488" s="387"/>
      <c r="K488" s="387"/>
      <c r="L488" s="387"/>
      <c r="M488" s="387"/>
      <c r="N488" s="387"/>
      <c r="O488" s="387"/>
      <c r="P488" s="387"/>
      <c r="Q488" s="387"/>
      <c r="R488" s="387"/>
      <c r="S488" s="387"/>
      <c r="T488" s="387"/>
      <c r="U488" s="387"/>
      <c r="V488" s="387"/>
    </row>
    <row r="489" spans="1:22" s="383" customFormat="1" ht="35.25" outlineLevel="1" x14ac:dyDescent="0.2">
      <c r="A489" s="405">
        <v>486</v>
      </c>
      <c r="C489" s="387" t="str">
        <f t="shared" si="10"/>
        <v/>
      </c>
      <c r="D489" s="387"/>
      <c r="E489" s="387"/>
      <c r="F489" s="387"/>
      <c r="G489" s="387"/>
      <c r="H489" s="387"/>
      <c r="I489" s="388" t="s">
        <v>7</v>
      </c>
      <c r="J489" s="387"/>
      <c r="K489" s="387"/>
      <c r="L489" s="387"/>
      <c r="M489" s="387"/>
      <c r="N489" s="387"/>
      <c r="O489" s="387"/>
      <c r="P489" s="387"/>
      <c r="Q489" s="387"/>
      <c r="R489" s="387"/>
      <c r="S489" s="387"/>
      <c r="T489" s="387"/>
      <c r="U489" s="387"/>
      <c r="V489" s="387"/>
    </row>
    <row r="490" spans="1:22" s="383" customFormat="1" ht="33.75" outlineLevel="1" x14ac:dyDescent="0.2">
      <c r="A490" s="405">
        <v>487</v>
      </c>
      <c r="C490" s="9" t="str">
        <f t="shared" si="10"/>
        <v>2</v>
      </c>
      <c r="D490" s="9" t="s">
        <v>3280</v>
      </c>
      <c r="E490" s="11"/>
      <c r="F490" s="11"/>
      <c r="G490" s="11"/>
      <c r="H490" s="11"/>
      <c r="I490" s="10" t="s">
        <v>3281</v>
      </c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s="383" customFormat="1" ht="35.25" outlineLevel="1" x14ac:dyDescent="0.2">
      <c r="A491" s="405">
        <v>488</v>
      </c>
      <c r="C491" s="387" t="str">
        <f t="shared" si="10"/>
        <v/>
      </c>
      <c r="D491" s="387"/>
      <c r="E491" s="387"/>
      <c r="F491" s="387"/>
      <c r="G491" s="387"/>
      <c r="H491" s="387"/>
      <c r="I491" s="388" t="s">
        <v>2039</v>
      </c>
      <c r="J491" s="387"/>
      <c r="K491" s="387"/>
      <c r="L491" s="387"/>
      <c r="M491" s="387"/>
      <c r="N491" s="387"/>
      <c r="O491" s="387"/>
      <c r="P491" s="387"/>
      <c r="Q491" s="387"/>
      <c r="R491" s="387"/>
      <c r="S491" s="387"/>
      <c r="T491" s="387"/>
      <c r="U491" s="387"/>
      <c r="V491" s="387"/>
    </row>
    <row r="492" spans="1:22" s="383" customFormat="1" ht="39" outlineLevel="1" x14ac:dyDescent="0.2">
      <c r="A492" s="405">
        <v>489</v>
      </c>
      <c r="C492" s="9" t="str">
        <f t="shared" si="10"/>
        <v>3</v>
      </c>
      <c r="D492" s="9" t="s">
        <v>905</v>
      </c>
      <c r="E492" s="9" t="s">
        <v>906</v>
      </c>
      <c r="F492" s="8">
        <v>45985</v>
      </c>
      <c r="G492" s="9" t="s">
        <v>767</v>
      </c>
      <c r="H492" s="8" t="s">
        <v>907</v>
      </c>
      <c r="I492" s="10" t="s">
        <v>908</v>
      </c>
      <c r="J492" s="9">
        <v>3.8</v>
      </c>
      <c r="K492" s="9" t="s">
        <v>909</v>
      </c>
      <c r="L492" s="9" t="s">
        <v>872</v>
      </c>
      <c r="M492" s="9" t="s">
        <v>784</v>
      </c>
      <c r="N492" s="9" t="s">
        <v>880</v>
      </c>
      <c r="O492" s="9" t="s">
        <v>874</v>
      </c>
      <c r="P492" s="9" t="s">
        <v>910</v>
      </c>
      <c r="Q492" s="9" t="str">
        <f t="shared" ref="Q492:Q501" si="11">M492</f>
        <v>Sahachart S.</v>
      </c>
      <c r="R492" s="9" t="s">
        <v>911</v>
      </c>
      <c r="S492" s="9" t="s">
        <v>791</v>
      </c>
      <c r="T492" s="9"/>
      <c r="U492" s="9"/>
      <c r="V492" s="12" t="s">
        <v>768</v>
      </c>
    </row>
    <row r="493" spans="1:22" s="383" customFormat="1" ht="39" outlineLevel="1" x14ac:dyDescent="0.2">
      <c r="A493" s="405">
        <v>490</v>
      </c>
      <c r="C493" s="9" t="str">
        <f t="shared" si="10"/>
        <v>3</v>
      </c>
      <c r="D493" s="9" t="s">
        <v>905</v>
      </c>
      <c r="E493" s="9" t="s">
        <v>906</v>
      </c>
      <c r="F493" s="8">
        <v>46086</v>
      </c>
      <c r="G493" s="9" t="s">
        <v>769</v>
      </c>
      <c r="H493" s="8" t="s">
        <v>912</v>
      </c>
      <c r="I493" s="10" t="s">
        <v>908</v>
      </c>
      <c r="J493" s="9">
        <v>3.8</v>
      </c>
      <c r="K493" s="9" t="s">
        <v>909</v>
      </c>
      <c r="L493" s="9" t="s">
        <v>872</v>
      </c>
      <c r="M493" s="9" t="s">
        <v>784</v>
      </c>
      <c r="N493" s="9" t="s">
        <v>880</v>
      </c>
      <c r="O493" s="9" t="s">
        <v>874</v>
      </c>
      <c r="P493" s="9" t="s">
        <v>910</v>
      </c>
      <c r="Q493" s="9" t="str">
        <f t="shared" si="11"/>
        <v>Sahachart S.</v>
      </c>
      <c r="R493" s="9" t="s">
        <v>911</v>
      </c>
      <c r="S493" s="9" t="s">
        <v>791</v>
      </c>
      <c r="T493" s="9"/>
      <c r="U493" s="9"/>
      <c r="V493" s="12" t="s">
        <v>768</v>
      </c>
    </row>
    <row r="494" spans="1:22" s="383" customFormat="1" ht="39" outlineLevel="1" x14ac:dyDescent="0.2">
      <c r="A494" s="405">
        <v>491</v>
      </c>
      <c r="C494" s="9" t="str">
        <f t="shared" si="10"/>
        <v>3</v>
      </c>
      <c r="D494" s="9" t="s">
        <v>913</v>
      </c>
      <c r="E494" s="9" t="s">
        <v>914</v>
      </c>
      <c r="F494" s="8">
        <v>46135</v>
      </c>
      <c r="G494" s="9" t="s">
        <v>767</v>
      </c>
      <c r="H494" s="8" t="s">
        <v>915</v>
      </c>
      <c r="I494" s="10" t="s">
        <v>916</v>
      </c>
      <c r="J494" s="9">
        <v>3.8</v>
      </c>
      <c r="K494" s="9" t="s">
        <v>909</v>
      </c>
      <c r="L494" s="9" t="s">
        <v>872</v>
      </c>
      <c r="M494" s="9" t="s">
        <v>784</v>
      </c>
      <c r="N494" s="9" t="s">
        <v>880</v>
      </c>
      <c r="O494" s="9" t="s">
        <v>874</v>
      </c>
      <c r="P494" s="9" t="s">
        <v>910</v>
      </c>
      <c r="Q494" s="9" t="str">
        <f t="shared" si="11"/>
        <v>Sahachart S.</v>
      </c>
      <c r="R494" s="9" t="s">
        <v>911</v>
      </c>
      <c r="S494" s="9" t="s">
        <v>791</v>
      </c>
      <c r="T494" s="9"/>
      <c r="U494" s="9"/>
      <c r="V494" s="12" t="s">
        <v>768</v>
      </c>
    </row>
    <row r="495" spans="1:22" s="383" customFormat="1" ht="39" outlineLevel="1" x14ac:dyDescent="0.2">
      <c r="A495" s="405">
        <v>492</v>
      </c>
      <c r="C495" s="9" t="str">
        <f t="shared" si="10"/>
        <v>3</v>
      </c>
      <c r="D495" s="9" t="s">
        <v>917</v>
      </c>
      <c r="E495" s="9" t="s">
        <v>918</v>
      </c>
      <c r="F495" s="8">
        <v>46148</v>
      </c>
      <c r="G495" s="9" t="s">
        <v>767</v>
      </c>
      <c r="H495" s="9" t="s">
        <v>919</v>
      </c>
      <c r="I495" s="10" t="s">
        <v>920</v>
      </c>
      <c r="J495" s="9">
        <v>3.8</v>
      </c>
      <c r="K495" s="9" t="s">
        <v>909</v>
      </c>
      <c r="L495" s="9" t="s">
        <v>872</v>
      </c>
      <c r="M495" s="9" t="s">
        <v>784</v>
      </c>
      <c r="N495" s="9" t="s">
        <v>880</v>
      </c>
      <c r="O495" s="9" t="s">
        <v>874</v>
      </c>
      <c r="P495" s="9" t="s">
        <v>910</v>
      </c>
      <c r="Q495" s="9" t="str">
        <f t="shared" si="11"/>
        <v>Sahachart S.</v>
      </c>
      <c r="R495" s="9" t="s">
        <v>911</v>
      </c>
      <c r="S495" s="9" t="s">
        <v>791</v>
      </c>
      <c r="T495" s="9"/>
      <c r="U495" s="9"/>
      <c r="V495" s="12" t="s">
        <v>768</v>
      </c>
    </row>
    <row r="496" spans="1:22" s="383" customFormat="1" ht="39" outlineLevel="1" x14ac:dyDescent="0.2">
      <c r="A496" s="405">
        <v>493</v>
      </c>
      <c r="C496" s="9" t="str">
        <f t="shared" si="10"/>
        <v>3</v>
      </c>
      <c r="D496" s="9" t="s">
        <v>921</v>
      </c>
      <c r="E496" s="9" t="s">
        <v>922</v>
      </c>
      <c r="F496" s="8">
        <v>46154</v>
      </c>
      <c r="G496" s="9" t="s">
        <v>767</v>
      </c>
      <c r="H496" s="9" t="s">
        <v>923</v>
      </c>
      <c r="I496" s="10" t="s">
        <v>924</v>
      </c>
      <c r="J496" s="9">
        <v>3.8</v>
      </c>
      <c r="K496" s="9" t="s">
        <v>909</v>
      </c>
      <c r="L496" s="9" t="s">
        <v>872</v>
      </c>
      <c r="M496" s="9" t="s">
        <v>784</v>
      </c>
      <c r="N496" s="9" t="s">
        <v>880</v>
      </c>
      <c r="O496" s="9" t="s">
        <v>874</v>
      </c>
      <c r="P496" s="9" t="s">
        <v>910</v>
      </c>
      <c r="Q496" s="9" t="str">
        <f t="shared" si="11"/>
        <v>Sahachart S.</v>
      </c>
      <c r="R496" s="9" t="s">
        <v>911</v>
      </c>
      <c r="S496" s="9" t="s">
        <v>791</v>
      </c>
      <c r="T496" s="9"/>
      <c r="U496" s="9"/>
      <c r="V496" s="12" t="s">
        <v>768</v>
      </c>
    </row>
    <row r="497" spans="1:22" s="383" customFormat="1" ht="39" outlineLevel="1" x14ac:dyDescent="0.2">
      <c r="A497" s="405">
        <v>494</v>
      </c>
      <c r="C497" s="9" t="str">
        <f t="shared" si="10"/>
        <v>3</v>
      </c>
      <c r="D497" s="9" t="s">
        <v>925</v>
      </c>
      <c r="E497" s="9" t="s">
        <v>926</v>
      </c>
      <c r="F497" s="8">
        <v>46163</v>
      </c>
      <c r="G497" s="9" t="s">
        <v>767</v>
      </c>
      <c r="H497" s="9" t="s">
        <v>927</v>
      </c>
      <c r="I497" s="10" t="s">
        <v>928</v>
      </c>
      <c r="J497" s="9">
        <v>3.8</v>
      </c>
      <c r="K497" s="9" t="s">
        <v>909</v>
      </c>
      <c r="L497" s="9" t="s">
        <v>872</v>
      </c>
      <c r="M497" s="9" t="s">
        <v>784</v>
      </c>
      <c r="N497" s="9" t="s">
        <v>880</v>
      </c>
      <c r="O497" s="9" t="s">
        <v>874</v>
      </c>
      <c r="P497" s="9" t="s">
        <v>910</v>
      </c>
      <c r="Q497" s="9" t="str">
        <f t="shared" si="11"/>
        <v>Sahachart S.</v>
      </c>
      <c r="R497" s="9" t="s">
        <v>911</v>
      </c>
      <c r="S497" s="9" t="s">
        <v>791</v>
      </c>
      <c r="T497" s="9"/>
      <c r="U497" s="9"/>
      <c r="V497" s="12" t="s">
        <v>768</v>
      </c>
    </row>
    <row r="498" spans="1:22" s="383" customFormat="1" ht="39" outlineLevel="1" x14ac:dyDescent="0.2">
      <c r="A498" s="405">
        <v>495</v>
      </c>
      <c r="C498" s="9" t="str">
        <f t="shared" si="10"/>
        <v>3</v>
      </c>
      <c r="D498" s="9" t="s">
        <v>929</v>
      </c>
      <c r="E498" s="9" t="s">
        <v>930</v>
      </c>
      <c r="F498" s="8">
        <v>46185</v>
      </c>
      <c r="G498" s="9" t="s">
        <v>767</v>
      </c>
      <c r="H498" s="9" t="s">
        <v>931</v>
      </c>
      <c r="I498" s="10" t="s">
        <v>932</v>
      </c>
      <c r="J498" s="9">
        <v>3.8</v>
      </c>
      <c r="K498" s="9" t="s">
        <v>909</v>
      </c>
      <c r="L498" s="9" t="s">
        <v>872</v>
      </c>
      <c r="M498" s="9" t="s">
        <v>784</v>
      </c>
      <c r="N498" s="9" t="s">
        <v>880</v>
      </c>
      <c r="O498" s="9" t="s">
        <v>874</v>
      </c>
      <c r="P498" s="9" t="s">
        <v>910</v>
      </c>
      <c r="Q498" s="9" t="str">
        <f t="shared" si="11"/>
        <v>Sahachart S.</v>
      </c>
      <c r="R498" s="9" t="s">
        <v>911</v>
      </c>
      <c r="S498" s="9" t="s">
        <v>791</v>
      </c>
      <c r="T498" s="9"/>
      <c r="U498" s="9"/>
      <c r="V498" s="12" t="s">
        <v>768</v>
      </c>
    </row>
    <row r="499" spans="1:22" s="383" customFormat="1" ht="39" outlineLevel="1" x14ac:dyDescent="0.2">
      <c r="A499" s="405">
        <v>496</v>
      </c>
      <c r="C499" s="9" t="str">
        <f t="shared" si="10"/>
        <v>3</v>
      </c>
      <c r="D499" s="9" t="s">
        <v>933</v>
      </c>
      <c r="E499" s="9" t="s">
        <v>934</v>
      </c>
      <c r="F499" s="8">
        <v>46188</v>
      </c>
      <c r="G499" s="9" t="s">
        <v>767</v>
      </c>
      <c r="H499" s="9" t="s">
        <v>935</v>
      </c>
      <c r="I499" s="10" t="s">
        <v>936</v>
      </c>
      <c r="J499" s="9">
        <v>3.8</v>
      </c>
      <c r="K499" s="9" t="s">
        <v>909</v>
      </c>
      <c r="L499" s="9" t="s">
        <v>872</v>
      </c>
      <c r="M499" s="9" t="s">
        <v>784</v>
      </c>
      <c r="N499" s="9" t="s">
        <v>880</v>
      </c>
      <c r="O499" s="9" t="s">
        <v>874</v>
      </c>
      <c r="P499" s="9" t="s">
        <v>910</v>
      </c>
      <c r="Q499" s="9" t="str">
        <f t="shared" si="11"/>
        <v>Sahachart S.</v>
      </c>
      <c r="R499" s="9" t="s">
        <v>911</v>
      </c>
      <c r="S499" s="9" t="s">
        <v>791</v>
      </c>
      <c r="T499" s="9"/>
      <c r="U499" s="9"/>
      <c r="V499" s="12" t="s">
        <v>768</v>
      </c>
    </row>
    <row r="500" spans="1:22" s="383" customFormat="1" ht="67.5" outlineLevel="1" x14ac:dyDescent="0.2">
      <c r="A500" s="405">
        <v>497</v>
      </c>
      <c r="C500" s="9" t="str">
        <f t="shared" si="10"/>
        <v>3</v>
      </c>
      <c r="D500" s="9" t="s">
        <v>937</v>
      </c>
      <c r="E500" s="9" t="s">
        <v>938</v>
      </c>
      <c r="F500" s="8"/>
      <c r="G500" s="9"/>
      <c r="H500" s="9"/>
      <c r="I500" s="10" t="s">
        <v>939</v>
      </c>
      <c r="J500" s="9">
        <v>3.8</v>
      </c>
      <c r="K500" s="9" t="s">
        <v>909</v>
      </c>
      <c r="L500" s="9" t="s">
        <v>872</v>
      </c>
      <c r="M500" s="9" t="s">
        <v>784</v>
      </c>
      <c r="N500" s="9" t="s">
        <v>880</v>
      </c>
      <c r="O500" s="9" t="s">
        <v>874</v>
      </c>
      <c r="P500" s="9" t="s">
        <v>910</v>
      </c>
      <c r="Q500" s="9" t="str">
        <f t="shared" si="11"/>
        <v>Sahachart S.</v>
      </c>
      <c r="R500" s="9" t="s">
        <v>911</v>
      </c>
      <c r="S500" s="9" t="s">
        <v>791</v>
      </c>
      <c r="T500" s="9"/>
      <c r="U500" s="9"/>
      <c r="V500" s="11"/>
    </row>
    <row r="501" spans="1:22" s="383" customFormat="1" ht="67.5" outlineLevel="1" x14ac:dyDescent="0.2">
      <c r="A501" s="405">
        <v>498</v>
      </c>
      <c r="C501" s="9" t="str">
        <f t="shared" si="10"/>
        <v>3</v>
      </c>
      <c r="D501" s="9" t="s">
        <v>940</v>
      </c>
      <c r="E501" s="9" t="s">
        <v>941</v>
      </c>
      <c r="F501" s="8"/>
      <c r="G501" s="9"/>
      <c r="H501" s="9"/>
      <c r="I501" s="10" t="s">
        <v>942</v>
      </c>
      <c r="J501" s="9">
        <v>3.8</v>
      </c>
      <c r="K501" s="9" t="s">
        <v>909</v>
      </c>
      <c r="L501" s="9" t="s">
        <v>872</v>
      </c>
      <c r="M501" s="9" t="s">
        <v>784</v>
      </c>
      <c r="N501" s="9" t="s">
        <v>880</v>
      </c>
      <c r="O501" s="9" t="s">
        <v>874</v>
      </c>
      <c r="P501" s="9" t="s">
        <v>910</v>
      </c>
      <c r="Q501" s="9" t="str">
        <f t="shared" si="11"/>
        <v>Sahachart S.</v>
      </c>
      <c r="R501" s="9" t="s">
        <v>911</v>
      </c>
      <c r="S501" s="9" t="s">
        <v>791</v>
      </c>
      <c r="T501" s="9"/>
      <c r="U501" s="9"/>
      <c r="V501" s="11"/>
    </row>
    <row r="502" spans="1:22" s="383" customFormat="1" ht="67.5" outlineLevel="1" x14ac:dyDescent="0.2">
      <c r="A502" s="405">
        <v>499</v>
      </c>
      <c r="C502" s="9" t="str">
        <f t="shared" si="10"/>
        <v>3</v>
      </c>
      <c r="D502" s="9" t="s">
        <v>943</v>
      </c>
      <c r="E502" s="9" t="s">
        <v>944</v>
      </c>
      <c r="F502" s="8"/>
      <c r="G502" s="9"/>
      <c r="H502" s="9"/>
      <c r="I502" s="10" t="s">
        <v>945</v>
      </c>
      <c r="J502" s="9">
        <v>3.8</v>
      </c>
      <c r="K502" s="9" t="s">
        <v>909</v>
      </c>
      <c r="L502" s="9" t="s">
        <v>872</v>
      </c>
      <c r="M502" s="9" t="s">
        <v>784</v>
      </c>
      <c r="N502" s="9" t="s">
        <v>880</v>
      </c>
      <c r="O502" s="9" t="s">
        <v>874</v>
      </c>
      <c r="P502" s="9" t="s">
        <v>910</v>
      </c>
      <c r="Q502" s="9" t="str">
        <f>M502</f>
        <v>Sahachart S.</v>
      </c>
      <c r="R502" s="9" t="s">
        <v>911</v>
      </c>
      <c r="S502" s="9" t="s">
        <v>791</v>
      </c>
      <c r="T502" s="9"/>
      <c r="U502" s="9"/>
      <c r="V502" s="11"/>
    </row>
    <row r="503" spans="1:22" s="383" customFormat="1" ht="67.5" outlineLevel="1" x14ac:dyDescent="0.2">
      <c r="A503" s="405">
        <v>500</v>
      </c>
      <c r="C503" s="9" t="str">
        <f t="shared" si="10"/>
        <v>3</v>
      </c>
      <c r="D503" s="9" t="s">
        <v>946</v>
      </c>
      <c r="E503" s="9" t="s">
        <v>947</v>
      </c>
      <c r="F503" s="8"/>
      <c r="G503" s="9"/>
      <c r="H503" s="9"/>
      <c r="I503" s="10" t="s">
        <v>948</v>
      </c>
      <c r="J503" s="9">
        <v>3.8</v>
      </c>
      <c r="K503" s="9" t="s">
        <v>909</v>
      </c>
      <c r="L503" s="9" t="s">
        <v>872</v>
      </c>
      <c r="M503" s="9" t="s">
        <v>784</v>
      </c>
      <c r="N503" s="9" t="s">
        <v>880</v>
      </c>
      <c r="O503" s="9" t="s">
        <v>874</v>
      </c>
      <c r="P503" s="9" t="s">
        <v>910</v>
      </c>
      <c r="Q503" s="9" t="str">
        <f t="shared" ref="Q503:Q533" si="12">M503</f>
        <v>Sahachart S.</v>
      </c>
      <c r="R503" s="9" t="s">
        <v>911</v>
      </c>
      <c r="S503" s="9" t="s">
        <v>791</v>
      </c>
      <c r="T503" s="9"/>
      <c r="U503" s="9"/>
      <c r="V503" s="11"/>
    </row>
    <row r="504" spans="1:22" s="383" customFormat="1" ht="39" outlineLevel="1" x14ac:dyDescent="0.2">
      <c r="A504" s="405">
        <v>501</v>
      </c>
      <c r="C504" s="9" t="str">
        <f t="shared" si="10"/>
        <v>3</v>
      </c>
      <c r="D504" s="9" t="s">
        <v>949</v>
      </c>
      <c r="E504" s="9" t="s">
        <v>950</v>
      </c>
      <c r="F504" s="8">
        <v>46191</v>
      </c>
      <c r="G504" s="9" t="s">
        <v>767</v>
      </c>
      <c r="H504" s="9" t="s">
        <v>951</v>
      </c>
      <c r="I504" s="10" t="s">
        <v>952</v>
      </c>
      <c r="J504" s="9">
        <v>3.8</v>
      </c>
      <c r="K504" s="9" t="s">
        <v>909</v>
      </c>
      <c r="L504" s="9" t="s">
        <v>872</v>
      </c>
      <c r="M504" s="9" t="s">
        <v>784</v>
      </c>
      <c r="N504" s="9" t="s">
        <v>880</v>
      </c>
      <c r="O504" s="9" t="s">
        <v>874</v>
      </c>
      <c r="P504" s="9" t="s">
        <v>910</v>
      </c>
      <c r="Q504" s="9" t="str">
        <f t="shared" si="12"/>
        <v>Sahachart S.</v>
      </c>
      <c r="R504" s="9" t="s">
        <v>911</v>
      </c>
      <c r="S504" s="9" t="s">
        <v>791</v>
      </c>
      <c r="T504" s="9"/>
      <c r="U504" s="9"/>
      <c r="V504" s="12" t="s">
        <v>768</v>
      </c>
    </row>
    <row r="505" spans="1:22" s="383" customFormat="1" ht="67.5" outlineLevel="1" x14ac:dyDescent="0.2">
      <c r="A505" s="405">
        <v>502</v>
      </c>
      <c r="C505" s="9" t="str">
        <f t="shared" si="10"/>
        <v>3</v>
      </c>
      <c r="D505" s="9" t="s">
        <v>953</v>
      </c>
      <c r="E505" s="9" t="s">
        <v>954</v>
      </c>
      <c r="F505" s="8"/>
      <c r="G505" s="9"/>
      <c r="H505" s="9"/>
      <c r="I505" s="10" t="s">
        <v>955</v>
      </c>
      <c r="J505" s="9">
        <v>3.8</v>
      </c>
      <c r="K505" s="9" t="s">
        <v>909</v>
      </c>
      <c r="L505" s="9" t="s">
        <v>872</v>
      </c>
      <c r="M505" s="9" t="s">
        <v>784</v>
      </c>
      <c r="N505" s="9" t="s">
        <v>880</v>
      </c>
      <c r="O505" s="9" t="s">
        <v>874</v>
      </c>
      <c r="P505" s="9" t="s">
        <v>910</v>
      </c>
      <c r="Q505" s="9" t="str">
        <f t="shared" si="12"/>
        <v>Sahachart S.</v>
      </c>
      <c r="R505" s="9" t="s">
        <v>911</v>
      </c>
      <c r="S505" s="9" t="s">
        <v>791</v>
      </c>
      <c r="T505" s="9"/>
      <c r="U505" s="9"/>
      <c r="V505" s="11"/>
    </row>
    <row r="506" spans="1:22" s="383" customFormat="1" ht="67.5" outlineLevel="1" x14ac:dyDescent="0.2">
      <c r="A506" s="405">
        <v>503</v>
      </c>
      <c r="C506" s="9" t="str">
        <f t="shared" si="10"/>
        <v>3</v>
      </c>
      <c r="D506" s="9" t="s">
        <v>956</v>
      </c>
      <c r="E506" s="9" t="s">
        <v>957</v>
      </c>
      <c r="F506" s="8"/>
      <c r="G506" s="9"/>
      <c r="H506" s="9"/>
      <c r="I506" s="10" t="s">
        <v>958</v>
      </c>
      <c r="J506" s="9">
        <v>3.8</v>
      </c>
      <c r="K506" s="9" t="s">
        <v>909</v>
      </c>
      <c r="L506" s="9" t="s">
        <v>872</v>
      </c>
      <c r="M506" s="9" t="s">
        <v>784</v>
      </c>
      <c r="N506" s="9" t="s">
        <v>880</v>
      </c>
      <c r="O506" s="9" t="s">
        <v>874</v>
      </c>
      <c r="P506" s="9" t="s">
        <v>910</v>
      </c>
      <c r="Q506" s="9" t="str">
        <f t="shared" si="12"/>
        <v>Sahachart S.</v>
      </c>
      <c r="R506" s="9" t="s">
        <v>911</v>
      </c>
      <c r="S506" s="9" t="s">
        <v>791</v>
      </c>
      <c r="T506" s="9"/>
      <c r="U506" s="9"/>
      <c r="V506" s="11"/>
    </row>
    <row r="507" spans="1:22" s="383" customFormat="1" ht="33.75" outlineLevel="1" x14ac:dyDescent="0.2">
      <c r="A507" s="405">
        <v>504</v>
      </c>
      <c r="C507" s="9" t="str">
        <f t="shared" si="10"/>
        <v>3</v>
      </c>
      <c r="D507" s="9" t="s">
        <v>959</v>
      </c>
      <c r="E507" s="9" t="s">
        <v>960</v>
      </c>
      <c r="F507" s="8"/>
      <c r="G507" s="9"/>
      <c r="H507" s="9"/>
      <c r="I507" s="10" t="s">
        <v>961</v>
      </c>
      <c r="J507" s="9">
        <v>3.8</v>
      </c>
      <c r="K507" s="9" t="s">
        <v>909</v>
      </c>
      <c r="L507" s="9" t="s">
        <v>872</v>
      </c>
      <c r="M507" s="9" t="s">
        <v>784</v>
      </c>
      <c r="N507" s="9" t="s">
        <v>880</v>
      </c>
      <c r="O507" s="9" t="s">
        <v>874</v>
      </c>
      <c r="P507" s="9" t="s">
        <v>910</v>
      </c>
      <c r="Q507" s="9" t="str">
        <f t="shared" si="12"/>
        <v>Sahachart S.</v>
      </c>
      <c r="R507" s="9" t="s">
        <v>911</v>
      </c>
      <c r="S507" s="9" t="s">
        <v>791</v>
      </c>
      <c r="T507" s="9"/>
      <c r="U507" s="9"/>
      <c r="V507" s="11"/>
    </row>
    <row r="508" spans="1:22" s="383" customFormat="1" ht="39" outlineLevel="1" x14ac:dyDescent="0.2">
      <c r="A508" s="405">
        <v>505</v>
      </c>
      <c r="C508" s="9" t="str">
        <f t="shared" si="10"/>
        <v>3</v>
      </c>
      <c r="D508" s="9" t="s">
        <v>962</v>
      </c>
      <c r="E508" s="9" t="s">
        <v>963</v>
      </c>
      <c r="F508" s="8">
        <v>46002</v>
      </c>
      <c r="G508" s="9" t="s">
        <v>767</v>
      </c>
      <c r="H508" s="9" t="s">
        <v>964</v>
      </c>
      <c r="I508" s="10" t="s">
        <v>965</v>
      </c>
      <c r="J508" s="9">
        <v>3.8</v>
      </c>
      <c r="K508" s="9" t="s">
        <v>909</v>
      </c>
      <c r="L508" s="9" t="s">
        <v>872</v>
      </c>
      <c r="M508" s="9" t="s">
        <v>784</v>
      </c>
      <c r="N508" s="9" t="s">
        <v>880</v>
      </c>
      <c r="O508" s="9" t="s">
        <v>874</v>
      </c>
      <c r="P508" s="9" t="s">
        <v>910</v>
      </c>
      <c r="Q508" s="9" t="str">
        <f t="shared" si="12"/>
        <v>Sahachart S.</v>
      </c>
      <c r="R508" s="9" t="s">
        <v>911</v>
      </c>
      <c r="S508" s="9" t="s">
        <v>791</v>
      </c>
      <c r="T508" s="9"/>
      <c r="U508" s="9"/>
      <c r="V508" s="12" t="s">
        <v>768</v>
      </c>
    </row>
    <row r="509" spans="1:22" s="383" customFormat="1" ht="67.5" outlineLevel="1" x14ac:dyDescent="0.2">
      <c r="A509" s="405">
        <v>506</v>
      </c>
      <c r="C509" s="9" t="str">
        <f t="shared" si="10"/>
        <v>3</v>
      </c>
      <c r="D509" s="9" t="s">
        <v>962</v>
      </c>
      <c r="E509" s="9"/>
      <c r="F509" s="8" t="s">
        <v>966</v>
      </c>
      <c r="G509" s="9" t="s">
        <v>769</v>
      </c>
      <c r="H509" s="9"/>
      <c r="I509" s="10" t="s">
        <v>965</v>
      </c>
      <c r="J509" s="9">
        <v>3.8</v>
      </c>
      <c r="K509" s="9" t="s">
        <v>909</v>
      </c>
      <c r="L509" s="9" t="s">
        <v>872</v>
      </c>
      <c r="M509" s="9" t="s">
        <v>784</v>
      </c>
      <c r="N509" s="9" t="s">
        <v>880</v>
      </c>
      <c r="O509" s="9" t="s">
        <v>874</v>
      </c>
      <c r="P509" s="9" t="s">
        <v>910</v>
      </c>
      <c r="Q509" s="9" t="str">
        <f t="shared" si="12"/>
        <v>Sahachart S.</v>
      </c>
      <c r="R509" s="9" t="s">
        <v>911</v>
      </c>
      <c r="S509" s="9" t="s">
        <v>791</v>
      </c>
      <c r="T509" s="9"/>
      <c r="U509" s="9"/>
      <c r="V509" s="11"/>
    </row>
    <row r="510" spans="1:22" s="383" customFormat="1" ht="67.5" outlineLevel="1" x14ac:dyDescent="0.2">
      <c r="A510" s="405">
        <v>507</v>
      </c>
      <c r="C510" s="9" t="str">
        <f t="shared" si="10"/>
        <v>3</v>
      </c>
      <c r="D510" s="9" t="s">
        <v>967</v>
      </c>
      <c r="E510" s="9"/>
      <c r="F510" s="8" t="s">
        <v>968</v>
      </c>
      <c r="G510" s="9"/>
      <c r="H510" s="9"/>
      <c r="I510" s="10" t="s">
        <v>969</v>
      </c>
      <c r="J510" s="9">
        <v>3.8</v>
      </c>
      <c r="K510" s="9" t="s">
        <v>909</v>
      </c>
      <c r="L510" s="9" t="s">
        <v>872</v>
      </c>
      <c r="M510" s="9" t="s">
        <v>784</v>
      </c>
      <c r="N510" s="9" t="s">
        <v>880</v>
      </c>
      <c r="O510" s="9" t="s">
        <v>874</v>
      </c>
      <c r="P510" s="9" t="s">
        <v>910</v>
      </c>
      <c r="Q510" s="9" t="str">
        <f t="shared" si="12"/>
        <v>Sahachart S.</v>
      </c>
      <c r="R510" s="9" t="s">
        <v>911</v>
      </c>
      <c r="S510" s="9" t="s">
        <v>791</v>
      </c>
      <c r="T510" s="9"/>
      <c r="U510" s="9"/>
      <c r="V510" s="11"/>
    </row>
    <row r="511" spans="1:22" s="383" customFormat="1" ht="33.75" outlineLevel="1" x14ac:dyDescent="0.2">
      <c r="A511" s="405">
        <v>508</v>
      </c>
      <c r="C511" s="9" t="str">
        <f t="shared" si="10"/>
        <v>3</v>
      </c>
      <c r="D511" s="9" t="s">
        <v>970</v>
      </c>
      <c r="E511" s="9"/>
      <c r="F511" s="8"/>
      <c r="G511" s="9"/>
      <c r="H511" s="9"/>
      <c r="I511" s="10" t="s">
        <v>971</v>
      </c>
      <c r="J511" s="9">
        <v>3.8</v>
      </c>
      <c r="K511" s="9" t="s">
        <v>909</v>
      </c>
      <c r="L511" s="9" t="s">
        <v>872</v>
      </c>
      <c r="M511" s="9" t="s">
        <v>784</v>
      </c>
      <c r="N511" s="9" t="s">
        <v>880</v>
      </c>
      <c r="O511" s="9" t="s">
        <v>874</v>
      </c>
      <c r="P511" s="9" t="s">
        <v>910</v>
      </c>
      <c r="Q511" s="9" t="str">
        <f t="shared" si="12"/>
        <v>Sahachart S.</v>
      </c>
      <c r="R511" s="9" t="s">
        <v>911</v>
      </c>
      <c r="S511" s="9" t="s">
        <v>791</v>
      </c>
      <c r="T511" s="9"/>
      <c r="U511" s="9"/>
      <c r="V511" s="11"/>
    </row>
    <row r="512" spans="1:22" s="383" customFormat="1" ht="33.75" outlineLevel="1" x14ac:dyDescent="0.2">
      <c r="A512" s="405">
        <v>509</v>
      </c>
      <c r="C512" s="9" t="str">
        <f t="shared" si="10"/>
        <v>3</v>
      </c>
      <c r="D512" s="9" t="s">
        <v>972</v>
      </c>
      <c r="E512" s="9"/>
      <c r="F512" s="8"/>
      <c r="G512" s="9"/>
      <c r="H512" s="9"/>
      <c r="I512" s="10" t="s">
        <v>973</v>
      </c>
      <c r="J512" s="9">
        <v>3.8</v>
      </c>
      <c r="K512" s="9" t="s">
        <v>909</v>
      </c>
      <c r="L512" s="9" t="s">
        <v>872</v>
      </c>
      <c r="M512" s="9" t="s">
        <v>784</v>
      </c>
      <c r="N512" s="9" t="s">
        <v>880</v>
      </c>
      <c r="O512" s="9" t="s">
        <v>874</v>
      </c>
      <c r="P512" s="9" t="s">
        <v>910</v>
      </c>
      <c r="Q512" s="9" t="str">
        <f t="shared" si="12"/>
        <v>Sahachart S.</v>
      </c>
      <c r="R512" s="9" t="s">
        <v>911</v>
      </c>
      <c r="S512" s="9" t="s">
        <v>791</v>
      </c>
      <c r="T512" s="9"/>
      <c r="U512" s="9"/>
      <c r="V512" s="11"/>
    </row>
    <row r="513" spans="1:22" s="383" customFormat="1" ht="33.75" outlineLevel="1" x14ac:dyDescent="0.2">
      <c r="A513" s="405">
        <v>510</v>
      </c>
      <c r="C513" s="9" t="str">
        <f t="shared" si="10"/>
        <v>3</v>
      </c>
      <c r="D513" s="9" t="s">
        <v>974</v>
      </c>
      <c r="E513" s="9"/>
      <c r="F513" s="8"/>
      <c r="G513" s="9"/>
      <c r="H513" s="9"/>
      <c r="I513" s="10" t="s">
        <v>975</v>
      </c>
      <c r="J513" s="9">
        <v>3.8</v>
      </c>
      <c r="K513" s="9" t="s">
        <v>909</v>
      </c>
      <c r="L513" s="9" t="s">
        <v>872</v>
      </c>
      <c r="M513" s="9" t="s">
        <v>784</v>
      </c>
      <c r="N513" s="9" t="s">
        <v>880</v>
      </c>
      <c r="O513" s="9" t="s">
        <v>874</v>
      </c>
      <c r="P513" s="9" t="s">
        <v>910</v>
      </c>
      <c r="Q513" s="9" t="str">
        <f t="shared" si="12"/>
        <v>Sahachart S.</v>
      </c>
      <c r="R513" s="9" t="s">
        <v>911</v>
      </c>
      <c r="S513" s="9" t="s">
        <v>791</v>
      </c>
      <c r="T513" s="9"/>
      <c r="U513" s="9"/>
      <c r="V513" s="11"/>
    </row>
    <row r="514" spans="1:22" s="383" customFormat="1" ht="33.75" outlineLevel="1" x14ac:dyDescent="0.2">
      <c r="A514" s="405">
        <v>511</v>
      </c>
      <c r="C514" s="9" t="str">
        <f t="shared" si="10"/>
        <v>3</v>
      </c>
      <c r="D514" s="9" t="s">
        <v>976</v>
      </c>
      <c r="E514" s="9"/>
      <c r="F514" s="8"/>
      <c r="G514" s="9"/>
      <c r="H514" s="9"/>
      <c r="I514" s="10" t="s">
        <v>977</v>
      </c>
      <c r="J514" s="9">
        <v>3.8</v>
      </c>
      <c r="K514" s="9" t="s">
        <v>909</v>
      </c>
      <c r="L514" s="9" t="s">
        <v>872</v>
      </c>
      <c r="M514" s="9" t="s">
        <v>784</v>
      </c>
      <c r="N514" s="9" t="s">
        <v>880</v>
      </c>
      <c r="O514" s="9" t="s">
        <v>874</v>
      </c>
      <c r="P514" s="9" t="s">
        <v>910</v>
      </c>
      <c r="Q514" s="9" t="str">
        <f t="shared" si="12"/>
        <v>Sahachart S.</v>
      </c>
      <c r="R514" s="9" t="s">
        <v>911</v>
      </c>
      <c r="S514" s="9" t="s">
        <v>791</v>
      </c>
      <c r="T514" s="9"/>
      <c r="U514" s="9"/>
      <c r="V514" s="11"/>
    </row>
    <row r="515" spans="1:22" s="383" customFormat="1" ht="33.75" outlineLevel="1" x14ac:dyDescent="0.2">
      <c r="A515" s="405">
        <v>512</v>
      </c>
      <c r="C515" s="9" t="str">
        <f t="shared" si="10"/>
        <v>3</v>
      </c>
      <c r="D515" s="9" t="s">
        <v>978</v>
      </c>
      <c r="E515" s="9"/>
      <c r="F515" s="8"/>
      <c r="G515" s="9"/>
      <c r="H515" s="9"/>
      <c r="I515" s="10" t="s">
        <v>979</v>
      </c>
      <c r="J515" s="9">
        <v>3.8</v>
      </c>
      <c r="K515" s="9" t="s">
        <v>909</v>
      </c>
      <c r="L515" s="9" t="s">
        <v>872</v>
      </c>
      <c r="M515" s="9" t="s">
        <v>784</v>
      </c>
      <c r="N515" s="9" t="s">
        <v>880</v>
      </c>
      <c r="O515" s="9" t="s">
        <v>874</v>
      </c>
      <c r="P515" s="9" t="s">
        <v>910</v>
      </c>
      <c r="Q515" s="9" t="str">
        <f t="shared" si="12"/>
        <v>Sahachart S.</v>
      </c>
      <c r="R515" s="9" t="s">
        <v>911</v>
      </c>
      <c r="S515" s="9" t="s">
        <v>791</v>
      </c>
      <c r="T515" s="9"/>
      <c r="U515" s="9"/>
      <c r="V515" s="11"/>
    </row>
    <row r="516" spans="1:22" s="383" customFormat="1" ht="33.75" outlineLevel="1" x14ac:dyDescent="0.2">
      <c r="A516" s="405">
        <v>513</v>
      </c>
      <c r="C516" s="9" t="str">
        <f t="shared" si="10"/>
        <v>3</v>
      </c>
      <c r="D516" s="9" t="s">
        <v>980</v>
      </c>
      <c r="E516" s="9"/>
      <c r="F516" s="8"/>
      <c r="G516" s="9"/>
      <c r="H516" s="9"/>
      <c r="I516" s="10" t="s">
        <v>981</v>
      </c>
      <c r="J516" s="9">
        <v>3.8</v>
      </c>
      <c r="K516" s="9" t="s">
        <v>909</v>
      </c>
      <c r="L516" s="9" t="s">
        <v>872</v>
      </c>
      <c r="M516" s="9" t="s">
        <v>784</v>
      </c>
      <c r="N516" s="9" t="s">
        <v>880</v>
      </c>
      <c r="O516" s="9" t="s">
        <v>874</v>
      </c>
      <c r="P516" s="9" t="s">
        <v>910</v>
      </c>
      <c r="Q516" s="9" t="str">
        <f t="shared" si="12"/>
        <v>Sahachart S.</v>
      </c>
      <c r="R516" s="9" t="s">
        <v>911</v>
      </c>
      <c r="S516" s="9" t="s">
        <v>791</v>
      </c>
      <c r="T516" s="9"/>
      <c r="U516" s="9"/>
      <c r="V516" s="11"/>
    </row>
    <row r="517" spans="1:22" s="383" customFormat="1" ht="33.75" outlineLevel="1" x14ac:dyDescent="0.2">
      <c r="A517" s="405">
        <v>514</v>
      </c>
      <c r="C517" s="9" t="str">
        <f t="shared" si="10"/>
        <v>3</v>
      </c>
      <c r="D517" s="9" t="s">
        <v>982</v>
      </c>
      <c r="E517" s="9"/>
      <c r="F517" s="8"/>
      <c r="G517" s="9"/>
      <c r="H517" s="9"/>
      <c r="I517" s="10" t="s">
        <v>983</v>
      </c>
      <c r="J517" s="9">
        <v>3.8</v>
      </c>
      <c r="K517" s="9" t="s">
        <v>909</v>
      </c>
      <c r="L517" s="9" t="s">
        <v>872</v>
      </c>
      <c r="M517" s="9" t="s">
        <v>784</v>
      </c>
      <c r="N517" s="9" t="s">
        <v>880</v>
      </c>
      <c r="O517" s="9" t="s">
        <v>874</v>
      </c>
      <c r="P517" s="9" t="s">
        <v>910</v>
      </c>
      <c r="Q517" s="9" t="str">
        <f t="shared" si="12"/>
        <v>Sahachart S.</v>
      </c>
      <c r="R517" s="9" t="s">
        <v>911</v>
      </c>
      <c r="S517" s="9" t="s">
        <v>791</v>
      </c>
      <c r="T517" s="9"/>
      <c r="U517" s="9"/>
      <c r="V517" s="11"/>
    </row>
    <row r="518" spans="1:22" s="383" customFormat="1" ht="33.75" outlineLevel="1" x14ac:dyDescent="0.2">
      <c r="A518" s="405">
        <v>515</v>
      </c>
      <c r="C518" s="9" t="str">
        <f t="shared" ref="C518:C581" si="13">MID(D518,5,1)</f>
        <v>3</v>
      </c>
      <c r="D518" s="9" t="s">
        <v>984</v>
      </c>
      <c r="E518" s="9"/>
      <c r="F518" s="8"/>
      <c r="G518" s="9"/>
      <c r="H518" s="9"/>
      <c r="I518" s="10" t="s">
        <v>985</v>
      </c>
      <c r="J518" s="9">
        <v>3.8</v>
      </c>
      <c r="K518" s="9" t="s">
        <v>909</v>
      </c>
      <c r="L518" s="9" t="s">
        <v>872</v>
      </c>
      <c r="M518" s="9" t="s">
        <v>784</v>
      </c>
      <c r="N518" s="9" t="s">
        <v>880</v>
      </c>
      <c r="O518" s="9" t="s">
        <v>874</v>
      </c>
      <c r="P518" s="9" t="s">
        <v>910</v>
      </c>
      <c r="Q518" s="9" t="str">
        <f t="shared" si="12"/>
        <v>Sahachart S.</v>
      </c>
      <c r="R518" s="9" t="s">
        <v>911</v>
      </c>
      <c r="S518" s="9" t="s">
        <v>791</v>
      </c>
      <c r="T518" s="9"/>
      <c r="U518" s="9"/>
      <c r="V518" s="11"/>
    </row>
    <row r="519" spans="1:22" s="383" customFormat="1" ht="33.75" outlineLevel="1" x14ac:dyDescent="0.2">
      <c r="A519" s="405">
        <v>516</v>
      </c>
      <c r="C519" s="9" t="str">
        <f t="shared" si="13"/>
        <v>3</v>
      </c>
      <c r="D519" s="9" t="s">
        <v>986</v>
      </c>
      <c r="E519" s="9"/>
      <c r="F519" s="8"/>
      <c r="G519" s="9"/>
      <c r="H519" s="9"/>
      <c r="I519" s="10" t="s">
        <v>987</v>
      </c>
      <c r="J519" s="9">
        <v>3.8</v>
      </c>
      <c r="K519" s="9" t="s">
        <v>909</v>
      </c>
      <c r="L519" s="9" t="s">
        <v>872</v>
      </c>
      <c r="M519" s="9" t="s">
        <v>784</v>
      </c>
      <c r="N519" s="9" t="s">
        <v>880</v>
      </c>
      <c r="O519" s="9" t="s">
        <v>874</v>
      </c>
      <c r="P519" s="9" t="s">
        <v>910</v>
      </c>
      <c r="Q519" s="9" t="str">
        <f t="shared" si="12"/>
        <v>Sahachart S.</v>
      </c>
      <c r="R519" s="9" t="s">
        <v>911</v>
      </c>
      <c r="S519" s="9" t="s">
        <v>791</v>
      </c>
      <c r="T519" s="9"/>
      <c r="U519" s="9"/>
      <c r="V519" s="11"/>
    </row>
    <row r="520" spans="1:22" s="383" customFormat="1" ht="33.75" outlineLevel="1" x14ac:dyDescent="0.2">
      <c r="A520" s="405">
        <v>517</v>
      </c>
      <c r="C520" s="9" t="str">
        <f t="shared" si="13"/>
        <v>3</v>
      </c>
      <c r="D520" s="9" t="s">
        <v>988</v>
      </c>
      <c r="E520" s="9"/>
      <c r="F520" s="8"/>
      <c r="G520" s="9"/>
      <c r="H520" s="9"/>
      <c r="I520" s="10" t="s">
        <v>989</v>
      </c>
      <c r="J520" s="9">
        <v>3.8</v>
      </c>
      <c r="K520" s="9" t="s">
        <v>909</v>
      </c>
      <c r="L520" s="9" t="s">
        <v>872</v>
      </c>
      <c r="M520" s="9" t="s">
        <v>784</v>
      </c>
      <c r="N520" s="9" t="s">
        <v>880</v>
      </c>
      <c r="O520" s="9" t="s">
        <v>874</v>
      </c>
      <c r="P520" s="9" t="s">
        <v>910</v>
      </c>
      <c r="Q520" s="9" t="str">
        <f t="shared" si="12"/>
        <v>Sahachart S.</v>
      </c>
      <c r="R520" s="9" t="s">
        <v>911</v>
      </c>
      <c r="S520" s="9" t="s">
        <v>791</v>
      </c>
      <c r="T520" s="9"/>
      <c r="U520" s="9"/>
      <c r="V520" s="11"/>
    </row>
    <row r="521" spans="1:22" s="383" customFormat="1" ht="33.75" outlineLevel="1" x14ac:dyDescent="0.2">
      <c r="A521" s="405">
        <v>518</v>
      </c>
      <c r="C521" s="9" t="str">
        <f t="shared" si="13"/>
        <v>3</v>
      </c>
      <c r="D521" s="9" t="s">
        <v>990</v>
      </c>
      <c r="E521" s="9"/>
      <c r="F521" s="8"/>
      <c r="G521" s="9"/>
      <c r="H521" s="9"/>
      <c r="I521" s="10" t="s">
        <v>991</v>
      </c>
      <c r="J521" s="9">
        <v>3.8</v>
      </c>
      <c r="K521" s="9" t="s">
        <v>909</v>
      </c>
      <c r="L521" s="9" t="s">
        <v>872</v>
      </c>
      <c r="M521" s="9" t="s">
        <v>784</v>
      </c>
      <c r="N521" s="9" t="s">
        <v>880</v>
      </c>
      <c r="O521" s="9" t="s">
        <v>874</v>
      </c>
      <c r="P521" s="9" t="s">
        <v>910</v>
      </c>
      <c r="Q521" s="9" t="str">
        <f t="shared" si="12"/>
        <v>Sahachart S.</v>
      </c>
      <c r="R521" s="9" t="s">
        <v>911</v>
      </c>
      <c r="S521" s="9" t="s">
        <v>791</v>
      </c>
      <c r="T521" s="9"/>
      <c r="U521" s="9"/>
      <c r="V521" s="11"/>
    </row>
    <row r="522" spans="1:22" s="383" customFormat="1" ht="33.75" outlineLevel="1" x14ac:dyDescent="0.2">
      <c r="A522" s="405">
        <v>519</v>
      </c>
      <c r="C522" s="9" t="str">
        <f t="shared" si="13"/>
        <v>3</v>
      </c>
      <c r="D522" s="9" t="s">
        <v>992</v>
      </c>
      <c r="E522" s="9"/>
      <c r="F522" s="8"/>
      <c r="G522" s="9"/>
      <c r="H522" s="9"/>
      <c r="I522" s="10" t="s">
        <v>993</v>
      </c>
      <c r="J522" s="9">
        <v>3.8</v>
      </c>
      <c r="K522" s="9" t="s">
        <v>909</v>
      </c>
      <c r="L522" s="9" t="s">
        <v>872</v>
      </c>
      <c r="M522" s="9" t="s">
        <v>784</v>
      </c>
      <c r="N522" s="9" t="s">
        <v>880</v>
      </c>
      <c r="O522" s="9" t="s">
        <v>874</v>
      </c>
      <c r="P522" s="9" t="s">
        <v>910</v>
      </c>
      <c r="Q522" s="9" t="str">
        <f t="shared" si="12"/>
        <v>Sahachart S.</v>
      </c>
      <c r="R522" s="9" t="s">
        <v>911</v>
      </c>
      <c r="S522" s="9" t="s">
        <v>791</v>
      </c>
      <c r="T522" s="9"/>
      <c r="U522" s="9"/>
      <c r="V522" s="11"/>
    </row>
    <row r="523" spans="1:22" s="383" customFormat="1" ht="33.75" outlineLevel="1" x14ac:dyDescent="0.2">
      <c r="A523" s="405">
        <v>520</v>
      </c>
      <c r="C523" s="9" t="str">
        <f t="shared" si="13"/>
        <v>3</v>
      </c>
      <c r="D523" s="9" t="s">
        <v>994</v>
      </c>
      <c r="E523" s="9"/>
      <c r="F523" s="8"/>
      <c r="G523" s="9"/>
      <c r="H523" s="9"/>
      <c r="I523" s="10" t="s">
        <v>995</v>
      </c>
      <c r="J523" s="9">
        <v>3.8</v>
      </c>
      <c r="K523" s="9" t="s">
        <v>909</v>
      </c>
      <c r="L523" s="9" t="s">
        <v>872</v>
      </c>
      <c r="M523" s="9" t="s">
        <v>784</v>
      </c>
      <c r="N523" s="9" t="s">
        <v>880</v>
      </c>
      <c r="O523" s="9" t="s">
        <v>874</v>
      </c>
      <c r="P523" s="9" t="s">
        <v>910</v>
      </c>
      <c r="Q523" s="9" t="str">
        <f t="shared" si="12"/>
        <v>Sahachart S.</v>
      </c>
      <c r="R523" s="9" t="s">
        <v>911</v>
      </c>
      <c r="S523" s="9" t="s">
        <v>791</v>
      </c>
      <c r="T523" s="9"/>
      <c r="U523" s="9"/>
      <c r="V523" s="11"/>
    </row>
    <row r="524" spans="1:22" s="383" customFormat="1" ht="33.75" outlineLevel="1" x14ac:dyDescent="0.2">
      <c r="A524" s="405">
        <v>521</v>
      </c>
      <c r="C524" s="9" t="str">
        <f t="shared" si="13"/>
        <v>3</v>
      </c>
      <c r="D524" s="9" t="s">
        <v>996</v>
      </c>
      <c r="E524" s="9"/>
      <c r="F524" s="8"/>
      <c r="G524" s="9"/>
      <c r="H524" s="9"/>
      <c r="I524" s="10" t="s">
        <v>997</v>
      </c>
      <c r="J524" s="9">
        <v>3.8</v>
      </c>
      <c r="K524" s="9" t="s">
        <v>909</v>
      </c>
      <c r="L524" s="9" t="s">
        <v>872</v>
      </c>
      <c r="M524" s="9" t="s">
        <v>784</v>
      </c>
      <c r="N524" s="9" t="s">
        <v>880</v>
      </c>
      <c r="O524" s="9" t="s">
        <v>874</v>
      </c>
      <c r="P524" s="9" t="s">
        <v>910</v>
      </c>
      <c r="Q524" s="9" t="str">
        <f t="shared" si="12"/>
        <v>Sahachart S.</v>
      </c>
      <c r="R524" s="9" t="s">
        <v>911</v>
      </c>
      <c r="S524" s="9" t="s">
        <v>791</v>
      </c>
      <c r="T524" s="9"/>
      <c r="U524" s="9"/>
      <c r="V524" s="11"/>
    </row>
    <row r="525" spans="1:22" s="383" customFormat="1" ht="33.75" outlineLevel="1" x14ac:dyDescent="0.2">
      <c r="A525" s="405">
        <v>522</v>
      </c>
      <c r="C525" s="9" t="str">
        <f t="shared" si="13"/>
        <v>3</v>
      </c>
      <c r="D525" s="9" t="s">
        <v>998</v>
      </c>
      <c r="E525" s="9"/>
      <c r="F525" s="8"/>
      <c r="G525" s="9"/>
      <c r="H525" s="9"/>
      <c r="I525" s="10" t="s">
        <v>999</v>
      </c>
      <c r="J525" s="9">
        <v>3.8</v>
      </c>
      <c r="K525" s="9" t="s">
        <v>909</v>
      </c>
      <c r="L525" s="9" t="s">
        <v>872</v>
      </c>
      <c r="M525" s="9" t="s">
        <v>784</v>
      </c>
      <c r="N525" s="9" t="s">
        <v>880</v>
      </c>
      <c r="O525" s="9" t="s">
        <v>874</v>
      </c>
      <c r="P525" s="9" t="s">
        <v>910</v>
      </c>
      <c r="Q525" s="9" t="str">
        <f t="shared" si="12"/>
        <v>Sahachart S.</v>
      </c>
      <c r="R525" s="9" t="s">
        <v>911</v>
      </c>
      <c r="S525" s="9" t="s">
        <v>791</v>
      </c>
      <c r="T525" s="9"/>
      <c r="U525" s="9"/>
      <c r="V525" s="11"/>
    </row>
    <row r="526" spans="1:22" s="383" customFormat="1" ht="33.75" outlineLevel="1" x14ac:dyDescent="0.2">
      <c r="A526" s="405">
        <v>523</v>
      </c>
      <c r="C526" s="9" t="str">
        <f t="shared" si="13"/>
        <v>3</v>
      </c>
      <c r="D526" s="9" t="s">
        <v>1000</v>
      </c>
      <c r="E526" s="9"/>
      <c r="F526" s="8"/>
      <c r="G526" s="9"/>
      <c r="H526" s="9"/>
      <c r="I526" s="10" t="s">
        <v>1001</v>
      </c>
      <c r="J526" s="9">
        <v>3.8</v>
      </c>
      <c r="K526" s="9" t="s">
        <v>909</v>
      </c>
      <c r="L526" s="9" t="s">
        <v>872</v>
      </c>
      <c r="M526" s="9" t="s">
        <v>784</v>
      </c>
      <c r="N526" s="9" t="s">
        <v>880</v>
      </c>
      <c r="O526" s="9" t="s">
        <v>874</v>
      </c>
      <c r="P526" s="9" t="s">
        <v>910</v>
      </c>
      <c r="Q526" s="9" t="str">
        <f t="shared" si="12"/>
        <v>Sahachart S.</v>
      </c>
      <c r="R526" s="9" t="s">
        <v>911</v>
      </c>
      <c r="S526" s="9" t="s">
        <v>791</v>
      </c>
      <c r="T526" s="9"/>
      <c r="U526" s="9"/>
      <c r="V526" s="11"/>
    </row>
    <row r="527" spans="1:22" s="383" customFormat="1" ht="33.75" outlineLevel="1" x14ac:dyDescent="0.2">
      <c r="A527" s="405">
        <v>524</v>
      </c>
      <c r="C527" s="9" t="str">
        <f t="shared" si="13"/>
        <v>3</v>
      </c>
      <c r="D527" s="9" t="s">
        <v>1002</v>
      </c>
      <c r="E527" s="9"/>
      <c r="F527" s="8"/>
      <c r="G527" s="9"/>
      <c r="H527" s="9"/>
      <c r="I527" s="10" t="s">
        <v>1003</v>
      </c>
      <c r="J527" s="9">
        <v>3.8</v>
      </c>
      <c r="K527" s="9" t="s">
        <v>909</v>
      </c>
      <c r="L527" s="9" t="s">
        <v>872</v>
      </c>
      <c r="M527" s="9" t="s">
        <v>784</v>
      </c>
      <c r="N527" s="9" t="s">
        <v>880</v>
      </c>
      <c r="O527" s="9" t="s">
        <v>874</v>
      </c>
      <c r="P527" s="9" t="s">
        <v>910</v>
      </c>
      <c r="Q527" s="9" t="str">
        <f t="shared" si="12"/>
        <v>Sahachart S.</v>
      </c>
      <c r="R527" s="9" t="s">
        <v>911</v>
      </c>
      <c r="S527" s="9" t="s">
        <v>791</v>
      </c>
      <c r="T527" s="9"/>
      <c r="U527" s="9"/>
      <c r="V527" s="11"/>
    </row>
    <row r="528" spans="1:22" s="383" customFormat="1" ht="33.75" outlineLevel="1" x14ac:dyDescent="0.2">
      <c r="A528" s="405">
        <v>525</v>
      </c>
      <c r="C528" s="9" t="str">
        <f t="shared" si="13"/>
        <v>3</v>
      </c>
      <c r="D528" s="9" t="s">
        <v>1004</v>
      </c>
      <c r="E528" s="9"/>
      <c r="F528" s="8"/>
      <c r="G528" s="9"/>
      <c r="H528" s="9"/>
      <c r="I528" s="10" t="s">
        <v>1005</v>
      </c>
      <c r="J528" s="9">
        <v>3.8</v>
      </c>
      <c r="K528" s="9" t="s">
        <v>909</v>
      </c>
      <c r="L528" s="9" t="s">
        <v>872</v>
      </c>
      <c r="M528" s="9" t="s">
        <v>784</v>
      </c>
      <c r="N528" s="9" t="s">
        <v>880</v>
      </c>
      <c r="O528" s="9" t="s">
        <v>874</v>
      </c>
      <c r="P528" s="9" t="s">
        <v>910</v>
      </c>
      <c r="Q528" s="9" t="str">
        <f t="shared" si="12"/>
        <v>Sahachart S.</v>
      </c>
      <c r="R528" s="9" t="s">
        <v>911</v>
      </c>
      <c r="S528" s="9" t="s">
        <v>791</v>
      </c>
      <c r="T528" s="9"/>
      <c r="U528" s="9"/>
      <c r="V528" s="11"/>
    </row>
    <row r="529" spans="1:22" s="383" customFormat="1" ht="33.75" outlineLevel="1" x14ac:dyDescent="0.2">
      <c r="A529" s="405">
        <v>526</v>
      </c>
      <c r="C529" s="9" t="str">
        <f t="shared" si="13"/>
        <v>3</v>
      </c>
      <c r="D529" s="9" t="s">
        <v>1006</v>
      </c>
      <c r="E529" s="9"/>
      <c r="F529" s="8"/>
      <c r="G529" s="9"/>
      <c r="H529" s="9"/>
      <c r="I529" s="10" t="s">
        <v>1007</v>
      </c>
      <c r="J529" s="9">
        <v>3.8</v>
      </c>
      <c r="K529" s="9" t="s">
        <v>909</v>
      </c>
      <c r="L529" s="9" t="s">
        <v>872</v>
      </c>
      <c r="M529" s="9" t="s">
        <v>784</v>
      </c>
      <c r="N529" s="9" t="s">
        <v>880</v>
      </c>
      <c r="O529" s="9" t="s">
        <v>874</v>
      </c>
      <c r="P529" s="9" t="s">
        <v>910</v>
      </c>
      <c r="Q529" s="9" t="str">
        <f t="shared" si="12"/>
        <v>Sahachart S.</v>
      </c>
      <c r="R529" s="9" t="s">
        <v>911</v>
      </c>
      <c r="S529" s="9" t="s">
        <v>791</v>
      </c>
      <c r="T529" s="9"/>
      <c r="U529" s="9"/>
      <c r="V529" s="11"/>
    </row>
    <row r="530" spans="1:22" s="383" customFormat="1" ht="33.75" outlineLevel="1" x14ac:dyDescent="0.2">
      <c r="A530" s="405">
        <v>527</v>
      </c>
      <c r="C530" s="9" t="str">
        <f t="shared" si="13"/>
        <v>3</v>
      </c>
      <c r="D530" s="9" t="s">
        <v>1008</v>
      </c>
      <c r="E530" s="9"/>
      <c r="F530" s="8"/>
      <c r="G530" s="9"/>
      <c r="H530" s="9"/>
      <c r="I530" s="10" t="s">
        <v>1009</v>
      </c>
      <c r="J530" s="9">
        <v>3.8</v>
      </c>
      <c r="K530" s="9" t="s">
        <v>909</v>
      </c>
      <c r="L530" s="9" t="s">
        <v>872</v>
      </c>
      <c r="M530" s="9" t="s">
        <v>784</v>
      </c>
      <c r="N530" s="9" t="s">
        <v>880</v>
      </c>
      <c r="O530" s="9" t="s">
        <v>874</v>
      </c>
      <c r="P530" s="9" t="s">
        <v>910</v>
      </c>
      <c r="Q530" s="9" t="str">
        <f t="shared" si="12"/>
        <v>Sahachart S.</v>
      </c>
      <c r="R530" s="9" t="s">
        <v>911</v>
      </c>
      <c r="S530" s="9" t="s">
        <v>791</v>
      </c>
      <c r="T530" s="9"/>
      <c r="U530" s="9"/>
      <c r="V530" s="11"/>
    </row>
    <row r="531" spans="1:22" s="383" customFormat="1" ht="33.75" outlineLevel="1" x14ac:dyDescent="0.2">
      <c r="A531" s="405">
        <v>528</v>
      </c>
      <c r="C531" s="9" t="str">
        <f t="shared" si="13"/>
        <v>3</v>
      </c>
      <c r="D531" s="9" t="s">
        <v>1010</v>
      </c>
      <c r="E531" s="9"/>
      <c r="F531" s="8"/>
      <c r="G531" s="9"/>
      <c r="H531" s="9"/>
      <c r="I531" s="10" t="s">
        <v>1011</v>
      </c>
      <c r="J531" s="9">
        <v>3.8</v>
      </c>
      <c r="K531" s="9" t="s">
        <v>909</v>
      </c>
      <c r="L531" s="9" t="s">
        <v>872</v>
      </c>
      <c r="M531" s="9" t="s">
        <v>784</v>
      </c>
      <c r="N531" s="9" t="s">
        <v>880</v>
      </c>
      <c r="O531" s="9" t="s">
        <v>874</v>
      </c>
      <c r="P531" s="9" t="s">
        <v>910</v>
      </c>
      <c r="Q531" s="9" t="str">
        <f t="shared" si="12"/>
        <v>Sahachart S.</v>
      </c>
      <c r="R531" s="9" t="s">
        <v>911</v>
      </c>
      <c r="S531" s="9" t="s">
        <v>791</v>
      </c>
      <c r="T531" s="9"/>
      <c r="U531" s="9"/>
      <c r="V531" s="11"/>
    </row>
    <row r="532" spans="1:22" s="383" customFormat="1" ht="33.75" outlineLevel="1" x14ac:dyDescent="0.2">
      <c r="A532" s="405">
        <v>529</v>
      </c>
      <c r="C532" s="9" t="str">
        <f t="shared" si="13"/>
        <v>3</v>
      </c>
      <c r="D532" s="9" t="s">
        <v>1012</v>
      </c>
      <c r="E532" s="9"/>
      <c r="F532" s="8"/>
      <c r="G532" s="9"/>
      <c r="H532" s="9"/>
      <c r="I532" s="10" t="s">
        <v>1013</v>
      </c>
      <c r="J532" s="9">
        <v>3.8</v>
      </c>
      <c r="K532" s="9" t="s">
        <v>909</v>
      </c>
      <c r="L532" s="9" t="s">
        <v>872</v>
      </c>
      <c r="M532" s="9" t="s">
        <v>784</v>
      </c>
      <c r="N532" s="9" t="s">
        <v>880</v>
      </c>
      <c r="O532" s="9" t="s">
        <v>874</v>
      </c>
      <c r="P532" s="9" t="s">
        <v>910</v>
      </c>
      <c r="Q532" s="9" t="str">
        <f>M532</f>
        <v>Sahachart S.</v>
      </c>
      <c r="R532" s="9" t="s">
        <v>911</v>
      </c>
      <c r="S532" s="9" t="s">
        <v>791</v>
      </c>
      <c r="T532" s="9"/>
      <c r="U532" s="9"/>
      <c r="V532" s="11"/>
    </row>
    <row r="533" spans="1:22" s="383" customFormat="1" ht="33.75" outlineLevel="1" x14ac:dyDescent="0.2">
      <c r="A533" s="405">
        <v>530</v>
      </c>
      <c r="C533" s="9" t="str">
        <f t="shared" si="13"/>
        <v>3</v>
      </c>
      <c r="D533" s="9" t="s">
        <v>1014</v>
      </c>
      <c r="E533" s="9"/>
      <c r="F533" s="8"/>
      <c r="G533" s="9"/>
      <c r="H533" s="9"/>
      <c r="I533" s="10" t="s">
        <v>1015</v>
      </c>
      <c r="J533" s="9">
        <v>3.8</v>
      </c>
      <c r="K533" s="9" t="s">
        <v>909</v>
      </c>
      <c r="L533" s="9" t="s">
        <v>872</v>
      </c>
      <c r="M533" s="9" t="s">
        <v>784</v>
      </c>
      <c r="N533" s="9" t="s">
        <v>880</v>
      </c>
      <c r="O533" s="9" t="s">
        <v>874</v>
      </c>
      <c r="P533" s="9" t="s">
        <v>910</v>
      </c>
      <c r="Q533" s="9" t="str">
        <f t="shared" si="12"/>
        <v>Sahachart S.</v>
      </c>
      <c r="R533" s="9" t="s">
        <v>911</v>
      </c>
      <c r="S533" s="9" t="s">
        <v>791</v>
      </c>
      <c r="T533" s="9"/>
      <c r="U533" s="9"/>
      <c r="V533" s="11"/>
    </row>
    <row r="534" spans="1:22" s="383" customFormat="1" ht="35.25" outlineLevel="1" x14ac:dyDescent="0.2">
      <c r="A534" s="405">
        <v>531</v>
      </c>
      <c r="C534" s="387" t="str">
        <f t="shared" si="13"/>
        <v/>
      </c>
      <c r="D534" s="387"/>
      <c r="E534" s="387"/>
      <c r="F534" s="387"/>
      <c r="G534" s="387"/>
      <c r="H534" s="387"/>
      <c r="I534" s="388" t="s">
        <v>2659</v>
      </c>
      <c r="J534" s="387"/>
      <c r="K534" s="387"/>
      <c r="L534" s="387"/>
      <c r="M534" s="387"/>
      <c r="N534" s="387"/>
      <c r="O534" s="387"/>
      <c r="P534" s="387"/>
      <c r="Q534" s="387"/>
      <c r="R534" s="387"/>
      <c r="S534" s="387"/>
      <c r="T534" s="387"/>
      <c r="U534" s="387"/>
      <c r="V534" s="387"/>
    </row>
    <row r="535" spans="1:22" s="383" customFormat="1" ht="35.25" outlineLevel="1" x14ac:dyDescent="0.2">
      <c r="A535" s="405">
        <v>532</v>
      </c>
      <c r="C535" s="387" t="str">
        <f t="shared" si="13"/>
        <v/>
      </c>
      <c r="D535" s="387"/>
      <c r="E535" s="387"/>
      <c r="F535" s="387"/>
      <c r="G535" s="387"/>
      <c r="H535" s="387"/>
      <c r="I535" s="388" t="s">
        <v>2660</v>
      </c>
      <c r="J535" s="387"/>
      <c r="K535" s="387"/>
      <c r="L535" s="387"/>
      <c r="M535" s="387"/>
      <c r="N535" s="387"/>
      <c r="O535" s="387"/>
      <c r="P535" s="387"/>
      <c r="Q535" s="387"/>
      <c r="R535" s="387"/>
      <c r="S535" s="387"/>
      <c r="T535" s="387"/>
      <c r="U535" s="387"/>
      <c r="V535" s="387"/>
    </row>
    <row r="536" spans="1:22" s="383" customFormat="1" ht="33.75" outlineLevel="1" x14ac:dyDescent="0.2">
      <c r="A536" s="405">
        <v>533</v>
      </c>
      <c r="C536" s="9" t="str">
        <f t="shared" si="13"/>
        <v>5</v>
      </c>
      <c r="D536" s="9" t="s">
        <v>3282</v>
      </c>
      <c r="E536" s="11"/>
      <c r="F536" s="11"/>
      <c r="G536" s="11"/>
      <c r="H536" s="11"/>
      <c r="I536" s="10" t="s">
        <v>3283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s="383" customFormat="1" ht="35.25" outlineLevel="1" x14ac:dyDescent="0.2">
      <c r="A537" s="405">
        <v>534</v>
      </c>
      <c r="C537" s="387" t="str">
        <f t="shared" si="13"/>
        <v/>
      </c>
      <c r="D537" s="387"/>
      <c r="E537" s="387"/>
      <c r="F537" s="387"/>
      <c r="G537" s="387"/>
      <c r="H537" s="387"/>
      <c r="I537" s="388" t="s">
        <v>2683</v>
      </c>
      <c r="J537" s="387"/>
      <c r="K537" s="387"/>
      <c r="L537" s="387"/>
      <c r="M537" s="387"/>
      <c r="N537" s="387"/>
      <c r="O537" s="387"/>
      <c r="P537" s="387"/>
      <c r="Q537" s="387"/>
      <c r="R537" s="387"/>
      <c r="S537" s="387"/>
      <c r="T537" s="387"/>
      <c r="U537" s="387"/>
      <c r="V537" s="387"/>
    </row>
    <row r="538" spans="1:22" s="383" customFormat="1" ht="33.75" outlineLevel="1" x14ac:dyDescent="0.2">
      <c r="A538" s="405">
        <v>535</v>
      </c>
      <c r="C538" s="9" t="str">
        <f t="shared" si="13"/>
        <v>6</v>
      </c>
      <c r="D538" s="9" t="s">
        <v>2540</v>
      </c>
      <c r="E538" s="11"/>
      <c r="F538" s="11"/>
      <c r="G538" s="11"/>
      <c r="H538" s="11"/>
      <c r="I538" s="10" t="s">
        <v>2541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s="383" customFormat="1" ht="35.25" outlineLevel="1" x14ac:dyDescent="0.2">
      <c r="A539" s="405">
        <v>536</v>
      </c>
      <c r="C539" s="387" t="str">
        <f t="shared" si="13"/>
        <v/>
      </c>
      <c r="D539" s="387"/>
      <c r="E539" s="387"/>
      <c r="F539" s="387"/>
      <c r="G539" s="387"/>
      <c r="H539" s="387"/>
      <c r="I539" s="388" t="s">
        <v>2699</v>
      </c>
      <c r="J539" s="387"/>
      <c r="K539" s="387"/>
      <c r="L539" s="387"/>
      <c r="M539" s="387"/>
      <c r="N539" s="387"/>
      <c r="O539" s="387"/>
      <c r="P539" s="387"/>
      <c r="Q539" s="387"/>
      <c r="R539" s="387"/>
      <c r="S539" s="387"/>
      <c r="T539" s="387"/>
      <c r="U539" s="387"/>
      <c r="V539" s="387"/>
    </row>
    <row r="540" spans="1:22" s="383" customFormat="1" ht="33.75" outlineLevel="1" x14ac:dyDescent="0.2">
      <c r="A540" s="405">
        <v>537</v>
      </c>
      <c r="C540" s="9" t="str">
        <f t="shared" si="13"/>
        <v>6</v>
      </c>
      <c r="D540" s="9" t="s">
        <v>2542</v>
      </c>
      <c r="E540" s="11"/>
      <c r="F540" s="11"/>
      <c r="G540" s="11"/>
      <c r="H540" s="11"/>
      <c r="I540" s="10" t="s">
        <v>2543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s="383" customFormat="1" ht="33.75" outlineLevel="1" x14ac:dyDescent="0.2">
      <c r="A541" s="405">
        <v>538</v>
      </c>
      <c r="C541" s="9" t="str">
        <f t="shared" si="13"/>
        <v>6</v>
      </c>
      <c r="D541" s="9" t="s">
        <v>2544</v>
      </c>
      <c r="E541" s="11"/>
      <c r="F541" s="11"/>
      <c r="G541" s="11"/>
      <c r="H541" s="11"/>
      <c r="I541" s="10" t="s">
        <v>2545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s="383" customFormat="1" ht="33.75" outlineLevel="1" x14ac:dyDescent="0.2">
      <c r="A542" s="405">
        <v>539</v>
      </c>
      <c r="C542" s="9" t="str">
        <f t="shared" si="13"/>
        <v>6</v>
      </c>
      <c r="D542" s="9" t="s">
        <v>2546</v>
      </c>
      <c r="E542" s="11"/>
      <c r="F542" s="11"/>
      <c r="G542" s="11"/>
      <c r="H542" s="11"/>
      <c r="I542" s="10" t="s">
        <v>2547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s="383" customFormat="1" ht="33.75" outlineLevel="1" x14ac:dyDescent="0.2">
      <c r="A543" s="405">
        <v>540</v>
      </c>
      <c r="C543" s="9" t="str">
        <f t="shared" si="13"/>
        <v>6</v>
      </c>
      <c r="D543" s="9" t="s">
        <v>2548</v>
      </c>
      <c r="E543" s="11"/>
      <c r="F543" s="11"/>
      <c r="G543" s="11"/>
      <c r="H543" s="11"/>
      <c r="I543" s="10" t="s">
        <v>2549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s="383" customFormat="1" ht="33.75" outlineLevel="1" x14ac:dyDescent="0.2">
      <c r="A544" s="405">
        <v>541</v>
      </c>
      <c r="C544" s="9" t="str">
        <f t="shared" si="13"/>
        <v>6</v>
      </c>
      <c r="D544" s="9" t="s">
        <v>2550</v>
      </c>
      <c r="E544" s="11"/>
      <c r="F544" s="11"/>
      <c r="G544" s="11"/>
      <c r="H544" s="11"/>
      <c r="I544" s="10" t="s">
        <v>2551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s="383" customFormat="1" ht="33.75" outlineLevel="1" x14ac:dyDescent="0.2">
      <c r="A545" s="405">
        <v>542</v>
      </c>
      <c r="C545" s="9" t="str">
        <f t="shared" si="13"/>
        <v>6</v>
      </c>
      <c r="D545" s="9" t="s">
        <v>2552</v>
      </c>
      <c r="E545" s="11"/>
      <c r="F545" s="11"/>
      <c r="G545" s="11"/>
      <c r="H545" s="11"/>
      <c r="I545" s="10" t="s">
        <v>2553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s="383" customFormat="1" ht="33.75" outlineLevel="1" x14ac:dyDescent="0.2">
      <c r="A546" s="405">
        <v>543</v>
      </c>
      <c r="C546" s="9" t="str">
        <f t="shared" si="13"/>
        <v>6</v>
      </c>
      <c r="D546" s="9" t="s">
        <v>2554</v>
      </c>
      <c r="E546" s="11"/>
      <c r="F546" s="11"/>
      <c r="G546" s="11"/>
      <c r="H546" s="11"/>
      <c r="I546" s="10" t="s">
        <v>2555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s="383" customFormat="1" ht="33.75" outlineLevel="1" x14ac:dyDescent="0.2">
      <c r="A547" s="405">
        <v>544</v>
      </c>
      <c r="C547" s="9" t="str">
        <f t="shared" si="13"/>
        <v>6</v>
      </c>
      <c r="D547" s="9" t="s">
        <v>2556</v>
      </c>
      <c r="E547" s="11"/>
      <c r="F547" s="11"/>
      <c r="G547" s="11"/>
      <c r="H547" s="11"/>
      <c r="I547" s="10" t="s">
        <v>2557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s="383" customFormat="1" ht="33.75" outlineLevel="1" x14ac:dyDescent="0.2">
      <c r="A548" s="405">
        <v>545</v>
      </c>
      <c r="C548" s="9" t="str">
        <f t="shared" si="13"/>
        <v>6</v>
      </c>
      <c r="D548" s="9" t="s">
        <v>2558</v>
      </c>
      <c r="E548" s="11"/>
      <c r="F548" s="11"/>
      <c r="G548" s="11"/>
      <c r="H548" s="11"/>
      <c r="I548" s="10" t="s">
        <v>2559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s="383" customFormat="1" ht="33.75" outlineLevel="1" x14ac:dyDescent="0.2">
      <c r="A549" s="405">
        <v>546</v>
      </c>
      <c r="C549" s="9" t="str">
        <f t="shared" si="13"/>
        <v>6</v>
      </c>
      <c r="D549" s="9" t="s">
        <v>2560</v>
      </c>
      <c r="E549" s="11"/>
      <c r="F549" s="11"/>
      <c r="G549" s="11"/>
      <c r="H549" s="11"/>
      <c r="I549" s="10" t="s">
        <v>2561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s="383" customFormat="1" ht="33.75" outlineLevel="1" x14ac:dyDescent="0.2">
      <c r="A550" s="405">
        <v>547</v>
      </c>
      <c r="C550" s="9" t="str">
        <f t="shared" si="13"/>
        <v>6</v>
      </c>
      <c r="D550" s="9" t="s">
        <v>2562</v>
      </c>
      <c r="E550" s="11"/>
      <c r="F550" s="11"/>
      <c r="G550" s="11"/>
      <c r="H550" s="11"/>
      <c r="I550" s="10" t="s">
        <v>2563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s="383" customFormat="1" ht="33.75" outlineLevel="1" x14ac:dyDescent="0.2">
      <c r="A551" s="405">
        <v>548</v>
      </c>
      <c r="C551" s="9" t="str">
        <f t="shared" si="13"/>
        <v>6</v>
      </c>
      <c r="D551" s="9" t="s">
        <v>2564</v>
      </c>
      <c r="E551" s="11"/>
      <c r="F551" s="11"/>
      <c r="G551" s="11"/>
      <c r="H551" s="11"/>
      <c r="I551" s="10" t="s">
        <v>2565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s="383" customFormat="1" ht="33.75" outlineLevel="1" x14ac:dyDescent="0.2">
      <c r="A552" s="405">
        <v>549</v>
      </c>
      <c r="C552" s="9" t="str">
        <f t="shared" si="13"/>
        <v>6</v>
      </c>
      <c r="D552" s="9" t="s">
        <v>2566</v>
      </c>
      <c r="E552" s="11"/>
      <c r="F552" s="11"/>
      <c r="G552" s="11"/>
      <c r="H552" s="11"/>
      <c r="I552" s="10" t="s">
        <v>2567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s="383" customFormat="1" ht="33.75" outlineLevel="1" x14ac:dyDescent="0.2">
      <c r="A553" s="405">
        <v>550</v>
      </c>
      <c r="C553" s="9" t="str">
        <f t="shared" si="13"/>
        <v>6</v>
      </c>
      <c r="D553" s="9" t="s">
        <v>2568</v>
      </c>
      <c r="E553" s="11"/>
      <c r="F553" s="11"/>
      <c r="G553" s="11"/>
      <c r="H553" s="11"/>
      <c r="I553" s="10" t="s">
        <v>2569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s="383" customFormat="1" ht="33.75" outlineLevel="1" x14ac:dyDescent="0.2">
      <c r="A554" s="405">
        <v>551</v>
      </c>
      <c r="C554" s="9" t="str">
        <f t="shared" si="13"/>
        <v>6</v>
      </c>
      <c r="D554" s="9" t="s">
        <v>2570</v>
      </c>
      <c r="E554" s="11"/>
      <c r="F554" s="11"/>
      <c r="G554" s="11"/>
      <c r="H554" s="11"/>
      <c r="I554" s="10" t="s">
        <v>2571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s="383" customFormat="1" ht="33.75" outlineLevel="1" x14ac:dyDescent="0.2">
      <c r="A555" s="405">
        <v>552</v>
      </c>
      <c r="C555" s="9" t="str">
        <f t="shared" si="13"/>
        <v>6</v>
      </c>
      <c r="D555" s="9" t="s">
        <v>2572</v>
      </c>
      <c r="E555" s="11"/>
      <c r="F555" s="11"/>
      <c r="G555" s="11"/>
      <c r="H555" s="11"/>
      <c r="I555" s="10" t="s">
        <v>2573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s="383" customFormat="1" ht="33.75" outlineLevel="1" x14ac:dyDescent="0.2">
      <c r="A556" s="405">
        <v>553</v>
      </c>
      <c r="C556" s="9" t="str">
        <f t="shared" si="13"/>
        <v>6</v>
      </c>
      <c r="D556" s="9" t="s">
        <v>2574</v>
      </c>
      <c r="E556" s="11"/>
      <c r="F556" s="11"/>
      <c r="G556" s="11"/>
      <c r="H556" s="11"/>
      <c r="I556" s="10" t="s">
        <v>2575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s="383" customFormat="1" ht="33.75" outlineLevel="1" x14ac:dyDescent="0.2">
      <c r="A557" s="405">
        <v>554</v>
      </c>
      <c r="C557" s="9" t="str">
        <f t="shared" si="13"/>
        <v>6</v>
      </c>
      <c r="D557" s="9" t="s">
        <v>2576</v>
      </c>
      <c r="E557" s="11"/>
      <c r="F557" s="11"/>
      <c r="G557" s="11"/>
      <c r="H557" s="11"/>
      <c r="I557" s="10" t="s">
        <v>2577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s="383" customFormat="1" ht="33.75" outlineLevel="1" x14ac:dyDescent="0.2">
      <c r="A558" s="405">
        <v>555</v>
      </c>
      <c r="C558" s="9" t="str">
        <f t="shared" si="13"/>
        <v>6</v>
      </c>
      <c r="D558" s="9" t="s">
        <v>2578</v>
      </c>
      <c r="E558" s="11"/>
      <c r="F558" s="11"/>
      <c r="G558" s="11"/>
      <c r="H558" s="11"/>
      <c r="I558" s="10" t="s">
        <v>2581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s="383" customFormat="1" ht="33.75" outlineLevel="1" x14ac:dyDescent="0.2">
      <c r="A559" s="405">
        <v>556</v>
      </c>
      <c r="C559" s="9" t="str">
        <f t="shared" si="13"/>
        <v>6</v>
      </c>
      <c r="D559" s="9" t="s">
        <v>2582</v>
      </c>
      <c r="E559" s="11"/>
      <c r="F559" s="11"/>
      <c r="G559" s="11"/>
      <c r="H559" s="11"/>
      <c r="I559" s="10" t="s">
        <v>2583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s="383" customFormat="1" ht="33.75" outlineLevel="1" x14ac:dyDescent="0.2">
      <c r="A560" s="405">
        <v>557</v>
      </c>
      <c r="C560" s="9" t="str">
        <f t="shared" si="13"/>
        <v>6</v>
      </c>
      <c r="D560" s="9" t="s">
        <v>2584</v>
      </c>
      <c r="E560" s="11"/>
      <c r="F560" s="11"/>
      <c r="G560" s="11"/>
      <c r="H560" s="11"/>
      <c r="I560" s="10" t="s">
        <v>2585</v>
      </c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s="383" customFormat="1" ht="33.75" outlineLevel="1" x14ac:dyDescent="0.2">
      <c r="A561" s="405">
        <v>558</v>
      </c>
      <c r="C561" s="9" t="str">
        <f t="shared" si="13"/>
        <v>6</v>
      </c>
      <c r="D561" s="9" t="s">
        <v>2586</v>
      </c>
      <c r="E561" s="11"/>
      <c r="F561" s="11"/>
      <c r="G561" s="11"/>
      <c r="H561" s="11"/>
      <c r="I561" s="10" t="s">
        <v>2587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s="383" customFormat="1" ht="33.75" outlineLevel="1" x14ac:dyDescent="0.2">
      <c r="A562" s="405">
        <v>559</v>
      </c>
      <c r="C562" s="9" t="str">
        <f t="shared" si="13"/>
        <v>6</v>
      </c>
      <c r="D562" s="9" t="s">
        <v>2588</v>
      </c>
      <c r="E562" s="11"/>
      <c r="F562" s="11"/>
      <c r="G562" s="11"/>
      <c r="H562" s="11"/>
      <c r="I562" s="10" t="s">
        <v>2591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s="383" customFormat="1" ht="33.75" outlineLevel="1" x14ac:dyDescent="0.2">
      <c r="A563" s="405">
        <v>560</v>
      </c>
      <c r="C563" s="9" t="str">
        <f t="shared" si="13"/>
        <v>6</v>
      </c>
      <c r="D563" s="9" t="s">
        <v>2592</v>
      </c>
      <c r="E563" s="11"/>
      <c r="F563" s="11"/>
      <c r="G563" s="11"/>
      <c r="H563" s="11"/>
      <c r="I563" s="10" t="s">
        <v>2593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s="383" customFormat="1" ht="33.75" outlineLevel="1" x14ac:dyDescent="0.2">
      <c r="A564" s="405">
        <v>561</v>
      </c>
      <c r="C564" s="9" t="str">
        <f t="shared" si="13"/>
        <v>6</v>
      </c>
      <c r="D564" s="9" t="s">
        <v>2594</v>
      </c>
      <c r="E564" s="11"/>
      <c r="F564" s="11"/>
      <c r="G564" s="11"/>
      <c r="H564" s="11"/>
      <c r="I564" s="10" t="s">
        <v>2595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s="383" customFormat="1" ht="33.75" outlineLevel="1" x14ac:dyDescent="0.2">
      <c r="A565" s="405">
        <v>562</v>
      </c>
      <c r="C565" s="9" t="str">
        <f t="shared" si="13"/>
        <v>6</v>
      </c>
      <c r="D565" s="9" t="s">
        <v>2596</v>
      </c>
      <c r="E565" s="11"/>
      <c r="F565" s="11"/>
      <c r="G565" s="11"/>
      <c r="H565" s="11"/>
      <c r="I565" s="10" t="s">
        <v>2597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s="383" customFormat="1" ht="33.75" outlineLevel="1" x14ac:dyDescent="0.2">
      <c r="A566" s="405">
        <v>563</v>
      </c>
      <c r="C566" s="9" t="str">
        <f t="shared" si="13"/>
        <v>6</v>
      </c>
      <c r="D566" s="9" t="s">
        <v>2598</v>
      </c>
      <c r="E566" s="11"/>
      <c r="F566" s="11"/>
      <c r="G566" s="11"/>
      <c r="H566" s="11"/>
      <c r="I566" s="10" t="s">
        <v>2599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s="383" customFormat="1" ht="33.75" outlineLevel="1" x14ac:dyDescent="0.2">
      <c r="A567" s="405">
        <v>564</v>
      </c>
      <c r="C567" s="9" t="str">
        <f t="shared" si="13"/>
        <v>6</v>
      </c>
      <c r="D567" s="9" t="s">
        <v>2600</v>
      </c>
      <c r="E567" s="11"/>
      <c r="F567" s="11"/>
      <c r="G567" s="11"/>
      <c r="H567" s="11"/>
      <c r="I567" s="10" t="s">
        <v>2601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s="383" customFormat="1" ht="33.75" outlineLevel="1" x14ac:dyDescent="0.2">
      <c r="A568" s="405">
        <v>565</v>
      </c>
      <c r="C568" s="9" t="str">
        <f t="shared" si="13"/>
        <v>6</v>
      </c>
      <c r="D568" s="9" t="s">
        <v>2602</v>
      </c>
      <c r="E568" s="11"/>
      <c r="F568" s="11"/>
      <c r="G568" s="11"/>
      <c r="H568" s="11"/>
      <c r="I568" s="10" t="s">
        <v>2603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s="383" customFormat="1" ht="33.75" outlineLevel="1" x14ac:dyDescent="0.2">
      <c r="A569" s="405">
        <v>566</v>
      </c>
      <c r="C569" s="9" t="str">
        <f t="shared" si="13"/>
        <v>6</v>
      </c>
      <c r="D569" s="9" t="s">
        <v>2604</v>
      </c>
      <c r="E569" s="11"/>
      <c r="F569" s="11"/>
      <c r="G569" s="11"/>
      <c r="H569" s="11"/>
      <c r="I569" s="10" t="s">
        <v>2605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s="383" customFormat="1" ht="33.75" outlineLevel="1" x14ac:dyDescent="0.2">
      <c r="A570" s="405">
        <v>567</v>
      </c>
      <c r="C570" s="9" t="str">
        <f t="shared" si="13"/>
        <v>6</v>
      </c>
      <c r="D570" s="9" t="s">
        <v>2606</v>
      </c>
      <c r="E570" s="11"/>
      <c r="F570" s="11"/>
      <c r="G570" s="11"/>
      <c r="H570" s="11"/>
      <c r="I570" s="10" t="s">
        <v>2607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s="383" customFormat="1" ht="33.75" outlineLevel="1" x14ac:dyDescent="0.2">
      <c r="A571" s="405">
        <v>568</v>
      </c>
      <c r="C571" s="9" t="str">
        <f t="shared" si="13"/>
        <v>6</v>
      </c>
      <c r="D571" s="9" t="s">
        <v>2608</v>
      </c>
      <c r="E571" s="11"/>
      <c r="F571" s="11"/>
      <c r="G571" s="11"/>
      <c r="H571" s="11"/>
      <c r="I571" s="10" t="s">
        <v>2609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s="383" customFormat="1" ht="33.75" outlineLevel="1" x14ac:dyDescent="0.2">
      <c r="A572" s="405">
        <v>569</v>
      </c>
      <c r="C572" s="9" t="str">
        <f t="shared" si="13"/>
        <v>6</v>
      </c>
      <c r="D572" s="9" t="s">
        <v>2610</v>
      </c>
      <c r="E572" s="11"/>
      <c r="F572" s="11"/>
      <c r="G572" s="11"/>
      <c r="H572" s="11"/>
      <c r="I572" s="10" t="s">
        <v>2611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s="383" customFormat="1" ht="33.75" outlineLevel="1" x14ac:dyDescent="0.2">
      <c r="A573" s="405">
        <v>570</v>
      </c>
      <c r="C573" s="9" t="str">
        <f t="shared" si="13"/>
        <v>6</v>
      </c>
      <c r="D573" s="9" t="s">
        <v>2612</v>
      </c>
      <c r="E573" s="11"/>
      <c r="F573" s="11"/>
      <c r="G573" s="11"/>
      <c r="H573" s="11"/>
      <c r="I573" s="10" t="s">
        <v>2613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s="383" customFormat="1" ht="33.75" outlineLevel="1" x14ac:dyDescent="0.2">
      <c r="A574" s="405">
        <v>571</v>
      </c>
      <c r="C574" s="9" t="str">
        <f t="shared" si="13"/>
        <v>6</v>
      </c>
      <c r="D574" s="9" t="s">
        <v>2614</v>
      </c>
      <c r="E574" s="11"/>
      <c r="F574" s="11"/>
      <c r="G574" s="11"/>
      <c r="H574" s="11"/>
      <c r="I574" s="10" t="s">
        <v>2615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s="383" customFormat="1" ht="33.75" outlineLevel="1" x14ac:dyDescent="0.2">
      <c r="A575" s="405">
        <v>572</v>
      </c>
      <c r="C575" s="9" t="str">
        <f t="shared" si="13"/>
        <v>6</v>
      </c>
      <c r="D575" s="9" t="s">
        <v>2616</v>
      </c>
      <c r="E575" s="11"/>
      <c r="F575" s="11"/>
      <c r="G575" s="11"/>
      <c r="H575" s="11"/>
      <c r="I575" s="10" t="s">
        <v>2617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s="383" customFormat="1" ht="33.75" outlineLevel="1" x14ac:dyDescent="0.2">
      <c r="A576" s="405">
        <v>573</v>
      </c>
      <c r="C576" s="9" t="str">
        <f t="shared" si="13"/>
        <v>6</v>
      </c>
      <c r="D576" s="9" t="s">
        <v>2618</v>
      </c>
      <c r="E576" s="11"/>
      <c r="F576" s="11"/>
      <c r="G576" s="11"/>
      <c r="H576" s="11"/>
      <c r="I576" s="10" t="s">
        <v>2619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s="383" customFormat="1" ht="33.75" outlineLevel="1" x14ac:dyDescent="0.2">
      <c r="A577" s="405">
        <v>574</v>
      </c>
      <c r="C577" s="9" t="str">
        <f t="shared" si="13"/>
        <v>6</v>
      </c>
      <c r="D577" s="9" t="s">
        <v>2620</v>
      </c>
      <c r="E577" s="11"/>
      <c r="F577" s="11"/>
      <c r="G577" s="11"/>
      <c r="H577" s="11"/>
      <c r="I577" s="10" t="s">
        <v>2621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s="383" customFormat="1" ht="33.75" outlineLevel="1" x14ac:dyDescent="0.2">
      <c r="A578" s="405">
        <v>575</v>
      </c>
      <c r="C578" s="9" t="str">
        <f t="shared" si="13"/>
        <v>6</v>
      </c>
      <c r="D578" s="9" t="s">
        <v>2622</v>
      </c>
      <c r="E578" s="11"/>
      <c r="F578" s="11"/>
      <c r="G578" s="11"/>
      <c r="H578" s="11"/>
      <c r="I578" s="10" t="s">
        <v>2623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s="383" customFormat="1" ht="33.75" outlineLevel="1" x14ac:dyDescent="0.2">
      <c r="A579" s="405">
        <v>576</v>
      </c>
      <c r="C579" s="9" t="str">
        <f t="shared" si="13"/>
        <v>6</v>
      </c>
      <c r="D579" s="9" t="s">
        <v>2624</v>
      </c>
      <c r="E579" s="11"/>
      <c r="F579" s="11"/>
      <c r="G579" s="11"/>
      <c r="H579" s="11"/>
      <c r="I579" s="10" t="s">
        <v>2625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s="383" customFormat="1" ht="35.25" outlineLevel="1" x14ac:dyDescent="0.2">
      <c r="A580" s="405">
        <v>577</v>
      </c>
      <c r="C580" s="387" t="str">
        <f t="shared" si="13"/>
        <v/>
      </c>
      <c r="D580" s="387"/>
      <c r="E580" s="387"/>
      <c r="F580" s="387"/>
      <c r="G580" s="387"/>
      <c r="H580" s="387"/>
      <c r="I580" s="388" t="s">
        <v>2700</v>
      </c>
      <c r="J580" s="387"/>
      <c r="K580" s="387"/>
      <c r="L580" s="387"/>
      <c r="M580" s="387"/>
      <c r="N580" s="387"/>
      <c r="O580" s="387"/>
      <c r="P580" s="387"/>
      <c r="Q580" s="387"/>
      <c r="R580" s="387"/>
      <c r="S580" s="387"/>
      <c r="T580" s="387"/>
      <c r="U580" s="387"/>
      <c r="V580" s="387"/>
    </row>
    <row r="581" spans="1:22" s="383" customFormat="1" ht="33.75" outlineLevel="1" x14ac:dyDescent="0.2">
      <c r="A581" s="405">
        <v>578</v>
      </c>
      <c r="C581" s="11" t="str">
        <f t="shared" si="13"/>
        <v/>
      </c>
      <c r="D581" s="11"/>
      <c r="E581" s="11"/>
      <c r="F581" s="11"/>
      <c r="G581" s="11"/>
      <c r="H581" s="11"/>
      <c r="I581" s="2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s="383" customFormat="1" ht="35.25" outlineLevel="1" x14ac:dyDescent="0.2">
      <c r="A582" s="405">
        <v>579</v>
      </c>
      <c r="C582" s="387" t="str">
        <f t="shared" ref="C582:C645" si="14">MID(D582,5,1)</f>
        <v/>
      </c>
      <c r="D582" s="387"/>
      <c r="E582" s="387"/>
      <c r="F582" s="387"/>
      <c r="G582" s="387"/>
      <c r="H582" s="387"/>
      <c r="I582" s="388" t="s">
        <v>2701</v>
      </c>
      <c r="J582" s="387"/>
      <c r="K582" s="387"/>
      <c r="L582" s="387"/>
      <c r="M582" s="387"/>
      <c r="N582" s="387"/>
      <c r="O582" s="387"/>
      <c r="P582" s="387"/>
      <c r="Q582" s="387"/>
      <c r="R582" s="387"/>
      <c r="S582" s="387"/>
      <c r="T582" s="387"/>
      <c r="U582" s="387"/>
      <c r="V582" s="387"/>
    </row>
    <row r="583" spans="1:22" s="383" customFormat="1" ht="33.75" outlineLevel="1" x14ac:dyDescent="0.2">
      <c r="A583" s="405">
        <v>580</v>
      </c>
      <c r="C583" s="9" t="str">
        <f t="shared" si="14"/>
        <v>8</v>
      </c>
      <c r="D583" s="9" t="s">
        <v>3284</v>
      </c>
      <c r="E583" s="11"/>
      <c r="F583" s="11"/>
      <c r="G583" s="11"/>
      <c r="H583" s="11"/>
      <c r="I583" s="10" t="s">
        <v>3285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s="383" customFormat="1" ht="33.75" outlineLevel="1" x14ac:dyDescent="0.2">
      <c r="A584" s="405">
        <v>581</v>
      </c>
      <c r="C584" s="9" t="str">
        <f t="shared" si="14"/>
        <v>8</v>
      </c>
      <c r="D584" s="9" t="s">
        <v>3286</v>
      </c>
      <c r="E584" s="11"/>
      <c r="F584" s="11"/>
      <c r="G584" s="11"/>
      <c r="H584" s="11"/>
      <c r="I584" s="10" t="s">
        <v>3287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s="383" customFormat="1" ht="33.75" outlineLevel="1" x14ac:dyDescent="0.2">
      <c r="A585" s="405">
        <v>582</v>
      </c>
      <c r="C585" s="9" t="str">
        <f t="shared" si="14"/>
        <v>8</v>
      </c>
      <c r="D585" s="9" t="s">
        <v>3288</v>
      </c>
      <c r="E585" s="11"/>
      <c r="F585" s="11"/>
      <c r="G585" s="11"/>
      <c r="H585" s="11"/>
      <c r="I585" s="10" t="s">
        <v>3289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s="383" customFormat="1" ht="33.75" outlineLevel="1" x14ac:dyDescent="0.2">
      <c r="A586" s="405">
        <v>583</v>
      </c>
      <c r="C586" s="9" t="str">
        <f t="shared" si="14"/>
        <v>8</v>
      </c>
      <c r="D586" s="9" t="s">
        <v>3290</v>
      </c>
      <c r="E586" s="11"/>
      <c r="F586" s="11"/>
      <c r="G586" s="11"/>
      <c r="H586" s="11"/>
      <c r="I586" s="10" t="s">
        <v>3291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s="383" customFormat="1" ht="33.75" outlineLevel="1" x14ac:dyDescent="0.2">
      <c r="A587" s="405">
        <v>584</v>
      </c>
      <c r="C587" s="9" t="str">
        <f t="shared" si="14"/>
        <v>8</v>
      </c>
      <c r="D587" s="9" t="s">
        <v>3292</v>
      </c>
      <c r="E587" s="11"/>
      <c r="F587" s="11"/>
      <c r="G587" s="11"/>
      <c r="H587" s="11"/>
      <c r="I587" s="10" t="s">
        <v>3293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s="383" customFormat="1" ht="33.75" outlineLevel="1" x14ac:dyDescent="0.2">
      <c r="A588" s="405">
        <v>585</v>
      </c>
      <c r="C588" s="9" t="str">
        <f t="shared" si="14"/>
        <v>8</v>
      </c>
      <c r="D588" s="9" t="s">
        <v>3294</v>
      </c>
      <c r="E588" s="11"/>
      <c r="F588" s="11"/>
      <c r="G588" s="11"/>
      <c r="H588" s="11"/>
      <c r="I588" s="10" t="s">
        <v>3295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s="383" customFormat="1" ht="33.75" outlineLevel="1" x14ac:dyDescent="0.2">
      <c r="A589" s="405">
        <v>586</v>
      </c>
      <c r="C589" s="9" t="str">
        <f t="shared" si="14"/>
        <v>8</v>
      </c>
      <c r="D589" s="9" t="s">
        <v>3296</v>
      </c>
      <c r="E589" s="11"/>
      <c r="F589" s="11"/>
      <c r="G589" s="11"/>
      <c r="H589" s="11"/>
      <c r="I589" s="10" t="s">
        <v>3297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s="383" customFormat="1" ht="33.75" outlineLevel="1" x14ac:dyDescent="0.2">
      <c r="A590" s="405">
        <v>587</v>
      </c>
      <c r="C590" s="9" t="str">
        <f t="shared" si="14"/>
        <v>8</v>
      </c>
      <c r="D590" s="9" t="s">
        <v>3298</v>
      </c>
      <c r="E590" s="11"/>
      <c r="F590" s="11"/>
      <c r="G590" s="11"/>
      <c r="H590" s="11"/>
      <c r="I590" s="10" t="s">
        <v>3299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s="383" customFormat="1" ht="33.75" outlineLevel="1" x14ac:dyDescent="0.2">
      <c r="A591" s="405">
        <v>588</v>
      </c>
      <c r="C591" s="9" t="str">
        <f t="shared" si="14"/>
        <v>8</v>
      </c>
      <c r="D591" s="9" t="s">
        <v>3300</v>
      </c>
      <c r="E591" s="11"/>
      <c r="F591" s="11"/>
      <c r="G591" s="11"/>
      <c r="H591" s="11"/>
      <c r="I591" s="10" t="s">
        <v>3301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s="383" customFormat="1" ht="33.75" outlineLevel="1" x14ac:dyDescent="0.2">
      <c r="A592" s="405">
        <v>589</v>
      </c>
      <c r="C592" s="9" t="str">
        <f t="shared" si="14"/>
        <v>8</v>
      </c>
      <c r="D592" s="9" t="s">
        <v>3302</v>
      </c>
      <c r="E592" s="11"/>
      <c r="F592" s="11"/>
      <c r="G592" s="11"/>
      <c r="H592" s="11"/>
      <c r="I592" s="10" t="s">
        <v>3303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s="383" customFormat="1" ht="33.75" outlineLevel="1" x14ac:dyDescent="0.2">
      <c r="A593" s="405">
        <v>590</v>
      </c>
      <c r="C593" s="9" t="str">
        <f t="shared" si="14"/>
        <v>8</v>
      </c>
      <c r="D593" s="9" t="s">
        <v>3304</v>
      </c>
      <c r="E593" s="11"/>
      <c r="F593" s="11"/>
      <c r="G593" s="11"/>
      <c r="H593" s="11"/>
      <c r="I593" s="10" t="s">
        <v>3305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s="383" customFormat="1" ht="33.75" outlineLevel="1" x14ac:dyDescent="0.2">
      <c r="A594" s="405">
        <v>591</v>
      </c>
      <c r="C594" s="9" t="str">
        <f t="shared" si="14"/>
        <v>8</v>
      </c>
      <c r="D594" s="9" t="s">
        <v>3306</v>
      </c>
      <c r="E594" s="11"/>
      <c r="F594" s="11"/>
      <c r="G594" s="11"/>
      <c r="H594" s="11"/>
      <c r="I594" s="10" t="s">
        <v>3307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s="383" customFormat="1" ht="33.75" outlineLevel="1" x14ac:dyDescent="0.2">
      <c r="A595" s="405">
        <v>592</v>
      </c>
      <c r="C595" s="9" t="str">
        <f t="shared" si="14"/>
        <v>8</v>
      </c>
      <c r="D595" s="9" t="s">
        <v>3308</v>
      </c>
      <c r="E595" s="11"/>
      <c r="F595" s="11"/>
      <c r="G595" s="11"/>
      <c r="H595" s="11"/>
      <c r="I595" s="10" t="s">
        <v>3309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s="383" customFormat="1" ht="33.75" outlineLevel="1" x14ac:dyDescent="0.2">
      <c r="A596" s="405">
        <v>593</v>
      </c>
      <c r="C596" s="9" t="str">
        <f t="shared" si="14"/>
        <v>8</v>
      </c>
      <c r="D596" s="9" t="s">
        <v>3310</v>
      </c>
      <c r="E596" s="11"/>
      <c r="F596" s="11"/>
      <c r="G596" s="11"/>
      <c r="H596" s="11"/>
      <c r="I596" s="10" t="s">
        <v>3311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s="383" customFormat="1" ht="33.75" outlineLevel="1" x14ac:dyDescent="0.2">
      <c r="A597" s="405">
        <v>594</v>
      </c>
      <c r="C597" s="9" t="str">
        <f t="shared" si="14"/>
        <v>8</v>
      </c>
      <c r="D597" s="9" t="s">
        <v>3312</v>
      </c>
      <c r="E597" s="11"/>
      <c r="F597" s="11"/>
      <c r="G597" s="11"/>
      <c r="H597" s="11"/>
      <c r="I597" s="10" t="s">
        <v>3313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s="383" customFormat="1" ht="33.75" outlineLevel="1" x14ac:dyDescent="0.2">
      <c r="A598" s="405">
        <v>595</v>
      </c>
      <c r="C598" s="9" t="str">
        <f t="shared" si="14"/>
        <v>8</v>
      </c>
      <c r="D598" s="9" t="s">
        <v>3314</v>
      </c>
      <c r="E598" s="11"/>
      <c r="F598" s="11"/>
      <c r="G598" s="11"/>
      <c r="H598" s="11"/>
      <c r="I598" s="10" t="s">
        <v>3315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s="383" customFormat="1" ht="33.75" outlineLevel="1" x14ac:dyDescent="0.2">
      <c r="A599" s="405">
        <v>596</v>
      </c>
      <c r="C599" s="9" t="str">
        <f t="shared" si="14"/>
        <v>8</v>
      </c>
      <c r="D599" s="9" t="s">
        <v>3316</v>
      </c>
      <c r="E599" s="11"/>
      <c r="F599" s="11"/>
      <c r="G599" s="11"/>
      <c r="H599" s="11"/>
      <c r="I599" s="10" t="s">
        <v>3317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s="383" customFormat="1" ht="33.75" outlineLevel="1" x14ac:dyDescent="0.2">
      <c r="A600" s="405">
        <v>597</v>
      </c>
      <c r="C600" s="9" t="str">
        <f t="shared" si="14"/>
        <v>8</v>
      </c>
      <c r="D600" s="9" t="s">
        <v>3318</v>
      </c>
      <c r="E600" s="11"/>
      <c r="F600" s="11"/>
      <c r="G600" s="11"/>
      <c r="H600" s="11"/>
      <c r="I600" s="10" t="s">
        <v>3319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s="383" customFormat="1" ht="33.75" outlineLevel="1" x14ac:dyDescent="0.2">
      <c r="A601" s="405">
        <v>598</v>
      </c>
      <c r="C601" s="9" t="str">
        <f t="shared" si="14"/>
        <v>8</v>
      </c>
      <c r="D601" s="9" t="s">
        <v>3320</v>
      </c>
      <c r="E601" s="11"/>
      <c r="F601" s="11"/>
      <c r="G601" s="11"/>
      <c r="H601" s="11"/>
      <c r="I601" s="10" t="s">
        <v>3321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s="383" customFormat="1" ht="33.75" outlineLevel="1" x14ac:dyDescent="0.2">
      <c r="A602" s="405">
        <v>599</v>
      </c>
      <c r="C602" s="9" t="str">
        <f t="shared" si="14"/>
        <v>8</v>
      </c>
      <c r="D602" s="9" t="s">
        <v>3322</v>
      </c>
      <c r="E602" s="11"/>
      <c r="F602" s="11"/>
      <c r="G602" s="11"/>
      <c r="H602" s="11"/>
      <c r="I602" s="10" t="s">
        <v>3323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s="383" customFormat="1" ht="33.75" outlineLevel="1" x14ac:dyDescent="0.2">
      <c r="A603" s="405">
        <v>600</v>
      </c>
      <c r="C603" s="9" t="str">
        <f t="shared" si="14"/>
        <v>8</v>
      </c>
      <c r="D603" s="9" t="s">
        <v>3324</v>
      </c>
      <c r="E603" s="11"/>
      <c r="F603" s="11"/>
      <c r="G603" s="11"/>
      <c r="H603" s="11"/>
      <c r="I603" s="10" t="s">
        <v>3325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s="383" customFormat="1" ht="33.75" outlineLevel="1" x14ac:dyDescent="0.2">
      <c r="A604" s="405">
        <v>601</v>
      </c>
      <c r="C604" s="9" t="str">
        <f t="shared" si="14"/>
        <v>8</v>
      </c>
      <c r="D604" s="9" t="s">
        <v>3326</v>
      </c>
      <c r="E604" s="11"/>
      <c r="F604" s="11"/>
      <c r="G604" s="11"/>
      <c r="H604" s="11"/>
      <c r="I604" s="10" t="s">
        <v>3327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s="383" customFormat="1" ht="33.75" outlineLevel="1" x14ac:dyDescent="0.2">
      <c r="A605" s="405">
        <v>602</v>
      </c>
      <c r="C605" s="9" t="str">
        <f t="shared" si="14"/>
        <v>8</v>
      </c>
      <c r="D605" s="9" t="s">
        <v>3328</v>
      </c>
      <c r="E605" s="11"/>
      <c r="F605" s="11"/>
      <c r="G605" s="11"/>
      <c r="H605" s="11"/>
      <c r="I605" s="10" t="s">
        <v>3329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s="383" customFormat="1" ht="33.75" outlineLevel="1" x14ac:dyDescent="0.2">
      <c r="A606" s="405">
        <v>603</v>
      </c>
      <c r="C606" s="9" t="str">
        <f t="shared" si="14"/>
        <v>8</v>
      </c>
      <c r="D606" s="9" t="s">
        <v>3330</v>
      </c>
      <c r="E606" s="11"/>
      <c r="F606" s="11"/>
      <c r="G606" s="11"/>
      <c r="H606" s="11"/>
      <c r="I606" s="10" t="s">
        <v>3331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s="383" customFormat="1" ht="33.75" outlineLevel="1" x14ac:dyDescent="0.2">
      <c r="A607" s="405">
        <v>604</v>
      </c>
      <c r="C607" s="9" t="str">
        <f t="shared" si="14"/>
        <v>8</v>
      </c>
      <c r="D607" s="9" t="s">
        <v>3332</v>
      </c>
      <c r="E607" s="11"/>
      <c r="F607" s="11"/>
      <c r="G607" s="11"/>
      <c r="H607" s="11"/>
      <c r="I607" s="10" t="s">
        <v>3333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s="383" customFormat="1" ht="33.75" outlineLevel="1" x14ac:dyDescent="0.2">
      <c r="A608" s="405">
        <v>605</v>
      </c>
      <c r="C608" s="9" t="str">
        <f t="shared" si="14"/>
        <v>8</v>
      </c>
      <c r="D608" s="9" t="s">
        <v>3334</v>
      </c>
      <c r="E608" s="11"/>
      <c r="F608" s="11"/>
      <c r="G608" s="11"/>
      <c r="H608" s="11"/>
      <c r="I608" s="10" t="s">
        <v>3335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s="383" customFormat="1" ht="33.75" outlineLevel="1" x14ac:dyDescent="0.2">
      <c r="A609" s="405">
        <v>606</v>
      </c>
      <c r="C609" s="9" t="str">
        <f t="shared" si="14"/>
        <v>8</v>
      </c>
      <c r="D609" s="9" t="s">
        <v>3336</v>
      </c>
      <c r="E609" s="11"/>
      <c r="F609" s="11"/>
      <c r="G609" s="11"/>
      <c r="H609" s="11"/>
      <c r="I609" s="10" t="s">
        <v>3337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s="383" customFormat="1" ht="33.75" outlineLevel="1" x14ac:dyDescent="0.2">
      <c r="A610" s="405">
        <v>607</v>
      </c>
      <c r="C610" s="9" t="str">
        <f t="shared" si="14"/>
        <v>8</v>
      </c>
      <c r="D610" s="9" t="s">
        <v>3338</v>
      </c>
      <c r="E610" s="11"/>
      <c r="F610" s="11"/>
      <c r="G610" s="11"/>
      <c r="H610" s="11"/>
      <c r="I610" s="10" t="s">
        <v>3339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s="383" customFormat="1" ht="33.75" outlineLevel="1" x14ac:dyDescent="0.2">
      <c r="A611" s="405">
        <v>608</v>
      </c>
      <c r="C611" s="9" t="str">
        <f t="shared" si="14"/>
        <v>8</v>
      </c>
      <c r="D611" s="9" t="s">
        <v>3340</v>
      </c>
      <c r="E611" s="11"/>
      <c r="F611" s="11"/>
      <c r="G611" s="11"/>
      <c r="H611" s="11"/>
      <c r="I611" s="10" t="s">
        <v>3341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s="383" customFormat="1" ht="33.75" outlineLevel="1" x14ac:dyDescent="0.2">
      <c r="A612" s="405">
        <v>609</v>
      </c>
      <c r="C612" s="9" t="str">
        <f t="shared" si="14"/>
        <v>8</v>
      </c>
      <c r="D612" s="9" t="s">
        <v>3342</v>
      </c>
      <c r="E612" s="11"/>
      <c r="F612" s="11"/>
      <c r="G612" s="11"/>
      <c r="H612" s="11"/>
      <c r="I612" s="10" t="s">
        <v>3343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s="383" customFormat="1" ht="33.75" outlineLevel="1" x14ac:dyDescent="0.2">
      <c r="A613" s="405">
        <v>610</v>
      </c>
      <c r="C613" s="9" t="str">
        <f t="shared" si="14"/>
        <v>8</v>
      </c>
      <c r="D613" s="9" t="s">
        <v>3344</v>
      </c>
      <c r="E613" s="11"/>
      <c r="F613" s="11"/>
      <c r="G613" s="11"/>
      <c r="H613" s="11"/>
      <c r="I613" s="10" t="s">
        <v>3345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s="383" customFormat="1" ht="33.75" outlineLevel="1" x14ac:dyDescent="0.2">
      <c r="A614" s="405">
        <v>611</v>
      </c>
      <c r="C614" s="9" t="str">
        <f t="shared" si="14"/>
        <v>8</v>
      </c>
      <c r="D614" s="9" t="s">
        <v>3346</v>
      </c>
      <c r="E614" s="11"/>
      <c r="F614" s="11"/>
      <c r="G614" s="11"/>
      <c r="H614" s="11"/>
      <c r="I614" s="10" t="s">
        <v>3347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s="383" customFormat="1" ht="33.75" outlineLevel="1" x14ac:dyDescent="0.2">
      <c r="A615" s="405">
        <v>612</v>
      </c>
      <c r="C615" s="9" t="str">
        <f t="shared" si="14"/>
        <v>8</v>
      </c>
      <c r="D615" s="9" t="s">
        <v>3348</v>
      </c>
      <c r="E615" s="11"/>
      <c r="F615" s="11"/>
      <c r="G615" s="11"/>
      <c r="H615" s="11"/>
      <c r="I615" s="10" t="s">
        <v>3349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s="383" customFormat="1" ht="33.75" outlineLevel="1" x14ac:dyDescent="0.2">
      <c r="A616" s="405">
        <v>613</v>
      </c>
      <c r="C616" s="9" t="str">
        <f t="shared" si="14"/>
        <v>8</v>
      </c>
      <c r="D616" s="9" t="s">
        <v>3350</v>
      </c>
      <c r="E616" s="11"/>
      <c r="F616" s="11"/>
      <c r="G616" s="11"/>
      <c r="H616" s="11"/>
      <c r="I616" s="10" t="s">
        <v>3351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s="383" customFormat="1" ht="33.75" outlineLevel="1" x14ac:dyDescent="0.2">
      <c r="A617" s="405">
        <v>614</v>
      </c>
      <c r="C617" s="9" t="str">
        <f t="shared" si="14"/>
        <v>8</v>
      </c>
      <c r="D617" s="9" t="s">
        <v>3352</v>
      </c>
      <c r="E617" s="11"/>
      <c r="F617" s="11"/>
      <c r="G617" s="11"/>
      <c r="H617" s="11"/>
      <c r="I617" s="10" t="s">
        <v>3353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s="383" customFormat="1" ht="33.75" outlineLevel="1" x14ac:dyDescent="0.2">
      <c r="A618" s="405">
        <v>615</v>
      </c>
      <c r="C618" s="9" t="str">
        <f t="shared" si="14"/>
        <v>8</v>
      </c>
      <c r="D618" s="9" t="s">
        <v>3354</v>
      </c>
      <c r="E618" s="11"/>
      <c r="F618" s="11"/>
      <c r="G618" s="11"/>
      <c r="H618" s="11"/>
      <c r="I618" s="10" t="s">
        <v>3355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s="383" customFormat="1" ht="33.75" outlineLevel="1" x14ac:dyDescent="0.2">
      <c r="A619" s="405">
        <v>616</v>
      </c>
      <c r="C619" s="9" t="str">
        <f t="shared" si="14"/>
        <v>8</v>
      </c>
      <c r="D619" s="9" t="s">
        <v>3356</v>
      </c>
      <c r="E619" s="11"/>
      <c r="F619" s="11"/>
      <c r="G619" s="11"/>
      <c r="H619" s="11"/>
      <c r="I619" s="10" t="s">
        <v>3357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s="383" customFormat="1" ht="33.75" outlineLevel="1" x14ac:dyDescent="0.2">
      <c r="A620" s="405">
        <v>617</v>
      </c>
      <c r="C620" s="9" t="str">
        <f t="shared" si="14"/>
        <v>8</v>
      </c>
      <c r="D620" s="9" t="s">
        <v>3358</v>
      </c>
      <c r="E620" s="11"/>
      <c r="F620" s="11"/>
      <c r="G620" s="11"/>
      <c r="H620" s="11"/>
      <c r="I620" s="10" t="s">
        <v>3359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s="383" customFormat="1" ht="33.75" outlineLevel="1" x14ac:dyDescent="0.2">
      <c r="A621" s="405">
        <v>618</v>
      </c>
      <c r="C621" s="9" t="str">
        <f t="shared" si="14"/>
        <v>8</v>
      </c>
      <c r="D621" s="9" t="s">
        <v>3360</v>
      </c>
      <c r="E621" s="11"/>
      <c r="F621" s="11"/>
      <c r="G621" s="11"/>
      <c r="H621" s="11"/>
      <c r="I621" s="10" t="s">
        <v>3361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s="383" customFormat="1" ht="33.75" outlineLevel="1" x14ac:dyDescent="0.2">
      <c r="A622" s="405">
        <v>619</v>
      </c>
      <c r="C622" s="9" t="str">
        <f t="shared" si="14"/>
        <v>8</v>
      </c>
      <c r="D622" s="9" t="s">
        <v>3362</v>
      </c>
      <c r="E622" s="11"/>
      <c r="F622" s="11"/>
      <c r="G622" s="11"/>
      <c r="H622" s="11"/>
      <c r="I622" s="10" t="s">
        <v>3363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s="383" customFormat="1" ht="35.25" outlineLevel="1" x14ac:dyDescent="0.2">
      <c r="A623" s="405">
        <v>620</v>
      </c>
      <c r="C623" s="387" t="str">
        <f t="shared" si="14"/>
        <v/>
      </c>
      <c r="D623" s="387"/>
      <c r="E623" s="387"/>
      <c r="F623" s="387"/>
      <c r="G623" s="387"/>
      <c r="H623" s="387"/>
      <c r="I623" s="388" t="s">
        <v>2702</v>
      </c>
      <c r="J623" s="387"/>
      <c r="K623" s="387"/>
      <c r="L623" s="387"/>
      <c r="M623" s="387"/>
      <c r="N623" s="387"/>
      <c r="O623" s="387"/>
      <c r="P623" s="387"/>
      <c r="Q623" s="387"/>
      <c r="R623" s="387"/>
      <c r="S623" s="387"/>
      <c r="T623" s="387"/>
      <c r="U623" s="387"/>
      <c r="V623" s="387"/>
    </row>
    <row r="624" spans="1:22" s="383" customFormat="1" ht="33.75" outlineLevel="1" x14ac:dyDescent="0.2">
      <c r="A624" s="405">
        <v>621</v>
      </c>
      <c r="C624" s="9" t="str">
        <f t="shared" si="14"/>
        <v>9</v>
      </c>
      <c r="D624" s="9" t="s">
        <v>3364</v>
      </c>
      <c r="E624" s="11"/>
      <c r="F624" s="11"/>
      <c r="G624" s="11"/>
      <c r="H624" s="11"/>
      <c r="I624" s="10" t="s">
        <v>3365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s="383" customFormat="1" ht="33.75" outlineLevel="1" x14ac:dyDescent="0.2">
      <c r="A625" s="405">
        <v>622</v>
      </c>
      <c r="C625" s="9" t="str">
        <f t="shared" si="14"/>
        <v>9</v>
      </c>
      <c r="D625" s="9" t="s">
        <v>3366</v>
      </c>
      <c r="E625" s="11"/>
      <c r="F625" s="11"/>
      <c r="G625" s="11"/>
      <c r="H625" s="11"/>
      <c r="I625" s="10" t="s">
        <v>3367</v>
      </c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s="383" customFormat="1" ht="33.75" outlineLevel="1" x14ac:dyDescent="0.2">
      <c r="A626" s="405">
        <v>623</v>
      </c>
      <c r="C626" s="11" t="str">
        <f t="shared" si="14"/>
        <v/>
      </c>
      <c r="D626" s="11"/>
      <c r="E626" s="11"/>
      <c r="F626" s="11"/>
      <c r="G626" s="11"/>
      <c r="H626" s="11"/>
      <c r="I626" s="2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s="383" customFormat="1" ht="33.75" x14ac:dyDescent="0.2">
      <c r="A627" s="405">
        <v>624</v>
      </c>
      <c r="C627" s="11" t="str">
        <f t="shared" si="14"/>
        <v/>
      </c>
      <c r="D627" s="11"/>
      <c r="E627" s="11"/>
      <c r="F627" s="11"/>
      <c r="G627" s="11"/>
      <c r="H627" s="11"/>
      <c r="I627" s="2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s="383" customFormat="1" ht="33.75" x14ac:dyDescent="0.2">
      <c r="A628" s="405">
        <v>625</v>
      </c>
      <c r="C628" s="11" t="str">
        <f t="shared" si="14"/>
        <v/>
      </c>
      <c r="D628" s="11"/>
      <c r="E628" s="11"/>
      <c r="F628" s="11"/>
      <c r="G628" s="11"/>
      <c r="H628" s="11"/>
      <c r="I628" s="2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s="383" customFormat="1" ht="35.25" x14ac:dyDescent="0.2">
      <c r="A629" s="405">
        <v>626</v>
      </c>
      <c r="C629" s="384" t="str">
        <f t="shared" si="14"/>
        <v/>
      </c>
      <c r="D629" s="384"/>
      <c r="E629" s="384"/>
      <c r="F629" s="384"/>
      <c r="G629" s="384"/>
      <c r="H629" s="384"/>
      <c r="I629" s="385" t="s">
        <v>147</v>
      </c>
      <c r="J629" s="384"/>
      <c r="K629" s="384"/>
      <c r="L629" s="384"/>
      <c r="M629" s="384"/>
      <c r="N629" s="384"/>
      <c r="O629" s="384"/>
      <c r="P629" s="384"/>
      <c r="Q629" s="384"/>
      <c r="R629" s="384"/>
      <c r="S629" s="384"/>
      <c r="T629" s="384"/>
      <c r="U629" s="384"/>
      <c r="V629" s="384"/>
    </row>
    <row r="630" spans="1:22" s="383" customFormat="1" ht="35.25" outlineLevel="1" x14ac:dyDescent="0.2">
      <c r="A630" s="405">
        <v>627</v>
      </c>
      <c r="C630" s="387" t="str">
        <f t="shared" si="14"/>
        <v/>
      </c>
      <c r="D630" s="387"/>
      <c r="E630" s="387"/>
      <c r="F630" s="387"/>
      <c r="G630" s="387"/>
      <c r="H630" s="387"/>
      <c r="I630" s="388" t="s">
        <v>2658</v>
      </c>
      <c r="J630" s="387"/>
      <c r="K630" s="387"/>
      <c r="L630" s="387"/>
      <c r="M630" s="387"/>
      <c r="N630" s="387"/>
      <c r="O630" s="387"/>
      <c r="P630" s="387"/>
      <c r="Q630" s="387"/>
      <c r="R630" s="387"/>
      <c r="S630" s="387"/>
      <c r="T630" s="387"/>
      <c r="U630" s="387"/>
      <c r="V630" s="387"/>
    </row>
    <row r="631" spans="1:22" s="383" customFormat="1" ht="35.25" outlineLevel="1" x14ac:dyDescent="0.2">
      <c r="A631" s="405">
        <v>628</v>
      </c>
      <c r="C631" s="387" t="str">
        <f t="shared" si="14"/>
        <v/>
      </c>
      <c r="D631" s="387"/>
      <c r="E631" s="387"/>
      <c r="F631" s="387"/>
      <c r="G631" s="387"/>
      <c r="H631" s="387"/>
      <c r="I631" s="388" t="s">
        <v>7</v>
      </c>
      <c r="J631" s="387"/>
      <c r="K631" s="387"/>
      <c r="L631" s="387"/>
      <c r="M631" s="387"/>
      <c r="N631" s="387"/>
      <c r="O631" s="387"/>
      <c r="P631" s="387"/>
      <c r="Q631" s="387"/>
      <c r="R631" s="387"/>
      <c r="S631" s="387"/>
      <c r="T631" s="387"/>
      <c r="U631" s="387"/>
      <c r="V631" s="387"/>
    </row>
    <row r="632" spans="1:22" s="383" customFormat="1" ht="35.25" outlineLevel="1" x14ac:dyDescent="0.2">
      <c r="A632" s="405">
        <v>629</v>
      </c>
      <c r="C632" s="387" t="str">
        <f t="shared" si="14"/>
        <v/>
      </c>
      <c r="D632" s="387"/>
      <c r="E632" s="387"/>
      <c r="F632" s="387"/>
      <c r="G632" s="387"/>
      <c r="H632" s="387"/>
      <c r="I632" s="388" t="s">
        <v>2039</v>
      </c>
      <c r="J632" s="387"/>
      <c r="K632" s="387"/>
      <c r="L632" s="387"/>
      <c r="M632" s="387"/>
      <c r="N632" s="387"/>
      <c r="O632" s="387"/>
      <c r="P632" s="387"/>
      <c r="Q632" s="387"/>
      <c r="R632" s="387"/>
      <c r="S632" s="387"/>
      <c r="T632" s="387"/>
      <c r="U632" s="387"/>
      <c r="V632" s="387"/>
    </row>
    <row r="633" spans="1:22" s="383" customFormat="1" ht="39" outlineLevel="1" x14ac:dyDescent="0.2">
      <c r="A633" s="405">
        <v>630</v>
      </c>
      <c r="C633" s="9" t="str">
        <f t="shared" si="14"/>
        <v>3</v>
      </c>
      <c r="D633" s="9" t="s">
        <v>1016</v>
      </c>
      <c r="E633" s="9" t="s">
        <v>1017</v>
      </c>
      <c r="F633" s="8">
        <v>45742</v>
      </c>
      <c r="G633" s="9" t="s">
        <v>767</v>
      </c>
      <c r="H633" s="8" t="s">
        <v>1018</v>
      </c>
      <c r="I633" s="10" t="s">
        <v>1019</v>
      </c>
      <c r="J633" s="9">
        <v>8.1999999999999993</v>
      </c>
      <c r="K633" s="9" t="s">
        <v>883</v>
      </c>
      <c r="L633" s="9" t="s">
        <v>872</v>
      </c>
      <c r="M633" s="9" t="s">
        <v>784</v>
      </c>
      <c r="N633" s="9" t="s">
        <v>880</v>
      </c>
      <c r="O633" s="9" t="s">
        <v>874</v>
      </c>
      <c r="P633" s="9" t="s">
        <v>1020</v>
      </c>
      <c r="Q633" s="9" t="str">
        <f>M633</f>
        <v>Sahachart S.</v>
      </c>
      <c r="R633" s="9" t="s">
        <v>896</v>
      </c>
      <c r="S633" s="9" t="s">
        <v>791</v>
      </c>
      <c r="T633" s="9"/>
      <c r="U633" s="9"/>
      <c r="V633" s="12" t="s">
        <v>768</v>
      </c>
    </row>
    <row r="634" spans="1:22" s="383" customFormat="1" ht="39" outlineLevel="1" x14ac:dyDescent="0.2">
      <c r="A634" s="405">
        <v>631</v>
      </c>
      <c r="C634" s="9" t="str">
        <f t="shared" si="14"/>
        <v>3</v>
      </c>
      <c r="D634" s="9" t="s">
        <v>1016</v>
      </c>
      <c r="E634" s="9" t="s">
        <v>1017</v>
      </c>
      <c r="F634" s="8">
        <v>45870</v>
      </c>
      <c r="G634" s="9" t="s">
        <v>769</v>
      </c>
      <c r="H634" s="8" t="s">
        <v>1021</v>
      </c>
      <c r="I634" s="10" t="s">
        <v>1019</v>
      </c>
      <c r="J634" s="9">
        <v>8.1999999999999993</v>
      </c>
      <c r="K634" s="9" t="s">
        <v>883</v>
      </c>
      <c r="L634" s="9" t="s">
        <v>872</v>
      </c>
      <c r="M634" s="9" t="s">
        <v>784</v>
      </c>
      <c r="N634" s="9" t="s">
        <v>880</v>
      </c>
      <c r="O634" s="9" t="s">
        <v>874</v>
      </c>
      <c r="P634" s="9" t="s">
        <v>1020</v>
      </c>
      <c r="Q634" s="9" t="str">
        <f>M634</f>
        <v>Sahachart S.</v>
      </c>
      <c r="R634" s="9" t="s">
        <v>896</v>
      </c>
      <c r="S634" s="9" t="s">
        <v>791</v>
      </c>
      <c r="T634" s="9"/>
      <c r="U634" s="9"/>
      <c r="V634" s="12" t="s">
        <v>768</v>
      </c>
    </row>
    <row r="635" spans="1:22" s="383" customFormat="1" ht="39" outlineLevel="1" x14ac:dyDescent="0.2">
      <c r="A635" s="405">
        <v>632</v>
      </c>
      <c r="C635" s="9" t="str">
        <f t="shared" si="14"/>
        <v>3</v>
      </c>
      <c r="D635" s="9" t="s">
        <v>1022</v>
      </c>
      <c r="E635" s="9" t="s">
        <v>1023</v>
      </c>
      <c r="F635" s="8">
        <v>45742</v>
      </c>
      <c r="G635" s="9" t="s">
        <v>767</v>
      </c>
      <c r="H635" s="9" t="s">
        <v>1024</v>
      </c>
      <c r="I635" s="10" t="s">
        <v>1025</v>
      </c>
      <c r="J635" s="9">
        <v>8.1999999999999993</v>
      </c>
      <c r="K635" s="9" t="s">
        <v>883</v>
      </c>
      <c r="L635" s="9" t="s">
        <v>872</v>
      </c>
      <c r="M635" s="9" t="s">
        <v>784</v>
      </c>
      <c r="N635" s="9" t="s">
        <v>880</v>
      </c>
      <c r="O635" s="9" t="s">
        <v>874</v>
      </c>
      <c r="P635" s="9" t="s">
        <v>1020</v>
      </c>
      <c r="Q635" s="9" t="str">
        <f t="shared" ref="Q635:Q657" si="15">M635</f>
        <v>Sahachart S.</v>
      </c>
      <c r="R635" s="9" t="s">
        <v>896</v>
      </c>
      <c r="S635" s="9" t="s">
        <v>791</v>
      </c>
      <c r="T635" s="9"/>
      <c r="U635" s="9"/>
      <c r="V635" s="12" t="s">
        <v>768</v>
      </c>
    </row>
    <row r="636" spans="1:22" s="383" customFormat="1" ht="39" outlineLevel="1" x14ac:dyDescent="0.2">
      <c r="A636" s="405">
        <v>633</v>
      </c>
      <c r="C636" s="9" t="str">
        <f t="shared" si="14"/>
        <v>3</v>
      </c>
      <c r="D636" s="9" t="s">
        <v>1022</v>
      </c>
      <c r="E636" s="9" t="s">
        <v>1023</v>
      </c>
      <c r="F636" s="8">
        <v>45812</v>
      </c>
      <c r="G636" s="9" t="s">
        <v>769</v>
      </c>
      <c r="H636" s="9" t="s">
        <v>1026</v>
      </c>
      <c r="I636" s="10" t="s">
        <v>1025</v>
      </c>
      <c r="J636" s="9">
        <v>8.1999999999999993</v>
      </c>
      <c r="K636" s="9" t="s">
        <v>883</v>
      </c>
      <c r="L636" s="9" t="s">
        <v>872</v>
      </c>
      <c r="M636" s="9" t="s">
        <v>784</v>
      </c>
      <c r="N636" s="9" t="s">
        <v>880</v>
      </c>
      <c r="O636" s="9" t="s">
        <v>874</v>
      </c>
      <c r="P636" s="9" t="s">
        <v>1020</v>
      </c>
      <c r="Q636" s="9" t="str">
        <f t="shared" si="15"/>
        <v>Sahachart S.</v>
      </c>
      <c r="R636" s="9" t="s">
        <v>896</v>
      </c>
      <c r="S636" s="9" t="s">
        <v>791</v>
      </c>
      <c r="T636" s="9"/>
      <c r="U636" s="9"/>
      <c r="V636" s="12" t="s">
        <v>768</v>
      </c>
    </row>
    <row r="637" spans="1:22" s="383" customFormat="1" ht="39" outlineLevel="1" x14ac:dyDescent="0.2">
      <c r="A637" s="405">
        <v>634</v>
      </c>
      <c r="C637" s="9" t="str">
        <f t="shared" si="14"/>
        <v>3</v>
      </c>
      <c r="D637" s="9" t="s">
        <v>1027</v>
      </c>
      <c r="E637" s="9" t="s">
        <v>1028</v>
      </c>
      <c r="F637" s="8">
        <v>45917</v>
      </c>
      <c r="G637" s="9" t="s">
        <v>767</v>
      </c>
      <c r="H637" s="9" t="s">
        <v>1029</v>
      </c>
      <c r="I637" s="10" t="s">
        <v>1030</v>
      </c>
      <c r="J637" s="9">
        <v>8.1999999999999993</v>
      </c>
      <c r="K637" s="9" t="s">
        <v>865</v>
      </c>
      <c r="L637" s="9" t="s">
        <v>792</v>
      </c>
      <c r="M637" s="9" t="s">
        <v>900</v>
      </c>
      <c r="N637" s="9" t="s">
        <v>787</v>
      </c>
      <c r="O637" s="9" t="s">
        <v>788</v>
      </c>
      <c r="P637" s="9" t="s">
        <v>1020</v>
      </c>
      <c r="Q637" s="9" t="str">
        <f t="shared" si="15"/>
        <v>Jaturong W.</v>
      </c>
      <c r="R637" s="9" t="s">
        <v>896</v>
      </c>
      <c r="S637" s="9" t="s">
        <v>791</v>
      </c>
      <c r="T637" s="9"/>
      <c r="U637" s="9"/>
      <c r="V637" s="12" t="s">
        <v>768</v>
      </c>
    </row>
    <row r="638" spans="1:22" s="383" customFormat="1" ht="39" outlineLevel="1" x14ac:dyDescent="0.2">
      <c r="A638" s="405">
        <v>635</v>
      </c>
      <c r="C638" s="9" t="str">
        <f t="shared" si="14"/>
        <v>3</v>
      </c>
      <c r="D638" s="9" t="s">
        <v>1031</v>
      </c>
      <c r="E638" s="9" t="s">
        <v>1032</v>
      </c>
      <c r="F638" s="13">
        <v>45733</v>
      </c>
      <c r="G638" s="9" t="s">
        <v>767</v>
      </c>
      <c r="H638" s="13" t="s">
        <v>1033</v>
      </c>
      <c r="I638" s="10" t="s">
        <v>1034</v>
      </c>
      <c r="J638" s="9">
        <v>8.1999999999999993</v>
      </c>
      <c r="K638" s="9" t="s">
        <v>883</v>
      </c>
      <c r="L638" s="9" t="s">
        <v>872</v>
      </c>
      <c r="M638" s="9" t="s">
        <v>784</v>
      </c>
      <c r="N638" s="9" t="s">
        <v>880</v>
      </c>
      <c r="O638" s="9" t="s">
        <v>874</v>
      </c>
      <c r="P638" s="9" t="s">
        <v>1020</v>
      </c>
      <c r="Q638" s="9" t="str">
        <f t="shared" si="15"/>
        <v>Sahachart S.</v>
      </c>
      <c r="R638" s="9" t="s">
        <v>896</v>
      </c>
      <c r="S638" s="9" t="s">
        <v>791</v>
      </c>
      <c r="T638" s="9"/>
      <c r="U638" s="9"/>
      <c r="V638" s="12" t="s">
        <v>768</v>
      </c>
    </row>
    <row r="639" spans="1:22" s="383" customFormat="1" ht="39" outlineLevel="1" x14ac:dyDescent="0.2">
      <c r="A639" s="405">
        <v>636</v>
      </c>
      <c r="C639" s="9" t="str">
        <f t="shared" si="14"/>
        <v>3</v>
      </c>
      <c r="D639" s="9" t="s">
        <v>1031</v>
      </c>
      <c r="E639" s="9" t="s">
        <v>1032</v>
      </c>
      <c r="F639" s="13">
        <v>45884</v>
      </c>
      <c r="G639" s="9" t="s">
        <v>769</v>
      </c>
      <c r="H639" s="13" t="s">
        <v>1035</v>
      </c>
      <c r="I639" s="10" t="s">
        <v>1034</v>
      </c>
      <c r="J639" s="9">
        <v>8.1999999999999993</v>
      </c>
      <c r="K639" s="9" t="s">
        <v>883</v>
      </c>
      <c r="L639" s="9" t="s">
        <v>872</v>
      </c>
      <c r="M639" s="9" t="s">
        <v>784</v>
      </c>
      <c r="N639" s="9" t="s">
        <v>880</v>
      </c>
      <c r="O639" s="9" t="s">
        <v>874</v>
      </c>
      <c r="P639" s="9" t="s">
        <v>1020</v>
      </c>
      <c r="Q639" s="9" t="str">
        <f t="shared" si="15"/>
        <v>Sahachart S.</v>
      </c>
      <c r="R639" s="9" t="s">
        <v>896</v>
      </c>
      <c r="S639" s="9" t="s">
        <v>791</v>
      </c>
      <c r="T639" s="9"/>
      <c r="U639" s="9"/>
      <c r="V639" s="12" t="s">
        <v>768</v>
      </c>
    </row>
    <row r="640" spans="1:22" s="383" customFormat="1" ht="39" outlineLevel="1" x14ac:dyDescent="0.2">
      <c r="A640" s="405">
        <v>637</v>
      </c>
      <c r="C640" s="9" t="str">
        <f t="shared" si="14"/>
        <v>3</v>
      </c>
      <c r="D640" s="9" t="s">
        <v>1036</v>
      </c>
      <c r="E640" s="9" t="s">
        <v>1037</v>
      </c>
      <c r="F640" s="13">
        <v>45733</v>
      </c>
      <c r="G640" s="9" t="s">
        <v>767</v>
      </c>
      <c r="H640" s="13" t="s">
        <v>1038</v>
      </c>
      <c r="I640" s="10" t="s">
        <v>1039</v>
      </c>
      <c r="J640" s="9">
        <v>8.1999999999999993</v>
      </c>
      <c r="K640" s="9" t="s">
        <v>883</v>
      </c>
      <c r="L640" s="9" t="s">
        <v>872</v>
      </c>
      <c r="M640" s="9" t="s">
        <v>784</v>
      </c>
      <c r="N640" s="9" t="s">
        <v>880</v>
      </c>
      <c r="O640" s="9" t="s">
        <v>874</v>
      </c>
      <c r="P640" s="9" t="s">
        <v>1020</v>
      </c>
      <c r="Q640" s="9" t="str">
        <f t="shared" si="15"/>
        <v>Sahachart S.</v>
      </c>
      <c r="R640" s="9" t="s">
        <v>896</v>
      </c>
      <c r="S640" s="9" t="s">
        <v>791</v>
      </c>
      <c r="T640" s="9"/>
      <c r="U640" s="9"/>
      <c r="V640" s="12" t="s">
        <v>768</v>
      </c>
    </row>
    <row r="641" spans="1:22" s="383" customFormat="1" ht="39" outlineLevel="1" x14ac:dyDescent="0.2">
      <c r="A641" s="405">
        <v>638</v>
      </c>
      <c r="C641" s="9" t="str">
        <f t="shared" si="14"/>
        <v>3</v>
      </c>
      <c r="D641" s="9" t="s">
        <v>1036</v>
      </c>
      <c r="E641" s="9" t="s">
        <v>1037</v>
      </c>
      <c r="F641" s="13">
        <v>45856</v>
      </c>
      <c r="G641" s="9" t="s">
        <v>769</v>
      </c>
      <c r="H641" s="13" t="s">
        <v>1040</v>
      </c>
      <c r="I641" s="10" t="s">
        <v>1039</v>
      </c>
      <c r="J641" s="9">
        <v>8.1999999999999993</v>
      </c>
      <c r="K641" s="9" t="s">
        <v>883</v>
      </c>
      <c r="L641" s="9" t="s">
        <v>872</v>
      </c>
      <c r="M641" s="9" t="s">
        <v>784</v>
      </c>
      <c r="N641" s="9" t="s">
        <v>880</v>
      </c>
      <c r="O641" s="9" t="s">
        <v>874</v>
      </c>
      <c r="P641" s="9" t="s">
        <v>1020</v>
      </c>
      <c r="Q641" s="9" t="str">
        <f t="shared" si="15"/>
        <v>Sahachart S.</v>
      </c>
      <c r="R641" s="9" t="s">
        <v>896</v>
      </c>
      <c r="S641" s="9" t="s">
        <v>791</v>
      </c>
      <c r="T641" s="9"/>
      <c r="U641" s="9"/>
      <c r="V641" s="12" t="s">
        <v>768</v>
      </c>
    </row>
    <row r="642" spans="1:22" s="383" customFormat="1" ht="39" outlineLevel="1" x14ac:dyDescent="0.2">
      <c r="A642" s="405">
        <v>639</v>
      </c>
      <c r="C642" s="9" t="str">
        <f t="shared" si="14"/>
        <v>3</v>
      </c>
      <c r="D642" s="9" t="s">
        <v>1041</v>
      </c>
      <c r="E642" s="9" t="s">
        <v>1042</v>
      </c>
      <c r="F642" s="8">
        <v>45796</v>
      </c>
      <c r="G642" s="9" t="s">
        <v>767</v>
      </c>
      <c r="H642" s="9" t="s">
        <v>1043</v>
      </c>
      <c r="I642" s="10" t="s">
        <v>1044</v>
      </c>
      <c r="J642" s="9">
        <v>8.1999999999999993</v>
      </c>
      <c r="K642" s="9" t="s">
        <v>865</v>
      </c>
      <c r="L642" s="9" t="s">
        <v>792</v>
      </c>
      <c r="M642" s="9" t="s">
        <v>900</v>
      </c>
      <c r="N642" s="9" t="s">
        <v>787</v>
      </c>
      <c r="O642" s="9" t="s">
        <v>788</v>
      </c>
      <c r="P642" s="9" t="s">
        <v>1020</v>
      </c>
      <c r="Q642" s="9" t="str">
        <f t="shared" si="15"/>
        <v>Jaturong W.</v>
      </c>
      <c r="R642" s="9" t="s">
        <v>896</v>
      </c>
      <c r="S642" s="9" t="s">
        <v>791</v>
      </c>
      <c r="T642" s="9"/>
      <c r="U642" s="9"/>
      <c r="V642" s="12" t="s">
        <v>768</v>
      </c>
    </row>
    <row r="643" spans="1:22" s="383" customFormat="1" ht="33.75" outlineLevel="1" x14ac:dyDescent="0.2">
      <c r="A643" s="405">
        <v>640</v>
      </c>
      <c r="C643" s="9" t="str">
        <f t="shared" si="14"/>
        <v>3</v>
      </c>
      <c r="D643" s="9" t="s">
        <v>1045</v>
      </c>
      <c r="E643" s="9"/>
      <c r="F643" s="8"/>
      <c r="G643" s="9"/>
      <c r="H643" s="9"/>
      <c r="I643" s="10" t="s">
        <v>1046</v>
      </c>
      <c r="J643" s="9"/>
      <c r="K643" s="9" t="s">
        <v>883</v>
      </c>
      <c r="L643" s="9" t="s">
        <v>872</v>
      </c>
      <c r="M643" s="9" t="s">
        <v>784</v>
      </c>
      <c r="N643" s="9" t="s">
        <v>880</v>
      </c>
      <c r="O643" s="9" t="s">
        <v>874</v>
      </c>
      <c r="P643" s="9" t="s">
        <v>1020</v>
      </c>
      <c r="Q643" s="9" t="str">
        <f t="shared" si="15"/>
        <v>Sahachart S.</v>
      </c>
      <c r="R643" s="9" t="s">
        <v>896</v>
      </c>
      <c r="S643" s="9" t="s">
        <v>791</v>
      </c>
      <c r="T643" s="9"/>
      <c r="U643" s="9"/>
      <c r="V643" s="11"/>
    </row>
    <row r="644" spans="1:22" s="383" customFormat="1" ht="39" outlineLevel="1" x14ac:dyDescent="0.2">
      <c r="A644" s="405">
        <v>641</v>
      </c>
      <c r="C644" s="9" t="str">
        <f t="shared" si="14"/>
        <v>3</v>
      </c>
      <c r="D644" s="9" t="s">
        <v>1047</v>
      </c>
      <c r="E644" s="9" t="s">
        <v>1048</v>
      </c>
      <c r="F644" s="8">
        <v>46062</v>
      </c>
      <c r="G644" s="9" t="s">
        <v>767</v>
      </c>
      <c r="H644" s="9" t="s">
        <v>1049</v>
      </c>
      <c r="I644" s="10" t="s">
        <v>1050</v>
      </c>
      <c r="J644" s="9"/>
      <c r="K644" s="9" t="s">
        <v>865</v>
      </c>
      <c r="L644" s="9" t="s">
        <v>792</v>
      </c>
      <c r="M644" s="9" t="s">
        <v>900</v>
      </c>
      <c r="N644" s="9" t="s">
        <v>787</v>
      </c>
      <c r="O644" s="9" t="s">
        <v>788</v>
      </c>
      <c r="P644" s="9" t="s">
        <v>1020</v>
      </c>
      <c r="Q644" s="9" t="str">
        <f t="shared" si="15"/>
        <v>Jaturong W.</v>
      </c>
      <c r="R644" s="9" t="s">
        <v>896</v>
      </c>
      <c r="S644" s="9" t="s">
        <v>791</v>
      </c>
      <c r="T644" s="9"/>
      <c r="U644" s="9"/>
      <c r="V644" s="12" t="s">
        <v>768</v>
      </c>
    </row>
    <row r="645" spans="1:22" s="383" customFormat="1" ht="39" outlineLevel="1" x14ac:dyDescent="0.2">
      <c r="A645" s="405">
        <v>642</v>
      </c>
      <c r="C645" s="9" t="str">
        <f t="shared" si="14"/>
        <v>3</v>
      </c>
      <c r="D645" s="9" t="s">
        <v>1051</v>
      </c>
      <c r="E645" s="9" t="s">
        <v>1052</v>
      </c>
      <c r="F645" s="8">
        <v>45752</v>
      </c>
      <c r="G645" s="9" t="s">
        <v>767</v>
      </c>
      <c r="H645" s="9" t="s">
        <v>1053</v>
      </c>
      <c r="I645" s="10" t="s">
        <v>1054</v>
      </c>
      <c r="J645" s="9">
        <v>8.1999999999999993</v>
      </c>
      <c r="K645" s="9" t="s">
        <v>883</v>
      </c>
      <c r="L645" s="9" t="s">
        <v>792</v>
      </c>
      <c r="M645" s="9" t="s">
        <v>900</v>
      </c>
      <c r="N645" s="9" t="s">
        <v>787</v>
      </c>
      <c r="O645" s="9" t="s">
        <v>788</v>
      </c>
      <c r="P645" s="9" t="s">
        <v>1020</v>
      </c>
      <c r="Q645" s="9" t="str">
        <f t="shared" si="15"/>
        <v>Jaturong W.</v>
      </c>
      <c r="R645" s="9" t="s">
        <v>896</v>
      </c>
      <c r="S645" s="9" t="s">
        <v>791</v>
      </c>
      <c r="T645" s="9"/>
      <c r="U645" s="9"/>
      <c r="V645" s="12" t="s">
        <v>768</v>
      </c>
    </row>
    <row r="646" spans="1:22" s="383" customFormat="1" ht="39" outlineLevel="1" x14ac:dyDescent="0.2">
      <c r="A646" s="405">
        <v>643</v>
      </c>
      <c r="C646" s="9" t="str">
        <f t="shared" ref="C646:C709" si="16">MID(D646,5,1)</f>
        <v/>
      </c>
      <c r="D646" s="9"/>
      <c r="E646" s="9"/>
      <c r="F646" s="8"/>
      <c r="G646" s="9"/>
      <c r="H646" s="9"/>
      <c r="I646" s="16" t="s">
        <v>1055</v>
      </c>
      <c r="J646" s="14">
        <v>8.1999999999999993</v>
      </c>
      <c r="K646" s="14" t="s">
        <v>883</v>
      </c>
      <c r="L646" s="14" t="s">
        <v>792</v>
      </c>
      <c r="M646" s="14" t="s">
        <v>900</v>
      </c>
      <c r="N646" s="14" t="s">
        <v>787</v>
      </c>
      <c r="O646" s="14" t="s">
        <v>788</v>
      </c>
      <c r="P646" s="14" t="s">
        <v>1020</v>
      </c>
      <c r="Q646" s="14" t="str">
        <f t="shared" si="15"/>
        <v>Jaturong W.</v>
      </c>
      <c r="R646" s="14" t="s">
        <v>896</v>
      </c>
      <c r="S646" s="14" t="s">
        <v>791</v>
      </c>
      <c r="T646" s="14"/>
      <c r="U646" s="14"/>
      <c r="V646" s="18" t="s">
        <v>527</v>
      </c>
    </row>
    <row r="647" spans="1:22" s="392" customFormat="1" ht="67.5" outlineLevel="1" x14ac:dyDescent="0.2">
      <c r="A647" s="405">
        <v>644</v>
      </c>
      <c r="C647" s="14" t="str">
        <f t="shared" si="16"/>
        <v>3</v>
      </c>
      <c r="D647" s="14" t="s">
        <v>464</v>
      </c>
      <c r="E647" s="14" t="s">
        <v>1056</v>
      </c>
      <c r="F647" s="15"/>
      <c r="G647" s="14"/>
      <c r="H647" s="14"/>
      <c r="I647" s="16" t="s">
        <v>1057</v>
      </c>
      <c r="J647" s="14"/>
      <c r="K647" s="14" t="s">
        <v>865</v>
      </c>
      <c r="L647" s="14" t="s">
        <v>792</v>
      </c>
      <c r="M647" s="14" t="s">
        <v>900</v>
      </c>
      <c r="N647" s="14" t="s">
        <v>787</v>
      </c>
      <c r="O647" s="14" t="s">
        <v>788</v>
      </c>
      <c r="P647" s="14" t="s">
        <v>1020</v>
      </c>
      <c r="Q647" s="14" t="str">
        <f t="shared" si="15"/>
        <v>Jaturong W.</v>
      </c>
      <c r="R647" s="14" t="s">
        <v>896</v>
      </c>
      <c r="S647" s="14" t="s">
        <v>791</v>
      </c>
      <c r="T647" s="14"/>
      <c r="U647" s="14"/>
      <c r="V647" s="18" t="s">
        <v>527</v>
      </c>
    </row>
    <row r="648" spans="1:22" s="383" customFormat="1" ht="39" outlineLevel="1" x14ac:dyDescent="0.2">
      <c r="A648" s="405">
        <v>645</v>
      </c>
      <c r="C648" s="9" t="str">
        <f t="shared" si="16"/>
        <v>3</v>
      </c>
      <c r="D648" s="9" t="s">
        <v>530</v>
      </c>
      <c r="E648" s="9" t="s">
        <v>1058</v>
      </c>
      <c r="F648" s="13">
        <v>45742</v>
      </c>
      <c r="G648" s="9" t="s">
        <v>767</v>
      </c>
      <c r="H648" s="9" t="s">
        <v>1059</v>
      </c>
      <c r="I648" s="10" t="s">
        <v>1060</v>
      </c>
      <c r="J648" s="9">
        <v>8.3000000000000007</v>
      </c>
      <c r="K648" s="9" t="s">
        <v>883</v>
      </c>
      <c r="L648" s="9" t="s">
        <v>872</v>
      </c>
      <c r="M648" s="9" t="s">
        <v>784</v>
      </c>
      <c r="N648" s="9" t="s">
        <v>880</v>
      </c>
      <c r="O648" s="9" t="s">
        <v>874</v>
      </c>
      <c r="P648" s="9" t="s">
        <v>1020</v>
      </c>
      <c r="Q648" s="9" t="str">
        <f t="shared" si="15"/>
        <v>Sahachart S.</v>
      </c>
      <c r="R648" s="9" t="s">
        <v>896</v>
      </c>
      <c r="S648" s="9" t="s">
        <v>791</v>
      </c>
      <c r="T648" s="9"/>
      <c r="U648" s="9"/>
      <c r="V648" s="12" t="s">
        <v>768</v>
      </c>
    </row>
    <row r="649" spans="1:22" s="383" customFormat="1" ht="33.75" outlineLevel="1" x14ac:dyDescent="0.2">
      <c r="A649" s="405">
        <v>646</v>
      </c>
      <c r="C649" s="9" t="str">
        <f t="shared" si="16"/>
        <v/>
      </c>
      <c r="D649" s="9"/>
      <c r="E649" s="9"/>
      <c r="F649" s="8"/>
      <c r="G649" s="9"/>
      <c r="H649" s="9"/>
      <c r="I649" s="10" t="s">
        <v>1061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11"/>
    </row>
    <row r="650" spans="1:22" s="383" customFormat="1" ht="33.75" outlineLevel="1" x14ac:dyDescent="0.2">
      <c r="A650" s="405">
        <v>647</v>
      </c>
      <c r="C650" s="9" t="str">
        <f t="shared" si="16"/>
        <v/>
      </c>
      <c r="D650" s="9"/>
      <c r="E650" s="9"/>
      <c r="F650" s="8"/>
      <c r="G650" s="9"/>
      <c r="H650" s="9"/>
      <c r="I650" s="10" t="s">
        <v>1062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11"/>
    </row>
    <row r="651" spans="1:22" s="383" customFormat="1" ht="33.75" outlineLevel="1" x14ac:dyDescent="0.2">
      <c r="A651" s="405">
        <v>648</v>
      </c>
      <c r="C651" s="9" t="str">
        <f t="shared" si="16"/>
        <v/>
      </c>
      <c r="D651" s="9"/>
      <c r="E651" s="9"/>
      <c r="F651" s="8"/>
      <c r="G651" s="9"/>
      <c r="H651" s="9"/>
      <c r="I651" s="10" t="s">
        <v>1063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11"/>
    </row>
    <row r="652" spans="1:22" s="383" customFormat="1" ht="33.75" outlineLevel="1" x14ac:dyDescent="0.2">
      <c r="A652" s="405">
        <v>649</v>
      </c>
      <c r="C652" s="9" t="str">
        <f t="shared" si="16"/>
        <v/>
      </c>
      <c r="D652" s="9"/>
      <c r="E652" s="9"/>
      <c r="F652" s="8"/>
      <c r="G652" s="9"/>
      <c r="H652" s="9"/>
      <c r="I652" s="10" t="s">
        <v>1064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11"/>
    </row>
    <row r="653" spans="1:22" s="383" customFormat="1" ht="33.75" outlineLevel="1" x14ac:dyDescent="0.2">
      <c r="A653" s="405">
        <v>650</v>
      </c>
      <c r="C653" s="9" t="str">
        <f t="shared" si="16"/>
        <v/>
      </c>
      <c r="D653" s="9"/>
      <c r="E653" s="9"/>
      <c r="F653" s="8"/>
      <c r="G653" s="9"/>
      <c r="H653" s="9"/>
      <c r="I653" s="10" t="s">
        <v>1065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11"/>
    </row>
    <row r="654" spans="1:22" s="383" customFormat="1" ht="33.75" outlineLevel="1" x14ac:dyDescent="0.2">
      <c r="A654" s="405">
        <v>651</v>
      </c>
      <c r="C654" s="9" t="str">
        <f t="shared" si="16"/>
        <v/>
      </c>
      <c r="D654" s="9"/>
      <c r="E654" s="9"/>
      <c r="F654" s="8"/>
      <c r="G654" s="9"/>
      <c r="H654" s="9"/>
      <c r="I654" s="10" t="s">
        <v>1066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11"/>
    </row>
    <row r="655" spans="1:22" s="383" customFormat="1" ht="39" outlineLevel="1" x14ac:dyDescent="0.2">
      <c r="A655" s="405">
        <v>652</v>
      </c>
      <c r="C655" s="9" t="str">
        <f t="shared" si="16"/>
        <v>3</v>
      </c>
      <c r="D655" s="9" t="s">
        <v>1067</v>
      </c>
      <c r="E655" s="9" t="s">
        <v>1068</v>
      </c>
      <c r="F655" s="8">
        <v>45947</v>
      </c>
      <c r="G655" s="9" t="s">
        <v>767</v>
      </c>
      <c r="H655" s="9" t="s">
        <v>1069</v>
      </c>
      <c r="I655" s="10" t="s">
        <v>1070</v>
      </c>
      <c r="J655" s="9"/>
      <c r="K655" s="9"/>
      <c r="L655" s="9"/>
      <c r="M655" s="9"/>
      <c r="N655" s="9"/>
      <c r="O655" s="9"/>
      <c r="P655" s="9" t="s">
        <v>1020</v>
      </c>
      <c r="Q655" s="9">
        <f t="shared" si="15"/>
        <v>0</v>
      </c>
      <c r="R655" s="9" t="s">
        <v>896</v>
      </c>
      <c r="S655" s="9" t="s">
        <v>791</v>
      </c>
      <c r="T655" s="9"/>
      <c r="U655" s="9"/>
      <c r="V655" s="12" t="s">
        <v>768</v>
      </c>
    </row>
    <row r="656" spans="1:22" s="383" customFormat="1" ht="39" outlineLevel="1" x14ac:dyDescent="0.2">
      <c r="A656" s="405">
        <v>653</v>
      </c>
      <c r="C656" s="9" t="str">
        <f t="shared" si="16"/>
        <v>3</v>
      </c>
      <c r="D656" s="9" t="s">
        <v>1071</v>
      </c>
      <c r="E656" s="9" t="s">
        <v>1072</v>
      </c>
      <c r="F656" s="8">
        <v>45901</v>
      </c>
      <c r="G656" s="9" t="s">
        <v>767</v>
      </c>
      <c r="H656" s="9" t="s">
        <v>1073</v>
      </c>
      <c r="I656" s="10" t="s">
        <v>1074</v>
      </c>
      <c r="J656" s="9"/>
      <c r="K656" s="9"/>
      <c r="L656" s="9"/>
      <c r="M656" s="9"/>
      <c r="N656" s="9"/>
      <c r="O656" s="9"/>
      <c r="P656" s="9" t="s">
        <v>1020</v>
      </c>
      <c r="Q656" s="9">
        <f t="shared" si="15"/>
        <v>0</v>
      </c>
      <c r="R656" s="9" t="s">
        <v>896</v>
      </c>
      <c r="S656" s="9" t="s">
        <v>791</v>
      </c>
      <c r="T656" s="9"/>
      <c r="U656" s="9"/>
      <c r="V656" s="12" t="s">
        <v>768</v>
      </c>
    </row>
    <row r="657" spans="1:22" s="383" customFormat="1" ht="33.75" outlineLevel="1" x14ac:dyDescent="0.2">
      <c r="A657" s="405">
        <v>654</v>
      </c>
      <c r="C657" s="9" t="str">
        <f t="shared" si="16"/>
        <v>3</v>
      </c>
      <c r="D657" s="9" t="s">
        <v>1075</v>
      </c>
      <c r="E657" s="9"/>
      <c r="F657" s="8"/>
      <c r="G657" s="9"/>
      <c r="H657" s="9"/>
      <c r="I657" s="10" t="s">
        <v>1076</v>
      </c>
      <c r="J657" s="9"/>
      <c r="K657" s="9"/>
      <c r="L657" s="9"/>
      <c r="M657" s="9"/>
      <c r="N657" s="9"/>
      <c r="O657" s="9"/>
      <c r="P657" s="9" t="s">
        <v>1020</v>
      </c>
      <c r="Q657" s="9">
        <f t="shared" si="15"/>
        <v>0</v>
      </c>
      <c r="R657" s="9" t="s">
        <v>896</v>
      </c>
      <c r="S657" s="9" t="s">
        <v>791</v>
      </c>
      <c r="T657" s="9"/>
      <c r="U657" s="9"/>
      <c r="V657" s="11"/>
    </row>
    <row r="658" spans="1:22" s="383" customFormat="1" ht="67.5" outlineLevel="1" x14ac:dyDescent="0.2">
      <c r="A658" s="405">
        <v>655</v>
      </c>
      <c r="C658" s="9" t="str">
        <f t="shared" si="16"/>
        <v>3</v>
      </c>
      <c r="D658" s="9" t="s">
        <v>1077</v>
      </c>
      <c r="E658" s="19" t="s">
        <v>1078</v>
      </c>
      <c r="F658" s="8" t="s">
        <v>1079</v>
      </c>
      <c r="G658" s="9"/>
      <c r="H658" s="9"/>
      <c r="I658" s="10" t="s">
        <v>1080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1"/>
    </row>
    <row r="659" spans="1:22" s="383" customFormat="1" ht="33.75" outlineLevel="1" x14ac:dyDescent="0.2">
      <c r="A659" s="405">
        <v>656</v>
      </c>
      <c r="C659" s="9" t="str">
        <f t="shared" si="16"/>
        <v>3</v>
      </c>
      <c r="D659" s="9" t="s">
        <v>1081</v>
      </c>
      <c r="E659" s="9"/>
      <c r="F659" s="8"/>
      <c r="G659" s="9"/>
      <c r="H659" s="9"/>
      <c r="I659" s="10" t="s">
        <v>1082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1"/>
    </row>
    <row r="660" spans="1:22" s="383" customFormat="1" ht="33.75" outlineLevel="1" x14ac:dyDescent="0.2">
      <c r="A660" s="405">
        <v>657</v>
      </c>
      <c r="C660" s="9" t="str">
        <f t="shared" si="16"/>
        <v>3</v>
      </c>
      <c r="D660" s="9" t="s">
        <v>1083</v>
      </c>
      <c r="E660" s="9"/>
      <c r="F660" s="8"/>
      <c r="G660" s="9"/>
      <c r="H660" s="9"/>
      <c r="I660" s="10" t="s">
        <v>1084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/>
    </row>
    <row r="661" spans="1:22" s="383" customFormat="1" ht="33.75" outlineLevel="1" x14ac:dyDescent="0.2">
      <c r="A661" s="405">
        <v>658</v>
      </c>
      <c r="C661" s="9" t="str">
        <f t="shared" si="16"/>
        <v>3</v>
      </c>
      <c r="D661" s="9" t="s">
        <v>1085</v>
      </c>
      <c r="E661" s="9"/>
      <c r="F661" s="8"/>
      <c r="G661" s="9"/>
      <c r="H661" s="9"/>
      <c r="I661" s="10" t="s">
        <v>1086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/>
    </row>
    <row r="662" spans="1:22" s="383" customFormat="1" ht="33.75" outlineLevel="1" x14ac:dyDescent="0.2">
      <c r="A662" s="405">
        <v>659</v>
      </c>
      <c r="C662" s="9" t="str">
        <f t="shared" si="16"/>
        <v>3</v>
      </c>
      <c r="D662" s="9" t="s">
        <v>1087</v>
      </c>
      <c r="E662" s="9"/>
      <c r="F662" s="8"/>
      <c r="G662" s="9"/>
      <c r="H662" s="9"/>
      <c r="I662" s="10" t="s">
        <v>1088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/>
    </row>
    <row r="663" spans="1:22" s="383" customFormat="1" ht="33.75" outlineLevel="1" x14ac:dyDescent="0.2">
      <c r="A663" s="405">
        <v>660</v>
      </c>
      <c r="C663" s="9" t="str">
        <f t="shared" si="16"/>
        <v/>
      </c>
      <c r="D663" s="9"/>
      <c r="E663" s="9"/>
      <c r="F663" s="8"/>
      <c r="G663" s="9"/>
      <c r="H663" s="9"/>
      <c r="I663" s="10" t="s">
        <v>1089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11"/>
    </row>
    <row r="664" spans="1:22" s="383" customFormat="1" ht="33.75" outlineLevel="1" x14ac:dyDescent="0.2">
      <c r="A664" s="405">
        <v>661</v>
      </c>
      <c r="C664" s="9" t="str">
        <f t="shared" si="16"/>
        <v/>
      </c>
      <c r="D664" s="9"/>
      <c r="E664" s="9"/>
      <c r="F664" s="8"/>
      <c r="G664" s="9"/>
      <c r="H664" s="9"/>
      <c r="I664" s="10" t="s">
        <v>1090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11"/>
    </row>
    <row r="665" spans="1:22" s="383" customFormat="1" ht="35.25" outlineLevel="1" x14ac:dyDescent="0.2">
      <c r="A665" s="405">
        <v>662</v>
      </c>
      <c r="C665" s="387" t="str">
        <f t="shared" si="16"/>
        <v/>
      </c>
      <c r="D665" s="387"/>
      <c r="E665" s="387"/>
      <c r="F665" s="387"/>
      <c r="G665" s="387"/>
      <c r="H665" s="387"/>
      <c r="I665" s="388" t="s">
        <v>2659</v>
      </c>
      <c r="J665" s="387"/>
      <c r="K665" s="387"/>
      <c r="L665" s="387"/>
      <c r="M665" s="387"/>
      <c r="N665" s="387"/>
      <c r="O665" s="387"/>
      <c r="P665" s="387"/>
      <c r="Q665" s="387"/>
      <c r="R665" s="387"/>
      <c r="S665" s="387"/>
      <c r="T665" s="387"/>
      <c r="U665" s="387"/>
      <c r="V665" s="387"/>
    </row>
    <row r="666" spans="1:22" s="383" customFormat="1" ht="39" outlineLevel="1" x14ac:dyDescent="0.2">
      <c r="A666" s="405">
        <v>663</v>
      </c>
      <c r="C666" s="9" t="str">
        <f t="shared" si="16"/>
        <v>4</v>
      </c>
      <c r="D666" s="9" t="s">
        <v>3368</v>
      </c>
      <c r="E666" s="9" t="s">
        <v>3369</v>
      </c>
      <c r="F666" s="391">
        <v>45940</v>
      </c>
      <c r="G666" s="9" t="s">
        <v>767</v>
      </c>
      <c r="H666" s="9" t="s">
        <v>3370</v>
      </c>
      <c r="I666" s="10" t="s">
        <v>3371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2" t="s">
        <v>768</v>
      </c>
    </row>
    <row r="667" spans="1:22" s="383" customFormat="1" ht="33.75" outlineLevel="1" x14ac:dyDescent="0.2">
      <c r="A667" s="405">
        <v>664</v>
      </c>
      <c r="C667" s="9" t="str">
        <f t="shared" si="16"/>
        <v>4</v>
      </c>
      <c r="D667" s="9" t="s">
        <v>3372</v>
      </c>
      <c r="E667" s="9"/>
      <c r="F667" s="9"/>
      <c r="G667" s="9"/>
      <c r="H667" s="9"/>
      <c r="I667" s="10" t="s">
        <v>3373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s="383" customFormat="1" ht="35.25" outlineLevel="1" x14ac:dyDescent="0.2">
      <c r="A668" s="405">
        <v>665</v>
      </c>
      <c r="C668" s="387" t="str">
        <f t="shared" si="16"/>
        <v/>
      </c>
      <c r="D668" s="387"/>
      <c r="E668" s="387"/>
      <c r="F668" s="387"/>
      <c r="G668" s="387"/>
      <c r="H668" s="387"/>
      <c r="I668" s="388" t="s">
        <v>2660</v>
      </c>
      <c r="J668" s="387"/>
      <c r="K668" s="387"/>
      <c r="L668" s="387"/>
      <c r="M668" s="387"/>
      <c r="N668" s="387"/>
      <c r="O668" s="387"/>
      <c r="P668" s="387"/>
      <c r="Q668" s="387"/>
      <c r="R668" s="387"/>
      <c r="S668" s="387"/>
      <c r="T668" s="387"/>
      <c r="U668" s="387"/>
      <c r="V668" s="387"/>
    </row>
    <row r="669" spans="1:22" s="383" customFormat="1" ht="39" outlineLevel="1" x14ac:dyDescent="0.2">
      <c r="A669" s="405">
        <v>666</v>
      </c>
      <c r="C669" s="9" t="str">
        <f t="shared" si="16"/>
        <v>5</v>
      </c>
      <c r="D669" s="9" t="s">
        <v>3374</v>
      </c>
      <c r="E669" s="9" t="s">
        <v>3375</v>
      </c>
      <c r="F669" s="391">
        <v>46062</v>
      </c>
      <c r="G669" s="9" t="s">
        <v>767</v>
      </c>
      <c r="H669" s="9" t="s">
        <v>3376</v>
      </c>
      <c r="I669" s="10" t="s">
        <v>3377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2" t="s">
        <v>768</v>
      </c>
    </row>
    <row r="670" spans="1:22" s="383" customFormat="1" ht="39" outlineLevel="1" x14ac:dyDescent="0.2">
      <c r="A670" s="405">
        <v>667</v>
      </c>
      <c r="C670" s="9" t="str">
        <f t="shared" si="16"/>
        <v>5</v>
      </c>
      <c r="D670" s="9" t="s">
        <v>3378</v>
      </c>
      <c r="E670" s="9" t="s">
        <v>3379</v>
      </c>
      <c r="F670" s="391">
        <v>45978</v>
      </c>
      <c r="G670" s="9" t="s">
        <v>767</v>
      </c>
      <c r="H670" s="9" t="s">
        <v>3380</v>
      </c>
      <c r="I670" s="10" t="s">
        <v>3381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2" t="s">
        <v>768</v>
      </c>
    </row>
    <row r="671" spans="1:22" s="383" customFormat="1" ht="33.75" outlineLevel="1" x14ac:dyDescent="0.2">
      <c r="A671" s="405">
        <v>668</v>
      </c>
      <c r="C671" s="9" t="str">
        <f t="shared" si="16"/>
        <v>5</v>
      </c>
      <c r="D671" s="9" t="s">
        <v>3382</v>
      </c>
      <c r="E671" s="9"/>
      <c r="F671" s="9"/>
      <c r="G671" s="9"/>
      <c r="H671" s="9"/>
      <c r="I671" s="10" t="s">
        <v>3383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s="383" customFormat="1" ht="35.25" outlineLevel="1" x14ac:dyDescent="0.2">
      <c r="A672" s="405">
        <v>669</v>
      </c>
      <c r="C672" s="387" t="str">
        <f t="shared" si="16"/>
        <v/>
      </c>
      <c r="D672" s="387"/>
      <c r="E672" s="387"/>
      <c r="F672" s="387"/>
      <c r="G672" s="387"/>
      <c r="H672" s="387"/>
      <c r="I672" s="388" t="s">
        <v>2683</v>
      </c>
      <c r="J672" s="387"/>
      <c r="K672" s="387"/>
      <c r="L672" s="387"/>
      <c r="M672" s="387"/>
      <c r="N672" s="387"/>
      <c r="O672" s="387"/>
      <c r="P672" s="387"/>
      <c r="Q672" s="387"/>
      <c r="R672" s="387"/>
      <c r="S672" s="387"/>
      <c r="T672" s="387"/>
      <c r="U672" s="387"/>
      <c r="V672" s="387"/>
    </row>
    <row r="673" spans="1:22" s="383" customFormat="1" ht="67.5" outlineLevel="1" x14ac:dyDescent="0.2">
      <c r="A673" s="405">
        <v>670</v>
      </c>
      <c r="C673" s="9" t="str">
        <f t="shared" si="16"/>
        <v>6</v>
      </c>
      <c r="D673" s="9" t="s">
        <v>2308</v>
      </c>
      <c r="E673" s="19" t="s">
        <v>3384</v>
      </c>
      <c r="F673" s="8" t="s">
        <v>3385</v>
      </c>
      <c r="G673" s="8"/>
      <c r="H673" s="8"/>
      <c r="I673" s="10" t="s">
        <v>3386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s="383" customFormat="1" ht="67.5" outlineLevel="1" x14ac:dyDescent="0.2">
      <c r="A674" s="405">
        <v>671</v>
      </c>
      <c r="C674" s="9" t="str">
        <f t="shared" si="16"/>
        <v>6</v>
      </c>
      <c r="D674" s="9" t="s">
        <v>2313</v>
      </c>
      <c r="E674" s="19" t="s">
        <v>3387</v>
      </c>
      <c r="F674" s="8" t="s">
        <v>3388</v>
      </c>
      <c r="G674" s="8"/>
      <c r="H674" s="9"/>
      <c r="I674" s="10" t="s">
        <v>3389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s="383" customFormat="1" ht="39" outlineLevel="1" x14ac:dyDescent="0.2">
      <c r="A675" s="405">
        <v>672</v>
      </c>
      <c r="C675" s="9" t="str">
        <f t="shared" si="16"/>
        <v>6</v>
      </c>
      <c r="D675" s="9" t="s">
        <v>2317</v>
      </c>
      <c r="E675" s="9" t="s">
        <v>3390</v>
      </c>
      <c r="F675" s="8">
        <v>46071</v>
      </c>
      <c r="G675" s="9" t="s">
        <v>767</v>
      </c>
      <c r="H675" s="9" t="s">
        <v>3391</v>
      </c>
      <c r="I675" s="10" t="s">
        <v>2318</v>
      </c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2" t="s">
        <v>768</v>
      </c>
    </row>
    <row r="676" spans="1:22" s="383" customFormat="1" ht="67.5" outlineLevel="1" x14ac:dyDescent="0.2">
      <c r="A676" s="405">
        <v>673</v>
      </c>
      <c r="C676" s="9" t="str">
        <f t="shared" si="16"/>
        <v>6</v>
      </c>
      <c r="D676" s="9" t="s">
        <v>2322</v>
      </c>
      <c r="E676" s="19" t="s">
        <v>3392</v>
      </c>
      <c r="F676" s="8" t="s">
        <v>3385</v>
      </c>
      <c r="G676" s="13"/>
      <c r="H676" s="13"/>
      <c r="I676" s="10" t="s">
        <v>3393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s="383" customFormat="1" ht="67.5" outlineLevel="1" x14ac:dyDescent="0.2">
      <c r="A677" s="405">
        <v>674</v>
      </c>
      <c r="C677" s="9" t="str">
        <f t="shared" si="16"/>
        <v>6</v>
      </c>
      <c r="D677" s="9" t="s">
        <v>2326</v>
      </c>
      <c r="E677" s="19" t="s">
        <v>3394</v>
      </c>
      <c r="F677" s="8" t="s">
        <v>3388</v>
      </c>
      <c r="G677" s="13"/>
      <c r="H677" s="13"/>
      <c r="I677" s="10" t="s">
        <v>3395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s="383" customFormat="1" ht="39" outlineLevel="1" x14ac:dyDescent="0.2">
      <c r="A678" s="405">
        <v>675</v>
      </c>
      <c r="C678" s="9" t="str">
        <f t="shared" si="16"/>
        <v>6</v>
      </c>
      <c r="D678" s="9" t="s">
        <v>2330</v>
      </c>
      <c r="E678" s="9" t="s">
        <v>3396</v>
      </c>
      <c r="F678" s="8">
        <v>46099</v>
      </c>
      <c r="G678" s="8" t="s">
        <v>767</v>
      </c>
      <c r="H678" s="9" t="s">
        <v>3397</v>
      </c>
      <c r="I678" s="10" t="s">
        <v>2331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2" t="s">
        <v>768</v>
      </c>
    </row>
    <row r="679" spans="1:22" s="383" customFormat="1" ht="67.5" outlineLevel="1" x14ac:dyDescent="0.2">
      <c r="A679" s="405">
        <v>676</v>
      </c>
      <c r="C679" s="9" t="str">
        <f t="shared" si="16"/>
        <v>6</v>
      </c>
      <c r="D679" s="9" t="s">
        <v>2334</v>
      </c>
      <c r="E679" s="9" t="s">
        <v>3398</v>
      </c>
      <c r="F679" s="8"/>
      <c r="G679" s="8"/>
      <c r="H679" s="9"/>
      <c r="I679" s="10" t="s">
        <v>2335</v>
      </c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s="392" customFormat="1" ht="39" outlineLevel="1" x14ac:dyDescent="0.2">
      <c r="A680" s="405">
        <v>677</v>
      </c>
      <c r="C680" s="14" t="str">
        <f t="shared" si="16"/>
        <v>6</v>
      </c>
      <c r="D680" s="14" t="s">
        <v>2626</v>
      </c>
      <c r="E680" s="14"/>
      <c r="F680" s="15"/>
      <c r="G680" s="14"/>
      <c r="H680" s="14"/>
      <c r="I680" s="16" t="s">
        <v>2627</v>
      </c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8" t="s">
        <v>527</v>
      </c>
    </row>
    <row r="681" spans="1:22" s="383" customFormat="1" ht="67.5" outlineLevel="1" x14ac:dyDescent="0.2">
      <c r="A681" s="405">
        <v>678</v>
      </c>
      <c r="C681" s="9" t="str">
        <f t="shared" si="16"/>
        <v>6</v>
      </c>
      <c r="D681" s="9" t="s">
        <v>2338</v>
      </c>
      <c r="E681" s="19" t="s">
        <v>3399</v>
      </c>
      <c r="F681" s="8" t="s">
        <v>3400</v>
      </c>
      <c r="G681" s="13"/>
      <c r="H681" s="9"/>
      <c r="I681" s="10" t="s">
        <v>2339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s="383" customFormat="1" ht="39" outlineLevel="1" x14ac:dyDescent="0.2">
      <c r="A682" s="405">
        <v>679</v>
      </c>
      <c r="C682" s="9" t="str">
        <f t="shared" si="16"/>
        <v>6</v>
      </c>
      <c r="D682" s="9" t="s">
        <v>2629</v>
      </c>
      <c r="E682" s="9" t="s">
        <v>3401</v>
      </c>
      <c r="F682" s="8">
        <v>46065</v>
      </c>
      <c r="G682" s="9" t="s">
        <v>767</v>
      </c>
      <c r="H682" s="9" t="s">
        <v>3402</v>
      </c>
      <c r="I682" s="10" t="s">
        <v>2630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2" t="s">
        <v>768</v>
      </c>
    </row>
    <row r="683" spans="1:22" s="383" customFormat="1" ht="33.75" outlineLevel="1" x14ac:dyDescent="0.2">
      <c r="A683" s="405">
        <v>680</v>
      </c>
      <c r="C683" s="9" t="str">
        <f t="shared" si="16"/>
        <v>6</v>
      </c>
      <c r="D683" s="9" t="s">
        <v>2633</v>
      </c>
      <c r="E683" s="9"/>
      <c r="F683" s="8"/>
      <c r="G683" s="9"/>
      <c r="H683" s="9"/>
      <c r="I683" s="10" t="s">
        <v>2634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s="383" customFormat="1" ht="33.75" outlineLevel="1" x14ac:dyDescent="0.2">
      <c r="A684" s="405">
        <v>681</v>
      </c>
      <c r="C684" s="9" t="str">
        <f t="shared" si="16"/>
        <v>6</v>
      </c>
      <c r="D684" s="9" t="s">
        <v>2626</v>
      </c>
      <c r="E684" s="9"/>
      <c r="F684" s="8"/>
      <c r="G684" s="9"/>
      <c r="H684" s="9"/>
      <c r="I684" s="10" t="s">
        <v>2637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s="383" customFormat="1" ht="33.75" outlineLevel="1" x14ac:dyDescent="0.2">
      <c r="A685" s="405">
        <v>682</v>
      </c>
      <c r="C685" s="9" t="str">
        <f t="shared" si="16"/>
        <v>6</v>
      </c>
      <c r="D685" s="9" t="s">
        <v>2626</v>
      </c>
      <c r="E685" s="9"/>
      <c r="F685" s="8"/>
      <c r="G685" s="9"/>
      <c r="H685" s="9"/>
      <c r="I685" s="10" t="s">
        <v>2639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s="383" customFormat="1" ht="35.25" outlineLevel="1" x14ac:dyDescent="0.2">
      <c r="A686" s="405">
        <v>683</v>
      </c>
      <c r="C686" s="387" t="str">
        <f t="shared" si="16"/>
        <v/>
      </c>
      <c r="D686" s="387"/>
      <c r="E686" s="387"/>
      <c r="F686" s="387"/>
      <c r="G686" s="387"/>
      <c r="H686" s="387"/>
      <c r="I686" s="388" t="s">
        <v>2699</v>
      </c>
      <c r="J686" s="387"/>
      <c r="K686" s="387"/>
      <c r="L686" s="387"/>
      <c r="M686" s="387"/>
      <c r="N686" s="387"/>
      <c r="O686" s="387"/>
      <c r="P686" s="387"/>
      <c r="Q686" s="387"/>
      <c r="R686" s="387"/>
      <c r="S686" s="387"/>
      <c r="T686" s="387"/>
      <c r="U686" s="387"/>
      <c r="V686" s="387"/>
    </row>
    <row r="687" spans="1:22" s="383" customFormat="1" ht="33.75" outlineLevel="1" x14ac:dyDescent="0.2">
      <c r="A687" s="405">
        <v>684</v>
      </c>
      <c r="C687" s="9" t="str">
        <f t="shared" si="16"/>
        <v>6</v>
      </c>
      <c r="D687" s="9" t="s">
        <v>2310</v>
      </c>
      <c r="E687" s="9"/>
      <c r="F687" s="8"/>
      <c r="G687" s="9"/>
      <c r="H687" s="8"/>
      <c r="I687" s="10" t="s">
        <v>3403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s="383" customFormat="1" ht="33.75" outlineLevel="1" x14ac:dyDescent="0.2">
      <c r="A688" s="405">
        <v>685</v>
      </c>
      <c r="C688" s="9" t="str">
        <f t="shared" si="16"/>
        <v>6</v>
      </c>
      <c r="D688" s="9" t="s">
        <v>2315</v>
      </c>
      <c r="E688" s="9"/>
      <c r="F688" s="8"/>
      <c r="G688" s="9"/>
      <c r="H688" s="9"/>
      <c r="I688" s="10" t="s">
        <v>3404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s="383" customFormat="1" ht="33.75" outlineLevel="1" x14ac:dyDescent="0.2">
      <c r="A689" s="405">
        <v>686</v>
      </c>
      <c r="C689" s="9" t="str">
        <f t="shared" si="16"/>
        <v>6</v>
      </c>
      <c r="D689" s="9" t="s">
        <v>2320</v>
      </c>
      <c r="E689" s="9"/>
      <c r="F689" s="8"/>
      <c r="G689" s="9"/>
      <c r="H689" s="9"/>
      <c r="I689" s="10" t="s">
        <v>3405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s="383" customFormat="1" ht="33.75" outlineLevel="1" x14ac:dyDescent="0.2">
      <c r="A690" s="405">
        <v>687</v>
      </c>
      <c r="C690" s="9" t="str">
        <f t="shared" si="16"/>
        <v>6</v>
      </c>
      <c r="D690" s="9" t="s">
        <v>2324</v>
      </c>
      <c r="E690" s="9"/>
      <c r="F690" s="13"/>
      <c r="G690" s="9"/>
      <c r="H690" s="13"/>
      <c r="I690" s="10" t="s">
        <v>3406</v>
      </c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s="383" customFormat="1" ht="33.75" outlineLevel="1" x14ac:dyDescent="0.2">
      <c r="A691" s="405">
        <v>688</v>
      </c>
      <c r="C691" s="9" t="str">
        <f t="shared" si="16"/>
        <v>6</v>
      </c>
      <c r="D691" s="9" t="s">
        <v>2328</v>
      </c>
      <c r="E691" s="9"/>
      <c r="F691" s="13"/>
      <c r="G691" s="9"/>
      <c r="H691" s="13"/>
      <c r="I691" s="10" t="s">
        <v>3407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s="383" customFormat="1" ht="33.75" outlineLevel="1" x14ac:dyDescent="0.2">
      <c r="A692" s="405">
        <v>689</v>
      </c>
      <c r="C692" s="9" t="str">
        <f t="shared" si="16"/>
        <v>6</v>
      </c>
      <c r="D692" s="9" t="s">
        <v>2332</v>
      </c>
      <c r="E692" s="9"/>
      <c r="F692" s="8"/>
      <c r="G692" s="9"/>
      <c r="H692" s="9"/>
      <c r="I692" s="10" t="s">
        <v>3408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s="383" customFormat="1" ht="33.75" outlineLevel="1" x14ac:dyDescent="0.2">
      <c r="A693" s="405">
        <v>690</v>
      </c>
      <c r="C693" s="9" t="str">
        <f t="shared" si="16"/>
        <v>6</v>
      </c>
      <c r="D693" s="9" t="s">
        <v>2336</v>
      </c>
      <c r="E693" s="9"/>
      <c r="F693" s="8"/>
      <c r="G693" s="9"/>
      <c r="H693" s="9"/>
      <c r="I693" s="10" t="s">
        <v>2337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s="392" customFormat="1" ht="39" outlineLevel="1" x14ac:dyDescent="0.2">
      <c r="A694" s="405">
        <v>691</v>
      </c>
      <c r="C694" s="14" t="str">
        <f t="shared" si="16"/>
        <v>6</v>
      </c>
      <c r="D694" s="14" t="s">
        <v>2626</v>
      </c>
      <c r="E694" s="14"/>
      <c r="F694" s="15"/>
      <c r="G694" s="14"/>
      <c r="H694" s="14"/>
      <c r="I694" s="16" t="s">
        <v>2628</v>
      </c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8" t="s">
        <v>527</v>
      </c>
    </row>
    <row r="695" spans="1:22" s="383" customFormat="1" ht="33.75" outlineLevel="1" x14ac:dyDescent="0.2">
      <c r="A695" s="405">
        <v>692</v>
      </c>
      <c r="C695" s="9" t="str">
        <f t="shared" si="16"/>
        <v>6</v>
      </c>
      <c r="D695" s="9" t="s">
        <v>2340</v>
      </c>
      <c r="E695" s="9"/>
      <c r="F695" s="13"/>
      <c r="G695" s="9"/>
      <c r="H695" s="9"/>
      <c r="I695" s="10" t="s">
        <v>2341</v>
      </c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s="383" customFormat="1" ht="39" outlineLevel="1" x14ac:dyDescent="0.2">
      <c r="A696" s="405">
        <v>693</v>
      </c>
      <c r="C696" s="9" t="str">
        <f t="shared" si="16"/>
        <v>6</v>
      </c>
      <c r="D696" s="9" t="s">
        <v>2631</v>
      </c>
      <c r="E696" s="9" t="s">
        <v>3409</v>
      </c>
      <c r="F696" s="8">
        <v>46098</v>
      </c>
      <c r="G696" s="9" t="s">
        <v>767</v>
      </c>
      <c r="H696" s="9" t="s">
        <v>3410</v>
      </c>
      <c r="I696" s="10" t="s">
        <v>2632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2" t="s">
        <v>768</v>
      </c>
    </row>
    <row r="697" spans="1:22" s="383" customFormat="1" ht="33.75" outlineLevel="1" x14ac:dyDescent="0.2">
      <c r="A697" s="405">
        <v>694</v>
      </c>
      <c r="C697" s="9" t="str">
        <f t="shared" si="16"/>
        <v>6</v>
      </c>
      <c r="D697" s="9" t="s">
        <v>2635</v>
      </c>
      <c r="E697" s="9"/>
      <c r="F697" s="8"/>
      <c r="G697" s="9"/>
      <c r="H697" s="9"/>
      <c r="I697" s="10" t="s">
        <v>2636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s="383" customFormat="1" ht="33.75" outlineLevel="1" x14ac:dyDescent="0.2">
      <c r="A698" s="405">
        <v>695</v>
      </c>
      <c r="C698" s="9" t="str">
        <f t="shared" si="16"/>
        <v>6</v>
      </c>
      <c r="D698" s="9" t="s">
        <v>2626</v>
      </c>
      <c r="E698" s="9"/>
      <c r="F698" s="8"/>
      <c r="G698" s="9"/>
      <c r="H698" s="9"/>
      <c r="I698" s="10" t="s">
        <v>2638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s="383" customFormat="1" ht="33.75" outlineLevel="1" x14ac:dyDescent="0.2">
      <c r="A699" s="405">
        <v>696</v>
      </c>
      <c r="C699" s="9" t="str">
        <f t="shared" si="16"/>
        <v>6</v>
      </c>
      <c r="D699" s="9" t="s">
        <v>2626</v>
      </c>
      <c r="E699" s="9"/>
      <c r="F699" s="8"/>
      <c r="G699" s="9"/>
      <c r="H699" s="9"/>
      <c r="I699" s="10" t="s">
        <v>2640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s="383" customFormat="1" ht="35.25" outlineLevel="1" x14ac:dyDescent="0.2">
      <c r="A700" s="405">
        <v>697</v>
      </c>
      <c r="C700" s="387" t="str">
        <f t="shared" si="16"/>
        <v/>
      </c>
      <c r="D700" s="387"/>
      <c r="E700" s="387"/>
      <c r="F700" s="387"/>
      <c r="G700" s="387"/>
      <c r="H700" s="387"/>
      <c r="I700" s="388" t="s">
        <v>2700</v>
      </c>
      <c r="J700" s="387"/>
      <c r="K700" s="387"/>
      <c r="L700" s="387"/>
      <c r="M700" s="387"/>
      <c r="N700" s="387"/>
      <c r="O700" s="387"/>
      <c r="P700" s="387"/>
      <c r="Q700" s="387"/>
      <c r="R700" s="387"/>
      <c r="S700" s="387"/>
      <c r="T700" s="387"/>
      <c r="U700" s="387"/>
      <c r="V700" s="387"/>
    </row>
    <row r="701" spans="1:22" s="392" customFormat="1" ht="67.5" outlineLevel="1" x14ac:dyDescent="0.2">
      <c r="A701" s="405">
        <v>698</v>
      </c>
      <c r="C701" s="14" t="str">
        <f t="shared" si="16"/>
        <v>7</v>
      </c>
      <c r="D701" s="14" t="s">
        <v>3411</v>
      </c>
      <c r="E701" s="14" t="s">
        <v>3412</v>
      </c>
      <c r="F701" s="17"/>
      <c r="G701" s="17"/>
      <c r="H701" s="17"/>
      <c r="I701" s="16" t="s">
        <v>3413</v>
      </c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8" t="s">
        <v>527</v>
      </c>
    </row>
    <row r="702" spans="1:22" s="392" customFormat="1" ht="67.5" outlineLevel="1" x14ac:dyDescent="0.2">
      <c r="A702" s="405">
        <v>699</v>
      </c>
      <c r="C702" s="14" t="str">
        <f t="shared" si="16"/>
        <v>7</v>
      </c>
      <c r="D702" s="14" t="s">
        <v>3414</v>
      </c>
      <c r="E702" s="14" t="s">
        <v>3412</v>
      </c>
      <c r="F702" s="17"/>
      <c r="G702" s="17"/>
      <c r="H702" s="17"/>
      <c r="I702" s="16" t="s">
        <v>3415</v>
      </c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8" t="s">
        <v>527</v>
      </c>
    </row>
    <row r="703" spans="1:22" s="392" customFormat="1" ht="67.5" outlineLevel="1" x14ac:dyDescent="0.2">
      <c r="A703" s="405">
        <v>700</v>
      </c>
      <c r="C703" s="14" t="str">
        <f t="shared" si="16"/>
        <v>7</v>
      </c>
      <c r="D703" s="14" t="s">
        <v>3416</v>
      </c>
      <c r="E703" s="14" t="s">
        <v>3412</v>
      </c>
      <c r="F703" s="17"/>
      <c r="G703" s="17"/>
      <c r="H703" s="17"/>
      <c r="I703" s="16" t="s">
        <v>3417</v>
      </c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8" t="s">
        <v>527</v>
      </c>
    </row>
    <row r="704" spans="1:22" s="392" customFormat="1" ht="67.5" outlineLevel="1" x14ac:dyDescent="0.2">
      <c r="A704" s="405">
        <v>701</v>
      </c>
      <c r="C704" s="14" t="str">
        <f t="shared" si="16"/>
        <v>7</v>
      </c>
      <c r="D704" s="14" t="s">
        <v>3418</v>
      </c>
      <c r="E704" s="14" t="s">
        <v>3412</v>
      </c>
      <c r="F704" s="17"/>
      <c r="G704" s="17"/>
      <c r="H704" s="17"/>
      <c r="I704" s="16" t="s">
        <v>3419</v>
      </c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8" t="s">
        <v>527</v>
      </c>
    </row>
    <row r="705" spans="1:22" s="383" customFormat="1" ht="35.25" outlineLevel="1" x14ac:dyDescent="0.2">
      <c r="A705" s="405">
        <v>702</v>
      </c>
      <c r="C705" s="387" t="str">
        <f t="shared" si="16"/>
        <v/>
      </c>
      <c r="D705" s="387"/>
      <c r="E705" s="387"/>
      <c r="F705" s="387"/>
      <c r="G705" s="387"/>
      <c r="H705" s="387"/>
      <c r="I705" s="388" t="s">
        <v>2701</v>
      </c>
      <c r="J705" s="387"/>
      <c r="K705" s="387"/>
      <c r="L705" s="387"/>
      <c r="M705" s="387"/>
      <c r="N705" s="387"/>
      <c r="O705" s="387"/>
      <c r="P705" s="387"/>
      <c r="Q705" s="387"/>
      <c r="R705" s="387"/>
      <c r="S705" s="387"/>
      <c r="T705" s="387"/>
      <c r="U705" s="387"/>
      <c r="V705" s="387"/>
    </row>
    <row r="706" spans="1:22" s="383" customFormat="1" ht="33.75" outlineLevel="1" x14ac:dyDescent="0.2">
      <c r="A706" s="405">
        <v>703</v>
      </c>
      <c r="C706" s="9" t="str">
        <f t="shared" si="16"/>
        <v>8</v>
      </c>
      <c r="D706" s="9" t="s">
        <v>3420</v>
      </c>
      <c r="E706" s="11"/>
      <c r="F706" s="11"/>
      <c r="G706" s="11"/>
      <c r="H706" s="11"/>
      <c r="I706" s="10" t="s">
        <v>3421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s="383" customFormat="1" ht="33.75" outlineLevel="1" x14ac:dyDescent="0.2">
      <c r="A707" s="405">
        <v>704</v>
      </c>
      <c r="C707" s="9" t="str">
        <f t="shared" si="16"/>
        <v>8</v>
      </c>
      <c r="D707" s="9" t="s">
        <v>3422</v>
      </c>
      <c r="E707" s="11"/>
      <c r="F707" s="11"/>
      <c r="G707" s="11"/>
      <c r="H707" s="11"/>
      <c r="I707" s="10" t="s">
        <v>3423</v>
      </c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s="383" customFormat="1" ht="33.75" outlineLevel="1" x14ac:dyDescent="0.2">
      <c r="A708" s="405">
        <v>705</v>
      </c>
      <c r="C708" s="9" t="str">
        <f t="shared" si="16"/>
        <v>8</v>
      </c>
      <c r="D708" s="9" t="s">
        <v>3424</v>
      </c>
      <c r="E708" s="11"/>
      <c r="F708" s="11"/>
      <c r="G708" s="11"/>
      <c r="H708" s="11"/>
      <c r="I708" s="10" t="s">
        <v>3425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s="383" customFormat="1" ht="33.75" outlineLevel="1" x14ac:dyDescent="0.2">
      <c r="A709" s="405">
        <v>706</v>
      </c>
      <c r="C709" s="9" t="str">
        <f t="shared" si="16"/>
        <v>8</v>
      </c>
      <c r="D709" s="9" t="s">
        <v>3426</v>
      </c>
      <c r="E709" s="11"/>
      <c r="F709" s="11"/>
      <c r="G709" s="11"/>
      <c r="H709" s="11"/>
      <c r="I709" s="10" t="s">
        <v>3427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s="383" customFormat="1" ht="33.75" outlineLevel="1" x14ac:dyDescent="0.2">
      <c r="A710" s="405">
        <v>707</v>
      </c>
      <c r="C710" s="9" t="str">
        <f t="shared" ref="C710:C773" si="17">MID(D710,5,1)</f>
        <v>8</v>
      </c>
      <c r="D710" s="9" t="s">
        <v>3428</v>
      </c>
      <c r="E710" s="11"/>
      <c r="F710" s="11"/>
      <c r="G710" s="11"/>
      <c r="H710" s="11"/>
      <c r="I710" s="10" t="s">
        <v>3429</v>
      </c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s="383" customFormat="1" ht="33.75" outlineLevel="1" x14ac:dyDescent="0.2">
      <c r="A711" s="405">
        <v>708</v>
      </c>
      <c r="C711" s="9" t="str">
        <f t="shared" si="17"/>
        <v>8</v>
      </c>
      <c r="D711" s="9" t="s">
        <v>3430</v>
      </c>
      <c r="E711" s="11"/>
      <c r="F711" s="11"/>
      <c r="G711" s="11"/>
      <c r="H711" s="11"/>
      <c r="I711" s="10" t="s">
        <v>3431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s="383" customFormat="1" ht="33.75" outlineLevel="1" x14ac:dyDescent="0.2">
      <c r="A712" s="405">
        <v>709</v>
      </c>
      <c r="C712" s="9" t="str">
        <f t="shared" si="17"/>
        <v>8</v>
      </c>
      <c r="D712" s="9" t="s">
        <v>3432</v>
      </c>
      <c r="E712" s="11"/>
      <c r="F712" s="11"/>
      <c r="G712" s="11"/>
      <c r="H712" s="11"/>
      <c r="I712" s="10" t="s">
        <v>3433</v>
      </c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s="392" customFormat="1" ht="39" outlineLevel="1" x14ac:dyDescent="0.2">
      <c r="A713" s="405">
        <v>710</v>
      </c>
      <c r="C713" s="14" t="str">
        <f t="shared" si="17"/>
        <v>8</v>
      </c>
      <c r="D713" s="14" t="s">
        <v>3434</v>
      </c>
      <c r="E713" s="17"/>
      <c r="F713" s="17"/>
      <c r="G713" s="17"/>
      <c r="H713" s="17"/>
      <c r="I713" s="16" t="s">
        <v>3435</v>
      </c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8" t="s">
        <v>527</v>
      </c>
    </row>
    <row r="714" spans="1:22" s="383" customFormat="1" ht="33.75" outlineLevel="1" x14ac:dyDescent="0.2">
      <c r="A714" s="405">
        <v>711</v>
      </c>
      <c r="C714" s="9" t="str">
        <f t="shared" si="17"/>
        <v>8</v>
      </c>
      <c r="D714" s="9" t="s">
        <v>3436</v>
      </c>
      <c r="E714" s="11"/>
      <c r="F714" s="11"/>
      <c r="G714" s="11"/>
      <c r="H714" s="11"/>
      <c r="I714" s="10" t="s">
        <v>3437</v>
      </c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s="383" customFormat="1" ht="33.75" outlineLevel="1" x14ac:dyDescent="0.2">
      <c r="A715" s="405">
        <v>712</v>
      </c>
      <c r="C715" s="9" t="str">
        <f t="shared" si="17"/>
        <v>8</v>
      </c>
      <c r="D715" s="9" t="s">
        <v>3438</v>
      </c>
      <c r="E715" s="11"/>
      <c r="F715" s="11"/>
      <c r="G715" s="11"/>
      <c r="H715" s="11"/>
      <c r="I715" s="10" t="s">
        <v>3439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s="383" customFormat="1" ht="33.75" outlineLevel="1" x14ac:dyDescent="0.2">
      <c r="A716" s="405">
        <v>713</v>
      </c>
      <c r="C716" s="9" t="str">
        <f t="shared" si="17"/>
        <v>8</v>
      </c>
      <c r="D716" s="9" t="s">
        <v>3440</v>
      </c>
      <c r="E716" s="11"/>
      <c r="F716" s="11"/>
      <c r="G716" s="11"/>
      <c r="H716" s="11"/>
      <c r="I716" s="10" t="s">
        <v>3441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s="383" customFormat="1" ht="33.75" outlineLevel="1" x14ac:dyDescent="0.2">
      <c r="A717" s="405">
        <v>714</v>
      </c>
      <c r="C717" s="9" t="str">
        <f t="shared" si="17"/>
        <v>8</v>
      </c>
      <c r="D717" s="9" t="s">
        <v>3442</v>
      </c>
      <c r="E717" s="11"/>
      <c r="F717" s="11"/>
      <c r="G717" s="11"/>
      <c r="H717" s="11"/>
      <c r="I717" s="10" t="s">
        <v>3443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s="383" customFormat="1" ht="33.75" outlineLevel="1" x14ac:dyDescent="0.2">
      <c r="A718" s="405">
        <v>715</v>
      </c>
      <c r="C718" s="9" t="str">
        <f t="shared" si="17"/>
        <v>8</v>
      </c>
      <c r="D718" s="9" t="s">
        <v>3434</v>
      </c>
      <c r="E718" s="11"/>
      <c r="F718" s="11"/>
      <c r="G718" s="11"/>
      <c r="H718" s="11"/>
      <c r="I718" s="10" t="s">
        <v>3444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s="383" customFormat="1" ht="33.75" outlineLevel="1" x14ac:dyDescent="0.2">
      <c r="A719" s="405">
        <v>716</v>
      </c>
      <c r="C719" s="9" t="str">
        <f t="shared" si="17"/>
        <v>8</v>
      </c>
      <c r="D719" s="9" t="s">
        <v>3434</v>
      </c>
      <c r="E719" s="11"/>
      <c r="F719" s="11"/>
      <c r="G719" s="11"/>
      <c r="H719" s="11"/>
      <c r="I719" s="10" t="s">
        <v>3445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s="383" customFormat="1" ht="35.25" outlineLevel="1" x14ac:dyDescent="0.2">
      <c r="A720" s="405">
        <v>717</v>
      </c>
      <c r="C720" s="387" t="str">
        <f t="shared" si="17"/>
        <v/>
      </c>
      <c r="D720" s="387"/>
      <c r="E720" s="387"/>
      <c r="F720" s="387"/>
      <c r="G720" s="387"/>
      <c r="H720" s="387"/>
      <c r="I720" s="388" t="s">
        <v>2702</v>
      </c>
      <c r="J720" s="387"/>
      <c r="K720" s="387"/>
      <c r="L720" s="387"/>
      <c r="M720" s="387"/>
      <c r="N720" s="387"/>
      <c r="O720" s="387"/>
      <c r="P720" s="387"/>
      <c r="Q720" s="387"/>
      <c r="R720" s="387"/>
      <c r="S720" s="387"/>
      <c r="T720" s="387"/>
      <c r="U720" s="387"/>
      <c r="V720" s="387"/>
    </row>
    <row r="721" spans="1:22" s="383" customFormat="1" ht="33.75" outlineLevel="1" x14ac:dyDescent="0.2">
      <c r="A721" s="405">
        <v>718</v>
      </c>
      <c r="C721" s="9" t="str">
        <f t="shared" si="17"/>
        <v>9</v>
      </c>
      <c r="D721" s="9" t="s">
        <v>3446</v>
      </c>
      <c r="E721" s="11"/>
      <c r="F721" s="11"/>
      <c r="G721" s="11"/>
      <c r="H721" s="11"/>
      <c r="I721" s="10" t="s">
        <v>3447</v>
      </c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s="383" customFormat="1" ht="33.75" outlineLevel="1" x14ac:dyDescent="0.2">
      <c r="A722" s="405">
        <v>719</v>
      </c>
      <c r="C722" s="9" t="str">
        <f t="shared" si="17"/>
        <v>9</v>
      </c>
      <c r="D722" s="9" t="s">
        <v>3448</v>
      </c>
      <c r="E722" s="11"/>
      <c r="F722" s="11"/>
      <c r="G722" s="11"/>
      <c r="H722" s="11"/>
      <c r="I722" s="10" t="s">
        <v>3449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s="383" customFormat="1" ht="33.75" outlineLevel="1" x14ac:dyDescent="0.2">
      <c r="A723" s="405">
        <v>720</v>
      </c>
      <c r="C723" s="9" t="str">
        <f t="shared" si="17"/>
        <v>9</v>
      </c>
      <c r="D723" s="9" t="s">
        <v>3450</v>
      </c>
      <c r="E723" s="11"/>
      <c r="F723" s="11"/>
      <c r="G723" s="11"/>
      <c r="H723" s="11"/>
      <c r="I723" s="10" t="s">
        <v>3451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s="383" customFormat="1" ht="33.75" outlineLevel="1" x14ac:dyDescent="0.2">
      <c r="A724" s="405">
        <v>721</v>
      </c>
      <c r="C724" s="9" t="str">
        <f t="shared" si="17"/>
        <v>9</v>
      </c>
      <c r="D724" s="9" t="s">
        <v>3452</v>
      </c>
      <c r="E724" s="11"/>
      <c r="F724" s="11"/>
      <c r="G724" s="11"/>
      <c r="H724" s="11"/>
      <c r="I724" s="10" t="s">
        <v>3453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s="383" customFormat="1" ht="33.75" outlineLevel="1" x14ac:dyDescent="0.2">
      <c r="A725" s="405">
        <v>722</v>
      </c>
      <c r="C725" s="11" t="str">
        <f t="shared" si="17"/>
        <v/>
      </c>
      <c r="D725" s="11"/>
      <c r="E725" s="11"/>
      <c r="F725" s="11"/>
      <c r="G725" s="11"/>
      <c r="H725" s="11"/>
      <c r="I725" s="2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s="383" customFormat="1" ht="33.75" x14ac:dyDescent="0.2">
      <c r="A726" s="405">
        <v>723</v>
      </c>
      <c r="C726" s="11" t="str">
        <f t="shared" si="17"/>
        <v/>
      </c>
      <c r="D726" s="11"/>
      <c r="E726" s="11"/>
      <c r="F726" s="11"/>
      <c r="G726" s="11"/>
      <c r="H726" s="11"/>
      <c r="I726" s="2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s="383" customFormat="1" ht="33.75" x14ac:dyDescent="0.2">
      <c r="A727" s="405">
        <v>724</v>
      </c>
      <c r="C727" s="11" t="str">
        <f t="shared" si="17"/>
        <v/>
      </c>
      <c r="D727" s="11"/>
      <c r="E727" s="11"/>
      <c r="F727" s="11"/>
      <c r="G727" s="11"/>
      <c r="H727" s="11"/>
      <c r="I727" s="2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s="383" customFormat="1" ht="35.25" x14ac:dyDescent="0.2">
      <c r="A728" s="405">
        <v>725</v>
      </c>
      <c r="C728" s="384" t="str">
        <f t="shared" si="17"/>
        <v/>
      </c>
      <c r="D728" s="384"/>
      <c r="E728" s="384"/>
      <c r="F728" s="384"/>
      <c r="G728" s="384"/>
      <c r="H728" s="384"/>
      <c r="I728" s="385" t="s">
        <v>1996</v>
      </c>
      <c r="J728" s="384"/>
      <c r="K728" s="384"/>
      <c r="L728" s="384"/>
      <c r="M728" s="384"/>
      <c r="N728" s="384"/>
      <c r="O728" s="384"/>
      <c r="P728" s="384"/>
      <c r="Q728" s="384"/>
      <c r="R728" s="384"/>
      <c r="S728" s="384"/>
      <c r="T728" s="384"/>
      <c r="U728" s="384"/>
      <c r="V728" s="384"/>
    </row>
    <row r="729" spans="1:22" s="383" customFormat="1" ht="35.25" outlineLevel="1" x14ac:dyDescent="0.2">
      <c r="A729" s="405">
        <v>726</v>
      </c>
      <c r="C729" s="387" t="str">
        <f t="shared" si="17"/>
        <v/>
      </c>
      <c r="D729" s="387"/>
      <c r="E729" s="387"/>
      <c r="F729" s="387"/>
      <c r="G729" s="387"/>
      <c r="H729" s="387"/>
      <c r="I729" s="388" t="s">
        <v>2658</v>
      </c>
      <c r="J729" s="387"/>
      <c r="K729" s="387"/>
      <c r="L729" s="387"/>
      <c r="M729" s="387"/>
      <c r="N729" s="387"/>
      <c r="O729" s="387"/>
      <c r="P729" s="387"/>
      <c r="Q729" s="387"/>
      <c r="R729" s="387"/>
      <c r="S729" s="387"/>
      <c r="T729" s="387"/>
      <c r="U729" s="387"/>
      <c r="V729" s="387"/>
    </row>
    <row r="730" spans="1:22" s="383" customFormat="1" ht="35.25" outlineLevel="1" x14ac:dyDescent="0.2">
      <c r="A730" s="405">
        <v>727</v>
      </c>
      <c r="C730" s="387" t="str">
        <f t="shared" si="17"/>
        <v/>
      </c>
      <c r="D730" s="387"/>
      <c r="E730" s="387"/>
      <c r="F730" s="387"/>
      <c r="G730" s="387"/>
      <c r="H730" s="387"/>
      <c r="I730" s="388" t="s">
        <v>7</v>
      </c>
      <c r="J730" s="387"/>
      <c r="K730" s="387"/>
      <c r="L730" s="387"/>
      <c r="M730" s="387"/>
      <c r="N730" s="387"/>
      <c r="O730" s="387"/>
      <c r="P730" s="387"/>
      <c r="Q730" s="387"/>
      <c r="R730" s="387"/>
      <c r="S730" s="387"/>
      <c r="T730" s="387"/>
      <c r="U730" s="387"/>
      <c r="V730" s="387"/>
    </row>
    <row r="731" spans="1:22" s="383" customFormat="1" ht="35.25" outlineLevel="1" x14ac:dyDescent="0.2">
      <c r="A731" s="405">
        <v>728</v>
      </c>
      <c r="C731" s="387" t="str">
        <f t="shared" si="17"/>
        <v/>
      </c>
      <c r="D731" s="387"/>
      <c r="E731" s="387"/>
      <c r="F731" s="387"/>
      <c r="G731" s="387"/>
      <c r="H731" s="387"/>
      <c r="I731" s="388" t="s">
        <v>2039</v>
      </c>
      <c r="J731" s="387"/>
      <c r="K731" s="387"/>
      <c r="L731" s="387"/>
      <c r="M731" s="387"/>
      <c r="N731" s="387"/>
      <c r="O731" s="387"/>
      <c r="P731" s="387"/>
      <c r="Q731" s="387"/>
      <c r="R731" s="387"/>
      <c r="S731" s="387"/>
      <c r="T731" s="387"/>
      <c r="U731" s="387"/>
      <c r="V731" s="387"/>
    </row>
    <row r="732" spans="1:22" s="392" customFormat="1" ht="39" outlineLevel="1" x14ac:dyDescent="0.2">
      <c r="A732" s="405">
        <v>729</v>
      </c>
      <c r="C732" s="14" t="str">
        <f t="shared" si="17"/>
        <v>3</v>
      </c>
      <c r="D732" s="14" t="s">
        <v>494</v>
      </c>
      <c r="E732" s="17"/>
      <c r="F732" s="17"/>
      <c r="G732" s="17"/>
      <c r="H732" s="17"/>
      <c r="I732" s="16" t="s">
        <v>1091</v>
      </c>
      <c r="J732" s="14">
        <v>9.1</v>
      </c>
      <c r="K732" s="14" t="s">
        <v>155</v>
      </c>
      <c r="L732" s="14" t="s">
        <v>785</v>
      </c>
      <c r="M732" s="14" t="s">
        <v>1092</v>
      </c>
      <c r="N732" s="14" t="s">
        <v>787</v>
      </c>
      <c r="O732" s="14" t="s">
        <v>788</v>
      </c>
      <c r="P732" s="14" t="s">
        <v>1093</v>
      </c>
      <c r="Q732" s="14" t="str">
        <f>+M732</f>
        <v>Thanthip S.</v>
      </c>
      <c r="R732" s="14" t="s">
        <v>1094</v>
      </c>
      <c r="S732" s="14" t="s">
        <v>791</v>
      </c>
      <c r="T732" s="14"/>
      <c r="U732" s="14"/>
      <c r="V732" s="18" t="s">
        <v>527</v>
      </c>
    </row>
    <row r="733" spans="1:22" s="392" customFormat="1" ht="39" outlineLevel="1" x14ac:dyDescent="0.2">
      <c r="A733" s="405">
        <v>730</v>
      </c>
      <c r="C733" s="14" t="str">
        <f t="shared" si="17"/>
        <v>3</v>
      </c>
      <c r="D733" s="14" t="s">
        <v>1095</v>
      </c>
      <c r="E733" s="17"/>
      <c r="F733" s="17"/>
      <c r="G733" s="17"/>
      <c r="H733" s="17"/>
      <c r="I733" s="16" t="s">
        <v>1096</v>
      </c>
      <c r="J733" s="14">
        <v>9.3000000000000007</v>
      </c>
      <c r="K733" s="14" t="s">
        <v>155</v>
      </c>
      <c r="L733" s="14" t="s">
        <v>785</v>
      </c>
      <c r="M733" s="14" t="s">
        <v>1092</v>
      </c>
      <c r="N733" s="14" t="s">
        <v>787</v>
      </c>
      <c r="O733" s="14" t="s">
        <v>788</v>
      </c>
      <c r="P733" s="14" t="s">
        <v>1093</v>
      </c>
      <c r="Q733" s="14" t="str">
        <f>+M733</f>
        <v>Thanthip S.</v>
      </c>
      <c r="R733" s="14" t="s">
        <v>1094</v>
      </c>
      <c r="S733" s="14" t="s">
        <v>791</v>
      </c>
      <c r="T733" s="14"/>
      <c r="U733" s="14"/>
      <c r="V733" s="18" t="s">
        <v>527</v>
      </c>
    </row>
    <row r="734" spans="1:22" s="392" customFormat="1" ht="39" outlineLevel="1" x14ac:dyDescent="0.2">
      <c r="A734" s="405">
        <v>731</v>
      </c>
      <c r="C734" s="14" t="str">
        <f t="shared" si="17"/>
        <v>3</v>
      </c>
      <c r="D734" s="14" t="s">
        <v>1097</v>
      </c>
      <c r="E734" s="17"/>
      <c r="F734" s="17"/>
      <c r="G734" s="17"/>
      <c r="H734" s="17"/>
      <c r="I734" s="16" t="s">
        <v>1098</v>
      </c>
      <c r="J734" s="14"/>
      <c r="K734" s="14"/>
      <c r="L734" s="14" t="s">
        <v>785</v>
      </c>
      <c r="M734" s="14" t="s">
        <v>1092</v>
      </c>
      <c r="N734" s="14" t="s">
        <v>787</v>
      </c>
      <c r="O734" s="14" t="s">
        <v>788</v>
      </c>
      <c r="P734" s="14" t="s">
        <v>1093</v>
      </c>
      <c r="Q734" s="14" t="str">
        <f>+M734</f>
        <v>Thanthip S.</v>
      </c>
      <c r="R734" s="14" t="s">
        <v>1094</v>
      </c>
      <c r="S734" s="14" t="s">
        <v>791</v>
      </c>
      <c r="T734" s="14"/>
      <c r="U734" s="14"/>
      <c r="V734" s="18" t="s">
        <v>527</v>
      </c>
    </row>
    <row r="735" spans="1:22" s="392" customFormat="1" ht="39" outlineLevel="1" x14ac:dyDescent="0.2">
      <c r="A735" s="405">
        <v>732</v>
      </c>
      <c r="C735" s="14" t="str">
        <f t="shared" si="17"/>
        <v>3</v>
      </c>
      <c r="D735" s="14" t="s">
        <v>495</v>
      </c>
      <c r="E735" s="17"/>
      <c r="F735" s="17"/>
      <c r="G735" s="17"/>
      <c r="H735" s="17"/>
      <c r="I735" s="16" t="s">
        <v>1099</v>
      </c>
      <c r="J735" s="14" t="s">
        <v>1100</v>
      </c>
      <c r="K735" s="14" t="s">
        <v>155</v>
      </c>
      <c r="L735" s="14" t="s">
        <v>785</v>
      </c>
      <c r="M735" s="14" t="s">
        <v>1092</v>
      </c>
      <c r="N735" s="14" t="s">
        <v>787</v>
      </c>
      <c r="O735" s="14" t="s">
        <v>788</v>
      </c>
      <c r="P735" s="14" t="s">
        <v>1093</v>
      </c>
      <c r="Q735" s="14" t="str">
        <f>+M735</f>
        <v>Thanthip S.</v>
      </c>
      <c r="R735" s="14" t="s">
        <v>1094</v>
      </c>
      <c r="S735" s="14" t="s">
        <v>791</v>
      </c>
      <c r="T735" s="14"/>
      <c r="U735" s="14"/>
      <c r="V735" s="18" t="s">
        <v>527</v>
      </c>
    </row>
    <row r="736" spans="1:22" s="383" customFormat="1" ht="35.25" outlineLevel="1" x14ac:dyDescent="0.2">
      <c r="A736" s="405">
        <v>733</v>
      </c>
      <c r="C736" s="387" t="str">
        <f t="shared" si="17"/>
        <v/>
      </c>
      <c r="D736" s="387"/>
      <c r="E736" s="387"/>
      <c r="F736" s="387"/>
      <c r="G736" s="387"/>
      <c r="H736" s="387"/>
      <c r="I736" s="388" t="s">
        <v>2659</v>
      </c>
      <c r="J736" s="387"/>
      <c r="K736" s="387"/>
      <c r="L736" s="387"/>
      <c r="M736" s="387"/>
      <c r="N736" s="387"/>
      <c r="O736" s="387"/>
      <c r="P736" s="387"/>
      <c r="Q736" s="387"/>
      <c r="R736" s="387"/>
      <c r="S736" s="387"/>
      <c r="T736" s="387"/>
      <c r="U736" s="387"/>
      <c r="V736" s="387"/>
    </row>
    <row r="737" spans="1:22" s="383" customFormat="1" ht="35.25" outlineLevel="1" x14ac:dyDescent="0.2">
      <c r="A737" s="405">
        <v>734</v>
      </c>
      <c r="C737" s="387" t="str">
        <f t="shared" si="17"/>
        <v/>
      </c>
      <c r="D737" s="387"/>
      <c r="E737" s="387"/>
      <c r="F737" s="387"/>
      <c r="G737" s="387"/>
      <c r="H737" s="387"/>
      <c r="I737" s="388" t="s">
        <v>2660</v>
      </c>
      <c r="J737" s="387"/>
      <c r="K737" s="387"/>
      <c r="L737" s="387"/>
      <c r="M737" s="387"/>
      <c r="N737" s="387"/>
      <c r="O737" s="387"/>
      <c r="P737" s="387"/>
      <c r="Q737" s="387"/>
      <c r="R737" s="387"/>
      <c r="S737" s="387"/>
      <c r="T737" s="387"/>
      <c r="U737" s="387"/>
      <c r="V737" s="387"/>
    </row>
    <row r="738" spans="1:22" s="383" customFormat="1" ht="35.25" outlineLevel="1" x14ac:dyDescent="0.2">
      <c r="A738" s="405">
        <v>735</v>
      </c>
      <c r="C738" s="387" t="str">
        <f t="shared" si="17"/>
        <v/>
      </c>
      <c r="D738" s="387"/>
      <c r="E738" s="387"/>
      <c r="F738" s="387"/>
      <c r="G738" s="387"/>
      <c r="H738" s="387"/>
      <c r="I738" s="388" t="s">
        <v>2683</v>
      </c>
      <c r="J738" s="387"/>
      <c r="K738" s="387"/>
      <c r="L738" s="387"/>
      <c r="M738" s="387"/>
      <c r="N738" s="387"/>
      <c r="O738" s="387"/>
      <c r="P738" s="387"/>
      <c r="Q738" s="387"/>
      <c r="R738" s="387"/>
      <c r="S738" s="387"/>
      <c r="T738" s="387"/>
      <c r="U738" s="387"/>
      <c r="V738" s="387"/>
    </row>
    <row r="739" spans="1:22" s="392" customFormat="1" ht="39" outlineLevel="1" x14ac:dyDescent="0.2">
      <c r="A739" s="405">
        <v>736</v>
      </c>
      <c r="C739" s="14" t="str">
        <f t="shared" si="17"/>
        <v>6</v>
      </c>
      <c r="D739" s="14" t="s">
        <v>2641</v>
      </c>
      <c r="E739" s="17"/>
      <c r="F739" s="17"/>
      <c r="G739" s="17"/>
      <c r="H739" s="17"/>
      <c r="I739" s="16" t="s">
        <v>2642</v>
      </c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8" t="s">
        <v>527</v>
      </c>
    </row>
    <row r="740" spans="1:22" s="392" customFormat="1" ht="39" outlineLevel="1" x14ac:dyDescent="0.2">
      <c r="A740" s="405">
        <v>737</v>
      </c>
      <c r="C740" s="14" t="str">
        <f t="shared" si="17"/>
        <v>6</v>
      </c>
      <c r="D740" s="14" t="s">
        <v>2645</v>
      </c>
      <c r="E740" s="17"/>
      <c r="F740" s="17"/>
      <c r="G740" s="17"/>
      <c r="H740" s="17"/>
      <c r="I740" s="16" t="s">
        <v>2646</v>
      </c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8" t="s">
        <v>527</v>
      </c>
    </row>
    <row r="741" spans="1:22" s="392" customFormat="1" ht="39" outlineLevel="1" x14ac:dyDescent="0.2">
      <c r="A741" s="405">
        <v>738</v>
      </c>
      <c r="C741" s="14" t="str">
        <f t="shared" si="17"/>
        <v>6</v>
      </c>
      <c r="D741" s="14" t="s">
        <v>2649</v>
      </c>
      <c r="E741" s="17"/>
      <c r="F741" s="17"/>
      <c r="G741" s="17"/>
      <c r="H741" s="17"/>
      <c r="I741" s="16" t="s">
        <v>2650</v>
      </c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8" t="s">
        <v>527</v>
      </c>
    </row>
    <row r="742" spans="1:22" s="392" customFormat="1" ht="39" outlineLevel="1" x14ac:dyDescent="0.2">
      <c r="A742" s="405">
        <v>739</v>
      </c>
      <c r="C742" s="14" t="str">
        <f t="shared" si="17"/>
        <v>6</v>
      </c>
      <c r="D742" s="14" t="s">
        <v>2653</v>
      </c>
      <c r="E742" s="17"/>
      <c r="F742" s="17"/>
      <c r="G742" s="17"/>
      <c r="H742" s="17"/>
      <c r="I742" s="16" t="s">
        <v>2654</v>
      </c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8" t="s">
        <v>527</v>
      </c>
    </row>
    <row r="743" spans="1:22" s="383" customFormat="1" ht="35.25" outlineLevel="1" x14ac:dyDescent="0.2">
      <c r="A743" s="405">
        <v>740</v>
      </c>
      <c r="C743" s="387" t="str">
        <f t="shared" si="17"/>
        <v/>
      </c>
      <c r="D743" s="387"/>
      <c r="E743" s="387"/>
      <c r="F743" s="387"/>
      <c r="G743" s="387"/>
      <c r="H743" s="387"/>
      <c r="I743" s="388" t="s">
        <v>2699</v>
      </c>
      <c r="J743" s="387"/>
      <c r="K743" s="387"/>
      <c r="L743" s="387"/>
      <c r="M743" s="387"/>
      <c r="N743" s="387"/>
      <c r="O743" s="387"/>
      <c r="P743" s="387"/>
      <c r="Q743" s="387"/>
      <c r="R743" s="387"/>
      <c r="S743" s="387"/>
      <c r="T743" s="387"/>
      <c r="U743" s="387"/>
      <c r="V743" s="387"/>
    </row>
    <row r="744" spans="1:22" s="392" customFormat="1" ht="39" outlineLevel="1" x14ac:dyDescent="0.2">
      <c r="A744" s="405">
        <v>741</v>
      </c>
      <c r="C744" s="14" t="str">
        <f t="shared" si="17"/>
        <v>6</v>
      </c>
      <c r="D744" s="14" t="s">
        <v>2643</v>
      </c>
      <c r="E744" s="17"/>
      <c r="F744" s="17"/>
      <c r="G744" s="17"/>
      <c r="H744" s="17"/>
      <c r="I744" s="16" t="s">
        <v>2644</v>
      </c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8" t="s">
        <v>527</v>
      </c>
    </row>
    <row r="745" spans="1:22" s="392" customFormat="1" ht="39" outlineLevel="1" x14ac:dyDescent="0.2">
      <c r="A745" s="405">
        <v>742</v>
      </c>
      <c r="C745" s="14" t="str">
        <f t="shared" si="17"/>
        <v>6</v>
      </c>
      <c r="D745" s="14" t="s">
        <v>2647</v>
      </c>
      <c r="E745" s="17"/>
      <c r="F745" s="17"/>
      <c r="G745" s="17"/>
      <c r="H745" s="17"/>
      <c r="I745" s="16" t="s">
        <v>2648</v>
      </c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8" t="s">
        <v>527</v>
      </c>
    </row>
    <row r="746" spans="1:22" s="392" customFormat="1" ht="39" outlineLevel="1" x14ac:dyDescent="0.2">
      <c r="A746" s="405">
        <v>743</v>
      </c>
      <c r="C746" s="14" t="str">
        <f t="shared" si="17"/>
        <v>6</v>
      </c>
      <c r="D746" s="14" t="s">
        <v>2651</v>
      </c>
      <c r="E746" s="17"/>
      <c r="F746" s="17"/>
      <c r="G746" s="17"/>
      <c r="H746" s="17"/>
      <c r="I746" s="16" t="s">
        <v>2652</v>
      </c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8" t="s">
        <v>527</v>
      </c>
    </row>
    <row r="747" spans="1:22" s="392" customFormat="1" ht="39" outlineLevel="1" x14ac:dyDescent="0.2">
      <c r="A747" s="405">
        <v>744</v>
      </c>
      <c r="C747" s="14" t="str">
        <f t="shared" si="17"/>
        <v>6</v>
      </c>
      <c r="D747" s="14" t="s">
        <v>2655</v>
      </c>
      <c r="E747" s="17"/>
      <c r="F747" s="17"/>
      <c r="G747" s="17"/>
      <c r="H747" s="17"/>
      <c r="I747" s="16" t="s">
        <v>2656</v>
      </c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8" t="s">
        <v>527</v>
      </c>
    </row>
    <row r="748" spans="1:22" s="383" customFormat="1" ht="35.25" outlineLevel="1" x14ac:dyDescent="0.2">
      <c r="A748" s="405">
        <v>745</v>
      </c>
      <c r="C748" s="387" t="str">
        <f t="shared" si="17"/>
        <v/>
      </c>
      <c r="D748" s="387"/>
      <c r="E748" s="387"/>
      <c r="F748" s="387"/>
      <c r="G748" s="387"/>
      <c r="H748" s="387"/>
      <c r="I748" s="388" t="s">
        <v>2700</v>
      </c>
      <c r="J748" s="387"/>
      <c r="K748" s="387"/>
      <c r="L748" s="387"/>
      <c r="M748" s="387"/>
      <c r="N748" s="387"/>
      <c r="O748" s="387"/>
      <c r="P748" s="387"/>
      <c r="Q748" s="387"/>
      <c r="R748" s="387"/>
      <c r="S748" s="387"/>
      <c r="T748" s="387"/>
      <c r="U748" s="387"/>
      <c r="V748" s="387"/>
    </row>
    <row r="749" spans="1:22" s="383" customFormat="1" ht="35.25" outlineLevel="1" x14ac:dyDescent="0.2">
      <c r="A749" s="405">
        <v>746</v>
      </c>
      <c r="C749" s="387" t="str">
        <f t="shared" si="17"/>
        <v/>
      </c>
      <c r="D749" s="387"/>
      <c r="E749" s="387"/>
      <c r="F749" s="387"/>
      <c r="G749" s="387"/>
      <c r="H749" s="387"/>
      <c r="I749" s="388" t="s">
        <v>2701</v>
      </c>
      <c r="J749" s="387"/>
      <c r="K749" s="387"/>
      <c r="L749" s="387"/>
      <c r="M749" s="387"/>
      <c r="N749" s="387"/>
      <c r="O749" s="387"/>
      <c r="P749" s="387"/>
      <c r="Q749" s="387"/>
      <c r="R749" s="387"/>
      <c r="S749" s="387"/>
      <c r="T749" s="387"/>
      <c r="U749" s="387"/>
      <c r="V749" s="387"/>
    </row>
    <row r="750" spans="1:22" s="392" customFormat="1" ht="39" outlineLevel="1" x14ac:dyDescent="0.2">
      <c r="A750" s="405">
        <v>747</v>
      </c>
      <c r="C750" s="14" t="str">
        <f t="shared" si="17"/>
        <v>8</v>
      </c>
      <c r="D750" s="14" t="s">
        <v>3454</v>
      </c>
      <c r="E750" s="17"/>
      <c r="F750" s="17"/>
      <c r="G750" s="17"/>
      <c r="H750" s="17"/>
      <c r="I750" s="16" t="s">
        <v>3455</v>
      </c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8" t="s">
        <v>527</v>
      </c>
    </row>
    <row r="751" spans="1:22" s="392" customFormat="1" ht="39" outlineLevel="1" x14ac:dyDescent="0.2">
      <c r="A751" s="405">
        <v>748</v>
      </c>
      <c r="C751" s="14" t="str">
        <f t="shared" si="17"/>
        <v>8</v>
      </c>
      <c r="D751" s="14" t="s">
        <v>3456</v>
      </c>
      <c r="E751" s="17"/>
      <c r="F751" s="17"/>
      <c r="G751" s="17"/>
      <c r="H751" s="17"/>
      <c r="I751" s="16" t="s">
        <v>3457</v>
      </c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8" t="s">
        <v>527</v>
      </c>
    </row>
    <row r="752" spans="1:22" s="392" customFormat="1" ht="39" outlineLevel="1" x14ac:dyDescent="0.2">
      <c r="A752" s="405">
        <v>749</v>
      </c>
      <c r="C752" s="14" t="str">
        <f t="shared" si="17"/>
        <v>8</v>
      </c>
      <c r="D752" s="14" t="s">
        <v>3458</v>
      </c>
      <c r="E752" s="17"/>
      <c r="F752" s="17"/>
      <c r="G752" s="17"/>
      <c r="H752" s="17"/>
      <c r="I752" s="16" t="s">
        <v>3459</v>
      </c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8" t="s">
        <v>527</v>
      </c>
    </row>
    <row r="753" spans="1:22" s="392" customFormat="1" ht="39" outlineLevel="1" x14ac:dyDescent="0.2">
      <c r="A753" s="405">
        <v>750</v>
      </c>
      <c r="C753" s="14" t="str">
        <f t="shared" si="17"/>
        <v>8</v>
      </c>
      <c r="D753" s="14" t="s">
        <v>3460</v>
      </c>
      <c r="E753" s="17"/>
      <c r="F753" s="17"/>
      <c r="G753" s="17"/>
      <c r="H753" s="17"/>
      <c r="I753" s="16" t="s">
        <v>3461</v>
      </c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8" t="s">
        <v>527</v>
      </c>
    </row>
    <row r="754" spans="1:22" s="383" customFormat="1" ht="35.25" outlineLevel="1" x14ac:dyDescent="0.2">
      <c r="A754" s="405">
        <v>751</v>
      </c>
      <c r="C754" s="387" t="str">
        <f t="shared" si="17"/>
        <v/>
      </c>
      <c r="D754" s="387"/>
      <c r="E754" s="387"/>
      <c r="F754" s="387"/>
      <c r="G754" s="387"/>
      <c r="H754" s="387"/>
      <c r="I754" s="388" t="s">
        <v>2702</v>
      </c>
      <c r="J754" s="387"/>
      <c r="K754" s="387"/>
      <c r="L754" s="387"/>
      <c r="M754" s="387"/>
      <c r="N754" s="387"/>
      <c r="O754" s="387"/>
      <c r="P754" s="387"/>
      <c r="Q754" s="387"/>
      <c r="R754" s="387"/>
      <c r="S754" s="387"/>
      <c r="T754" s="387"/>
      <c r="U754" s="387"/>
      <c r="V754" s="387"/>
    </row>
    <row r="755" spans="1:22" s="383" customFormat="1" ht="33.75" outlineLevel="1" x14ac:dyDescent="0.2">
      <c r="A755" s="405">
        <v>752</v>
      </c>
      <c r="C755" s="11" t="str">
        <f t="shared" si="17"/>
        <v/>
      </c>
      <c r="D755" s="11"/>
      <c r="E755" s="11"/>
      <c r="F755" s="11"/>
      <c r="G755" s="11"/>
      <c r="H755" s="11"/>
      <c r="I755" s="2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s="383" customFormat="1" ht="33.75" x14ac:dyDescent="0.2">
      <c r="A756" s="405">
        <v>753</v>
      </c>
      <c r="C756" s="11" t="str">
        <f t="shared" si="17"/>
        <v/>
      </c>
      <c r="D756" s="11"/>
      <c r="E756" s="11"/>
      <c r="F756" s="11"/>
      <c r="G756" s="11"/>
      <c r="H756" s="11"/>
      <c r="I756" s="2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s="383" customFormat="1" ht="33.75" x14ac:dyDescent="0.2">
      <c r="A757" s="405">
        <v>754</v>
      </c>
      <c r="C757" s="11" t="str">
        <f t="shared" si="17"/>
        <v/>
      </c>
      <c r="D757" s="11"/>
      <c r="E757" s="11"/>
      <c r="F757" s="11"/>
      <c r="G757" s="11"/>
      <c r="H757" s="11"/>
      <c r="I757" s="2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s="383" customFormat="1" ht="35.25" x14ac:dyDescent="0.2">
      <c r="A758" s="405">
        <v>755</v>
      </c>
      <c r="C758" s="384" t="str">
        <f t="shared" si="17"/>
        <v/>
      </c>
      <c r="D758" s="384"/>
      <c r="E758" s="384"/>
      <c r="F758" s="384"/>
      <c r="G758" s="384"/>
      <c r="H758" s="384"/>
      <c r="I758" s="385" t="s">
        <v>1612</v>
      </c>
      <c r="J758" s="384"/>
      <c r="K758" s="384"/>
      <c r="L758" s="384"/>
      <c r="M758" s="384"/>
      <c r="N758" s="384"/>
      <c r="O758" s="384"/>
      <c r="P758" s="384"/>
      <c r="Q758" s="384"/>
      <c r="R758" s="384"/>
      <c r="S758" s="384"/>
      <c r="T758" s="384"/>
      <c r="U758" s="384"/>
      <c r="V758" s="384"/>
    </row>
    <row r="759" spans="1:22" s="383" customFormat="1" ht="35.25" outlineLevel="1" x14ac:dyDescent="0.2">
      <c r="A759" s="405">
        <v>756</v>
      </c>
      <c r="C759" s="387" t="str">
        <f t="shared" si="17"/>
        <v/>
      </c>
      <c r="D759" s="387"/>
      <c r="E759" s="387"/>
      <c r="F759" s="387"/>
      <c r="G759" s="387"/>
      <c r="H759" s="387"/>
      <c r="I759" s="388" t="s">
        <v>2658</v>
      </c>
      <c r="J759" s="387"/>
      <c r="K759" s="387"/>
      <c r="L759" s="387"/>
      <c r="M759" s="387"/>
      <c r="N759" s="387"/>
      <c r="O759" s="387"/>
      <c r="P759" s="387"/>
      <c r="Q759" s="387"/>
      <c r="R759" s="387"/>
      <c r="S759" s="387"/>
      <c r="T759" s="387"/>
      <c r="U759" s="387"/>
      <c r="V759" s="387"/>
    </row>
    <row r="760" spans="1:22" s="383" customFormat="1" ht="33.75" outlineLevel="1" x14ac:dyDescent="0.2">
      <c r="A760" s="405">
        <v>757</v>
      </c>
      <c r="C760" s="9" t="str">
        <f t="shared" si="17"/>
        <v>1</v>
      </c>
      <c r="D760" s="9" t="s">
        <v>3462</v>
      </c>
      <c r="E760" s="11"/>
      <c r="F760" s="11"/>
      <c r="G760" s="11"/>
      <c r="H760" s="11"/>
      <c r="I760" s="10" t="s">
        <v>3463</v>
      </c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s="383" customFormat="1" ht="33.75" outlineLevel="1" x14ac:dyDescent="0.2">
      <c r="A761" s="405">
        <v>758</v>
      </c>
      <c r="C761" s="9" t="str">
        <f t="shared" si="17"/>
        <v>1</v>
      </c>
      <c r="D761" s="9" t="s">
        <v>3464</v>
      </c>
      <c r="E761" s="11"/>
      <c r="F761" s="11"/>
      <c r="G761" s="11"/>
      <c r="H761" s="11"/>
      <c r="I761" s="10" t="s">
        <v>3465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s="383" customFormat="1" ht="35.25" outlineLevel="1" x14ac:dyDescent="0.2">
      <c r="A762" s="405">
        <v>759</v>
      </c>
      <c r="C762" s="387" t="str">
        <f t="shared" si="17"/>
        <v/>
      </c>
      <c r="D762" s="387"/>
      <c r="E762" s="387"/>
      <c r="F762" s="387"/>
      <c r="G762" s="387"/>
      <c r="H762" s="387"/>
      <c r="I762" s="388" t="s">
        <v>7</v>
      </c>
      <c r="J762" s="387"/>
      <c r="K762" s="387"/>
      <c r="L762" s="387"/>
      <c r="M762" s="387"/>
      <c r="N762" s="387"/>
      <c r="O762" s="387"/>
      <c r="P762" s="387"/>
      <c r="Q762" s="387"/>
      <c r="R762" s="387"/>
      <c r="S762" s="387"/>
      <c r="T762" s="387"/>
      <c r="U762" s="387"/>
      <c r="V762" s="387"/>
    </row>
    <row r="763" spans="1:22" s="392" customFormat="1" ht="39" outlineLevel="1" x14ac:dyDescent="0.2">
      <c r="A763" s="405">
        <v>760</v>
      </c>
      <c r="C763" s="14" t="str">
        <f t="shared" si="17"/>
        <v>2</v>
      </c>
      <c r="D763" s="14" t="s">
        <v>3466</v>
      </c>
      <c r="E763" s="17"/>
      <c r="F763" s="17"/>
      <c r="G763" s="17"/>
      <c r="H763" s="17"/>
      <c r="I763" s="16" t="s">
        <v>3467</v>
      </c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8" t="s">
        <v>527</v>
      </c>
    </row>
    <row r="764" spans="1:22" s="383" customFormat="1" ht="33.75" outlineLevel="1" x14ac:dyDescent="0.2">
      <c r="A764" s="405">
        <v>761</v>
      </c>
      <c r="C764" s="9" t="str">
        <f t="shared" si="17"/>
        <v>2</v>
      </c>
      <c r="D764" s="9" t="s">
        <v>3468</v>
      </c>
      <c r="E764" s="11"/>
      <c r="F764" s="11"/>
      <c r="G764" s="11"/>
      <c r="H764" s="11"/>
      <c r="I764" s="10" t="s">
        <v>3469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s="392" customFormat="1" ht="39" outlineLevel="1" x14ac:dyDescent="0.2">
      <c r="A765" s="405">
        <v>762</v>
      </c>
      <c r="C765" s="14" t="str">
        <f t="shared" si="17"/>
        <v>2</v>
      </c>
      <c r="D765" s="14" t="s">
        <v>3470</v>
      </c>
      <c r="E765" s="17"/>
      <c r="F765" s="17"/>
      <c r="G765" s="17"/>
      <c r="H765" s="17"/>
      <c r="I765" s="16" t="s">
        <v>3471</v>
      </c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8" t="s">
        <v>527</v>
      </c>
    </row>
    <row r="766" spans="1:22" s="383" customFormat="1" ht="33.75" outlineLevel="1" x14ac:dyDescent="0.2">
      <c r="A766" s="405">
        <v>763</v>
      </c>
      <c r="C766" s="9" t="str">
        <f t="shared" si="17"/>
        <v>2</v>
      </c>
      <c r="D766" s="9" t="s">
        <v>3466</v>
      </c>
      <c r="E766" s="11"/>
      <c r="F766" s="11"/>
      <c r="G766" s="11"/>
      <c r="H766" s="11"/>
      <c r="I766" s="10" t="s">
        <v>3472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s="383" customFormat="1" ht="35.25" outlineLevel="1" x14ac:dyDescent="0.2">
      <c r="A767" s="405">
        <v>764</v>
      </c>
      <c r="C767" s="387" t="str">
        <f t="shared" si="17"/>
        <v/>
      </c>
      <c r="D767" s="387"/>
      <c r="E767" s="387"/>
      <c r="F767" s="387"/>
      <c r="G767" s="387"/>
      <c r="H767" s="387"/>
      <c r="I767" s="388" t="s">
        <v>2039</v>
      </c>
      <c r="J767" s="387"/>
      <c r="K767" s="387"/>
      <c r="L767" s="387"/>
      <c r="M767" s="387"/>
      <c r="N767" s="387"/>
      <c r="O767" s="387"/>
      <c r="P767" s="387"/>
      <c r="Q767" s="387"/>
      <c r="R767" s="387"/>
      <c r="S767" s="387"/>
      <c r="T767" s="387"/>
      <c r="U767" s="387"/>
      <c r="V767" s="387"/>
    </row>
    <row r="768" spans="1:22" s="383" customFormat="1" ht="39" outlineLevel="1" x14ac:dyDescent="0.2">
      <c r="A768" s="405">
        <v>765</v>
      </c>
      <c r="C768" s="9" t="str">
        <f t="shared" si="17"/>
        <v>3</v>
      </c>
      <c r="D768" s="9" t="s">
        <v>1101</v>
      </c>
      <c r="E768" s="9" t="s">
        <v>1102</v>
      </c>
      <c r="F768" s="8">
        <v>45931</v>
      </c>
      <c r="G768" s="9" t="s">
        <v>767</v>
      </c>
      <c r="H768" s="8" t="s">
        <v>1103</v>
      </c>
      <c r="I768" s="10" t="s">
        <v>1104</v>
      </c>
      <c r="J768" s="9">
        <v>6.4</v>
      </c>
      <c r="K768" s="9" t="s">
        <v>1105</v>
      </c>
      <c r="L768" s="9" t="s">
        <v>792</v>
      </c>
      <c r="M768" s="9" t="s">
        <v>1106</v>
      </c>
      <c r="N768" s="9" t="s">
        <v>787</v>
      </c>
      <c r="O768" s="9" t="s">
        <v>811</v>
      </c>
      <c r="P768" s="9" t="s">
        <v>1107</v>
      </c>
      <c r="Q768" s="9" t="str">
        <f>M768</f>
        <v>Kamphol H.</v>
      </c>
      <c r="R768" s="9" t="s">
        <v>1108</v>
      </c>
      <c r="S768" s="9" t="s">
        <v>791</v>
      </c>
      <c r="T768" s="9"/>
      <c r="U768" s="9"/>
      <c r="V768" s="12" t="s">
        <v>768</v>
      </c>
    </row>
    <row r="769" spans="1:22" s="383" customFormat="1" ht="39" outlineLevel="1" x14ac:dyDescent="0.2">
      <c r="A769" s="405">
        <v>766</v>
      </c>
      <c r="C769" s="9" t="str">
        <f t="shared" si="17"/>
        <v>3</v>
      </c>
      <c r="D769" s="9" t="s">
        <v>1109</v>
      </c>
      <c r="E769" s="9" t="s">
        <v>1110</v>
      </c>
      <c r="F769" s="8">
        <v>45968</v>
      </c>
      <c r="G769" s="9" t="s">
        <v>767</v>
      </c>
      <c r="H769" s="8" t="s">
        <v>1111</v>
      </c>
      <c r="I769" s="10" t="s">
        <v>1112</v>
      </c>
      <c r="J769" s="9">
        <v>6.1</v>
      </c>
      <c r="K769" s="9" t="s">
        <v>1105</v>
      </c>
      <c r="L769" s="9" t="s">
        <v>872</v>
      </c>
      <c r="M769" s="9" t="s">
        <v>784</v>
      </c>
      <c r="N769" s="9" t="s">
        <v>880</v>
      </c>
      <c r="O769" s="9" t="s">
        <v>874</v>
      </c>
      <c r="P769" s="9" t="s">
        <v>1113</v>
      </c>
      <c r="Q769" s="9" t="str">
        <f>M769</f>
        <v>Sahachart S.</v>
      </c>
      <c r="R769" s="9" t="s">
        <v>1108</v>
      </c>
      <c r="S769" s="9" t="s">
        <v>791</v>
      </c>
      <c r="T769" s="9"/>
      <c r="U769" s="9"/>
      <c r="V769" s="12" t="s">
        <v>768</v>
      </c>
    </row>
    <row r="770" spans="1:22" s="383" customFormat="1" ht="39" outlineLevel="1" x14ac:dyDescent="0.2">
      <c r="A770" s="405">
        <v>767</v>
      </c>
      <c r="C770" s="9" t="str">
        <f t="shared" si="17"/>
        <v>3</v>
      </c>
      <c r="D770" s="9" t="s">
        <v>1109</v>
      </c>
      <c r="E770" s="9" t="s">
        <v>1110</v>
      </c>
      <c r="F770" s="8">
        <v>46069</v>
      </c>
      <c r="G770" s="9" t="s">
        <v>769</v>
      </c>
      <c r="H770" s="8" t="s">
        <v>1114</v>
      </c>
      <c r="I770" s="10" t="s">
        <v>1112</v>
      </c>
      <c r="J770" s="9">
        <v>6.1</v>
      </c>
      <c r="K770" s="9" t="s">
        <v>1105</v>
      </c>
      <c r="L770" s="9" t="s">
        <v>872</v>
      </c>
      <c r="M770" s="9" t="s">
        <v>784</v>
      </c>
      <c r="N770" s="9" t="s">
        <v>880</v>
      </c>
      <c r="O770" s="9" t="s">
        <v>874</v>
      </c>
      <c r="P770" s="9" t="s">
        <v>1113</v>
      </c>
      <c r="Q770" s="9" t="str">
        <f>M770</f>
        <v>Sahachart S.</v>
      </c>
      <c r="R770" s="9" t="s">
        <v>1108</v>
      </c>
      <c r="S770" s="9" t="s">
        <v>791</v>
      </c>
      <c r="T770" s="9"/>
      <c r="U770" s="9"/>
      <c r="V770" s="12" t="s">
        <v>768</v>
      </c>
    </row>
    <row r="771" spans="1:22" s="383" customFormat="1" ht="39" outlineLevel="1" x14ac:dyDescent="0.2">
      <c r="A771" s="405">
        <v>768</v>
      </c>
      <c r="C771" s="9" t="str">
        <f t="shared" si="17"/>
        <v>3</v>
      </c>
      <c r="D771" s="9" t="s">
        <v>1115</v>
      </c>
      <c r="E771" s="9" t="s">
        <v>1116</v>
      </c>
      <c r="F771" s="8">
        <v>45937</v>
      </c>
      <c r="G771" s="9" t="s">
        <v>767</v>
      </c>
      <c r="H771" s="8" t="s">
        <v>1117</v>
      </c>
      <c r="I771" s="10" t="s">
        <v>1118</v>
      </c>
      <c r="J771" s="9">
        <v>6.1</v>
      </c>
      <c r="K771" s="9" t="s">
        <v>1105</v>
      </c>
      <c r="L771" s="9" t="s">
        <v>792</v>
      </c>
      <c r="M771" s="9" t="s">
        <v>886</v>
      </c>
      <c r="N771" s="9" t="s">
        <v>787</v>
      </c>
      <c r="O771" s="9" t="s">
        <v>788</v>
      </c>
      <c r="P771" s="9" t="s">
        <v>1113</v>
      </c>
      <c r="Q771" s="9" t="s">
        <v>886</v>
      </c>
      <c r="R771" s="9" t="s">
        <v>1108</v>
      </c>
      <c r="S771" s="9" t="s">
        <v>791</v>
      </c>
      <c r="T771" s="9"/>
      <c r="U771" s="9"/>
      <c r="V771" s="12" t="s">
        <v>768</v>
      </c>
    </row>
    <row r="772" spans="1:22" s="383" customFormat="1" ht="39" outlineLevel="1" x14ac:dyDescent="0.2">
      <c r="A772" s="405">
        <v>769</v>
      </c>
      <c r="C772" s="9" t="str">
        <f t="shared" si="17"/>
        <v>3</v>
      </c>
      <c r="D772" s="9" t="s">
        <v>1119</v>
      </c>
      <c r="E772" s="9" t="s">
        <v>1120</v>
      </c>
      <c r="F772" s="8">
        <v>46212</v>
      </c>
      <c r="G772" s="9" t="s">
        <v>767</v>
      </c>
      <c r="H772" s="8" t="s">
        <v>1121</v>
      </c>
      <c r="I772" s="10" t="s">
        <v>1122</v>
      </c>
      <c r="J772" s="9">
        <v>4.2</v>
      </c>
      <c r="K772" s="9" t="s">
        <v>883</v>
      </c>
      <c r="L772" s="9" t="s">
        <v>792</v>
      </c>
      <c r="M772" s="9" t="s">
        <v>1106</v>
      </c>
      <c r="N772" s="9" t="s">
        <v>787</v>
      </c>
      <c r="O772" s="9" t="s">
        <v>811</v>
      </c>
      <c r="P772" s="9" t="s">
        <v>1107</v>
      </c>
      <c r="Q772" s="9" t="s">
        <v>1106</v>
      </c>
      <c r="R772" s="9" t="s">
        <v>1108</v>
      </c>
      <c r="S772" s="9" t="s">
        <v>791</v>
      </c>
      <c r="T772" s="9"/>
      <c r="U772" s="9"/>
      <c r="V772" s="12" t="s">
        <v>768</v>
      </c>
    </row>
    <row r="773" spans="1:22" s="392" customFormat="1" ht="39" outlineLevel="1" x14ac:dyDescent="0.2">
      <c r="A773" s="405">
        <v>770</v>
      </c>
      <c r="C773" s="14" t="str">
        <f t="shared" si="17"/>
        <v>3</v>
      </c>
      <c r="D773" s="14" t="s">
        <v>1101</v>
      </c>
      <c r="E773" s="14"/>
      <c r="F773" s="15"/>
      <c r="G773" s="14"/>
      <c r="H773" s="15"/>
      <c r="I773" s="16" t="s">
        <v>1123</v>
      </c>
      <c r="J773" s="14">
        <v>3.16</v>
      </c>
      <c r="K773" s="14" t="s">
        <v>1124</v>
      </c>
      <c r="L773" s="14" t="s">
        <v>1125</v>
      </c>
      <c r="M773" s="14" t="s">
        <v>1126</v>
      </c>
      <c r="N773" s="14" t="s">
        <v>787</v>
      </c>
      <c r="O773" s="14" t="s">
        <v>1127</v>
      </c>
      <c r="P773" s="14" t="s">
        <v>1108</v>
      </c>
      <c r="Q773" s="14"/>
      <c r="R773" s="14"/>
      <c r="S773" s="14"/>
      <c r="T773" s="14"/>
      <c r="U773" s="14"/>
      <c r="V773" s="18" t="s">
        <v>527</v>
      </c>
    </row>
    <row r="774" spans="1:22" s="392" customFormat="1" ht="39" outlineLevel="1" x14ac:dyDescent="0.2">
      <c r="A774" s="405">
        <v>771</v>
      </c>
      <c r="C774" s="14" t="str">
        <f t="shared" ref="C774:C837" si="18">MID(D774,5,1)</f>
        <v>3</v>
      </c>
      <c r="D774" s="14" t="s">
        <v>1109</v>
      </c>
      <c r="E774" s="14"/>
      <c r="F774" s="15"/>
      <c r="G774" s="14"/>
      <c r="H774" s="15"/>
      <c r="I774" s="16" t="s">
        <v>1128</v>
      </c>
      <c r="J774" s="14">
        <v>3.5</v>
      </c>
      <c r="K774" s="14" t="s">
        <v>883</v>
      </c>
      <c r="L774" s="14" t="s">
        <v>782</v>
      </c>
      <c r="M774" s="14" t="s">
        <v>783</v>
      </c>
      <c r="N774" s="14" t="s">
        <v>783</v>
      </c>
      <c r="O774" s="14" t="s">
        <v>1129</v>
      </c>
      <c r="P774" s="14" t="s">
        <v>1108</v>
      </c>
      <c r="Q774" s="14"/>
      <c r="R774" s="14"/>
      <c r="S774" s="14"/>
      <c r="T774" s="14"/>
      <c r="U774" s="14"/>
      <c r="V774" s="18" t="s">
        <v>527</v>
      </c>
    </row>
    <row r="775" spans="1:22" s="392" customFormat="1" ht="39" outlineLevel="1" x14ac:dyDescent="0.2">
      <c r="A775" s="405">
        <v>772</v>
      </c>
      <c r="C775" s="14" t="str">
        <f t="shared" si="18"/>
        <v>3</v>
      </c>
      <c r="D775" s="14" t="s">
        <v>1115</v>
      </c>
      <c r="E775" s="14"/>
      <c r="F775" s="15"/>
      <c r="G775" s="14"/>
      <c r="H775" s="15"/>
      <c r="I775" s="16" t="s">
        <v>1130</v>
      </c>
      <c r="J775" s="14">
        <v>3.6</v>
      </c>
      <c r="K775" s="14" t="s">
        <v>883</v>
      </c>
      <c r="L775" s="14" t="s">
        <v>782</v>
      </c>
      <c r="M775" s="14" t="s">
        <v>783</v>
      </c>
      <c r="N775" s="14" t="s">
        <v>783</v>
      </c>
      <c r="O775" s="14" t="s">
        <v>1131</v>
      </c>
      <c r="P775" s="14" t="s">
        <v>1108</v>
      </c>
      <c r="Q775" s="14"/>
      <c r="R775" s="14"/>
      <c r="S775" s="14"/>
      <c r="T775" s="14"/>
      <c r="U775" s="14"/>
      <c r="V775" s="18" t="s">
        <v>527</v>
      </c>
    </row>
    <row r="776" spans="1:22" s="392" customFormat="1" ht="39" outlineLevel="1" x14ac:dyDescent="0.2">
      <c r="A776" s="405">
        <v>773</v>
      </c>
      <c r="C776" s="14" t="str">
        <f t="shared" si="18"/>
        <v>3</v>
      </c>
      <c r="D776" s="14" t="s">
        <v>1119</v>
      </c>
      <c r="E776" s="14"/>
      <c r="F776" s="15"/>
      <c r="G776" s="14"/>
      <c r="H776" s="15"/>
      <c r="I776" s="16" t="s">
        <v>1132</v>
      </c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8" t="s">
        <v>527</v>
      </c>
    </row>
    <row r="777" spans="1:22" s="392" customFormat="1" ht="33.75" outlineLevel="1" x14ac:dyDescent="0.2">
      <c r="A777" s="405">
        <v>774</v>
      </c>
      <c r="C777" s="14" t="str">
        <f t="shared" si="18"/>
        <v/>
      </c>
      <c r="D777" s="14"/>
      <c r="E777" s="14"/>
      <c r="F777" s="15"/>
      <c r="G777" s="14"/>
      <c r="H777" s="15"/>
      <c r="I777" s="16" t="s">
        <v>1133</v>
      </c>
      <c r="J777" s="14">
        <v>3.4</v>
      </c>
      <c r="K777" s="14" t="s">
        <v>1124</v>
      </c>
      <c r="L777" s="14" t="s">
        <v>1134</v>
      </c>
      <c r="M777" s="14" t="s">
        <v>1135</v>
      </c>
      <c r="N777" s="14" t="s">
        <v>783</v>
      </c>
      <c r="O777" s="14" t="s">
        <v>1127</v>
      </c>
      <c r="P777" s="14"/>
      <c r="Q777" s="14"/>
      <c r="R777" s="14"/>
      <c r="S777" s="14"/>
      <c r="T777" s="14"/>
      <c r="U777" s="14"/>
      <c r="V777" s="17"/>
    </row>
    <row r="778" spans="1:22" s="392" customFormat="1" ht="33.75" outlineLevel="1" x14ac:dyDescent="0.2">
      <c r="A778" s="405">
        <v>775</v>
      </c>
      <c r="C778" s="14" t="str">
        <f t="shared" si="18"/>
        <v/>
      </c>
      <c r="D778" s="14"/>
      <c r="E778" s="14"/>
      <c r="F778" s="15"/>
      <c r="G778" s="14"/>
      <c r="H778" s="15"/>
      <c r="I778" s="16" t="s">
        <v>1136</v>
      </c>
      <c r="J778" s="14">
        <v>3.4</v>
      </c>
      <c r="K778" s="14" t="s">
        <v>1124</v>
      </c>
      <c r="L778" s="14" t="s">
        <v>1134</v>
      </c>
      <c r="M778" s="14" t="s">
        <v>1137</v>
      </c>
      <c r="N778" s="14" t="s">
        <v>783</v>
      </c>
      <c r="O778" s="14" t="s">
        <v>1127</v>
      </c>
      <c r="P778" s="14"/>
      <c r="Q778" s="14"/>
      <c r="R778" s="14"/>
      <c r="S778" s="14"/>
      <c r="T778" s="14"/>
      <c r="U778" s="14"/>
      <c r="V778" s="17"/>
    </row>
    <row r="779" spans="1:22" s="392" customFormat="1" ht="39" outlineLevel="1" x14ac:dyDescent="0.2">
      <c r="A779" s="405">
        <v>776</v>
      </c>
      <c r="C779" s="14" t="str">
        <f t="shared" si="18"/>
        <v>3</v>
      </c>
      <c r="D779" s="14" t="s">
        <v>1138</v>
      </c>
      <c r="E779" s="14"/>
      <c r="F779" s="15"/>
      <c r="G779" s="14"/>
      <c r="H779" s="15"/>
      <c r="I779" s="16" t="s">
        <v>1139</v>
      </c>
      <c r="J779" s="14"/>
      <c r="K779" s="14" t="s">
        <v>883</v>
      </c>
      <c r="L779" s="14" t="s">
        <v>782</v>
      </c>
      <c r="M779" s="14" t="s">
        <v>1140</v>
      </c>
      <c r="N779" s="14" t="s">
        <v>783</v>
      </c>
      <c r="O779" s="14" t="s">
        <v>1141</v>
      </c>
      <c r="P779" s="14" t="s">
        <v>1108</v>
      </c>
      <c r="Q779" s="14"/>
      <c r="R779" s="14"/>
      <c r="S779" s="14"/>
      <c r="T779" s="14"/>
      <c r="U779" s="14"/>
      <c r="V779" s="18" t="s">
        <v>527</v>
      </c>
    </row>
    <row r="780" spans="1:22" s="392" customFormat="1" ht="39" outlineLevel="1" x14ac:dyDescent="0.2">
      <c r="A780" s="405">
        <v>777</v>
      </c>
      <c r="C780" s="14" t="str">
        <f t="shared" si="18"/>
        <v>3</v>
      </c>
      <c r="D780" s="14" t="s">
        <v>1142</v>
      </c>
      <c r="E780" s="14"/>
      <c r="F780" s="15"/>
      <c r="G780" s="14"/>
      <c r="H780" s="15"/>
      <c r="I780" s="16" t="s">
        <v>1143</v>
      </c>
      <c r="J780" s="14"/>
      <c r="K780" s="14" t="s">
        <v>865</v>
      </c>
      <c r="L780" s="14" t="s">
        <v>1125</v>
      </c>
      <c r="M780" s="14" t="s">
        <v>1126</v>
      </c>
      <c r="N780" s="14" t="s">
        <v>787</v>
      </c>
      <c r="O780" s="14" t="s">
        <v>1127</v>
      </c>
      <c r="P780" s="14" t="s">
        <v>1108</v>
      </c>
      <c r="Q780" s="14"/>
      <c r="R780" s="14"/>
      <c r="S780" s="14"/>
      <c r="T780" s="14"/>
      <c r="U780" s="14"/>
      <c r="V780" s="18" t="s">
        <v>527</v>
      </c>
    </row>
    <row r="781" spans="1:22" s="383" customFormat="1" ht="39" outlineLevel="1" x14ac:dyDescent="0.2">
      <c r="A781" s="405">
        <v>778</v>
      </c>
      <c r="C781" s="9" t="str">
        <f t="shared" si="18"/>
        <v>3</v>
      </c>
      <c r="D781" s="9" t="s">
        <v>1144</v>
      </c>
      <c r="E781" s="9" t="s">
        <v>1145</v>
      </c>
      <c r="F781" s="8">
        <v>45719</v>
      </c>
      <c r="G781" s="9" t="s">
        <v>767</v>
      </c>
      <c r="H781" s="8" t="s">
        <v>878</v>
      </c>
      <c r="I781" s="10" t="s">
        <v>1146</v>
      </c>
      <c r="J781" s="9">
        <v>3.4</v>
      </c>
      <c r="K781" s="9" t="s">
        <v>1124</v>
      </c>
      <c r="L781" s="9" t="s">
        <v>785</v>
      </c>
      <c r="M781" s="9" t="s">
        <v>794</v>
      </c>
      <c r="N781" s="9" t="s">
        <v>787</v>
      </c>
      <c r="O781" s="9" t="s">
        <v>788</v>
      </c>
      <c r="P781" s="9" t="s">
        <v>1108</v>
      </c>
      <c r="Q781" s="9" t="str">
        <f>M781</f>
        <v>Montri S.</v>
      </c>
      <c r="R781" s="9" t="str">
        <f>P781</f>
        <v>Supajak S.</v>
      </c>
      <c r="S781" s="9" t="s">
        <v>791</v>
      </c>
      <c r="T781" s="9"/>
      <c r="U781" s="9"/>
      <c r="V781" s="12" t="s">
        <v>768</v>
      </c>
    </row>
    <row r="782" spans="1:22" s="383" customFormat="1" ht="39" outlineLevel="1" x14ac:dyDescent="0.2">
      <c r="A782" s="405">
        <v>779</v>
      </c>
      <c r="C782" s="9" t="str">
        <f t="shared" si="18"/>
        <v>3</v>
      </c>
      <c r="D782" s="9" t="s">
        <v>1147</v>
      </c>
      <c r="E782" s="9" t="s">
        <v>1148</v>
      </c>
      <c r="F782" s="8">
        <v>45740</v>
      </c>
      <c r="G782" s="9" t="s">
        <v>767</v>
      </c>
      <c r="H782" s="8" t="s">
        <v>878</v>
      </c>
      <c r="I782" s="10" t="s">
        <v>1149</v>
      </c>
      <c r="J782" s="9">
        <v>3.4</v>
      </c>
      <c r="K782" s="9" t="s">
        <v>1124</v>
      </c>
      <c r="L782" s="9" t="s">
        <v>785</v>
      </c>
      <c r="M782" s="9" t="s">
        <v>794</v>
      </c>
      <c r="N782" s="9" t="s">
        <v>787</v>
      </c>
      <c r="O782" s="9" t="str">
        <f t="shared" ref="O782:O812" si="19">$V781</f>
        <v>submitted</v>
      </c>
      <c r="P782" s="9" t="s">
        <v>1108</v>
      </c>
      <c r="Q782" s="9" t="str">
        <f t="shared" ref="Q782:Q834" si="20">M782</f>
        <v>Montri S.</v>
      </c>
      <c r="R782" s="9" t="str">
        <f t="shared" ref="R782:R834" si="21">P782</f>
        <v>Supajak S.</v>
      </c>
      <c r="S782" s="9" t="s">
        <v>791</v>
      </c>
      <c r="T782" s="9"/>
      <c r="U782" s="9"/>
      <c r="V782" s="12" t="s">
        <v>768</v>
      </c>
    </row>
    <row r="783" spans="1:22" s="383" customFormat="1" ht="39" outlineLevel="1" x14ac:dyDescent="0.2">
      <c r="A783" s="405">
        <v>780</v>
      </c>
      <c r="C783" s="9" t="str">
        <f t="shared" si="18"/>
        <v>3</v>
      </c>
      <c r="D783" s="9" t="s">
        <v>1150</v>
      </c>
      <c r="E783" s="9" t="s">
        <v>1151</v>
      </c>
      <c r="F783" s="8">
        <v>45740</v>
      </c>
      <c r="G783" s="9" t="s">
        <v>767</v>
      </c>
      <c r="H783" s="8" t="s">
        <v>878</v>
      </c>
      <c r="I783" s="10" t="s">
        <v>1152</v>
      </c>
      <c r="J783" s="9">
        <v>3.4</v>
      </c>
      <c r="K783" s="9" t="s">
        <v>1124</v>
      </c>
      <c r="L783" s="9" t="s">
        <v>785</v>
      </c>
      <c r="M783" s="9" t="s">
        <v>794</v>
      </c>
      <c r="N783" s="9" t="s">
        <v>787</v>
      </c>
      <c r="O783" s="9" t="str">
        <f t="shared" si="19"/>
        <v>submitted</v>
      </c>
      <c r="P783" s="9" t="s">
        <v>1108</v>
      </c>
      <c r="Q783" s="9" t="str">
        <f t="shared" si="20"/>
        <v>Montri S.</v>
      </c>
      <c r="R783" s="9" t="str">
        <f t="shared" si="21"/>
        <v>Supajak S.</v>
      </c>
      <c r="S783" s="9" t="s">
        <v>791</v>
      </c>
      <c r="T783" s="9"/>
      <c r="U783" s="9"/>
      <c r="V783" s="12" t="s">
        <v>768</v>
      </c>
    </row>
    <row r="784" spans="1:22" s="383" customFormat="1" ht="39" outlineLevel="1" x14ac:dyDescent="0.2">
      <c r="A784" s="405">
        <v>781</v>
      </c>
      <c r="C784" s="9" t="str">
        <f t="shared" si="18"/>
        <v>3</v>
      </c>
      <c r="D784" s="9" t="s">
        <v>1153</v>
      </c>
      <c r="E784" s="9" t="s">
        <v>1154</v>
      </c>
      <c r="F784" s="8">
        <v>45828</v>
      </c>
      <c r="G784" s="9" t="s">
        <v>767</v>
      </c>
      <c r="H784" s="8" t="s">
        <v>878</v>
      </c>
      <c r="I784" s="10" t="s">
        <v>1155</v>
      </c>
      <c r="J784" s="9">
        <v>3.4</v>
      </c>
      <c r="K784" s="9" t="s">
        <v>1124</v>
      </c>
      <c r="L784" s="9" t="s">
        <v>785</v>
      </c>
      <c r="M784" s="9" t="s">
        <v>794</v>
      </c>
      <c r="N784" s="9" t="s">
        <v>787</v>
      </c>
      <c r="O784" s="9" t="str">
        <f t="shared" si="19"/>
        <v>submitted</v>
      </c>
      <c r="P784" s="9" t="s">
        <v>1108</v>
      </c>
      <c r="Q784" s="9" t="str">
        <f t="shared" si="20"/>
        <v>Montri S.</v>
      </c>
      <c r="R784" s="9" t="str">
        <f t="shared" si="21"/>
        <v>Supajak S.</v>
      </c>
      <c r="S784" s="9" t="s">
        <v>791</v>
      </c>
      <c r="T784" s="9"/>
      <c r="U784" s="9"/>
      <c r="V784" s="12" t="s">
        <v>768</v>
      </c>
    </row>
    <row r="785" spans="1:22" s="383" customFormat="1" ht="39" outlineLevel="1" x14ac:dyDescent="0.2">
      <c r="A785" s="405">
        <v>782</v>
      </c>
      <c r="C785" s="9" t="str">
        <f t="shared" si="18"/>
        <v>3</v>
      </c>
      <c r="D785" s="9" t="s">
        <v>1156</v>
      </c>
      <c r="E785" s="9" t="s">
        <v>1157</v>
      </c>
      <c r="F785" s="8">
        <v>45828</v>
      </c>
      <c r="G785" s="9" t="s">
        <v>767</v>
      </c>
      <c r="H785" s="8" t="s">
        <v>878</v>
      </c>
      <c r="I785" s="10" t="s">
        <v>1158</v>
      </c>
      <c r="J785" s="9">
        <v>3.4</v>
      </c>
      <c r="K785" s="9" t="s">
        <v>1124</v>
      </c>
      <c r="L785" s="9" t="s">
        <v>785</v>
      </c>
      <c r="M785" s="9" t="s">
        <v>794</v>
      </c>
      <c r="N785" s="9" t="s">
        <v>787</v>
      </c>
      <c r="O785" s="9" t="str">
        <f t="shared" si="19"/>
        <v>submitted</v>
      </c>
      <c r="P785" s="9" t="s">
        <v>1108</v>
      </c>
      <c r="Q785" s="9" t="str">
        <f t="shared" si="20"/>
        <v>Montri S.</v>
      </c>
      <c r="R785" s="9" t="str">
        <f t="shared" si="21"/>
        <v>Supajak S.</v>
      </c>
      <c r="S785" s="9" t="s">
        <v>791</v>
      </c>
      <c r="T785" s="9"/>
      <c r="U785" s="9"/>
      <c r="V785" s="12" t="s">
        <v>768</v>
      </c>
    </row>
    <row r="786" spans="1:22" s="383" customFormat="1" ht="39" outlineLevel="1" x14ac:dyDescent="0.2">
      <c r="A786" s="405">
        <v>783</v>
      </c>
      <c r="C786" s="9" t="str">
        <f t="shared" si="18"/>
        <v>3</v>
      </c>
      <c r="D786" s="9" t="s">
        <v>1159</v>
      </c>
      <c r="E786" s="9" t="s">
        <v>1160</v>
      </c>
      <c r="F786" s="8">
        <v>45828</v>
      </c>
      <c r="G786" s="9" t="s">
        <v>767</v>
      </c>
      <c r="H786" s="8" t="s">
        <v>878</v>
      </c>
      <c r="I786" s="10" t="s">
        <v>1161</v>
      </c>
      <c r="J786" s="9">
        <v>3.4</v>
      </c>
      <c r="K786" s="9" t="s">
        <v>1124</v>
      </c>
      <c r="L786" s="9" t="s">
        <v>785</v>
      </c>
      <c r="M786" s="9" t="s">
        <v>794</v>
      </c>
      <c r="N786" s="9" t="s">
        <v>787</v>
      </c>
      <c r="O786" s="9" t="str">
        <f t="shared" si="19"/>
        <v>submitted</v>
      </c>
      <c r="P786" s="9" t="s">
        <v>1108</v>
      </c>
      <c r="Q786" s="9" t="str">
        <f t="shared" si="20"/>
        <v>Montri S.</v>
      </c>
      <c r="R786" s="9" t="str">
        <f t="shared" si="21"/>
        <v>Supajak S.</v>
      </c>
      <c r="S786" s="9" t="s">
        <v>791</v>
      </c>
      <c r="T786" s="9"/>
      <c r="U786" s="9"/>
      <c r="V786" s="12" t="s">
        <v>768</v>
      </c>
    </row>
    <row r="787" spans="1:22" s="383" customFormat="1" ht="39" outlineLevel="1" x14ac:dyDescent="0.2">
      <c r="A787" s="405">
        <v>784</v>
      </c>
      <c r="C787" s="9" t="str">
        <f t="shared" si="18"/>
        <v>3</v>
      </c>
      <c r="D787" s="9" t="s">
        <v>1162</v>
      </c>
      <c r="E787" s="9" t="s">
        <v>1163</v>
      </c>
      <c r="F787" s="8">
        <v>45719</v>
      </c>
      <c r="G787" s="9" t="s">
        <v>767</v>
      </c>
      <c r="H787" s="8" t="s">
        <v>878</v>
      </c>
      <c r="I787" s="10" t="s">
        <v>1164</v>
      </c>
      <c r="J787" s="9">
        <v>3.4</v>
      </c>
      <c r="K787" s="9" t="s">
        <v>1124</v>
      </c>
      <c r="L787" s="9" t="s">
        <v>785</v>
      </c>
      <c r="M787" s="9" t="s">
        <v>794</v>
      </c>
      <c r="N787" s="9" t="s">
        <v>787</v>
      </c>
      <c r="O787" s="9" t="str">
        <f t="shared" si="19"/>
        <v>submitted</v>
      </c>
      <c r="P787" s="9" t="s">
        <v>1108</v>
      </c>
      <c r="Q787" s="9" t="str">
        <f t="shared" si="20"/>
        <v>Montri S.</v>
      </c>
      <c r="R787" s="9" t="str">
        <f t="shared" si="21"/>
        <v>Supajak S.</v>
      </c>
      <c r="S787" s="9" t="s">
        <v>791</v>
      </c>
      <c r="T787" s="9"/>
      <c r="U787" s="9"/>
      <c r="V787" s="12" t="s">
        <v>768</v>
      </c>
    </row>
    <row r="788" spans="1:22" s="383" customFormat="1" ht="39" outlineLevel="1" x14ac:dyDescent="0.2">
      <c r="A788" s="405">
        <v>785</v>
      </c>
      <c r="C788" s="9" t="str">
        <f t="shared" si="18"/>
        <v>3</v>
      </c>
      <c r="D788" s="9" t="s">
        <v>1165</v>
      </c>
      <c r="E788" s="9" t="s">
        <v>1166</v>
      </c>
      <c r="F788" s="8">
        <v>45719</v>
      </c>
      <c r="G788" s="9" t="s">
        <v>767</v>
      </c>
      <c r="H788" s="8" t="s">
        <v>878</v>
      </c>
      <c r="I788" s="10" t="s">
        <v>1167</v>
      </c>
      <c r="J788" s="9">
        <v>3.4</v>
      </c>
      <c r="K788" s="9" t="s">
        <v>1124</v>
      </c>
      <c r="L788" s="9" t="s">
        <v>785</v>
      </c>
      <c r="M788" s="9" t="s">
        <v>794</v>
      </c>
      <c r="N788" s="9" t="s">
        <v>787</v>
      </c>
      <c r="O788" s="9" t="str">
        <f t="shared" si="19"/>
        <v>submitted</v>
      </c>
      <c r="P788" s="9" t="s">
        <v>1108</v>
      </c>
      <c r="Q788" s="9" t="str">
        <f t="shared" si="20"/>
        <v>Montri S.</v>
      </c>
      <c r="R788" s="9" t="str">
        <f t="shared" si="21"/>
        <v>Supajak S.</v>
      </c>
      <c r="S788" s="9" t="s">
        <v>791</v>
      </c>
      <c r="T788" s="9"/>
      <c r="U788" s="9"/>
      <c r="V788" s="12" t="s">
        <v>768</v>
      </c>
    </row>
    <row r="789" spans="1:22" s="383" customFormat="1" ht="39" outlineLevel="1" x14ac:dyDescent="0.2">
      <c r="A789" s="405">
        <v>786</v>
      </c>
      <c r="C789" s="9" t="str">
        <f t="shared" si="18"/>
        <v>3</v>
      </c>
      <c r="D789" s="9" t="s">
        <v>1168</v>
      </c>
      <c r="E789" s="9" t="s">
        <v>1169</v>
      </c>
      <c r="F789" s="8">
        <v>45719</v>
      </c>
      <c r="G789" s="9" t="s">
        <v>767</v>
      </c>
      <c r="H789" s="8" t="s">
        <v>878</v>
      </c>
      <c r="I789" s="10" t="s">
        <v>1170</v>
      </c>
      <c r="J789" s="9">
        <v>3.4</v>
      </c>
      <c r="K789" s="9" t="s">
        <v>1124</v>
      </c>
      <c r="L789" s="9" t="s">
        <v>785</v>
      </c>
      <c r="M789" s="9" t="s">
        <v>794</v>
      </c>
      <c r="N789" s="9" t="s">
        <v>787</v>
      </c>
      <c r="O789" s="9" t="str">
        <f t="shared" si="19"/>
        <v>submitted</v>
      </c>
      <c r="P789" s="9" t="s">
        <v>1108</v>
      </c>
      <c r="Q789" s="9" t="str">
        <f t="shared" si="20"/>
        <v>Montri S.</v>
      </c>
      <c r="R789" s="9" t="str">
        <f t="shared" si="21"/>
        <v>Supajak S.</v>
      </c>
      <c r="S789" s="9" t="s">
        <v>791</v>
      </c>
      <c r="T789" s="9"/>
      <c r="U789" s="9"/>
      <c r="V789" s="12" t="s">
        <v>768</v>
      </c>
    </row>
    <row r="790" spans="1:22" s="383" customFormat="1" ht="39" outlineLevel="1" x14ac:dyDescent="0.2">
      <c r="A790" s="405">
        <v>787</v>
      </c>
      <c r="C790" s="9" t="str">
        <f t="shared" si="18"/>
        <v>3</v>
      </c>
      <c r="D790" s="9" t="s">
        <v>1171</v>
      </c>
      <c r="E790" s="9" t="s">
        <v>1172</v>
      </c>
      <c r="F790" s="8">
        <v>45719</v>
      </c>
      <c r="G790" s="9" t="s">
        <v>767</v>
      </c>
      <c r="H790" s="8" t="s">
        <v>878</v>
      </c>
      <c r="I790" s="10" t="s">
        <v>1173</v>
      </c>
      <c r="J790" s="9">
        <v>3.4</v>
      </c>
      <c r="K790" s="9" t="s">
        <v>1124</v>
      </c>
      <c r="L790" s="9" t="s">
        <v>785</v>
      </c>
      <c r="M790" s="9" t="s">
        <v>794</v>
      </c>
      <c r="N790" s="9" t="s">
        <v>787</v>
      </c>
      <c r="O790" s="9" t="str">
        <f t="shared" si="19"/>
        <v>submitted</v>
      </c>
      <c r="P790" s="9" t="s">
        <v>1108</v>
      </c>
      <c r="Q790" s="9" t="str">
        <f t="shared" si="20"/>
        <v>Montri S.</v>
      </c>
      <c r="R790" s="9" t="str">
        <f t="shared" si="21"/>
        <v>Supajak S.</v>
      </c>
      <c r="S790" s="9" t="s">
        <v>791</v>
      </c>
      <c r="T790" s="9"/>
      <c r="U790" s="9"/>
      <c r="V790" s="12" t="s">
        <v>768</v>
      </c>
    </row>
    <row r="791" spans="1:22" s="383" customFormat="1" ht="39" outlineLevel="1" x14ac:dyDescent="0.2">
      <c r="A791" s="405">
        <v>788</v>
      </c>
      <c r="C791" s="9" t="str">
        <f t="shared" si="18"/>
        <v>3</v>
      </c>
      <c r="D791" s="9" t="s">
        <v>1174</v>
      </c>
      <c r="E791" s="9" t="s">
        <v>1175</v>
      </c>
      <c r="F791" s="8">
        <v>45719</v>
      </c>
      <c r="G791" s="9" t="s">
        <v>767</v>
      </c>
      <c r="H791" s="8" t="s">
        <v>878</v>
      </c>
      <c r="I791" s="10" t="s">
        <v>1176</v>
      </c>
      <c r="J791" s="9">
        <v>3.4</v>
      </c>
      <c r="K791" s="9" t="s">
        <v>1124</v>
      </c>
      <c r="L791" s="9" t="s">
        <v>785</v>
      </c>
      <c r="M791" s="9" t="s">
        <v>794</v>
      </c>
      <c r="N791" s="9" t="s">
        <v>787</v>
      </c>
      <c r="O791" s="9" t="str">
        <f t="shared" si="19"/>
        <v>submitted</v>
      </c>
      <c r="P791" s="9" t="s">
        <v>1108</v>
      </c>
      <c r="Q791" s="9" t="str">
        <f t="shared" si="20"/>
        <v>Montri S.</v>
      </c>
      <c r="R791" s="9" t="str">
        <f t="shared" si="21"/>
        <v>Supajak S.</v>
      </c>
      <c r="S791" s="9" t="s">
        <v>791</v>
      </c>
      <c r="T791" s="9"/>
      <c r="U791" s="9"/>
      <c r="V791" s="12" t="s">
        <v>768</v>
      </c>
    </row>
    <row r="792" spans="1:22" s="383" customFormat="1" ht="39" outlineLevel="1" x14ac:dyDescent="0.2">
      <c r="A792" s="405">
        <v>789</v>
      </c>
      <c r="C792" s="9" t="str">
        <f t="shared" si="18"/>
        <v>3</v>
      </c>
      <c r="D792" s="9" t="s">
        <v>1177</v>
      </c>
      <c r="E792" s="9" t="s">
        <v>1178</v>
      </c>
      <c r="F792" s="8">
        <v>45722</v>
      </c>
      <c r="G792" s="9" t="s">
        <v>767</v>
      </c>
      <c r="H792" s="8" t="s">
        <v>878</v>
      </c>
      <c r="I792" s="10" t="s">
        <v>1179</v>
      </c>
      <c r="J792" s="9">
        <v>3.4</v>
      </c>
      <c r="K792" s="9" t="s">
        <v>1124</v>
      </c>
      <c r="L792" s="9" t="s">
        <v>785</v>
      </c>
      <c r="M792" s="9" t="s">
        <v>794</v>
      </c>
      <c r="N792" s="9" t="s">
        <v>787</v>
      </c>
      <c r="O792" s="9" t="str">
        <f t="shared" si="19"/>
        <v>submitted</v>
      </c>
      <c r="P792" s="9" t="s">
        <v>1108</v>
      </c>
      <c r="Q792" s="9" t="str">
        <f t="shared" si="20"/>
        <v>Montri S.</v>
      </c>
      <c r="R792" s="9" t="str">
        <f t="shared" si="21"/>
        <v>Supajak S.</v>
      </c>
      <c r="S792" s="9" t="s">
        <v>791</v>
      </c>
      <c r="T792" s="9"/>
      <c r="U792" s="9"/>
      <c r="V792" s="12" t="s">
        <v>768</v>
      </c>
    </row>
    <row r="793" spans="1:22" s="383" customFormat="1" ht="39" outlineLevel="1" x14ac:dyDescent="0.2">
      <c r="A793" s="405">
        <v>790</v>
      </c>
      <c r="C793" s="9" t="str">
        <f t="shared" si="18"/>
        <v>3</v>
      </c>
      <c r="D793" s="9" t="s">
        <v>1180</v>
      </c>
      <c r="E793" s="9" t="s">
        <v>1181</v>
      </c>
      <c r="F793" s="8">
        <v>45722</v>
      </c>
      <c r="G793" s="9" t="s">
        <v>767</v>
      </c>
      <c r="H793" s="8" t="s">
        <v>878</v>
      </c>
      <c r="I793" s="10" t="s">
        <v>1182</v>
      </c>
      <c r="J793" s="9">
        <v>3.4</v>
      </c>
      <c r="K793" s="9" t="s">
        <v>1124</v>
      </c>
      <c r="L793" s="9" t="s">
        <v>785</v>
      </c>
      <c r="M793" s="9" t="s">
        <v>794</v>
      </c>
      <c r="N793" s="9" t="s">
        <v>787</v>
      </c>
      <c r="O793" s="9" t="str">
        <f t="shared" si="19"/>
        <v>submitted</v>
      </c>
      <c r="P793" s="9" t="s">
        <v>1108</v>
      </c>
      <c r="Q793" s="9" t="str">
        <f t="shared" si="20"/>
        <v>Montri S.</v>
      </c>
      <c r="R793" s="9" t="str">
        <f t="shared" si="21"/>
        <v>Supajak S.</v>
      </c>
      <c r="S793" s="9" t="s">
        <v>791</v>
      </c>
      <c r="T793" s="9"/>
      <c r="U793" s="9"/>
      <c r="V793" s="12" t="s">
        <v>768</v>
      </c>
    </row>
    <row r="794" spans="1:22" s="383" customFormat="1" ht="39" outlineLevel="1" x14ac:dyDescent="0.2">
      <c r="A794" s="405">
        <v>791</v>
      </c>
      <c r="C794" s="9" t="str">
        <f t="shared" si="18"/>
        <v>3</v>
      </c>
      <c r="D794" s="9" t="s">
        <v>1183</v>
      </c>
      <c r="E794" s="9" t="s">
        <v>1184</v>
      </c>
      <c r="F794" s="8">
        <v>45722</v>
      </c>
      <c r="G794" s="9" t="s">
        <v>767</v>
      </c>
      <c r="H794" s="8" t="s">
        <v>878</v>
      </c>
      <c r="I794" s="10" t="s">
        <v>1185</v>
      </c>
      <c r="J794" s="9">
        <v>3.4</v>
      </c>
      <c r="K794" s="9" t="s">
        <v>1124</v>
      </c>
      <c r="L794" s="9" t="s">
        <v>785</v>
      </c>
      <c r="M794" s="9" t="s">
        <v>794</v>
      </c>
      <c r="N794" s="9" t="s">
        <v>787</v>
      </c>
      <c r="O794" s="9" t="str">
        <f t="shared" si="19"/>
        <v>submitted</v>
      </c>
      <c r="P794" s="9" t="s">
        <v>1108</v>
      </c>
      <c r="Q794" s="9" t="str">
        <f t="shared" si="20"/>
        <v>Montri S.</v>
      </c>
      <c r="R794" s="9" t="str">
        <f t="shared" si="21"/>
        <v>Supajak S.</v>
      </c>
      <c r="S794" s="9" t="s">
        <v>791</v>
      </c>
      <c r="T794" s="9"/>
      <c r="U794" s="9"/>
      <c r="V794" s="12" t="s">
        <v>768</v>
      </c>
    </row>
    <row r="795" spans="1:22" s="383" customFormat="1" ht="39" outlineLevel="1" x14ac:dyDescent="0.2">
      <c r="A795" s="405">
        <v>792</v>
      </c>
      <c r="C795" s="9" t="str">
        <f t="shared" si="18"/>
        <v>3</v>
      </c>
      <c r="D795" s="9" t="s">
        <v>1186</v>
      </c>
      <c r="E795" s="9" t="s">
        <v>1187</v>
      </c>
      <c r="F795" s="8">
        <v>45722</v>
      </c>
      <c r="G795" s="9" t="s">
        <v>767</v>
      </c>
      <c r="H795" s="8" t="s">
        <v>878</v>
      </c>
      <c r="I795" s="10" t="s">
        <v>1188</v>
      </c>
      <c r="J795" s="9">
        <v>3.4</v>
      </c>
      <c r="K795" s="9" t="s">
        <v>1124</v>
      </c>
      <c r="L795" s="9" t="s">
        <v>785</v>
      </c>
      <c r="M795" s="9" t="s">
        <v>794</v>
      </c>
      <c r="N795" s="9" t="s">
        <v>787</v>
      </c>
      <c r="O795" s="9" t="str">
        <f t="shared" si="19"/>
        <v>submitted</v>
      </c>
      <c r="P795" s="9" t="s">
        <v>1108</v>
      </c>
      <c r="Q795" s="9" t="str">
        <f t="shared" si="20"/>
        <v>Montri S.</v>
      </c>
      <c r="R795" s="9" t="str">
        <f t="shared" si="21"/>
        <v>Supajak S.</v>
      </c>
      <c r="S795" s="9" t="s">
        <v>791</v>
      </c>
      <c r="T795" s="9"/>
      <c r="U795" s="9"/>
      <c r="V795" s="12" t="s">
        <v>768</v>
      </c>
    </row>
    <row r="796" spans="1:22" s="383" customFormat="1" ht="39" outlineLevel="1" x14ac:dyDescent="0.2">
      <c r="A796" s="405">
        <v>793</v>
      </c>
      <c r="C796" s="9" t="str">
        <f t="shared" si="18"/>
        <v>3</v>
      </c>
      <c r="D796" s="9" t="s">
        <v>1189</v>
      </c>
      <c r="E796" s="9" t="s">
        <v>1190</v>
      </c>
      <c r="F796" s="8">
        <v>45722</v>
      </c>
      <c r="G796" s="9" t="s">
        <v>767</v>
      </c>
      <c r="H796" s="8" t="s">
        <v>878</v>
      </c>
      <c r="I796" s="10" t="s">
        <v>1191</v>
      </c>
      <c r="J796" s="9">
        <v>3.4</v>
      </c>
      <c r="K796" s="9" t="s">
        <v>1124</v>
      </c>
      <c r="L796" s="9" t="s">
        <v>785</v>
      </c>
      <c r="M796" s="9" t="s">
        <v>794</v>
      </c>
      <c r="N796" s="9" t="s">
        <v>787</v>
      </c>
      <c r="O796" s="9" t="str">
        <f t="shared" si="19"/>
        <v>submitted</v>
      </c>
      <c r="P796" s="9" t="s">
        <v>1108</v>
      </c>
      <c r="Q796" s="9" t="str">
        <f t="shared" si="20"/>
        <v>Montri S.</v>
      </c>
      <c r="R796" s="9" t="str">
        <f t="shared" si="21"/>
        <v>Supajak S.</v>
      </c>
      <c r="S796" s="9" t="s">
        <v>791</v>
      </c>
      <c r="T796" s="9"/>
      <c r="U796" s="9"/>
      <c r="V796" s="12" t="s">
        <v>768</v>
      </c>
    </row>
    <row r="797" spans="1:22" s="383" customFormat="1" ht="39" outlineLevel="1" x14ac:dyDescent="0.2">
      <c r="A797" s="405">
        <v>794</v>
      </c>
      <c r="C797" s="9" t="str">
        <f t="shared" si="18"/>
        <v>3</v>
      </c>
      <c r="D797" s="9" t="s">
        <v>1192</v>
      </c>
      <c r="E797" s="9" t="s">
        <v>1193</v>
      </c>
      <c r="F797" s="8">
        <v>45719</v>
      </c>
      <c r="G797" s="9" t="s">
        <v>767</v>
      </c>
      <c r="H797" s="8" t="s">
        <v>878</v>
      </c>
      <c r="I797" s="10" t="s">
        <v>1194</v>
      </c>
      <c r="J797" s="9">
        <v>3.4</v>
      </c>
      <c r="K797" s="9" t="s">
        <v>1124</v>
      </c>
      <c r="L797" s="9" t="s">
        <v>785</v>
      </c>
      <c r="M797" s="9" t="s">
        <v>794</v>
      </c>
      <c r="N797" s="9" t="s">
        <v>787</v>
      </c>
      <c r="O797" s="9" t="str">
        <f t="shared" si="19"/>
        <v>submitted</v>
      </c>
      <c r="P797" s="9" t="s">
        <v>1108</v>
      </c>
      <c r="Q797" s="9" t="str">
        <f t="shared" si="20"/>
        <v>Montri S.</v>
      </c>
      <c r="R797" s="9" t="str">
        <f t="shared" si="21"/>
        <v>Supajak S.</v>
      </c>
      <c r="S797" s="9" t="s">
        <v>791</v>
      </c>
      <c r="T797" s="9"/>
      <c r="U797" s="9"/>
      <c r="V797" s="12" t="s">
        <v>768</v>
      </c>
    </row>
    <row r="798" spans="1:22" s="383" customFormat="1" ht="39" outlineLevel="1" x14ac:dyDescent="0.2">
      <c r="A798" s="405">
        <v>795</v>
      </c>
      <c r="C798" s="9" t="str">
        <f t="shared" si="18"/>
        <v>3</v>
      </c>
      <c r="D798" s="9" t="s">
        <v>1195</v>
      </c>
      <c r="E798" s="9" t="s">
        <v>1196</v>
      </c>
      <c r="F798" s="8">
        <v>45719</v>
      </c>
      <c r="G798" s="9" t="s">
        <v>767</v>
      </c>
      <c r="H798" s="8" t="s">
        <v>878</v>
      </c>
      <c r="I798" s="10" t="s">
        <v>1197</v>
      </c>
      <c r="J798" s="9">
        <v>3.4</v>
      </c>
      <c r="K798" s="9" t="s">
        <v>1124</v>
      </c>
      <c r="L798" s="9" t="s">
        <v>785</v>
      </c>
      <c r="M798" s="9" t="s">
        <v>794</v>
      </c>
      <c r="N798" s="9" t="s">
        <v>787</v>
      </c>
      <c r="O798" s="9" t="str">
        <f t="shared" si="19"/>
        <v>submitted</v>
      </c>
      <c r="P798" s="9" t="s">
        <v>1108</v>
      </c>
      <c r="Q798" s="9" t="str">
        <f t="shared" si="20"/>
        <v>Montri S.</v>
      </c>
      <c r="R798" s="9" t="str">
        <f t="shared" si="21"/>
        <v>Supajak S.</v>
      </c>
      <c r="S798" s="9" t="s">
        <v>791</v>
      </c>
      <c r="T798" s="9"/>
      <c r="U798" s="9"/>
      <c r="V798" s="12" t="s">
        <v>768</v>
      </c>
    </row>
    <row r="799" spans="1:22" s="383" customFormat="1" ht="39" outlineLevel="1" x14ac:dyDescent="0.2">
      <c r="A799" s="405">
        <v>796</v>
      </c>
      <c r="C799" s="9" t="str">
        <f t="shared" si="18"/>
        <v>3</v>
      </c>
      <c r="D799" s="9" t="s">
        <v>1198</v>
      </c>
      <c r="E799" s="9" t="s">
        <v>1199</v>
      </c>
      <c r="F799" s="8">
        <v>45903</v>
      </c>
      <c r="G799" s="9" t="s">
        <v>767</v>
      </c>
      <c r="H799" s="8" t="s">
        <v>878</v>
      </c>
      <c r="I799" s="10" t="s">
        <v>1200</v>
      </c>
      <c r="J799" s="9">
        <v>3.4</v>
      </c>
      <c r="K799" s="9" t="s">
        <v>1124</v>
      </c>
      <c r="L799" s="9" t="s">
        <v>785</v>
      </c>
      <c r="M799" s="9" t="s">
        <v>794</v>
      </c>
      <c r="N799" s="9" t="s">
        <v>787</v>
      </c>
      <c r="O799" s="9" t="str">
        <f t="shared" si="19"/>
        <v>submitted</v>
      </c>
      <c r="P799" s="9" t="s">
        <v>1108</v>
      </c>
      <c r="Q799" s="9" t="str">
        <f t="shared" si="20"/>
        <v>Montri S.</v>
      </c>
      <c r="R799" s="9" t="str">
        <f t="shared" si="21"/>
        <v>Supajak S.</v>
      </c>
      <c r="S799" s="9" t="s">
        <v>791</v>
      </c>
      <c r="T799" s="9"/>
      <c r="U799" s="9"/>
      <c r="V799" s="12" t="s">
        <v>768</v>
      </c>
    </row>
    <row r="800" spans="1:22" s="383" customFormat="1" ht="39" outlineLevel="1" x14ac:dyDescent="0.2">
      <c r="A800" s="405">
        <v>797</v>
      </c>
      <c r="C800" s="9" t="str">
        <f t="shared" si="18"/>
        <v>3</v>
      </c>
      <c r="D800" s="9" t="s">
        <v>1201</v>
      </c>
      <c r="E800" s="9" t="s">
        <v>1202</v>
      </c>
      <c r="F800" s="8">
        <v>45903</v>
      </c>
      <c r="G800" s="9" t="s">
        <v>767</v>
      </c>
      <c r="H800" s="8" t="s">
        <v>878</v>
      </c>
      <c r="I800" s="10" t="s">
        <v>1203</v>
      </c>
      <c r="J800" s="9">
        <v>3.4</v>
      </c>
      <c r="K800" s="9" t="s">
        <v>1124</v>
      </c>
      <c r="L800" s="9" t="s">
        <v>785</v>
      </c>
      <c r="M800" s="9" t="s">
        <v>794</v>
      </c>
      <c r="N800" s="9" t="s">
        <v>787</v>
      </c>
      <c r="O800" s="9" t="str">
        <f t="shared" si="19"/>
        <v>submitted</v>
      </c>
      <c r="P800" s="9" t="s">
        <v>1108</v>
      </c>
      <c r="Q800" s="9" t="str">
        <f t="shared" si="20"/>
        <v>Montri S.</v>
      </c>
      <c r="R800" s="9" t="str">
        <f t="shared" si="21"/>
        <v>Supajak S.</v>
      </c>
      <c r="S800" s="9" t="s">
        <v>791</v>
      </c>
      <c r="T800" s="9"/>
      <c r="U800" s="9"/>
      <c r="V800" s="12" t="s">
        <v>768</v>
      </c>
    </row>
    <row r="801" spans="1:22" s="383" customFormat="1" ht="39" outlineLevel="1" x14ac:dyDescent="0.2">
      <c r="A801" s="405">
        <v>798</v>
      </c>
      <c r="C801" s="9" t="str">
        <f t="shared" si="18"/>
        <v>3</v>
      </c>
      <c r="D801" s="9" t="s">
        <v>1204</v>
      </c>
      <c r="E801" s="9" t="s">
        <v>1205</v>
      </c>
      <c r="F801" s="8">
        <v>45903</v>
      </c>
      <c r="G801" s="9" t="s">
        <v>767</v>
      </c>
      <c r="H801" s="8" t="s">
        <v>878</v>
      </c>
      <c r="I801" s="10" t="s">
        <v>1206</v>
      </c>
      <c r="J801" s="9">
        <v>3.4</v>
      </c>
      <c r="K801" s="9" t="s">
        <v>1124</v>
      </c>
      <c r="L801" s="9" t="s">
        <v>785</v>
      </c>
      <c r="M801" s="9" t="s">
        <v>794</v>
      </c>
      <c r="N801" s="9" t="s">
        <v>787</v>
      </c>
      <c r="O801" s="9" t="str">
        <f t="shared" si="19"/>
        <v>submitted</v>
      </c>
      <c r="P801" s="9" t="s">
        <v>1108</v>
      </c>
      <c r="Q801" s="9" t="str">
        <f t="shared" si="20"/>
        <v>Montri S.</v>
      </c>
      <c r="R801" s="9" t="str">
        <f t="shared" si="21"/>
        <v>Supajak S.</v>
      </c>
      <c r="S801" s="9" t="s">
        <v>791</v>
      </c>
      <c r="T801" s="9"/>
      <c r="U801" s="9"/>
      <c r="V801" s="12" t="s">
        <v>768</v>
      </c>
    </row>
    <row r="802" spans="1:22" s="383" customFormat="1" ht="39" outlineLevel="1" x14ac:dyDescent="0.2">
      <c r="A802" s="405">
        <v>799</v>
      </c>
      <c r="C802" s="9" t="str">
        <f t="shared" si="18"/>
        <v>3</v>
      </c>
      <c r="D802" s="9" t="s">
        <v>1207</v>
      </c>
      <c r="E802" s="9" t="s">
        <v>1208</v>
      </c>
      <c r="F802" s="8">
        <v>45903</v>
      </c>
      <c r="G802" s="9" t="s">
        <v>767</v>
      </c>
      <c r="H802" s="8" t="s">
        <v>878</v>
      </c>
      <c r="I802" s="10" t="s">
        <v>1209</v>
      </c>
      <c r="J802" s="9">
        <v>3.4</v>
      </c>
      <c r="K802" s="9" t="s">
        <v>1124</v>
      </c>
      <c r="L802" s="9" t="s">
        <v>785</v>
      </c>
      <c r="M802" s="9" t="s">
        <v>794</v>
      </c>
      <c r="N802" s="9" t="s">
        <v>787</v>
      </c>
      <c r="O802" s="9" t="str">
        <f t="shared" si="19"/>
        <v>submitted</v>
      </c>
      <c r="P802" s="9" t="s">
        <v>1108</v>
      </c>
      <c r="Q802" s="9" t="str">
        <f t="shared" si="20"/>
        <v>Montri S.</v>
      </c>
      <c r="R802" s="9" t="str">
        <f t="shared" si="21"/>
        <v>Supajak S.</v>
      </c>
      <c r="S802" s="9" t="s">
        <v>791</v>
      </c>
      <c r="T802" s="9"/>
      <c r="U802" s="9"/>
      <c r="V802" s="12" t="s">
        <v>768</v>
      </c>
    </row>
    <row r="803" spans="1:22" s="383" customFormat="1" ht="39" outlineLevel="1" x14ac:dyDescent="0.2">
      <c r="A803" s="405">
        <v>800</v>
      </c>
      <c r="C803" s="9" t="str">
        <f t="shared" si="18"/>
        <v>3</v>
      </c>
      <c r="D803" s="9" t="s">
        <v>1210</v>
      </c>
      <c r="E803" s="9" t="s">
        <v>1211</v>
      </c>
      <c r="F803" s="8">
        <v>45903</v>
      </c>
      <c r="G803" s="9" t="s">
        <v>767</v>
      </c>
      <c r="H803" s="8" t="s">
        <v>878</v>
      </c>
      <c r="I803" s="10" t="s">
        <v>1212</v>
      </c>
      <c r="J803" s="9">
        <v>3.4</v>
      </c>
      <c r="K803" s="9" t="s">
        <v>1124</v>
      </c>
      <c r="L803" s="9" t="s">
        <v>785</v>
      </c>
      <c r="M803" s="9" t="s">
        <v>794</v>
      </c>
      <c r="N803" s="9" t="s">
        <v>787</v>
      </c>
      <c r="O803" s="9" t="str">
        <f t="shared" si="19"/>
        <v>submitted</v>
      </c>
      <c r="P803" s="9" t="s">
        <v>1108</v>
      </c>
      <c r="Q803" s="9" t="str">
        <f t="shared" si="20"/>
        <v>Montri S.</v>
      </c>
      <c r="R803" s="9" t="str">
        <f t="shared" si="21"/>
        <v>Supajak S.</v>
      </c>
      <c r="S803" s="9" t="s">
        <v>791</v>
      </c>
      <c r="T803" s="9"/>
      <c r="U803" s="9"/>
      <c r="V803" s="12" t="s">
        <v>768</v>
      </c>
    </row>
    <row r="804" spans="1:22" s="383" customFormat="1" ht="39" outlineLevel="1" x14ac:dyDescent="0.2">
      <c r="A804" s="405">
        <v>801</v>
      </c>
      <c r="C804" s="9" t="str">
        <f t="shared" si="18"/>
        <v>3</v>
      </c>
      <c r="D804" s="9" t="s">
        <v>1213</v>
      </c>
      <c r="E804" s="9" t="s">
        <v>1214</v>
      </c>
      <c r="F804" s="8">
        <v>45903</v>
      </c>
      <c r="G804" s="9" t="s">
        <v>767</v>
      </c>
      <c r="H804" s="8" t="s">
        <v>878</v>
      </c>
      <c r="I804" s="10" t="s">
        <v>1215</v>
      </c>
      <c r="J804" s="9">
        <v>3.4</v>
      </c>
      <c r="K804" s="9" t="s">
        <v>1124</v>
      </c>
      <c r="L804" s="9" t="s">
        <v>785</v>
      </c>
      <c r="M804" s="9" t="s">
        <v>794</v>
      </c>
      <c r="N804" s="9" t="s">
        <v>787</v>
      </c>
      <c r="O804" s="9" t="str">
        <f t="shared" si="19"/>
        <v>submitted</v>
      </c>
      <c r="P804" s="9" t="s">
        <v>1108</v>
      </c>
      <c r="Q804" s="9" t="str">
        <f t="shared" si="20"/>
        <v>Montri S.</v>
      </c>
      <c r="R804" s="9" t="str">
        <f t="shared" si="21"/>
        <v>Supajak S.</v>
      </c>
      <c r="S804" s="9" t="s">
        <v>791</v>
      </c>
      <c r="T804" s="9"/>
      <c r="U804" s="9"/>
      <c r="V804" s="12" t="s">
        <v>768</v>
      </c>
    </row>
    <row r="805" spans="1:22" s="383" customFormat="1" ht="39" outlineLevel="1" x14ac:dyDescent="0.2">
      <c r="A805" s="405">
        <v>802</v>
      </c>
      <c r="C805" s="9" t="str">
        <f t="shared" si="18"/>
        <v>3</v>
      </c>
      <c r="D805" s="9" t="s">
        <v>1216</v>
      </c>
      <c r="E805" s="9" t="s">
        <v>1217</v>
      </c>
      <c r="F805" s="8">
        <v>45968</v>
      </c>
      <c r="G805" s="9" t="s">
        <v>767</v>
      </c>
      <c r="H805" s="8" t="s">
        <v>878</v>
      </c>
      <c r="I805" s="10" t="s">
        <v>1218</v>
      </c>
      <c r="J805" s="9">
        <v>3.4</v>
      </c>
      <c r="K805" s="9" t="s">
        <v>1124</v>
      </c>
      <c r="L805" s="9" t="s">
        <v>785</v>
      </c>
      <c r="M805" s="9" t="s">
        <v>794</v>
      </c>
      <c r="N805" s="9" t="s">
        <v>787</v>
      </c>
      <c r="O805" s="9" t="str">
        <f t="shared" si="19"/>
        <v>submitted</v>
      </c>
      <c r="P805" s="9" t="s">
        <v>1108</v>
      </c>
      <c r="Q805" s="9" t="str">
        <f t="shared" si="20"/>
        <v>Montri S.</v>
      </c>
      <c r="R805" s="9" t="str">
        <f t="shared" si="21"/>
        <v>Supajak S.</v>
      </c>
      <c r="S805" s="9" t="s">
        <v>791</v>
      </c>
      <c r="T805" s="9"/>
      <c r="U805" s="9"/>
      <c r="V805" s="12" t="s">
        <v>768</v>
      </c>
    </row>
    <row r="806" spans="1:22" s="383" customFormat="1" ht="39" outlineLevel="1" x14ac:dyDescent="0.2">
      <c r="A806" s="405">
        <v>803</v>
      </c>
      <c r="C806" s="9" t="str">
        <f t="shared" si="18"/>
        <v>3</v>
      </c>
      <c r="D806" s="9" t="s">
        <v>1219</v>
      </c>
      <c r="E806" s="9" t="s">
        <v>1220</v>
      </c>
      <c r="F806" s="8">
        <v>45719</v>
      </c>
      <c r="G806" s="9" t="s">
        <v>767</v>
      </c>
      <c r="H806" s="8" t="s">
        <v>878</v>
      </c>
      <c r="I806" s="10" t="s">
        <v>1221</v>
      </c>
      <c r="J806" s="9">
        <v>3.4</v>
      </c>
      <c r="K806" s="9" t="s">
        <v>1124</v>
      </c>
      <c r="L806" s="9" t="s">
        <v>785</v>
      </c>
      <c r="M806" s="9" t="s">
        <v>794</v>
      </c>
      <c r="N806" s="9" t="s">
        <v>787</v>
      </c>
      <c r="O806" s="9" t="str">
        <f t="shared" si="19"/>
        <v>submitted</v>
      </c>
      <c r="P806" s="9" t="s">
        <v>1108</v>
      </c>
      <c r="Q806" s="9" t="str">
        <f t="shared" si="20"/>
        <v>Montri S.</v>
      </c>
      <c r="R806" s="9" t="str">
        <f t="shared" si="21"/>
        <v>Supajak S.</v>
      </c>
      <c r="S806" s="9" t="s">
        <v>791</v>
      </c>
      <c r="T806" s="9"/>
      <c r="U806" s="9"/>
      <c r="V806" s="12" t="s">
        <v>768</v>
      </c>
    </row>
    <row r="807" spans="1:22" s="383" customFormat="1" ht="39" outlineLevel="1" x14ac:dyDescent="0.2">
      <c r="A807" s="405">
        <v>804</v>
      </c>
      <c r="C807" s="9" t="str">
        <f t="shared" si="18"/>
        <v>3</v>
      </c>
      <c r="D807" s="9" t="s">
        <v>1222</v>
      </c>
      <c r="E807" s="9" t="s">
        <v>1223</v>
      </c>
      <c r="F807" s="8">
        <v>45791</v>
      </c>
      <c r="G807" s="9" t="s">
        <v>767</v>
      </c>
      <c r="H807" s="8" t="s">
        <v>878</v>
      </c>
      <c r="I807" s="10" t="s">
        <v>1224</v>
      </c>
      <c r="J807" s="9">
        <v>3.4</v>
      </c>
      <c r="K807" s="9" t="s">
        <v>1124</v>
      </c>
      <c r="L807" s="9" t="s">
        <v>785</v>
      </c>
      <c r="M807" s="9" t="s">
        <v>794</v>
      </c>
      <c r="N807" s="9" t="s">
        <v>787</v>
      </c>
      <c r="O807" s="9" t="str">
        <f t="shared" si="19"/>
        <v>submitted</v>
      </c>
      <c r="P807" s="9" t="s">
        <v>1108</v>
      </c>
      <c r="Q807" s="9" t="str">
        <f t="shared" si="20"/>
        <v>Montri S.</v>
      </c>
      <c r="R807" s="9" t="str">
        <f t="shared" si="21"/>
        <v>Supajak S.</v>
      </c>
      <c r="S807" s="9" t="s">
        <v>791</v>
      </c>
      <c r="T807" s="9"/>
      <c r="U807" s="9"/>
      <c r="V807" s="12" t="s">
        <v>768</v>
      </c>
    </row>
    <row r="808" spans="1:22" s="383" customFormat="1" ht="39" outlineLevel="1" x14ac:dyDescent="0.2">
      <c r="A808" s="405">
        <v>805</v>
      </c>
      <c r="C808" s="9" t="str">
        <f t="shared" si="18"/>
        <v>3</v>
      </c>
      <c r="D808" s="9" t="s">
        <v>1225</v>
      </c>
      <c r="E808" s="9" t="s">
        <v>1226</v>
      </c>
      <c r="F808" s="8">
        <v>45791</v>
      </c>
      <c r="G808" s="9" t="s">
        <v>767</v>
      </c>
      <c r="H808" s="8" t="s">
        <v>878</v>
      </c>
      <c r="I808" s="10" t="s">
        <v>1227</v>
      </c>
      <c r="J808" s="9">
        <v>3.4</v>
      </c>
      <c r="K808" s="9" t="s">
        <v>1124</v>
      </c>
      <c r="L808" s="9" t="s">
        <v>785</v>
      </c>
      <c r="M808" s="9" t="s">
        <v>794</v>
      </c>
      <c r="N808" s="9" t="s">
        <v>787</v>
      </c>
      <c r="O808" s="9" t="str">
        <f t="shared" si="19"/>
        <v>submitted</v>
      </c>
      <c r="P808" s="9" t="s">
        <v>1108</v>
      </c>
      <c r="Q808" s="9" t="str">
        <f t="shared" si="20"/>
        <v>Montri S.</v>
      </c>
      <c r="R808" s="9" t="str">
        <f t="shared" si="21"/>
        <v>Supajak S.</v>
      </c>
      <c r="S808" s="9" t="s">
        <v>791</v>
      </c>
      <c r="T808" s="9"/>
      <c r="U808" s="9"/>
      <c r="V808" s="12" t="s">
        <v>768</v>
      </c>
    </row>
    <row r="809" spans="1:22" s="383" customFormat="1" ht="39" outlineLevel="1" x14ac:dyDescent="0.2">
      <c r="A809" s="405">
        <v>806</v>
      </c>
      <c r="C809" s="9" t="str">
        <f t="shared" si="18"/>
        <v>3</v>
      </c>
      <c r="D809" s="9" t="s">
        <v>1228</v>
      </c>
      <c r="E809" s="9" t="s">
        <v>1229</v>
      </c>
      <c r="F809" s="8">
        <v>45797</v>
      </c>
      <c r="G809" s="9" t="s">
        <v>767</v>
      </c>
      <c r="H809" s="8" t="s">
        <v>878</v>
      </c>
      <c r="I809" s="10" t="s">
        <v>1230</v>
      </c>
      <c r="J809" s="9">
        <v>3.4</v>
      </c>
      <c r="K809" s="9" t="s">
        <v>1124</v>
      </c>
      <c r="L809" s="9" t="s">
        <v>785</v>
      </c>
      <c r="M809" s="9" t="s">
        <v>794</v>
      </c>
      <c r="N809" s="9" t="s">
        <v>787</v>
      </c>
      <c r="O809" s="9" t="str">
        <f t="shared" si="19"/>
        <v>submitted</v>
      </c>
      <c r="P809" s="9" t="s">
        <v>1108</v>
      </c>
      <c r="Q809" s="9" t="str">
        <f t="shared" si="20"/>
        <v>Montri S.</v>
      </c>
      <c r="R809" s="9" t="str">
        <f t="shared" si="21"/>
        <v>Supajak S.</v>
      </c>
      <c r="S809" s="9" t="s">
        <v>791</v>
      </c>
      <c r="T809" s="9"/>
      <c r="U809" s="9"/>
      <c r="V809" s="12" t="s">
        <v>768</v>
      </c>
    </row>
    <row r="810" spans="1:22" s="383" customFormat="1" ht="39" outlineLevel="1" x14ac:dyDescent="0.2">
      <c r="A810" s="405">
        <v>807</v>
      </c>
      <c r="C810" s="9" t="str">
        <f t="shared" si="18"/>
        <v>3</v>
      </c>
      <c r="D810" s="9" t="s">
        <v>1231</v>
      </c>
      <c r="E810" s="9" t="s">
        <v>1232</v>
      </c>
      <c r="F810" s="8">
        <v>45797</v>
      </c>
      <c r="G810" s="9" t="s">
        <v>767</v>
      </c>
      <c r="H810" s="8" t="s">
        <v>878</v>
      </c>
      <c r="I810" s="10" t="s">
        <v>1233</v>
      </c>
      <c r="J810" s="9">
        <v>3.4</v>
      </c>
      <c r="K810" s="9" t="s">
        <v>1124</v>
      </c>
      <c r="L810" s="9" t="s">
        <v>785</v>
      </c>
      <c r="M810" s="9" t="s">
        <v>794</v>
      </c>
      <c r="N810" s="9" t="s">
        <v>787</v>
      </c>
      <c r="O810" s="9" t="str">
        <f t="shared" si="19"/>
        <v>submitted</v>
      </c>
      <c r="P810" s="9" t="s">
        <v>1108</v>
      </c>
      <c r="Q810" s="9" t="str">
        <f t="shared" si="20"/>
        <v>Montri S.</v>
      </c>
      <c r="R810" s="9" t="str">
        <f t="shared" si="21"/>
        <v>Supajak S.</v>
      </c>
      <c r="S810" s="9" t="s">
        <v>791</v>
      </c>
      <c r="T810" s="9"/>
      <c r="U810" s="9"/>
      <c r="V810" s="12" t="s">
        <v>768</v>
      </c>
    </row>
    <row r="811" spans="1:22" s="383" customFormat="1" ht="39" outlineLevel="1" x14ac:dyDescent="0.2">
      <c r="A811" s="405">
        <v>808</v>
      </c>
      <c r="C811" s="9" t="str">
        <f t="shared" si="18"/>
        <v>3</v>
      </c>
      <c r="D811" s="9" t="s">
        <v>1234</v>
      </c>
      <c r="E811" s="9" t="s">
        <v>1235</v>
      </c>
      <c r="F811" s="8">
        <v>45903</v>
      </c>
      <c r="G811" s="9" t="s">
        <v>767</v>
      </c>
      <c r="H811" s="8" t="s">
        <v>878</v>
      </c>
      <c r="I811" s="10" t="s">
        <v>1236</v>
      </c>
      <c r="J811" s="9">
        <v>3.4</v>
      </c>
      <c r="K811" s="9" t="s">
        <v>1124</v>
      </c>
      <c r="L811" s="9" t="s">
        <v>785</v>
      </c>
      <c r="M811" s="9" t="s">
        <v>794</v>
      </c>
      <c r="N811" s="9" t="s">
        <v>787</v>
      </c>
      <c r="O811" s="9" t="str">
        <f t="shared" si="19"/>
        <v>submitted</v>
      </c>
      <c r="P811" s="9" t="s">
        <v>1108</v>
      </c>
      <c r="Q811" s="9" t="str">
        <f t="shared" si="20"/>
        <v>Montri S.</v>
      </c>
      <c r="R811" s="9" t="str">
        <f t="shared" si="21"/>
        <v>Supajak S.</v>
      </c>
      <c r="S811" s="9" t="s">
        <v>791</v>
      </c>
      <c r="T811" s="9"/>
      <c r="U811" s="9"/>
      <c r="V811" s="12" t="s">
        <v>768</v>
      </c>
    </row>
    <row r="812" spans="1:22" s="383" customFormat="1" ht="39" outlineLevel="1" x14ac:dyDescent="0.2">
      <c r="A812" s="405">
        <v>809</v>
      </c>
      <c r="C812" s="9" t="str">
        <f t="shared" si="18"/>
        <v>3</v>
      </c>
      <c r="D812" s="9" t="s">
        <v>1237</v>
      </c>
      <c r="E812" s="9" t="s">
        <v>1238</v>
      </c>
      <c r="F812" s="8">
        <v>45791</v>
      </c>
      <c r="G812" s="9" t="s">
        <v>767</v>
      </c>
      <c r="H812" s="8" t="s">
        <v>878</v>
      </c>
      <c r="I812" s="10" t="s">
        <v>1239</v>
      </c>
      <c r="J812" s="9">
        <v>3.4</v>
      </c>
      <c r="K812" s="9" t="s">
        <v>1124</v>
      </c>
      <c r="L812" s="9" t="s">
        <v>785</v>
      </c>
      <c r="M812" s="9" t="s">
        <v>794</v>
      </c>
      <c r="N812" s="9" t="s">
        <v>787</v>
      </c>
      <c r="O812" s="9" t="str">
        <f t="shared" si="19"/>
        <v>submitted</v>
      </c>
      <c r="P812" s="9" t="s">
        <v>1108</v>
      </c>
      <c r="Q812" s="9" t="str">
        <f t="shared" si="20"/>
        <v>Montri S.</v>
      </c>
      <c r="R812" s="9" t="str">
        <f t="shared" si="21"/>
        <v>Supajak S.</v>
      </c>
      <c r="S812" s="9" t="s">
        <v>791</v>
      </c>
      <c r="T812" s="9"/>
      <c r="U812" s="9"/>
      <c r="V812" s="12" t="s">
        <v>768</v>
      </c>
    </row>
    <row r="813" spans="1:22" s="383" customFormat="1" ht="33.75" outlineLevel="1" x14ac:dyDescent="0.2">
      <c r="A813" s="405">
        <v>810</v>
      </c>
      <c r="C813" s="9" t="str">
        <f t="shared" si="18"/>
        <v>3</v>
      </c>
      <c r="D813" s="9" t="s">
        <v>448</v>
      </c>
      <c r="E813" s="9"/>
      <c r="F813" s="8"/>
      <c r="G813" s="9"/>
      <c r="H813" s="8"/>
      <c r="I813" s="10" t="s">
        <v>1240</v>
      </c>
      <c r="J813" s="9">
        <v>3.14</v>
      </c>
      <c r="K813" s="9" t="s">
        <v>1105</v>
      </c>
      <c r="L813" s="9" t="s">
        <v>792</v>
      </c>
      <c r="M813" s="9" t="s">
        <v>1106</v>
      </c>
      <c r="N813" s="9" t="s">
        <v>880</v>
      </c>
      <c r="O813" s="9" t="s">
        <v>811</v>
      </c>
      <c r="P813" s="9" t="s">
        <v>1108</v>
      </c>
      <c r="Q813" s="9" t="str">
        <f t="shared" si="20"/>
        <v>Kamphol H.</v>
      </c>
      <c r="R813" s="9" t="str">
        <f t="shared" si="21"/>
        <v>Supajak S.</v>
      </c>
      <c r="S813" s="9" t="s">
        <v>791</v>
      </c>
      <c r="T813" s="9"/>
      <c r="U813" s="9"/>
      <c r="V813" s="11"/>
    </row>
    <row r="814" spans="1:22" s="392" customFormat="1" ht="39" outlineLevel="1" x14ac:dyDescent="0.2">
      <c r="A814" s="405">
        <v>811</v>
      </c>
      <c r="C814" s="14" t="str">
        <f t="shared" si="18"/>
        <v>3</v>
      </c>
      <c r="D814" s="14" t="s">
        <v>469</v>
      </c>
      <c r="E814" s="14"/>
      <c r="F814" s="15"/>
      <c r="G814" s="14"/>
      <c r="H814" s="15"/>
      <c r="I814" s="16" t="s">
        <v>1241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8" t="s">
        <v>527</v>
      </c>
    </row>
    <row r="815" spans="1:22" s="383" customFormat="1" ht="33.75" outlineLevel="1" x14ac:dyDescent="0.2">
      <c r="A815" s="405">
        <v>812</v>
      </c>
      <c r="C815" s="9" t="str">
        <f t="shared" si="18"/>
        <v>3</v>
      </c>
      <c r="D815" s="9" t="s">
        <v>469</v>
      </c>
      <c r="E815" s="9"/>
      <c r="F815" s="8"/>
      <c r="G815" s="9"/>
      <c r="H815" s="8"/>
      <c r="I815" s="10" t="s">
        <v>1242</v>
      </c>
      <c r="J815" s="9" t="s">
        <v>1243</v>
      </c>
      <c r="K815" s="9" t="s">
        <v>909</v>
      </c>
      <c r="L815" s="9" t="s">
        <v>785</v>
      </c>
      <c r="M815" s="9" t="s">
        <v>784</v>
      </c>
      <c r="N815" s="9" t="s">
        <v>880</v>
      </c>
      <c r="O815" s="9" t="s">
        <v>874</v>
      </c>
      <c r="P815" s="9" t="s">
        <v>1108</v>
      </c>
      <c r="Q815" s="9" t="s">
        <v>1244</v>
      </c>
      <c r="R815" s="9" t="s">
        <v>1108</v>
      </c>
      <c r="S815" s="9" t="s">
        <v>791</v>
      </c>
      <c r="T815" s="9"/>
      <c r="U815" s="9"/>
      <c r="V815" s="11"/>
    </row>
    <row r="816" spans="1:22" s="383" customFormat="1" ht="33.75" outlineLevel="1" x14ac:dyDescent="0.2">
      <c r="A816" s="405">
        <v>813</v>
      </c>
      <c r="C816" s="9" t="str">
        <f t="shared" si="18"/>
        <v>3</v>
      </c>
      <c r="D816" s="9" t="s">
        <v>470</v>
      </c>
      <c r="E816" s="9"/>
      <c r="F816" s="8"/>
      <c r="G816" s="9"/>
      <c r="H816" s="8"/>
      <c r="I816" s="10" t="s">
        <v>1245</v>
      </c>
      <c r="J816" s="9" t="s">
        <v>1243</v>
      </c>
      <c r="K816" s="9" t="s">
        <v>909</v>
      </c>
      <c r="L816" s="9" t="s">
        <v>785</v>
      </c>
      <c r="M816" s="9" t="s">
        <v>794</v>
      </c>
      <c r="N816" s="9" t="s">
        <v>880</v>
      </c>
      <c r="O816" s="9" t="str">
        <f>+O812</f>
        <v>submitted</v>
      </c>
      <c r="P816" s="9" t="s">
        <v>1108</v>
      </c>
      <c r="Q816" s="9" t="str">
        <f t="shared" si="20"/>
        <v>Montri S.</v>
      </c>
      <c r="R816" s="9" t="str">
        <f t="shared" si="21"/>
        <v>Supajak S.</v>
      </c>
      <c r="S816" s="9" t="s">
        <v>791</v>
      </c>
      <c r="T816" s="9"/>
      <c r="U816" s="9"/>
      <c r="V816" s="11"/>
    </row>
    <row r="817" spans="1:22" s="383" customFormat="1" ht="39" outlineLevel="1" x14ac:dyDescent="0.2">
      <c r="A817" s="405">
        <v>814</v>
      </c>
      <c r="C817" s="9" t="str">
        <f t="shared" si="18"/>
        <v>3</v>
      </c>
      <c r="D817" s="9" t="s">
        <v>453</v>
      </c>
      <c r="E817" s="9" t="s">
        <v>1246</v>
      </c>
      <c r="F817" s="8">
        <v>45786</v>
      </c>
      <c r="G817" s="9" t="s">
        <v>767</v>
      </c>
      <c r="H817" s="8" t="s">
        <v>878</v>
      </c>
      <c r="I817" s="10" t="s">
        <v>1247</v>
      </c>
      <c r="J817" s="9">
        <v>3.3</v>
      </c>
      <c r="K817" s="9" t="s">
        <v>909</v>
      </c>
      <c r="L817" s="9" t="s">
        <v>872</v>
      </c>
      <c r="M817" s="9" t="s">
        <v>784</v>
      </c>
      <c r="N817" s="9" t="s">
        <v>880</v>
      </c>
      <c r="O817" s="9" t="s">
        <v>874</v>
      </c>
      <c r="P817" s="9" t="s">
        <v>1108</v>
      </c>
      <c r="Q817" s="9" t="str">
        <f t="shared" si="20"/>
        <v>Sahachart S.</v>
      </c>
      <c r="R817" s="9" t="str">
        <f t="shared" si="21"/>
        <v>Supajak S.</v>
      </c>
      <c r="S817" s="9" t="s">
        <v>791</v>
      </c>
      <c r="T817" s="9"/>
      <c r="U817" s="9"/>
      <c r="V817" s="12" t="s">
        <v>768</v>
      </c>
    </row>
    <row r="818" spans="1:22" s="383" customFormat="1" ht="33.75" outlineLevel="1" x14ac:dyDescent="0.2">
      <c r="A818" s="405">
        <v>815</v>
      </c>
      <c r="C818" s="9" t="str">
        <f t="shared" si="18"/>
        <v/>
      </c>
      <c r="D818" s="9"/>
      <c r="E818" s="9"/>
      <c r="F818" s="8"/>
      <c r="G818" s="9"/>
      <c r="H818" s="8"/>
      <c r="I818" s="10" t="s">
        <v>1248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11"/>
    </row>
    <row r="819" spans="1:22" s="383" customFormat="1" ht="33.75" outlineLevel="1" x14ac:dyDescent="0.2">
      <c r="A819" s="405">
        <v>816</v>
      </c>
      <c r="C819" s="9" t="str">
        <f t="shared" si="18"/>
        <v/>
      </c>
      <c r="D819" s="9"/>
      <c r="E819" s="9"/>
      <c r="F819" s="8"/>
      <c r="G819" s="9"/>
      <c r="H819" s="8"/>
      <c r="I819" s="10" t="s">
        <v>1249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11"/>
    </row>
    <row r="820" spans="1:22" s="383" customFormat="1" ht="33.75" outlineLevel="1" x14ac:dyDescent="0.2">
      <c r="A820" s="405">
        <v>817</v>
      </c>
      <c r="C820" s="9" t="str">
        <f t="shared" si="18"/>
        <v/>
      </c>
      <c r="D820" s="9"/>
      <c r="E820" s="9"/>
      <c r="F820" s="8"/>
      <c r="G820" s="9"/>
      <c r="H820" s="8"/>
      <c r="I820" s="10" t="s">
        <v>1250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11"/>
    </row>
    <row r="821" spans="1:22" s="383" customFormat="1" ht="33.75" outlineLevel="1" x14ac:dyDescent="0.2">
      <c r="A821" s="405">
        <v>818</v>
      </c>
      <c r="C821" s="9" t="str">
        <f t="shared" si="18"/>
        <v/>
      </c>
      <c r="D821" s="9"/>
      <c r="E821" s="9"/>
      <c r="F821" s="8"/>
      <c r="G821" s="9"/>
      <c r="H821" s="8"/>
      <c r="I821" s="10" t="s">
        <v>1251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11"/>
    </row>
    <row r="822" spans="1:22" s="383" customFormat="1" ht="33.75" outlineLevel="1" x14ac:dyDescent="0.2">
      <c r="A822" s="405">
        <v>819</v>
      </c>
      <c r="C822" s="9" t="str">
        <f t="shared" si="18"/>
        <v/>
      </c>
      <c r="D822" s="9"/>
      <c r="E822" s="9"/>
      <c r="F822" s="8"/>
      <c r="G822" s="9"/>
      <c r="H822" s="8"/>
      <c r="I822" s="10" t="s">
        <v>1252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11"/>
    </row>
    <row r="823" spans="1:22" s="383" customFormat="1" ht="33.75" outlineLevel="1" x14ac:dyDescent="0.2">
      <c r="A823" s="405">
        <v>820</v>
      </c>
      <c r="C823" s="9" t="str">
        <f t="shared" si="18"/>
        <v/>
      </c>
      <c r="D823" s="9"/>
      <c r="E823" s="9"/>
      <c r="F823" s="8"/>
      <c r="G823" s="9"/>
      <c r="H823" s="8"/>
      <c r="I823" s="10" t="s">
        <v>1253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11"/>
    </row>
    <row r="824" spans="1:22" s="383" customFormat="1" ht="33.75" outlineLevel="1" x14ac:dyDescent="0.2">
      <c r="A824" s="405">
        <v>821</v>
      </c>
      <c r="C824" s="9" t="str">
        <f t="shared" si="18"/>
        <v/>
      </c>
      <c r="D824" s="9"/>
      <c r="E824" s="9"/>
      <c r="F824" s="8"/>
      <c r="G824" s="9"/>
      <c r="H824" s="8"/>
      <c r="I824" s="10" t="s">
        <v>1254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11"/>
    </row>
    <row r="825" spans="1:22" s="383" customFormat="1" ht="39" outlineLevel="1" x14ac:dyDescent="0.2">
      <c r="A825" s="405">
        <v>822</v>
      </c>
      <c r="C825" s="9" t="str">
        <f t="shared" si="18"/>
        <v>3</v>
      </c>
      <c r="D825" s="9" t="s">
        <v>452</v>
      </c>
      <c r="E825" s="9" t="s">
        <v>1255</v>
      </c>
      <c r="F825" s="8">
        <v>45888</v>
      </c>
      <c r="G825" s="9" t="s">
        <v>767</v>
      </c>
      <c r="H825" s="8" t="s">
        <v>878</v>
      </c>
      <c r="I825" s="10" t="s">
        <v>1256</v>
      </c>
      <c r="J825" s="9">
        <v>3.11</v>
      </c>
      <c r="K825" s="9" t="s">
        <v>909</v>
      </c>
      <c r="L825" s="9" t="s">
        <v>872</v>
      </c>
      <c r="M825" s="9" t="s">
        <v>784</v>
      </c>
      <c r="N825" s="9" t="s">
        <v>783</v>
      </c>
      <c r="O825" s="9" t="s">
        <v>874</v>
      </c>
      <c r="P825" s="9" t="s">
        <v>1108</v>
      </c>
      <c r="Q825" s="9" t="str">
        <f t="shared" si="20"/>
        <v>Sahachart S.</v>
      </c>
      <c r="R825" s="9" t="str">
        <f t="shared" si="21"/>
        <v>Supajak S.</v>
      </c>
      <c r="S825" s="9" t="s">
        <v>791</v>
      </c>
      <c r="T825" s="9"/>
      <c r="U825" s="9"/>
      <c r="V825" s="12" t="s">
        <v>768</v>
      </c>
    </row>
    <row r="826" spans="1:22" s="383" customFormat="1" ht="33.75" outlineLevel="1" x14ac:dyDescent="0.2">
      <c r="A826" s="405">
        <v>823</v>
      </c>
      <c r="C826" s="9" t="str">
        <f t="shared" si="18"/>
        <v>3</v>
      </c>
      <c r="D826" s="9" t="s">
        <v>477</v>
      </c>
      <c r="E826" s="9"/>
      <c r="F826" s="8"/>
      <c r="G826" s="9"/>
      <c r="H826" s="8"/>
      <c r="I826" s="10" t="s">
        <v>1257</v>
      </c>
      <c r="J826" s="9">
        <v>3.21</v>
      </c>
      <c r="K826" s="9" t="s">
        <v>178</v>
      </c>
      <c r="L826" s="9" t="s">
        <v>785</v>
      </c>
      <c r="M826" s="9" t="s">
        <v>1092</v>
      </c>
      <c r="N826" s="9" t="s">
        <v>787</v>
      </c>
      <c r="O826" s="9" t="s">
        <v>788</v>
      </c>
      <c r="P826" s="9" t="s">
        <v>1108</v>
      </c>
      <c r="Q826" s="9" t="str">
        <f t="shared" si="20"/>
        <v>Thanthip S.</v>
      </c>
      <c r="R826" s="9" t="str">
        <f t="shared" si="21"/>
        <v>Supajak S.</v>
      </c>
      <c r="S826" s="9" t="s">
        <v>791</v>
      </c>
      <c r="T826" s="9"/>
      <c r="U826" s="9"/>
      <c r="V826" s="11"/>
    </row>
    <row r="827" spans="1:22" s="383" customFormat="1" ht="33.75" outlineLevel="1" x14ac:dyDescent="0.2">
      <c r="A827" s="405">
        <v>824</v>
      </c>
      <c r="C827" s="9" t="str">
        <f t="shared" si="18"/>
        <v>3</v>
      </c>
      <c r="D827" s="9" t="s">
        <v>1258</v>
      </c>
      <c r="E827" s="9"/>
      <c r="F827" s="8"/>
      <c r="G827" s="9"/>
      <c r="H827" s="8"/>
      <c r="I827" s="10" t="s">
        <v>1259</v>
      </c>
      <c r="J827" s="9">
        <v>3.21</v>
      </c>
      <c r="K827" s="9" t="s">
        <v>178</v>
      </c>
      <c r="L827" s="9" t="s">
        <v>785</v>
      </c>
      <c r="M827" s="9" t="s">
        <v>1092</v>
      </c>
      <c r="N827" s="9" t="s">
        <v>787</v>
      </c>
      <c r="O827" s="9" t="s">
        <v>788</v>
      </c>
      <c r="P827" s="9" t="s">
        <v>1108</v>
      </c>
      <c r="Q827" s="9" t="str">
        <f t="shared" si="20"/>
        <v>Thanthip S.</v>
      </c>
      <c r="R827" s="9" t="str">
        <f t="shared" si="21"/>
        <v>Supajak S.</v>
      </c>
      <c r="S827" s="9" t="s">
        <v>791</v>
      </c>
      <c r="T827" s="9"/>
      <c r="U827" s="9"/>
      <c r="V827" s="11"/>
    </row>
    <row r="828" spans="1:22" s="383" customFormat="1" ht="39" outlineLevel="1" x14ac:dyDescent="0.2">
      <c r="A828" s="405">
        <v>825</v>
      </c>
      <c r="C828" s="9" t="str">
        <f t="shared" si="18"/>
        <v>3</v>
      </c>
      <c r="D828" s="9" t="s">
        <v>449</v>
      </c>
      <c r="E828" s="9" t="s">
        <v>1260</v>
      </c>
      <c r="F828" s="8">
        <v>45931</v>
      </c>
      <c r="G828" s="9" t="s">
        <v>767</v>
      </c>
      <c r="H828" s="8" t="s">
        <v>878</v>
      </c>
      <c r="I828" s="10" t="s">
        <v>1261</v>
      </c>
      <c r="J828" s="9">
        <v>3.13</v>
      </c>
      <c r="K828" s="9" t="s">
        <v>1105</v>
      </c>
      <c r="L828" s="9" t="s">
        <v>872</v>
      </c>
      <c r="M828" s="9" t="s">
        <v>784</v>
      </c>
      <c r="N828" s="9" t="s">
        <v>783</v>
      </c>
      <c r="O828" s="9" t="s">
        <v>874</v>
      </c>
      <c r="P828" s="9" t="s">
        <v>1108</v>
      </c>
      <c r="Q828" s="9" t="str">
        <f t="shared" si="20"/>
        <v>Sahachart S.</v>
      </c>
      <c r="R828" s="9" t="str">
        <f t="shared" si="21"/>
        <v>Supajak S.</v>
      </c>
      <c r="S828" s="9" t="s">
        <v>791</v>
      </c>
      <c r="T828" s="9"/>
      <c r="U828" s="9"/>
      <c r="V828" s="12" t="s">
        <v>768</v>
      </c>
    </row>
    <row r="829" spans="1:22" s="383" customFormat="1" ht="39" outlineLevel="1" x14ac:dyDescent="0.2">
      <c r="A829" s="405">
        <v>826</v>
      </c>
      <c r="C829" s="9" t="str">
        <f t="shared" si="18"/>
        <v>3</v>
      </c>
      <c r="D829" s="9" t="s">
        <v>450</v>
      </c>
      <c r="E829" s="9" t="s">
        <v>1262</v>
      </c>
      <c r="F829" s="8">
        <v>45972</v>
      </c>
      <c r="G829" s="9" t="s">
        <v>767</v>
      </c>
      <c r="H829" s="8" t="s">
        <v>878</v>
      </c>
      <c r="I829" s="10" t="s">
        <v>1263</v>
      </c>
      <c r="J829" s="9">
        <v>3.12</v>
      </c>
      <c r="K829" s="9" t="s">
        <v>883</v>
      </c>
      <c r="L829" s="9" t="s">
        <v>792</v>
      </c>
      <c r="M829" s="9" t="s">
        <v>784</v>
      </c>
      <c r="N829" s="9" t="s">
        <v>783</v>
      </c>
      <c r="O829" s="9" t="s">
        <v>874</v>
      </c>
      <c r="P829" s="9" t="s">
        <v>1108</v>
      </c>
      <c r="Q829" s="9" t="str">
        <f t="shared" si="20"/>
        <v>Sahachart S.</v>
      </c>
      <c r="R829" s="9" t="str">
        <f t="shared" si="21"/>
        <v>Supajak S.</v>
      </c>
      <c r="S829" s="9" t="s">
        <v>791</v>
      </c>
      <c r="T829" s="9"/>
      <c r="U829" s="9"/>
      <c r="V829" s="12" t="s">
        <v>768</v>
      </c>
    </row>
    <row r="830" spans="1:22" s="383" customFormat="1" ht="33.75" outlineLevel="1" x14ac:dyDescent="0.2">
      <c r="A830" s="405">
        <v>827</v>
      </c>
      <c r="C830" s="9" t="str">
        <f t="shared" si="18"/>
        <v>3</v>
      </c>
      <c r="D830" s="9" t="s">
        <v>451</v>
      </c>
      <c r="E830" s="9" t="s">
        <v>1264</v>
      </c>
      <c r="F830" s="8"/>
      <c r="G830" s="9"/>
      <c r="H830" s="8" t="s">
        <v>878</v>
      </c>
      <c r="I830" s="10" t="s">
        <v>1265</v>
      </c>
      <c r="J830" s="9">
        <v>3.12</v>
      </c>
      <c r="K830" s="9" t="s">
        <v>865</v>
      </c>
      <c r="L830" s="9" t="s">
        <v>792</v>
      </c>
      <c r="M830" s="9" t="s">
        <v>900</v>
      </c>
      <c r="N830" s="9" t="s">
        <v>787</v>
      </c>
      <c r="O830" s="9" t="s">
        <v>788</v>
      </c>
      <c r="P830" s="9" t="s">
        <v>1108</v>
      </c>
      <c r="Q830" s="9" t="str">
        <f t="shared" si="20"/>
        <v>Jaturong W.</v>
      </c>
      <c r="R830" s="9" t="str">
        <f t="shared" si="21"/>
        <v>Supajak S.</v>
      </c>
      <c r="S830" s="9" t="s">
        <v>791</v>
      </c>
      <c r="T830" s="9"/>
      <c r="U830" s="9"/>
      <c r="V830" s="11"/>
    </row>
    <row r="831" spans="1:22" s="383" customFormat="1" ht="39" outlineLevel="1" x14ac:dyDescent="0.2">
      <c r="A831" s="405">
        <v>828</v>
      </c>
      <c r="C831" s="9" t="str">
        <f t="shared" si="18"/>
        <v>3</v>
      </c>
      <c r="D831" s="9" t="s">
        <v>1266</v>
      </c>
      <c r="E831" s="9" t="s">
        <v>1267</v>
      </c>
      <c r="F831" s="8">
        <v>45937</v>
      </c>
      <c r="G831" s="9" t="s">
        <v>767</v>
      </c>
      <c r="H831" s="8" t="s">
        <v>878</v>
      </c>
      <c r="I831" s="10" t="s">
        <v>1268</v>
      </c>
      <c r="J831" s="9">
        <v>3.1</v>
      </c>
      <c r="K831" s="9" t="s">
        <v>865</v>
      </c>
      <c r="L831" s="9" t="s">
        <v>792</v>
      </c>
      <c r="M831" s="9" t="s">
        <v>1269</v>
      </c>
      <c r="N831" s="9" t="s">
        <v>787</v>
      </c>
      <c r="O831" s="9" t="s">
        <v>788</v>
      </c>
      <c r="P831" s="9" t="s">
        <v>1108</v>
      </c>
      <c r="Q831" s="9" t="str">
        <f t="shared" si="20"/>
        <v>Boonprasert F.</v>
      </c>
      <c r="R831" s="9" t="str">
        <f t="shared" si="21"/>
        <v>Supajak S.</v>
      </c>
      <c r="S831" s="9" t="s">
        <v>791</v>
      </c>
      <c r="T831" s="9"/>
      <c r="U831" s="9"/>
      <c r="V831" s="12" t="s">
        <v>768</v>
      </c>
    </row>
    <row r="832" spans="1:22" s="383" customFormat="1" ht="39" outlineLevel="1" x14ac:dyDescent="0.2">
      <c r="A832" s="405">
        <v>829</v>
      </c>
      <c r="C832" s="9" t="str">
        <f t="shared" si="18"/>
        <v>3</v>
      </c>
      <c r="D832" s="9" t="s">
        <v>447</v>
      </c>
      <c r="E832" s="9" t="s">
        <v>1270</v>
      </c>
      <c r="F832" s="8">
        <v>45859</v>
      </c>
      <c r="G832" s="9" t="s">
        <v>767</v>
      </c>
      <c r="H832" s="8" t="s">
        <v>878</v>
      </c>
      <c r="I832" s="10" t="s">
        <v>1123</v>
      </c>
      <c r="J832" s="9">
        <v>3.16</v>
      </c>
      <c r="K832" s="9" t="s">
        <v>1124</v>
      </c>
      <c r="L832" s="9" t="s">
        <v>792</v>
      </c>
      <c r="M832" s="9" t="s">
        <v>900</v>
      </c>
      <c r="N832" s="9" t="s">
        <v>787</v>
      </c>
      <c r="O832" s="9" t="s">
        <v>788</v>
      </c>
      <c r="P832" s="9" t="s">
        <v>1108</v>
      </c>
      <c r="Q832" s="9" t="str">
        <f t="shared" si="20"/>
        <v>Jaturong W.</v>
      </c>
      <c r="R832" s="9" t="str">
        <f t="shared" si="21"/>
        <v>Supajak S.</v>
      </c>
      <c r="S832" s="9" t="s">
        <v>791</v>
      </c>
      <c r="T832" s="9"/>
      <c r="U832" s="9"/>
      <c r="V832" s="12" t="s">
        <v>768</v>
      </c>
    </row>
    <row r="833" spans="1:22" s="383" customFormat="1" ht="33.75" outlineLevel="1" x14ac:dyDescent="0.2">
      <c r="A833" s="405">
        <v>830</v>
      </c>
      <c r="C833" s="9" t="str">
        <f t="shared" si="18"/>
        <v>3</v>
      </c>
      <c r="D833" s="9" t="s">
        <v>475</v>
      </c>
      <c r="E833" s="9"/>
      <c r="F833" s="8"/>
      <c r="G833" s="9"/>
      <c r="H833" s="8"/>
      <c r="I833" s="10" t="s">
        <v>1271</v>
      </c>
      <c r="J833" s="9">
        <v>3.17</v>
      </c>
      <c r="K833" s="9" t="s">
        <v>883</v>
      </c>
      <c r="L833" s="9" t="s">
        <v>872</v>
      </c>
      <c r="M833" s="9" t="s">
        <v>810</v>
      </c>
      <c r="N833" s="9" t="s">
        <v>783</v>
      </c>
      <c r="O833" s="9" t="s">
        <v>1141</v>
      </c>
      <c r="P833" s="9" t="s">
        <v>1108</v>
      </c>
      <c r="Q833" s="9" t="str">
        <f t="shared" si="20"/>
        <v>Somsak S.</v>
      </c>
      <c r="R833" s="9" t="str">
        <f t="shared" si="21"/>
        <v>Supajak S.</v>
      </c>
      <c r="S833" s="9" t="s">
        <v>791</v>
      </c>
      <c r="T833" s="9"/>
      <c r="U833" s="9"/>
      <c r="V833" s="11"/>
    </row>
    <row r="834" spans="1:22" s="383" customFormat="1" ht="39" outlineLevel="1" x14ac:dyDescent="0.2">
      <c r="A834" s="405">
        <v>831</v>
      </c>
      <c r="C834" s="9" t="str">
        <f t="shared" si="18"/>
        <v>3</v>
      </c>
      <c r="D834" s="9" t="s">
        <v>476</v>
      </c>
      <c r="E834" s="9" t="s">
        <v>1272</v>
      </c>
      <c r="F834" s="8">
        <v>46080</v>
      </c>
      <c r="G834" s="9" t="s">
        <v>767</v>
      </c>
      <c r="H834" s="8" t="s">
        <v>878</v>
      </c>
      <c r="I834" s="10" t="s">
        <v>1273</v>
      </c>
      <c r="J834" s="9">
        <v>3.17</v>
      </c>
      <c r="K834" s="9" t="s">
        <v>865</v>
      </c>
      <c r="L834" s="9" t="s">
        <v>792</v>
      </c>
      <c r="M834" s="9" t="s">
        <v>900</v>
      </c>
      <c r="N834" s="9" t="s">
        <v>787</v>
      </c>
      <c r="O834" s="9" t="s">
        <v>788</v>
      </c>
      <c r="P834" s="9" t="s">
        <v>1108</v>
      </c>
      <c r="Q834" s="9" t="str">
        <f t="shared" si="20"/>
        <v>Jaturong W.</v>
      </c>
      <c r="R834" s="9" t="str">
        <f t="shared" si="21"/>
        <v>Supajak S.</v>
      </c>
      <c r="S834" s="9" t="s">
        <v>791</v>
      </c>
      <c r="T834" s="9"/>
      <c r="U834" s="9"/>
      <c r="V834" s="12" t="s">
        <v>768</v>
      </c>
    </row>
    <row r="835" spans="1:22" s="383" customFormat="1" ht="35.25" outlineLevel="1" x14ac:dyDescent="0.2">
      <c r="A835" s="405">
        <v>832</v>
      </c>
      <c r="C835" s="20" t="str">
        <f t="shared" si="18"/>
        <v/>
      </c>
      <c r="D835" s="20"/>
      <c r="E835" s="20"/>
      <c r="F835" s="20"/>
      <c r="G835" s="20"/>
      <c r="H835" s="20"/>
      <c r="I835" s="21" t="s">
        <v>1274</v>
      </c>
      <c r="J835" s="20" t="s">
        <v>1275</v>
      </c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2"/>
    </row>
    <row r="836" spans="1:22" s="383" customFormat="1" ht="39" outlineLevel="1" x14ac:dyDescent="0.2">
      <c r="A836" s="405">
        <v>833</v>
      </c>
      <c r="C836" s="9" t="str">
        <f t="shared" si="18"/>
        <v>3</v>
      </c>
      <c r="D836" s="9" t="s">
        <v>1276</v>
      </c>
      <c r="E836" s="9" t="s">
        <v>1277</v>
      </c>
      <c r="F836" s="8">
        <v>46002</v>
      </c>
      <c r="G836" s="9" t="s">
        <v>767</v>
      </c>
      <c r="H836" s="8" t="s">
        <v>878</v>
      </c>
      <c r="I836" s="10" t="s">
        <v>1278</v>
      </c>
      <c r="J836" s="9" t="s">
        <v>1279</v>
      </c>
      <c r="K836" s="9" t="s">
        <v>1124</v>
      </c>
      <c r="L836" s="9" t="s">
        <v>792</v>
      </c>
      <c r="M836" s="9" t="s">
        <v>886</v>
      </c>
      <c r="N836" s="9" t="s">
        <v>787</v>
      </c>
      <c r="O836" s="9" t="s">
        <v>788</v>
      </c>
      <c r="P836" s="9" t="s">
        <v>1108</v>
      </c>
      <c r="Q836" s="9" t="str">
        <f t="shared" ref="Q836:Q865" si="22">M836</f>
        <v>Atiraj K.</v>
      </c>
      <c r="R836" s="9" t="str">
        <f t="shared" ref="R836:R865" si="23">P836</f>
        <v>Supajak S.</v>
      </c>
      <c r="S836" s="9" t="s">
        <v>791</v>
      </c>
      <c r="T836" s="9"/>
      <c r="U836" s="9"/>
      <c r="V836" s="12" t="s">
        <v>768</v>
      </c>
    </row>
    <row r="837" spans="1:22" s="383" customFormat="1" ht="39" outlineLevel="1" x14ac:dyDescent="0.2">
      <c r="A837" s="405">
        <v>834</v>
      </c>
      <c r="C837" s="9" t="str">
        <f t="shared" si="18"/>
        <v>3</v>
      </c>
      <c r="D837" s="9" t="s">
        <v>1280</v>
      </c>
      <c r="E837" s="9" t="s">
        <v>1281</v>
      </c>
      <c r="F837" s="8">
        <v>45915</v>
      </c>
      <c r="G837" s="9" t="s">
        <v>767</v>
      </c>
      <c r="H837" s="8" t="s">
        <v>878</v>
      </c>
      <c r="I837" s="10" t="s">
        <v>1282</v>
      </c>
      <c r="J837" s="9" t="s">
        <v>1279</v>
      </c>
      <c r="K837" s="9" t="s">
        <v>1124</v>
      </c>
      <c r="L837" s="9" t="s">
        <v>792</v>
      </c>
      <c r="M837" s="9" t="s">
        <v>886</v>
      </c>
      <c r="N837" s="9" t="s">
        <v>787</v>
      </c>
      <c r="O837" s="9" t="s">
        <v>788</v>
      </c>
      <c r="P837" s="9" t="s">
        <v>1108</v>
      </c>
      <c r="Q837" s="9" t="str">
        <f t="shared" si="22"/>
        <v>Atiraj K.</v>
      </c>
      <c r="R837" s="9" t="str">
        <f t="shared" si="23"/>
        <v>Supajak S.</v>
      </c>
      <c r="S837" s="9" t="s">
        <v>791</v>
      </c>
      <c r="T837" s="9"/>
      <c r="U837" s="9"/>
      <c r="V837" s="12" t="s">
        <v>768</v>
      </c>
    </row>
    <row r="838" spans="1:22" s="383" customFormat="1" ht="33.75" outlineLevel="1" x14ac:dyDescent="0.2">
      <c r="A838" s="405">
        <v>835</v>
      </c>
      <c r="C838" s="9" t="str">
        <f t="shared" ref="C838:C901" si="24">MID(D838,5,1)</f>
        <v>3</v>
      </c>
      <c r="D838" s="9" t="s">
        <v>1280</v>
      </c>
      <c r="E838" s="9" t="s">
        <v>1281</v>
      </c>
      <c r="F838" s="8"/>
      <c r="G838" s="9" t="s">
        <v>769</v>
      </c>
      <c r="H838" s="8" t="s">
        <v>878</v>
      </c>
      <c r="I838" s="10" t="s">
        <v>1282</v>
      </c>
      <c r="J838" s="9" t="s">
        <v>1279</v>
      </c>
      <c r="K838" s="9" t="s">
        <v>1124</v>
      </c>
      <c r="L838" s="9" t="s">
        <v>792</v>
      </c>
      <c r="M838" s="9" t="s">
        <v>886</v>
      </c>
      <c r="N838" s="9" t="s">
        <v>787</v>
      </c>
      <c r="O838" s="9" t="s">
        <v>788</v>
      </c>
      <c r="P838" s="9" t="s">
        <v>1108</v>
      </c>
      <c r="Q838" s="9" t="str">
        <f t="shared" si="22"/>
        <v>Atiraj K.</v>
      </c>
      <c r="R838" s="9" t="str">
        <f t="shared" si="23"/>
        <v>Supajak S.</v>
      </c>
      <c r="S838" s="9" t="s">
        <v>791</v>
      </c>
      <c r="T838" s="9"/>
      <c r="U838" s="9"/>
      <c r="V838" s="11"/>
    </row>
    <row r="839" spans="1:22" s="383" customFormat="1" ht="39" outlineLevel="1" x14ac:dyDescent="0.2">
      <c r="A839" s="405">
        <v>836</v>
      </c>
      <c r="C839" s="9" t="str">
        <f t="shared" si="24"/>
        <v>3</v>
      </c>
      <c r="D839" s="9" t="s">
        <v>1283</v>
      </c>
      <c r="E839" s="9" t="s">
        <v>1284</v>
      </c>
      <c r="F839" s="8">
        <v>45952</v>
      </c>
      <c r="G839" s="9" t="s">
        <v>767</v>
      </c>
      <c r="H839" s="8" t="s">
        <v>878</v>
      </c>
      <c r="I839" s="10" t="s">
        <v>1285</v>
      </c>
      <c r="J839" s="9" t="s">
        <v>1279</v>
      </c>
      <c r="K839" s="9" t="s">
        <v>1124</v>
      </c>
      <c r="L839" s="9" t="s">
        <v>792</v>
      </c>
      <c r="M839" s="9" t="s">
        <v>886</v>
      </c>
      <c r="N839" s="9" t="s">
        <v>787</v>
      </c>
      <c r="O839" s="9" t="s">
        <v>788</v>
      </c>
      <c r="P839" s="9" t="s">
        <v>1108</v>
      </c>
      <c r="Q839" s="9" t="str">
        <f t="shared" si="22"/>
        <v>Atiraj K.</v>
      </c>
      <c r="R839" s="9" t="str">
        <f t="shared" si="23"/>
        <v>Supajak S.</v>
      </c>
      <c r="S839" s="9" t="s">
        <v>791</v>
      </c>
      <c r="T839" s="9"/>
      <c r="U839" s="9"/>
      <c r="V839" s="12" t="s">
        <v>768</v>
      </c>
    </row>
    <row r="840" spans="1:22" s="383" customFormat="1" ht="39" outlineLevel="1" x14ac:dyDescent="0.2">
      <c r="A840" s="405">
        <v>837</v>
      </c>
      <c r="C840" s="9" t="str">
        <f t="shared" si="24"/>
        <v>3</v>
      </c>
      <c r="D840" s="9" t="s">
        <v>1283</v>
      </c>
      <c r="E840" s="9" t="s">
        <v>1284</v>
      </c>
      <c r="F840" s="8">
        <v>46050</v>
      </c>
      <c r="G840" s="9" t="s">
        <v>769</v>
      </c>
      <c r="H840" s="8" t="s">
        <v>878</v>
      </c>
      <c r="I840" s="10" t="s">
        <v>1285</v>
      </c>
      <c r="J840" s="9" t="s">
        <v>1279</v>
      </c>
      <c r="K840" s="9" t="s">
        <v>1124</v>
      </c>
      <c r="L840" s="9" t="s">
        <v>792</v>
      </c>
      <c r="M840" s="9" t="s">
        <v>886</v>
      </c>
      <c r="N840" s="9" t="s">
        <v>787</v>
      </c>
      <c r="O840" s="9" t="s">
        <v>788</v>
      </c>
      <c r="P840" s="9" t="s">
        <v>1108</v>
      </c>
      <c r="Q840" s="9" t="str">
        <f t="shared" si="22"/>
        <v>Atiraj K.</v>
      </c>
      <c r="R840" s="9" t="str">
        <f t="shared" si="23"/>
        <v>Supajak S.</v>
      </c>
      <c r="S840" s="9" t="s">
        <v>791</v>
      </c>
      <c r="T840" s="9"/>
      <c r="U840" s="9"/>
      <c r="V840" s="12" t="s">
        <v>768</v>
      </c>
    </row>
    <row r="841" spans="1:22" s="383" customFormat="1" ht="39" outlineLevel="1" x14ac:dyDescent="0.2">
      <c r="A841" s="405">
        <v>838</v>
      </c>
      <c r="C841" s="9" t="str">
        <f t="shared" si="24"/>
        <v>3</v>
      </c>
      <c r="D841" s="9" t="s">
        <v>1286</v>
      </c>
      <c r="E841" s="9" t="s">
        <v>1287</v>
      </c>
      <c r="F841" s="8">
        <v>45796</v>
      </c>
      <c r="G841" s="9" t="s">
        <v>767</v>
      </c>
      <c r="H841" s="8" t="s">
        <v>878</v>
      </c>
      <c r="I841" s="10" t="s">
        <v>1288</v>
      </c>
      <c r="J841" s="9" t="s">
        <v>1289</v>
      </c>
      <c r="K841" s="9" t="s">
        <v>909</v>
      </c>
      <c r="L841" s="9" t="s">
        <v>872</v>
      </c>
      <c r="M841" s="9" t="s">
        <v>784</v>
      </c>
      <c r="N841" s="9" t="s">
        <v>783</v>
      </c>
      <c r="O841" s="9" t="s">
        <v>874</v>
      </c>
      <c r="P841" s="9" t="s">
        <v>1108</v>
      </c>
      <c r="Q841" s="9" t="str">
        <f t="shared" si="22"/>
        <v>Sahachart S.</v>
      </c>
      <c r="R841" s="9" t="str">
        <f t="shared" si="23"/>
        <v>Supajak S.</v>
      </c>
      <c r="S841" s="9" t="s">
        <v>791</v>
      </c>
      <c r="T841" s="9"/>
      <c r="U841" s="9"/>
      <c r="V841" s="12" t="s">
        <v>768</v>
      </c>
    </row>
    <row r="842" spans="1:22" s="383" customFormat="1" ht="39" outlineLevel="1" x14ac:dyDescent="0.2">
      <c r="A842" s="405">
        <v>839</v>
      </c>
      <c r="C842" s="9" t="str">
        <f t="shared" si="24"/>
        <v>3</v>
      </c>
      <c r="D842" s="9" t="s">
        <v>1290</v>
      </c>
      <c r="E842" s="9" t="s">
        <v>1291</v>
      </c>
      <c r="F842" s="8">
        <v>45838</v>
      </c>
      <c r="G842" s="9" t="s">
        <v>767</v>
      </c>
      <c r="H842" s="8" t="s">
        <v>878</v>
      </c>
      <c r="I842" s="10" t="s">
        <v>1292</v>
      </c>
      <c r="J842" s="9" t="s">
        <v>1289</v>
      </c>
      <c r="K842" s="9" t="s">
        <v>909</v>
      </c>
      <c r="L842" s="9" t="s">
        <v>872</v>
      </c>
      <c r="M842" s="9" t="s">
        <v>784</v>
      </c>
      <c r="N842" s="9" t="s">
        <v>783</v>
      </c>
      <c r="O842" s="9" t="s">
        <v>874</v>
      </c>
      <c r="P842" s="9" t="s">
        <v>1108</v>
      </c>
      <c r="Q842" s="9" t="str">
        <f t="shared" si="22"/>
        <v>Sahachart S.</v>
      </c>
      <c r="R842" s="9" t="str">
        <f t="shared" si="23"/>
        <v>Supajak S.</v>
      </c>
      <c r="S842" s="9" t="s">
        <v>791</v>
      </c>
      <c r="T842" s="9"/>
      <c r="U842" s="9"/>
      <c r="V842" s="12" t="s">
        <v>768</v>
      </c>
    </row>
    <row r="843" spans="1:22" s="383" customFormat="1" ht="33.75" outlineLevel="1" x14ac:dyDescent="0.2">
      <c r="A843" s="405">
        <v>840</v>
      </c>
      <c r="C843" s="9" t="str">
        <f t="shared" si="24"/>
        <v/>
      </c>
      <c r="D843" s="9"/>
      <c r="E843" s="9"/>
      <c r="F843" s="8"/>
      <c r="G843" s="9"/>
      <c r="H843" s="8"/>
      <c r="I843" s="10" t="s">
        <v>1293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11"/>
    </row>
    <row r="844" spans="1:22" s="383" customFormat="1" ht="33.75" outlineLevel="1" x14ac:dyDescent="0.2">
      <c r="A844" s="405">
        <v>841</v>
      </c>
      <c r="C844" s="9" t="str">
        <f t="shared" si="24"/>
        <v/>
      </c>
      <c r="D844" s="9"/>
      <c r="E844" s="9"/>
      <c r="F844" s="8"/>
      <c r="G844" s="9"/>
      <c r="H844" s="8"/>
      <c r="I844" s="10" t="s">
        <v>1294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11"/>
    </row>
    <row r="845" spans="1:22" s="392" customFormat="1" ht="39" outlineLevel="1" x14ac:dyDescent="0.2">
      <c r="A845" s="405">
        <v>842</v>
      </c>
      <c r="C845" s="14" t="str">
        <f t="shared" si="24"/>
        <v>3</v>
      </c>
      <c r="D845" s="14" t="s">
        <v>1295</v>
      </c>
      <c r="E845" s="14"/>
      <c r="F845" s="15"/>
      <c r="G845" s="14"/>
      <c r="H845" s="15"/>
      <c r="I845" s="16" t="s">
        <v>1296</v>
      </c>
      <c r="J845" s="14" t="s">
        <v>1297</v>
      </c>
      <c r="K845" s="14" t="s">
        <v>1124</v>
      </c>
      <c r="L845" s="14" t="s">
        <v>792</v>
      </c>
      <c r="M845" s="14" t="s">
        <v>900</v>
      </c>
      <c r="N845" s="14" t="s">
        <v>787</v>
      </c>
      <c r="O845" s="14" t="s">
        <v>788</v>
      </c>
      <c r="P845" s="14" t="s">
        <v>1108</v>
      </c>
      <c r="Q845" s="14" t="str">
        <f t="shared" si="22"/>
        <v>Jaturong W.</v>
      </c>
      <c r="R845" s="14" t="str">
        <f t="shared" si="23"/>
        <v>Supajak S.</v>
      </c>
      <c r="S845" s="14" t="s">
        <v>791</v>
      </c>
      <c r="T845" s="14"/>
      <c r="U845" s="14"/>
      <c r="V845" s="18" t="s">
        <v>527</v>
      </c>
    </row>
    <row r="846" spans="1:22" s="383" customFormat="1" ht="39" outlineLevel="1" x14ac:dyDescent="0.2">
      <c r="A846" s="405">
        <v>843</v>
      </c>
      <c r="C846" s="9" t="str">
        <f t="shared" si="24"/>
        <v>3</v>
      </c>
      <c r="D846" s="9" t="s">
        <v>1298</v>
      </c>
      <c r="E846" s="9" t="s">
        <v>1299</v>
      </c>
      <c r="F846" s="8">
        <v>45980</v>
      </c>
      <c r="G846" s="9" t="s">
        <v>767</v>
      </c>
      <c r="H846" s="8" t="s">
        <v>878</v>
      </c>
      <c r="I846" s="10" t="s">
        <v>1300</v>
      </c>
      <c r="J846" s="9" t="s">
        <v>1297</v>
      </c>
      <c r="K846" s="9" t="s">
        <v>1301</v>
      </c>
      <c r="L846" s="9" t="s">
        <v>792</v>
      </c>
      <c r="M846" s="9" t="s">
        <v>1269</v>
      </c>
      <c r="N846" s="9" t="s">
        <v>787</v>
      </c>
      <c r="O846" s="9" t="s">
        <v>788</v>
      </c>
      <c r="P846" s="9" t="s">
        <v>1108</v>
      </c>
      <c r="Q846" s="9" t="str">
        <f t="shared" si="22"/>
        <v>Boonprasert F.</v>
      </c>
      <c r="R846" s="9" t="str">
        <f t="shared" si="23"/>
        <v>Supajak S.</v>
      </c>
      <c r="S846" s="9" t="s">
        <v>791</v>
      </c>
      <c r="T846" s="9"/>
      <c r="U846" s="9"/>
      <c r="V846" s="12" t="s">
        <v>768</v>
      </c>
    </row>
    <row r="847" spans="1:22" s="383" customFormat="1" ht="39" outlineLevel="1" x14ac:dyDescent="0.2">
      <c r="A847" s="405">
        <v>844</v>
      </c>
      <c r="C847" s="9" t="str">
        <f t="shared" si="24"/>
        <v>3</v>
      </c>
      <c r="D847" s="9" t="s">
        <v>1302</v>
      </c>
      <c r="E847" s="9" t="s">
        <v>1303</v>
      </c>
      <c r="F847" s="8">
        <v>45846</v>
      </c>
      <c r="G847" s="9" t="s">
        <v>767</v>
      </c>
      <c r="H847" s="8" t="s">
        <v>878</v>
      </c>
      <c r="I847" s="10" t="s">
        <v>1304</v>
      </c>
      <c r="J847" s="9" t="s">
        <v>1297</v>
      </c>
      <c r="K847" s="9" t="s">
        <v>1105</v>
      </c>
      <c r="L847" s="9" t="s">
        <v>872</v>
      </c>
      <c r="M847" s="9" t="s">
        <v>784</v>
      </c>
      <c r="N847" s="9" t="s">
        <v>783</v>
      </c>
      <c r="O847" s="9" t="s">
        <v>874</v>
      </c>
      <c r="P847" s="9" t="s">
        <v>1108</v>
      </c>
      <c r="Q847" s="9" t="str">
        <f t="shared" si="22"/>
        <v>Sahachart S.</v>
      </c>
      <c r="R847" s="9" t="str">
        <f t="shared" si="23"/>
        <v>Supajak S.</v>
      </c>
      <c r="S847" s="9" t="s">
        <v>791</v>
      </c>
      <c r="T847" s="9"/>
      <c r="U847" s="9"/>
      <c r="V847" s="12" t="s">
        <v>768</v>
      </c>
    </row>
    <row r="848" spans="1:22" s="383" customFormat="1" ht="39" outlineLevel="1" x14ac:dyDescent="0.2">
      <c r="A848" s="405">
        <v>845</v>
      </c>
      <c r="C848" s="9" t="str">
        <f t="shared" si="24"/>
        <v>3</v>
      </c>
      <c r="D848" s="9" t="s">
        <v>1305</v>
      </c>
      <c r="E848" s="9" t="s">
        <v>1306</v>
      </c>
      <c r="F848" s="8">
        <v>46037</v>
      </c>
      <c r="G848" s="9" t="s">
        <v>767</v>
      </c>
      <c r="H848" s="8" t="s">
        <v>878</v>
      </c>
      <c r="I848" s="10" t="s">
        <v>1307</v>
      </c>
      <c r="J848" s="9" t="s">
        <v>1297</v>
      </c>
      <c r="K848" s="9" t="s">
        <v>1301</v>
      </c>
      <c r="L848" s="9" t="s">
        <v>792</v>
      </c>
      <c r="M848" s="9" t="s">
        <v>886</v>
      </c>
      <c r="N848" s="9" t="s">
        <v>787</v>
      </c>
      <c r="O848" s="9" t="s">
        <v>788</v>
      </c>
      <c r="P848" s="9" t="s">
        <v>1108</v>
      </c>
      <c r="Q848" s="9" t="str">
        <f t="shared" si="22"/>
        <v>Atiraj K.</v>
      </c>
      <c r="R848" s="9" t="str">
        <f t="shared" si="23"/>
        <v>Supajak S.</v>
      </c>
      <c r="S848" s="9" t="s">
        <v>791</v>
      </c>
      <c r="T848" s="9"/>
      <c r="U848" s="9"/>
      <c r="V848" s="12" t="s">
        <v>768</v>
      </c>
    </row>
    <row r="849" spans="1:22" s="383" customFormat="1" ht="39" outlineLevel="1" x14ac:dyDescent="0.2">
      <c r="A849" s="405">
        <v>846</v>
      </c>
      <c r="C849" s="9" t="str">
        <f t="shared" si="24"/>
        <v>3</v>
      </c>
      <c r="D849" s="9" t="s">
        <v>1308</v>
      </c>
      <c r="E849" s="9" t="s">
        <v>1309</v>
      </c>
      <c r="F849" s="8">
        <v>45971</v>
      </c>
      <c r="G849" s="9" t="s">
        <v>767</v>
      </c>
      <c r="H849" s="8" t="s">
        <v>878</v>
      </c>
      <c r="I849" s="10" t="s">
        <v>1310</v>
      </c>
      <c r="J849" s="9" t="s">
        <v>1297</v>
      </c>
      <c r="K849" s="9" t="s">
        <v>1301</v>
      </c>
      <c r="L849" s="9" t="s">
        <v>792</v>
      </c>
      <c r="M849" s="9" t="s">
        <v>886</v>
      </c>
      <c r="N849" s="9" t="s">
        <v>787</v>
      </c>
      <c r="O849" s="9" t="s">
        <v>788</v>
      </c>
      <c r="P849" s="9" t="s">
        <v>1108</v>
      </c>
      <c r="Q849" s="9" t="str">
        <f t="shared" si="22"/>
        <v>Atiraj K.</v>
      </c>
      <c r="R849" s="9" t="str">
        <f t="shared" si="23"/>
        <v>Supajak S.</v>
      </c>
      <c r="S849" s="9" t="s">
        <v>791</v>
      </c>
      <c r="T849" s="9"/>
      <c r="U849" s="9"/>
      <c r="V849" s="12" t="s">
        <v>768</v>
      </c>
    </row>
    <row r="850" spans="1:22" s="383" customFormat="1" ht="39" outlineLevel="1" x14ac:dyDescent="0.2">
      <c r="A850" s="405">
        <v>847</v>
      </c>
      <c r="C850" s="9" t="str">
        <f t="shared" si="24"/>
        <v>3</v>
      </c>
      <c r="D850" s="9" t="s">
        <v>1311</v>
      </c>
      <c r="E850" s="9" t="s">
        <v>1312</v>
      </c>
      <c r="F850" s="8">
        <v>46050</v>
      </c>
      <c r="G850" s="9" t="s">
        <v>767</v>
      </c>
      <c r="H850" s="8" t="s">
        <v>878</v>
      </c>
      <c r="I850" s="10" t="s">
        <v>1313</v>
      </c>
      <c r="J850" s="9" t="s">
        <v>1297</v>
      </c>
      <c r="K850" s="9" t="s">
        <v>1301</v>
      </c>
      <c r="L850" s="9" t="s">
        <v>792</v>
      </c>
      <c r="M850" s="9" t="s">
        <v>886</v>
      </c>
      <c r="N850" s="9" t="s">
        <v>787</v>
      </c>
      <c r="O850" s="9" t="s">
        <v>788</v>
      </c>
      <c r="P850" s="9" t="s">
        <v>1108</v>
      </c>
      <c r="Q850" s="9" t="str">
        <f t="shared" si="22"/>
        <v>Atiraj K.</v>
      </c>
      <c r="R850" s="9" t="str">
        <f t="shared" si="23"/>
        <v>Supajak S.</v>
      </c>
      <c r="S850" s="9" t="s">
        <v>791</v>
      </c>
      <c r="T850" s="9"/>
      <c r="U850" s="9"/>
      <c r="V850" s="12" t="s">
        <v>768</v>
      </c>
    </row>
    <row r="851" spans="1:22" s="383" customFormat="1" ht="39" outlineLevel="1" x14ac:dyDescent="0.2">
      <c r="A851" s="405">
        <v>848</v>
      </c>
      <c r="C851" s="9" t="str">
        <f t="shared" si="24"/>
        <v>3</v>
      </c>
      <c r="D851" s="9" t="s">
        <v>1314</v>
      </c>
      <c r="E851" s="9" t="s">
        <v>1315</v>
      </c>
      <c r="F851" s="8">
        <v>45887</v>
      </c>
      <c r="G851" s="9" t="s">
        <v>767</v>
      </c>
      <c r="H851" s="8"/>
      <c r="I851" s="10" t="s">
        <v>1316</v>
      </c>
      <c r="J851" s="9" t="s">
        <v>1297</v>
      </c>
      <c r="K851" s="9" t="s">
        <v>1301</v>
      </c>
      <c r="L851" s="9" t="s">
        <v>792</v>
      </c>
      <c r="M851" s="9" t="s">
        <v>1269</v>
      </c>
      <c r="N851" s="9" t="s">
        <v>787</v>
      </c>
      <c r="O851" s="9" t="s">
        <v>788</v>
      </c>
      <c r="P851" s="9" t="s">
        <v>1108</v>
      </c>
      <c r="Q851" s="9" t="str">
        <f t="shared" si="22"/>
        <v>Boonprasert F.</v>
      </c>
      <c r="R851" s="9" t="str">
        <f t="shared" si="23"/>
        <v>Supajak S.</v>
      </c>
      <c r="S851" s="9" t="s">
        <v>791</v>
      </c>
      <c r="T851" s="9"/>
      <c r="U851" s="9"/>
      <c r="V851" s="12" t="s">
        <v>768</v>
      </c>
    </row>
    <row r="852" spans="1:22" s="383" customFormat="1" ht="39" outlineLevel="1" x14ac:dyDescent="0.2">
      <c r="A852" s="405">
        <v>849</v>
      </c>
      <c r="C852" s="9" t="str">
        <f t="shared" si="24"/>
        <v>3</v>
      </c>
      <c r="D852" s="9" t="s">
        <v>1317</v>
      </c>
      <c r="E852" s="9" t="s">
        <v>1318</v>
      </c>
      <c r="F852" s="8">
        <v>45845</v>
      </c>
      <c r="G852" s="9" t="s">
        <v>767</v>
      </c>
      <c r="H852" s="8"/>
      <c r="I852" s="10" t="s">
        <v>1319</v>
      </c>
      <c r="J852" s="9" t="s">
        <v>1297</v>
      </c>
      <c r="K852" s="9" t="s">
        <v>1301</v>
      </c>
      <c r="L852" s="9" t="s">
        <v>792</v>
      </c>
      <c r="M852" s="9" t="s">
        <v>1269</v>
      </c>
      <c r="N852" s="9" t="s">
        <v>787</v>
      </c>
      <c r="O852" s="9" t="s">
        <v>788</v>
      </c>
      <c r="P852" s="9" t="s">
        <v>1108</v>
      </c>
      <c r="Q852" s="9" t="str">
        <f t="shared" si="22"/>
        <v>Boonprasert F.</v>
      </c>
      <c r="R852" s="9" t="str">
        <f t="shared" si="23"/>
        <v>Supajak S.</v>
      </c>
      <c r="S852" s="9" t="s">
        <v>791</v>
      </c>
      <c r="T852" s="9"/>
      <c r="U852" s="9"/>
      <c r="V852" s="12" t="s">
        <v>768</v>
      </c>
    </row>
    <row r="853" spans="1:22" s="383" customFormat="1" ht="39" outlineLevel="1" x14ac:dyDescent="0.2">
      <c r="A853" s="405">
        <v>850</v>
      </c>
      <c r="C853" s="9" t="str">
        <f t="shared" si="24"/>
        <v>3</v>
      </c>
      <c r="D853" s="9" t="s">
        <v>1317</v>
      </c>
      <c r="E853" s="9" t="s">
        <v>1318</v>
      </c>
      <c r="F853" s="8">
        <v>45887</v>
      </c>
      <c r="G853" s="9" t="s">
        <v>769</v>
      </c>
      <c r="H853" s="8"/>
      <c r="I853" s="10" t="s">
        <v>1319</v>
      </c>
      <c r="J853" s="9" t="s">
        <v>1297</v>
      </c>
      <c r="K853" s="9" t="s">
        <v>1301</v>
      </c>
      <c r="L853" s="9" t="s">
        <v>792</v>
      </c>
      <c r="M853" s="9" t="s">
        <v>1269</v>
      </c>
      <c r="N853" s="9" t="s">
        <v>787</v>
      </c>
      <c r="O853" s="9" t="s">
        <v>788</v>
      </c>
      <c r="P853" s="9" t="s">
        <v>1108</v>
      </c>
      <c r="Q853" s="9" t="str">
        <f t="shared" si="22"/>
        <v>Boonprasert F.</v>
      </c>
      <c r="R853" s="9" t="str">
        <f t="shared" si="23"/>
        <v>Supajak S.</v>
      </c>
      <c r="S853" s="9" t="s">
        <v>791</v>
      </c>
      <c r="T853" s="9"/>
      <c r="U853" s="9"/>
      <c r="V853" s="12" t="s">
        <v>768</v>
      </c>
    </row>
    <row r="854" spans="1:22" s="383" customFormat="1" ht="39" outlineLevel="1" x14ac:dyDescent="0.2">
      <c r="A854" s="405">
        <v>851</v>
      </c>
      <c r="C854" s="9" t="str">
        <f t="shared" si="24"/>
        <v>3</v>
      </c>
      <c r="D854" s="9" t="s">
        <v>1320</v>
      </c>
      <c r="E854" s="9" t="s">
        <v>1321</v>
      </c>
      <c r="F854" s="8">
        <v>45887</v>
      </c>
      <c r="G854" s="9" t="s">
        <v>767</v>
      </c>
      <c r="H854" s="8"/>
      <c r="I854" s="10" t="s">
        <v>1322</v>
      </c>
      <c r="J854" s="9" t="s">
        <v>1297</v>
      </c>
      <c r="K854" s="9" t="s">
        <v>1301</v>
      </c>
      <c r="L854" s="9" t="s">
        <v>792</v>
      </c>
      <c r="M854" s="9" t="s">
        <v>1269</v>
      </c>
      <c r="N854" s="9" t="s">
        <v>787</v>
      </c>
      <c r="O854" s="9" t="s">
        <v>788</v>
      </c>
      <c r="P854" s="9" t="s">
        <v>1108</v>
      </c>
      <c r="Q854" s="9" t="str">
        <f t="shared" si="22"/>
        <v>Boonprasert F.</v>
      </c>
      <c r="R854" s="9" t="str">
        <f t="shared" si="23"/>
        <v>Supajak S.</v>
      </c>
      <c r="S854" s="9" t="s">
        <v>791</v>
      </c>
      <c r="T854" s="9"/>
      <c r="U854" s="9"/>
      <c r="V854" s="12" t="s">
        <v>768</v>
      </c>
    </row>
    <row r="855" spans="1:22" s="383" customFormat="1" ht="39" outlineLevel="1" x14ac:dyDescent="0.2">
      <c r="A855" s="405">
        <v>852</v>
      </c>
      <c r="C855" s="9" t="str">
        <f t="shared" si="24"/>
        <v>3</v>
      </c>
      <c r="D855" s="9" t="s">
        <v>1323</v>
      </c>
      <c r="E855" s="9" t="s">
        <v>1324</v>
      </c>
      <c r="F855" s="8">
        <v>45957</v>
      </c>
      <c r="G855" s="9" t="s">
        <v>767</v>
      </c>
      <c r="H855" s="8"/>
      <c r="I855" s="10" t="s">
        <v>1325</v>
      </c>
      <c r="J855" s="9" t="s">
        <v>1297</v>
      </c>
      <c r="K855" s="9" t="s">
        <v>1301</v>
      </c>
      <c r="L855" s="9" t="s">
        <v>792</v>
      </c>
      <c r="M855" s="9" t="s">
        <v>1269</v>
      </c>
      <c r="N855" s="9" t="s">
        <v>787</v>
      </c>
      <c r="O855" s="9" t="s">
        <v>788</v>
      </c>
      <c r="P855" s="9" t="s">
        <v>1108</v>
      </c>
      <c r="Q855" s="9" t="str">
        <f t="shared" si="22"/>
        <v>Boonprasert F.</v>
      </c>
      <c r="R855" s="9" t="str">
        <f t="shared" si="23"/>
        <v>Supajak S.</v>
      </c>
      <c r="S855" s="9" t="s">
        <v>791</v>
      </c>
      <c r="T855" s="9"/>
      <c r="U855" s="9"/>
      <c r="V855" s="12" t="s">
        <v>768</v>
      </c>
    </row>
    <row r="856" spans="1:22" s="383" customFormat="1" ht="35.25" outlineLevel="1" x14ac:dyDescent="0.2">
      <c r="A856" s="405">
        <v>853</v>
      </c>
      <c r="C856" s="20" t="str">
        <f t="shared" si="24"/>
        <v/>
      </c>
      <c r="D856" s="20"/>
      <c r="E856" s="20"/>
      <c r="F856" s="20"/>
      <c r="G856" s="20"/>
      <c r="H856" s="20"/>
      <c r="I856" s="21" t="s">
        <v>1326</v>
      </c>
      <c r="J856" s="20">
        <v>3.2</v>
      </c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2"/>
    </row>
    <row r="857" spans="1:22" s="383" customFormat="1" ht="39" outlineLevel="1" x14ac:dyDescent="0.2">
      <c r="A857" s="405">
        <v>854</v>
      </c>
      <c r="C857" s="9" t="str">
        <f t="shared" si="24"/>
        <v>3</v>
      </c>
      <c r="D857" s="9" t="s">
        <v>539</v>
      </c>
      <c r="E857" s="9" t="s">
        <v>1327</v>
      </c>
      <c r="F857" s="8">
        <v>45931</v>
      </c>
      <c r="G857" s="9" t="s">
        <v>767</v>
      </c>
      <c r="H857" s="8" t="s">
        <v>878</v>
      </c>
      <c r="I857" s="10" t="s">
        <v>1328</v>
      </c>
      <c r="J857" s="9" t="s">
        <v>1329</v>
      </c>
      <c r="K857" s="9" t="s">
        <v>1124</v>
      </c>
      <c r="L857" s="9" t="s">
        <v>792</v>
      </c>
      <c r="M857" s="9" t="s">
        <v>900</v>
      </c>
      <c r="N857" s="9" t="s">
        <v>787</v>
      </c>
      <c r="O857" s="9" t="s">
        <v>788</v>
      </c>
      <c r="P857" s="9" t="s">
        <v>1108</v>
      </c>
      <c r="Q857" s="9" t="str">
        <f t="shared" si="22"/>
        <v>Jaturong W.</v>
      </c>
      <c r="R857" s="9" t="str">
        <f t="shared" si="23"/>
        <v>Supajak S.</v>
      </c>
      <c r="S857" s="9" t="s">
        <v>791</v>
      </c>
      <c r="T857" s="9"/>
      <c r="U857" s="9"/>
      <c r="V857" s="12" t="s">
        <v>768</v>
      </c>
    </row>
    <row r="858" spans="1:22" s="383" customFormat="1" ht="39" outlineLevel="1" x14ac:dyDescent="0.2">
      <c r="A858" s="405">
        <v>855</v>
      </c>
      <c r="C858" s="9" t="str">
        <f t="shared" si="24"/>
        <v>3</v>
      </c>
      <c r="D858" s="9" t="s">
        <v>1330</v>
      </c>
      <c r="E858" s="9" t="s">
        <v>1331</v>
      </c>
      <c r="F858" s="8">
        <v>45887</v>
      </c>
      <c r="G858" s="9" t="s">
        <v>767</v>
      </c>
      <c r="H858" s="8" t="s">
        <v>878</v>
      </c>
      <c r="I858" s="10" t="s">
        <v>1332</v>
      </c>
      <c r="J858" s="9" t="s">
        <v>1329</v>
      </c>
      <c r="K858" s="9" t="s">
        <v>1124</v>
      </c>
      <c r="L858" s="9" t="s">
        <v>792</v>
      </c>
      <c r="M858" s="9" t="s">
        <v>900</v>
      </c>
      <c r="N858" s="9" t="s">
        <v>787</v>
      </c>
      <c r="O858" s="9" t="s">
        <v>788</v>
      </c>
      <c r="P858" s="9" t="s">
        <v>1108</v>
      </c>
      <c r="Q858" s="9" t="str">
        <f t="shared" si="22"/>
        <v>Jaturong W.</v>
      </c>
      <c r="R858" s="9" t="str">
        <f t="shared" si="23"/>
        <v>Supajak S.</v>
      </c>
      <c r="S858" s="9" t="s">
        <v>791</v>
      </c>
      <c r="T858" s="9"/>
      <c r="U858" s="9"/>
      <c r="V858" s="12" t="s">
        <v>768</v>
      </c>
    </row>
    <row r="859" spans="1:22" s="383" customFormat="1" ht="39" outlineLevel="1" x14ac:dyDescent="0.2">
      <c r="A859" s="405">
        <v>856</v>
      </c>
      <c r="C859" s="9" t="str">
        <f t="shared" si="24"/>
        <v>3</v>
      </c>
      <c r="D859" s="9" t="s">
        <v>1330</v>
      </c>
      <c r="E859" s="9" t="s">
        <v>1331</v>
      </c>
      <c r="F859" s="8">
        <v>45896</v>
      </c>
      <c r="G859" s="9" t="s">
        <v>769</v>
      </c>
      <c r="H859" s="8" t="s">
        <v>878</v>
      </c>
      <c r="I859" s="10" t="s">
        <v>1332</v>
      </c>
      <c r="J859" s="9" t="s">
        <v>1329</v>
      </c>
      <c r="K859" s="9" t="s">
        <v>1124</v>
      </c>
      <c r="L859" s="9" t="s">
        <v>792</v>
      </c>
      <c r="M859" s="9" t="s">
        <v>900</v>
      </c>
      <c r="N859" s="9" t="s">
        <v>787</v>
      </c>
      <c r="O859" s="9" t="s">
        <v>788</v>
      </c>
      <c r="P859" s="9" t="s">
        <v>1108</v>
      </c>
      <c r="Q859" s="9" t="str">
        <f t="shared" si="22"/>
        <v>Jaturong W.</v>
      </c>
      <c r="R859" s="9" t="str">
        <f t="shared" si="23"/>
        <v>Supajak S.</v>
      </c>
      <c r="S859" s="9" t="s">
        <v>791</v>
      </c>
      <c r="T859" s="9"/>
      <c r="U859" s="9"/>
      <c r="V859" s="12" t="s">
        <v>768</v>
      </c>
    </row>
    <row r="860" spans="1:22" s="383" customFormat="1" ht="39" outlineLevel="1" x14ac:dyDescent="0.2">
      <c r="A860" s="405">
        <v>857</v>
      </c>
      <c r="C860" s="9" t="str">
        <f t="shared" si="24"/>
        <v>3</v>
      </c>
      <c r="D860" s="9" t="s">
        <v>1330</v>
      </c>
      <c r="E860" s="9" t="s">
        <v>1331</v>
      </c>
      <c r="F860" s="8">
        <v>45979</v>
      </c>
      <c r="G860" s="9" t="s">
        <v>770</v>
      </c>
      <c r="H860" s="8" t="s">
        <v>878</v>
      </c>
      <c r="I860" s="10" t="s">
        <v>1332</v>
      </c>
      <c r="J860" s="9" t="s">
        <v>1329</v>
      </c>
      <c r="K860" s="9" t="s">
        <v>1124</v>
      </c>
      <c r="L860" s="9" t="s">
        <v>792</v>
      </c>
      <c r="M860" s="9" t="s">
        <v>900</v>
      </c>
      <c r="N860" s="9" t="s">
        <v>787</v>
      </c>
      <c r="O860" s="9" t="s">
        <v>788</v>
      </c>
      <c r="P860" s="9" t="s">
        <v>1108</v>
      </c>
      <c r="Q860" s="9" t="str">
        <f t="shared" si="22"/>
        <v>Jaturong W.</v>
      </c>
      <c r="R860" s="9" t="str">
        <f t="shared" si="23"/>
        <v>Supajak S.</v>
      </c>
      <c r="S860" s="9" t="s">
        <v>791</v>
      </c>
      <c r="T860" s="9"/>
      <c r="U860" s="9"/>
      <c r="V860" s="12" t="s">
        <v>768</v>
      </c>
    </row>
    <row r="861" spans="1:22" s="383" customFormat="1" ht="39" outlineLevel="1" x14ac:dyDescent="0.2">
      <c r="A861" s="405">
        <v>858</v>
      </c>
      <c r="C861" s="9" t="str">
        <f t="shared" si="24"/>
        <v>3</v>
      </c>
      <c r="D861" s="9" t="s">
        <v>1333</v>
      </c>
      <c r="E861" s="9" t="s">
        <v>1334</v>
      </c>
      <c r="F861" s="8">
        <v>45971</v>
      </c>
      <c r="G861" s="9" t="s">
        <v>767</v>
      </c>
      <c r="H861" s="8" t="s">
        <v>878</v>
      </c>
      <c r="I861" s="10" t="s">
        <v>1335</v>
      </c>
      <c r="J861" s="9" t="s">
        <v>1336</v>
      </c>
      <c r="K861" s="9" t="s">
        <v>1124</v>
      </c>
      <c r="L861" s="9" t="s">
        <v>792</v>
      </c>
      <c r="M861" s="9" t="s">
        <v>900</v>
      </c>
      <c r="N861" s="9" t="s">
        <v>787</v>
      </c>
      <c r="O861" s="9" t="s">
        <v>788</v>
      </c>
      <c r="P861" s="9" t="s">
        <v>1108</v>
      </c>
      <c r="Q861" s="9" t="str">
        <f t="shared" si="22"/>
        <v>Jaturong W.</v>
      </c>
      <c r="R861" s="9" t="str">
        <f t="shared" si="23"/>
        <v>Supajak S.</v>
      </c>
      <c r="S861" s="9" t="s">
        <v>791</v>
      </c>
      <c r="T861" s="9"/>
      <c r="U861" s="9"/>
      <c r="V861" s="12" t="s">
        <v>768</v>
      </c>
    </row>
    <row r="862" spans="1:22" s="392" customFormat="1" ht="39" outlineLevel="1" x14ac:dyDescent="0.2">
      <c r="A862" s="405">
        <v>859</v>
      </c>
      <c r="C862" s="14" t="str">
        <f t="shared" si="24"/>
        <v>3</v>
      </c>
      <c r="D862" s="14" t="s">
        <v>1337</v>
      </c>
      <c r="E862" s="23"/>
      <c r="F862" s="15"/>
      <c r="G862" s="14"/>
      <c r="H862" s="15"/>
      <c r="I862" s="16" t="s">
        <v>1338</v>
      </c>
      <c r="J862" s="14" t="s">
        <v>1336</v>
      </c>
      <c r="K862" s="14" t="s">
        <v>909</v>
      </c>
      <c r="L862" s="14" t="s">
        <v>872</v>
      </c>
      <c r="M862" s="14" t="s">
        <v>784</v>
      </c>
      <c r="N862" s="14" t="s">
        <v>880</v>
      </c>
      <c r="O862" s="14" t="s">
        <v>874</v>
      </c>
      <c r="P862" s="14" t="s">
        <v>1108</v>
      </c>
      <c r="Q862" s="14" t="str">
        <f t="shared" si="22"/>
        <v>Sahachart S.</v>
      </c>
      <c r="R862" s="14" t="str">
        <f t="shared" si="23"/>
        <v>Supajak S.</v>
      </c>
      <c r="S862" s="14" t="s">
        <v>791</v>
      </c>
      <c r="T862" s="14"/>
      <c r="U862" s="14"/>
      <c r="V862" s="18" t="s">
        <v>527</v>
      </c>
    </row>
    <row r="863" spans="1:22" s="392" customFormat="1" ht="39" outlineLevel="1" x14ac:dyDescent="0.2">
      <c r="A863" s="405">
        <v>860</v>
      </c>
      <c r="C863" s="14" t="str">
        <f t="shared" si="24"/>
        <v>3</v>
      </c>
      <c r="D863" s="14" t="s">
        <v>1339</v>
      </c>
      <c r="E863" s="14"/>
      <c r="F863" s="15"/>
      <c r="G863" s="14"/>
      <c r="H863" s="15"/>
      <c r="I863" s="16" t="s">
        <v>1340</v>
      </c>
      <c r="J863" s="14">
        <v>3.2</v>
      </c>
      <c r="K863" s="14" t="s">
        <v>1124</v>
      </c>
      <c r="L863" s="14" t="s">
        <v>785</v>
      </c>
      <c r="M863" s="14" t="s">
        <v>794</v>
      </c>
      <c r="N863" s="14" t="s">
        <v>880</v>
      </c>
      <c r="O863" s="14" t="s">
        <v>788</v>
      </c>
      <c r="P863" s="14" t="s">
        <v>1108</v>
      </c>
      <c r="Q863" s="14" t="str">
        <f t="shared" si="22"/>
        <v>Montri S.</v>
      </c>
      <c r="R863" s="14" t="str">
        <f t="shared" si="23"/>
        <v>Supajak S.</v>
      </c>
      <c r="S863" s="14" t="s">
        <v>791</v>
      </c>
      <c r="T863" s="14"/>
      <c r="U863" s="14"/>
      <c r="V863" s="18" t="s">
        <v>527</v>
      </c>
    </row>
    <row r="864" spans="1:22" s="392" customFormat="1" ht="39" outlineLevel="1" x14ac:dyDescent="0.2">
      <c r="A864" s="405">
        <v>861</v>
      </c>
      <c r="C864" s="14" t="str">
        <f t="shared" si="24"/>
        <v>3</v>
      </c>
      <c r="D864" s="14" t="s">
        <v>456</v>
      </c>
      <c r="E864" s="14"/>
      <c r="F864" s="15"/>
      <c r="G864" s="14"/>
      <c r="H864" s="15"/>
      <c r="I864" s="16" t="s">
        <v>1341</v>
      </c>
      <c r="J864" s="14">
        <v>3.4</v>
      </c>
      <c r="K864" s="14" t="s">
        <v>1124</v>
      </c>
      <c r="L864" s="14" t="s">
        <v>785</v>
      </c>
      <c r="M864" s="14" t="s">
        <v>1244</v>
      </c>
      <c r="N864" s="14" t="s">
        <v>880</v>
      </c>
      <c r="O864" s="14" t="s">
        <v>788</v>
      </c>
      <c r="P864" s="14" t="s">
        <v>1108</v>
      </c>
      <c r="Q864" s="14" t="str">
        <f t="shared" si="22"/>
        <v>Monchai R.</v>
      </c>
      <c r="R864" s="14" t="str">
        <f t="shared" si="23"/>
        <v>Supajak S.</v>
      </c>
      <c r="S864" s="14" t="s">
        <v>791</v>
      </c>
      <c r="T864" s="14"/>
      <c r="U864" s="14"/>
      <c r="V864" s="18" t="s">
        <v>527</v>
      </c>
    </row>
    <row r="865" spans="1:22" s="383" customFormat="1" ht="33.75" outlineLevel="1" x14ac:dyDescent="0.2">
      <c r="A865" s="405">
        <v>862</v>
      </c>
      <c r="C865" s="9" t="str">
        <f t="shared" si="24"/>
        <v>3</v>
      </c>
      <c r="D865" s="9" t="s">
        <v>457</v>
      </c>
      <c r="E865" s="9"/>
      <c r="F865" s="8"/>
      <c r="G865" s="9"/>
      <c r="H865" s="8"/>
      <c r="I865" s="10" t="s">
        <v>1342</v>
      </c>
      <c r="J865" s="9">
        <v>3.4</v>
      </c>
      <c r="K865" s="9" t="s">
        <v>1124</v>
      </c>
      <c r="L865" s="9" t="s">
        <v>785</v>
      </c>
      <c r="M865" s="9" t="s">
        <v>794</v>
      </c>
      <c r="N865" s="9" t="s">
        <v>880</v>
      </c>
      <c r="O865" s="9" t="s">
        <v>788</v>
      </c>
      <c r="P865" s="9" t="s">
        <v>1108</v>
      </c>
      <c r="Q865" s="9" t="str">
        <f t="shared" si="22"/>
        <v>Montri S.</v>
      </c>
      <c r="R865" s="9" t="str">
        <f t="shared" si="23"/>
        <v>Supajak S.</v>
      </c>
      <c r="S865" s="9" t="s">
        <v>791</v>
      </c>
      <c r="T865" s="9"/>
      <c r="U865" s="9"/>
      <c r="V865" s="11"/>
    </row>
    <row r="866" spans="1:22" s="383" customFormat="1" ht="39" outlineLevel="1" x14ac:dyDescent="0.2">
      <c r="A866" s="405">
        <v>863</v>
      </c>
      <c r="C866" s="9" t="str">
        <f t="shared" si="24"/>
        <v>3</v>
      </c>
      <c r="D866" s="9" t="s">
        <v>535</v>
      </c>
      <c r="E866" s="9" t="s">
        <v>1343</v>
      </c>
      <c r="F866" s="8">
        <v>45786</v>
      </c>
      <c r="G866" s="9" t="s">
        <v>767</v>
      </c>
      <c r="H866" s="8" t="s">
        <v>878</v>
      </c>
      <c r="I866" s="10" t="s">
        <v>1344</v>
      </c>
      <c r="J866" s="9">
        <v>3.4</v>
      </c>
      <c r="K866" s="9" t="s">
        <v>909</v>
      </c>
      <c r="L866" s="9" t="s">
        <v>872</v>
      </c>
      <c r="M866" s="9" t="s">
        <v>784</v>
      </c>
      <c r="N866" s="9" t="s">
        <v>880</v>
      </c>
      <c r="O866" s="9" t="s">
        <v>874</v>
      </c>
      <c r="P866" s="9" t="s">
        <v>1108</v>
      </c>
      <c r="Q866" s="9" t="s">
        <v>784</v>
      </c>
      <c r="R866" s="9" t="s">
        <v>1108</v>
      </c>
      <c r="S866" s="9" t="s">
        <v>791</v>
      </c>
      <c r="T866" s="9"/>
      <c r="U866" s="9"/>
      <c r="V866" s="12" t="s">
        <v>768</v>
      </c>
    </row>
    <row r="867" spans="1:22" s="383" customFormat="1" ht="39" outlineLevel="1" x14ac:dyDescent="0.2">
      <c r="A867" s="405">
        <v>864</v>
      </c>
      <c r="C867" s="9" t="str">
        <f t="shared" si="24"/>
        <v>3</v>
      </c>
      <c r="D867" s="9" t="s">
        <v>535</v>
      </c>
      <c r="E867" s="9" t="s">
        <v>1343</v>
      </c>
      <c r="F867" s="8">
        <v>45862</v>
      </c>
      <c r="G867" s="9" t="s">
        <v>769</v>
      </c>
      <c r="H867" s="8" t="s">
        <v>878</v>
      </c>
      <c r="I867" s="10" t="s">
        <v>1344</v>
      </c>
      <c r="J867" s="9">
        <v>3.4</v>
      </c>
      <c r="K867" s="9" t="s">
        <v>909</v>
      </c>
      <c r="L867" s="9" t="s">
        <v>872</v>
      </c>
      <c r="M867" s="9" t="s">
        <v>784</v>
      </c>
      <c r="N867" s="9" t="s">
        <v>880</v>
      </c>
      <c r="O867" s="9" t="s">
        <v>874</v>
      </c>
      <c r="P867" s="9" t="s">
        <v>1108</v>
      </c>
      <c r="Q867" s="9" t="s">
        <v>784</v>
      </c>
      <c r="R867" s="9" t="s">
        <v>1108</v>
      </c>
      <c r="S867" s="9" t="s">
        <v>791</v>
      </c>
      <c r="T867" s="9"/>
      <c r="U867" s="9"/>
      <c r="V867" s="12" t="s">
        <v>768</v>
      </c>
    </row>
    <row r="868" spans="1:22" s="383" customFormat="1" ht="39" outlineLevel="1" x14ac:dyDescent="0.2">
      <c r="A868" s="405">
        <v>865</v>
      </c>
      <c r="C868" s="9" t="str">
        <f t="shared" si="24"/>
        <v>3</v>
      </c>
      <c r="D868" s="9" t="s">
        <v>1345</v>
      </c>
      <c r="E868" s="9" t="s">
        <v>1346</v>
      </c>
      <c r="F868" s="8">
        <v>45854</v>
      </c>
      <c r="G868" s="9" t="s">
        <v>767</v>
      </c>
      <c r="H868" s="8" t="s">
        <v>878</v>
      </c>
      <c r="I868" s="10" t="s">
        <v>1347</v>
      </c>
      <c r="J868" s="9" t="s">
        <v>1348</v>
      </c>
      <c r="K868" s="9" t="s">
        <v>909</v>
      </c>
      <c r="L868" s="9" t="s">
        <v>872</v>
      </c>
      <c r="M868" s="9" t="s">
        <v>784</v>
      </c>
      <c r="N868" s="9" t="s">
        <v>880</v>
      </c>
      <c r="O868" s="9" t="s">
        <v>874</v>
      </c>
      <c r="P868" s="9" t="s">
        <v>1108</v>
      </c>
      <c r="Q868" s="9" t="s">
        <v>784</v>
      </c>
      <c r="R868" s="9" t="s">
        <v>1108</v>
      </c>
      <c r="S868" s="9" t="s">
        <v>791</v>
      </c>
      <c r="T868" s="9"/>
      <c r="U868" s="9"/>
      <c r="V868" s="12" t="s">
        <v>768</v>
      </c>
    </row>
    <row r="869" spans="1:22" s="383" customFormat="1" ht="39" outlineLevel="1" x14ac:dyDescent="0.2">
      <c r="A869" s="405">
        <v>866</v>
      </c>
      <c r="C869" s="9" t="str">
        <f t="shared" si="24"/>
        <v>3</v>
      </c>
      <c r="D869" s="9" t="s">
        <v>1345</v>
      </c>
      <c r="E869" s="9" t="s">
        <v>1346</v>
      </c>
      <c r="F869" s="8">
        <v>45931</v>
      </c>
      <c r="G869" s="9" t="s">
        <v>769</v>
      </c>
      <c r="H869" s="8" t="s">
        <v>878</v>
      </c>
      <c r="I869" s="10" t="s">
        <v>1347</v>
      </c>
      <c r="J869" s="9" t="s">
        <v>1348</v>
      </c>
      <c r="K869" s="9" t="s">
        <v>909</v>
      </c>
      <c r="L869" s="9" t="s">
        <v>872</v>
      </c>
      <c r="M869" s="9" t="s">
        <v>784</v>
      </c>
      <c r="N869" s="9" t="s">
        <v>880</v>
      </c>
      <c r="O869" s="9" t="s">
        <v>874</v>
      </c>
      <c r="P869" s="9" t="s">
        <v>1108</v>
      </c>
      <c r="Q869" s="9" t="s">
        <v>784</v>
      </c>
      <c r="R869" s="9" t="s">
        <v>1108</v>
      </c>
      <c r="S869" s="9" t="s">
        <v>791</v>
      </c>
      <c r="T869" s="9"/>
      <c r="U869" s="9"/>
      <c r="V869" s="12" t="s">
        <v>768</v>
      </c>
    </row>
    <row r="870" spans="1:22" s="383" customFormat="1" ht="33.75" outlineLevel="1" x14ac:dyDescent="0.2">
      <c r="A870" s="405">
        <v>867</v>
      </c>
      <c r="C870" s="9" t="str">
        <f t="shared" si="24"/>
        <v>3</v>
      </c>
      <c r="D870" s="9" t="s">
        <v>1349</v>
      </c>
      <c r="E870" s="9"/>
      <c r="F870" s="8"/>
      <c r="G870" s="9"/>
      <c r="H870" s="8"/>
      <c r="I870" s="10" t="s">
        <v>1350</v>
      </c>
      <c r="J870" s="9" t="s">
        <v>1348</v>
      </c>
      <c r="K870" s="9" t="s">
        <v>1301</v>
      </c>
      <c r="L870" s="9" t="s">
        <v>792</v>
      </c>
      <c r="M870" s="9" t="s">
        <v>1269</v>
      </c>
      <c r="N870" s="9" t="s">
        <v>787</v>
      </c>
      <c r="O870" s="9" t="s">
        <v>788</v>
      </c>
      <c r="P870" s="9" t="s">
        <v>1108</v>
      </c>
      <c r="Q870" s="9" t="s">
        <v>1269</v>
      </c>
      <c r="R870" s="9" t="s">
        <v>1108</v>
      </c>
      <c r="S870" s="9" t="s">
        <v>791</v>
      </c>
      <c r="T870" s="9"/>
      <c r="U870" s="9"/>
      <c r="V870" s="11"/>
    </row>
    <row r="871" spans="1:22" s="383" customFormat="1" ht="39" outlineLevel="1" x14ac:dyDescent="0.2">
      <c r="A871" s="405">
        <v>868</v>
      </c>
      <c r="C871" s="9" t="str">
        <f t="shared" si="24"/>
        <v>3</v>
      </c>
      <c r="D871" s="9" t="s">
        <v>1351</v>
      </c>
      <c r="E871" s="9" t="s">
        <v>1352</v>
      </c>
      <c r="F871" s="8">
        <v>45971</v>
      </c>
      <c r="G871" s="9" t="s">
        <v>767</v>
      </c>
      <c r="H871" s="8" t="s">
        <v>878</v>
      </c>
      <c r="I871" s="10" t="s">
        <v>1353</v>
      </c>
      <c r="J871" s="9" t="s">
        <v>1297</v>
      </c>
      <c r="K871" s="9" t="s">
        <v>1301</v>
      </c>
      <c r="L871" s="9" t="s">
        <v>792</v>
      </c>
      <c r="M871" s="9" t="s">
        <v>1269</v>
      </c>
      <c r="N871" s="9" t="s">
        <v>787</v>
      </c>
      <c r="O871" s="9" t="s">
        <v>788</v>
      </c>
      <c r="P871" s="9" t="s">
        <v>1108</v>
      </c>
      <c r="Q871" s="9" t="s">
        <v>1269</v>
      </c>
      <c r="R871" s="9" t="s">
        <v>1108</v>
      </c>
      <c r="S871" s="9" t="s">
        <v>791</v>
      </c>
      <c r="T871" s="9"/>
      <c r="U871" s="9"/>
      <c r="V871" s="12" t="s">
        <v>768</v>
      </c>
    </row>
    <row r="872" spans="1:22" s="383" customFormat="1" ht="39" outlineLevel="1" x14ac:dyDescent="0.2">
      <c r="A872" s="405">
        <v>869</v>
      </c>
      <c r="C872" s="9" t="str">
        <f t="shared" si="24"/>
        <v>3</v>
      </c>
      <c r="D872" s="9" t="s">
        <v>1354</v>
      </c>
      <c r="E872" s="9" t="s">
        <v>1355</v>
      </c>
      <c r="F872" s="8">
        <v>45931</v>
      </c>
      <c r="G872" s="9" t="s">
        <v>767</v>
      </c>
      <c r="H872" s="8" t="s">
        <v>878</v>
      </c>
      <c r="I872" s="10" t="s">
        <v>1356</v>
      </c>
      <c r="J872" s="9"/>
      <c r="K872" s="9" t="s">
        <v>1301</v>
      </c>
      <c r="L872" s="9" t="s">
        <v>792</v>
      </c>
      <c r="M872" s="9" t="s">
        <v>1269</v>
      </c>
      <c r="N872" s="9" t="s">
        <v>787</v>
      </c>
      <c r="O872" s="9" t="s">
        <v>788</v>
      </c>
      <c r="P872" s="9" t="s">
        <v>1108</v>
      </c>
      <c r="Q872" s="9" t="s">
        <v>1269</v>
      </c>
      <c r="R872" s="9" t="s">
        <v>1108</v>
      </c>
      <c r="S872" s="9" t="s">
        <v>791</v>
      </c>
      <c r="T872" s="9"/>
      <c r="U872" s="9"/>
      <c r="V872" s="12" t="s">
        <v>768</v>
      </c>
    </row>
    <row r="873" spans="1:22" s="383" customFormat="1" ht="39" outlineLevel="1" x14ac:dyDescent="0.2">
      <c r="A873" s="405">
        <v>870</v>
      </c>
      <c r="C873" s="9" t="str">
        <f t="shared" si="24"/>
        <v>3</v>
      </c>
      <c r="D873" s="9" t="s">
        <v>1357</v>
      </c>
      <c r="E873" s="9" t="s">
        <v>1358</v>
      </c>
      <c r="F873" s="8">
        <v>46136</v>
      </c>
      <c r="G873" s="9" t="s">
        <v>767</v>
      </c>
      <c r="H873" s="8" t="s">
        <v>878</v>
      </c>
      <c r="I873" s="10" t="s">
        <v>1359</v>
      </c>
      <c r="J873" s="9">
        <v>5.2</v>
      </c>
      <c r="K873" s="9" t="s">
        <v>1360</v>
      </c>
      <c r="L873" s="9" t="s">
        <v>872</v>
      </c>
      <c r="M873" s="9" t="s">
        <v>784</v>
      </c>
      <c r="N873" s="9" t="s">
        <v>880</v>
      </c>
      <c r="O873" s="9" t="s">
        <v>874</v>
      </c>
      <c r="P873" s="9" t="s">
        <v>789</v>
      </c>
      <c r="Q873" s="9" t="s">
        <v>784</v>
      </c>
      <c r="R873" s="9" t="s">
        <v>1108</v>
      </c>
      <c r="S873" s="9" t="s">
        <v>791</v>
      </c>
      <c r="T873" s="9"/>
      <c r="U873" s="9"/>
      <c r="V873" s="12" t="s">
        <v>768</v>
      </c>
    </row>
    <row r="874" spans="1:22" s="383" customFormat="1" ht="33.75" outlineLevel="1" x14ac:dyDescent="0.2">
      <c r="A874" s="405">
        <v>871</v>
      </c>
      <c r="C874" s="9" t="str">
        <f t="shared" si="24"/>
        <v>3</v>
      </c>
      <c r="D874" s="9" t="s">
        <v>1361</v>
      </c>
      <c r="E874" s="9"/>
      <c r="F874" s="8"/>
      <c r="G874" s="9"/>
      <c r="H874" s="8"/>
      <c r="I874" s="10" t="s">
        <v>1362</v>
      </c>
      <c r="J874" s="9"/>
      <c r="K874" s="9" t="s">
        <v>1360</v>
      </c>
      <c r="L874" s="9" t="s">
        <v>872</v>
      </c>
      <c r="M874" s="9" t="s">
        <v>784</v>
      </c>
      <c r="N874" s="9" t="s">
        <v>880</v>
      </c>
      <c r="O874" s="9" t="s">
        <v>874</v>
      </c>
      <c r="P874" s="9" t="s">
        <v>789</v>
      </c>
      <c r="Q874" s="9" t="s">
        <v>784</v>
      </c>
      <c r="R874" s="9" t="s">
        <v>1108</v>
      </c>
      <c r="S874" s="9" t="s">
        <v>791</v>
      </c>
      <c r="T874" s="9"/>
      <c r="U874" s="9"/>
      <c r="V874" s="11"/>
    </row>
    <row r="875" spans="1:22" s="383" customFormat="1" ht="33.75" outlineLevel="1" x14ac:dyDescent="0.2">
      <c r="A875" s="405">
        <v>872</v>
      </c>
      <c r="C875" s="9" t="str">
        <f t="shared" si="24"/>
        <v>3</v>
      </c>
      <c r="D875" s="9" t="s">
        <v>1363</v>
      </c>
      <c r="E875" s="9"/>
      <c r="F875" s="8"/>
      <c r="G875" s="9"/>
      <c r="H875" s="8"/>
      <c r="I875" s="10" t="s">
        <v>1364</v>
      </c>
      <c r="J875" s="9">
        <v>5.4</v>
      </c>
      <c r="K875" s="9" t="s">
        <v>86</v>
      </c>
      <c r="L875" s="9" t="s">
        <v>872</v>
      </c>
      <c r="M875" s="9" t="s">
        <v>784</v>
      </c>
      <c r="N875" s="9" t="s">
        <v>880</v>
      </c>
      <c r="O875" s="9" t="s">
        <v>874</v>
      </c>
      <c r="P875" s="9" t="s">
        <v>789</v>
      </c>
      <c r="Q875" s="9" t="s">
        <v>784</v>
      </c>
      <c r="R875" s="9" t="s">
        <v>1108</v>
      </c>
      <c r="S875" s="9" t="s">
        <v>791</v>
      </c>
      <c r="T875" s="9"/>
      <c r="U875" s="9"/>
      <c r="V875" s="11"/>
    </row>
    <row r="876" spans="1:22" s="383" customFormat="1" ht="33.75" outlineLevel="1" x14ac:dyDescent="0.2">
      <c r="A876" s="405">
        <v>873</v>
      </c>
      <c r="C876" s="9" t="str">
        <f t="shared" si="24"/>
        <v>3</v>
      </c>
      <c r="D876" s="9" t="s">
        <v>1365</v>
      </c>
      <c r="E876" s="9"/>
      <c r="F876" s="8"/>
      <c r="G876" s="9"/>
      <c r="H876" s="8"/>
      <c r="I876" s="10" t="s">
        <v>1366</v>
      </c>
      <c r="J876" s="9">
        <v>5.3</v>
      </c>
      <c r="K876" s="9" t="s">
        <v>86</v>
      </c>
      <c r="L876" s="9" t="s">
        <v>872</v>
      </c>
      <c r="M876" s="9" t="s">
        <v>784</v>
      </c>
      <c r="N876" s="9" t="s">
        <v>880</v>
      </c>
      <c r="O876" s="9" t="s">
        <v>874</v>
      </c>
      <c r="P876" s="9" t="s">
        <v>789</v>
      </c>
      <c r="Q876" s="9" t="s">
        <v>784</v>
      </c>
      <c r="R876" s="9" t="s">
        <v>1108</v>
      </c>
      <c r="S876" s="9" t="s">
        <v>791</v>
      </c>
      <c r="T876" s="9"/>
      <c r="U876" s="9"/>
      <c r="V876" s="11"/>
    </row>
    <row r="877" spans="1:22" s="383" customFormat="1" ht="39" outlineLevel="1" x14ac:dyDescent="0.2">
      <c r="A877" s="405">
        <v>874</v>
      </c>
      <c r="C877" s="9" t="str">
        <f t="shared" si="24"/>
        <v>3</v>
      </c>
      <c r="D877" s="9" t="s">
        <v>1367</v>
      </c>
      <c r="E877" s="9" t="s">
        <v>1368</v>
      </c>
      <c r="F877" s="8">
        <v>45957</v>
      </c>
      <c r="G877" s="9" t="s">
        <v>767</v>
      </c>
      <c r="H877" s="9" t="s">
        <v>878</v>
      </c>
      <c r="I877" s="10" t="s">
        <v>1369</v>
      </c>
      <c r="J877" s="9">
        <v>4.3</v>
      </c>
      <c r="K877" s="9" t="s">
        <v>883</v>
      </c>
      <c r="L877" s="9" t="s">
        <v>792</v>
      </c>
      <c r="M877" s="9" t="s">
        <v>1106</v>
      </c>
      <c r="N877" s="9" t="s">
        <v>787</v>
      </c>
      <c r="O877" s="9" t="s">
        <v>811</v>
      </c>
      <c r="P877" s="9" t="s">
        <v>789</v>
      </c>
      <c r="Q877" s="9" t="str">
        <f>+M877</f>
        <v>Kamphol H.</v>
      </c>
      <c r="R877" s="9" t="s">
        <v>1108</v>
      </c>
      <c r="S877" s="9" t="s">
        <v>791</v>
      </c>
      <c r="T877" s="9"/>
      <c r="U877" s="9"/>
      <c r="V877" s="12" t="s">
        <v>768</v>
      </c>
    </row>
    <row r="878" spans="1:22" s="383" customFormat="1" ht="39" outlineLevel="1" x14ac:dyDescent="0.2">
      <c r="A878" s="405">
        <v>875</v>
      </c>
      <c r="C878" s="9" t="str">
        <f t="shared" si="24"/>
        <v>3</v>
      </c>
      <c r="D878" s="9" t="s">
        <v>1370</v>
      </c>
      <c r="E878" s="9" t="s">
        <v>1371</v>
      </c>
      <c r="F878" s="8">
        <v>46184</v>
      </c>
      <c r="G878" s="9" t="s">
        <v>767</v>
      </c>
      <c r="H878" s="9" t="s">
        <v>878</v>
      </c>
      <c r="I878" s="10" t="s">
        <v>1372</v>
      </c>
      <c r="J878" s="9">
        <v>4.4000000000000004</v>
      </c>
      <c r="K878" s="9" t="s">
        <v>883</v>
      </c>
      <c r="L878" s="9" t="s">
        <v>792</v>
      </c>
      <c r="M878" s="9" t="s">
        <v>1106</v>
      </c>
      <c r="N878" s="9" t="s">
        <v>787</v>
      </c>
      <c r="O878" s="9" t="s">
        <v>811</v>
      </c>
      <c r="P878" s="9" t="s">
        <v>789</v>
      </c>
      <c r="Q878" s="9" t="str">
        <f>+M878</f>
        <v>Kamphol H.</v>
      </c>
      <c r="R878" s="9" t="s">
        <v>1108</v>
      </c>
      <c r="S878" s="9" t="s">
        <v>791</v>
      </c>
      <c r="T878" s="9"/>
      <c r="U878" s="9"/>
      <c r="V878" s="12" t="s">
        <v>768</v>
      </c>
    </row>
    <row r="879" spans="1:22" s="383" customFormat="1" ht="33.75" outlineLevel="1" x14ac:dyDescent="0.2">
      <c r="A879" s="405">
        <v>876</v>
      </c>
      <c r="C879" s="9" t="str">
        <f t="shared" si="24"/>
        <v>3</v>
      </c>
      <c r="D879" s="9" t="s">
        <v>1373</v>
      </c>
      <c r="E879" s="9"/>
      <c r="F879" s="8"/>
      <c r="G879" s="9"/>
      <c r="H879" s="8"/>
      <c r="I879" s="10" t="s">
        <v>1374</v>
      </c>
      <c r="J879" s="9">
        <v>4.0999999999999996</v>
      </c>
      <c r="K879" s="9" t="s">
        <v>883</v>
      </c>
      <c r="L879" s="9" t="s">
        <v>792</v>
      </c>
      <c r="M879" s="9" t="s">
        <v>1106</v>
      </c>
      <c r="N879" s="9" t="s">
        <v>787</v>
      </c>
      <c r="O879" s="9" t="s">
        <v>811</v>
      </c>
      <c r="P879" s="9" t="s">
        <v>789</v>
      </c>
      <c r="Q879" s="9" t="s">
        <v>1106</v>
      </c>
      <c r="R879" s="9" t="s">
        <v>1108</v>
      </c>
      <c r="S879" s="9" t="s">
        <v>791</v>
      </c>
      <c r="T879" s="9"/>
      <c r="U879" s="9"/>
      <c r="V879" s="11"/>
    </row>
    <row r="880" spans="1:22" s="383" customFormat="1" ht="33.75" outlineLevel="1" x14ac:dyDescent="0.2">
      <c r="A880" s="405">
        <v>877</v>
      </c>
      <c r="C880" s="9" t="str">
        <f t="shared" si="24"/>
        <v>3</v>
      </c>
      <c r="D880" s="9" t="s">
        <v>526</v>
      </c>
      <c r="E880" s="9"/>
      <c r="F880" s="8"/>
      <c r="G880" s="9"/>
      <c r="H880" s="8"/>
      <c r="I880" s="10" t="s">
        <v>1375</v>
      </c>
      <c r="J880" s="9">
        <v>10.199999999999999</v>
      </c>
      <c r="K880" s="9" t="s">
        <v>178</v>
      </c>
      <c r="L880" s="9" t="s">
        <v>792</v>
      </c>
      <c r="M880" s="9" t="s">
        <v>786</v>
      </c>
      <c r="N880" s="9" t="s">
        <v>787</v>
      </c>
      <c r="O880" s="9" t="s">
        <v>788</v>
      </c>
      <c r="P880" s="9" t="s">
        <v>801</v>
      </c>
      <c r="Q880" s="9" t="s">
        <v>786</v>
      </c>
      <c r="R880" s="9" t="s">
        <v>1108</v>
      </c>
      <c r="S880" s="9" t="s">
        <v>791</v>
      </c>
      <c r="T880" s="9"/>
      <c r="U880" s="9"/>
      <c r="V880" s="11"/>
    </row>
    <row r="881" spans="1:22" s="392" customFormat="1" ht="39" outlineLevel="1" x14ac:dyDescent="0.2">
      <c r="A881" s="405">
        <v>878</v>
      </c>
      <c r="C881" s="14" t="str">
        <f t="shared" si="24"/>
        <v>3</v>
      </c>
      <c r="D881" s="14" t="s">
        <v>525</v>
      </c>
      <c r="E881" s="14"/>
      <c r="F881" s="15"/>
      <c r="G881" s="14"/>
      <c r="H881" s="15"/>
      <c r="I881" s="16" t="s">
        <v>1376</v>
      </c>
      <c r="J881" s="14">
        <v>10.3</v>
      </c>
      <c r="K881" s="14" t="s">
        <v>178</v>
      </c>
      <c r="L881" s="14" t="s">
        <v>785</v>
      </c>
      <c r="M881" s="14" t="s">
        <v>794</v>
      </c>
      <c r="N881" s="14" t="s">
        <v>787</v>
      </c>
      <c r="O881" s="14" t="s">
        <v>788</v>
      </c>
      <c r="P881" s="14" t="s">
        <v>801</v>
      </c>
      <c r="Q881" s="14" t="s">
        <v>794</v>
      </c>
      <c r="R881" s="14" t="s">
        <v>1108</v>
      </c>
      <c r="S881" s="14" t="s">
        <v>791</v>
      </c>
      <c r="T881" s="14"/>
      <c r="U881" s="14"/>
      <c r="V881" s="18" t="s">
        <v>527</v>
      </c>
    </row>
    <row r="882" spans="1:22" s="392" customFormat="1" ht="39" outlineLevel="1" x14ac:dyDescent="0.2">
      <c r="A882" s="405">
        <v>879</v>
      </c>
      <c r="C882" s="14" t="str">
        <f t="shared" si="24"/>
        <v>3</v>
      </c>
      <c r="D882" s="14" t="s">
        <v>1377</v>
      </c>
      <c r="E882" s="14"/>
      <c r="F882" s="15"/>
      <c r="G882" s="14"/>
      <c r="H882" s="15"/>
      <c r="I882" s="16" t="s">
        <v>1378</v>
      </c>
      <c r="J882" s="14">
        <v>10.8</v>
      </c>
      <c r="K882" s="14" t="s">
        <v>178</v>
      </c>
      <c r="L882" s="14" t="s">
        <v>785</v>
      </c>
      <c r="M882" s="14" t="s">
        <v>794</v>
      </c>
      <c r="N882" s="14" t="s">
        <v>787</v>
      </c>
      <c r="O882" s="14" t="s">
        <v>788</v>
      </c>
      <c r="P882" s="14" t="s">
        <v>801</v>
      </c>
      <c r="Q882" s="14" t="s">
        <v>794</v>
      </c>
      <c r="R882" s="14" t="s">
        <v>1108</v>
      </c>
      <c r="S882" s="14" t="s">
        <v>791</v>
      </c>
      <c r="T882" s="14"/>
      <c r="U882" s="14"/>
      <c r="V882" s="18" t="s">
        <v>527</v>
      </c>
    </row>
    <row r="883" spans="1:22" s="392" customFormat="1" ht="39" outlineLevel="1" x14ac:dyDescent="0.2">
      <c r="A883" s="405">
        <v>880</v>
      </c>
      <c r="C883" s="14" t="str">
        <f t="shared" si="24"/>
        <v>3</v>
      </c>
      <c r="D883" s="14" t="s">
        <v>1379</v>
      </c>
      <c r="E883" s="14"/>
      <c r="F883" s="15"/>
      <c r="G883" s="14"/>
      <c r="H883" s="15"/>
      <c r="I883" s="16" t="s">
        <v>1380</v>
      </c>
      <c r="J883" s="14" t="s">
        <v>1381</v>
      </c>
      <c r="K883" s="14" t="s">
        <v>178</v>
      </c>
      <c r="L883" s="14" t="s">
        <v>785</v>
      </c>
      <c r="M883" s="14" t="s">
        <v>794</v>
      </c>
      <c r="N883" s="14" t="s">
        <v>787</v>
      </c>
      <c r="O883" s="14" t="s">
        <v>788</v>
      </c>
      <c r="P883" s="14" t="s">
        <v>801</v>
      </c>
      <c r="Q883" s="14" t="s">
        <v>794</v>
      </c>
      <c r="R883" s="14" t="s">
        <v>1108</v>
      </c>
      <c r="S883" s="14" t="s">
        <v>791</v>
      </c>
      <c r="T883" s="14"/>
      <c r="U883" s="14"/>
      <c r="V883" s="18" t="s">
        <v>527</v>
      </c>
    </row>
    <row r="884" spans="1:22" s="383" customFormat="1" ht="39" outlineLevel="1" x14ac:dyDescent="0.2">
      <c r="A884" s="405">
        <v>881</v>
      </c>
      <c r="C884" s="9" t="str">
        <f t="shared" si="24"/>
        <v>3</v>
      </c>
      <c r="D884" s="9" t="s">
        <v>1382</v>
      </c>
      <c r="E884" s="9" t="s">
        <v>1383</v>
      </c>
      <c r="F884" s="8">
        <v>45925</v>
      </c>
      <c r="G884" s="9" t="s">
        <v>767</v>
      </c>
      <c r="H884" s="9" t="s">
        <v>878</v>
      </c>
      <c r="I884" s="10" t="s">
        <v>1384</v>
      </c>
      <c r="J884" s="9">
        <v>6.5</v>
      </c>
      <c r="K884" s="9" t="s">
        <v>1124</v>
      </c>
      <c r="L884" s="9" t="s">
        <v>792</v>
      </c>
      <c r="M884" s="9" t="s">
        <v>900</v>
      </c>
      <c r="N884" s="9" t="s">
        <v>787</v>
      </c>
      <c r="O884" s="9" t="s">
        <v>811</v>
      </c>
      <c r="P884" s="9" t="s">
        <v>1113</v>
      </c>
      <c r="Q884" s="9" t="s">
        <v>900</v>
      </c>
      <c r="R884" s="9" t="s">
        <v>1108</v>
      </c>
      <c r="S884" s="9" t="s">
        <v>791</v>
      </c>
      <c r="T884" s="9"/>
      <c r="U884" s="9"/>
      <c r="V884" s="12" t="s">
        <v>768</v>
      </c>
    </row>
    <row r="885" spans="1:22" s="383" customFormat="1" ht="39" outlineLevel="1" x14ac:dyDescent="0.2">
      <c r="A885" s="405">
        <v>882</v>
      </c>
      <c r="C885" s="9" t="str">
        <f t="shared" si="24"/>
        <v>3</v>
      </c>
      <c r="D885" s="9" t="s">
        <v>1385</v>
      </c>
      <c r="E885" s="9" t="s">
        <v>1386</v>
      </c>
      <c r="F885" s="8">
        <v>45957</v>
      </c>
      <c r="G885" s="9" t="s">
        <v>767</v>
      </c>
      <c r="H885" s="9" t="s">
        <v>878</v>
      </c>
      <c r="I885" s="24" t="s">
        <v>1387</v>
      </c>
      <c r="J885" s="9">
        <v>6.3</v>
      </c>
      <c r="K885" s="9" t="s">
        <v>1105</v>
      </c>
      <c r="L885" s="9" t="s">
        <v>792</v>
      </c>
      <c r="M885" s="9" t="s">
        <v>1106</v>
      </c>
      <c r="N885" s="9" t="s">
        <v>787</v>
      </c>
      <c r="O885" s="9" t="s">
        <v>811</v>
      </c>
      <c r="P885" s="9" t="s">
        <v>1113</v>
      </c>
      <c r="Q885" s="9" t="str">
        <f>M885</f>
        <v>Kamphol H.</v>
      </c>
      <c r="R885" s="9" t="s">
        <v>1108</v>
      </c>
      <c r="S885" s="9" t="s">
        <v>791</v>
      </c>
      <c r="T885" s="9"/>
      <c r="U885" s="9"/>
      <c r="V885" s="12" t="s">
        <v>768</v>
      </c>
    </row>
    <row r="886" spans="1:22" s="383" customFormat="1" ht="33.75" outlineLevel="1" x14ac:dyDescent="0.2">
      <c r="A886" s="405">
        <v>883</v>
      </c>
      <c r="C886" s="9" t="str">
        <f t="shared" si="24"/>
        <v>3</v>
      </c>
      <c r="D886" s="9" t="s">
        <v>1388</v>
      </c>
      <c r="E886" s="9"/>
      <c r="F886" s="8"/>
      <c r="G886" s="9"/>
      <c r="H886" s="9"/>
      <c r="I886" s="10" t="s">
        <v>1389</v>
      </c>
      <c r="J886" s="9"/>
      <c r="K886" s="9" t="s">
        <v>865</v>
      </c>
      <c r="L886" s="9" t="s">
        <v>792</v>
      </c>
      <c r="M886" s="9" t="s">
        <v>900</v>
      </c>
      <c r="N886" s="9" t="s">
        <v>787</v>
      </c>
      <c r="O886" s="9" t="s">
        <v>788</v>
      </c>
      <c r="P886" s="9" t="s">
        <v>1108</v>
      </c>
      <c r="Q886" s="9" t="s">
        <v>900</v>
      </c>
      <c r="R886" s="9" t="s">
        <v>1108</v>
      </c>
      <c r="S886" s="9" t="s">
        <v>791</v>
      </c>
      <c r="T886" s="9"/>
      <c r="U886" s="9"/>
      <c r="V886" s="11"/>
    </row>
    <row r="887" spans="1:22" s="383" customFormat="1" ht="39" outlineLevel="1" x14ac:dyDescent="0.2">
      <c r="A887" s="405">
        <v>884</v>
      </c>
      <c r="C887" s="9" t="str">
        <f t="shared" si="24"/>
        <v>3</v>
      </c>
      <c r="D887" s="9" t="s">
        <v>1390</v>
      </c>
      <c r="E887" s="9" t="s">
        <v>1391</v>
      </c>
      <c r="F887" s="8">
        <v>45953</v>
      </c>
      <c r="G887" s="9" t="s">
        <v>767</v>
      </c>
      <c r="H887" s="9" t="s">
        <v>878</v>
      </c>
      <c r="I887" s="10" t="s">
        <v>1392</v>
      </c>
      <c r="J887" s="9"/>
      <c r="K887" s="9" t="s">
        <v>1301</v>
      </c>
      <c r="L887" s="9" t="s">
        <v>792</v>
      </c>
      <c r="M887" s="9" t="s">
        <v>1269</v>
      </c>
      <c r="N887" s="9" t="s">
        <v>787</v>
      </c>
      <c r="O887" s="9" t="s">
        <v>788</v>
      </c>
      <c r="P887" s="9" t="s">
        <v>1108</v>
      </c>
      <c r="Q887" s="9" t="s">
        <v>1269</v>
      </c>
      <c r="R887" s="9" t="s">
        <v>1108</v>
      </c>
      <c r="S887" s="9" t="s">
        <v>791</v>
      </c>
      <c r="T887" s="9"/>
      <c r="U887" s="9"/>
      <c r="V887" s="12" t="s">
        <v>768</v>
      </c>
    </row>
    <row r="888" spans="1:22" s="383" customFormat="1" ht="67.5" outlineLevel="1" x14ac:dyDescent="0.2">
      <c r="A888" s="405">
        <v>885</v>
      </c>
      <c r="C888" s="9" t="str">
        <f t="shared" si="24"/>
        <v>3</v>
      </c>
      <c r="D888" s="9" t="s">
        <v>1393</v>
      </c>
      <c r="E888" s="9" t="s">
        <v>1394</v>
      </c>
      <c r="F888" s="8">
        <v>46140</v>
      </c>
      <c r="G888" s="9" t="s">
        <v>767</v>
      </c>
      <c r="H888" s="11" t="s">
        <v>3473</v>
      </c>
      <c r="I888" s="10" t="s">
        <v>1395</v>
      </c>
      <c r="J888" s="9"/>
      <c r="K888" s="9"/>
      <c r="L888" s="9" t="s">
        <v>792</v>
      </c>
      <c r="M888" s="9" t="s">
        <v>1106</v>
      </c>
      <c r="N888" s="9" t="s">
        <v>787</v>
      </c>
      <c r="O888" s="9" t="s">
        <v>811</v>
      </c>
      <c r="P888" s="9" t="s">
        <v>1107</v>
      </c>
      <c r="Q888" s="9" t="s">
        <v>1106</v>
      </c>
      <c r="R888" s="9" t="s">
        <v>1108</v>
      </c>
      <c r="S888" s="9" t="s">
        <v>791</v>
      </c>
      <c r="T888" s="9"/>
      <c r="U888" s="9"/>
      <c r="V888" s="12" t="s">
        <v>768</v>
      </c>
    </row>
    <row r="889" spans="1:22" s="383" customFormat="1" ht="67.5" outlineLevel="1" x14ac:dyDescent="0.2">
      <c r="A889" s="405">
        <v>886</v>
      </c>
      <c r="C889" s="9" t="str">
        <f t="shared" si="24"/>
        <v>3</v>
      </c>
      <c r="D889" s="9" t="s">
        <v>1393</v>
      </c>
      <c r="E889" s="9" t="s">
        <v>1394</v>
      </c>
      <c r="F889" s="8">
        <v>46181</v>
      </c>
      <c r="G889" s="9" t="s">
        <v>769</v>
      </c>
      <c r="H889" s="11" t="s">
        <v>3473</v>
      </c>
      <c r="I889" s="10" t="s">
        <v>1395</v>
      </c>
      <c r="J889" s="9"/>
      <c r="K889" s="9"/>
      <c r="L889" s="9" t="s">
        <v>792</v>
      </c>
      <c r="M889" s="9" t="s">
        <v>1106</v>
      </c>
      <c r="N889" s="9" t="s">
        <v>787</v>
      </c>
      <c r="O889" s="9" t="s">
        <v>811</v>
      </c>
      <c r="P889" s="9" t="s">
        <v>1107</v>
      </c>
      <c r="Q889" s="9" t="s">
        <v>1106</v>
      </c>
      <c r="R889" s="9" t="s">
        <v>1108</v>
      </c>
      <c r="S889" s="9" t="s">
        <v>791</v>
      </c>
      <c r="T889" s="9"/>
      <c r="U889" s="9"/>
      <c r="V889" s="12" t="s">
        <v>768</v>
      </c>
    </row>
    <row r="890" spans="1:22" s="383" customFormat="1" ht="67.5" outlineLevel="1" x14ac:dyDescent="0.2">
      <c r="A890" s="405">
        <v>887</v>
      </c>
      <c r="C890" s="9" t="str">
        <f t="shared" si="24"/>
        <v>3</v>
      </c>
      <c r="D890" s="9" t="s">
        <v>1396</v>
      </c>
      <c r="E890" s="9" t="s">
        <v>1397</v>
      </c>
      <c r="F890" s="8">
        <v>46160</v>
      </c>
      <c r="G890" s="9" t="s">
        <v>767</v>
      </c>
      <c r="H890" s="9" t="s">
        <v>878</v>
      </c>
      <c r="I890" s="10" t="s">
        <v>1398</v>
      </c>
      <c r="J890" s="9"/>
      <c r="K890" s="9"/>
      <c r="L890" s="9" t="s">
        <v>792</v>
      </c>
      <c r="M890" s="9" t="s">
        <v>1106</v>
      </c>
      <c r="N890" s="9" t="s">
        <v>787</v>
      </c>
      <c r="O890" s="9" t="s">
        <v>811</v>
      </c>
      <c r="P890" s="9" t="s">
        <v>1107</v>
      </c>
      <c r="Q890" s="9" t="s">
        <v>1106</v>
      </c>
      <c r="R890" s="9" t="s">
        <v>1108</v>
      </c>
      <c r="S890" s="9" t="s">
        <v>791</v>
      </c>
      <c r="T890" s="9"/>
      <c r="U890" s="9"/>
      <c r="V890" s="12" t="s">
        <v>768</v>
      </c>
    </row>
    <row r="891" spans="1:22" s="383" customFormat="1" ht="39" outlineLevel="1" x14ac:dyDescent="0.2">
      <c r="A891" s="405">
        <v>888</v>
      </c>
      <c r="C891" s="9" t="str">
        <f t="shared" si="24"/>
        <v>3</v>
      </c>
      <c r="D891" s="9" t="s">
        <v>1399</v>
      </c>
      <c r="E891" s="9" t="s">
        <v>1400</v>
      </c>
      <c r="F891" s="8">
        <v>45957</v>
      </c>
      <c r="G891" s="9" t="s">
        <v>767</v>
      </c>
      <c r="H891" s="9" t="s">
        <v>878</v>
      </c>
      <c r="I891" s="10" t="s">
        <v>1401</v>
      </c>
      <c r="J891" s="9"/>
      <c r="K891" s="9"/>
      <c r="L891" s="9" t="s">
        <v>792</v>
      </c>
      <c r="M891" s="9" t="s">
        <v>1106</v>
      </c>
      <c r="N891" s="9" t="s">
        <v>787</v>
      </c>
      <c r="O891" s="9" t="s">
        <v>811</v>
      </c>
      <c r="P891" s="9" t="s">
        <v>1107</v>
      </c>
      <c r="Q891" s="9" t="s">
        <v>1106</v>
      </c>
      <c r="R891" s="9" t="s">
        <v>1108</v>
      </c>
      <c r="S891" s="9" t="s">
        <v>791</v>
      </c>
      <c r="T891" s="9"/>
      <c r="U891" s="9"/>
      <c r="V891" s="12" t="s">
        <v>768</v>
      </c>
    </row>
    <row r="892" spans="1:22" s="383" customFormat="1" ht="33.75" outlineLevel="1" x14ac:dyDescent="0.2">
      <c r="A892" s="405">
        <v>889</v>
      </c>
      <c r="C892" s="9" t="str">
        <f t="shared" si="24"/>
        <v>3</v>
      </c>
      <c r="D892" s="9" t="s">
        <v>1402</v>
      </c>
      <c r="E892" s="9"/>
      <c r="F892" s="8"/>
      <c r="G892" s="9"/>
      <c r="H892" s="9" t="s">
        <v>878</v>
      </c>
      <c r="I892" s="10" t="s">
        <v>1403</v>
      </c>
      <c r="J892" s="9"/>
      <c r="K892" s="9"/>
      <c r="L892" s="9" t="s">
        <v>872</v>
      </c>
      <c r="M892" s="9" t="s">
        <v>784</v>
      </c>
      <c r="N892" s="9" t="s">
        <v>880</v>
      </c>
      <c r="O892" s="9" t="s">
        <v>874</v>
      </c>
      <c r="P892" s="9" t="s">
        <v>1108</v>
      </c>
      <c r="Q892" s="9" t="s">
        <v>784</v>
      </c>
      <c r="R892" s="9" t="s">
        <v>1108</v>
      </c>
      <c r="S892" s="9" t="s">
        <v>791</v>
      </c>
      <c r="T892" s="9"/>
      <c r="U892" s="9"/>
      <c r="V892" s="11"/>
    </row>
    <row r="893" spans="1:22" s="383" customFormat="1" ht="39" outlineLevel="1" x14ac:dyDescent="0.2">
      <c r="A893" s="405">
        <v>890</v>
      </c>
      <c r="C893" s="9" t="str">
        <f t="shared" si="24"/>
        <v>3</v>
      </c>
      <c r="D893" s="9" t="s">
        <v>400</v>
      </c>
      <c r="E893" s="9" t="s">
        <v>1404</v>
      </c>
      <c r="F893" s="8">
        <v>46071</v>
      </c>
      <c r="G893" s="9" t="s">
        <v>767</v>
      </c>
      <c r="H893" s="9" t="s">
        <v>878</v>
      </c>
      <c r="I893" s="10" t="s">
        <v>1405</v>
      </c>
      <c r="J893" s="9" t="s">
        <v>1406</v>
      </c>
      <c r="K893" s="9" t="s">
        <v>909</v>
      </c>
      <c r="L893" s="9" t="s">
        <v>872</v>
      </c>
      <c r="M893" s="9" t="s">
        <v>784</v>
      </c>
      <c r="N893" s="9"/>
      <c r="O893" s="9" t="s">
        <v>874</v>
      </c>
      <c r="P893" s="9" t="s">
        <v>1108</v>
      </c>
      <c r="Q893" s="9" t="s">
        <v>784</v>
      </c>
      <c r="R893" s="9" t="s">
        <v>1108</v>
      </c>
      <c r="S893" s="9" t="s">
        <v>791</v>
      </c>
      <c r="T893" s="9"/>
      <c r="U893" s="9"/>
      <c r="V893" s="12" t="s">
        <v>768</v>
      </c>
    </row>
    <row r="894" spans="1:22" s="383" customFormat="1" ht="39" outlineLevel="1" x14ac:dyDescent="0.2">
      <c r="A894" s="405">
        <v>891</v>
      </c>
      <c r="C894" s="9" t="str">
        <f t="shared" si="24"/>
        <v>3</v>
      </c>
      <c r="D894" s="9" t="s">
        <v>399</v>
      </c>
      <c r="E894" s="9" t="s">
        <v>1407</v>
      </c>
      <c r="F894" s="8">
        <v>46080</v>
      </c>
      <c r="G894" s="9" t="s">
        <v>767</v>
      </c>
      <c r="H894" s="9" t="s">
        <v>878</v>
      </c>
      <c r="I894" s="10" t="s">
        <v>1408</v>
      </c>
      <c r="J894" s="9" t="s">
        <v>1406</v>
      </c>
      <c r="K894" s="9" t="s">
        <v>865</v>
      </c>
      <c r="L894" s="9" t="s">
        <v>792</v>
      </c>
      <c r="M894" s="9" t="s">
        <v>1409</v>
      </c>
      <c r="N894" s="9"/>
      <c r="O894" s="9" t="s">
        <v>788</v>
      </c>
      <c r="P894" s="9" t="s">
        <v>1108</v>
      </c>
      <c r="Q894" s="9" t="s">
        <v>1409</v>
      </c>
      <c r="R894" s="9" t="s">
        <v>1108</v>
      </c>
      <c r="S894" s="9" t="s">
        <v>791</v>
      </c>
      <c r="T894" s="9"/>
      <c r="U894" s="9"/>
      <c r="V894" s="12" t="s">
        <v>768</v>
      </c>
    </row>
    <row r="895" spans="1:22" s="383" customFormat="1" ht="33.75" outlineLevel="1" x14ac:dyDescent="0.2">
      <c r="A895" s="405">
        <v>892</v>
      </c>
      <c r="C895" s="9" t="str">
        <f t="shared" si="24"/>
        <v>3</v>
      </c>
      <c r="D895" s="9" t="s">
        <v>536</v>
      </c>
      <c r="E895" s="9" t="s">
        <v>1410</v>
      </c>
      <c r="F895" s="8"/>
      <c r="G895" s="9"/>
      <c r="H895" s="9" t="s">
        <v>878</v>
      </c>
      <c r="I895" s="10" t="s">
        <v>1411</v>
      </c>
      <c r="J895" s="9" t="s">
        <v>1406</v>
      </c>
      <c r="K895" s="9" t="s">
        <v>909</v>
      </c>
      <c r="L895" s="9" t="s">
        <v>872</v>
      </c>
      <c r="M895" s="9" t="s">
        <v>784</v>
      </c>
      <c r="N895" s="9"/>
      <c r="O895" s="9" t="s">
        <v>874</v>
      </c>
      <c r="P895" s="9" t="s">
        <v>1108</v>
      </c>
      <c r="Q895" s="9" t="s">
        <v>784</v>
      </c>
      <c r="R895" s="9" t="s">
        <v>1108</v>
      </c>
      <c r="S895" s="9" t="s">
        <v>791</v>
      </c>
      <c r="T895" s="9"/>
      <c r="U895" s="9"/>
      <c r="V895" s="11"/>
    </row>
    <row r="896" spans="1:22" s="392" customFormat="1" ht="39" outlineLevel="1" x14ac:dyDescent="0.2">
      <c r="A896" s="405">
        <v>893</v>
      </c>
      <c r="C896" s="14" t="str">
        <f t="shared" si="24"/>
        <v>3</v>
      </c>
      <c r="D896" s="14" t="s">
        <v>1412</v>
      </c>
      <c r="E896" s="14"/>
      <c r="F896" s="15"/>
      <c r="G896" s="14"/>
      <c r="H896" s="14" t="s">
        <v>878</v>
      </c>
      <c r="I896" s="16" t="s">
        <v>1413</v>
      </c>
      <c r="J896" s="14" t="s">
        <v>1406</v>
      </c>
      <c r="K896" s="14" t="s">
        <v>865</v>
      </c>
      <c r="L896" s="14" t="s">
        <v>792</v>
      </c>
      <c r="M896" s="14" t="s">
        <v>1409</v>
      </c>
      <c r="N896" s="14"/>
      <c r="O896" s="14" t="s">
        <v>788</v>
      </c>
      <c r="P896" s="14" t="s">
        <v>1108</v>
      </c>
      <c r="Q896" s="14" t="s">
        <v>1409</v>
      </c>
      <c r="R896" s="14" t="s">
        <v>1108</v>
      </c>
      <c r="S896" s="14" t="s">
        <v>791</v>
      </c>
      <c r="T896" s="14"/>
      <c r="U896" s="14"/>
      <c r="V896" s="18" t="s">
        <v>527</v>
      </c>
    </row>
    <row r="897" spans="1:22" s="383" customFormat="1" ht="39" outlineLevel="1" x14ac:dyDescent="0.2">
      <c r="A897" s="405">
        <v>894</v>
      </c>
      <c r="C897" s="9" t="str">
        <f t="shared" si="24"/>
        <v>3</v>
      </c>
      <c r="D897" s="9" t="s">
        <v>1414</v>
      </c>
      <c r="E897" s="9" t="s">
        <v>1415</v>
      </c>
      <c r="F897" s="8">
        <v>46028</v>
      </c>
      <c r="G897" s="9" t="s">
        <v>767</v>
      </c>
      <c r="H897" s="9" t="s">
        <v>878</v>
      </c>
      <c r="I897" s="10" t="s">
        <v>1416</v>
      </c>
      <c r="J897" s="9" t="s">
        <v>1406</v>
      </c>
      <c r="K897" s="9" t="s">
        <v>1301</v>
      </c>
      <c r="L897" s="9" t="s">
        <v>792</v>
      </c>
      <c r="M897" s="9" t="s">
        <v>1409</v>
      </c>
      <c r="N897" s="9"/>
      <c r="O897" s="9" t="s">
        <v>788</v>
      </c>
      <c r="P897" s="9" t="s">
        <v>1108</v>
      </c>
      <c r="Q897" s="9" t="s">
        <v>1409</v>
      </c>
      <c r="R897" s="9" t="s">
        <v>1108</v>
      </c>
      <c r="S897" s="9" t="s">
        <v>791</v>
      </c>
      <c r="T897" s="9"/>
      <c r="U897" s="9"/>
      <c r="V897" s="12" t="s">
        <v>768</v>
      </c>
    </row>
    <row r="898" spans="1:22" s="383" customFormat="1" ht="39" outlineLevel="1" x14ac:dyDescent="0.2">
      <c r="A898" s="405">
        <v>895</v>
      </c>
      <c r="C898" s="9" t="str">
        <f t="shared" si="24"/>
        <v>3</v>
      </c>
      <c r="D898" s="9" t="s">
        <v>1417</v>
      </c>
      <c r="E898" s="9" t="s">
        <v>1418</v>
      </c>
      <c r="F898" s="8">
        <v>46045</v>
      </c>
      <c r="G898" s="9" t="s">
        <v>767</v>
      </c>
      <c r="H898" s="9" t="s">
        <v>878</v>
      </c>
      <c r="I898" s="10" t="s">
        <v>1419</v>
      </c>
      <c r="J898" s="9" t="s">
        <v>1406</v>
      </c>
      <c r="K898" s="9"/>
      <c r="L898" s="9" t="s">
        <v>792</v>
      </c>
      <c r="M898" s="9" t="s">
        <v>1409</v>
      </c>
      <c r="N898" s="9"/>
      <c r="O898" s="9" t="s">
        <v>788</v>
      </c>
      <c r="P898" s="9" t="s">
        <v>1108</v>
      </c>
      <c r="Q898" s="9" t="s">
        <v>1409</v>
      </c>
      <c r="R898" s="9" t="s">
        <v>1108</v>
      </c>
      <c r="S898" s="9" t="s">
        <v>791</v>
      </c>
      <c r="T898" s="9"/>
      <c r="U898" s="9"/>
      <c r="V898" s="12" t="s">
        <v>768</v>
      </c>
    </row>
    <row r="899" spans="1:22" s="383" customFormat="1" ht="39" outlineLevel="1" x14ac:dyDescent="0.2">
      <c r="A899" s="405">
        <v>896</v>
      </c>
      <c r="C899" s="9" t="str">
        <f t="shared" si="24"/>
        <v>3</v>
      </c>
      <c r="D899" s="9" t="s">
        <v>1420</v>
      </c>
      <c r="E899" s="9" t="s">
        <v>1421</v>
      </c>
      <c r="F899" s="8">
        <v>46071</v>
      </c>
      <c r="G899" s="9" t="s">
        <v>767</v>
      </c>
      <c r="H899" s="9" t="s">
        <v>878</v>
      </c>
      <c r="I899" s="10" t="s">
        <v>1422</v>
      </c>
      <c r="J899" s="9" t="s">
        <v>1406</v>
      </c>
      <c r="K899" s="9"/>
      <c r="L899" s="9" t="s">
        <v>792</v>
      </c>
      <c r="M899" s="9" t="s">
        <v>1409</v>
      </c>
      <c r="N899" s="9"/>
      <c r="O899" s="9" t="s">
        <v>788</v>
      </c>
      <c r="P899" s="9" t="s">
        <v>1108</v>
      </c>
      <c r="Q899" s="9" t="s">
        <v>1409</v>
      </c>
      <c r="R899" s="9" t="s">
        <v>1108</v>
      </c>
      <c r="S899" s="9" t="s">
        <v>791</v>
      </c>
      <c r="T899" s="9"/>
      <c r="U899" s="9"/>
      <c r="V899" s="12" t="s">
        <v>768</v>
      </c>
    </row>
    <row r="900" spans="1:22" s="383" customFormat="1" ht="39" outlineLevel="1" x14ac:dyDescent="0.2">
      <c r="A900" s="405">
        <v>897</v>
      </c>
      <c r="C900" s="9" t="str">
        <f t="shared" si="24"/>
        <v>3</v>
      </c>
      <c r="D900" s="9" t="s">
        <v>1423</v>
      </c>
      <c r="E900" s="9" t="s">
        <v>1424</v>
      </c>
      <c r="F900" s="8">
        <v>46062</v>
      </c>
      <c r="G900" s="9" t="s">
        <v>767</v>
      </c>
      <c r="H900" s="9" t="s">
        <v>878</v>
      </c>
      <c r="I900" s="10" t="s">
        <v>1425</v>
      </c>
      <c r="J900" s="9" t="s">
        <v>1406</v>
      </c>
      <c r="K900" s="9"/>
      <c r="L900" s="9" t="s">
        <v>792</v>
      </c>
      <c r="M900" s="9" t="s">
        <v>1409</v>
      </c>
      <c r="N900" s="9"/>
      <c r="O900" s="9" t="s">
        <v>788</v>
      </c>
      <c r="P900" s="9" t="s">
        <v>1108</v>
      </c>
      <c r="Q900" s="9" t="s">
        <v>1409</v>
      </c>
      <c r="R900" s="9" t="s">
        <v>1108</v>
      </c>
      <c r="S900" s="9" t="s">
        <v>791</v>
      </c>
      <c r="T900" s="9"/>
      <c r="U900" s="9"/>
      <c r="V900" s="12" t="s">
        <v>768</v>
      </c>
    </row>
    <row r="901" spans="1:22" s="383" customFormat="1" ht="39" outlineLevel="1" x14ac:dyDescent="0.2">
      <c r="A901" s="405">
        <v>898</v>
      </c>
      <c r="C901" s="9" t="str">
        <f t="shared" si="24"/>
        <v>3</v>
      </c>
      <c r="D901" s="9" t="s">
        <v>1426</v>
      </c>
      <c r="E901" s="9" t="s">
        <v>1427</v>
      </c>
      <c r="F901" s="8">
        <v>46056</v>
      </c>
      <c r="G901" s="9" t="s">
        <v>767</v>
      </c>
      <c r="H901" s="9" t="s">
        <v>878</v>
      </c>
      <c r="I901" s="10" t="s">
        <v>1428</v>
      </c>
      <c r="J901" s="9" t="s">
        <v>1406</v>
      </c>
      <c r="K901" s="9"/>
      <c r="L901" s="9" t="s">
        <v>792</v>
      </c>
      <c r="M901" s="9" t="s">
        <v>1409</v>
      </c>
      <c r="N901" s="9"/>
      <c r="O901" s="9" t="s">
        <v>788</v>
      </c>
      <c r="P901" s="9" t="s">
        <v>1108</v>
      </c>
      <c r="Q901" s="9" t="s">
        <v>1409</v>
      </c>
      <c r="R901" s="9" t="s">
        <v>1108</v>
      </c>
      <c r="S901" s="9" t="s">
        <v>791</v>
      </c>
      <c r="T901" s="9"/>
      <c r="U901" s="9"/>
      <c r="V901" s="12" t="s">
        <v>768</v>
      </c>
    </row>
    <row r="902" spans="1:22" s="383" customFormat="1" ht="39" outlineLevel="1" x14ac:dyDescent="0.2">
      <c r="A902" s="405">
        <v>899</v>
      </c>
      <c r="C902" s="9" t="str">
        <f t="shared" ref="C902:C965" si="25">MID(D902,5,1)</f>
        <v>3</v>
      </c>
      <c r="D902" s="9" t="s">
        <v>523</v>
      </c>
      <c r="E902" s="9" t="s">
        <v>1429</v>
      </c>
      <c r="F902" s="8">
        <v>46079</v>
      </c>
      <c r="G902" s="9" t="s">
        <v>767</v>
      </c>
      <c r="H902" s="9" t="s">
        <v>878</v>
      </c>
      <c r="I902" s="10" t="s">
        <v>1430</v>
      </c>
      <c r="J902" s="9">
        <v>10.5</v>
      </c>
      <c r="K902" s="9" t="s">
        <v>1124</v>
      </c>
      <c r="L902" s="9" t="s">
        <v>792</v>
      </c>
      <c r="M902" s="9" t="s">
        <v>900</v>
      </c>
      <c r="N902" s="9" t="s">
        <v>787</v>
      </c>
      <c r="O902" s="9" t="s">
        <v>788</v>
      </c>
      <c r="P902" s="9" t="s">
        <v>801</v>
      </c>
      <c r="Q902" s="9" t="str">
        <f>+M902</f>
        <v>Jaturong W.</v>
      </c>
      <c r="R902" s="9" t="s">
        <v>795</v>
      </c>
      <c r="S902" s="9" t="s">
        <v>791</v>
      </c>
      <c r="T902" s="9"/>
      <c r="U902" s="9"/>
      <c r="V902" s="12" t="s">
        <v>768</v>
      </c>
    </row>
    <row r="903" spans="1:22" s="383" customFormat="1" ht="39" outlineLevel="1" x14ac:dyDescent="0.2">
      <c r="A903" s="405">
        <v>900</v>
      </c>
      <c r="C903" s="9" t="str">
        <f t="shared" si="25"/>
        <v>3</v>
      </c>
      <c r="D903" s="9" t="s">
        <v>1431</v>
      </c>
      <c r="E903" s="9" t="s">
        <v>1432</v>
      </c>
      <c r="F903" s="8">
        <v>46107</v>
      </c>
      <c r="G903" s="9" t="s">
        <v>767</v>
      </c>
      <c r="H903" s="9" t="s">
        <v>878</v>
      </c>
      <c r="I903" s="10" t="s">
        <v>871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12" t="s">
        <v>768</v>
      </c>
    </row>
    <row r="904" spans="1:22" s="383" customFormat="1" ht="39" outlineLevel="1" x14ac:dyDescent="0.2">
      <c r="A904" s="405">
        <v>901</v>
      </c>
      <c r="C904" s="9" t="str">
        <f t="shared" si="25"/>
        <v>3</v>
      </c>
      <c r="D904" s="9" t="s">
        <v>1433</v>
      </c>
      <c r="E904" s="9" t="s">
        <v>1434</v>
      </c>
      <c r="F904" s="8">
        <v>46167</v>
      </c>
      <c r="G904" s="9" t="s">
        <v>767</v>
      </c>
      <c r="H904" s="9" t="s">
        <v>878</v>
      </c>
      <c r="I904" s="10" t="s">
        <v>1435</v>
      </c>
      <c r="J904" s="9" t="s">
        <v>1406</v>
      </c>
      <c r="K904" s="9"/>
      <c r="L904" s="9" t="s">
        <v>792</v>
      </c>
      <c r="M904" s="9" t="s">
        <v>1409</v>
      </c>
      <c r="N904" s="9"/>
      <c r="O904" s="9" t="s">
        <v>788</v>
      </c>
      <c r="P904" s="9" t="s">
        <v>1108</v>
      </c>
      <c r="Q904" s="9" t="s">
        <v>1409</v>
      </c>
      <c r="R904" s="9" t="s">
        <v>1108</v>
      </c>
      <c r="S904" s="9" t="s">
        <v>791</v>
      </c>
      <c r="T904" s="9"/>
      <c r="U904" s="9"/>
      <c r="V904" s="12" t="s">
        <v>768</v>
      </c>
    </row>
    <row r="905" spans="1:22" s="383" customFormat="1" ht="101.25" outlineLevel="1" x14ac:dyDescent="0.2">
      <c r="A905" s="405">
        <v>902</v>
      </c>
      <c r="C905" s="9" t="str">
        <f t="shared" si="25"/>
        <v>3</v>
      </c>
      <c r="D905" s="9" t="s">
        <v>1436</v>
      </c>
      <c r="E905" s="9" t="s">
        <v>1437</v>
      </c>
      <c r="F905" s="8">
        <v>46204</v>
      </c>
      <c r="G905" s="9" t="s">
        <v>767</v>
      </c>
      <c r="H905" s="9" t="s">
        <v>878</v>
      </c>
      <c r="I905" s="10" t="s">
        <v>1438</v>
      </c>
      <c r="J905" s="9" t="s">
        <v>1406</v>
      </c>
      <c r="K905" s="9" t="s">
        <v>909</v>
      </c>
      <c r="L905" s="9" t="s">
        <v>872</v>
      </c>
      <c r="M905" s="9" t="s">
        <v>784</v>
      </c>
      <c r="N905" s="9"/>
      <c r="O905" s="9" t="s">
        <v>874</v>
      </c>
      <c r="P905" s="9" t="s">
        <v>1108</v>
      </c>
      <c r="Q905" s="9" t="s">
        <v>784</v>
      </c>
      <c r="R905" s="9" t="s">
        <v>1108</v>
      </c>
      <c r="S905" s="9" t="s">
        <v>791</v>
      </c>
      <c r="T905" s="9"/>
      <c r="U905" s="9"/>
      <c r="V905" s="12" t="s">
        <v>768</v>
      </c>
    </row>
    <row r="906" spans="1:22" s="383" customFormat="1" ht="33.75" outlineLevel="1" x14ac:dyDescent="0.2">
      <c r="A906" s="405">
        <v>903</v>
      </c>
      <c r="C906" s="9" t="str">
        <f t="shared" si="25"/>
        <v>3</v>
      </c>
      <c r="D906" s="9" t="s">
        <v>1439</v>
      </c>
      <c r="E906" s="9"/>
      <c r="F906" s="8"/>
      <c r="G906" s="9"/>
      <c r="H906" s="9" t="s">
        <v>878</v>
      </c>
      <c r="I906" s="10" t="s">
        <v>1440</v>
      </c>
      <c r="J906" s="9" t="s">
        <v>1406</v>
      </c>
      <c r="K906" s="9" t="s">
        <v>1441</v>
      </c>
      <c r="L906" s="9" t="s">
        <v>792</v>
      </c>
      <c r="M906" s="9" t="s">
        <v>1106</v>
      </c>
      <c r="N906" s="9" t="s">
        <v>787</v>
      </c>
      <c r="O906" s="9" t="s">
        <v>811</v>
      </c>
      <c r="P906" s="9" t="s">
        <v>1107</v>
      </c>
      <c r="Q906" s="9" t="s">
        <v>1106</v>
      </c>
      <c r="R906" s="9" t="s">
        <v>1108</v>
      </c>
      <c r="S906" s="9" t="s">
        <v>791</v>
      </c>
      <c r="T906" s="9"/>
      <c r="U906" s="9"/>
      <c r="V906" s="11"/>
    </row>
    <row r="907" spans="1:22" s="383" customFormat="1" ht="33.75" outlineLevel="1" x14ac:dyDescent="0.2">
      <c r="A907" s="405">
        <v>904</v>
      </c>
      <c r="C907" s="9" t="str">
        <f t="shared" si="25"/>
        <v>3</v>
      </c>
      <c r="D907" s="9" t="s">
        <v>1442</v>
      </c>
      <c r="E907" s="9"/>
      <c r="F907" s="8"/>
      <c r="G907" s="9"/>
      <c r="H907" s="9" t="s">
        <v>878</v>
      </c>
      <c r="I907" s="10" t="s">
        <v>1443</v>
      </c>
      <c r="J907" s="9" t="s">
        <v>1406</v>
      </c>
      <c r="K907" s="9" t="s">
        <v>1301</v>
      </c>
      <c r="L907" s="9" t="s">
        <v>792</v>
      </c>
      <c r="M907" s="9" t="s">
        <v>1409</v>
      </c>
      <c r="N907" s="9"/>
      <c r="O907" s="9" t="s">
        <v>788</v>
      </c>
      <c r="P907" s="9" t="s">
        <v>1108</v>
      </c>
      <c r="Q907" s="9" t="s">
        <v>1409</v>
      </c>
      <c r="R907" s="9" t="s">
        <v>1108</v>
      </c>
      <c r="S907" s="9" t="s">
        <v>791</v>
      </c>
      <c r="T907" s="9"/>
      <c r="U907" s="9"/>
      <c r="V907" s="11"/>
    </row>
    <row r="908" spans="1:22" s="383" customFormat="1" ht="33.75" outlineLevel="1" x14ac:dyDescent="0.2">
      <c r="A908" s="405">
        <v>905</v>
      </c>
      <c r="C908" s="9" t="str">
        <f t="shared" si="25"/>
        <v>3</v>
      </c>
      <c r="D908" s="9" t="s">
        <v>1444</v>
      </c>
      <c r="E908" s="9"/>
      <c r="F908" s="8"/>
      <c r="G908" s="9"/>
      <c r="H908" s="9" t="s">
        <v>878</v>
      </c>
      <c r="I908" s="10" t="s">
        <v>1445</v>
      </c>
      <c r="J908" s="9" t="s">
        <v>1406</v>
      </c>
      <c r="K908" s="9" t="s">
        <v>909</v>
      </c>
      <c r="L908" s="9" t="s">
        <v>872</v>
      </c>
      <c r="M908" s="9" t="s">
        <v>784</v>
      </c>
      <c r="N908" s="9"/>
      <c r="O908" s="9" t="s">
        <v>874</v>
      </c>
      <c r="P908" s="9" t="s">
        <v>1108</v>
      </c>
      <c r="Q908" s="9" t="s">
        <v>784</v>
      </c>
      <c r="R908" s="9" t="s">
        <v>1108</v>
      </c>
      <c r="S908" s="9" t="s">
        <v>791</v>
      </c>
      <c r="T908" s="9"/>
      <c r="U908" s="9"/>
      <c r="V908" s="11"/>
    </row>
    <row r="909" spans="1:22" s="383" customFormat="1" ht="33.75" outlineLevel="1" x14ac:dyDescent="0.2">
      <c r="A909" s="405">
        <v>906</v>
      </c>
      <c r="C909" s="9" t="str">
        <f t="shared" si="25"/>
        <v>3</v>
      </c>
      <c r="D909" s="9" t="s">
        <v>1446</v>
      </c>
      <c r="E909" s="9"/>
      <c r="F909" s="8"/>
      <c r="G909" s="9"/>
      <c r="H909" s="9" t="s">
        <v>878</v>
      </c>
      <c r="I909" s="10" t="s">
        <v>1447</v>
      </c>
      <c r="J909" s="9" t="s">
        <v>1406</v>
      </c>
      <c r="K909" s="9" t="s">
        <v>865</v>
      </c>
      <c r="L909" s="9" t="s">
        <v>792</v>
      </c>
      <c r="M909" s="9" t="s">
        <v>900</v>
      </c>
      <c r="N909" s="9"/>
      <c r="O909" s="9" t="s">
        <v>788</v>
      </c>
      <c r="P909" s="9" t="s">
        <v>1108</v>
      </c>
      <c r="Q909" s="9" t="s">
        <v>900</v>
      </c>
      <c r="R909" s="9" t="s">
        <v>1108</v>
      </c>
      <c r="S909" s="9" t="s">
        <v>791</v>
      </c>
      <c r="T909" s="9"/>
      <c r="U909" s="9"/>
      <c r="V909" s="11"/>
    </row>
    <row r="910" spans="1:22" s="383" customFormat="1" ht="33.75" outlineLevel="1" x14ac:dyDescent="0.2">
      <c r="A910" s="405">
        <v>907</v>
      </c>
      <c r="C910" s="9" t="str">
        <f t="shared" si="25"/>
        <v>3</v>
      </c>
      <c r="D910" s="9" t="s">
        <v>1448</v>
      </c>
      <c r="E910" s="9"/>
      <c r="F910" s="8"/>
      <c r="G910" s="9"/>
      <c r="H910" s="9" t="s">
        <v>878</v>
      </c>
      <c r="I910" s="10" t="s">
        <v>1449</v>
      </c>
      <c r="J910" s="9" t="s">
        <v>1406</v>
      </c>
      <c r="K910" s="9" t="s">
        <v>1301</v>
      </c>
      <c r="L910" s="9" t="s">
        <v>792</v>
      </c>
      <c r="M910" s="9" t="s">
        <v>1409</v>
      </c>
      <c r="N910" s="9"/>
      <c r="O910" s="9" t="s">
        <v>788</v>
      </c>
      <c r="P910" s="9" t="s">
        <v>1108</v>
      </c>
      <c r="Q910" s="9" t="s">
        <v>1409</v>
      </c>
      <c r="R910" s="9" t="s">
        <v>1108</v>
      </c>
      <c r="S910" s="9" t="s">
        <v>791</v>
      </c>
      <c r="T910" s="9"/>
      <c r="U910" s="9"/>
      <c r="V910" s="11"/>
    </row>
    <row r="911" spans="1:22" s="383" customFormat="1" ht="33.75" outlineLevel="1" x14ac:dyDescent="0.2">
      <c r="A911" s="405">
        <v>908</v>
      </c>
      <c r="C911" s="9" t="str">
        <f t="shared" si="25"/>
        <v>3</v>
      </c>
      <c r="D911" s="9" t="s">
        <v>1450</v>
      </c>
      <c r="E911" s="9"/>
      <c r="F911" s="8"/>
      <c r="G911" s="9"/>
      <c r="H911" s="9" t="s">
        <v>878</v>
      </c>
      <c r="I911" s="10" t="s">
        <v>1451</v>
      </c>
      <c r="J911" s="9" t="s">
        <v>1406</v>
      </c>
      <c r="K911" s="9" t="s">
        <v>1301</v>
      </c>
      <c r="L911" s="9" t="s">
        <v>792</v>
      </c>
      <c r="M911" s="9" t="s">
        <v>1409</v>
      </c>
      <c r="N911" s="9"/>
      <c r="O911" s="9" t="s">
        <v>788</v>
      </c>
      <c r="P911" s="9" t="s">
        <v>1108</v>
      </c>
      <c r="Q911" s="9" t="s">
        <v>1409</v>
      </c>
      <c r="R911" s="9" t="s">
        <v>1108</v>
      </c>
      <c r="S911" s="9" t="s">
        <v>791</v>
      </c>
      <c r="T911" s="9"/>
      <c r="U911" s="9"/>
      <c r="V911" s="11"/>
    </row>
    <row r="912" spans="1:22" s="383" customFormat="1" ht="33.75" outlineLevel="1" x14ac:dyDescent="0.2">
      <c r="A912" s="405">
        <v>909</v>
      </c>
      <c r="C912" s="9" t="str">
        <f t="shared" si="25"/>
        <v>3</v>
      </c>
      <c r="D912" s="9" t="s">
        <v>1452</v>
      </c>
      <c r="E912" s="9"/>
      <c r="F912" s="8"/>
      <c r="G912" s="9"/>
      <c r="H912" s="9" t="s">
        <v>878</v>
      </c>
      <c r="I912" s="10" t="s">
        <v>1453</v>
      </c>
      <c r="J912" s="9" t="s">
        <v>1406</v>
      </c>
      <c r="K912" s="9" t="s">
        <v>865</v>
      </c>
      <c r="L912" s="9" t="s">
        <v>792</v>
      </c>
      <c r="M912" s="9" t="s">
        <v>886</v>
      </c>
      <c r="N912" s="9"/>
      <c r="O912" s="9" t="s">
        <v>788</v>
      </c>
      <c r="P912" s="9" t="s">
        <v>1108</v>
      </c>
      <c r="Q912" s="9" t="s">
        <v>886</v>
      </c>
      <c r="R912" s="9" t="s">
        <v>1454</v>
      </c>
      <c r="S912" s="9" t="s">
        <v>791</v>
      </c>
      <c r="T912" s="9"/>
      <c r="U912" s="9"/>
      <c r="V912" s="11"/>
    </row>
    <row r="913" spans="1:22" s="383" customFormat="1" ht="33.75" outlineLevel="1" x14ac:dyDescent="0.2">
      <c r="A913" s="405">
        <v>910</v>
      </c>
      <c r="C913" s="9" t="str">
        <f t="shared" si="25"/>
        <v>3</v>
      </c>
      <c r="D913" s="9" t="s">
        <v>1455</v>
      </c>
      <c r="E913" s="9"/>
      <c r="F913" s="8"/>
      <c r="G913" s="9"/>
      <c r="H913" s="9" t="s">
        <v>878</v>
      </c>
      <c r="I913" s="10" t="s">
        <v>1456</v>
      </c>
      <c r="J913" s="9" t="s">
        <v>1406</v>
      </c>
      <c r="K913" s="9" t="s">
        <v>1301</v>
      </c>
      <c r="L913" s="9" t="s">
        <v>792</v>
      </c>
      <c r="M913" s="9" t="s">
        <v>1409</v>
      </c>
      <c r="N913" s="9"/>
      <c r="O913" s="9" t="s">
        <v>788</v>
      </c>
      <c r="P913" s="9" t="s">
        <v>1108</v>
      </c>
      <c r="Q913" s="9" t="s">
        <v>1409</v>
      </c>
      <c r="R913" s="9" t="s">
        <v>1108</v>
      </c>
      <c r="S913" s="9" t="s">
        <v>791</v>
      </c>
      <c r="T913" s="9"/>
      <c r="U913" s="9"/>
      <c r="V913" s="11"/>
    </row>
    <row r="914" spans="1:22" s="383" customFormat="1" ht="33.75" outlineLevel="1" x14ac:dyDescent="0.2">
      <c r="A914" s="405">
        <v>911</v>
      </c>
      <c r="C914" s="9" t="str">
        <f t="shared" si="25"/>
        <v>3</v>
      </c>
      <c r="D914" s="9" t="s">
        <v>1457</v>
      </c>
      <c r="E914" s="9"/>
      <c r="F914" s="8"/>
      <c r="G914" s="9"/>
      <c r="H914" s="9" t="s">
        <v>878</v>
      </c>
      <c r="I914" s="10" t="s">
        <v>1458</v>
      </c>
      <c r="J914" s="9" t="s">
        <v>1406</v>
      </c>
      <c r="K914" s="9" t="s">
        <v>909</v>
      </c>
      <c r="L914" s="9" t="s">
        <v>872</v>
      </c>
      <c r="M914" s="9" t="s">
        <v>784</v>
      </c>
      <c r="N914" s="9"/>
      <c r="O914" s="9" t="s">
        <v>874</v>
      </c>
      <c r="P914" s="9" t="s">
        <v>1108</v>
      </c>
      <c r="Q914" s="9" t="s">
        <v>784</v>
      </c>
      <c r="R914" s="9" t="s">
        <v>1108</v>
      </c>
      <c r="S914" s="9" t="s">
        <v>791</v>
      </c>
      <c r="T914" s="9"/>
      <c r="U914" s="9"/>
      <c r="V914" s="11"/>
    </row>
    <row r="915" spans="1:22" s="383" customFormat="1" ht="35.25" outlineLevel="1" x14ac:dyDescent="0.2">
      <c r="A915" s="405">
        <v>912</v>
      </c>
      <c r="C915" s="20"/>
      <c r="D915" s="20" t="s">
        <v>1459</v>
      </c>
      <c r="E915" s="20"/>
      <c r="F915" s="20"/>
      <c r="G915" s="20"/>
      <c r="H915" s="20"/>
      <c r="I915" s="21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2"/>
    </row>
    <row r="916" spans="1:22" s="383" customFormat="1" ht="39" outlineLevel="1" x14ac:dyDescent="0.2">
      <c r="A916" s="405">
        <v>913</v>
      </c>
      <c r="C916" s="9" t="str">
        <f t="shared" si="25"/>
        <v>3</v>
      </c>
      <c r="D916" s="9" t="s">
        <v>383</v>
      </c>
      <c r="E916" s="9" t="s">
        <v>1460</v>
      </c>
      <c r="F916" s="8">
        <v>45951</v>
      </c>
      <c r="G916" s="9" t="s">
        <v>767</v>
      </c>
      <c r="H916" s="9" t="s">
        <v>878</v>
      </c>
      <c r="I916" s="10" t="s">
        <v>1461</v>
      </c>
      <c r="J916" s="9">
        <v>55</v>
      </c>
      <c r="K916" s="9" t="s">
        <v>883</v>
      </c>
      <c r="L916" s="9" t="s">
        <v>872</v>
      </c>
      <c r="M916" s="9" t="s">
        <v>784</v>
      </c>
      <c r="N916" s="9" t="s">
        <v>880</v>
      </c>
      <c r="O916" s="9" t="s">
        <v>874</v>
      </c>
      <c r="P916" s="9" t="s">
        <v>1108</v>
      </c>
      <c r="Q916" s="9" t="s">
        <v>784</v>
      </c>
      <c r="R916" s="9" t="s">
        <v>1454</v>
      </c>
      <c r="S916" s="9" t="s">
        <v>791</v>
      </c>
      <c r="T916" s="9"/>
      <c r="U916" s="9"/>
      <c r="V916" s="12" t="s">
        <v>768</v>
      </c>
    </row>
    <row r="917" spans="1:22" s="383" customFormat="1" ht="39" outlineLevel="1" x14ac:dyDescent="0.2">
      <c r="A917" s="405">
        <v>914</v>
      </c>
      <c r="C917" s="9" t="str">
        <f t="shared" si="25"/>
        <v>3</v>
      </c>
      <c r="D917" s="9" t="s">
        <v>381</v>
      </c>
      <c r="E917" s="9" t="s">
        <v>1462</v>
      </c>
      <c r="F917" s="8">
        <v>46099</v>
      </c>
      <c r="G917" s="9" t="s">
        <v>767</v>
      </c>
      <c r="H917" s="9" t="s">
        <v>878</v>
      </c>
      <c r="I917" s="10" t="s">
        <v>1463</v>
      </c>
      <c r="J917" s="9">
        <v>55</v>
      </c>
      <c r="K917" s="9" t="s">
        <v>865</v>
      </c>
      <c r="L917" s="9" t="s">
        <v>792</v>
      </c>
      <c r="M917" s="9" t="s">
        <v>886</v>
      </c>
      <c r="N917" s="9"/>
      <c r="O917" s="9" t="s">
        <v>788</v>
      </c>
      <c r="P917" s="9" t="s">
        <v>1108</v>
      </c>
      <c r="Q917" s="9" t="s">
        <v>886</v>
      </c>
      <c r="R917" s="9" t="s">
        <v>1454</v>
      </c>
      <c r="S917" s="9" t="s">
        <v>791</v>
      </c>
      <c r="T917" s="9"/>
      <c r="U917" s="9"/>
      <c r="V917" s="12" t="s">
        <v>768</v>
      </c>
    </row>
    <row r="918" spans="1:22" s="392" customFormat="1" ht="39" outlineLevel="1" x14ac:dyDescent="0.2">
      <c r="A918" s="405">
        <v>915</v>
      </c>
      <c r="C918" s="14" t="str">
        <f t="shared" si="25"/>
        <v>3</v>
      </c>
      <c r="D918" s="14" t="s">
        <v>1464</v>
      </c>
      <c r="E918" s="14"/>
      <c r="F918" s="15"/>
      <c r="G918" s="14"/>
      <c r="H918" s="14" t="s">
        <v>878</v>
      </c>
      <c r="I918" s="16" t="s">
        <v>1465</v>
      </c>
      <c r="J918" s="14">
        <v>54</v>
      </c>
      <c r="K918" s="14" t="s">
        <v>865</v>
      </c>
      <c r="L918" s="14" t="s">
        <v>792</v>
      </c>
      <c r="M918" s="14" t="s">
        <v>886</v>
      </c>
      <c r="N918" s="14" t="s">
        <v>787</v>
      </c>
      <c r="O918" s="14" t="s">
        <v>788</v>
      </c>
      <c r="P918" s="14" t="s">
        <v>1108</v>
      </c>
      <c r="Q918" s="14" t="str">
        <f>M918</f>
        <v>Atiraj K.</v>
      </c>
      <c r="R918" s="14" t="s">
        <v>1454</v>
      </c>
      <c r="S918" s="14" t="s">
        <v>791</v>
      </c>
      <c r="T918" s="14"/>
      <c r="U918" s="14"/>
      <c r="V918" s="18" t="s">
        <v>527</v>
      </c>
    </row>
    <row r="919" spans="1:22" s="383" customFormat="1" ht="39" outlineLevel="1" x14ac:dyDescent="0.2">
      <c r="A919" s="405">
        <v>916</v>
      </c>
      <c r="C919" s="9" t="str">
        <f t="shared" si="25"/>
        <v>3</v>
      </c>
      <c r="D919" s="9" t="s">
        <v>386</v>
      </c>
      <c r="E919" s="9" t="s">
        <v>1466</v>
      </c>
      <c r="F919" s="8">
        <v>46035</v>
      </c>
      <c r="G919" s="9" t="s">
        <v>767</v>
      </c>
      <c r="H919" s="9" t="s">
        <v>878</v>
      </c>
      <c r="I919" s="10" t="s">
        <v>1467</v>
      </c>
      <c r="J919" s="9">
        <v>53</v>
      </c>
      <c r="K919" s="9" t="s">
        <v>909</v>
      </c>
      <c r="L919" s="9" t="s">
        <v>872</v>
      </c>
      <c r="M919" s="9" t="s">
        <v>784</v>
      </c>
      <c r="N919" s="9" t="s">
        <v>880</v>
      </c>
      <c r="O919" s="9" t="s">
        <v>874</v>
      </c>
      <c r="P919" s="9" t="s">
        <v>1108</v>
      </c>
      <c r="Q919" s="9" t="str">
        <f>M919</f>
        <v>Sahachart S.</v>
      </c>
      <c r="R919" s="9" t="s">
        <v>1454</v>
      </c>
      <c r="S919" s="9" t="s">
        <v>791</v>
      </c>
      <c r="T919" s="9"/>
      <c r="U919" s="9"/>
      <c r="V919" s="12" t="s">
        <v>768</v>
      </c>
    </row>
    <row r="920" spans="1:22" s="383" customFormat="1" ht="39" outlineLevel="1" x14ac:dyDescent="0.2">
      <c r="A920" s="405">
        <v>917</v>
      </c>
      <c r="C920" s="9" t="str">
        <f t="shared" si="25"/>
        <v>3</v>
      </c>
      <c r="D920" s="9" t="s">
        <v>386</v>
      </c>
      <c r="E920" s="9" t="s">
        <v>1468</v>
      </c>
      <c r="F920" s="8">
        <v>46065</v>
      </c>
      <c r="G920" s="9" t="s">
        <v>1469</v>
      </c>
      <c r="H920" s="9" t="s">
        <v>878</v>
      </c>
      <c r="I920" s="10" t="s">
        <v>1467</v>
      </c>
      <c r="J920" s="9">
        <v>53</v>
      </c>
      <c r="K920" s="9" t="s">
        <v>909</v>
      </c>
      <c r="L920" s="9" t="s">
        <v>872</v>
      </c>
      <c r="M920" s="9" t="s">
        <v>784</v>
      </c>
      <c r="N920" s="9" t="s">
        <v>880</v>
      </c>
      <c r="O920" s="9" t="s">
        <v>874</v>
      </c>
      <c r="P920" s="9" t="s">
        <v>1108</v>
      </c>
      <c r="Q920" s="9" t="s">
        <v>784</v>
      </c>
      <c r="R920" s="9" t="s">
        <v>1454</v>
      </c>
      <c r="S920" s="9" t="s">
        <v>791</v>
      </c>
      <c r="T920" s="9"/>
      <c r="U920" s="9"/>
      <c r="V920" s="12" t="s">
        <v>768</v>
      </c>
    </row>
    <row r="921" spans="1:22" s="383" customFormat="1" ht="33.75" outlineLevel="1" x14ac:dyDescent="0.2">
      <c r="A921" s="405">
        <v>918</v>
      </c>
      <c r="C921" s="9" t="str">
        <f t="shared" si="25"/>
        <v>3</v>
      </c>
      <c r="D921" s="9" t="s">
        <v>386</v>
      </c>
      <c r="E921" s="9" t="s">
        <v>1470</v>
      </c>
      <c r="F921" s="8"/>
      <c r="G921" s="9" t="s">
        <v>1471</v>
      </c>
      <c r="H921" s="9" t="s">
        <v>878</v>
      </c>
      <c r="I921" s="10" t="s">
        <v>1467</v>
      </c>
      <c r="J921" s="9">
        <v>53</v>
      </c>
      <c r="K921" s="9" t="s">
        <v>909</v>
      </c>
      <c r="L921" s="9" t="s">
        <v>872</v>
      </c>
      <c r="M921" s="9" t="s">
        <v>784</v>
      </c>
      <c r="N921" s="9" t="s">
        <v>880</v>
      </c>
      <c r="O921" s="9" t="s">
        <v>874</v>
      </c>
      <c r="P921" s="9" t="s">
        <v>1108</v>
      </c>
      <c r="Q921" s="9" t="s">
        <v>784</v>
      </c>
      <c r="R921" s="9" t="s">
        <v>1454</v>
      </c>
      <c r="S921" s="9" t="s">
        <v>791</v>
      </c>
      <c r="T921" s="9"/>
      <c r="U921" s="9"/>
      <c r="V921" s="11"/>
    </row>
    <row r="922" spans="1:22" s="383" customFormat="1" ht="39" outlineLevel="1" x14ac:dyDescent="0.2">
      <c r="A922" s="405">
        <v>919</v>
      </c>
      <c r="C922" s="9" t="str">
        <f t="shared" si="25"/>
        <v>3</v>
      </c>
      <c r="D922" s="9" t="s">
        <v>385</v>
      </c>
      <c r="E922" s="9" t="s">
        <v>1472</v>
      </c>
      <c r="F922" s="8">
        <v>46160</v>
      </c>
      <c r="G922" s="9" t="s">
        <v>767</v>
      </c>
      <c r="H922" s="9" t="s">
        <v>878</v>
      </c>
      <c r="I922" s="10" t="s">
        <v>1473</v>
      </c>
      <c r="J922" s="9">
        <v>53</v>
      </c>
      <c r="K922" s="9" t="s">
        <v>865</v>
      </c>
      <c r="L922" s="9" t="s">
        <v>792</v>
      </c>
      <c r="M922" s="9" t="s">
        <v>886</v>
      </c>
      <c r="N922" s="9" t="s">
        <v>787</v>
      </c>
      <c r="O922" s="9" t="s">
        <v>788</v>
      </c>
      <c r="P922" s="9" t="s">
        <v>1108</v>
      </c>
      <c r="Q922" s="9" t="str">
        <f>M922</f>
        <v>Atiraj K.</v>
      </c>
      <c r="R922" s="9" t="s">
        <v>1454</v>
      </c>
      <c r="S922" s="9" t="s">
        <v>791</v>
      </c>
      <c r="T922" s="9"/>
      <c r="U922" s="9"/>
      <c r="V922" s="12" t="s">
        <v>768</v>
      </c>
    </row>
    <row r="923" spans="1:22" s="383" customFormat="1" ht="39" outlineLevel="1" x14ac:dyDescent="0.2">
      <c r="A923" s="405">
        <v>920</v>
      </c>
      <c r="C923" s="9" t="str">
        <f t="shared" si="25"/>
        <v>3</v>
      </c>
      <c r="D923" s="9" t="s">
        <v>404</v>
      </c>
      <c r="E923" s="9" t="s">
        <v>1474</v>
      </c>
      <c r="F923" s="8">
        <v>46003</v>
      </c>
      <c r="G923" s="9" t="s">
        <v>767</v>
      </c>
      <c r="H923" s="9" t="s">
        <v>878</v>
      </c>
      <c r="I923" s="10" t="s">
        <v>1475</v>
      </c>
      <c r="J923" s="9">
        <v>1</v>
      </c>
      <c r="K923" s="9" t="s">
        <v>909</v>
      </c>
      <c r="L923" s="9" t="s">
        <v>872</v>
      </c>
      <c r="M923" s="9" t="s">
        <v>784</v>
      </c>
      <c r="N923" s="9"/>
      <c r="O923" s="9" t="s">
        <v>874</v>
      </c>
      <c r="P923" s="9" t="s">
        <v>1108</v>
      </c>
      <c r="Q923" s="9" t="s">
        <v>784</v>
      </c>
      <c r="R923" s="9" t="s">
        <v>1454</v>
      </c>
      <c r="S923" s="9" t="s">
        <v>791</v>
      </c>
      <c r="T923" s="9"/>
      <c r="U923" s="9"/>
      <c r="V923" s="12" t="s">
        <v>768</v>
      </c>
    </row>
    <row r="924" spans="1:22" s="383" customFormat="1" ht="39" outlineLevel="1" x14ac:dyDescent="0.2">
      <c r="A924" s="405">
        <v>921</v>
      </c>
      <c r="C924" s="9" t="str">
        <f t="shared" si="25"/>
        <v>3</v>
      </c>
      <c r="D924" s="9" t="s">
        <v>404</v>
      </c>
      <c r="E924" s="9" t="s">
        <v>1476</v>
      </c>
      <c r="F924" s="8">
        <v>46078</v>
      </c>
      <c r="G924" s="9" t="s">
        <v>1469</v>
      </c>
      <c r="H924" s="9" t="s">
        <v>878</v>
      </c>
      <c r="I924" s="10" t="s">
        <v>1475</v>
      </c>
      <c r="J924" s="9">
        <v>1</v>
      </c>
      <c r="K924" s="9" t="s">
        <v>909</v>
      </c>
      <c r="L924" s="9" t="s">
        <v>872</v>
      </c>
      <c r="M924" s="9" t="s">
        <v>784</v>
      </c>
      <c r="N924" s="9"/>
      <c r="O924" s="9" t="s">
        <v>874</v>
      </c>
      <c r="P924" s="9" t="s">
        <v>1108</v>
      </c>
      <c r="Q924" s="9" t="s">
        <v>784</v>
      </c>
      <c r="R924" s="9" t="s">
        <v>1454</v>
      </c>
      <c r="S924" s="9" t="s">
        <v>791</v>
      </c>
      <c r="T924" s="9"/>
      <c r="U924" s="9"/>
      <c r="V924" s="12" t="s">
        <v>768</v>
      </c>
    </row>
    <row r="925" spans="1:22" s="383" customFormat="1" ht="33.75" outlineLevel="1" x14ac:dyDescent="0.2">
      <c r="A925" s="405">
        <v>922</v>
      </c>
      <c r="C925" s="9" t="str">
        <f t="shared" si="25"/>
        <v>3</v>
      </c>
      <c r="D925" s="9" t="s">
        <v>404</v>
      </c>
      <c r="E925" s="9" t="s">
        <v>1477</v>
      </c>
      <c r="F925" s="25" t="s">
        <v>1478</v>
      </c>
      <c r="G925" s="9" t="s">
        <v>1471</v>
      </c>
      <c r="H925" s="9" t="s">
        <v>878</v>
      </c>
      <c r="I925" s="10" t="s">
        <v>1475</v>
      </c>
      <c r="J925" s="9">
        <v>1</v>
      </c>
      <c r="K925" s="9" t="s">
        <v>909</v>
      </c>
      <c r="L925" s="9" t="s">
        <v>872</v>
      </c>
      <c r="M925" s="9" t="s">
        <v>784</v>
      </c>
      <c r="N925" s="9"/>
      <c r="O925" s="9" t="s">
        <v>874</v>
      </c>
      <c r="P925" s="9" t="s">
        <v>1108</v>
      </c>
      <c r="Q925" s="9" t="s">
        <v>784</v>
      </c>
      <c r="R925" s="9" t="s">
        <v>1454</v>
      </c>
      <c r="S925" s="9" t="s">
        <v>791</v>
      </c>
      <c r="T925" s="9"/>
      <c r="U925" s="9"/>
      <c r="V925" s="11"/>
    </row>
    <row r="926" spans="1:22" s="383" customFormat="1" ht="39" outlineLevel="1" x14ac:dyDescent="0.2">
      <c r="A926" s="405">
        <v>923</v>
      </c>
      <c r="C926" s="9" t="str">
        <f t="shared" si="25"/>
        <v>3</v>
      </c>
      <c r="D926" s="9" t="s">
        <v>403</v>
      </c>
      <c r="E926" s="9" t="s">
        <v>1479</v>
      </c>
      <c r="F926" s="8">
        <v>46070</v>
      </c>
      <c r="G926" s="9" t="s">
        <v>767</v>
      </c>
      <c r="H926" s="9" t="s">
        <v>878</v>
      </c>
      <c r="I926" s="10" t="s">
        <v>1480</v>
      </c>
      <c r="J926" s="9">
        <v>1</v>
      </c>
      <c r="K926" s="9" t="s">
        <v>1124</v>
      </c>
      <c r="L926" s="9" t="s">
        <v>792</v>
      </c>
      <c r="M926" s="9" t="s">
        <v>886</v>
      </c>
      <c r="N926" s="9"/>
      <c r="O926" s="9" t="s">
        <v>788</v>
      </c>
      <c r="P926" s="9" t="s">
        <v>1108</v>
      </c>
      <c r="Q926" s="9" t="s">
        <v>886</v>
      </c>
      <c r="R926" s="9" t="s">
        <v>1454</v>
      </c>
      <c r="S926" s="9" t="s">
        <v>791</v>
      </c>
      <c r="T926" s="9"/>
      <c r="U926" s="9"/>
      <c r="V926" s="12" t="s">
        <v>768</v>
      </c>
    </row>
    <row r="927" spans="1:22" s="383" customFormat="1" ht="39" outlineLevel="1" x14ac:dyDescent="0.2">
      <c r="A927" s="405">
        <v>924</v>
      </c>
      <c r="C927" s="9" t="str">
        <f t="shared" si="25"/>
        <v>3</v>
      </c>
      <c r="D927" s="9" t="s">
        <v>405</v>
      </c>
      <c r="E927" s="9" t="s">
        <v>1481</v>
      </c>
      <c r="F927" s="8">
        <v>46002</v>
      </c>
      <c r="G927" s="9" t="s">
        <v>767</v>
      </c>
      <c r="H927" s="9" t="s">
        <v>878</v>
      </c>
      <c r="I927" s="10" t="s">
        <v>1482</v>
      </c>
      <c r="J927" s="9">
        <v>2</v>
      </c>
      <c r="K927" s="9" t="s">
        <v>909</v>
      </c>
      <c r="L927" s="9" t="s">
        <v>872</v>
      </c>
      <c r="M927" s="9" t="s">
        <v>784</v>
      </c>
      <c r="N927" s="9"/>
      <c r="O927" s="9" t="s">
        <v>874</v>
      </c>
      <c r="P927" s="9" t="s">
        <v>1108</v>
      </c>
      <c r="Q927" s="9" t="s">
        <v>784</v>
      </c>
      <c r="R927" s="9" t="s">
        <v>1454</v>
      </c>
      <c r="S927" s="9" t="s">
        <v>791</v>
      </c>
      <c r="T927" s="9"/>
      <c r="U927" s="9"/>
      <c r="V927" s="12" t="s">
        <v>768</v>
      </c>
    </row>
    <row r="928" spans="1:22" s="383" customFormat="1" ht="39" outlineLevel="1" x14ac:dyDescent="0.2">
      <c r="A928" s="405">
        <v>925</v>
      </c>
      <c r="C928" s="9" t="str">
        <f t="shared" si="25"/>
        <v>3</v>
      </c>
      <c r="D928" s="9" t="s">
        <v>405</v>
      </c>
      <c r="E928" s="9" t="s">
        <v>1481</v>
      </c>
      <c r="F928" s="26">
        <v>46042</v>
      </c>
      <c r="G928" s="27" t="s">
        <v>1483</v>
      </c>
      <c r="H928" s="9" t="s">
        <v>878</v>
      </c>
      <c r="I928" s="10" t="s">
        <v>1482</v>
      </c>
      <c r="J928" s="9">
        <v>2</v>
      </c>
      <c r="K928" s="9" t="s">
        <v>909</v>
      </c>
      <c r="L928" s="9" t="s">
        <v>872</v>
      </c>
      <c r="M928" s="9" t="s">
        <v>784</v>
      </c>
      <c r="N928" s="9"/>
      <c r="O928" s="9" t="s">
        <v>874</v>
      </c>
      <c r="P928" s="9" t="s">
        <v>1108</v>
      </c>
      <c r="Q928" s="9" t="s">
        <v>784</v>
      </c>
      <c r="R928" s="9" t="s">
        <v>1454</v>
      </c>
      <c r="S928" s="9" t="s">
        <v>791</v>
      </c>
      <c r="T928" s="9"/>
      <c r="U928" s="9"/>
      <c r="V928" s="12" t="s">
        <v>768</v>
      </c>
    </row>
    <row r="929" spans="1:22" s="392" customFormat="1" ht="39" outlineLevel="1" x14ac:dyDescent="0.2">
      <c r="A929" s="405">
        <v>926</v>
      </c>
      <c r="C929" s="14" t="str">
        <f t="shared" si="25"/>
        <v>3</v>
      </c>
      <c r="D929" s="14" t="s">
        <v>1484</v>
      </c>
      <c r="E929" s="14"/>
      <c r="F929" s="15"/>
      <c r="G929" s="14"/>
      <c r="H929" s="14" t="s">
        <v>878</v>
      </c>
      <c r="I929" s="16" t="s">
        <v>1485</v>
      </c>
      <c r="J929" s="14">
        <v>2</v>
      </c>
      <c r="K929" s="14" t="s">
        <v>1124</v>
      </c>
      <c r="L929" s="14" t="s">
        <v>792</v>
      </c>
      <c r="M929" s="14" t="s">
        <v>886</v>
      </c>
      <c r="N929" s="14"/>
      <c r="O929" s="14" t="s">
        <v>788</v>
      </c>
      <c r="P929" s="14" t="s">
        <v>1108</v>
      </c>
      <c r="Q929" s="14" t="s">
        <v>886</v>
      </c>
      <c r="R929" s="14" t="s">
        <v>1454</v>
      </c>
      <c r="S929" s="14" t="s">
        <v>791</v>
      </c>
      <c r="T929" s="14"/>
      <c r="U929" s="14"/>
      <c r="V929" s="18" t="s">
        <v>527</v>
      </c>
    </row>
    <row r="930" spans="1:22" s="383" customFormat="1" ht="39" outlineLevel="1" x14ac:dyDescent="0.2">
      <c r="A930" s="405">
        <v>927</v>
      </c>
      <c r="C930" s="9" t="str">
        <f t="shared" si="25"/>
        <v>3</v>
      </c>
      <c r="D930" s="9" t="s">
        <v>406</v>
      </c>
      <c r="E930" s="9" t="s">
        <v>1486</v>
      </c>
      <c r="F930" s="8">
        <v>46009</v>
      </c>
      <c r="G930" s="9" t="s">
        <v>767</v>
      </c>
      <c r="H930" s="9" t="s">
        <v>878</v>
      </c>
      <c r="I930" s="10" t="s">
        <v>1487</v>
      </c>
      <c r="J930" s="9">
        <v>3</v>
      </c>
      <c r="K930" s="9" t="s">
        <v>909</v>
      </c>
      <c r="L930" s="9" t="s">
        <v>872</v>
      </c>
      <c r="M930" s="9" t="s">
        <v>784</v>
      </c>
      <c r="N930" s="9"/>
      <c r="O930" s="9" t="s">
        <v>874</v>
      </c>
      <c r="P930" s="9" t="s">
        <v>1108</v>
      </c>
      <c r="Q930" s="9" t="s">
        <v>784</v>
      </c>
      <c r="R930" s="9" t="s">
        <v>1454</v>
      </c>
      <c r="S930" s="9" t="s">
        <v>791</v>
      </c>
      <c r="T930" s="9"/>
      <c r="U930" s="9"/>
      <c r="V930" s="12" t="s">
        <v>768</v>
      </c>
    </row>
    <row r="931" spans="1:22" s="392" customFormat="1" ht="39" outlineLevel="1" x14ac:dyDescent="0.2">
      <c r="A931" s="405">
        <v>928</v>
      </c>
      <c r="C931" s="14" t="str">
        <f t="shared" si="25"/>
        <v>3</v>
      </c>
      <c r="D931" s="14" t="s">
        <v>1488</v>
      </c>
      <c r="E931" s="14"/>
      <c r="F931" s="15"/>
      <c r="G931" s="14"/>
      <c r="H931" s="14" t="s">
        <v>878</v>
      </c>
      <c r="I931" s="16" t="s">
        <v>1489</v>
      </c>
      <c r="J931" s="14">
        <v>3</v>
      </c>
      <c r="K931" s="14" t="s">
        <v>1124</v>
      </c>
      <c r="L931" s="14" t="s">
        <v>792</v>
      </c>
      <c r="M931" s="14" t="s">
        <v>886</v>
      </c>
      <c r="N931" s="14"/>
      <c r="O931" s="14" t="s">
        <v>788</v>
      </c>
      <c r="P931" s="14" t="s">
        <v>1108</v>
      </c>
      <c r="Q931" s="14" t="s">
        <v>886</v>
      </c>
      <c r="R931" s="14" t="s">
        <v>1454</v>
      </c>
      <c r="S931" s="14" t="s">
        <v>791</v>
      </c>
      <c r="T931" s="14"/>
      <c r="U931" s="14"/>
      <c r="V931" s="18" t="s">
        <v>527</v>
      </c>
    </row>
    <row r="932" spans="1:22" s="383" customFormat="1" ht="39" outlineLevel="1" x14ac:dyDescent="0.2">
      <c r="A932" s="405">
        <v>929</v>
      </c>
      <c r="C932" s="9" t="str">
        <f t="shared" si="25"/>
        <v>3</v>
      </c>
      <c r="D932" s="9" t="s">
        <v>408</v>
      </c>
      <c r="E932" s="9" t="s">
        <v>1490</v>
      </c>
      <c r="F932" s="8">
        <v>46009</v>
      </c>
      <c r="G932" s="9" t="s">
        <v>767</v>
      </c>
      <c r="H932" s="9" t="s">
        <v>878</v>
      </c>
      <c r="I932" s="10" t="s">
        <v>1491</v>
      </c>
      <c r="J932" s="9">
        <v>4</v>
      </c>
      <c r="K932" s="9" t="s">
        <v>909</v>
      </c>
      <c r="L932" s="9" t="s">
        <v>872</v>
      </c>
      <c r="M932" s="9" t="s">
        <v>784</v>
      </c>
      <c r="N932" s="9"/>
      <c r="O932" s="9" t="s">
        <v>874</v>
      </c>
      <c r="P932" s="9" t="s">
        <v>1108</v>
      </c>
      <c r="Q932" s="9" t="s">
        <v>784</v>
      </c>
      <c r="R932" s="9" t="s">
        <v>1454</v>
      </c>
      <c r="S932" s="9" t="s">
        <v>791</v>
      </c>
      <c r="T932" s="9"/>
      <c r="U932" s="9"/>
      <c r="V932" s="12" t="s">
        <v>768</v>
      </c>
    </row>
    <row r="933" spans="1:22" s="383" customFormat="1" ht="39" outlineLevel="1" x14ac:dyDescent="0.2">
      <c r="A933" s="405">
        <v>930</v>
      </c>
      <c r="C933" s="9" t="str">
        <f t="shared" si="25"/>
        <v>3</v>
      </c>
      <c r="D933" s="9" t="s">
        <v>408</v>
      </c>
      <c r="E933" s="9" t="s">
        <v>1490</v>
      </c>
      <c r="F933" s="8">
        <v>46148</v>
      </c>
      <c r="G933" s="9" t="s">
        <v>769</v>
      </c>
      <c r="H933" s="9" t="s">
        <v>878</v>
      </c>
      <c r="I933" s="10" t="s">
        <v>1491</v>
      </c>
      <c r="J933" s="9">
        <v>4</v>
      </c>
      <c r="K933" s="9" t="s">
        <v>909</v>
      </c>
      <c r="L933" s="9" t="s">
        <v>872</v>
      </c>
      <c r="M933" s="9" t="s">
        <v>784</v>
      </c>
      <c r="N933" s="9"/>
      <c r="O933" s="9" t="s">
        <v>874</v>
      </c>
      <c r="P933" s="9" t="s">
        <v>1108</v>
      </c>
      <c r="Q933" s="9" t="s">
        <v>784</v>
      </c>
      <c r="R933" s="9" t="s">
        <v>1454</v>
      </c>
      <c r="S933" s="9" t="s">
        <v>791</v>
      </c>
      <c r="T933" s="9"/>
      <c r="U933" s="9"/>
      <c r="V933" s="12" t="s">
        <v>768</v>
      </c>
    </row>
    <row r="934" spans="1:22" s="383" customFormat="1" ht="39" outlineLevel="1" x14ac:dyDescent="0.2">
      <c r="A934" s="405">
        <v>931</v>
      </c>
      <c r="C934" s="9" t="str">
        <f t="shared" si="25"/>
        <v>3</v>
      </c>
      <c r="D934" s="9" t="s">
        <v>407</v>
      </c>
      <c r="E934" s="9" t="s">
        <v>1492</v>
      </c>
      <c r="F934" s="8">
        <v>46177</v>
      </c>
      <c r="G934" s="9" t="s">
        <v>767</v>
      </c>
      <c r="H934" s="9" t="s">
        <v>878</v>
      </c>
      <c r="I934" s="10" t="s">
        <v>1493</v>
      </c>
      <c r="J934" s="9">
        <v>4</v>
      </c>
      <c r="K934" s="9" t="s">
        <v>865</v>
      </c>
      <c r="L934" s="9" t="s">
        <v>792</v>
      </c>
      <c r="M934" s="9" t="s">
        <v>886</v>
      </c>
      <c r="N934" s="9"/>
      <c r="O934" s="9" t="s">
        <v>788</v>
      </c>
      <c r="P934" s="9" t="s">
        <v>1108</v>
      </c>
      <c r="Q934" s="9" t="s">
        <v>886</v>
      </c>
      <c r="R934" s="9" t="s">
        <v>1454</v>
      </c>
      <c r="S934" s="9" t="s">
        <v>791</v>
      </c>
      <c r="T934" s="9"/>
      <c r="U934" s="9"/>
      <c r="V934" s="12" t="s">
        <v>768</v>
      </c>
    </row>
    <row r="935" spans="1:22" s="383" customFormat="1" ht="39" outlineLevel="1" x14ac:dyDescent="0.2">
      <c r="A935" s="405">
        <v>932</v>
      </c>
      <c r="C935" s="9" t="str">
        <f t="shared" si="25"/>
        <v>3</v>
      </c>
      <c r="D935" s="9" t="s">
        <v>409</v>
      </c>
      <c r="E935" s="9" t="s">
        <v>1494</v>
      </c>
      <c r="F935" s="8">
        <v>46073</v>
      </c>
      <c r="G935" s="9" t="s">
        <v>767</v>
      </c>
      <c r="H935" s="9" t="s">
        <v>878</v>
      </c>
      <c r="I935" s="24" t="s">
        <v>3474</v>
      </c>
      <c r="J935" s="9">
        <v>5</v>
      </c>
      <c r="K935" s="9" t="s">
        <v>909</v>
      </c>
      <c r="L935" s="9" t="s">
        <v>872</v>
      </c>
      <c r="M935" s="9" t="s">
        <v>784</v>
      </c>
      <c r="N935" s="9"/>
      <c r="O935" s="9" t="s">
        <v>874</v>
      </c>
      <c r="P935" s="9" t="s">
        <v>1108</v>
      </c>
      <c r="Q935" s="9" t="s">
        <v>784</v>
      </c>
      <c r="R935" s="9" t="s">
        <v>1454</v>
      </c>
      <c r="S935" s="9" t="s">
        <v>791</v>
      </c>
      <c r="T935" s="9"/>
      <c r="U935" s="9"/>
      <c r="V935" s="12" t="s">
        <v>768</v>
      </c>
    </row>
    <row r="936" spans="1:22" s="383" customFormat="1" ht="39" outlineLevel="1" x14ac:dyDescent="0.2">
      <c r="A936" s="405">
        <v>933</v>
      </c>
      <c r="C936" s="9" t="str">
        <f t="shared" si="25"/>
        <v>3</v>
      </c>
      <c r="D936" s="9" t="s">
        <v>418</v>
      </c>
      <c r="E936" s="9"/>
      <c r="F936" s="8">
        <v>46002</v>
      </c>
      <c r="G936" s="9" t="s">
        <v>767</v>
      </c>
      <c r="H936" s="9" t="s">
        <v>878</v>
      </c>
      <c r="I936" s="10" t="s">
        <v>1495</v>
      </c>
      <c r="J936" s="9">
        <v>6</v>
      </c>
      <c r="K936" s="9" t="s">
        <v>909</v>
      </c>
      <c r="L936" s="9" t="s">
        <v>872</v>
      </c>
      <c r="M936" s="9" t="s">
        <v>784</v>
      </c>
      <c r="N936" s="9"/>
      <c r="O936" s="9" t="s">
        <v>874</v>
      </c>
      <c r="P936" s="9" t="s">
        <v>1108</v>
      </c>
      <c r="Q936" s="9" t="s">
        <v>784</v>
      </c>
      <c r="R936" s="9" t="s">
        <v>1454</v>
      </c>
      <c r="S936" s="9" t="s">
        <v>791</v>
      </c>
      <c r="T936" s="9"/>
      <c r="U936" s="9"/>
      <c r="V936" s="12" t="s">
        <v>768</v>
      </c>
    </row>
    <row r="937" spans="1:22" s="383" customFormat="1" ht="39" outlineLevel="1" x14ac:dyDescent="0.2">
      <c r="A937" s="405">
        <v>934</v>
      </c>
      <c r="C937" s="9" t="str">
        <f t="shared" si="25"/>
        <v>3</v>
      </c>
      <c r="D937" s="9" t="s">
        <v>417</v>
      </c>
      <c r="E937" s="9" t="s">
        <v>1496</v>
      </c>
      <c r="F937" s="8">
        <v>46147</v>
      </c>
      <c r="G937" s="9" t="s">
        <v>767</v>
      </c>
      <c r="H937" s="9" t="s">
        <v>878</v>
      </c>
      <c r="I937" s="10" t="s">
        <v>1497</v>
      </c>
      <c r="J937" s="9">
        <v>6</v>
      </c>
      <c r="K937" s="9" t="s">
        <v>1124</v>
      </c>
      <c r="L937" s="9" t="s">
        <v>792</v>
      </c>
      <c r="M937" s="9" t="s">
        <v>886</v>
      </c>
      <c r="N937" s="9"/>
      <c r="O937" s="9" t="s">
        <v>788</v>
      </c>
      <c r="P937" s="9" t="s">
        <v>1108</v>
      </c>
      <c r="Q937" s="9" t="s">
        <v>886</v>
      </c>
      <c r="R937" s="9" t="s">
        <v>1454</v>
      </c>
      <c r="S937" s="9" t="s">
        <v>791</v>
      </c>
      <c r="T937" s="9"/>
      <c r="U937" s="9"/>
      <c r="V937" s="12" t="s">
        <v>768</v>
      </c>
    </row>
    <row r="938" spans="1:22" s="383" customFormat="1" ht="39" outlineLevel="1" x14ac:dyDescent="0.2">
      <c r="A938" s="405">
        <v>935</v>
      </c>
      <c r="C938" s="9" t="str">
        <f t="shared" si="25"/>
        <v>3</v>
      </c>
      <c r="D938" s="9" t="s">
        <v>416</v>
      </c>
      <c r="E938" s="9" t="s">
        <v>1498</v>
      </c>
      <c r="F938" s="8">
        <v>46009</v>
      </c>
      <c r="G938" s="9" t="s">
        <v>767</v>
      </c>
      <c r="H938" s="9" t="s">
        <v>878</v>
      </c>
      <c r="I938" s="10" t="s">
        <v>1499</v>
      </c>
      <c r="J938" s="9">
        <v>7</v>
      </c>
      <c r="K938" s="9" t="s">
        <v>909</v>
      </c>
      <c r="L938" s="9" t="s">
        <v>872</v>
      </c>
      <c r="M938" s="9" t="s">
        <v>784</v>
      </c>
      <c r="N938" s="9"/>
      <c r="O938" s="9" t="s">
        <v>874</v>
      </c>
      <c r="P938" s="9" t="s">
        <v>1108</v>
      </c>
      <c r="Q938" s="9" t="s">
        <v>784</v>
      </c>
      <c r="R938" s="9" t="s">
        <v>1454</v>
      </c>
      <c r="S938" s="9" t="s">
        <v>791</v>
      </c>
      <c r="T938" s="9"/>
      <c r="U938" s="9"/>
      <c r="V938" s="12" t="s">
        <v>768</v>
      </c>
    </row>
    <row r="939" spans="1:22" s="383" customFormat="1" ht="39" outlineLevel="1" x14ac:dyDescent="0.2">
      <c r="A939" s="405">
        <v>936</v>
      </c>
      <c r="C939" s="9" t="str">
        <f t="shared" si="25"/>
        <v>3</v>
      </c>
      <c r="D939" s="9" t="s">
        <v>415</v>
      </c>
      <c r="E939" s="9" t="s">
        <v>1500</v>
      </c>
      <c r="F939" s="8">
        <v>46162</v>
      </c>
      <c r="G939" s="9" t="s">
        <v>767</v>
      </c>
      <c r="H939" s="9" t="s">
        <v>878</v>
      </c>
      <c r="I939" s="10" t="s">
        <v>1501</v>
      </c>
      <c r="J939" s="9">
        <v>7</v>
      </c>
      <c r="K939" s="9" t="s">
        <v>1124</v>
      </c>
      <c r="L939" s="9" t="s">
        <v>792</v>
      </c>
      <c r="M939" s="9" t="s">
        <v>886</v>
      </c>
      <c r="N939" s="9"/>
      <c r="O939" s="9" t="s">
        <v>788</v>
      </c>
      <c r="P939" s="9" t="s">
        <v>1108</v>
      </c>
      <c r="Q939" s="9" t="s">
        <v>886</v>
      </c>
      <c r="R939" s="9" t="s">
        <v>1454</v>
      </c>
      <c r="S939" s="9" t="s">
        <v>791</v>
      </c>
      <c r="T939" s="9"/>
      <c r="U939" s="9"/>
      <c r="V939" s="12" t="s">
        <v>768</v>
      </c>
    </row>
    <row r="940" spans="1:22" s="383" customFormat="1" ht="67.5" outlineLevel="1" x14ac:dyDescent="0.2">
      <c r="A940" s="405">
        <v>937</v>
      </c>
      <c r="C940" s="9" t="str">
        <f t="shared" si="25"/>
        <v>3</v>
      </c>
      <c r="D940" s="9" t="s">
        <v>424</v>
      </c>
      <c r="E940" s="19" t="s">
        <v>1502</v>
      </c>
      <c r="F940" s="8"/>
      <c r="G940" s="9"/>
      <c r="H940" s="9" t="s">
        <v>878</v>
      </c>
      <c r="I940" s="10" t="s">
        <v>1503</v>
      </c>
      <c r="J940" s="9">
        <v>8</v>
      </c>
      <c r="K940" s="9" t="s">
        <v>1124</v>
      </c>
      <c r="L940" s="9" t="s">
        <v>792</v>
      </c>
      <c r="M940" s="9" t="s">
        <v>900</v>
      </c>
      <c r="N940" s="9"/>
      <c r="O940" s="9" t="s">
        <v>788</v>
      </c>
      <c r="P940" s="9" t="s">
        <v>1108</v>
      </c>
      <c r="Q940" s="9" t="s">
        <v>900</v>
      </c>
      <c r="R940" s="9" t="s">
        <v>1454</v>
      </c>
      <c r="S940" s="9" t="s">
        <v>791</v>
      </c>
      <c r="T940" s="9"/>
      <c r="U940" s="9"/>
      <c r="V940" s="11"/>
    </row>
    <row r="941" spans="1:22" s="383" customFormat="1" ht="39" outlineLevel="1" x14ac:dyDescent="0.2">
      <c r="A941" s="405">
        <v>938</v>
      </c>
      <c r="C941" s="9" t="str">
        <f t="shared" si="25"/>
        <v>3</v>
      </c>
      <c r="D941" s="9" t="s">
        <v>423</v>
      </c>
      <c r="E941" s="9" t="s">
        <v>1504</v>
      </c>
      <c r="F941" s="8">
        <v>46189</v>
      </c>
      <c r="G941" s="9" t="s">
        <v>767</v>
      </c>
      <c r="H941" s="9" t="s">
        <v>878</v>
      </c>
      <c r="I941" s="10" t="s">
        <v>1505</v>
      </c>
      <c r="J941" s="9" t="s">
        <v>1506</v>
      </c>
      <c r="K941" s="9" t="s">
        <v>909</v>
      </c>
      <c r="L941" s="9" t="s">
        <v>872</v>
      </c>
      <c r="M941" s="9" t="s">
        <v>784</v>
      </c>
      <c r="N941" s="9"/>
      <c r="O941" s="9" t="s">
        <v>874</v>
      </c>
      <c r="P941" s="9" t="s">
        <v>1108</v>
      </c>
      <c r="Q941" s="9" t="s">
        <v>784</v>
      </c>
      <c r="R941" s="9" t="s">
        <v>1454</v>
      </c>
      <c r="S941" s="9" t="s">
        <v>791</v>
      </c>
      <c r="T941" s="9"/>
      <c r="U941" s="9"/>
      <c r="V941" s="12" t="s">
        <v>768</v>
      </c>
    </row>
    <row r="942" spans="1:22" s="383" customFormat="1" ht="67.5" outlineLevel="1" x14ac:dyDescent="0.2">
      <c r="A942" s="405">
        <v>939</v>
      </c>
      <c r="C942" s="9" t="str">
        <f t="shared" si="25"/>
        <v>3</v>
      </c>
      <c r="D942" s="9" t="s">
        <v>422</v>
      </c>
      <c r="E942" s="19" t="s">
        <v>1507</v>
      </c>
      <c r="F942" s="9"/>
      <c r="G942" s="9"/>
      <c r="H942" s="9" t="s">
        <v>878</v>
      </c>
      <c r="I942" s="10" t="s">
        <v>1508</v>
      </c>
      <c r="J942" s="9" t="s">
        <v>1506</v>
      </c>
      <c r="K942" s="9" t="s">
        <v>1124</v>
      </c>
      <c r="L942" s="9" t="s">
        <v>792</v>
      </c>
      <c r="M942" s="9" t="s">
        <v>886</v>
      </c>
      <c r="N942" s="9"/>
      <c r="O942" s="9" t="s">
        <v>788</v>
      </c>
      <c r="P942" s="9" t="s">
        <v>1108</v>
      </c>
      <c r="Q942" s="9" t="s">
        <v>886</v>
      </c>
      <c r="R942" s="9" t="s">
        <v>1454</v>
      </c>
      <c r="S942" s="9" t="s">
        <v>791</v>
      </c>
      <c r="T942" s="9"/>
      <c r="U942" s="9"/>
      <c r="V942" s="11"/>
    </row>
    <row r="943" spans="1:22" s="383" customFormat="1" ht="39" outlineLevel="1" x14ac:dyDescent="0.2">
      <c r="A943" s="405">
        <v>940</v>
      </c>
      <c r="C943" s="9" t="str">
        <f t="shared" si="25"/>
        <v>3</v>
      </c>
      <c r="D943" s="9" t="s">
        <v>427</v>
      </c>
      <c r="E943" s="9" t="s">
        <v>1509</v>
      </c>
      <c r="F943" s="8">
        <v>46027</v>
      </c>
      <c r="G943" s="9" t="s">
        <v>767</v>
      </c>
      <c r="H943" s="9" t="s">
        <v>878</v>
      </c>
      <c r="I943" s="10" t="s">
        <v>1510</v>
      </c>
      <c r="J943" s="9" t="s">
        <v>1511</v>
      </c>
      <c r="K943" s="9" t="s">
        <v>909</v>
      </c>
      <c r="L943" s="9" t="s">
        <v>872</v>
      </c>
      <c r="M943" s="9" t="s">
        <v>784</v>
      </c>
      <c r="N943" s="9"/>
      <c r="O943" s="9" t="s">
        <v>874</v>
      </c>
      <c r="P943" s="9" t="s">
        <v>1108</v>
      </c>
      <c r="Q943" s="9" t="s">
        <v>784</v>
      </c>
      <c r="R943" s="9" t="s">
        <v>1454</v>
      </c>
      <c r="S943" s="9" t="s">
        <v>791</v>
      </c>
      <c r="T943" s="9"/>
      <c r="U943" s="9"/>
      <c r="V943" s="12" t="s">
        <v>768</v>
      </c>
    </row>
    <row r="944" spans="1:22" s="383" customFormat="1" ht="67.5" outlineLevel="1" x14ac:dyDescent="0.2">
      <c r="A944" s="405">
        <v>941</v>
      </c>
      <c r="C944" s="9" t="str">
        <f t="shared" si="25"/>
        <v>3</v>
      </c>
      <c r="D944" s="9" t="s">
        <v>1512</v>
      </c>
      <c r="E944" s="9" t="s">
        <v>1513</v>
      </c>
      <c r="F944" s="8">
        <v>46070</v>
      </c>
      <c r="G944" s="9" t="s">
        <v>767</v>
      </c>
      <c r="H944" s="9" t="s">
        <v>878</v>
      </c>
      <c r="I944" s="10" t="s">
        <v>1514</v>
      </c>
      <c r="J944" s="9" t="s">
        <v>1515</v>
      </c>
      <c r="K944" s="9" t="s">
        <v>1516</v>
      </c>
      <c r="L944" s="9" t="s">
        <v>872</v>
      </c>
      <c r="M944" s="9" t="s">
        <v>784</v>
      </c>
      <c r="N944" s="9"/>
      <c r="O944" s="9" t="s">
        <v>874</v>
      </c>
      <c r="P944" s="9" t="s">
        <v>1108</v>
      </c>
      <c r="Q944" s="9" t="s">
        <v>784</v>
      </c>
      <c r="R944" s="9" t="s">
        <v>1454</v>
      </c>
      <c r="S944" s="9" t="s">
        <v>791</v>
      </c>
      <c r="T944" s="9"/>
      <c r="U944" s="9"/>
      <c r="V944" s="12" t="s">
        <v>768</v>
      </c>
    </row>
    <row r="945" spans="1:22" s="383" customFormat="1" ht="39" outlineLevel="1" x14ac:dyDescent="0.2">
      <c r="A945" s="405">
        <v>942</v>
      </c>
      <c r="C945" s="9" t="str">
        <f t="shared" si="25"/>
        <v>3</v>
      </c>
      <c r="D945" s="9" t="s">
        <v>419</v>
      </c>
      <c r="E945" s="9" t="s">
        <v>1517</v>
      </c>
      <c r="F945" s="8">
        <v>46006</v>
      </c>
      <c r="G945" s="9" t="s">
        <v>767</v>
      </c>
      <c r="H945" s="9" t="s">
        <v>878</v>
      </c>
      <c r="I945" s="10" t="s">
        <v>1518</v>
      </c>
      <c r="J945" s="9">
        <v>16</v>
      </c>
      <c r="K945" s="9" t="s">
        <v>1301</v>
      </c>
      <c r="L945" s="9" t="s">
        <v>792</v>
      </c>
      <c r="M945" s="9" t="s">
        <v>1409</v>
      </c>
      <c r="N945" s="9"/>
      <c r="O945" s="9" t="s">
        <v>788</v>
      </c>
      <c r="P945" s="9" t="s">
        <v>1108</v>
      </c>
      <c r="Q945" s="9" t="s">
        <v>1409</v>
      </c>
      <c r="R945" s="9" t="s">
        <v>1454</v>
      </c>
      <c r="S945" s="9" t="s">
        <v>791</v>
      </c>
      <c r="T945" s="9"/>
      <c r="U945" s="9"/>
      <c r="V945" s="12" t="s">
        <v>768</v>
      </c>
    </row>
    <row r="946" spans="1:22" s="383" customFormat="1" ht="39" outlineLevel="1" x14ac:dyDescent="0.2">
      <c r="A946" s="405">
        <v>943</v>
      </c>
      <c r="C946" s="9" t="str">
        <f t="shared" si="25"/>
        <v>3</v>
      </c>
      <c r="D946" s="9" t="s">
        <v>426</v>
      </c>
      <c r="E946" s="9" t="s">
        <v>1519</v>
      </c>
      <c r="F946" s="8">
        <v>46077</v>
      </c>
      <c r="G946" s="9" t="s">
        <v>767</v>
      </c>
      <c r="H946" s="9" t="s">
        <v>878</v>
      </c>
      <c r="I946" s="10" t="s">
        <v>1520</v>
      </c>
      <c r="J946" s="9">
        <v>17</v>
      </c>
      <c r="K946" s="9" t="s">
        <v>909</v>
      </c>
      <c r="L946" s="9" t="s">
        <v>872</v>
      </c>
      <c r="M946" s="9" t="s">
        <v>784</v>
      </c>
      <c r="N946" s="9"/>
      <c r="O946" s="9" t="s">
        <v>874</v>
      </c>
      <c r="P946" s="9" t="s">
        <v>1108</v>
      </c>
      <c r="Q946" s="9" t="s">
        <v>784</v>
      </c>
      <c r="R946" s="9" t="s">
        <v>1454</v>
      </c>
      <c r="S946" s="9" t="s">
        <v>791</v>
      </c>
      <c r="T946" s="9"/>
      <c r="U946" s="9"/>
      <c r="V946" s="12" t="s">
        <v>768</v>
      </c>
    </row>
    <row r="947" spans="1:22" s="383" customFormat="1" ht="39" outlineLevel="1" x14ac:dyDescent="0.2">
      <c r="A947" s="405">
        <v>944</v>
      </c>
      <c r="C947" s="9" t="str">
        <f t="shared" si="25"/>
        <v>3</v>
      </c>
      <c r="D947" s="9" t="s">
        <v>425</v>
      </c>
      <c r="E947" s="9" t="s">
        <v>1521</v>
      </c>
      <c r="F947" s="8">
        <v>46162</v>
      </c>
      <c r="G947" s="9" t="s">
        <v>767</v>
      </c>
      <c r="H947" s="9" t="s">
        <v>878</v>
      </c>
      <c r="I947" s="10" t="s">
        <v>1522</v>
      </c>
      <c r="J947" s="9"/>
      <c r="K947" s="9" t="s">
        <v>1124</v>
      </c>
      <c r="L947" s="9" t="s">
        <v>792</v>
      </c>
      <c r="M947" s="9" t="s">
        <v>886</v>
      </c>
      <c r="N947" s="9"/>
      <c r="O947" s="9" t="s">
        <v>788</v>
      </c>
      <c r="P947" s="9" t="s">
        <v>1108</v>
      </c>
      <c r="Q947" s="9" t="s">
        <v>886</v>
      </c>
      <c r="R947" s="9" t="s">
        <v>1454</v>
      </c>
      <c r="S947" s="9" t="s">
        <v>791</v>
      </c>
      <c r="T947" s="9"/>
      <c r="U947" s="9"/>
      <c r="V947" s="12" t="s">
        <v>768</v>
      </c>
    </row>
    <row r="948" spans="1:22" s="383" customFormat="1" ht="39" outlineLevel="1" x14ac:dyDescent="0.2">
      <c r="A948" s="405">
        <v>945</v>
      </c>
      <c r="C948" s="9" t="str">
        <f t="shared" si="25"/>
        <v>3</v>
      </c>
      <c r="D948" s="9" t="s">
        <v>411</v>
      </c>
      <c r="E948" s="9" t="s">
        <v>1523</v>
      </c>
      <c r="F948" s="8">
        <v>46002</v>
      </c>
      <c r="G948" s="9" t="s">
        <v>767</v>
      </c>
      <c r="H948" s="9" t="s">
        <v>878</v>
      </c>
      <c r="I948" s="10" t="s">
        <v>1524</v>
      </c>
      <c r="J948" s="9">
        <v>19</v>
      </c>
      <c r="K948" s="9" t="s">
        <v>1301</v>
      </c>
      <c r="L948" s="9" t="s">
        <v>792</v>
      </c>
      <c r="M948" s="9" t="s">
        <v>1409</v>
      </c>
      <c r="N948" s="9"/>
      <c r="O948" s="9" t="s">
        <v>788</v>
      </c>
      <c r="P948" s="9" t="s">
        <v>1108</v>
      </c>
      <c r="Q948" s="9" t="s">
        <v>1409</v>
      </c>
      <c r="R948" s="9" t="s">
        <v>1454</v>
      </c>
      <c r="S948" s="9" t="s">
        <v>791</v>
      </c>
      <c r="T948" s="9"/>
      <c r="U948" s="9"/>
      <c r="V948" s="12" t="s">
        <v>768</v>
      </c>
    </row>
    <row r="949" spans="1:22" s="383" customFormat="1" ht="39" outlineLevel="1" x14ac:dyDescent="0.2">
      <c r="A949" s="405">
        <v>946</v>
      </c>
      <c r="C949" s="9" t="str">
        <f t="shared" si="25"/>
        <v>3</v>
      </c>
      <c r="D949" s="9" t="s">
        <v>420</v>
      </c>
      <c r="E949" s="9" t="s">
        <v>1525</v>
      </c>
      <c r="F949" s="8">
        <v>46104</v>
      </c>
      <c r="G949" s="9" t="s">
        <v>767</v>
      </c>
      <c r="H949" s="9" t="s">
        <v>878</v>
      </c>
      <c r="I949" s="10" t="s">
        <v>1526</v>
      </c>
      <c r="J949" s="9">
        <v>21</v>
      </c>
      <c r="K949" s="9" t="s">
        <v>1301</v>
      </c>
      <c r="L949" s="9" t="s">
        <v>792</v>
      </c>
      <c r="M949" s="9" t="s">
        <v>1409</v>
      </c>
      <c r="N949" s="9"/>
      <c r="O949" s="9" t="s">
        <v>788</v>
      </c>
      <c r="P949" s="9" t="s">
        <v>1108</v>
      </c>
      <c r="Q949" s="9" t="s">
        <v>1409</v>
      </c>
      <c r="R949" s="9" t="s">
        <v>1454</v>
      </c>
      <c r="S949" s="9" t="s">
        <v>791</v>
      </c>
      <c r="T949" s="9"/>
      <c r="U949" s="9"/>
      <c r="V949" s="12" t="s">
        <v>768</v>
      </c>
    </row>
    <row r="950" spans="1:22" s="383" customFormat="1" ht="39" outlineLevel="1" x14ac:dyDescent="0.2">
      <c r="A950" s="405">
        <v>947</v>
      </c>
      <c r="C950" s="9" t="str">
        <f t="shared" si="25"/>
        <v>3</v>
      </c>
      <c r="D950" s="9" t="s">
        <v>413</v>
      </c>
      <c r="E950" s="9" t="s">
        <v>1527</v>
      </c>
      <c r="F950" s="8">
        <v>46035</v>
      </c>
      <c r="G950" s="9" t="s">
        <v>767</v>
      </c>
      <c r="H950" s="9" t="s">
        <v>878</v>
      </c>
      <c r="I950" s="10" t="s">
        <v>1528</v>
      </c>
      <c r="J950" s="9">
        <v>22</v>
      </c>
      <c r="K950" s="9" t="s">
        <v>909</v>
      </c>
      <c r="L950" s="9" t="s">
        <v>872</v>
      </c>
      <c r="M950" s="9" t="s">
        <v>784</v>
      </c>
      <c r="N950" s="9"/>
      <c r="O950" s="9" t="s">
        <v>874</v>
      </c>
      <c r="P950" s="9" t="s">
        <v>1108</v>
      </c>
      <c r="Q950" s="9" t="s">
        <v>784</v>
      </c>
      <c r="R950" s="9" t="s">
        <v>1454</v>
      </c>
      <c r="S950" s="9" t="s">
        <v>791</v>
      </c>
      <c r="T950" s="9"/>
      <c r="U950" s="9"/>
      <c r="V950" s="12" t="s">
        <v>768</v>
      </c>
    </row>
    <row r="951" spans="1:22" s="383" customFormat="1" ht="39" outlineLevel="1" x14ac:dyDescent="0.2">
      <c r="A951" s="405">
        <v>948</v>
      </c>
      <c r="C951" s="9" t="str">
        <f t="shared" si="25"/>
        <v>3</v>
      </c>
      <c r="D951" s="9" t="s">
        <v>412</v>
      </c>
      <c r="E951" s="9" t="s">
        <v>1529</v>
      </c>
      <c r="F951" s="8">
        <v>46041</v>
      </c>
      <c r="G951" s="9" t="s">
        <v>767</v>
      </c>
      <c r="H951" s="9" t="s">
        <v>878</v>
      </c>
      <c r="I951" s="10" t="s">
        <v>1530</v>
      </c>
      <c r="J951" s="9"/>
      <c r="K951" s="9" t="s">
        <v>1301</v>
      </c>
      <c r="L951" s="9" t="s">
        <v>792</v>
      </c>
      <c r="M951" s="9" t="s">
        <v>1409</v>
      </c>
      <c r="N951" s="9"/>
      <c r="O951" s="9" t="s">
        <v>788</v>
      </c>
      <c r="P951" s="9" t="s">
        <v>1108</v>
      </c>
      <c r="Q951" s="9" t="s">
        <v>1409</v>
      </c>
      <c r="R951" s="9" t="s">
        <v>1454</v>
      </c>
      <c r="S951" s="9" t="s">
        <v>791</v>
      </c>
      <c r="T951" s="9"/>
      <c r="U951" s="9"/>
      <c r="V951" s="12" t="s">
        <v>768</v>
      </c>
    </row>
    <row r="952" spans="1:22" s="383" customFormat="1" ht="39" outlineLevel="1" x14ac:dyDescent="0.2">
      <c r="A952" s="405">
        <v>949</v>
      </c>
      <c r="C952" s="9" t="str">
        <f t="shared" si="25"/>
        <v>3</v>
      </c>
      <c r="D952" s="9" t="s">
        <v>414</v>
      </c>
      <c r="E952" s="9" t="s">
        <v>1531</v>
      </c>
      <c r="F952" s="8">
        <v>46074</v>
      </c>
      <c r="G952" s="9" t="s">
        <v>767</v>
      </c>
      <c r="H952" s="9" t="s">
        <v>878</v>
      </c>
      <c r="I952" s="10" t="s">
        <v>1532</v>
      </c>
      <c r="J952" s="9">
        <v>19</v>
      </c>
      <c r="K952" s="9" t="s">
        <v>1301</v>
      </c>
      <c r="L952" s="9" t="s">
        <v>792</v>
      </c>
      <c r="M952" s="9" t="s">
        <v>1409</v>
      </c>
      <c r="N952" s="9"/>
      <c r="O952" s="9" t="s">
        <v>788</v>
      </c>
      <c r="P952" s="9" t="s">
        <v>1108</v>
      </c>
      <c r="Q952" s="9" t="s">
        <v>1409</v>
      </c>
      <c r="R952" s="9" t="s">
        <v>1454</v>
      </c>
      <c r="S952" s="9" t="s">
        <v>791</v>
      </c>
      <c r="T952" s="9"/>
      <c r="U952" s="9"/>
      <c r="V952" s="12" t="s">
        <v>768</v>
      </c>
    </row>
    <row r="953" spans="1:22" s="383" customFormat="1" ht="39" outlineLevel="1" x14ac:dyDescent="0.2">
      <c r="A953" s="405">
        <v>950</v>
      </c>
      <c r="C953" s="9" t="str">
        <f t="shared" si="25"/>
        <v>3</v>
      </c>
      <c r="D953" s="9" t="s">
        <v>421</v>
      </c>
      <c r="E953" s="9" t="s">
        <v>1533</v>
      </c>
      <c r="F953" s="8">
        <v>46105</v>
      </c>
      <c r="G953" s="9" t="s">
        <v>767</v>
      </c>
      <c r="H953" s="9" t="s">
        <v>878</v>
      </c>
      <c r="I953" s="10" t="s">
        <v>1534</v>
      </c>
      <c r="J953" s="9">
        <v>24</v>
      </c>
      <c r="K953" s="9" t="s">
        <v>909</v>
      </c>
      <c r="L953" s="9" t="s">
        <v>872</v>
      </c>
      <c r="M953" s="9" t="s">
        <v>784</v>
      </c>
      <c r="N953" s="9"/>
      <c r="O953" s="9" t="s">
        <v>874</v>
      </c>
      <c r="P953" s="9" t="s">
        <v>1108</v>
      </c>
      <c r="Q953" s="9" t="s">
        <v>784</v>
      </c>
      <c r="R953" s="9" t="s">
        <v>1454</v>
      </c>
      <c r="S953" s="9" t="s">
        <v>791</v>
      </c>
      <c r="T953" s="9"/>
      <c r="U953" s="9"/>
      <c r="V953" s="12" t="s">
        <v>768</v>
      </c>
    </row>
    <row r="954" spans="1:22" s="383" customFormat="1" ht="33.75" outlineLevel="1" x14ac:dyDescent="0.2">
      <c r="A954" s="405">
        <v>951</v>
      </c>
      <c r="C954" s="9" t="str">
        <f t="shared" si="25"/>
        <v>3</v>
      </c>
      <c r="D954" s="9" t="s">
        <v>401</v>
      </c>
      <c r="E954" s="9"/>
      <c r="F954" s="8"/>
      <c r="G954" s="9"/>
      <c r="H954" s="9" t="s">
        <v>878</v>
      </c>
      <c r="I954" s="10" t="s">
        <v>1535</v>
      </c>
      <c r="J954" s="9">
        <v>25</v>
      </c>
      <c r="K954" s="9" t="s">
        <v>909</v>
      </c>
      <c r="L954" s="9" t="s">
        <v>872</v>
      </c>
      <c r="M954" s="9" t="s">
        <v>784</v>
      </c>
      <c r="N954" s="9"/>
      <c r="O954" s="9" t="s">
        <v>874</v>
      </c>
      <c r="P954" s="9" t="s">
        <v>1108</v>
      </c>
      <c r="Q954" s="9" t="s">
        <v>784</v>
      </c>
      <c r="R954" s="9" t="s">
        <v>1454</v>
      </c>
      <c r="S954" s="9" t="s">
        <v>791</v>
      </c>
      <c r="T954" s="9"/>
      <c r="U954" s="9"/>
      <c r="V954" s="11"/>
    </row>
    <row r="955" spans="1:22" s="383" customFormat="1" ht="33.75" outlineLevel="1" x14ac:dyDescent="0.2">
      <c r="A955" s="405">
        <v>952</v>
      </c>
      <c r="C955" s="9" t="str">
        <f t="shared" si="25"/>
        <v>3</v>
      </c>
      <c r="D955" s="9" t="s">
        <v>1536</v>
      </c>
      <c r="E955" s="9"/>
      <c r="F955" s="8"/>
      <c r="G955" s="9"/>
      <c r="H955" s="9" t="s">
        <v>878</v>
      </c>
      <c r="I955" s="10" t="s">
        <v>1537</v>
      </c>
      <c r="J955" s="9">
        <v>26</v>
      </c>
      <c r="K955" s="9" t="s">
        <v>909</v>
      </c>
      <c r="L955" s="9" t="s">
        <v>872</v>
      </c>
      <c r="M955" s="9" t="s">
        <v>784</v>
      </c>
      <c r="N955" s="9"/>
      <c r="O955" s="9" t="s">
        <v>874</v>
      </c>
      <c r="P955" s="9" t="s">
        <v>1108</v>
      </c>
      <c r="Q955" s="9" t="s">
        <v>784</v>
      </c>
      <c r="R955" s="9" t="s">
        <v>1454</v>
      </c>
      <c r="S955" s="9" t="s">
        <v>791</v>
      </c>
      <c r="T955" s="9"/>
      <c r="U955" s="9"/>
      <c r="V955" s="11"/>
    </row>
    <row r="956" spans="1:22" s="383" customFormat="1" ht="39" outlineLevel="1" x14ac:dyDescent="0.2">
      <c r="A956" s="405">
        <v>953</v>
      </c>
      <c r="C956" s="9" t="str">
        <f t="shared" si="25"/>
        <v>3</v>
      </c>
      <c r="D956" s="9" t="s">
        <v>438</v>
      </c>
      <c r="E956" s="9" t="s">
        <v>1538</v>
      </c>
      <c r="F956" s="8">
        <v>46104</v>
      </c>
      <c r="G956" s="9" t="s">
        <v>767</v>
      </c>
      <c r="H956" s="9" t="s">
        <v>878</v>
      </c>
      <c r="I956" s="10" t="s">
        <v>1539</v>
      </c>
      <c r="J956" s="9">
        <v>31</v>
      </c>
      <c r="K956" s="9" t="s">
        <v>909</v>
      </c>
      <c r="L956" s="9" t="s">
        <v>872</v>
      </c>
      <c r="M956" s="9" t="s">
        <v>784</v>
      </c>
      <c r="N956" s="9"/>
      <c r="O956" s="9" t="s">
        <v>874</v>
      </c>
      <c r="P956" s="9" t="s">
        <v>1108</v>
      </c>
      <c r="Q956" s="9" t="s">
        <v>784</v>
      </c>
      <c r="R956" s="9" t="s">
        <v>1454</v>
      </c>
      <c r="S956" s="9" t="s">
        <v>791</v>
      </c>
      <c r="T956" s="9"/>
      <c r="U956" s="9"/>
      <c r="V956" s="12" t="s">
        <v>768</v>
      </c>
    </row>
    <row r="957" spans="1:22" s="383" customFormat="1" ht="33.75" outlineLevel="1" x14ac:dyDescent="0.2">
      <c r="A957" s="405">
        <v>954</v>
      </c>
      <c r="C957" s="9" t="str">
        <f t="shared" si="25"/>
        <v>3</v>
      </c>
      <c r="D957" s="9" t="s">
        <v>438</v>
      </c>
      <c r="E957" s="9" t="s">
        <v>1538</v>
      </c>
      <c r="F957" s="25" t="s">
        <v>1540</v>
      </c>
      <c r="G957" s="9" t="s">
        <v>769</v>
      </c>
      <c r="H957" s="9" t="s">
        <v>878</v>
      </c>
      <c r="I957" s="10" t="s">
        <v>1539</v>
      </c>
      <c r="J957" s="9">
        <v>31</v>
      </c>
      <c r="K957" s="9" t="s">
        <v>909</v>
      </c>
      <c r="L957" s="9" t="s">
        <v>872</v>
      </c>
      <c r="M957" s="9" t="s">
        <v>784</v>
      </c>
      <c r="N957" s="9"/>
      <c r="O957" s="9" t="s">
        <v>874</v>
      </c>
      <c r="P957" s="9" t="s">
        <v>1108</v>
      </c>
      <c r="Q957" s="9" t="s">
        <v>784</v>
      </c>
      <c r="R957" s="9" t="s">
        <v>1454</v>
      </c>
      <c r="S957" s="9" t="s">
        <v>791</v>
      </c>
      <c r="T957" s="9"/>
      <c r="U957" s="9"/>
      <c r="V957" s="11"/>
    </row>
    <row r="958" spans="1:22" s="383" customFormat="1" ht="67.5" outlineLevel="1" x14ac:dyDescent="0.2">
      <c r="A958" s="405">
        <v>955</v>
      </c>
      <c r="C958" s="9" t="str">
        <f t="shared" si="25"/>
        <v>3</v>
      </c>
      <c r="D958" s="9" t="s">
        <v>1541</v>
      </c>
      <c r="E958" s="19" t="s">
        <v>1542</v>
      </c>
      <c r="F958" s="8"/>
      <c r="G958" s="9"/>
      <c r="H958" s="9" t="s">
        <v>878</v>
      </c>
      <c r="I958" s="10" t="s">
        <v>1543</v>
      </c>
      <c r="J958" s="9"/>
      <c r="K958" s="9" t="s">
        <v>865</v>
      </c>
      <c r="L958" s="9" t="s">
        <v>792</v>
      </c>
      <c r="M958" s="9" t="s">
        <v>886</v>
      </c>
      <c r="N958" s="9"/>
      <c r="O958" s="9" t="s">
        <v>788</v>
      </c>
      <c r="P958" s="9" t="s">
        <v>1108</v>
      </c>
      <c r="Q958" s="9" t="s">
        <v>886</v>
      </c>
      <c r="R958" s="9" t="s">
        <v>1454</v>
      </c>
      <c r="S958" s="9" t="s">
        <v>791</v>
      </c>
      <c r="T958" s="9"/>
      <c r="U958" s="9"/>
      <c r="V958" s="11"/>
    </row>
    <row r="959" spans="1:22" s="383" customFormat="1" ht="101.25" outlineLevel="1" x14ac:dyDescent="0.2">
      <c r="A959" s="405">
        <v>956</v>
      </c>
      <c r="C959" s="9" t="str">
        <f t="shared" si="25"/>
        <v>3</v>
      </c>
      <c r="D959" s="9" t="s">
        <v>410</v>
      </c>
      <c r="E959" s="9" t="s">
        <v>1544</v>
      </c>
      <c r="F959" s="8">
        <v>46179</v>
      </c>
      <c r="G959" s="9" t="s">
        <v>767</v>
      </c>
      <c r="H959" s="9" t="s">
        <v>878</v>
      </c>
      <c r="I959" s="10" t="s">
        <v>1545</v>
      </c>
      <c r="J959" s="9">
        <v>33</v>
      </c>
      <c r="K959" s="9" t="s">
        <v>909</v>
      </c>
      <c r="L959" s="9" t="s">
        <v>872</v>
      </c>
      <c r="M959" s="9" t="s">
        <v>784</v>
      </c>
      <c r="N959" s="9"/>
      <c r="O959" s="9" t="s">
        <v>874</v>
      </c>
      <c r="P959" s="9" t="s">
        <v>1108</v>
      </c>
      <c r="Q959" s="9" t="s">
        <v>784</v>
      </c>
      <c r="R959" s="9" t="s">
        <v>1454</v>
      </c>
      <c r="S959" s="9" t="s">
        <v>791</v>
      </c>
      <c r="T959" s="9"/>
      <c r="U959" s="9"/>
      <c r="V959" s="12" t="s">
        <v>768</v>
      </c>
    </row>
    <row r="960" spans="1:22" s="383" customFormat="1" ht="33.75" outlineLevel="1" x14ac:dyDescent="0.2">
      <c r="A960" s="405">
        <v>957</v>
      </c>
      <c r="C960" s="9" t="str">
        <f t="shared" si="25"/>
        <v/>
      </c>
      <c r="D960" s="9"/>
      <c r="E960" s="9"/>
      <c r="F960" s="8"/>
      <c r="G960" s="9"/>
      <c r="H960" s="9"/>
      <c r="I960" s="10"/>
      <c r="J960" s="9">
        <v>34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11"/>
    </row>
    <row r="961" spans="1:22" s="383" customFormat="1" ht="33.75" outlineLevel="1" x14ac:dyDescent="0.2">
      <c r="A961" s="405">
        <v>958</v>
      </c>
      <c r="C961" s="9" t="str">
        <f t="shared" si="25"/>
        <v>3</v>
      </c>
      <c r="D961" s="9" t="s">
        <v>429</v>
      </c>
      <c r="E961" s="9"/>
      <c r="F961" s="8"/>
      <c r="G961" s="9"/>
      <c r="H961" s="9" t="s">
        <v>878</v>
      </c>
      <c r="I961" s="10" t="s">
        <v>1546</v>
      </c>
      <c r="J961" s="9">
        <v>40</v>
      </c>
      <c r="K961" s="9" t="s">
        <v>909</v>
      </c>
      <c r="L961" s="9" t="s">
        <v>872</v>
      </c>
      <c r="M961" s="9" t="s">
        <v>784</v>
      </c>
      <c r="N961" s="9"/>
      <c r="O961" s="9" t="s">
        <v>874</v>
      </c>
      <c r="P961" s="9" t="s">
        <v>1108</v>
      </c>
      <c r="Q961" s="9" t="s">
        <v>784</v>
      </c>
      <c r="R961" s="9" t="s">
        <v>1454</v>
      </c>
      <c r="S961" s="9" t="s">
        <v>791</v>
      </c>
      <c r="T961" s="9"/>
      <c r="U961" s="9"/>
      <c r="V961" s="11"/>
    </row>
    <row r="962" spans="1:22" s="383" customFormat="1" ht="33.75" outlineLevel="1" x14ac:dyDescent="0.2">
      <c r="A962" s="405">
        <v>959</v>
      </c>
      <c r="C962" s="9" t="str">
        <f t="shared" si="25"/>
        <v>3</v>
      </c>
      <c r="D962" s="9" t="s">
        <v>430</v>
      </c>
      <c r="E962" s="9"/>
      <c r="F962" s="8"/>
      <c r="G962" s="9"/>
      <c r="H962" s="9" t="s">
        <v>878</v>
      </c>
      <c r="I962" s="10" t="s">
        <v>1547</v>
      </c>
      <c r="J962" s="9">
        <v>41</v>
      </c>
      <c r="K962" s="9" t="s">
        <v>909</v>
      </c>
      <c r="L962" s="9" t="s">
        <v>872</v>
      </c>
      <c r="M962" s="9" t="s">
        <v>784</v>
      </c>
      <c r="N962" s="9"/>
      <c r="O962" s="9" t="s">
        <v>874</v>
      </c>
      <c r="P962" s="9" t="s">
        <v>1108</v>
      </c>
      <c r="Q962" s="9" t="s">
        <v>784</v>
      </c>
      <c r="R962" s="9" t="s">
        <v>1454</v>
      </c>
      <c r="S962" s="9" t="s">
        <v>791</v>
      </c>
      <c r="T962" s="9"/>
      <c r="U962" s="9"/>
      <c r="V962" s="11"/>
    </row>
    <row r="963" spans="1:22" s="383" customFormat="1" ht="33.75" outlineLevel="1" x14ac:dyDescent="0.2">
      <c r="A963" s="405">
        <v>960</v>
      </c>
      <c r="C963" s="9" t="str">
        <f t="shared" si="25"/>
        <v>3</v>
      </c>
      <c r="D963" s="9" t="s">
        <v>434</v>
      </c>
      <c r="E963" s="9"/>
      <c r="F963" s="8"/>
      <c r="G963" s="9"/>
      <c r="H963" s="9" t="s">
        <v>878</v>
      </c>
      <c r="I963" s="10" t="s">
        <v>1548</v>
      </c>
      <c r="J963" s="9">
        <v>42</v>
      </c>
      <c r="K963" s="9" t="s">
        <v>909</v>
      </c>
      <c r="L963" s="9" t="s">
        <v>872</v>
      </c>
      <c r="M963" s="9" t="s">
        <v>784</v>
      </c>
      <c r="N963" s="9"/>
      <c r="O963" s="9" t="s">
        <v>874</v>
      </c>
      <c r="P963" s="9" t="s">
        <v>1108</v>
      </c>
      <c r="Q963" s="9" t="s">
        <v>784</v>
      </c>
      <c r="R963" s="9" t="s">
        <v>1454</v>
      </c>
      <c r="S963" s="9" t="s">
        <v>791</v>
      </c>
      <c r="T963" s="9"/>
      <c r="U963" s="9"/>
      <c r="V963" s="11"/>
    </row>
    <row r="964" spans="1:22" s="383" customFormat="1" ht="33.75" outlineLevel="1" x14ac:dyDescent="0.2">
      <c r="A964" s="405">
        <v>961</v>
      </c>
      <c r="C964" s="9" t="str">
        <f t="shared" si="25"/>
        <v>3</v>
      </c>
      <c r="D964" s="9" t="s">
        <v>432</v>
      </c>
      <c r="E964" s="9"/>
      <c r="F964" s="8"/>
      <c r="G964" s="9"/>
      <c r="H964" s="9" t="s">
        <v>878</v>
      </c>
      <c r="I964" s="10" t="s">
        <v>1549</v>
      </c>
      <c r="J964" s="9">
        <v>44</v>
      </c>
      <c r="K964" s="9" t="s">
        <v>909</v>
      </c>
      <c r="L964" s="9" t="s">
        <v>872</v>
      </c>
      <c r="M964" s="9" t="s">
        <v>784</v>
      </c>
      <c r="N964" s="9"/>
      <c r="O964" s="9" t="s">
        <v>874</v>
      </c>
      <c r="P964" s="9" t="s">
        <v>1108</v>
      </c>
      <c r="Q964" s="9" t="s">
        <v>784</v>
      </c>
      <c r="R964" s="9" t="s">
        <v>1454</v>
      </c>
      <c r="S964" s="9" t="s">
        <v>791</v>
      </c>
      <c r="T964" s="9"/>
      <c r="U964" s="9"/>
      <c r="V964" s="11"/>
    </row>
    <row r="965" spans="1:22" s="383" customFormat="1" ht="33.75" outlineLevel="1" x14ac:dyDescent="0.2">
      <c r="A965" s="405">
        <v>962</v>
      </c>
      <c r="C965" s="9" t="str">
        <f t="shared" si="25"/>
        <v>3</v>
      </c>
      <c r="D965" s="9" t="s">
        <v>402</v>
      </c>
      <c r="E965" s="9"/>
      <c r="F965" s="8"/>
      <c r="G965" s="9"/>
      <c r="H965" s="9" t="s">
        <v>878</v>
      </c>
      <c r="I965" s="10" t="s">
        <v>1550</v>
      </c>
      <c r="J965" s="9">
        <v>45</v>
      </c>
      <c r="K965" s="9" t="s">
        <v>909</v>
      </c>
      <c r="L965" s="9" t="s">
        <v>872</v>
      </c>
      <c r="M965" s="9" t="s">
        <v>784</v>
      </c>
      <c r="N965" s="9"/>
      <c r="O965" s="9" t="s">
        <v>874</v>
      </c>
      <c r="P965" s="9" t="s">
        <v>1108</v>
      </c>
      <c r="Q965" s="9" t="s">
        <v>784</v>
      </c>
      <c r="R965" s="9" t="s">
        <v>1454</v>
      </c>
      <c r="S965" s="9" t="s">
        <v>791</v>
      </c>
      <c r="T965" s="9"/>
      <c r="U965" s="9"/>
      <c r="V965" s="11"/>
    </row>
    <row r="966" spans="1:22" s="383" customFormat="1" ht="33.75" outlineLevel="1" x14ac:dyDescent="0.2">
      <c r="A966" s="405">
        <v>963</v>
      </c>
      <c r="C966" s="9" t="str">
        <f t="shared" ref="C966:C1029" si="26">MID(D966,5,1)</f>
        <v>3</v>
      </c>
      <c r="D966" s="9" t="s">
        <v>433</v>
      </c>
      <c r="E966" s="9"/>
      <c r="F966" s="8"/>
      <c r="G966" s="9"/>
      <c r="H966" s="9" t="s">
        <v>878</v>
      </c>
      <c r="I966" s="10" t="s">
        <v>1551</v>
      </c>
      <c r="J966" s="9">
        <v>46</v>
      </c>
      <c r="K966" s="9" t="s">
        <v>909</v>
      </c>
      <c r="L966" s="9" t="s">
        <v>872</v>
      </c>
      <c r="M966" s="9" t="s">
        <v>784</v>
      </c>
      <c r="N966" s="9"/>
      <c r="O966" s="9" t="s">
        <v>874</v>
      </c>
      <c r="P966" s="9" t="s">
        <v>1108</v>
      </c>
      <c r="Q966" s="9" t="s">
        <v>784</v>
      </c>
      <c r="R966" s="9" t="s">
        <v>1454</v>
      </c>
      <c r="S966" s="9" t="s">
        <v>791</v>
      </c>
      <c r="T966" s="9"/>
      <c r="U966" s="9"/>
      <c r="V966" s="11"/>
    </row>
    <row r="967" spans="1:22" s="383" customFormat="1" ht="101.25" outlineLevel="1" x14ac:dyDescent="0.2">
      <c r="A967" s="405">
        <v>964</v>
      </c>
      <c r="C967" s="9" t="str">
        <f t="shared" si="26"/>
        <v>3</v>
      </c>
      <c r="D967" s="9" t="s">
        <v>387</v>
      </c>
      <c r="E967" s="19" t="s">
        <v>1552</v>
      </c>
      <c r="F967" s="8"/>
      <c r="G967" s="9"/>
      <c r="H967" s="9" t="s">
        <v>878</v>
      </c>
      <c r="I967" s="10" t="s">
        <v>1553</v>
      </c>
      <c r="J967" s="9" t="s">
        <v>1554</v>
      </c>
      <c r="K967" s="9" t="s">
        <v>909</v>
      </c>
      <c r="L967" s="9" t="s">
        <v>872</v>
      </c>
      <c r="M967" s="9" t="s">
        <v>784</v>
      </c>
      <c r="N967" s="9"/>
      <c r="O967" s="9" t="s">
        <v>874</v>
      </c>
      <c r="P967" s="9" t="s">
        <v>1108</v>
      </c>
      <c r="Q967" s="9" t="s">
        <v>784</v>
      </c>
      <c r="R967" s="9" t="s">
        <v>1454</v>
      </c>
      <c r="S967" s="9" t="s">
        <v>791</v>
      </c>
      <c r="T967" s="9"/>
      <c r="U967" s="9"/>
      <c r="V967" s="11"/>
    </row>
    <row r="968" spans="1:22" s="383" customFormat="1" ht="33.75" outlineLevel="1" x14ac:dyDescent="0.2">
      <c r="A968" s="405">
        <v>965</v>
      </c>
      <c r="C968" s="9" t="str">
        <f t="shared" si="26"/>
        <v>3</v>
      </c>
      <c r="D968" s="9" t="s">
        <v>392</v>
      </c>
      <c r="E968" s="9"/>
      <c r="F968" s="8"/>
      <c r="G968" s="9"/>
      <c r="H968" s="9" t="s">
        <v>878</v>
      </c>
      <c r="I968" s="10" t="s">
        <v>1555</v>
      </c>
      <c r="J968" s="9">
        <v>50</v>
      </c>
      <c r="K968" s="9" t="s">
        <v>909</v>
      </c>
      <c r="L968" s="9" t="s">
        <v>872</v>
      </c>
      <c r="M968" s="9" t="s">
        <v>784</v>
      </c>
      <c r="N968" s="9"/>
      <c r="O968" s="9" t="s">
        <v>874</v>
      </c>
      <c r="P968" s="9" t="s">
        <v>1108</v>
      </c>
      <c r="Q968" s="9" t="s">
        <v>784</v>
      </c>
      <c r="R968" s="9" t="s">
        <v>1454</v>
      </c>
      <c r="S968" s="9" t="s">
        <v>791</v>
      </c>
      <c r="T968" s="9"/>
      <c r="U968" s="9"/>
      <c r="V968" s="11"/>
    </row>
    <row r="969" spans="1:22" s="383" customFormat="1" ht="39" outlineLevel="1" x14ac:dyDescent="0.2">
      <c r="A969" s="405">
        <v>966</v>
      </c>
      <c r="C969" s="9" t="str">
        <f t="shared" si="26"/>
        <v>3</v>
      </c>
      <c r="D969" s="9" t="s">
        <v>394</v>
      </c>
      <c r="E969" s="9" t="s">
        <v>1556</v>
      </c>
      <c r="F969" s="8">
        <v>46063</v>
      </c>
      <c r="G969" s="9" t="s">
        <v>767</v>
      </c>
      <c r="H969" s="9" t="s">
        <v>878</v>
      </c>
      <c r="I969" s="10" t="s">
        <v>1557</v>
      </c>
      <c r="J969" s="9">
        <v>51</v>
      </c>
      <c r="K969" s="9" t="s">
        <v>909</v>
      </c>
      <c r="L969" s="9" t="s">
        <v>872</v>
      </c>
      <c r="M969" s="9" t="s">
        <v>784</v>
      </c>
      <c r="N969" s="9"/>
      <c r="O969" s="9" t="s">
        <v>874</v>
      </c>
      <c r="P969" s="9" t="s">
        <v>1108</v>
      </c>
      <c r="Q969" s="9" t="s">
        <v>784</v>
      </c>
      <c r="R969" s="9" t="s">
        <v>1454</v>
      </c>
      <c r="S969" s="9" t="s">
        <v>791</v>
      </c>
      <c r="T969" s="9"/>
      <c r="U969" s="9"/>
      <c r="V969" s="12" t="s">
        <v>768</v>
      </c>
    </row>
    <row r="970" spans="1:22" s="383" customFormat="1" ht="39" outlineLevel="1" x14ac:dyDescent="0.2">
      <c r="A970" s="405">
        <v>967</v>
      </c>
      <c r="C970" s="9" t="str">
        <f t="shared" si="26"/>
        <v>3</v>
      </c>
      <c r="D970" s="9" t="s">
        <v>395</v>
      </c>
      <c r="E970" s="9" t="s">
        <v>1558</v>
      </c>
      <c r="F970" s="8">
        <v>46193</v>
      </c>
      <c r="G970" s="9" t="s">
        <v>767</v>
      </c>
      <c r="H970" s="9" t="s">
        <v>878</v>
      </c>
      <c r="I970" s="10" t="s">
        <v>1559</v>
      </c>
      <c r="J970" s="9">
        <v>52</v>
      </c>
      <c r="K970" s="9" t="s">
        <v>909</v>
      </c>
      <c r="L970" s="9" t="s">
        <v>872</v>
      </c>
      <c r="M970" s="9" t="s">
        <v>784</v>
      </c>
      <c r="N970" s="9"/>
      <c r="O970" s="9" t="s">
        <v>874</v>
      </c>
      <c r="P970" s="9" t="s">
        <v>1108</v>
      </c>
      <c r="Q970" s="9" t="s">
        <v>784</v>
      </c>
      <c r="R970" s="9" t="s">
        <v>1454</v>
      </c>
      <c r="S970" s="9" t="s">
        <v>791</v>
      </c>
      <c r="T970" s="9"/>
      <c r="U970" s="9"/>
      <c r="V970" s="12" t="s">
        <v>768</v>
      </c>
    </row>
    <row r="971" spans="1:22" s="383" customFormat="1" ht="33.75" outlineLevel="1" x14ac:dyDescent="0.2">
      <c r="A971" s="405">
        <v>968</v>
      </c>
      <c r="C971" s="9" t="str">
        <f t="shared" si="26"/>
        <v>3</v>
      </c>
      <c r="D971" s="9" t="s">
        <v>388</v>
      </c>
      <c r="E971" s="19" t="s">
        <v>1560</v>
      </c>
      <c r="F971" s="8"/>
      <c r="G971" s="9"/>
      <c r="H971" s="9" t="s">
        <v>878</v>
      </c>
      <c r="I971" s="10" t="s">
        <v>1561</v>
      </c>
      <c r="J971" s="9" t="s">
        <v>1562</v>
      </c>
      <c r="K971" s="9" t="s">
        <v>909</v>
      </c>
      <c r="L971" s="9" t="s">
        <v>872</v>
      </c>
      <c r="M971" s="9" t="s">
        <v>784</v>
      </c>
      <c r="N971" s="9"/>
      <c r="O971" s="9" t="s">
        <v>874</v>
      </c>
      <c r="P971" s="9" t="s">
        <v>1108</v>
      </c>
      <c r="Q971" s="9" t="s">
        <v>784</v>
      </c>
      <c r="R971" s="9" t="s">
        <v>1454</v>
      </c>
      <c r="S971" s="9" t="s">
        <v>791</v>
      </c>
      <c r="T971" s="9"/>
      <c r="U971" s="9"/>
      <c r="V971" s="11"/>
    </row>
    <row r="972" spans="1:22" s="383" customFormat="1" ht="39" outlineLevel="1" x14ac:dyDescent="0.2">
      <c r="A972" s="405">
        <v>969</v>
      </c>
      <c r="C972" s="9" t="str">
        <f t="shared" si="26"/>
        <v>3</v>
      </c>
      <c r="D972" s="9" t="s">
        <v>390</v>
      </c>
      <c r="E972" s="9" t="s">
        <v>1563</v>
      </c>
      <c r="F972" s="8">
        <v>46048</v>
      </c>
      <c r="G972" s="9" t="s">
        <v>767</v>
      </c>
      <c r="H972" s="9" t="s">
        <v>878</v>
      </c>
      <c r="I972" s="10" t="s">
        <v>1564</v>
      </c>
      <c r="J972" s="9">
        <v>59</v>
      </c>
      <c r="K972" s="9" t="s">
        <v>1301</v>
      </c>
      <c r="L972" s="9" t="s">
        <v>792</v>
      </c>
      <c r="M972" s="9" t="s">
        <v>1409</v>
      </c>
      <c r="N972" s="9"/>
      <c r="O972" s="9" t="s">
        <v>788</v>
      </c>
      <c r="P972" s="9" t="s">
        <v>1108</v>
      </c>
      <c r="Q972" s="9" t="s">
        <v>1409</v>
      </c>
      <c r="R972" s="9" t="s">
        <v>1454</v>
      </c>
      <c r="S972" s="9" t="s">
        <v>791</v>
      </c>
      <c r="T972" s="9"/>
      <c r="U972" s="9"/>
      <c r="V972" s="12" t="s">
        <v>768</v>
      </c>
    </row>
    <row r="973" spans="1:22" s="383" customFormat="1" ht="39" outlineLevel="1" x14ac:dyDescent="0.2">
      <c r="A973" s="405">
        <v>970</v>
      </c>
      <c r="C973" s="9" t="str">
        <f t="shared" si="26"/>
        <v>3</v>
      </c>
      <c r="D973" s="9" t="s">
        <v>396</v>
      </c>
      <c r="E973" s="9" t="s">
        <v>1565</v>
      </c>
      <c r="F973" s="8">
        <v>46045</v>
      </c>
      <c r="G973" s="9" t="s">
        <v>767</v>
      </c>
      <c r="H973" s="9" t="s">
        <v>878</v>
      </c>
      <c r="I973" s="10" t="s">
        <v>1566</v>
      </c>
      <c r="J973" s="9">
        <v>61</v>
      </c>
      <c r="K973" s="9" t="s">
        <v>865</v>
      </c>
      <c r="L973" s="9" t="s">
        <v>792</v>
      </c>
      <c r="M973" s="9" t="s">
        <v>1409</v>
      </c>
      <c r="N973" s="9"/>
      <c r="O973" s="9" t="s">
        <v>788</v>
      </c>
      <c r="P973" s="9" t="s">
        <v>1108</v>
      </c>
      <c r="Q973" s="9" t="s">
        <v>1409</v>
      </c>
      <c r="R973" s="9" t="s">
        <v>1454</v>
      </c>
      <c r="S973" s="9" t="s">
        <v>791</v>
      </c>
      <c r="T973" s="9"/>
      <c r="U973" s="9"/>
      <c r="V973" s="12" t="s">
        <v>768</v>
      </c>
    </row>
    <row r="974" spans="1:22" s="383" customFormat="1" ht="33.75" outlineLevel="1" x14ac:dyDescent="0.2">
      <c r="A974" s="405">
        <v>971</v>
      </c>
      <c r="C974" s="9" t="str">
        <f t="shared" si="26"/>
        <v>3</v>
      </c>
      <c r="D974" s="9" t="s">
        <v>397</v>
      </c>
      <c r="E974" s="9"/>
      <c r="F974" s="8"/>
      <c r="G974" s="9"/>
      <c r="H974" s="9" t="s">
        <v>878</v>
      </c>
      <c r="I974" s="10" t="s">
        <v>1567</v>
      </c>
      <c r="J974" s="9">
        <v>61</v>
      </c>
      <c r="K974" s="9" t="s">
        <v>909</v>
      </c>
      <c r="L974" s="9" t="s">
        <v>872</v>
      </c>
      <c r="M974" s="9" t="s">
        <v>784</v>
      </c>
      <c r="N974" s="9"/>
      <c r="O974" s="9" t="s">
        <v>874</v>
      </c>
      <c r="P974" s="9" t="s">
        <v>1108</v>
      </c>
      <c r="Q974" s="9" t="s">
        <v>784</v>
      </c>
      <c r="R974" s="9" t="s">
        <v>1454</v>
      </c>
      <c r="S974" s="9" t="s">
        <v>791</v>
      </c>
      <c r="T974" s="9"/>
      <c r="U974" s="9"/>
      <c r="V974" s="11"/>
    </row>
    <row r="975" spans="1:22" s="383" customFormat="1" ht="67.5" outlineLevel="1" x14ac:dyDescent="0.2">
      <c r="A975" s="405">
        <v>972</v>
      </c>
      <c r="C975" s="9" t="str">
        <f t="shared" si="26"/>
        <v>3</v>
      </c>
      <c r="D975" s="9" t="s">
        <v>398</v>
      </c>
      <c r="E975" s="9" t="s">
        <v>1568</v>
      </c>
      <c r="F975" s="8">
        <v>46035</v>
      </c>
      <c r="G975" s="9" t="s">
        <v>767</v>
      </c>
      <c r="H975" s="9" t="s">
        <v>878</v>
      </c>
      <c r="I975" s="10" t="s">
        <v>1569</v>
      </c>
      <c r="J975" s="9">
        <v>62</v>
      </c>
      <c r="K975" s="9" t="s">
        <v>1570</v>
      </c>
      <c r="L975" s="9" t="s">
        <v>792</v>
      </c>
      <c r="M975" s="9" t="s">
        <v>1409</v>
      </c>
      <c r="N975" s="9"/>
      <c r="O975" s="9" t="s">
        <v>788</v>
      </c>
      <c r="P975" s="9" t="s">
        <v>1108</v>
      </c>
      <c r="Q975" s="9" t="s">
        <v>1409</v>
      </c>
      <c r="R975" s="9" t="s">
        <v>1454</v>
      </c>
      <c r="S975" s="9" t="s">
        <v>791</v>
      </c>
      <c r="T975" s="9"/>
      <c r="U975" s="9"/>
      <c r="V975" s="12" t="s">
        <v>768</v>
      </c>
    </row>
    <row r="976" spans="1:22" s="383" customFormat="1" ht="39" outlineLevel="1" x14ac:dyDescent="0.2">
      <c r="A976" s="405">
        <v>973</v>
      </c>
      <c r="C976" s="9" t="str">
        <f t="shared" si="26"/>
        <v>3</v>
      </c>
      <c r="D976" s="9" t="s">
        <v>391</v>
      </c>
      <c r="E976" s="9" t="s">
        <v>1571</v>
      </c>
      <c r="F976" s="8">
        <v>46150</v>
      </c>
      <c r="G976" s="9" t="s">
        <v>767</v>
      </c>
      <c r="H976" s="9" t="s">
        <v>878</v>
      </c>
      <c r="I976" s="10" t="s">
        <v>1572</v>
      </c>
      <c r="J976" s="9">
        <v>60</v>
      </c>
      <c r="K976" s="9" t="s">
        <v>909</v>
      </c>
      <c r="L976" s="9" t="s">
        <v>872</v>
      </c>
      <c r="M976" s="9" t="s">
        <v>784</v>
      </c>
      <c r="N976" s="9"/>
      <c r="O976" s="9" t="s">
        <v>874</v>
      </c>
      <c r="P976" s="9" t="s">
        <v>1108</v>
      </c>
      <c r="Q976" s="9" t="s">
        <v>784</v>
      </c>
      <c r="R976" s="9" t="s">
        <v>1454</v>
      </c>
      <c r="S976" s="9" t="s">
        <v>791</v>
      </c>
      <c r="T976" s="9"/>
      <c r="U976" s="9"/>
      <c r="V976" s="12" t="s">
        <v>768</v>
      </c>
    </row>
    <row r="977" spans="1:22" s="383" customFormat="1" ht="33.75" outlineLevel="1" x14ac:dyDescent="0.2">
      <c r="A977" s="405">
        <v>974</v>
      </c>
      <c r="C977" s="9" t="str">
        <f t="shared" si="26"/>
        <v>3</v>
      </c>
      <c r="D977" s="9" t="s">
        <v>431</v>
      </c>
      <c r="E977" s="9"/>
      <c r="F977" s="8"/>
      <c r="G977" s="9"/>
      <c r="H977" s="9" t="s">
        <v>878</v>
      </c>
      <c r="I977" s="10" t="s">
        <v>1573</v>
      </c>
      <c r="J977" s="9">
        <v>43</v>
      </c>
      <c r="K977" s="9" t="s">
        <v>909</v>
      </c>
      <c r="L977" s="9" t="s">
        <v>872</v>
      </c>
      <c r="M977" s="9" t="s">
        <v>784</v>
      </c>
      <c r="N977" s="9"/>
      <c r="O977" s="9" t="s">
        <v>874</v>
      </c>
      <c r="P977" s="9" t="s">
        <v>1108</v>
      </c>
      <c r="Q977" s="9" t="s">
        <v>784</v>
      </c>
      <c r="R977" s="9" t="s">
        <v>1454</v>
      </c>
      <c r="S977" s="9" t="s">
        <v>791</v>
      </c>
      <c r="T977" s="9"/>
      <c r="U977" s="9"/>
      <c r="V977" s="11"/>
    </row>
    <row r="978" spans="1:22" s="392" customFormat="1" ht="39" outlineLevel="1" x14ac:dyDescent="0.2">
      <c r="A978" s="405">
        <v>975</v>
      </c>
      <c r="C978" s="14" t="str">
        <f t="shared" si="26"/>
        <v/>
      </c>
      <c r="D978" s="14"/>
      <c r="E978" s="14"/>
      <c r="F978" s="15"/>
      <c r="G978" s="14"/>
      <c r="H978" s="14" t="s">
        <v>878</v>
      </c>
      <c r="I978" s="16" t="s">
        <v>1574</v>
      </c>
      <c r="J978" s="14">
        <v>39</v>
      </c>
      <c r="K978" s="14" t="s">
        <v>1301</v>
      </c>
      <c r="L978" s="14"/>
      <c r="M978" s="14"/>
      <c r="N978" s="14"/>
      <c r="O978" s="14"/>
      <c r="P978" s="14" t="s">
        <v>1108</v>
      </c>
      <c r="Q978" s="14"/>
      <c r="R978" s="14" t="s">
        <v>1454</v>
      </c>
      <c r="S978" s="14" t="s">
        <v>791</v>
      </c>
      <c r="T978" s="14"/>
      <c r="U978" s="14"/>
      <c r="V978" s="18" t="s">
        <v>527</v>
      </c>
    </row>
    <row r="979" spans="1:22" s="383" customFormat="1" ht="67.5" outlineLevel="1" x14ac:dyDescent="0.2">
      <c r="A979" s="405">
        <v>976</v>
      </c>
      <c r="C979" s="9" t="str">
        <f t="shared" si="26"/>
        <v>3</v>
      </c>
      <c r="D979" s="9" t="s">
        <v>437</v>
      </c>
      <c r="E979" s="19" t="s">
        <v>1575</v>
      </c>
      <c r="F979" s="8" t="s">
        <v>1576</v>
      </c>
      <c r="G979" s="9"/>
      <c r="H979" s="9" t="s">
        <v>878</v>
      </c>
      <c r="I979" s="10" t="s">
        <v>1577</v>
      </c>
      <c r="J979" s="9">
        <v>32</v>
      </c>
      <c r="K979" s="9" t="s">
        <v>909</v>
      </c>
      <c r="L979" s="9" t="s">
        <v>872</v>
      </c>
      <c r="M979" s="9" t="s">
        <v>784</v>
      </c>
      <c r="N979" s="9"/>
      <c r="O979" s="9" t="s">
        <v>874</v>
      </c>
      <c r="P979" s="9" t="s">
        <v>1108</v>
      </c>
      <c r="Q979" s="9" t="s">
        <v>784</v>
      </c>
      <c r="R979" s="9" t="s">
        <v>1454</v>
      </c>
      <c r="S979" s="9" t="s">
        <v>791</v>
      </c>
      <c r="T979" s="9"/>
      <c r="U979" s="9"/>
      <c r="V979" s="11"/>
    </row>
    <row r="980" spans="1:22" s="383" customFormat="1" ht="33.75" outlineLevel="1" x14ac:dyDescent="0.2">
      <c r="A980" s="405">
        <v>977</v>
      </c>
      <c r="C980" s="9" t="str">
        <f t="shared" si="26"/>
        <v>3</v>
      </c>
      <c r="D980" s="9" t="s">
        <v>436</v>
      </c>
      <c r="E980" s="9"/>
      <c r="F980" s="8"/>
      <c r="G980" s="9"/>
      <c r="H980" s="9" t="s">
        <v>878</v>
      </c>
      <c r="I980" s="10" t="s">
        <v>1578</v>
      </c>
      <c r="J980" s="9"/>
      <c r="K980" s="9" t="s">
        <v>1124</v>
      </c>
      <c r="L980" s="9" t="s">
        <v>792</v>
      </c>
      <c r="M980" s="9" t="s">
        <v>886</v>
      </c>
      <c r="N980" s="9"/>
      <c r="O980" s="9" t="s">
        <v>788</v>
      </c>
      <c r="P980" s="9" t="s">
        <v>1108</v>
      </c>
      <c r="Q980" s="9" t="s">
        <v>886</v>
      </c>
      <c r="R980" s="9" t="s">
        <v>1454</v>
      </c>
      <c r="S980" s="9" t="s">
        <v>791</v>
      </c>
      <c r="T980" s="9"/>
      <c r="U980" s="9"/>
      <c r="V980" s="11"/>
    </row>
    <row r="981" spans="1:22" s="383" customFormat="1" ht="39" outlineLevel="1" x14ac:dyDescent="0.2">
      <c r="A981" s="405">
        <v>978</v>
      </c>
      <c r="C981" s="9" t="str">
        <f t="shared" si="26"/>
        <v>3</v>
      </c>
      <c r="D981" s="9" t="s">
        <v>389</v>
      </c>
      <c r="E981" s="9" t="s">
        <v>1579</v>
      </c>
      <c r="F981" s="8">
        <v>46037</v>
      </c>
      <c r="G981" s="9" t="s">
        <v>767</v>
      </c>
      <c r="H981" s="9" t="s">
        <v>878</v>
      </c>
      <c r="I981" s="10" t="s">
        <v>1580</v>
      </c>
      <c r="J981" s="9">
        <v>58</v>
      </c>
      <c r="K981" s="9" t="s">
        <v>1124</v>
      </c>
      <c r="L981" s="9" t="s">
        <v>792</v>
      </c>
      <c r="M981" s="9" t="s">
        <v>886</v>
      </c>
      <c r="N981" s="9"/>
      <c r="O981" s="9" t="s">
        <v>788</v>
      </c>
      <c r="P981" s="9" t="s">
        <v>1108</v>
      </c>
      <c r="Q981" s="9" t="s">
        <v>886</v>
      </c>
      <c r="R981" s="9" t="s">
        <v>1454</v>
      </c>
      <c r="S981" s="9" t="s">
        <v>791</v>
      </c>
      <c r="T981" s="9"/>
      <c r="U981" s="9"/>
      <c r="V981" s="12" t="s">
        <v>768</v>
      </c>
    </row>
    <row r="982" spans="1:22" s="383" customFormat="1" ht="33.75" outlineLevel="1" x14ac:dyDescent="0.2">
      <c r="A982" s="405">
        <v>979</v>
      </c>
      <c r="C982" s="9" t="str">
        <f t="shared" si="26"/>
        <v>3</v>
      </c>
      <c r="D982" s="9" t="s">
        <v>1581</v>
      </c>
      <c r="E982" s="9"/>
      <c r="F982" s="8"/>
      <c r="G982" s="9"/>
      <c r="H982" s="9" t="s">
        <v>878</v>
      </c>
      <c r="I982" s="10" t="s">
        <v>1582</v>
      </c>
      <c r="J982" s="9"/>
      <c r="K982" s="9" t="s">
        <v>909</v>
      </c>
      <c r="L982" s="9" t="s">
        <v>872</v>
      </c>
      <c r="M982" s="9" t="s">
        <v>784</v>
      </c>
      <c r="N982" s="9"/>
      <c r="O982" s="9" t="s">
        <v>874</v>
      </c>
      <c r="P982" s="9" t="s">
        <v>1108</v>
      </c>
      <c r="Q982" s="9" t="s">
        <v>784</v>
      </c>
      <c r="R982" s="9" t="s">
        <v>1454</v>
      </c>
      <c r="S982" s="9" t="s">
        <v>791</v>
      </c>
      <c r="T982" s="9"/>
      <c r="U982" s="9"/>
      <c r="V982" s="11"/>
    </row>
    <row r="983" spans="1:22" s="383" customFormat="1" ht="35.25" outlineLevel="1" x14ac:dyDescent="0.2">
      <c r="A983" s="405">
        <v>980</v>
      </c>
      <c r="C983" s="387" t="str">
        <f t="shared" si="26"/>
        <v/>
      </c>
      <c r="D983" s="387"/>
      <c r="E983" s="387"/>
      <c r="F983" s="387"/>
      <c r="G983" s="387"/>
      <c r="H983" s="387"/>
      <c r="I983" s="388" t="s">
        <v>2659</v>
      </c>
      <c r="J983" s="387"/>
      <c r="K983" s="387"/>
      <c r="L983" s="387"/>
      <c r="M983" s="387"/>
      <c r="N983" s="387"/>
      <c r="O983" s="387"/>
      <c r="P983" s="387"/>
      <c r="Q983" s="387"/>
      <c r="R983" s="387"/>
      <c r="S983" s="387"/>
      <c r="T983" s="387"/>
      <c r="U983" s="387"/>
      <c r="V983" s="387"/>
    </row>
    <row r="984" spans="1:22" s="383" customFormat="1" ht="35.25" outlineLevel="1" x14ac:dyDescent="0.2">
      <c r="A984" s="405">
        <v>981</v>
      </c>
      <c r="C984" s="387" t="str">
        <f t="shared" si="26"/>
        <v/>
      </c>
      <c r="D984" s="387"/>
      <c r="E984" s="387"/>
      <c r="F984" s="387"/>
      <c r="G984" s="387"/>
      <c r="H984" s="387"/>
      <c r="I984" s="388" t="s">
        <v>2660</v>
      </c>
      <c r="J984" s="387"/>
      <c r="K984" s="387"/>
      <c r="L984" s="387"/>
      <c r="M984" s="387"/>
      <c r="N984" s="387"/>
      <c r="O984" s="387"/>
      <c r="P984" s="387"/>
      <c r="Q984" s="387"/>
      <c r="R984" s="387"/>
      <c r="S984" s="387"/>
      <c r="T984" s="387"/>
      <c r="U984" s="387"/>
      <c r="V984" s="387"/>
    </row>
    <row r="985" spans="1:22" s="383" customFormat="1" ht="39" outlineLevel="1" x14ac:dyDescent="0.2">
      <c r="A985" s="405">
        <v>982</v>
      </c>
      <c r="C985" s="9" t="str">
        <f t="shared" si="26"/>
        <v>5</v>
      </c>
      <c r="D985" s="9" t="s">
        <v>3475</v>
      </c>
      <c r="E985" s="9" t="s">
        <v>3476</v>
      </c>
      <c r="F985" s="25" t="s">
        <v>3477</v>
      </c>
      <c r="G985" s="9" t="s">
        <v>767</v>
      </c>
      <c r="H985" s="11"/>
      <c r="I985" s="10" t="s">
        <v>3478</v>
      </c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2"/>
    </row>
    <row r="986" spans="1:22" s="392" customFormat="1" ht="39" outlineLevel="1" x14ac:dyDescent="0.2">
      <c r="A986" s="405">
        <v>983</v>
      </c>
      <c r="C986" s="14" t="str">
        <f t="shared" si="26"/>
        <v>5</v>
      </c>
      <c r="D986" s="14" t="s">
        <v>3479</v>
      </c>
      <c r="E986" s="14"/>
      <c r="F986" s="15"/>
      <c r="G986" s="14"/>
      <c r="H986" s="17"/>
      <c r="I986" s="16" t="s">
        <v>3480</v>
      </c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8" t="s">
        <v>527</v>
      </c>
    </row>
    <row r="987" spans="1:22" s="392" customFormat="1" ht="39" outlineLevel="1" x14ac:dyDescent="0.2">
      <c r="A987" s="405">
        <v>984</v>
      </c>
      <c r="C987" s="14" t="str">
        <f t="shared" si="26"/>
        <v>5</v>
      </c>
      <c r="D987" s="14" t="s">
        <v>3481</v>
      </c>
      <c r="E987" s="14"/>
      <c r="F987" s="15"/>
      <c r="G987" s="14"/>
      <c r="H987" s="17"/>
      <c r="I987" s="16" t="s">
        <v>3482</v>
      </c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8" t="s">
        <v>527</v>
      </c>
    </row>
    <row r="988" spans="1:22" s="383" customFormat="1" ht="39" outlineLevel="1" x14ac:dyDescent="0.2">
      <c r="A988" s="405">
        <v>985</v>
      </c>
      <c r="C988" s="9" t="str">
        <f t="shared" si="26"/>
        <v>5</v>
      </c>
      <c r="D988" s="9" t="s">
        <v>3483</v>
      </c>
      <c r="E988" s="9" t="s">
        <v>3484</v>
      </c>
      <c r="F988" s="8">
        <v>46216</v>
      </c>
      <c r="G988" s="9" t="s">
        <v>767</v>
      </c>
      <c r="H988" s="11"/>
      <c r="I988" s="10" t="s">
        <v>3485</v>
      </c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2" t="s">
        <v>768</v>
      </c>
    </row>
    <row r="989" spans="1:22" s="392" customFormat="1" ht="33.75" outlineLevel="1" x14ac:dyDescent="0.2">
      <c r="A989" s="405">
        <v>986</v>
      </c>
      <c r="C989" s="14" t="str">
        <f t="shared" si="26"/>
        <v>5</v>
      </c>
      <c r="D989" s="14" t="s">
        <v>3486</v>
      </c>
      <c r="E989" s="14"/>
      <c r="F989" s="15"/>
      <c r="G989" s="14"/>
      <c r="H989" s="17"/>
      <c r="I989" s="16" t="s">
        <v>3487</v>
      </c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</row>
    <row r="990" spans="1:22" s="383" customFormat="1" ht="39" outlineLevel="1" x14ac:dyDescent="0.2">
      <c r="A990" s="405">
        <v>987</v>
      </c>
      <c r="C990" s="9" t="str">
        <f t="shared" si="26"/>
        <v>5</v>
      </c>
      <c r="D990" s="9" t="s">
        <v>3486</v>
      </c>
      <c r="E990" s="9" t="s">
        <v>3488</v>
      </c>
      <c r="F990" s="8">
        <v>45981</v>
      </c>
      <c r="G990" s="9" t="s">
        <v>767</v>
      </c>
      <c r="H990" s="11"/>
      <c r="I990" s="10" t="s">
        <v>3489</v>
      </c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2" t="s">
        <v>768</v>
      </c>
    </row>
    <row r="991" spans="1:22" s="383" customFormat="1" ht="33.75" outlineLevel="1" x14ac:dyDescent="0.2">
      <c r="A991" s="405">
        <v>988</v>
      </c>
      <c r="C991" s="9" t="str">
        <f t="shared" si="26"/>
        <v>5</v>
      </c>
      <c r="D991" s="9" t="s">
        <v>3490</v>
      </c>
      <c r="E991" s="9"/>
      <c r="F991" s="8"/>
      <c r="G991" s="9"/>
      <c r="H991" s="11"/>
      <c r="I991" s="10" t="s">
        <v>3491</v>
      </c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 spans="1:22" s="383" customFormat="1" ht="33.75" outlineLevel="1" x14ac:dyDescent="0.2">
      <c r="A992" s="405">
        <v>989</v>
      </c>
      <c r="C992" s="9" t="str">
        <f t="shared" si="26"/>
        <v>5</v>
      </c>
      <c r="D992" s="9" t="s">
        <v>3492</v>
      </c>
      <c r="E992" s="9"/>
      <c r="F992" s="8"/>
      <c r="G992" s="9"/>
      <c r="H992" s="11"/>
      <c r="I992" s="10" t="s">
        <v>3493</v>
      </c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 spans="1:22" s="392" customFormat="1" ht="39" outlineLevel="1" x14ac:dyDescent="0.2">
      <c r="A993" s="405">
        <v>990</v>
      </c>
      <c r="C993" s="14" t="str">
        <f t="shared" si="26"/>
        <v/>
      </c>
      <c r="D993" s="14"/>
      <c r="E993" s="14"/>
      <c r="F993" s="15"/>
      <c r="G993" s="14"/>
      <c r="H993" s="17"/>
      <c r="I993" s="16" t="s">
        <v>3494</v>
      </c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8" t="s">
        <v>527</v>
      </c>
    </row>
    <row r="994" spans="1:22" s="392" customFormat="1" ht="39" outlineLevel="1" x14ac:dyDescent="0.2">
      <c r="A994" s="405">
        <v>991</v>
      </c>
      <c r="C994" s="14" t="str">
        <f t="shared" si="26"/>
        <v/>
      </c>
      <c r="D994" s="14"/>
      <c r="E994" s="14"/>
      <c r="F994" s="15"/>
      <c r="G994" s="14"/>
      <c r="H994" s="17"/>
      <c r="I994" s="16" t="s">
        <v>3495</v>
      </c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8" t="s">
        <v>527</v>
      </c>
    </row>
    <row r="995" spans="1:22" s="383" customFormat="1" ht="33.75" outlineLevel="1" x14ac:dyDescent="0.2">
      <c r="A995" s="405">
        <v>992</v>
      </c>
      <c r="C995" s="9" t="str">
        <f t="shared" si="26"/>
        <v>5</v>
      </c>
      <c r="D995" s="9" t="s">
        <v>3496</v>
      </c>
      <c r="E995" s="9"/>
      <c r="F995" s="8"/>
      <c r="G995" s="9"/>
      <c r="H995" s="11"/>
      <c r="I995" s="10" t="s">
        <v>3497</v>
      </c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 spans="1:22" s="383" customFormat="1" ht="35.25" outlineLevel="1" x14ac:dyDescent="0.2">
      <c r="A996" s="405">
        <v>993</v>
      </c>
      <c r="C996" s="387" t="str">
        <f t="shared" si="26"/>
        <v/>
      </c>
      <c r="D996" s="387"/>
      <c r="E996" s="387"/>
      <c r="F996" s="387"/>
      <c r="G996" s="387"/>
      <c r="H996" s="387"/>
      <c r="I996" s="388" t="s">
        <v>2683</v>
      </c>
      <c r="J996" s="387"/>
      <c r="K996" s="387"/>
      <c r="L996" s="387"/>
      <c r="M996" s="387"/>
      <c r="N996" s="387"/>
      <c r="O996" s="387"/>
      <c r="P996" s="387"/>
      <c r="Q996" s="387"/>
      <c r="R996" s="387"/>
      <c r="S996" s="387"/>
      <c r="T996" s="387"/>
      <c r="U996" s="387"/>
      <c r="V996" s="387"/>
    </row>
    <row r="997" spans="1:22" s="383" customFormat="1" ht="67.5" outlineLevel="1" x14ac:dyDescent="0.2">
      <c r="A997" s="405">
        <v>994</v>
      </c>
      <c r="C997" s="9" t="str">
        <f t="shared" si="26"/>
        <v>6</v>
      </c>
      <c r="D997" s="9" t="s">
        <v>2342</v>
      </c>
      <c r="E997" s="19" t="s">
        <v>3498</v>
      </c>
      <c r="F997" s="8" t="s">
        <v>3499</v>
      </c>
      <c r="G997" s="9"/>
      <c r="H997" s="8"/>
      <c r="I997" s="10" t="s">
        <v>2343</v>
      </c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  <row r="998" spans="1:22" s="383" customFormat="1" ht="101.25" outlineLevel="1" x14ac:dyDescent="0.2">
      <c r="A998" s="405">
        <v>995</v>
      </c>
      <c r="C998" s="9" t="str">
        <f t="shared" si="26"/>
        <v>6</v>
      </c>
      <c r="D998" s="9" t="s">
        <v>2070</v>
      </c>
      <c r="E998" s="19" t="s">
        <v>3500</v>
      </c>
      <c r="F998" s="8" t="s">
        <v>3501</v>
      </c>
      <c r="G998" s="9"/>
      <c r="H998" s="8"/>
      <c r="I998" s="10" t="s">
        <v>2071</v>
      </c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</row>
    <row r="999" spans="1:22" s="383" customFormat="1" ht="39" outlineLevel="1" x14ac:dyDescent="0.2">
      <c r="A999" s="405">
        <v>996</v>
      </c>
      <c r="B999" s="393"/>
      <c r="C999" s="9" t="str">
        <f t="shared" si="26"/>
        <v>6</v>
      </c>
      <c r="D999" s="9" t="s">
        <v>3502</v>
      </c>
      <c r="E999" s="9" t="s">
        <v>3503</v>
      </c>
      <c r="F999" s="8">
        <v>46157</v>
      </c>
      <c r="G999" s="9" t="s">
        <v>767</v>
      </c>
      <c r="H999" s="8" t="s">
        <v>3504</v>
      </c>
      <c r="I999" s="10" t="s">
        <v>3505</v>
      </c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2" t="s">
        <v>768</v>
      </c>
    </row>
    <row r="1000" spans="1:22" s="383" customFormat="1" ht="67.5" outlineLevel="1" x14ac:dyDescent="0.2">
      <c r="A1000" s="405">
        <v>997</v>
      </c>
      <c r="C1000" s="9" t="str">
        <f t="shared" si="26"/>
        <v>6</v>
      </c>
      <c r="D1000" s="9" t="s">
        <v>2346</v>
      </c>
      <c r="E1000" s="19" t="s">
        <v>3506</v>
      </c>
      <c r="F1000" s="8"/>
      <c r="G1000" s="9"/>
      <c r="H1000" s="8"/>
      <c r="I1000" s="10" t="s">
        <v>2347</v>
      </c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</row>
    <row r="1001" spans="1:22" s="383" customFormat="1" ht="33.75" outlineLevel="1" x14ac:dyDescent="0.2">
      <c r="A1001" s="405">
        <v>998</v>
      </c>
      <c r="C1001" s="9" t="str">
        <f t="shared" si="26"/>
        <v>6</v>
      </c>
      <c r="D1001" s="9" t="s">
        <v>3507</v>
      </c>
      <c r="E1001" s="9"/>
      <c r="F1001" s="8"/>
      <c r="G1001" s="9"/>
      <c r="H1001" s="8" t="s">
        <v>878</v>
      </c>
      <c r="I1001" s="10" t="s">
        <v>3508</v>
      </c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</row>
    <row r="1002" spans="1:22" s="383" customFormat="1" ht="33.75" outlineLevel="1" x14ac:dyDescent="0.2">
      <c r="A1002" s="405">
        <v>999</v>
      </c>
      <c r="C1002" s="9" t="str">
        <f t="shared" si="26"/>
        <v>6</v>
      </c>
      <c r="D1002" s="9" t="s">
        <v>2350</v>
      </c>
      <c r="E1002" s="9"/>
      <c r="F1002" s="8"/>
      <c r="G1002" s="9"/>
      <c r="H1002" s="8" t="s">
        <v>878</v>
      </c>
      <c r="I1002" s="10" t="s">
        <v>2351</v>
      </c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</row>
    <row r="1003" spans="1:22" s="383" customFormat="1" ht="33.75" outlineLevel="1" x14ac:dyDescent="0.2">
      <c r="A1003" s="405">
        <v>1000</v>
      </c>
      <c r="C1003" s="9" t="str">
        <f t="shared" si="26"/>
        <v>6</v>
      </c>
      <c r="D1003" s="9" t="s">
        <v>2075</v>
      </c>
      <c r="E1003" s="9"/>
      <c r="F1003" s="8"/>
      <c r="G1003" s="9"/>
      <c r="H1003" s="8" t="s">
        <v>878</v>
      </c>
      <c r="I1003" s="10" t="s">
        <v>2076</v>
      </c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</row>
    <row r="1004" spans="1:22" s="383" customFormat="1" ht="67.5" outlineLevel="1" x14ac:dyDescent="0.2">
      <c r="A1004" s="405">
        <v>1001</v>
      </c>
      <c r="C1004" s="9" t="str">
        <f t="shared" si="26"/>
        <v>6</v>
      </c>
      <c r="D1004" s="9" t="s">
        <v>2081</v>
      </c>
      <c r="E1004" s="19" t="s">
        <v>3509</v>
      </c>
      <c r="F1004" s="8"/>
      <c r="G1004" s="9"/>
      <c r="H1004" s="8" t="s">
        <v>878</v>
      </c>
      <c r="I1004" s="10" t="s">
        <v>2082</v>
      </c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</row>
    <row r="1005" spans="1:22" s="383" customFormat="1" ht="67.5" outlineLevel="1" x14ac:dyDescent="0.2">
      <c r="A1005" s="405">
        <v>1002</v>
      </c>
      <c r="B1005" s="393"/>
      <c r="C1005" s="9" t="str">
        <f t="shared" si="26"/>
        <v>6</v>
      </c>
      <c r="D1005" s="9" t="s">
        <v>2085</v>
      </c>
      <c r="E1005" s="9" t="s">
        <v>3510</v>
      </c>
      <c r="F1005" s="8">
        <v>46218</v>
      </c>
      <c r="G1005" s="9" t="s">
        <v>767</v>
      </c>
      <c r="H1005" s="8" t="s">
        <v>878</v>
      </c>
      <c r="I1005" s="10" t="s">
        <v>2086</v>
      </c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2" t="s">
        <v>768</v>
      </c>
    </row>
    <row r="1006" spans="1:22" s="383" customFormat="1" ht="33.75" outlineLevel="1" x14ac:dyDescent="0.2">
      <c r="A1006" s="405">
        <v>1003</v>
      </c>
      <c r="C1006" s="9" t="str">
        <f t="shared" si="26"/>
        <v>6</v>
      </c>
      <c r="D1006" s="9" t="s">
        <v>3511</v>
      </c>
      <c r="E1006" s="9"/>
      <c r="F1006" s="8"/>
      <c r="G1006" s="9"/>
      <c r="H1006" s="8"/>
      <c r="I1006" s="10" t="s">
        <v>3512</v>
      </c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</row>
    <row r="1007" spans="1:22" s="383" customFormat="1" ht="33.75" outlineLevel="1" x14ac:dyDescent="0.2">
      <c r="A1007" s="405">
        <v>1004</v>
      </c>
      <c r="C1007" s="9" t="str">
        <f t="shared" si="26"/>
        <v>6</v>
      </c>
      <c r="D1007" s="9" t="s">
        <v>3513</v>
      </c>
      <c r="E1007" s="9"/>
      <c r="F1007" s="8"/>
      <c r="G1007" s="9"/>
      <c r="H1007" s="8"/>
      <c r="I1007" s="10" t="s">
        <v>3514</v>
      </c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</row>
    <row r="1008" spans="1:22" s="383" customFormat="1" ht="67.5" outlineLevel="1" x14ac:dyDescent="0.2">
      <c r="A1008" s="405">
        <v>1005</v>
      </c>
      <c r="B1008" s="393"/>
      <c r="C1008" s="9" t="str">
        <f t="shared" si="26"/>
        <v>6</v>
      </c>
      <c r="D1008" s="9" t="s">
        <v>2089</v>
      </c>
      <c r="E1008" s="9" t="s">
        <v>3515</v>
      </c>
      <c r="F1008" s="8">
        <v>46218</v>
      </c>
      <c r="G1008" s="9" t="s">
        <v>767</v>
      </c>
      <c r="H1008" s="8" t="s">
        <v>878</v>
      </c>
      <c r="I1008" s="10" t="s">
        <v>2090</v>
      </c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2" t="s">
        <v>768</v>
      </c>
    </row>
    <row r="1009" spans="1:22" s="383" customFormat="1" ht="67.5" outlineLevel="1" x14ac:dyDescent="0.2">
      <c r="A1009" s="405">
        <v>1006</v>
      </c>
      <c r="B1009" s="393"/>
      <c r="C1009" s="9" t="str">
        <f t="shared" si="26"/>
        <v>6</v>
      </c>
      <c r="D1009" s="9" t="s">
        <v>2093</v>
      </c>
      <c r="E1009" s="9" t="s">
        <v>3516</v>
      </c>
      <c r="F1009" s="8">
        <v>46218</v>
      </c>
      <c r="G1009" s="9" t="s">
        <v>767</v>
      </c>
      <c r="H1009" s="8" t="s">
        <v>878</v>
      </c>
      <c r="I1009" s="10" t="s">
        <v>2094</v>
      </c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2" t="s">
        <v>768</v>
      </c>
    </row>
    <row r="1010" spans="1:22" s="383" customFormat="1" ht="39" outlineLevel="1" x14ac:dyDescent="0.2">
      <c r="A1010" s="405">
        <v>1007</v>
      </c>
      <c r="B1010" s="393"/>
      <c r="C1010" s="9" t="str">
        <f t="shared" si="26"/>
        <v>6</v>
      </c>
      <c r="D1010" s="9" t="s">
        <v>3517</v>
      </c>
      <c r="E1010" s="9" t="s">
        <v>3518</v>
      </c>
      <c r="F1010" s="8">
        <v>46093</v>
      </c>
      <c r="G1010" s="9" t="s">
        <v>767</v>
      </c>
      <c r="H1010" s="8" t="s">
        <v>878</v>
      </c>
      <c r="I1010" s="10" t="s">
        <v>3519</v>
      </c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2" t="s">
        <v>768</v>
      </c>
    </row>
    <row r="1011" spans="1:22" s="383" customFormat="1" ht="39" outlineLevel="1" x14ac:dyDescent="0.2">
      <c r="A1011" s="405">
        <v>1008</v>
      </c>
      <c r="B1011" s="393"/>
      <c r="C1011" s="9" t="str">
        <f t="shared" si="26"/>
        <v>6</v>
      </c>
      <c r="D1011" s="9" t="s">
        <v>3520</v>
      </c>
      <c r="E1011" s="9" t="s">
        <v>3521</v>
      </c>
      <c r="F1011" s="8">
        <v>46097</v>
      </c>
      <c r="G1011" s="9" t="s">
        <v>767</v>
      </c>
      <c r="H1011" s="8" t="s">
        <v>878</v>
      </c>
      <c r="I1011" s="10" t="s">
        <v>3522</v>
      </c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2" t="s">
        <v>768</v>
      </c>
    </row>
    <row r="1012" spans="1:22" s="383" customFormat="1" ht="39" outlineLevel="1" x14ac:dyDescent="0.2">
      <c r="A1012" s="405">
        <v>1009</v>
      </c>
      <c r="B1012" s="393"/>
      <c r="C1012" s="9" t="str">
        <f t="shared" si="26"/>
        <v>6</v>
      </c>
      <c r="D1012" s="9" t="s">
        <v>3523</v>
      </c>
      <c r="E1012" s="9" t="s">
        <v>3524</v>
      </c>
      <c r="F1012" s="8">
        <v>46071</v>
      </c>
      <c r="G1012" s="9" t="s">
        <v>767</v>
      </c>
      <c r="H1012" s="8" t="s">
        <v>878</v>
      </c>
      <c r="I1012" s="10" t="s">
        <v>3525</v>
      </c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2" t="s">
        <v>768</v>
      </c>
    </row>
    <row r="1013" spans="1:22" s="383" customFormat="1" ht="33.75" outlineLevel="1" x14ac:dyDescent="0.2">
      <c r="A1013" s="405">
        <v>1010</v>
      </c>
      <c r="C1013" s="9" t="str">
        <f t="shared" si="26"/>
        <v>6</v>
      </c>
      <c r="D1013" s="9" t="s">
        <v>2097</v>
      </c>
      <c r="E1013" s="9"/>
      <c r="F1013" s="8"/>
      <c r="G1013" s="9"/>
      <c r="H1013" s="8"/>
      <c r="I1013" s="10" t="s">
        <v>2098</v>
      </c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</row>
    <row r="1014" spans="1:22" s="383" customFormat="1" ht="39" outlineLevel="1" x14ac:dyDescent="0.2">
      <c r="A1014" s="405">
        <v>1011</v>
      </c>
      <c r="B1014" s="393"/>
      <c r="C1014" s="9" t="str">
        <f t="shared" si="26"/>
        <v>6</v>
      </c>
      <c r="D1014" s="9" t="s">
        <v>3526</v>
      </c>
      <c r="E1014" s="9" t="s">
        <v>3527</v>
      </c>
      <c r="F1014" s="8">
        <v>46105</v>
      </c>
      <c r="G1014" s="9" t="s">
        <v>767</v>
      </c>
      <c r="H1014" s="8" t="s">
        <v>878</v>
      </c>
      <c r="I1014" s="10" t="s">
        <v>3528</v>
      </c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2" t="s">
        <v>768</v>
      </c>
    </row>
    <row r="1015" spans="1:22" s="383" customFormat="1" ht="39" outlineLevel="1" x14ac:dyDescent="0.2">
      <c r="A1015" s="405">
        <v>1012</v>
      </c>
      <c r="B1015" s="383" t="s">
        <v>549</v>
      </c>
      <c r="C1015" s="9" t="str">
        <f t="shared" si="26"/>
        <v>6</v>
      </c>
      <c r="D1015" s="9" t="s">
        <v>3529</v>
      </c>
      <c r="E1015" s="9" t="s">
        <v>3530</v>
      </c>
      <c r="F1015" s="8">
        <v>46132</v>
      </c>
      <c r="G1015" s="9" t="s">
        <v>767</v>
      </c>
      <c r="H1015" s="8" t="s">
        <v>878</v>
      </c>
      <c r="I1015" s="10" t="s">
        <v>3531</v>
      </c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2" t="s">
        <v>768</v>
      </c>
    </row>
    <row r="1016" spans="1:22" s="383" customFormat="1" ht="67.5" outlineLevel="1" x14ac:dyDescent="0.2">
      <c r="A1016" s="405">
        <v>1013</v>
      </c>
      <c r="B1016" s="383" t="s">
        <v>1868</v>
      </c>
      <c r="C1016" s="9" t="str">
        <f t="shared" si="26"/>
        <v>6</v>
      </c>
      <c r="D1016" s="9" t="s">
        <v>2103</v>
      </c>
      <c r="E1016" s="9" t="s">
        <v>3532</v>
      </c>
      <c r="F1016" s="8">
        <v>46218</v>
      </c>
      <c r="G1016" s="9" t="s">
        <v>767</v>
      </c>
      <c r="H1016" s="8" t="s">
        <v>878</v>
      </c>
      <c r="I1016" s="10" t="s">
        <v>3533</v>
      </c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2" t="s">
        <v>768</v>
      </c>
    </row>
    <row r="1017" spans="1:22" s="383" customFormat="1" ht="67.5" outlineLevel="1" x14ac:dyDescent="0.2">
      <c r="A1017" s="405">
        <v>1014</v>
      </c>
      <c r="B1017" s="383" t="s">
        <v>1869</v>
      </c>
      <c r="C1017" s="9" t="str">
        <f t="shared" si="26"/>
        <v>6</v>
      </c>
      <c r="D1017" s="9" t="s">
        <v>2107</v>
      </c>
      <c r="E1017" s="9" t="s">
        <v>3534</v>
      </c>
      <c r="F1017" s="8">
        <v>46218</v>
      </c>
      <c r="G1017" s="9" t="s">
        <v>767</v>
      </c>
      <c r="H1017" s="8" t="s">
        <v>878</v>
      </c>
      <c r="I1017" s="10" t="s">
        <v>2108</v>
      </c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2" t="s">
        <v>768</v>
      </c>
    </row>
    <row r="1018" spans="1:22" s="392" customFormat="1" ht="39" outlineLevel="1" x14ac:dyDescent="0.2">
      <c r="A1018" s="405">
        <v>1015</v>
      </c>
      <c r="C1018" s="14" t="str">
        <f t="shared" si="26"/>
        <v>6</v>
      </c>
      <c r="D1018" s="14" t="s">
        <v>3535</v>
      </c>
      <c r="E1018" s="14"/>
      <c r="F1018" s="15"/>
      <c r="G1018" s="14"/>
      <c r="H1018" s="15"/>
      <c r="I1018" s="16" t="s">
        <v>3536</v>
      </c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8" t="s">
        <v>527</v>
      </c>
    </row>
    <row r="1019" spans="1:22" s="383" customFormat="1" ht="39" outlineLevel="1" x14ac:dyDescent="0.2">
      <c r="A1019" s="405">
        <v>1016</v>
      </c>
      <c r="B1019" s="383" t="s">
        <v>1873</v>
      </c>
      <c r="C1019" s="9" t="str">
        <f t="shared" si="26"/>
        <v>6</v>
      </c>
      <c r="D1019" s="9" t="s">
        <v>3537</v>
      </c>
      <c r="E1019" s="9" t="s">
        <v>3538</v>
      </c>
      <c r="F1019" s="8">
        <v>46104</v>
      </c>
      <c r="G1019" s="9" t="s">
        <v>767</v>
      </c>
      <c r="H1019" s="8" t="s">
        <v>878</v>
      </c>
      <c r="I1019" s="10" t="s">
        <v>3539</v>
      </c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2" t="s">
        <v>768</v>
      </c>
    </row>
    <row r="1020" spans="1:22" s="383" customFormat="1" ht="67.5" outlineLevel="1" x14ac:dyDescent="0.2">
      <c r="A1020" s="405">
        <v>1017</v>
      </c>
      <c r="B1020" s="383" t="s">
        <v>1874</v>
      </c>
      <c r="C1020" s="9" t="str">
        <f t="shared" si="26"/>
        <v>6</v>
      </c>
      <c r="D1020" s="9" t="s">
        <v>2111</v>
      </c>
      <c r="E1020" s="9" t="s">
        <v>3540</v>
      </c>
      <c r="F1020" s="8">
        <v>46218</v>
      </c>
      <c r="G1020" s="9" t="s">
        <v>767</v>
      </c>
      <c r="H1020" s="8" t="s">
        <v>878</v>
      </c>
      <c r="I1020" s="10" t="s">
        <v>2112</v>
      </c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2" t="s">
        <v>768</v>
      </c>
    </row>
    <row r="1021" spans="1:22" s="383" customFormat="1" ht="39" outlineLevel="1" x14ac:dyDescent="0.2">
      <c r="A1021" s="405">
        <v>1018</v>
      </c>
      <c r="B1021" s="383" t="s">
        <v>1875</v>
      </c>
      <c r="C1021" s="9" t="str">
        <f t="shared" si="26"/>
        <v>6</v>
      </c>
      <c r="D1021" s="9" t="s">
        <v>3541</v>
      </c>
      <c r="E1021" s="9" t="s">
        <v>3542</v>
      </c>
      <c r="F1021" s="8">
        <v>46132</v>
      </c>
      <c r="G1021" s="9" t="s">
        <v>767</v>
      </c>
      <c r="H1021" s="8" t="s">
        <v>878</v>
      </c>
      <c r="I1021" s="10" t="s">
        <v>3543</v>
      </c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2" t="s">
        <v>768</v>
      </c>
    </row>
    <row r="1022" spans="1:22" s="383" customFormat="1" ht="39" outlineLevel="1" x14ac:dyDescent="0.2">
      <c r="A1022" s="405">
        <v>1019</v>
      </c>
      <c r="C1022" s="9" t="str">
        <f t="shared" si="26"/>
        <v>6</v>
      </c>
      <c r="D1022" s="9" t="s">
        <v>3544</v>
      </c>
      <c r="E1022" s="9" t="s">
        <v>3545</v>
      </c>
      <c r="F1022" s="8">
        <v>46105</v>
      </c>
      <c r="G1022" s="9" t="s">
        <v>767</v>
      </c>
      <c r="H1022" s="8" t="s">
        <v>878</v>
      </c>
      <c r="I1022" s="10" t="s">
        <v>3546</v>
      </c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2" t="s">
        <v>768</v>
      </c>
    </row>
    <row r="1023" spans="1:22" s="383" customFormat="1" ht="39" outlineLevel="1" x14ac:dyDescent="0.2">
      <c r="A1023" s="405">
        <v>1020</v>
      </c>
      <c r="C1023" s="9" t="str">
        <f t="shared" si="26"/>
        <v>6</v>
      </c>
      <c r="D1023" s="9" t="s">
        <v>3547</v>
      </c>
      <c r="E1023" s="9" t="s">
        <v>3548</v>
      </c>
      <c r="F1023" s="8">
        <v>46105</v>
      </c>
      <c r="G1023" s="9" t="s">
        <v>767</v>
      </c>
      <c r="H1023" s="8" t="s">
        <v>878</v>
      </c>
      <c r="I1023" s="10" t="s">
        <v>3549</v>
      </c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2" t="s">
        <v>768</v>
      </c>
    </row>
    <row r="1024" spans="1:22" s="383" customFormat="1" ht="39" outlineLevel="1" x14ac:dyDescent="0.2">
      <c r="A1024" s="405">
        <v>1021</v>
      </c>
      <c r="C1024" s="9" t="str">
        <f t="shared" si="26"/>
        <v>6</v>
      </c>
      <c r="D1024" s="9" t="s">
        <v>3550</v>
      </c>
      <c r="E1024" s="9" t="s">
        <v>3551</v>
      </c>
      <c r="F1024" s="8">
        <v>46078</v>
      </c>
      <c r="G1024" s="9" t="s">
        <v>767</v>
      </c>
      <c r="H1024" s="8" t="s">
        <v>878</v>
      </c>
      <c r="I1024" s="10" t="s">
        <v>3552</v>
      </c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2" t="s">
        <v>768</v>
      </c>
    </row>
    <row r="1025" spans="1:22" s="383" customFormat="1" ht="39" outlineLevel="1" x14ac:dyDescent="0.2">
      <c r="A1025" s="405">
        <v>1022</v>
      </c>
      <c r="C1025" s="9" t="str">
        <f t="shared" si="26"/>
        <v>6</v>
      </c>
      <c r="D1025" s="9" t="s">
        <v>3553</v>
      </c>
      <c r="E1025" s="9" t="s">
        <v>3554</v>
      </c>
      <c r="F1025" s="8">
        <v>46071</v>
      </c>
      <c r="G1025" s="9" t="s">
        <v>767</v>
      </c>
      <c r="H1025" s="13" t="s">
        <v>878</v>
      </c>
      <c r="I1025" s="10" t="s">
        <v>3555</v>
      </c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2" t="s">
        <v>768</v>
      </c>
    </row>
    <row r="1026" spans="1:22" s="383" customFormat="1" ht="39" outlineLevel="1" x14ac:dyDescent="0.2">
      <c r="A1026" s="405">
        <v>1023</v>
      </c>
      <c r="C1026" s="9" t="str">
        <f t="shared" si="26"/>
        <v>6</v>
      </c>
      <c r="D1026" s="9" t="s">
        <v>3556</v>
      </c>
      <c r="E1026" s="9" t="s">
        <v>3557</v>
      </c>
      <c r="F1026" s="8">
        <v>46095</v>
      </c>
      <c r="G1026" s="9" t="s">
        <v>767</v>
      </c>
      <c r="H1026" s="8" t="s">
        <v>878</v>
      </c>
      <c r="I1026" s="10" t="s">
        <v>3558</v>
      </c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2" t="s">
        <v>768</v>
      </c>
    </row>
    <row r="1027" spans="1:22" s="392" customFormat="1" ht="39" outlineLevel="1" x14ac:dyDescent="0.2">
      <c r="A1027" s="405">
        <v>1024</v>
      </c>
      <c r="C1027" s="14" t="str">
        <f t="shared" si="26"/>
        <v>6</v>
      </c>
      <c r="D1027" s="14" t="s">
        <v>2115</v>
      </c>
      <c r="E1027" s="14"/>
      <c r="F1027" s="15"/>
      <c r="G1027" s="14"/>
      <c r="H1027" s="15"/>
      <c r="I1027" s="16" t="s">
        <v>2116</v>
      </c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8" t="s">
        <v>527</v>
      </c>
    </row>
    <row r="1028" spans="1:22" s="383" customFormat="1" ht="33.75" outlineLevel="1" x14ac:dyDescent="0.2">
      <c r="A1028" s="405">
        <v>1025</v>
      </c>
      <c r="C1028" s="9" t="str">
        <f t="shared" si="26"/>
        <v>6</v>
      </c>
      <c r="D1028" s="9" t="s">
        <v>3559</v>
      </c>
      <c r="E1028" s="9"/>
      <c r="F1028" s="8"/>
      <c r="G1028" s="9"/>
      <c r="H1028" s="15"/>
      <c r="I1028" s="10" t="s">
        <v>3560</v>
      </c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</row>
    <row r="1029" spans="1:22" s="392" customFormat="1" ht="39" outlineLevel="1" x14ac:dyDescent="0.2">
      <c r="A1029" s="405">
        <v>1026</v>
      </c>
      <c r="C1029" s="14" t="str">
        <f t="shared" si="26"/>
        <v>6</v>
      </c>
      <c r="D1029" s="14" t="s">
        <v>3561</v>
      </c>
      <c r="E1029" s="14"/>
      <c r="F1029" s="15"/>
      <c r="G1029" s="14"/>
      <c r="H1029" s="15"/>
      <c r="I1029" s="16" t="s">
        <v>3562</v>
      </c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8" t="s">
        <v>527</v>
      </c>
    </row>
    <row r="1030" spans="1:22" s="383" customFormat="1" ht="33.75" outlineLevel="1" x14ac:dyDescent="0.2">
      <c r="A1030" s="405">
        <v>1027</v>
      </c>
      <c r="C1030" s="9" t="str">
        <f t="shared" ref="C1030:C1093" si="27">MID(D1030,5,1)</f>
        <v>6</v>
      </c>
      <c r="D1030" s="9" t="s">
        <v>3563</v>
      </c>
      <c r="E1030" s="9"/>
      <c r="F1030" s="8"/>
      <c r="G1030" s="9"/>
      <c r="H1030" s="8"/>
      <c r="I1030" s="10" t="s">
        <v>3564</v>
      </c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</row>
    <row r="1031" spans="1:22" s="383" customFormat="1" ht="67.5" outlineLevel="1" x14ac:dyDescent="0.2">
      <c r="A1031" s="405">
        <v>1028</v>
      </c>
      <c r="C1031" s="9" t="str">
        <f t="shared" si="27"/>
        <v>6</v>
      </c>
      <c r="D1031" s="9" t="s">
        <v>2119</v>
      </c>
      <c r="E1031" s="9" t="s">
        <v>3565</v>
      </c>
      <c r="F1031" s="8">
        <v>46218</v>
      </c>
      <c r="G1031" s="9" t="s">
        <v>767</v>
      </c>
      <c r="H1031" s="8" t="s">
        <v>878</v>
      </c>
      <c r="I1031" s="10" t="s">
        <v>2120</v>
      </c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2" t="s">
        <v>768</v>
      </c>
    </row>
    <row r="1032" spans="1:22" s="383" customFormat="1" ht="67.5" outlineLevel="1" x14ac:dyDescent="0.2">
      <c r="A1032" s="405">
        <v>1029</v>
      </c>
      <c r="C1032" s="9" t="str">
        <f t="shared" si="27"/>
        <v>6</v>
      </c>
      <c r="D1032" s="9" t="s">
        <v>2123</v>
      </c>
      <c r="E1032" s="9" t="s">
        <v>3566</v>
      </c>
      <c r="F1032" s="8">
        <v>46218</v>
      </c>
      <c r="G1032" s="9" t="s">
        <v>767</v>
      </c>
      <c r="H1032" s="8" t="s">
        <v>878</v>
      </c>
      <c r="I1032" s="10" t="s">
        <v>3567</v>
      </c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2" t="s">
        <v>768</v>
      </c>
    </row>
    <row r="1033" spans="1:22" s="383" customFormat="1" ht="39" outlineLevel="1" x14ac:dyDescent="0.2">
      <c r="A1033" s="405">
        <v>1030</v>
      </c>
      <c r="C1033" s="9" t="str">
        <f t="shared" si="27"/>
        <v>6</v>
      </c>
      <c r="D1033" s="9" t="s">
        <v>3568</v>
      </c>
      <c r="E1033" s="9" t="s">
        <v>3569</v>
      </c>
      <c r="F1033" s="8">
        <v>46105</v>
      </c>
      <c r="G1033" s="9" t="s">
        <v>767</v>
      </c>
      <c r="H1033" s="8" t="s">
        <v>878</v>
      </c>
      <c r="I1033" s="10" t="s">
        <v>3570</v>
      </c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2" t="s">
        <v>768</v>
      </c>
    </row>
    <row r="1034" spans="1:22" s="383" customFormat="1" ht="101.25" outlineLevel="1" x14ac:dyDescent="0.2">
      <c r="A1034" s="405">
        <v>1031</v>
      </c>
      <c r="C1034" s="9" t="str">
        <f t="shared" si="27"/>
        <v>6</v>
      </c>
      <c r="D1034" s="9" t="s">
        <v>2127</v>
      </c>
      <c r="E1034" s="19" t="s">
        <v>3571</v>
      </c>
      <c r="F1034" s="8"/>
      <c r="G1034" s="9" t="s">
        <v>767</v>
      </c>
      <c r="H1034" s="8" t="s">
        <v>878</v>
      </c>
      <c r="I1034" s="10" t="s">
        <v>2128</v>
      </c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</row>
    <row r="1035" spans="1:22" s="383" customFormat="1" ht="33.75" outlineLevel="1" x14ac:dyDescent="0.2">
      <c r="A1035" s="405">
        <v>1032</v>
      </c>
      <c r="C1035" s="9" t="str">
        <f t="shared" si="27"/>
        <v>6</v>
      </c>
      <c r="D1035" s="428" t="s">
        <v>2132</v>
      </c>
      <c r="E1035" s="9"/>
      <c r="F1035" s="8"/>
      <c r="G1035" s="9"/>
      <c r="H1035" s="8" t="s">
        <v>878</v>
      </c>
      <c r="I1035" s="10" t="s">
        <v>2133</v>
      </c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</row>
    <row r="1036" spans="1:22" s="383" customFormat="1" ht="33.75" outlineLevel="1" x14ac:dyDescent="0.2">
      <c r="A1036" s="405">
        <v>1033</v>
      </c>
      <c r="C1036" s="9" t="str">
        <f t="shared" si="27"/>
        <v>6</v>
      </c>
      <c r="D1036" s="9" t="s">
        <v>2136</v>
      </c>
      <c r="E1036" s="9"/>
      <c r="F1036" s="8"/>
      <c r="G1036" s="9"/>
      <c r="H1036" s="8" t="s">
        <v>878</v>
      </c>
      <c r="I1036" s="10" t="s">
        <v>2137</v>
      </c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</row>
    <row r="1037" spans="1:22" s="383" customFormat="1" ht="33.75" outlineLevel="1" x14ac:dyDescent="0.2">
      <c r="A1037" s="405">
        <v>1034</v>
      </c>
      <c r="C1037" s="9" t="str">
        <f t="shared" si="27"/>
        <v>6</v>
      </c>
      <c r="D1037" s="428" t="s">
        <v>2140</v>
      </c>
      <c r="E1037" s="9"/>
      <c r="F1037" s="8"/>
      <c r="G1037" s="9"/>
      <c r="H1037" s="8" t="s">
        <v>878</v>
      </c>
      <c r="I1037" s="10" t="s">
        <v>2141</v>
      </c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</row>
    <row r="1038" spans="1:22" s="383" customFormat="1" ht="33.75" outlineLevel="1" x14ac:dyDescent="0.2">
      <c r="A1038" s="405">
        <v>1035</v>
      </c>
      <c r="C1038" s="9" t="str">
        <f t="shared" si="27"/>
        <v>6</v>
      </c>
      <c r="D1038" s="9" t="s">
        <v>2354</v>
      </c>
      <c r="E1038" s="9"/>
      <c r="F1038" s="8"/>
      <c r="G1038" s="9"/>
      <c r="H1038" s="8" t="s">
        <v>878</v>
      </c>
      <c r="I1038" s="10" t="s">
        <v>2355</v>
      </c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</row>
    <row r="1039" spans="1:22" s="383" customFormat="1" ht="33.75" outlineLevel="1" x14ac:dyDescent="0.2">
      <c r="A1039" s="405">
        <v>1036</v>
      </c>
      <c r="C1039" s="9" t="str">
        <f t="shared" si="27"/>
        <v>6</v>
      </c>
      <c r="D1039" s="9" t="s">
        <v>2358</v>
      </c>
      <c r="E1039" s="9"/>
      <c r="F1039" s="8"/>
      <c r="G1039" s="9"/>
      <c r="H1039" s="8" t="s">
        <v>878</v>
      </c>
      <c r="I1039" s="10" t="s">
        <v>2359</v>
      </c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</row>
    <row r="1040" spans="1:22" s="383" customFormat="1" ht="33.75" outlineLevel="1" x14ac:dyDescent="0.2">
      <c r="A1040" s="405">
        <v>1037</v>
      </c>
      <c r="C1040" s="9" t="str">
        <f t="shared" si="27"/>
        <v>6</v>
      </c>
      <c r="D1040" s="9" t="s">
        <v>2362</v>
      </c>
      <c r="E1040" s="9"/>
      <c r="F1040" s="8"/>
      <c r="G1040" s="9"/>
      <c r="H1040" s="8" t="s">
        <v>878</v>
      </c>
      <c r="I1040" s="10" t="s">
        <v>2363</v>
      </c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</row>
    <row r="1041" spans="1:22" s="383" customFormat="1" ht="33.75" outlineLevel="1" x14ac:dyDescent="0.2">
      <c r="A1041" s="405">
        <v>1038</v>
      </c>
      <c r="C1041" s="9" t="str">
        <f t="shared" si="27"/>
        <v>6</v>
      </c>
      <c r="D1041" s="9" t="s">
        <v>3572</v>
      </c>
      <c r="E1041" s="9"/>
      <c r="F1041" s="8"/>
      <c r="G1041" s="9"/>
      <c r="H1041" s="8" t="s">
        <v>878</v>
      </c>
      <c r="I1041" s="10" t="s">
        <v>3573</v>
      </c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</row>
    <row r="1042" spans="1:22" s="392" customFormat="1" ht="39" outlineLevel="1" x14ac:dyDescent="0.2">
      <c r="A1042" s="405">
        <v>1039</v>
      </c>
      <c r="C1042" s="14" t="str">
        <f t="shared" si="27"/>
        <v>6</v>
      </c>
      <c r="D1042" s="14" t="s">
        <v>3574</v>
      </c>
      <c r="E1042" s="14"/>
      <c r="F1042" s="15"/>
      <c r="G1042" s="14"/>
      <c r="H1042" s="15"/>
      <c r="I1042" s="16" t="s">
        <v>3575</v>
      </c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8" t="s">
        <v>527</v>
      </c>
    </row>
    <row r="1043" spans="1:22" s="392" customFormat="1" ht="39" outlineLevel="1" x14ac:dyDescent="0.2">
      <c r="A1043" s="405">
        <v>1040</v>
      </c>
      <c r="C1043" s="14" t="str">
        <f t="shared" si="27"/>
        <v>6</v>
      </c>
      <c r="D1043" s="14" t="s">
        <v>3576</v>
      </c>
      <c r="E1043" s="14"/>
      <c r="F1043" s="15"/>
      <c r="G1043" s="14"/>
      <c r="H1043" s="15"/>
      <c r="I1043" s="16" t="s">
        <v>3577</v>
      </c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8" t="s">
        <v>527</v>
      </c>
    </row>
    <row r="1044" spans="1:22" s="392" customFormat="1" ht="39" outlineLevel="1" x14ac:dyDescent="0.2">
      <c r="A1044" s="405">
        <v>1041</v>
      </c>
      <c r="C1044" s="14" t="str">
        <f t="shared" si="27"/>
        <v>6</v>
      </c>
      <c r="D1044" s="14" t="s">
        <v>3578</v>
      </c>
      <c r="E1044" s="14"/>
      <c r="F1044" s="15"/>
      <c r="G1044" s="14"/>
      <c r="H1044" s="15"/>
      <c r="I1044" s="16" t="s">
        <v>3579</v>
      </c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8" t="s">
        <v>527</v>
      </c>
    </row>
    <row r="1045" spans="1:22" s="383" customFormat="1" ht="39" outlineLevel="1" x14ac:dyDescent="0.2">
      <c r="A1045" s="405">
        <v>1042</v>
      </c>
      <c r="C1045" s="9" t="str">
        <f t="shared" si="27"/>
        <v>6</v>
      </c>
      <c r="D1045" s="9" t="s">
        <v>3580</v>
      </c>
      <c r="E1045" s="9" t="s">
        <v>3581</v>
      </c>
      <c r="F1045" s="8">
        <v>46095</v>
      </c>
      <c r="G1045" s="9" t="s">
        <v>767</v>
      </c>
      <c r="H1045" s="9" t="s">
        <v>878</v>
      </c>
      <c r="I1045" s="10" t="s">
        <v>3579</v>
      </c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2" t="s">
        <v>768</v>
      </c>
    </row>
    <row r="1046" spans="1:22" s="383" customFormat="1" ht="33.75" outlineLevel="1" x14ac:dyDescent="0.2">
      <c r="A1046" s="405">
        <v>1043</v>
      </c>
      <c r="C1046" s="9" t="str">
        <f t="shared" si="27"/>
        <v>6</v>
      </c>
      <c r="D1046" s="9" t="s">
        <v>2366</v>
      </c>
      <c r="E1046" s="9"/>
      <c r="F1046" s="8"/>
      <c r="G1046" s="9"/>
      <c r="H1046" s="9" t="s">
        <v>878</v>
      </c>
      <c r="I1046" s="10" t="s">
        <v>2367</v>
      </c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</row>
    <row r="1047" spans="1:22" s="383" customFormat="1" ht="39" outlineLevel="1" x14ac:dyDescent="0.2">
      <c r="A1047" s="405">
        <v>1044</v>
      </c>
      <c r="C1047" s="9" t="str">
        <f t="shared" si="27"/>
        <v>6</v>
      </c>
      <c r="D1047" s="9" t="s">
        <v>3582</v>
      </c>
      <c r="E1047" s="9" t="s">
        <v>3583</v>
      </c>
      <c r="F1047" s="8">
        <v>46090</v>
      </c>
      <c r="G1047" s="9" t="s">
        <v>767</v>
      </c>
      <c r="H1047" s="9" t="s">
        <v>878</v>
      </c>
      <c r="I1047" s="10" t="s">
        <v>3584</v>
      </c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2" t="s">
        <v>768</v>
      </c>
    </row>
    <row r="1048" spans="1:22" s="383" customFormat="1" ht="39" outlineLevel="1" x14ac:dyDescent="0.2">
      <c r="A1048" s="405">
        <v>1045</v>
      </c>
      <c r="C1048" s="9" t="str">
        <f t="shared" si="27"/>
        <v>6</v>
      </c>
      <c r="D1048" s="9" t="s">
        <v>3585</v>
      </c>
      <c r="E1048" s="9" t="s">
        <v>3586</v>
      </c>
      <c r="F1048" s="8">
        <v>46104</v>
      </c>
      <c r="G1048" s="9" t="s">
        <v>767</v>
      </c>
      <c r="H1048" s="9" t="s">
        <v>878</v>
      </c>
      <c r="I1048" s="10" t="s">
        <v>3587</v>
      </c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2" t="s">
        <v>768</v>
      </c>
    </row>
    <row r="1049" spans="1:22" s="383" customFormat="1" ht="67.5" outlineLevel="1" x14ac:dyDescent="0.2">
      <c r="A1049" s="405">
        <v>1046</v>
      </c>
      <c r="C1049" s="9" t="str">
        <f t="shared" si="27"/>
        <v>6</v>
      </c>
      <c r="D1049" s="9" t="s">
        <v>2370</v>
      </c>
      <c r="E1049" s="19" t="s">
        <v>3588</v>
      </c>
      <c r="F1049" s="8"/>
      <c r="G1049" s="9"/>
      <c r="H1049" s="11" t="s">
        <v>3473</v>
      </c>
      <c r="I1049" s="10" t="s">
        <v>2371</v>
      </c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</row>
    <row r="1050" spans="1:22" s="383" customFormat="1" ht="33.75" outlineLevel="1" x14ac:dyDescent="0.2">
      <c r="A1050" s="405">
        <v>1047</v>
      </c>
      <c r="C1050" s="9" t="str">
        <f t="shared" si="27"/>
        <v>6</v>
      </c>
      <c r="D1050" s="9" t="s">
        <v>2374</v>
      </c>
      <c r="E1050" s="9"/>
      <c r="F1050" s="8"/>
      <c r="G1050" s="9"/>
      <c r="H1050" s="9" t="s">
        <v>878</v>
      </c>
      <c r="I1050" s="10" t="s">
        <v>2375</v>
      </c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</row>
    <row r="1051" spans="1:22" s="383" customFormat="1" ht="33.75" outlineLevel="1" x14ac:dyDescent="0.2">
      <c r="A1051" s="405">
        <v>1048</v>
      </c>
      <c r="C1051" s="9" t="str">
        <f t="shared" si="27"/>
        <v>6</v>
      </c>
      <c r="D1051" s="9" t="s">
        <v>2378</v>
      </c>
      <c r="E1051" s="9"/>
      <c r="F1051" s="8"/>
      <c r="G1051" s="9"/>
      <c r="H1051" s="9" t="s">
        <v>878</v>
      </c>
      <c r="I1051" s="10" t="s">
        <v>2379</v>
      </c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</row>
    <row r="1052" spans="1:22" s="383" customFormat="1" ht="67.5" outlineLevel="1" x14ac:dyDescent="0.2">
      <c r="A1052" s="405">
        <v>1049</v>
      </c>
      <c r="C1052" s="9" t="str">
        <f t="shared" si="27"/>
        <v>6</v>
      </c>
      <c r="D1052" s="9" t="s">
        <v>2145</v>
      </c>
      <c r="E1052" s="9" t="s">
        <v>3589</v>
      </c>
      <c r="F1052" s="8">
        <v>46218</v>
      </c>
      <c r="G1052" s="9" t="s">
        <v>767</v>
      </c>
      <c r="H1052" s="9" t="s">
        <v>878</v>
      </c>
      <c r="I1052" s="10" t="s">
        <v>2146</v>
      </c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2" t="s">
        <v>768</v>
      </c>
    </row>
    <row r="1053" spans="1:22" s="383" customFormat="1" ht="101.25" outlineLevel="1" x14ac:dyDescent="0.2">
      <c r="A1053" s="405">
        <v>1050</v>
      </c>
      <c r="C1053" s="9" t="str">
        <f t="shared" si="27"/>
        <v>6</v>
      </c>
      <c r="D1053" s="9" t="s">
        <v>2149</v>
      </c>
      <c r="E1053" s="19" t="s">
        <v>3590</v>
      </c>
      <c r="F1053" s="8"/>
      <c r="G1053" s="9" t="s">
        <v>767</v>
      </c>
      <c r="H1053" s="9" t="s">
        <v>878</v>
      </c>
      <c r="I1053" s="10" t="s">
        <v>2150</v>
      </c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</row>
    <row r="1054" spans="1:22" s="383" customFormat="1" ht="39" outlineLevel="1" x14ac:dyDescent="0.2">
      <c r="A1054" s="405">
        <v>1051</v>
      </c>
      <c r="C1054" s="9" t="str">
        <f t="shared" si="27"/>
        <v>6</v>
      </c>
      <c r="D1054" s="9" t="s">
        <v>3591</v>
      </c>
      <c r="E1054" s="9" t="s">
        <v>3592</v>
      </c>
      <c r="F1054" s="8">
        <v>46113</v>
      </c>
      <c r="G1054" s="9" t="s">
        <v>767</v>
      </c>
      <c r="H1054" s="9" t="s">
        <v>878</v>
      </c>
      <c r="I1054" s="10" t="s">
        <v>3593</v>
      </c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2" t="s">
        <v>768</v>
      </c>
    </row>
    <row r="1055" spans="1:22" s="383" customFormat="1" ht="101.25" outlineLevel="1" x14ac:dyDescent="0.2">
      <c r="A1055" s="405">
        <v>1052</v>
      </c>
      <c r="C1055" s="9" t="str">
        <f t="shared" si="27"/>
        <v>6</v>
      </c>
      <c r="D1055" s="9" t="s">
        <v>2153</v>
      </c>
      <c r="E1055" s="19" t="s">
        <v>3594</v>
      </c>
      <c r="F1055" s="8"/>
      <c r="G1055" s="9"/>
      <c r="H1055" s="9" t="s">
        <v>878</v>
      </c>
      <c r="I1055" s="10" t="s">
        <v>2154</v>
      </c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</row>
    <row r="1056" spans="1:22" s="392" customFormat="1" ht="39" outlineLevel="1" x14ac:dyDescent="0.2">
      <c r="A1056" s="405">
        <v>1053</v>
      </c>
      <c r="C1056" s="14" t="str">
        <f t="shared" si="27"/>
        <v>6</v>
      </c>
      <c r="D1056" s="14" t="s">
        <v>3595</v>
      </c>
      <c r="E1056" s="14"/>
      <c r="F1056" s="15"/>
      <c r="G1056" s="14"/>
      <c r="H1056" s="14" t="s">
        <v>878</v>
      </c>
      <c r="I1056" s="16" t="s">
        <v>3596</v>
      </c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8" t="s">
        <v>527</v>
      </c>
    </row>
    <row r="1057" spans="1:22" s="383" customFormat="1" ht="39" outlineLevel="1" x14ac:dyDescent="0.2">
      <c r="A1057" s="405">
        <v>1054</v>
      </c>
      <c r="C1057" s="9" t="str">
        <f t="shared" si="27"/>
        <v>6</v>
      </c>
      <c r="D1057" s="9" t="s">
        <v>3597</v>
      </c>
      <c r="E1057" s="9" t="s">
        <v>3598</v>
      </c>
      <c r="F1057" s="8">
        <v>46113</v>
      </c>
      <c r="G1057" s="9" t="s">
        <v>767</v>
      </c>
      <c r="H1057" s="9" t="s">
        <v>878</v>
      </c>
      <c r="I1057" s="10" t="s">
        <v>3599</v>
      </c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2" t="s">
        <v>768</v>
      </c>
    </row>
    <row r="1058" spans="1:22" s="383" customFormat="1" ht="39" outlineLevel="1" x14ac:dyDescent="0.2">
      <c r="A1058" s="405">
        <v>1055</v>
      </c>
      <c r="C1058" s="9" t="str">
        <f t="shared" si="27"/>
        <v>6</v>
      </c>
      <c r="D1058" s="9" t="s">
        <v>3600</v>
      </c>
      <c r="E1058" s="9" t="s">
        <v>3601</v>
      </c>
      <c r="F1058" s="8">
        <v>46105</v>
      </c>
      <c r="G1058" s="9" t="s">
        <v>767</v>
      </c>
      <c r="H1058" s="9" t="s">
        <v>878</v>
      </c>
      <c r="I1058" s="10" t="s">
        <v>3602</v>
      </c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2" t="s">
        <v>768</v>
      </c>
    </row>
    <row r="1059" spans="1:22" s="383" customFormat="1" ht="39" outlineLevel="1" x14ac:dyDescent="0.2">
      <c r="A1059" s="405">
        <v>1056</v>
      </c>
      <c r="C1059" s="9" t="str">
        <f t="shared" si="27"/>
        <v>6</v>
      </c>
      <c r="D1059" s="9" t="s">
        <v>3603</v>
      </c>
      <c r="E1059" s="9" t="s">
        <v>3604</v>
      </c>
      <c r="F1059" s="8">
        <v>46105</v>
      </c>
      <c r="G1059" s="9" t="s">
        <v>767</v>
      </c>
      <c r="H1059" s="9" t="s">
        <v>878</v>
      </c>
      <c r="I1059" s="10" t="s">
        <v>3605</v>
      </c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2" t="s">
        <v>768</v>
      </c>
    </row>
    <row r="1060" spans="1:22" s="383" customFormat="1" ht="39" outlineLevel="1" x14ac:dyDescent="0.2">
      <c r="A1060" s="405">
        <v>1057</v>
      </c>
      <c r="C1060" s="9" t="str">
        <f t="shared" si="27"/>
        <v>6</v>
      </c>
      <c r="D1060" s="9" t="s">
        <v>3606</v>
      </c>
      <c r="E1060" s="9" t="s">
        <v>3607</v>
      </c>
      <c r="F1060" s="8">
        <v>46105</v>
      </c>
      <c r="G1060" s="9" t="s">
        <v>767</v>
      </c>
      <c r="H1060" s="9" t="s">
        <v>878</v>
      </c>
      <c r="I1060" s="10" t="s">
        <v>3608</v>
      </c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2" t="s">
        <v>768</v>
      </c>
    </row>
    <row r="1061" spans="1:22" s="383" customFormat="1" ht="39" outlineLevel="1" x14ac:dyDescent="0.2">
      <c r="A1061" s="405">
        <v>1058</v>
      </c>
      <c r="C1061" s="9" t="str">
        <f t="shared" si="27"/>
        <v>6</v>
      </c>
      <c r="D1061" s="9" t="s">
        <v>3609</v>
      </c>
      <c r="E1061" s="9" t="s">
        <v>3610</v>
      </c>
      <c r="F1061" s="8">
        <v>46112</v>
      </c>
      <c r="G1061" s="9" t="s">
        <v>767</v>
      </c>
      <c r="H1061" s="9" t="s">
        <v>878</v>
      </c>
      <c r="I1061" s="10" t="s">
        <v>3611</v>
      </c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2" t="s">
        <v>768</v>
      </c>
    </row>
    <row r="1062" spans="1:22" s="383" customFormat="1" ht="33.75" outlineLevel="1" x14ac:dyDescent="0.2">
      <c r="A1062" s="405">
        <v>1059</v>
      </c>
      <c r="C1062" s="9" t="str">
        <f t="shared" si="27"/>
        <v>6</v>
      </c>
      <c r="D1062" s="9" t="s">
        <v>3612</v>
      </c>
      <c r="E1062" s="9"/>
      <c r="F1062" s="8"/>
      <c r="G1062" s="9"/>
      <c r="H1062" s="9" t="s">
        <v>878</v>
      </c>
      <c r="I1062" s="10" t="s">
        <v>3613</v>
      </c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</row>
    <row r="1063" spans="1:22" s="383" customFormat="1" ht="101.25" outlineLevel="1" x14ac:dyDescent="0.2">
      <c r="A1063" s="405">
        <v>1060</v>
      </c>
      <c r="C1063" s="9" t="str">
        <f t="shared" si="27"/>
        <v>6</v>
      </c>
      <c r="D1063" s="9" t="s">
        <v>2157</v>
      </c>
      <c r="E1063" s="19" t="s">
        <v>3614</v>
      </c>
      <c r="F1063" s="8"/>
      <c r="G1063" s="9" t="s">
        <v>767</v>
      </c>
      <c r="H1063" s="9" t="s">
        <v>878</v>
      </c>
      <c r="I1063" s="10" t="s">
        <v>2158</v>
      </c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</row>
    <row r="1064" spans="1:22" s="383" customFormat="1" ht="39" outlineLevel="1" x14ac:dyDescent="0.2">
      <c r="A1064" s="405">
        <v>1061</v>
      </c>
      <c r="C1064" s="9" t="str">
        <f t="shared" si="27"/>
        <v>6</v>
      </c>
      <c r="D1064" s="9" t="s">
        <v>3615</v>
      </c>
      <c r="E1064" s="9" t="s">
        <v>3616</v>
      </c>
      <c r="F1064" s="8">
        <v>46183</v>
      </c>
      <c r="G1064" s="9" t="s">
        <v>767</v>
      </c>
      <c r="H1064" s="9" t="s">
        <v>878</v>
      </c>
      <c r="I1064" s="10" t="s">
        <v>3617</v>
      </c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2" t="s">
        <v>768</v>
      </c>
    </row>
    <row r="1065" spans="1:22" s="383" customFormat="1" ht="101.25" outlineLevel="1" x14ac:dyDescent="0.2">
      <c r="A1065" s="405">
        <v>1062</v>
      </c>
      <c r="C1065" s="9" t="str">
        <f t="shared" si="27"/>
        <v>6</v>
      </c>
      <c r="D1065" s="9" t="s">
        <v>2161</v>
      </c>
      <c r="E1065" s="19" t="s">
        <v>3618</v>
      </c>
      <c r="F1065" s="8"/>
      <c r="G1065" s="9" t="s">
        <v>767</v>
      </c>
      <c r="H1065" s="9" t="s">
        <v>878</v>
      </c>
      <c r="I1065" s="10" t="s">
        <v>2162</v>
      </c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</row>
    <row r="1066" spans="1:22" s="383" customFormat="1" ht="33.75" outlineLevel="1" x14ac:dyDescent="0.2">
      <c r="A1066" s="405">
        <v>1063</v>
      </c>
      <c r="C1066" s="9" t="str">
        <f t="shared" si="27"/>
        <v>6</v>
      </c>
      <c r="D1066" s="9" t="s">
        <v>3619</v>
      </c>
      <c r="E1066" s="9"/>
      <c r="F1066" s="8"/>
      <c r="G1066" s="9"/>
      <c r="H1066" s="9" t="s">
        <v>878</v>
      </c>
      <c r="I1066" s="10" t="s">
        <v>3620</v>
      </c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</row>
    <row r="1067" spans="1:22" s="383" customFormat="1" ht="33.75" outlineLevel="1" x14ac:dyDescent="0.2">
      <c r="A1067" s="405">
        <v>1064</v>
      </c>
      <c r="C1067" s="9" t="str">
        <f t="shared" si="27"/>
        <v>6</v>
      </c>
      <c r="D1067" s="9" t="s">
        <v>3621</v>
      </c>
      <c r="E1067" s="9"/>
      <c r="F1067" s="8"/>
      <c r="G1067" s="9"/>
      <c r="H1067" s="9"/>
      <c r="I1067" s="10" t="s">
        <v>3622</v>
      </c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</row>
    <row r="1068" spans="1:22" s="383" customFormat="1" ht="33.75" outlineLevel="1" x14ac:dyDescent="0.2">
      <c r="A1068" s="405">
        <v>1065</v>
      </c>
      <c r="C1068" s="9" t="str">
        <f t="shared" si="27"/>
        <v>6</v>
      </c>
      <c r="D1068" s="9" t="s">
        <v>3623</v>
      </c>
      <c r="E1068" s="9"/>
      <c r="F1068" s="8"/>
      <c r="G1068" s="9"/>
      <c r="H1068" s="9"/>
      <c r="I1068" s="10" t="s">
        <v>3624</v>
      </c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</row>
    <row r="1069" spans="1:22" s="383" customFormat="1" ht="33.75" outlineLevel="1" x14ac:dyDescent="0.2">
      <c r="A1069" s="405">
        <v>1066</v>
      </c>
      <c r="C1069" s="9" t="str">
        <f t="shared" si="27"/>
        <v>6</v>
      </c>
      <c r="D1069" s="9" t="s">
        <v>3625</v>
      </c>
      <c r="E1069" s="9"/>
      <c r="F1069" s="8"/>
      <c r="G1069" s="9"/>
      <c r="H1069" s="9"/>
      <c r="I1069" s="10" t="s">
        <v>3626</v>
      </c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</row>
    <row r="1070" spans="1:22" s="383" customFormat="1" ht="33.75" outlineLevel="1" x14ac:dyDescent="0.2">
      <c r="A1070" s="405">
        <v>1067</v>
      </c>
      <c r="C1070" s="9" t="str">
        <f t="shared" si="27"/>
        <v>6</v>
      </c>
      <c r="D1070" s="9" t="s">
        <v>3627</v>
      </c>
      <c r="E1070" s="9"/>
      <c r="F1070" s="8"/>
      <c r="G1070" s="9"/>
      <c r="H1070" s="9"/>
      <c r="I1070" s="10" t="s">
        <v>3628</v>
      </c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</row>
    <row r="1071" spans="1:22" s="383" customFormat="1" ht="33.75" outlineLevel="1" x14ac:dyDescent="0.2">
      <c r="A1071" s="405">
        <v>1068</v>
      </c>
      <c r="C1071" s="9" t="str">
        <f t="shared" si="27"/>
        <v>6</v>
      </c>
      <c r="D1071" s="9" t="s">
        <v>3629</v>
      </c>
      <c r="E1071" s="9"/>
      <c r="F1071" s="8"/>
      <c r="G1071" s="9"/>
      <c r="H1071" s="9"/>
      <c r="I1071" s="10" t="s">
        <v>3630</v>
      </c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</row>
    <row r="1072" spans="1:22" s="383" customFormat="1" ht="33.75" outlineLevel="1" x14ac:dyDescent="0.2">
      <c r="A1072" s="405">
        <v>1069</v>
      </c>
      <c r="C1072" s="9" t="str">
        <f t="shared" si="27"/>
        <v>6</v>
      </c>
      <c r="D1072" s="9" t="s">
        <v>3631</v>
      </c>
      <c r="E1072" s="9"/>
      <c r="F1072" s="8"/>
      <c r="G1072" s="9"/>
      <c r="H1072" s="9"/>
      <c r="I1072" s="10" t="s">
        <v>3632</v>
      </c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</row>
    <row r="1073" spans="1:22" s="383" customFormat="1" ht="33.75" outlineLevel="1" x14ac:dyDescent="0.2">
      <c r="A1073" s="405">
        <v>1070</v>
      </c>
      <c r="C1073" s="9" t="str">
        <f t="shared" si="27"/>
        <v>6</v>
      </c>
      <c r="D1073" s="9" t="s">
        <v>3633</v>
      </c>
      <c r="E1073" s="9"/>
      <c r="F1073" s="8"/>
      <c r="G1073" s="9"/>
      <c r="H1073" s="9"/>
      <c r="I1073" s="10" t="s">
        <v>3634</v>
      </c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</row>
    <row r="1074" spans="1:22" s="383" customFormat="1" ht="33.75" outlineLevel="1" x14ac:dyDescent="0.2">
      <c r="A1074" s="405">
        <v>1071</v>
      </c>
      <c r="C1074" s="9" t="str">
        <f t="shared" si="27"/>
        <v>6</v>
      </c>
      <c r="D1074" s="9" t="s">
        <v>3635</v>
      </c>
      <c r="E1074" s="9"/>
      <c r="F1074" s="8"/>
      <c r="G1074" s="9"/>
      <c r="H1074" s="9"/>
      <c r="I1074" s="10" t="s">
        <v>3636</v>
      </c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</row>
    <row r="1075" spans="1:22" s="383" customFormat="1" ht="101.25" outlineLevel="1" x14ac:dyDescent="0.2">
      <c r="A1075" s="405">
        <v>1072</v>
      </c>
      <c r="C1075" s="9" t="str">
        <f t="shared" si="27"/>
        <v>6</v>
      </c>
      <c r="D1075" s="9" t="s">
        <v>2167</v>
      </c>
      <c r="E1075" s="19" t="s">
        <v>3637</v>
      </c>
      <c r="F1075" s="8"/>
      <c r="G1075" s="9" t="s">
        <v>767</v>
      </c>
      <c r="H1075" s="9" t="s">
        <v>878</v>
      </c>
      <c r="I1075" s="10" t="s">
        <v>2168</v>
      </c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</row>
    <row r="1076" spans="1:22" s="383" customFormat="1" ht="39" outlineLevel="1" x14ac:dyDescent="0.2">
      <c r="A1076" s="405">
        <v>1073</v>
      </c>
      <c r="C1076" s="9" t="str">
        <f t="shared" si="27"/>
        <v>6</v>
      </c>
      <c r="D1076" s="9" t="s">
        <v>3638</v>
      </c>
      <c r="E1076" s="9" t="s">
        <v>3639</v>
      </c>
      <c r="F1076" s="8">
        <v>46147</v>
      </c>
      <c r="G1076" s="9" t="s">
        <v>767</v>
      </c>
      <c r="H1076" s="9" t="s">
        <v>878</v>
      </c>
      <c r="I1076" s="10" t="s">
        <v>3640</v>
      </c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2" t="s">
        <v>768</v>
      </c>
    </row>
    <row r="1077" spans="1:22" s="392" customFormat="1" ht="39" outlineLevel="1" x14ac:dyDescent="0.2">
      <c r="A1077" s="405">
        <v>1074</v>
      </c>
      <c r="C1077" s="14" t="str">
        <f t="shared" si="27"/>
        <v>6</v>
      </c>
      <c r="D1077" s="14" t="s">
        <v>3641</v>
      </c>
      <c r="E1077" s="14"/>
      <c r="F1077" s="15"/>
      <c r="G1077" s="14"/>
      <c r="H1077" s="14" t="s">
        <v>878</v>
      </c>
      <c r="I1077" s="16" t="s">
        <v>3642</v>
      </c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8" t="s">
        <v>527</v>
      </c>
    </row>
    <row r="1078" spans="1:22" s="383" customFormat="1" ht="101.25" outlineLevel="1" x14ac:dyDescent="0.2">
      <c r="A1078" s="405">
        <v>1075</v>
      </c>
      <c r="C1078" s="9" t="str">
        <f t="shared" si="27"/>
        <v>6</v>
      </c>
      <c r="D1078" s="9" t="s">
        <v>2171</v>
      </c>
      <c r="E1078" s="19" t="s">
        <v>3643</v>
      </c>
      <c r="F1078" s="8"/>
      <c r="G1078" s="9"/>
      <c r="H1078" s="9" t="s">
        <v>878</v>
      </c>
      <c r="I1078" s="10" t="s">
        <v>2172</v>
      </c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</row>
    <row r="1079" spans="1:22" s="383" customFormat="1" ht="101.25" outlineLevel="1" x14ac:dyDescent="0.2">
      <c r="A1079" s="405">
        <v>1076</v>
      </c>
      <c r="C1079" s="9" t="str">
        <f t="shared" si="27"/>
        <v>6</v>
      </c>
      <c r="D1079" s="9" t="s">
        <v>3644</v>
      </c>
      <c r="E1079" s="19" t="s">
        <v>3645</v>
      </c>
      <c r="F1079" s="8"/>
      <c r="G1079" s="9"/>
      <c r="H1079" s="9" t="s">
        <v>878</v>
      </c>
      <c r="I1079" s="10" t="s">
        <v>3646</v>
      </c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</row>
    <row r="1080" spans="1:22" s="383" customFormat="1" ht="67.5" outlineLevel="1" x14ac:dyDescent="0.2">
      <c r="A1080" s="405">
        <v>1077</v>
      </c>
      <c r="C1080" s="9" t="str">
        <f t="shared" si="27"/>
        <v>6</v>
      </c>
      <c r="D1080" s="9" t="s">
        <v>2175</v>
      </c>
      <c r="E1080" s="9" t="s">
        <v>3647</v>
      </c>
      <c r="F1080" s="8">
        <v>46227</v>
      </c>
      <c r="G1080" s="9" t="s">
        <v>767</v>
      </c>
      <c r="H1080" s="9" t="s">
        <v>878</v>
      </c>
      <c r="I1080" s="10" t="s">
        <v>2176</v>
      </c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2" t="s">
        <v>768</v>
      </c>
    </row>
    <row r="1081" spans="1:22" s="383" customFormat="1" ht="39" outlineLevel="1" x14ac:dyDescent="0.2">
      <c r="A1081" s="405">
        <v>1078</v>
      </c>
      <c r="C1081" s="9" t="str">
        <f t="shared" si="27"/>
        <v>6</v>
      </c>
      <c r="D1081" s="9" t="s">
        <v>3648</v>
      </c>
      <c r="E1081" s="9" t="s">
        <v>3649</v>
      </c>
      <c r="F1081" s="8">
        <v>46147</v>
      </c>
      <c r="G1081" s="9" t="s">
        <v>767</v>
      </c>
      <c r="H1081" s="9" t="s">
        <v>878</v>
      </c>
      <c r="I1081" s="10" t="s">
        <v>3650</v>
      </c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2" t="s">
        <v>768</v>
      </c>
    </row>
    <row r="1082" spans="1:22" s="383" customFormat="1" ht="67.5" outlineLevel="1" x14ac:dyDescent="0.2">
      <c r="A1082" s="405">
        <v>1079</v>
      </c>
      <c r="C1082" s="9" t="str">
        <f t="shared" si="27"/>
        <v>6</v>
      </c>
      <c r="D1082" s="9" t="s">
        <v>2179</v>
      </c>
      <c r="E1082" s="9" t="s">
        <v>3651</v>
      </c>
      <c r="F1082" s="8">
        <v>46227</v>
      </c>
      <c r="G1082" s="9" t="s">
        <v>767</v>
      </c>
      <c r="H1082" s="9" t="s">
        <v>878</v>
      </c>
      <c r="I1082" s="10" t="s">
        <v>2180</v>
      </c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2" t="s">
        <v>768</v>
      </c>
    </row>
    <row r="1083" spans="1:22" s="392" customFormat="1" ht="39" outlineLevel="1" x14ac:dyDescent="0.2">
      <c r="A1083" s="405">
        <v>1080</v>
      </c>
      <c r="C1083" s="14" t="str">
        <f t="shared" si="27"/>
        <v>6</v>
      </c>
      <c r="D1083" s="14" t="s">
        <v>3652</v>
      </c>
      <c r="E1083" s="14"/>
      <c r="F1083" s="15"/>
      <c r="G1083" s="14"/>
      <c r="H1083" s="14" t="s">
        <v>878</v>
      </c>
      <c r="I1083" s="16" t="s">
        <v>3653</v>
      </c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8" t="s">
        <v>527</v>
      </c>
    </row>
    <row r="1084" spans="1:22" s="383" customFormat="1" ht="67.5" outlineLevel="1" x14ac:dyDescent="0.2">
      <c r="A1084" s="405">
        <v>1081</v>
      </c>
      <c r="C1084" s="9" t="str">
        <f t="shared" si="27"/>
        <v>6</v>
      </c>
      <c r="D1084" s="9" t="s">
        <v>2183</v>
      </c>
      <c r="E1084" s="9" t="s">
        <v>3654</v>
      </c>
      <c r="F1084" s="8">
        <v>46227</v>
      </c>
      <c r="G1084" s="9" t="s">
        <v>767</v>
      </c>
      <c r="H1084" s="9" t="s">
        <v>878</v>
      </c>
      <c r="I1084" s="10" t="s">
        <v>2184</v>
      </c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2" t="s">
        <v>768</v>
      </c>
    </row>
    <row r="1085" spans="1:22" s="392" customFormat="1" ht="39" outlineLevel="1" x14ac:dyDescent="0.2">
      <c r="A1085" s="405">
        <v>1082</v>
      </c>
      <c r="C1085" s="14" t="str">
        <f t="shared" si="27"/>
        <v>6</v>
      </c>
      <c r="D1085" s="14" t="s">
        <v>3655</v>
      </c>
      <c r="E1085" s="14"/>
      <c r="F1085" s="15"/>
      <c r="G1085" s="14"/>
      <c r="H1085" s="14" t="s">
        <v>878</v>
      </c>
      <c r="I1085" s="16" t="s">
        <v>3656</v>
      </c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8" t="s">
        <v>527</v>
      </c>
    </row>
    <row r="1086" spans="1:22" s="383" customFormat="1" ht="67.5" outlineLevel="1" x14ac:dyDescent="0.2">
      <c r="A1086" s="405">
        <v>1083</v>
      </c>
      <c r="C1086" s="9" t="str">
        <f t="shared" si="27"/>
        <v>6</v>
      </c>
      <c r="D1086" s="9" t="s">
        <v>2187</v>
      </c>
      <c r="E1086" s="9" t="s">
        <v>3657</v>
      </c>
      <c r="F1086" s="8">
        <v>46218</v>
      </c>
      <c r="G1086" s="9" t="s">
        <v>767</v>
      </c>
      <c r="H1086" s="9" t="s">
        <v>878</v>
      </c>
      <c r="I1086" s="10" t="s">
        <v>2188</v>
      </c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2" t="s">
        <v>768</v>
      </c>
    </row>
    <row r="1087" spans="1:22" s="383" customFormat="1" ht="39" outlineLevel="1" x14ac:dyDescent="0.2">
      <c r="A1087" s="405">
        <v>1084</v>
      </c>
      <c r="C1087" s="9" t="str">
        <f t="shared" si="27"/>
        <v>6</v>
      </c>
      <c r="D1087" s="9" t="s">
        <v>3658</v>
      </c>
      <c r="E1087" s="9" t="s">
        <v>3659</v>
      </c>
      <c r="F1087" s="8">
        <v>46183</v>
      </c>
      <c r="G1087" s="9" t="s">
        <v>767</v>
      </c>
      <c r="H1087" s="9" t="s">
        <v>878</v>
      </c>
      <c r="I1087" s="10" t="s">
        <v>3660</v>
      </c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2" t="s">
        <v>768</v>
      </c>
    </row>
    <row r="1088" spans="1:22" s="383" customFormat="1" ht="33.75" outlineLevel="1" x14ac:dyDescent="0.2">
      <c r="A1088" s="405">
        <v>1085</v>
      </c>
      <c r="C1088" s="9" t="str">
        <f t="shared" si="27"/>
        <v>6</v>
      </c>
      <c r="D1088" s="9" t="s">
        <v>2191</v>
      </c>
      <c r="E1088" s="9"/>
      <c r="F1088" s="8"/>
      <c r="G1088" s="9"/>
      <c r="H1088" s="9" t="s">
        <v>878</v>
      </c>
      <c r="I1088" s="10" t="s">
        <v>2192</v>
      </c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</row>
    <row r="1089" spans="1:22" s="383" customFormat="1" ht="67.5" outlineLevel="1" x14ac:dyDescent="0.2">
      <c r="A1089" s="405">
        <v>1086</v>
      </c>
      <c r="C1089" s="9" t="str">
        <f t="shared" si="27"/>
        <v>6</v>
      </c>
      <c r="D1089" s="9" t="s">
        <v>2195</v>
      </c>
      <c r="E1089" s="9" t="s">
        <v>3661</v>
      </c>
      <c r="F1089" s="8">
        <v>46227</v>
      </c>
      <c r="G1089" s="9" t="s">
        <v>767</v>
      </c>
      <c r="H1089" s="9" t="s">
        <v>878</v>
      </c>
      <c r="I1089" s="10" t="s">
        <v>2196</v>
      </c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2" t="s">
        <v>768</v>
      </c>
    </row>
    <row r="1090" spans="1:22" s="383" customFormat="1" ht="39" outlineLevel="1" x14ac:dyDescent="0.2">
      <c r="A1090" s="405">
        <v>1087</v>
      </c>
      <c r="C1090" s="9" t="str">
        <f t="shared" si="27"/>
        <v>6</v>
      </c>
      <c r="D1090" s="9" t="s">
        <v>3662</v>
      </c>
      <c r="E1090" s="9" t="s">
        <v>3663</v>
      </c>
      <c r="F1090" s="8">
        <v>46160</v>
      </c>
      <c r="G1090" s="9" t="s">
        <v>767</v>
      </c>
      <c r="H1090" s="9" t="s">
        <v>878</v>
      </c>
      <c r="I1090" s="10" t="s">
        <v>3664</v>
      </c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2" t="s">
        <v>768</v>
      </c>
    </row>
    <row r="1091" spans="1:22" s="383" customFormat="1" ht="67.5" outlineLevel="1" x14ac:dyDescent="0.2">
      <c r="A1091" s="405">
        <v>1088</v>
      </c>
      <c r="C1091" s="9" t="str">
        <f t="shared" si="27"/>
        <v>6</v>
      </c>
      <c r="D1091" s="9" t="s">
        <v>2199</v>
      </c>
      <c r="E1091" s="9" t="s">
        <v>3665</v>
      </c>
      <c r="F1091" s="8">
        <v>46227</v>
      </c>
      <c r="G1091" s="9" t="s">
        <v>767</v>
      </c>
      <c r="H1091" s="9" t="s">
        <v>878</v>
      </c>
      <c r="I1091" s="10" t="s">
        <v>2200</v>
      </c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2" t="s">
        <v>768</v>
      </c>
    </row>
    <row r="1092" spans="1:22" s="383" customFormat="1" ht="39" outlineLevel="1" x14ac:dyDescent="0.2">
      <c r="A1092" s="405">
        <v>1089</v>
      </c>
      <c r="C1092" s="9" t="str">
        <f t="shared" si="27"/>
        <v>6</v>
      </c>
      <c r="D1092" s="9" t="s">
        <v>3666</v>
      </c>
      <c r="E1092" s="9" t="s">
        <v>3667</v>
      </c>
      <c r="F1092" s="8">
        <v>45824</v>
      </c>
      <c r="G1092" s="9" t="s">
        <v>767</v>
      </c>
      <c r="H1092" s="9" t="s">
        <v>878</v>
      </c>
      <c r="I1092" s="10" t="s">
        <v>3668</v>
      </c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2" t="s">
        <v>768</v>
      </c>
    </row>
    <row r="1093" spans="1:22" s="383" customFormat="1" ht="39" outlineLevel="1" x14ac:dyDescent="0.2">
      <c r="A1093" s="405">
        <v>1090</v>
      </c>
      <c r="C1093" s="9" t="str">
        <f t="shared" si="27"/>
        <v>6</v>
      </c>
      <c r="D1093" s="9" t="s">
        <v>3669</v>
      </c>
      <c r="E1093" s="9" t="s">
        <v>3670</v>
      </c>
      <c r="F1093" s="8">
        <v>46104</v>
      </c>
      <c r="G1093" s="9" t="s">
        <v>767</v>
      </c>
      <c r="H1093" s="9" t="s">
        <v>878</v>
      </c>
      <c r="I1093" s="10" t="s">
        <v>3671</v>
      </c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2" t="s">
        <v>768</v>
      </c>
    </row>
    <row r="1094" spans="1:22" s="383" customFormat="1" ht="67.5" outlineLevel="1" x14ac:dyDescent="0.2">
      <c r="A1094" s="405">
        <v>1091</v>
      </c>
      <c r="C1094" s="9" t="str">
        <f t="shared" ref="C1094:C1157" si="28">MID(D1094,5,1)</f>
        <v>6</v>
      </c>
      <c r="D1094" s="9" t="s">
        <v>2203</v>
      </c>
      <c r="E1094" s="9" t="s">
        <v>3672</v>
      </c>
      <c r="F1094" s="8">
        <v>46227</v>
      </c>
      <c r="G1094" s="9" t="s">
        <v>767</v>
      </c>
      <c r="H1094" s="9" t="s">
        <v>878</v>
      </c>
      <c r="I1094" s="10" t="s">
        <v>2205</v>
      </c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2" t="s">
        <v>768</v>
      </c>
    </row>
    <row r="1095" spans="1:22" s="383" customFormat="1" ht="67.5" outlineLevel="1" x14ac:dyDescent="0.2">
      <c r="A1095" s="405">
        <v>1092</v>
      </c>
      <c r="C1095" s="9" t="str">
        <f t="shared" si="28"/>
        <v>6</v>
      </c>
      <c r="D1095" s="9" t="s">
        <v>3673</v>
      </c>
      <c r="E1095" s="9" t="s">
        <v>3674</v>
      </c>
      <c r="F1095" s="8">
        <v>46218</v>
      </c>
      <c r="G1095" s="9" t="s">
        <v>767</v>
      </c>
      <c r="H1095" s="9" t="s">
        <v>878</v>
      </c>
      <c r="I1095" s="10" t="s">
        <v>3675</v>
      </c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2" t="s">
        <v>768</v>
      </c>
    </row>
    <row r="1096" spans="1:22" s="383" customFormat="1" ht="67.5" outlineLevel="1" x14ac:dyDescent="0.2">
      <c r="A1096" s="405">
        <v>1093</v>
      </c>
      <c r="C1096" s="9" t="str">
        <f t="shared" si="28"/>
        <v>6</v>
      </c>
      <c r="D1096" s="9" t="s">
        <v>2208</v>
      </c>
      <c r="E1096" s="9" t="s">
        <v>3676</v>
      </c>
      <c r="F1096" s="8">
        <v>46227</v>
      </c>
      <c r="G1096" s="9" t="s">
        <v>767</v>
      </c>
      <c r="H1096" s="9" t="s">
        <v>878</v>
      </c>
      <c r="I1096" s="10" t="s">
        <v>2209</v>
      </c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2" t="s">
        <v>768</v>
      </c>
    </row>
    <row r="1097" spans="1:22" s="383" customFormat="1" ht="67.5" outlineLevel="1" x14ac:dyDescent="0.2">
      <c r="A1097" s="405">
        <v>1094</v>
      </c>
      <c r="C1097" s="9" t="str">
        <f t="shared" si="28"/>
        <v>6</v>
      </c>
      <c r="D1097" s="9" t="s">
        <v>2212</v>
      </c>
      <c r="E1097" s="9" t="s">
        <v>3677</v>
      </c>
      <c r="F1097" s="8">
        <v>46227</v>
      </c>
      <c r="G1097" s="9" t="s">
        <v>767</v>
      </c>
      <c r="H1097" s="9" t="s">
        <v>878</v>
      </c>
      <c r="I1097" s="10" t="s">
        <v>2213</v>
      </c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2" t="s">
        <v>768</v>
      </c>
    </row>
    <row r="1098" spans="1:22" s="383" customFormat="1" ht="39" outlineLevel="1" x14ac:dyDescent="0.2">
      <c r="A1098" s="405">
        <v>1095</v>
      </c>
      <c r="C1098" s="9" t="str">
        <f t="shared" si="28"/>
        <v>6</v>
      </c>
      <c r="D1098" s="9" t="s">
        <v>3678</v>
      </c>
      <c r="E1098" s="9" t="s">
        <v>3679</v>
      </c>
      <c r="F1098" s="8">
        <v>46112</v>
      </c>
      <c r="G1098" s="9" t="s">
        <v>767</v>
      </c>
      <c r="H1098" s="9" t="s">
        <v>878</v>
      </c>
      <c r="I1098" s="10" t="s">
        <v>3680</v>
      </c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2" t="s">
        <v>768</v>
      </c>
    </row>
    <row r="1099" spans="1:22" s="383" customFormat="1" ht="33.75" outlineLevel="1" x14ac:dyDescent="0.2">
      <c r="A1099" s="405">
        <v>1096</v>
      </c>
      <c r="C1099" s="9" t="str">
        <f t="shared" si="28"/>
        <v>6</v>
      </c>
      <c r="D1099" s="9" t="s">
        <v>2216</v>
      </c>
      <c r="E1099" s="9"/>
      <c r="F1099" s="8"/>
      <c r="G1099" s="9"/>
      <c r="H1099" s="9" t="s">
        <v>878</v>
      </c>
      <c r="I1099" s="10" t="s">
        <v>2217</v>
      </c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</row>
    <row r="1100" spans="1:22" s="383" customFormat="1" ht="39" outlineLevel="1" x14ac:dyDescent="0.2">
      <c r="A1100" s="405">
        <v>1097</v>
      </c>
      <c r="C1100" s="9" t="str">
        <f t="shared" si="28"/>
        <v>6</v>
      </c>
      <c r="D1100" s="9" t="s">
        <v>3681</v>
      </c>
      <c r="E1100" s="9" t="s">
        <v>3682</v>
      </c>
      <c r="F1100" s="8">
        <v>46183</v>
      </c>
      <c r="G1100" s="9" t="s">
        <v>767</v>
      </c>
      <c r="H1100" s="9" t="s">
        <v>878</v>
      </c>
      <c r="I1100" s="10" t="s">
        <v>3683</v>
      </c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2" t="s">
        <v>768</v>
      </c>
    </row>
    <row r="1101" spans="1:22" s="383" customFormat="1" ht="39" outlineLevel="1" x14ac:dyDescent="0.2">
      <c r="A1101" s="405">
        <v>1098</v>
      </c>
      <c r="C1101" s="9" t="str">
        <f t="shared" si="28"/>
        <v>6</v>
      </c>
      <c r="D1101" s="9" t="s">
        <v>3684</v>
      </c>
      <c r="E1101" s="9" t="s">
        <v>3685</v>
      </c>
      <c r="F1101" s="8">
        <v>46099</v>
      </c>
      <c r="G1101" s="9" t="s">
        <v>767</v>
      </c>
      <c r="H1101" s="9" t="s">
        <v>878</v>
      </c>
      <c r="I1101" s="10" t="s">
        <v>3686</v>
      </c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2" t="s">
        <v>768</v>
      </c>
    </row>
    <row r="1102" spans="1:22" s="383" customFormat="1" ht="39" outlineLevel="1" x14ac:dyDescent="0.2">
      <c r="A1102" s="405">
        <v>1099</v>
      </c>
      <c r="C1102" s="9" t="str">
        <f t="shared" si="28"/>
        <v>6</v>
      </c>
      <c r="D1102" s="9" t="s">
        <v>3687</v>
      </c>
      <c r="E1102" s="9" t="s">
        <v>3688</v>
      </c>
      <c r="F1102" s="8">
        <v>46113</v>
      </c>
      <c r="G1102" s="9" t="s">
        <v>767</v>
      </c>
      <c r="H1102" s="9" t="s">
        <v>878</v>
      </c>
      <c r="I1102" s="10" t="s">
        <v>3689</v>
      </c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2" t="s">
        <v>768</v>
      </c>
    </row>
    <row r="1103" spans="1:22" s="383" customFormat="1" ht="69" outlineLevel="1" x14ac:dyDescent="0.2">
      <c r="A1103" s="405">
        <v>1100</v>
      </c>
      <c r="C1103" s="9" t="str">
        <f t="shared" si="28"/>
        <v>6</v>
      </c>
      <c r="D1103" s="9" t="s">
        <v>2220</v>
      </c>
      <c r="E1103" s="9" t="s">
        <v>3690</v>
      </c>
      <c r="F1103" s="8">
        <v>46227</v>
      </c>
      <c r="G1103" s="9" t="s">
        <v>767</v>
      </c>
      <c r="H1103" s="9" t="s">
        <v>878</v>
      </c>
      <c r="I1103" s="10" t="s">
        <v>2221</v>
      </c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2" t="s">
        <v>768</v>
      </c>
    </row>
    <row r="1104" spans="1:22" s="383" customFormat="1" ht="39" outlineLevel="1" x14ac:dyDescent="0.2">
      <c r="A1104" s="405">
        <v>1101</v>
      </c>
      <c r="C1104" s="9" t="str">
        <f t="shared" si="28"/>
        <v>6</v>
      </c>
      <c r="D1104" s="9" t="s">
        <v>3691</v>
      </c>
      <c r="E1104" s="9" t="s">
        <v>3692</v>
      </c>
      <c r="F1104" s="8">
        <v>46112</v>
      </c>
      <c r="G1104" s="9" t="s">
        <v>767</v>
      </c>
      <c r="H1104" s="9" t="s">
        <v>878</v>
      </c>
      <c r="I1104" s="10" t="s">
        <v>3693</v>
      </c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2" t="s">
        <v>768</v>
      </c>
    </row>
    <row r="1105" spans="1:22" s="383" customFormat="1" ht="39" outlineLevel="1" x14ac:dyDescent="0.2">
      <c r="A1105" s="405">
        <v>1102</v>
      </c>
      <c r="C1105" s="9" t="str">
        <f t="shared" si="28"/>
        <v>6</v>
      </c>
      <c r="D1105" s="9" t="s">
        <v>3694</v>
      </c>
      <c r="E1105" s="9" t="s">
        <v>3695</v>
      </c>
      <c r="F1105" s="8">
        <v>46113</v>
      </c>
      <c r="G1105" s="9" t="s">
        <v>767</v>
      </c>
      <c r="H1105" s="9" t="s">
        <v>878</v>
      </c>
      <c r="I1105" s="10" t="s">
        <v>3696</v>
      </c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2" t="s">
        <v>768</v>
      </c>
    </row>
    <row r="1106" spans="1:22" s="383" customFormat="1" ht="67.5" outlineLevel="1" x14ac:dyDescent="0.2">
      <c r="A1106" s="405">
        <v>1103</v>
      </c>
      <c r="C1106" s="9" t="str">
        <f t="shared" si="28"/>
        <v>6</v>
      </c>
      <c r="D1106" s="9" t="s">
        <v>2224</v>
      </c>
      <c r="E1106" s="9" t="s">
        <v>3697</v>
      </c>
      <c r="F1106" s="8">
        <v>46218</v>
      </c>
      <c r="G1106" s="9" t="s">
        <v>767</v>
      </c>
      <c r="H1106" s="9" t="s">
        <v>878</v>
      </c>
      <c r="I1106" s="10" t="s">
        <v>2225</v>
      </c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2" t="s">
        <v>768</v>
      </c>
    </row>
    <row r="1107" spans="1:22" s="383" customFormat="1" ht="67.5" outlineLevel="1" x14ac:dyDescent="0.2">
      <c r="A1107" s="405">
        <v>1104</v>
      </c>
      <c r="C1107" s="9" t="str">
        <f t="shared" si="28"/>
        <v>6</v>
      </c>
      <c r="D1107" s="9" t="s">
        <v>2228</v>
      </c>
      <c r="E1107" s="19" t="s">
        <v>3698</v>
      </c>
      <c r="F1107" s="8" t="s">
        <v>3699</v>
      </c>
      <c r="G1107" s="9"/>
      <c r="H1107" s="9" t="s">
        <v>878</v>
      </c>
      <c r="I1107" s="10" t="s">
        <v>2229</v>
      </c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</row>
    <row r="1108" spans="1:22" s="383" customFormat="1" ht="67.5" outlineLevel="1" x14ac:dyDescent="0.2">
      <c r="A1108" s="405">
        <v>1105</v>
      </c>
      <c r="C1108" s="9" t="str">
        <f t="shared" si="28"/>
        <v>6</v>
      </c>
      <c r="D1108" s="9" t="s">
        <v>2232</v>
      </c>
      <c r="E1108" s="19" t="s">
        <v>3700</v>
      </c>
      <c r="F1108" s="8" t="s">
        <v>3701</v>
      </c>
      <c r="G1108" s="9"/>
      <c r="H1108" s="9" t="s">
        <v>878</v>
      </c>
      <c r="I1108" s="10" t="s">
        <v>2233</v>
      </c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</row>
    <row r="1109" spans="1:22" s="383" customFormat="1" ht="33.75" outlineLevel="1" x14ac:dyDescent="0.2">
      <c r="A1109" s="405">
        <v>1106</v>
      </c>
      <c r="C1109" s="9" t="str">
        <f t="shared" si="28"/>
        <v>6</v>
      </c>
      <c r="D1109" s="9" t="s">
        <v>2236</v>
      </c>
      <c r="E1109" s="9"/>
      <c r="F1109" s="8"/>
      <c r="G1109" s="9"/>
      <c r="H1109" s="9" t="s">
        <v>878</v>
      </c>
      <c r="I1109" s="10" t="s">
        <v>2237</v>
      </c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</row>
    <row r="1110" spans="1:22" s="383" customFormat="1" ht="67.5" outlineLevel="1" x14ac:dyDescent="0.2">
      <c r="A1110" s="405">
        <v>1107</v>
      </c>
      <c r="C1110" s="9" t="str">
        <f t="shared" si="28"/>
        <v>6</v>
      </c>
      <c r="D1110" s="9" t="s">
        <v>3702</v>
      </c>
      <c r="E1110" s="9" t="s">
        <v>3703</v>
      </c>
      <c r="F1110" s="8">
        <v>46218</v>
      </c>
      <c r="G1110" s="9" t="s">
        <v>767</v>
      </c>
      <c r="H1110" s="9" t="s">
        <v>878</v>
      </c>
      <c r="I1110" s="10" t="s">
        <v>3704</v>
      </c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2" t="s">
        <v>768</v>
      </c>
    </row>
    <row r="1111" spans="1:22" s="383" customFormat="1" ht="33.75" outlineLevel="1" x14ac:dyDescent="0.2">
      <c r="A1111" s="405">
        <v>1108</v>
      </c>
      <c r="C1111" s="9" t="str">
        <f t="shared" si="28"/>
        <v>6</v>
      </c>
      <c r="D1111" s="9" t="s">
        <v>2240</v>
      </c>
      <c r="E1111" s="9"/>
      <c r="F1111" s="8"/>
      <c r="G1111" s="9"/>
      <c r="H1111" s="9" t="s">
        <v>878</v>
      </c>
      <c r="I1111" s="10" t="s">
        <v>2241</v>
      </c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</row>
    <row r="1112" spans="1:22" s="383" customFormat="1" ht="33.75" outlineLevel="1" x14ac:dyDescent="0.2">
      <c r="A1112" s="405">
        <v>1109</v>
      </c>
      <c r="C1112" s="9" t="str">
        <f t="shared" si="28"/>
        <v>6</v>
      </c>
      <c r="D1112" s="9" t="s">
        <v>2244</v>
      </c>
      <c r="E1112" s="9"/>
      <c r="F1112" s="8"/>
      <c r="G1112" s="9"/>
      <c r="H1112" s="9" t="s">
        <v>878</v>
      </c>
      <c r="I1112" s="10" t="s">
        <v>2245</v>
      </c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</row>
    <row r="1113" spans="1:22" s="383" customFormat="1" ht="33.75" outlineLevel="1" x14ac:dyDescent="0.2">
      <c r="A1113" s="405">
        <v>1110</v>
      </c>
      <c r="C1113" s="9" t="str">
        <f t="shared" si="28"/>
        <v>6</v>
      </c>
      <c r="D1113" s="9" t="s">
        <v>2248</v>
      </c>
      <c r="E1113" s="9"/>
      <c r="F1113" s="8"/>
      <c r="G1113" s="9"/>
      <c r="H1113" s="9" t="s">
        <v>878</v>
      </c>
      <c r="I1113" s="10" t="s">
        <v>2249</v>
      </c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</row>
    <row r="1114" spans="1:22" s="383" customFormat="1" ht="33.75" outlineLevel="1" x14ac:dyDescent="0.2">
      <c r="A1114" s="405">
        <v>1111</v>
      </c>
      <c r="C1114" s="9" t="str">
        <f t="shared" si="28"/>
        <v>6</v>
      </c>
      <c r="D1114" s="9" t="s">
        <v>2252</v>
      </c>
      <c r="E1114" s="9"/>
      <c r="F1114" s="8"/>
      <c r="G1114" s="9"/>
      <c r="H1114" s="9" t="s">
        <v>878</v>
      </c>
      <c r="I1114" s="10" t="s">
        <v>2253</v>
      </c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</row>
    <row r="1115" spans="1:22" s="383" customFormat="1" ht="33.75" outlineLevel="1" x14ac:dyDescent="0.2">
      <c r="A1115" s="405">
        <v>1112</v>
      </c>
      <c r="C1115" s="9" t="str">
        <f t="shared" si="28"/>
        <v>6</v>
      </c>
      <c r="D1115" s="9" t="s">
        <v>2256</v>
      </c>
      <c r="E1115" s="9"/>
      <c r="F1115" s="8"/>
      <c r="G1115" s="9"/>
      <c r="H1115" s="9" t="s">
        <v>878</v>
      </c>
      <c r="I1115" s="10" t="s">
        <v>2257</v>
      </c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</row>
    <row r="1116" spans="1:22" s="383" customFormat="1" ht="33.75" outlineLevel="1" x14ac:dyDescent="0.2">
      <c r="A1116" s="405">
        <v>1113</v>
      </c>
      <c r="C1116" s="9" t="str">
        <f t="shared" si="28"/>
        <v>6</v>
      </c>
      <c r="D1116" s="9" t="s">
        <v>2260</v>
      </c>
      <c r="E1116" s="9"/>
      <c r="F1116" s="8"/>
      <c r="G1116" s="9"/>
      <c r="H1116" s="9" t="s">
        <v>878</v>
      </c>
      <c r="I1116" s="10" t="s">
        <v>2261</v>
      </c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</row>
    <row r="1117" spans="1:22" s="383" customFormat="1" ht="33.75" outlineLevel="1" x14ac:dyDescent="0.2">
      <c r="A1117" s="405">
        <v>1114</v>
      </c>
      <c r="C1117" s="9" t="str">
        <f t="shared" si="28"/>
        <v>6</v>
      </c>
      <c r="D1117" s="9" t="s">
        <v>2264</v>
      </c>
      <c r="E1117" s="9"/>
      <c r="F1117" s="8"/>
      <c r="G1117" s="9"/>
      <c r="H1117" s="9" t="s">
        <v>878</v>
      </c>
      <c r="I1117" s="10" t="s">
        <v>2265</v>
      </c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</row>
    <row r="1118" spans="1:22" s="383" customFormat="1" ht="33.75" outlineLevel="1" x14ac:dyDescent="0.2">
      <c r="A1118" s="405">
        <v>1115</v>
      </c>
      <c r="C1118" s="9" t="str">
        <f t="shared" si="28"/>
        <v>6</v>
      </c>
      <c r="D1118" s="9" t="s">
        <v>2268</v>
      </c>
      <c r="E1118" s="9"/>
      <c r="F1118" s="8"/>
      <c r="G1118" s="9"/>
      <c r="H1118" s="9" t="s">
        <v>878</v>
      </c>
      <c r="I1118" s="10" t="s">
        <v>2269</v>
      </c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</row>
    <row r="1119" spans="1:22" s="383" customFormat="1" ht="33.75" outlineLevel="1" x14ac:dyDescent="0.2">
      <c r="A1119" s="405">
        <v>1116</v>
      </c>
      <c r="C1119" s="9" t="str">
        <f t="shared" si="28"/>
        <v>6</v>
      </c>
      <c r="D1119" s="9" t="s">
        <v>2272</v>
      </c>
      <c r="E1119" s="9"/>
      <c r="F1119" s="8"/>
      <c r="G1119" s="9"/>
      <c r="H1119" s="9" t="s">
        <v>878</v>
      </c>
      <c r="I1119" s="10" t="s">
        <v>2273</v>
      </c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</row>
    <row r="1120" spans="1:22" s="383" customFormat="1" ht="67.5" outlineLevel="1" x14ac:dyDescent="0.2">
      <c r="A1120" s="405">
        <v>1117</v>
      </c>
      <c r="C1120" s="9" t="str">
        <f t="shared" si="28"/>
        <v>6</v>
      </c>
      <c r="D1120" s="9" t="s">
        <v>2276</v>
      </c>
      <c r="E1120" s="9" t="s">
        <v>3705</v>
      </c>
      <c r="F1120" s="8">
        <v>46227</v>
      </c>
      <c r="G1120" s="9" t="s">
        <v>767</v>
      </c>
      <c r="H1120" s="9" t="s">
        <v>878</v>
      </c>
      <c r="I1120" s="10" t="s">
        <v>2277</v>
      </c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2" t="s">
        <v>768</v>
      </c>
    </row>
    <row r="1121" spans="1:22" s="383" customFormat="1" ht="33.75" outlineLevel="1" x14ac:dyDescent="0.2">
      <c r="A1121" s="405">
        <v>1118</v>
      </c>
      <c r="C1121" s="9" t="str">
        <f t="shared" si="28"/>
        <v>6</v>
      </c>
      <c r="D1121" s="9" t="s">
        <v>2280</v>
      </c>
      <c r="E1121" s="9"/>
      <c r="F1121" s="8"/>
      <c r="G1121" s="9"/>
      <c r="H1121" s="9" t="s">
        <v>878</v>
      </c>
      <c r="I1121" s="10" t="s">
        <v>2281</v>
      </c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</row>
    <row r="1122" spans="1:22" s="383" customFormat="1" ht="67.5" outlineLevel="1" x14ac:dyDescent="0.2">
      <c r="A1122" s="405">
        <v>1119</v>
      </c>
      <c r="C1122" s="9" t="str">
        <f t="shared" si="28"/>
        <v>6</v>
      </c>
      <c r="D1122" s="9" t="s">
        <v>2284</v>
      </c>
      <c r="E1122" s="9" t="s">
        <v>3706</v>
      </c>
      <c r="F1122" s="8">
        <v>46218</v>
      </c>
      <c r="G1122" s="9" t="s">
        <v>767</v>
      </c>
      <c r="H1122" s="9" t="s">
        <v>878</v>
      </c>
      <c r="I1122" s="10" t="s">
        <v>2285</v>
      </c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2" t="s">
        <v>768</v>
      </c>
    </row>
    <row r="1123" spans="1:22" s="383" customFormat="1" ht="39" outlineLevel="1" x14ac:dyDescent="0.2">
      <c r="A1123" s="405">
        <v>1120</v>
      </c>
      <c r="C1123" s="9" t="str">
        <f t="shared" si="28"/>
        <v>6</v>
      </c>
      <c r="D1123" s="9" t="s">
        <v>3707</v>
      </c>
      <c r="E1123" s="9" t="s">
        <v>3708</v>
      </c>
      <c r="F1123" s="8">
        <v>46112</v>
      </c>
      <c r="G1123" s="9" t="s">
        <v>767</v>
      </c>
      <c r="H1123" s="9" t="s">
        <v>878</v>
      </c>
      <c r="I1123" s="10" t="s">
        <v>3709</v>
      </c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2" t="s">
        <v>768</v>
      </c>
    </row>
    <row r="1124" spans="1:22" s="383" customFormat="1" ht="39" outlineLevel="1" x14ac:dyDescent="0.2">
      <c r="A1124" s="405">
        <v>1121</v>
      </c>
      <c r="C1124" s="9" t="str">
        <f t="shared" si="28"/>
        <v>6</v>
      </c>
      <c r="D1124" s="9" t="s">
        <v>3710</v>
      </c>
      <c r="E1124" s="9" t="s">
        <v>3711</v>
      </c>
      <c r="F1124" s="8">
        <v>46113</v>
      </c>
      <c r="G1124" s="9" t="s">
        <v>767</v>
      </c>
      <c r="H1124" s="9" t="s">
        <v>878</v>
      </c>
      <c r="I1124" s="10" t="s">
        <v>3712</v>
      </c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2" t="s">
        <v>768</v>
      </c>
    </row>
    <row r="1125" spans="1:22" s="383" customFormat="1" ht="33.75" outlineLevel="1" x14ac:dyDescent="0.2">
      <c r="A1125" s="405">
        <v>1122</v>
      </c>
      <c r="C1125" s="9" t="str">
        <f t="shared" si="28"/>
        <v>6</v>
      </c>
      <c r="D1125" s="9" t="s">
        <v>2288</v>
      </c>
      <c r="E1125" s="9"/>
      <c r="F1125" s="8"/>
      <c r="G1125" s="9"/>
      <c r="H1125" s="9" t="s">
        <v>878</v>
      </c>
      <c r="I1125" s="10" t="s">
        <v>3713</v>
      </c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</row>
    <row r="1126" spans="1:22" s="383" customFormat="1" ht="39" outlineLevel="1" x14ac:dyDescent="0.2">
      <c r="A1126" s="405">
        <v>1123</v>
      </c>
      <c r="C1126" s="9" t="str">
        <f t="shared" si="28"/>
        <v>6</v>
      </c>
      <c r="D1126" s="9" t="s">
        <v>3714</v>
      </c>
      <c r="E1126" s="9" t="s">
        <v>3715</v>
      </c>
      <c r="F1126" s="8">
        <v>46113</v>
      </c>
      <c r="G1126" s="9" t="s">
        <v>767</v>
      </c>
      <c r="H1126" s="9" t="s">
        <v>878</v>
      </c>
      <c r="I1126" s="10" t="s">
        <v>3716</v>
      </c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2" t="s">
        <v>768</v>
      </c>
    </row>
    <row r="1127" spans="1:22" s="383" customFormat="1" ht="101.25" outlineLevel="1" x14ac:dyDescent="0.2">
      <c r="A1127" s="405">
        <v>1124</v>
      </c>
      <c r="C1127" s="9" t="str">
        <f t="shared" si="28"/>
        <v>6</v>
      </c>
      <c r="D1127" s="9" t="s">
        <v>2292</v>
      </c>
      <c r="E1127" s="19" t="s">
        <v>3717</v>
      </c>
      <c r="F1127" s="8"/>
      <c r="G1127" s="9" t="s">
        <v>767</v>
      </c>
      <c r="H1127" s="9" t="s">
        <v>878</v>
      </c>
      <c r="I1127" s="10" t="s">
        <v>2293</v>
      </c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</row>
    <row r="1128" spans="1:22" s="383" customFormat="1" ht="33.75" outlineLevel="1" x14ac:dyDescent="0.2">
      <c r="A1128" s="405">
        <v>1125</v>
      </c>
      <c r="C1128" s="9" t="str">
        <f t="shared" si="28"/>
        <v>6</v>
      </c>
      <c r="D1128" s="9" t="s">
        <v>2296</v>
      </c>
      <c r="E1128" s="9"/>
      <c r="F1128" s="8"/>
      <c r="G1128" s="9"/>
      <c r="H1128" s="9" t="s">
        <v>878</v>
      </c>
      <c r="I1128" s="10" t="s">
        <v>2297</v>
      </c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</row>
    <row r="1129" spans="1:22" s="392" customFormat="1" ht="39" outlineLevel="1" x14ac:dyDescent="0.2">
      <c r="A1129" s="405">
        <v>1126</v>
      </c>
      <c r="C1129" s="14" t="str">
        <f t="shared" si="28"/>
        <v/>
      </c>
      <c r="D1129" s="14"/>
      <c r="E1129" s="14"/>
      <c r="F1129" s="15"/>
      <c r="G1129" s="14"/>
      <c r="H1129" s="14" t="s">
        <v>878</v>
      </c>
      <c r="I1129" s="16" t="s">
        <v>3718</v>
      </c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8" t="s">
        <v>527</v>
      </c>
    </row>
    <row r="1130" spans="1:22" s="383" customFormat="1" ht="33.75" outlineLevel="1" x14ac:dyDescent="0.2">
      <c r="A1130" s="405">
        <v>1127</v>
      </c>
      <c r="C1130" s="9" t="str">
        <f t="shared" si="28"/>
        <v>6</v>
      </c>
      <c r="D1130" s="9" t="s">
        <v>2300</v>
      </c>
      <c r="E1130" s="9"/>
      <c r="F1130" s="8"/>
      <c r="G1130" s="9"/>
      <c r="H1130" s="9" t="s">
        <v>878</v>
      </c>
      <c r="I1130" s="10" t="s">
        <v>2301</v>
      </c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</row>
    <row r="1131" spans="1:22" s="383" customFormat="1" ht="33.75" outlineLevel="1" x14ac:dyDescent="0.2">
      <c r="A1131" s="405">
        <v>1128</v>
      </c>
      <c r="C1131" s="9" t="str">
        <f t="shared" si="28"/>
        <v>6</v>
      </c>
      <c r="D1131" s="9" t="s">
        <v>3719</v>
      </c>
      <c r="E1131" s="9"/>
      <c r="F1131" s="8"/>
      <c r="G1131" s="9"/>
      <c r="H1131" s="9" t="s">
        <v>878</v>
      </c>
      <c r="I1131" s="10" t="s">
        <v>3720</v>
      </c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</row>
    <row r="1132" spans="1:22" s="383" customFormat="1" ht="39" outlineLevel="1" x14ac:dyDescent="0.2">
      <c r="A1132" s="405">
        <v>1129</v>
      </c>
      <c r="C1132" s="9" t="str">
        <f t="shared" si="28"/>
        <v>6</v>
      </c>
      <c r="D1132" s="9" t="s">
        <v>3721</v>
      </c>
      <c r="E1132" s="9" t="s">
        <v>3722</v>
      </c>
      <c r="F1132" s="8">
        <v>46147</v>
      </c>
      <c r="G1132" s="9" t="s">
        <v>767</v>
      </c>
      <c r="H1132" s="9" t="s">
        <v>878</v>
      </c>
      <c r="I1132" s="10" t="s">
        <v>3723</v>
      </c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2" t="s">
        <v>768</v>
      </c>
    </row>
    <row r="1133" spans="1:22" s="383" customFormat="1" ht="101.25" outlineLevel="1" x14ac:dyDescent="0.2">
      <c r="A1133" s="405">
        <v>1130</v>
      </c>
      <c r="C1133" s="9" t="str">
        <f t="shared" si="28"/>
        <v>6</v>
      </c>
      <c r="D1133" s="9" t="s">
        <v>2304</v>
      </c>
      <c r="E1133" s="19" t="s">
        <v>3724</v>
      </c>
      <c r="F1133" s="8"/>
      <c r="G1133" s="9" t="s">
        <v>767</v>
      </c>
      <c r="H1133" s="9" t="s">
        <v>878</v>
      </c>
      <c r="I1133" s="10" t="s">
        <v>2305</v>
      </c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</row>
    <row r="1134" spans="1:22" s="383" customFormat="1" ht="35.25" outlineLevel="1" x14ac:dyDescent="0.2">
      <c r="A1134" s="405">
        <v>1131</v>
      </c>
      <c r="C1134" s="387" t="str">
        <f t="shared" si="28"/>
        <v/>
      </c>
      <c r="D1134" s="387"/>
      <c r="E1134" s="387"/>
      <c r="F1134" s="387"/>
      <c r="G1134" s="387"/>
      <c r="H1134" s="387"/>
      <c r="I1134" s="388" t="s">
        <v>2699</v>
      </c>
      <c r="J1134" s="387"/>
      <c r="K1134" s="387"/>
      <c r="L1134" s="387"/>
      <c r="M1134" s="387"/>
      <c r="N1134" s="387"/>
      <c r="O1134" s="387"/>
      <c r="P1134" s="387"/>
      <c r="Q1134" s="387"/>
      <c r="R1134" s="387"/>
      <c r="S1134" s="387"/>
      <c r="T1134" s="387"/>
      <c r="U1134" s="387"/>
      <c r="V1134" s="387"/>
    </row>
    <row r="1135" spans="1:22" s="383" customFormat="1" ht="33.75" outlineLevel="1" x14ac:dyDescent="0.2">
      <c r="A1135" s="405">
        <v>1132</v>
      </c>
      <c r="C1135" s="9" t="str">
        <f t="shared" si="28"/>
        <v>6</v>
      </c>
      <c r="D1135" s="9" t="s">
        <v>2344</v>
      </c>
      <c r="E1135" s="9"/>
      <c r="F1135" s="8"/>
      <c r="G1135" s="9"/>
      <c r="H1135" s="9"/>
      <c r="I1135" s="10" t="s">
        <v>2345</v>
      </c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</row>
    <row r="1136" spans="1:22" s="383" customFormat="1" ht="33.75" outlineLevel="1" x14ac:dyDescent="0.2">
      <c r="A1136" s="405">
        <v>1133</v>
      </c>
      <c r="C1136" s="9" t="str">
        <f t="shared" si="28"/>
        <v>6</v>
      </c>
      <c r="D1136" s="9" t="s">
        <v>2073</v>
      </c>
      <c r="E1136" s="9"/>
      <c r="F1136" s="8"/>
      <c r="G1136" s="9"/>
      <c r="H1136" s="9"/>
      <c r="I1136" s="10" t="s">
        <v>2074</v>
      </c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</row>
    <row r="1137" spans="1:22" s="383" customFormat="1" ht="33.75" outlineLevel="1" x14ac:dyDescent="0.2">
      <c r="A1137" s="405">
        <v>1134</v>
      </c>
      <c r="C1137" s="9" t="str">
        <f t="shared" si="28"/>
        <v>6</v>
      </c>
      <c r="D1137" s="9" t="s">
        <v>3725</v>
      </c>
      <c r="E1137" s="9"/>
      <c r="F1137" s="8"/>
      <c r="G1137" s="9"/>
      <c r="H1137" s="9"/>
      <c r="I1137" s="10" t="s">
        <v>3726</v>
      </c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</row>
    <row r="1138" spans="1:22" s="383" customFormat="1" ht="33.75" outlineLevel="1" x14ac:dyDescent="0.2">
      <c r="A1138" s="405">
        <v>1135</v>
      </c>
      <c r="C1138" s="9" t="str">
        <f t="shared" si="28"/>
        <v>6</v>
      </c>
      <c r="D1138" s="9" t="s">
        <v>2348</v>
      </c>
      <c r="E1138" s="9"/>
      <c r="F1138" s="8"/>
      <c r="G1138" s="9"/>
      <c r="H1138" s="9"/>
      <c r="I1138" s="10" t="s">
        <v>2349</v>
      </c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</row>
    <row r="1139" spans="1:22" s="383" customFormat="1" ht="33.75" outlineLevel="1" x14ac:dyDescent="0.2">
      <c r="A1139" s="405">
        <v>1136</v>
      </c>
      <c r="C1139" s="9" t="str">
        <f t="shared" si="28"/>
        <v>6</v>
      </c>
      <c r="D1139" s="9" t="s">
        <v>3727</v>
      </c>
      <c r="E1139" s="9"/>
      <c r="F1139" s="8"/>
      <c r="G1139" s="9"/>
      <c r="H1139" s="9"/>
      <c r="I1139" s="10" t="s">
        <v>3728</v>
      </c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</row>
    <row r="1140" spans="1:22" s="383" customFormat="1" ht="33.75" outlineLevel="1" x14ac:dyDescent="0.2">
      <c r="A1140" s="405">
        <v>1137</v>
      </c>
      <c r="C1140" s="9" t="str">
        <f t="shared" si="28"/>
        <v>6</v>
      </c>
      <c r="D1140" s="9" t="s">
        <v>3729</v>
      </c>
      <c r="E1140" s="9"/>
      <c r="F1140" s="8"/>
      <c r="G1140" s="9"/>
      <c r="H1140" s="9"/>
      <c r="I1140" s="10" t="s">
        <v>3730</v>
      </c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</row>
    <row r="1141" spans="1:22" s="383" customFormat="1" ht="33.75" outlineLevel="1" x14ac:dyDescent="0.2">
      <c r="A1141" s="405">
        <v>1138</v>
      </c>
      <c r="C1141" s="9" t="str">
        <f t="shared" si="28"/>
        <v>6</v>
      </c>
      <c r="D1141" s="9" t="s">
        <v>3731</v>
      </c>
      <c r="E1141" s="9"/>
      <c r="F1141" s="8"/>
      <c r="G1141" s="9"/>
      <c r="H1141" s="9"/>
      <c r="I1141" s="10" t="s">
        <v>3732</v>
      </c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</row>
    <row r="1142" spans="1:22" s="383" customFormat="1" ht="33.75" outlineLevel="1" x14ac:dyDescent="0.2">
      <c r="A1142" s="405">
        <v>1139</v>
      </c>
      <c r="C1142" s="9" t="str">
        <f t="shared" si="28"/>
        <v>6</v>
      </c>
      <c r="D1142" s="9" t="s">
        <v>3733</v>
      </c>
      <c r="E1142" s="9"/>
      <c r="F1142" s="8"/>
      <c r="G1142" s="9"/>
      <c r="H1142" s="9"/>
      <c r="I1142" s="10" t="s">
        <v>3734</v>
      </c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</row>
    <row r="1143" spans="1:22" s="383" customFormat="1" ht="33.75" outlineLevel="1" x14ac:dyDescent="0.2">
      <c r="A1143" s="405">
        <v>1140</v>
      </c>
      <c r="C1143" s="9" t="str">
        <f t="shared" si="28"/>
        <v>6</v>
      </c>
      <c r="D1143" s="9" t="s">
        <v>3735</v>
      </c>
      <c r="E1143" s="9"/>
      <c r="F1143" s="8"/>
      <c r="G1143" s="9"/>
      <c r="H1143" s="9"/>
      <c r="I1143" s="10" t="s">
        <v>3736</v>
      </c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</row>
    <row r="1144" spans="1:22" s="383" customFormat="1" ht="33.75" outlineLevel="1" x14ac:dyDescent="0.2">
      <c r="A1144" s="405">
        <v>1141</v>
      </c>
      <c r="C1144" s="9" t="str">
        <f t="shared" si="28"/>
        <v>6</v>
      </c>
      <c r="D1144" s="9" t="s">
        <v>3737</v>
      </c>
      <c r="E1144" s="9"/>
      <c r="F1144" s="8"/>
      <c r="G1144" s="9"/>
      <c r="H1144" s="9"/>
      <c r="I1144" s="10" t="s">
        <v>3738</v>
      </c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</row>
    <row r="1145" spans="1:22" s="383" customFormat="1" ht="33.75" outlineLevel="1" x14ac:dyDescent="0.2">
      <c r="A1145" s="405">
        <v>1142</v>
      </c>
      <c r="C1145" s="9" t="str">
        <f t="shared" si="28"/>
        <v>6</v>
      </c>
      <c r="D1145" s="9" t="s">
        <v>3739</v>
      </c>
      <c r="E1145" s="9"/>
      <c r="F1145" s="8"/>
      <c r="G1145" s="9"/>
      <c r="H1145" s="9"/>
      <c r="I1145" s="10" t="s">
        <v>3740</v>
      </c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</row>
    <row r="1146" spans="1:22" s="383" customFormat="1" ht="33.75" outlineLevel="1" x14ac:dyDescent="0.2">
      <c r="A1146" s="405">
        <v>1143</v>
      </c>
      <c r="C1146" s="9" t="str">
        <f t="shared" si="28"/>
        <v>6</v>
      </c>
      <c r="D1146" s="9" t="s">
        <v>3741</v>
      </c>
      <c r="E1146" s="9"/>
      <c r="F1146" s="8"/>
      <c r="G1146" s="9"/>
      <c r="H1146" s="9"/>
      <c r="I1146" s="10" t="s">
        <v>3742</v>
      </c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</row>
    <row r="1147" spans="1:22" s="383" customFormat="1" ht="33.75" outlineLevel="1" x14ac:dyDescent="0.2">
      <c r="A1147" s="405">
        <v>1144</v>
      </c>
      <c r="C1147" s="9" t="str">
        <f t="shared" si="28"/>
        <v>6</v>
      </c>
      <c r="D1147" s="9" t="s">
        <v>3743</v>
      </c>
      <c r="E1147" s="9"/>
      <c r="F1147" s="8"/>
      <c r="G1147" s="9"/>
      <c r="H1147" s="9"/>
      <c r="I1147" s="10" t="s">
        <v>3744</v>
      </c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</row>
    <row r="1148" spans="1:22" s="383" customFormat="1" ht="33.75" outlineLevel="1" x14ac:dyDescent="0.2">
      <c r="A1148" s="405">
        <v>1145</v>
      </c>
      <c r="C1148" s="9" t="str">
        <f t="shared" si="28"/>
        <v>6</v>
      </c>
      <c r="D1148" s="9" t="s">
        <v>3745</v>
      </c>
      <c r="E1148" s="9"/>
      <c r="F1148" s="8"/>
      <c r="G1148" s="9"/>
      <c r="H1148" s="9"/>
      <c r="I1148" s="10" t="s">
        <v>3746</v>
      </c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</row>
    <row r="1149" spans="1:22" s="383" customFormat="1" ht="33.75" outlineLevel="1" x14ac:dyDescent="0.2">
      <c r="A1149" s="405">
        <v>1146</v>
      </c>
      <c r="C1149" s="9" t="str">
        <f t="shared" si="28"/>
        <v>6</v>
      </c>
      <c r="D1149" s="9" t="s">
        <v>3747</v>
      </c>
      <c r="E1149" s="9"/>
      <c r="F1149" s="8"/>
      <c r="G1149" s="9"/>
      <c r="H1149" s="9"/>
      <c r="I1149" s="10" t="s">
        <v>3748</v>
      </c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</row>
    <row r="1150" spans="1:22" s="383" customFormat="1" ht="33.75" outlineLevel="1" x14ac:dyDescent="0.2">
      <c r="A1150" s="405">
        <v>1147</v>
      </c>
      <c r="C1150" s="9" t="str">
        <f t="shared" si="28"/>
        <v>6</v>
      </c>
      <c r="D1150" s="9" t="s">
        <v>3749</v>
      </c>
      <c r="E1150" s="9"/>
      <c r="F1150" s="8"/>
      <c r="G1150" s="9"/>
      <c r="H1150" s="9"/>
      <c r="I1150" s="10" t="s">
        <v>3750</v>
      </c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</row>
    <row r="1151" spans="1:22" s="383" customFormat="1" ht="33.75" outlineLevel="1" x14ac:dyDescent="0.2">
      <c r="A1151" s="405">
        <v>1148</v>
      </c>
      <c r="C1151" s="9" t="str">
        <f t="shared" si="28"/>
        <v>6</v>
      </c>
      <c r="D1151" s="9" t="s">
        <v>3751</v>
      </c>
      <c r="E1151" s="9"/>
      <c r="F1151" s="8"/>
      <c r="G1151" s="9"/>
      <c r="H1151" s="9"/>
      <c r="I1151" s="10" t="s">
        <v>3752</v>
      </c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</row>
    <row r="1152" spans="1:22" s="383" customFormat="1" ht="33.75" outlineLevel="1" x14ac:dyDescent="0.2">
      <c r="A1152" s="405">
        <v>1149</v>
      </c>
      <c r="C1152" s="9" t="str">
        <f t="shared" si="28"/>
        <v>6</v>
      </c>
      <c r="D1152" s="9" t="s">
        <v>3753</v>
      </c>
      <c r="E1152" s="9"/>
      <c r="F1152" s="8"/>
      <c r="G1152" s="9"/>
      <c r="H1152" s="9"/>
      <c r="I1152" s="10" t="s">
        <v>3754</v>
      </c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</row>
    <row r="1153" spans="1:22" s="383" customFormat="1" ht="33.75" outlineLevel="1" x14ac:dyDescent="0.2">
      <c r="A1153" s="405">
        <v>1150</v>
      </c>
      <c r="C1153" s="9" t="str">
        <f t="shared" si="28"/>
        <v>6</v>
      </c>
      <c r="D1153" s="9" t="s">
        <v>3755</v>
      </c>
      <c r="E1153" s="9"/>
      <c r="F1153" s="8"/>
      <c r="G1153" s="9"/>
      <c r="H1153" s="9"/>
      <c r="I1153" s="10" t="s">
        <v>3756</v>
      </c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</row>
    <row r="1154" spans="1:22" s="383" customFormat="1" ht="33.75" outlineLevel="1" x14ac:dyDescent="0.2">
      <c r="A1154" s="405">
        <v>1151</v>
      </c>
      <c r="C1154" s="9" t="str">
        <f t="shared" si="28"/>
        <v>6</v>
      </c>
      <c r="D1154" s="9" t="s">
        <v>3757</v>
      </c>
      <c r="E1154" s="9"/>
      <c r="F1154" s="8"/>
      <c r="G1154" s="9"/>
      <c r="H1154" s="9"/>
      <c r="I1154" s="10" t="s">
        <v>3758</v>
      </c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</row>
    <row r="1155" spans="1:22" s="383" customFormat="1" ht="33.75" outlineLevel="1" x14ac:dyDescent="0.2">
      <c r="A1155" s="405">
        <v>1152</v>
      </c>
      <c r="C1155" s="9" t="str">
        <f t="shared" si="28"/>
        <v>6</v>
      </c>
      <c r="D1155" s="9" t="s">
        <v>3759</v>
      </c>
      <c r="E1155" s="9"/>
      <c r="F1155" s="8"/>
      <c r="G1155" s="9"/>
      <c r="H1155" s="9"/>
      <c r="I1155" s="10" t="s">
        <v>3760</v>
      </c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</row>
    <row r="1156" spans="1:22" s="383" customFormat="1" ht="33.75" outlineLevel="1" x14ac:dyDescent="0.2">
      <c r="A1156" s="405">
        <v>1153</v>
      </c>
      <c r="C1156" s="9" t="str">
        <f t="shared" si="28"/>
        <v>6</v>
      </c>
      <c r="D1156" s="9" t="s">
        <v>3761</v>
      </c>
      <c r="E1156" s="9"/>
      <c r="F1156" s="8"/>
      <c r="G1156" s="9"/>
      <c r="H1156" s="9"/>
      <c r="I1156" s="10" t="s">
        <v>3762</v>
      </c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</row>
    <row r="1157" spans="1:22" s="383" customFormat="1" ht="33.75" outlineLevel="1" x14ac:dyDescent="0.2">
      <c r="A1157" s="405">
        <v>1154</v>
      </c>
      <c r="C1157" s="9" t="str">
        <f t="shared" si="28"/>
        <v>6</v>
      </c>
      <c r="D1157" s="9" t="s">
        <v>3763</v>
      </c>
      <c r="E1157" s="9"/>
      <c r="F1157" s="8"/>
      <c r="G1157" s="9"/>
      <c r="H1157" s="9"/>
      <c r="I1157" s="10" t="s">
        <v>3764</v>
      </c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</row>
    <row r="1158" spans="1:22" s="383" customFormat="1" ht="33.75" outlineLevel="1" x14ac:dyDescent="0.2">
      <c r="A1158" s="405">
        <v>1155</v>
      </c>
      <c r="C1158" s="9" t="str">
        <f t="shared" ref="C1158:C1221" si="29">MID(D1158,5,1)</f>
        <v>6</v>
      </c>
      <c r="D1158" s="9" t="s">
        <v>3765</v>
      </c>
      <c r="E1158" s="9"/>
      <c r="F1158" s="8"/>
      <c r="G1158" s="9"/>
      <c r="H1158" s="9"/>
      <c r="I1158" s="10" t="s">
        <v>3766</v>
      </c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</row>
    <row r="1159" spans="1:22" s="383" customFormat="1" ht="33.75" outlineLevel="1" x14ac:dyDescent="0.2">
      <c r="A1159" s="405">
        <v>1156</v>
      </c>
      <c r="C1159" s="9" t="str">
        <f t="shared" si="29"/>
        <v>6</v>
      </c>
      <c r="D1159" s="9" t="s">
        <v>3767</v>
      </c>
      <c r="E1159" s="9"/>
      <c r="F1159" s="8"/>
      <c r="G1159" s="9"/>
      <c r="H1159" s="9"/>
      <c r="I1159" s="10" t="s">
        <v>3768</v>
      </c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</row>
    <row r="1160" spans="1:22" s="383" customFormat="1" ht="33.75" outlineLevel="1" x14ac:dyDescent="0.2">
      <c r="A1160" s="405">
        <v>1157</v>
      </c>
      <c r="C1160" s="9" t="str">
        <f t="shared" si="29"/>
        <v>6</v>
      </c>
      <c r="D1160" s="9" t="s">
        <v>3769</v>
      </c>
      <c r="E1160" s="9"/>
      <c r="F1160" s="8"/>
      <c r="G1160" s="9"/>
      <c r="H1160" s="9"/>
      <c r="I1160" s="10" t="s">
        <v>3770</v>
      </c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</row>
    <row r="1161" spans="1:22" s="383" customFormat="1" ht="33.75" outlineLevel="1" x14ac:dyDescent="0.2">
      <c r="A1161" s="405">
        <v>1158</v>
      </c>
      <c r="C1161" s="9" t="str">
        <f t="shared" si="29"/>
        <v>6</v>
      </c>
      <c r="D1161" s="9" t="s">
        <v>3771</v>
      </c>
      <c r="E1161" s="9"/>
      <c r="F1161" s="8"/>
      <c r="G1161" s="9"/>
      <c r="H1161" s="9"/>
      <c r="I1161" s="10" t="s">
        <v>3772</v>
      </c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</row>
    <row r="1162" spans="1:22" s="383" customFormat="1" ht="33.75" outlineLevel="1" x14ac:dyDescent="0.2">
      <c r="A1162" s="405">
        <v>1159</v>
      </c>
      <c r="C1162" s="9" t="str">
        <f t="shared" si="29"/>
        <v>6</v>
      </c>
      <c r="D1162" s="9" t="s">
        <v>3773</v>
      </c>
      <c r="E1162" s="9"/>
      <c r="F1162" s="8"/>
      <c r="G1162" s="9"/>
      <c r="H1162" s="9"/>
      <c r="I1162" s="10" t="s">
        <v>3774</v>
      </c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</row>
    <row r="1163" spans="1:22" s="383" customFormat="1" ht="33.75" outlineLevel="1" x14ac:dyDescent="0.2">
      <c r="A1163" s="405">
        <v>1160</v>
      </c>
      <c r="C1163" s="9" t="str">
        <f t="shared" si="29"/>
        <v>6</v>
      </c>
      <c r="D1163" s="9" t="s">
        <v>3775</v>
      </c>
      <c r="E1163" s="9"/>
      <c r="F1163" s="8"/>
      <c r="G1163" s="9"/>
      <c r="H1163" s="9"/>
      <c r="I1163" s="10" t="s">
        <v>3776</v>
      </c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</row>
    <row r="1164" spans="1:22" s="383" customFormat="1" ht="33.75" outlineLevel="1" x14ac:dyDescent="0.2">
      <c r="A1164" s="405">
        <v>1161</v>
      </c>
      <c r="C1164" s="9" t="str">
        <f t="shared" si="29"/>
        <v>6</v>
      </c>
      <c r="D1164" s="9" t="s">
        <v>3777</v>
      </c>
      <c r="E1164" s="9"/>
      <c r="F1164" s="8"/>
      <c r="G1164" s="9"/>
      <c r="H1164" s="9"/>
      <c r="I1164" s="10" t="s">
        <v>3778</v>
      </c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</row>
    <row r="1165" spans="1:22" s="383" customFormat="1" ht="33.75" outlineLevel="1" x14ac:dyDescent="0.2">
      <c r="A1165" s="405">
        <v>1162</v>
      </c>
      <c r="C1165" s="9" t="str">
        <f t="shared" si="29"/>
        <v>6</v>
      </c>
      <c r="D1165" s="9" t="s">
        <v>3779</v>
      </c>
      <c r="E1165" s="9"/>
      <c r="F1165" s="8"/>
      <c r="G1165" s="9"/>
      <c r="H1165" s="9"/>
      <c r="I1165" s="10" t="s">
        <v>3780</v>
      </c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</row>
    <row r="1166" spans="1:22" s="383" customFormat="1" ht="33.75" outlineLevel="1" x14ac:dyDescent="0.2">
      <c r="A1166" s="405">
        <v>1163</v>
      </c>
      <c r="C1166" s="9" t="str">
        <f t="shared" si="29"/>
        <v>6</v>
      </c>
      <c r="D1166" s="9" t="s">
        <v>3781</v>
      </c>
      <c r="E1166" s="9"/>
      <c r="F1166" s="8"/>
      <c r="G1166" s="9"/>
      <c r="H1166" s="9"/>
      <c r="I1166" s="10" t="s">
        <v>3782</v>
      </c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</row>
    <row r="1167" spans="1:22" s="383" customFormat="1" ht="33.75" outlineLevel="1" x14ac:dyDescent="0.2">
      <c r="A1167" s="405">
        <v>1164</v>
      </c>
      <c r="C1167" s="9" t="str">
        <f t="shared" si="29"/>
        <v>6</v>
      </c>
      <c r="D1167" s="9" t="s">
        <v>3783</v>
      </c>
      <c r="E1167" s="9"/>
      <c r="F1167" s="8"/>
      <c r="G1167" s="9"/>
      <c r="H1167" s="9"/>
      <c r="I1167" s="10" t="s">
        <v>3784</v>
      </c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</row>
    <row r="1168" spans="1:22" s="383" customFormat="1" ht="33.75" outlineLevel="1" x14ac:dyDescent="0.2">
      <c r="A1168" s="405">
        <v>1165</v>
      </c>
      <c r="C1168" s="9" t="str">
        <f t="shared" si="29"/>
        <v>6</v>
      </c>
      <c r="D1168" s="9" t="s">
        <v>3785</v>
      </c>
      <c r="E1168" s="9"/>
      <c r="F1168" s="8"/>
      <c r="G1168" s="9"/>
      <c r="H1168" s="9"/>
      <c r="I1168" s="10" t="s">
        <v>3786</v>
      </c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</row>
    <row r="1169" spans="1:22" s="383" customFormat="1" ht="33.75" outlineLevel="1" x14ac:dyDescent="0.2">
      <c r="A1169" s="405">
        <v>1166</v>
      </c>
      <c r="C1169" s="9" t="str">
        <f t="shared" si="29"/>
        <v>6</v>
      </c>
      <c r="D1169" s="9" t="s">
        <v>3787</v>
      </c>
      <c r="E1169" s="9"/>
      <c r="F1169" s="8"/>
      <c r="G1169" s="9"/>
      <c r="H1169" s="9"/>
      <c r="I1169" s="10" t="s">
        <v>3788</v>
      </c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</row>
    <row r="1170" spans="1:22" s="383" customFormat="1" ht="33.75" outlineLevel="1" x14ac:dyDescent="0.2">
      <c r="A1170" s="405">
        <v>1167</v>
      </c>
      <c r="C1170" s="9" t="str">
        <f t="shared" si="29"/>
        <v>6</v>
      </c>
      <c r="D1170" s="9" t="s">
        <v>2352</v>
      </c>
      <c r="E1170" s="9"/>
      <c r="F1170" s="8"/>
      <c r="G1170" s="9"/>
      <c r="H1170" s="9"/>
      <c r="I1170" s="10" t="s">
        <v>2353</v>
      </c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</row>
    <row r="1171" spans="1:22" s="383" customFormat="1" ht="33.75" outlineLevel="1" x14ac:dyDescent="0.2">
      <c r="A1171" s="405">
        <v>1168</v>
      </c>
      <c r="C1171" s="9" t="str">
        <f t="shared" si="29"/>
        <v>6</v>
      </c>
      <c r="D1171" s="9" t="s">
        <v>2077</v>
      </c>
      <c r="E1171" s="9"/>
      <c r="F1171" s="8"/>
      <c r="G1171" s="9"/>
      <c r="H1171" s="9"/>
      <c r="I1171" s="10" t="s">
        <v>2078</v>
      </c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</row>
    <row r="1172" spans="1:22" s="383" customFormat="1" ht="33.75" outlineLevel="1" x14ac:dyDescent="0.2">
      <c r="A1172" s="405">
        <v>1169</v>
      </c>
      <c r="C1172" s="9" t="str">
        <f t="shared" si="29"/>
        <v>6</v>
      </c>
      <c r="D1172" s="9" t="s">
        <v>2079</v>
      </c>
      <c r="E1172" s="9"/>
      <c r="F1172" s="8"/>
      <c r="G1172" s="9"/>
      <c r="H1172" s="9"/>
      <c r="I1172" s="10" t="s">
        <v>2080</v>
      </c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</row>
    <row r="1173" spans="1:22" s="383" customFormat="1" ht="33.75" outlineLevel="1" x14ac:dyDescent="0.2">
      <c r="A1173" s="405">
        <v>1170</v>
      </c>
      <c r="C1173" s="9" t="str">
        <f t="shared" si="29"/>
        <v>6</v>
      </c>
      <c r="D1173" s="9" t="s">
        <v>2083</v>
      </c>
      <c r="E1173" s="9"/>
      <c r="F1173" s="8"/>
      <c r="G1173" s="9"/>
      <c r="H1173" s="9"/>
      <c r="I1173" s="10" t="s">
        <v>2084</v>
      </c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</row>
    <row r="1174" spans="1:22" s="383" customFormat="1" ht="33.75" outlineLevel="1" x14ac:dyDescent="0.2">
      <c r="A1174" s="405">
        <v>1171</v>
      </c>
      <c r="C1174" s="9" t="str">
        <f t="shared" si="29"/>
        <v>6</v>
      </c>
      <c r="D1174" s="9" t="s">
        <v>2087</v>
      </c>
      <c r="E1174" s="9"/>
      <c r="F1174" s="8"/>
      <c r="G1174" s="9"/>
      <c r="H1174" s="9"/>
      <c r="I1174" s="10" t="s">
        <v>2088</v>
      </c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</row>
    <row r="1175" spans="1:22" s="383" customFormat="1" ht="33.75" outlineLevel="1" x14ac:dyDescent="0.2">
      <c r="A1175" s="405">
        <v>1172</v>
      </c>
      <c r="C1175" s="9" t="str">
        <f t="shared" si="29"/>
        <v>6</v>
      </c>
      <c r="D1175" s="9" t="s">
        <v>3789</v>
      </c>
      <c r="E1175" s="9"/>
      <c r="F1175" s="8"/>
      <c r="G1175" s="9"/>
      <c r="H1175" s="9"/>
      <c r="I1175" s="10" t="s">
        <v>3790</v>
      </c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</row>
    <row r="1176" spans="1:22" s="383" customFormat="1" ht="33.75" outlineLevel="1" x14ac:dyDescent="0.2">
      <c r="A1176" s="405">
        <v>1173</v>
      </c>
      <c r="C1176" s="9" t="str">
        <f t="shared" si="29"/>
        <v>6</v>
      </c>
      <c r="D1176" s="9" t="s">
        <v>3791</v>
      </c>
      <c r="E1176" s="9"/>
      <c r="F1176" s="8"/>
      <c r="G1176" s="9"/>
      <c r="H1176" s="9"/>
      <c r="I1176" s="10" t="s">
        <v>3792</v>
      </c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</row>
    <row r="1177" spans="1:22" s="383" customFormat="1" ht="33.75" outlineLevel="1" x14ac:dyDescent="0.2">
      <c r="A1177" s="405">
        <v>1174</v>
      </c>
      <c r="C1177" s="9" t="str">
        <f t="shared" si="29"/>
        <v>6</v>
      </c>
      <c r="D1177" s="9" t="s">
        <v>2091</v>
      </c>
      <c r="E1177" s="9"/>
      <c r="F1177" s="8"/>
      <c r="G1177" s="9"/>
      <c r="H1177" s="9"/>
      <c r="I1177" s="10" t="s">
        <v>2092</v>
      </c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</row>
    <row r="1178" spans="1:22" s="383" customFormat="1" ht="33.75" outlineLevel="1" x14ac:dyDescent="0.2">
      <c r="A1178" s="405">
        <v>1175</v>
      </c>
      <c r="C1178" s="9" t="str">
        <f t="shared" si="29"/>
        <v>6</v>
      </c>
      <c r="D1178" s="9" t="s">
        <v>2095</v>
      </c>
      <c r="E1178" s="9"/>
      <c r="F1178" s="8"/>
      <c r="G1178" s="9"/>
      <c r="H1178" s="9"/>
      <c r="I1178" s="10" t="s">
        <v>2096</v>
      </c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</row>
    <row r="1179" spans="1:22" s="383" customFormat="1" ht="33.75" outlineLevel="1" x14ac:dyDescent="0.2">
      <c r="A1179" s="405">
        <v>1176</v>
      </c>
      <c r="C1179" s="9" t="str">
        <f t="shared" si="29"/>
        <v>6</v>
      </c>
      <c r="D1179" s="9" t="s">
        <v>3793</v>
      </c>
      <c r="E1179" s="9"/>
      <c r="F1179" s="8"/>
      <c r="G1179" s="9"/>
      <c r="H1179" s="9"/>
      <c r="I1179" s="10" t="s">
        <v>3794</v>
      </c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</row>
    <row r="1180" spans="1:22" s="383" customFormat="1" ht="39" outlineLevel="1" x14ac:dyDescent="0.2">
      <c r="A1180" s="405">
        <v>1177</v>
      </c>
      <c r="C1180" s="9" t="str">
        <f t="shared" si="29"/>
        <v>6</v>
      </c>
      <c r="D1180" s="9" t="s">
        <v>3795</v>
      </c>
      <c r="E1180" s="9" t="s">
        <v>3796</v>
      </c>
      <c r="F1180" s="8">
        <v>46166</v>
      </c>
      <c r="G1180" s="9" t="s">
        <v>767</v>
      </c>
      <c r="H1180" s="9"/>
      <c r="I1180" s="10" t="s">
        <v>3797</v>
      </c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2" t="s">
        <v>768</v>
      </c>
    </row>
    <row r="1181" spans="1:22" s="383" customFormat="1" ht="33.75" outlineLevel="1" x14ac:dyDescent="0.2">
      <c r="A1181" s="405">
        <v>1178</v>
      </c>
      <c r="C1181" s="9" t="str">
        <f t="shared" si="29"/>
        <v>6</v>
      </c>
      <c r="D1181" s="9" t="s">
        <v>3798</v>
      </c>
      <c r="E1181" s="9"/>
      <c r="F1181" s="8"/>
      <c r="G1181" s="9"/>
      <c r="H1181" s="9"/>
      <c r="I1181" s="10" t="s">
        <v>3799</v>
      </c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</row>
    <row r="1182" spans="1:22" s="383" customFormat="1" ht="33.75" outlineLevel="1" x14ac:dyDescent="0.2">
      <c r="A1182" s="405">
        <v>1179</v>
      </c>
      <c r="C1182" s="9" t="str">
        <f t="shared" si="29"/>
        <v>6</v>
      </c>
      <c r="D1182" s="9" t="s">
        <v>2100</v>
      </c>
      <c r="E1182" s="9"/>
      <c r="F1182" s="8"/>
      <c r="G1182" s="9"/>
      <c r="H1182" s="9"/>
      <c r="I1182" s="10" t="s">
        <v>2101</v>
      </c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</row>
    <row r="1183" spans="1:22" s="383" customFormat="1" ht="33.75" outlineLevel="1" x14ac:dyDescent="0.2">
      <c r="A1183" s="405">
        <v>1180</v>
      </c>
      <c r="C1183" s="9" t="str">
        <f t="shared" si="29"/>
        <v>6</v>
      </c>
      <c r="D1183" s="9" t="s">
        <v>3800</v>
      </c>
      <c r="E1183" s="9"/>
      <c r="F1183" s="8"/>
      <c r="G1183" s="9"/>
      <c r="H1183" s="9"/>
      <c r="I1183" s="10" t="s">
        <v>3801</v>
      </c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</row>
    <row r="1184" spans="1:22" s="383" customFormat="1" ht="33.75" outlineLevel="1" x14ac:dyDescent="0.2">
      <c r="A1184" s="405">
        <v>1181</v>
      </c>
      <c r="C1184" s="9" t="str">
        <f t="shared" si="29"/>
        <v>6</v>
      </c>
      <c r="D1184" s="9" t="s">
        <v>3802</v>
      </c>
      <c r="E1184" s="9"/>
      <c r="F1184" s="8"/>
      <c r="G1184" s="9"/>
      <c r="H1184" s="9"/>
      <c r="I1184" s="10" t="s">
        <v>3803</v>
      </c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</row>
    <row r="1185" spans="1:22" s="383" customFormat="1" ht="33.75" outlineLevel="1" x14ac:dyDescent="0.2">
      <c r="A1185" s="405">
        <v>1182</v>
      </c>
      <c r="C1185" s="9" t="str">
        <f t="shared" si="29"/>
        <v>6</v>
      </c>
      <c r="D1185" s="9" t="s">
        <v>3804</v>
      </c>
      <c r="E1185" s="9"/>
      <c r="F1185" s="8"/>
      <c r="G1185" s="9"/>
      <c r="H1185" s="9"/>
      <c r="I1185" s="10" t="s">
        <v>3805</v>
      </c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</row>
    <row r="1186" spans="1:22" s="383" customFormat="1" ht="33.75" outlineLevel="1" x14ac:dyDescent="0.2">
      <c r="A1186" s="405">
        <v>1183</v>
      </c>
      <c r="C1186" s="9" t="str">
        <f t="shared" si="29"/>
        <v>6</v>
      </c>
      <c r="D1186" s="9" t="s">
        <v>3806</v>
      </c>
      <c r="E1186" s="9"/>
      <c r="F1186" s="8"/>
      <c r="G1186" s="9"/>
      <c r="H1186" s="9"/>
      <c r="I1186" s="10" t="s">
        <v>3807</v>
      </c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</row>
    <row r="1187" spans="1:22" s="383" customFormat="1" ht="33.75" outlineLevel="1" x14ac:dyDescent="0.2">
      <c r="A1187" s="405">
        <v>1184</v>
      </c>
      <c r="C1187" s="9" t="str">
        <f t="shared" si="29"/>
        <v>6</v>
      </c>
      <c r="D1187" s="9" t="s">
        <v>2105</v>
      </c>
      <c r="E1187" s="9"/>
      <c r="F1187" s="8"/>
      <c r="G1187" s="9"/>
      <c r="H1187" s="9"/>
      <c r="I1187" s="10" t="s">
        <v>3808</v>
      </c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</row>
    <row r="1188" spans="1:22" s="383" customFormat="1" ht="33.75" outlineLevel="1" x14ac:dyDescent="0.2">
      <c r="A1188" s="405">
        <v>1185</v>
      </c>
      <c r="C1188" s="9" t="str">
        <f t="shared" si="29"/>
        <v>6</v>
      </c>
      <c r="D1188" s="9" t="s">
        <v>2109</v>
      </c>
      <c r="E1188" s="9"/>
      <c r="F1188" s="8"/>
      <c r="G1188" s="9"/>
      <c r="H1188" s="9"/>
      <c r="I1188" s="10" t="s">
        <v>2110</v>
      </c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</row>
    <row r="1189" spans="1:22" s="392" customFormat="1" ht="39" outlineLevel="1" x14ac:dyDescent="0.2">
      <c r="A1189" s="405">
        <v>1186</v>
      </c>
      <c r="C1189" s="14" t="str">
        <f t="shared" si="29"/>
        <v>6</v>
      </c>
      <c r="D1189" s="14" t="s">
        <v>3809</v>
      </c>
      <c r="E1189" s="14"/>
      <c r="F1189" s="15"/>
      <c r="G1189" s="14"/>
      <c r="H1189" s="14"/>
      <c r="I1189" s="16" t="s">
        <v>3810</v>
      </c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8" t="s">
        <v>527</v>
      </c>
    </row>
    <row r="1190" spans="1:22" s="383" customFormat="1" ht="33.75" outlineLevel="1" x14ac:dyDescent="0.2">
      <c r="A1190" s="405">
        <v>1187</v>
      </c>
      <c r="C1190" s="9" t="str">
        <f t="shared" si="29"/>
        <v>6</v>
      </c>
      <c r="D1190" s="9" t="s">
        <v>3811</v>
      </c>
      <c r="E1190" s="9"/>
      <c r="F1190" s="8"/>
      <c r="G1190" s="9"/>
      <c r="H1190" s="9"/>
      <c r="I1190" s="10" t="s">
        <v>3812</v>
      </c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</row>
    <row r="1191" spans="1:22" s="383" customFormat="1" ht="33.75" outlineLevel="1" x14ac:dyDescent="0.2">
      <c r="A1191" s="405">
        <v>1188</v>
      </c>
      <c r="C1191" s="9" t="str">
        <f t="shared" si="29"/>
        <v>6</v>
      </c>
      <c r="D1191" s="9" t="s">
        <v>2113</v>
      </c>
      <c r="E1191" s="9"/>
      <c r="F1191" s="8"/>
      <c r="G1191" s="9"/>
      <c r="H1191" s="9"/>
      <c r="I1191" s="10" t="s">
        <v>2114</v>
      </c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</row>
    <row r="1192" spans="1:22" s="383" customFormat="1" ht="33.75" outlineLevel="1" x14ac:dyDescent="0.2">
      <c r="A1192" s="405">
        <v>1189</v>
      </c>
      <c r="C1192" s="9" t="str">
        <f t="shared" si="29"/>
        <v>6</v>
      </c>
      <c r="D1192" s="9" t="s">
        <v>3813</v>
      </c>
      <c r="E1192" s="9"/>
      <c r="F1192" s="8"/>
      <c r="G1192" s="9"/>
      <c r="H1192" s="9"/>
      <c r="I1192" s="10" t="s">
        <v>3814</v>
      </c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</row>
    <row r="1193" spans="1:22" s="383" customFormat="1" ht="33.75" outlineLevel="1" x14ac:dyDescent="0.2">
      <c r="A1193" s="405">
        <v>1190</v>
      </c>
      <c r="C1193" s="9" t="str">
        <f t="shared" si="29"/>
        <v>6</v>
      </c>
      <c r="D1193" s="9" t="s">
        <v>3815</v>
      </c>
      <c r="E1193" s="9"/>
      <c r="F1193" s="8"/>
      <c r="G1193" s="9"/>
      <c r="H1193" s="9"/>
      <c r="I1193" s="10" t="s">
        <v>3816</v>
      </c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</row>
    <row r="1194" spans="1:22" s="383" customFormat="1" ht="33.75" outlineLevel="1" x14ac:dyDescent="0.2">
      <c r="A1194" s="405">
        <v>1191</v>
      </c>
      <c r="C1194" s="9" t="str">
        <f t="shared" si="29"/>
        <v>6</v>
      </c>
      <c r="D1194" s="9" t="s">
        <v>3817</v>
      </c>
      <c r="E1194" s="9"/>
      <c r="F1194" s="8"/>
      <c r="G1194" s="9"/>
      <c r="H1194" s="9"/>
      <c r="I1194" s="10" t="s">
        <v>3818</v>
      </c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</row>
    <row r="1195" spans="1:22" s="383" customFormat="1" ht="33.75" outlineLevel="1" x14ac:dyDescent="0.2">
      <c r="A1195" s="405">
        <v>1192</v>
      </c>
      <c r="C1195" s="9" t="str">
        <f t="shared" si="29"/>
        <v>6</v>
      </c>
      <c r="D1195" s="9" t="s">
        <v>3819</v>
      </c>
      <c r="E1195" s="9"/>
      <c r="F1195" s="8"/>
      <c r="G1195" s="9"/>
      <c r="H1195" s="9"/>
      <c r="I1195" s="10" t="s">
        <v>3820</v>
      </c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</row>
    <row r="1196" spans="1:22" s="383" customFormat="1" ht="33.75" outlineLevel="1" x14ac:dyDescent="0.2">
      <c r="A1196" s="405">
        <v>1193</v>
      </c>
      <c r="C1196" s="9" t="str">
        <f t="shared" si="29"/>
        <v>6</v>
      </c>
      <c r="D1196" s="9" t="s">
        <v>3821</v>
      </c>
      <c r="E1196" s="9"/>
      <c r="F1196" s="8"/>
      <c r="G1196" s="9"/>
      <c r="H1196" s="9"/>
      <c r="I1196" s="10" t="s">
        <v>3822</v>
      </c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</row>
    <row r="1197" spans="1:22" s="383" customFormat="1" ht="33.75" outlineLevel="1" x14ac:dyDescent="0.2">
      <c r="A1197" s="405">
        <v>1194</v>
      </c>
      <c r="C1197" s="9" t="str">
        <f t="shared" si="29"/>
        <v>6</v>
      </c>
      <c r="D1197" s="9" t="s">
        <v>3823</v>
      </c>
      <c r="E1197" s="9"/>
      <c r="F1197" s="8"/>
      <c r="G1197" s="9"/>
      <c r="H1197" s="9"/>
      <c r="I1197" s="10" t="s">
        <v>3824</v>
      </c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</row>
    <row r="1198" spans="1:22" s="383" customFormat="1" ht="33.75" outlineLevel="1" x14ac:dyDescent="0.2">
      <c r="A1198" s="405">
        <v>1195</v>
      </c>
      <c r="C1198" s="9" t="str">
        <f t="shared" si="29"/>
        <v>6</v>
      </c>
      <c r="D1198" s="9" t="s">
        <v>3825</v>
      </c>
      <c r="E1198" s="9"/>
      <c r="F1198" s="8"/>
      <c r="G1198" s="9"/>
      <c r="H1198" s="9"/>
      <c r="I1198" s="10" t="s">
        <v>3826</v>
      </c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</row>
    <row r="1199" spans="1:22" s="383" customFormat="1" ht="33.75" outlineLevel="1" x14ac:dyDescent="0.2">
      <c r="A1199" s="405">
        <v>1196</v>
      </c>
      <c r="C1199" s="9" t="str">
        <f t="shared" si="29"/>
        <v>6</v>
      </c>
      <c r="D1199" s="9" t="s">
        <v>3827</v>
      </c>
      <c r="E1199" s="9"/>
      <c r="F1199" s="8"/>
      <c r="G1199" s="9"/>
      <c r="H1199" s="9"/>
      <c r="I1199" s="10" t="s">
        <v>3828</v>
      </c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</row>
    <row r="1200" spans="1:22" s="383" customFormat="1" ht="33.75" outlineLevel="1" x14ac:dyDescent="0.2">
      <c r="A1200" s="405">
        <v>1197</v>
      </c>
      <c r="C1200" s="9" t="str">
        <f t="shared" si="29"/>
        <v>6</v>
      </c>
      <c r="D1200" s="9" t="s">
        <v>3829</v>
      </c>
      <c r="E1200" s="9"/>
      <c r="F1200" s="8"/>
      <c r="G1200" s="9"/>
      <c r="H1200" s="9"/>
      <c r="I1200" s="10" t="s">
        <v>3830</v>
      </c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</row>
    <row r="1201" spans="1:22" s="383" customFormat="1" ht="33.75" outlineLevel="1" x14ac:dyDescent="0.2">
      <c r="A1201" s="405">
        <v>1198</v>
      </c>
      <c r="C1201" s="9" t="str">
        <f t="shared" si="29"/>
        <v>6</v>
      </c>
      <c r="D1201" s="9" t="s">
        <v>3831</v>
      </c>
      <c r="E1201" s="9"/>
      <c r="F1201" s="8"/>
      <c r="G1201" s="9"/>
      <c r="H1201" s="9"/>
      <c r="I1201" s="10" t="s">
        <v>3832</v>
      </c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</row>
    <row r="1202" spans="1:22" s="392" customFormat="1" ht="39" outlineLevel="1" x14ac:dyDescent="0.2">
      <c r="A1202" s="405">
        <v>1199</v>
      </c>
      <c r="C1202" s="14" t="str">
        <f t="shared" si="29"/>
        <v>6</v>
      </c>
      <c r="D1202" s="14" t="s">
        <v>2117</v>
      </c>
      <c r="E1202" s="14"/>
      <c r="F1202" s="15"/>
      <c r="G1202" s="14"/>
      <c r="H1202" s="14"/>
      <c r="I1202" s="16" t="s">
        <v>2118</v>
      </c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8" t="s">
        <v>527</v>
      </c>
    </row>
    <row r="1203" spans="1:22" s="383" customFormat="1" ht="33.75" outlineLevel="1" x14ac:dyDescent="0.2">
      <c r="A1203" s="405">
        <v>1200</v>
      </c>
      <c r="C1203" s="9" t="str">
        <f t="shared" si="29"/>
        <v>6</v>
      </c>
      <c r="D1203" s="9" t="s">
        <v>3833</v>
      </c>
      <c r="E1203" s="9"/>
      <c r="F1203" s="8"/>
      <c r="G1203" s="9"/>
      <c r="H1203" s="9"/>
      <c r="I1203" s="10" t="s">
        <v>3834</v>
      </c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</row>
    <row r="1204" spans="1:22" s="392" customFormat="1" ht="39" outlineLevel="1" x14ac:dyDescent="0.2">
      <c r="A1204" s="405">
        <v>1201</v>
      </c>
      <c r="C1204" s="14" t="str">
        <f t="shared" si="29"/>
        <v>6</v>
      </c>
      <c r="D1204" s="14" t="s">
        <v>3835</v>
      </c>
      <c r="E1204" s="14"/>
      <c r="F1204" s="15"/>
      <c r="G1204" s="14"/>
      <c r="H1204" s="14"/>
      <c r="I1204" s="16" t="s">
        <v>3836</v>
      </c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8" t="s">
        <v>527</v>
      </c>
    </row>
    <row r="1205" spans="1:22" s="383" customFormat="1" ht="33.75" outlineLevel="1" x14ac:dyDescent="0.2">
      <c r="A1205" s="405">
        <v>1202</v>
      </c>
      <c r="C1205" s="9" t="str">
        <f t="shared" si="29"/>
        <v>6</v>
      </c>
      <c r="D1205" s="9" t="s">
        <v>3837</v>
      </c>
      <c r="E1205" s="9"/>
      <c r="F1205" s="8"/>
      <c r="G1205" s="9"/>
      <c r="H1205" s="9"/>
      <c r="I1205" s="10" t="s">
        <v>3838</v>
      </c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</row>
    <row r="1206" spans="1:22" s="383" customFormat="1" ht="33.75" outlineLevel="1" x14ac:dyDescent="0.2">
      <c r="A1206" s="405">
        <v>1203</v>
      </c>
      <c r="C1206" s="9" t="str">
        <f t="shared" si="29"/>
        <v>6</v>
      </c>
      <c r="D1206" s="9" t="s">
        <v>2121</v>
      </c>
      <c r="E1206" s="9"/>
      <c r="F1206" s="8"/>
      <c r="G1206" s="9"/>
      <c r="H1206" s="9"/>
      <c r="I1206" s="10" t="s">
        <v>2122</v>
      </c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</row>
    <row r="1207" spans="1:22" s="383" customFormat="1" ht="33.75" outlineLevel="1" x14ac:dyDescent="0.2">
      <c r="A1207" s="405">
        <v>1204</v>
      </c>
      <c r="C1207" s="9" t="str">
        <f t="shared" si="29"/>
        <v>6</v>
      </c>
      <c r="D1207" s="9" t="s">
        <v>2125</v>
      </c>
      <c r="E1207" s="9"/>
      <c r="F1207" s="8"/>
      <c r="G1207" s="9"/>
      <c r="H1207" s="9"/>
      <c r="I1207" s="10" t="s">
        <v>3839</v>
      </c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</row>
    <row r="1208" spans="1:22" s="383" customFormat="1" ht="33.75" outlineLevel="1" x14ac:dyDescent="0.2">
      <c r="A1208" s="405">
        <v>1205</v>
      </c>
      <c r="C1208" s="9" t="str">
        <f t="shared" si="29"/>
        <v>6</v>
      </c>
      <c r="D1208" s="9" t="s">
        <v>3840</v>
      </c>
      <c r="E1208" s="9"/>
      <c r="F1208" s="8"/>
      <c r="G1208" s="9"/>
      <c r="H1208" s="9"/>
      <c r="I1208" s="10" t="s">
        <v>3841</v>
      </c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</row>
    <row r="1209" spans="1:22" s="383" customFormat="1" ht="33.75" outlineLevel="1" x14ac:dyDescent="0.2">
      <c r="A1209" s="405">
        <v>1206</v>
      </c>
      <c r="C1209" s="9" t="str">
        <f t="shared" si="29"/>
        <v>6</v>
      </c>
      <c r="D1209" s="9" t="s">
        <v>2130</v>
      </c>
      <c r="E1209" s="9"/>
      <c r="F1209" s="8"/>
      <c r="G1209" s="9"/>
      <c r="H1209" s="9"/>
      <c r="I1209" s="10" t="s">
        <v>2131</v>
      </c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</row>
    <row r="1210" spans="1:22" s="383" customFormat="1" ht="33.75" outlineLevel="1" x14ac:dyDescent="0.2">
      <c r="A1210" s="405">
        <v>1207</v>
      </c>
      <c r="C1210" s="9" t="str">
        <f t="shared" si="29"/>
        <v>6</v>
      </c>
      <c r="D1210" s="428" t="s">
        <v>2134</v>
      </c>
      <c r="E1210" s="9"/>
      <c r="F1210" s="8"/>
      <c r="G1210" s="9"/>
      <c r="H1210" s="9"/>
      <c r="I1210" s="10" t="s">
        <v>2135</v>
      </c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</row>
    <row r="1211" spans="1:22" s="383" customFormat="1" ht="33.75" outlineLevel="1" x14ac:dyDescent="0.2">
      <c r="A1211" s="405">
        <v>1208</v>
      </c>
      <c r="C1211" s="9" t="str">
        <f t="shared" si="29"/>
        <v>6</v>
      </c>
      <c r="D1211" s="9" t="s">
        <v>2138</v>
      </c>
      <c r="E1211" s="9"/>
      <c r="F1211" s="8"/>
      <c r="G1211" s="9"/>
      <c r="H1211" s="9"/>
      <c r="I1211" s="10" t="s">
        <v>2139</v>
      </c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</row>
    <row r="1212" spans="1:22" s="383" customFormat="1" ht="33.75" outlineLevel="1" x14ac:dyDescent="0.2">
      <c r="A1212" s="405">
        <v>1209</v>
      </c>
      <c r="C1212" s="9" t="str">
        <f t="shared" si="29"/>
        <v>6</v>
      </c>
      <c r="D1212" s="428" t="s">
        <v>2143</v>
      </c>
      <c r="E1212" s="9"/>
      <c r="F1212" s="8"/>
      <c r="G1212" s="9"/>
      <c r="H1212" s="9"/>
      <c r="I1212" s="10" t="s">
        <v>2144</v>
      </c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</row>
    <row r="1213" spans="1:22" s="383" customFormat="1" ht="33.75" outlineLevel="1" x14ac:dyDescent="0.2">
      <c r="A1213" s="405">
        <v>1210</v>
      </c>
      <c r="C1213" s="9" t="str">
        <f t="shared" si="29"/>
        <v>6</v>
      </c>
      <c r="D1213" s="9" t="s">
        <v>2356</v>
      </c>
      <c r="E1213" s="9"/>
      <c r="F1213" s="8"/>
      <c r="G1213" s="9"/>
      <c r="H1213" s="9"/>
      <c r="I1213" s="10" t="s">
        <v>2357</v>
      </c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</row>
    <row r="1214" spans="1:22" s="383" customFormat="1" ht="33.75" outlineLevel="1" x14ac:dyDescent="0.2">
      <c r="A1214" s="405">
        <v>1211</v>
      </c>
      <c r="C1214" s="9" t="str">
        <f t="shared" si="29"/>
        <v>6</v>
      </c>
      <c r="D1214" s="9" t="s">
        <v>2360</v>
      </c>
      <c r="E1214" s="9"/>
      <c r="F1214" s="8"/>
      <c r="G1214" s="9"/>
      <c r="H1214" s="9"/>
      <c r="I1214" s="10" t="s">
        <v>2361</v>
      </c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</row>
    <row r="1215" spans="1:22" s="383" customFormat="1" ht="33.75" outlineLevel="1" x14ac:dyDescent="0.2">
      <c r="A1215" s="405">
        <v>1212</v>
      </c>
      <c r="C1215" s="9" t="str">
        <f t="shared" si="29"/>
        <v>6</v>
      </c>
      <c r="D1215" s="9" t="s">
        <v>2364</v>
      </c>
      <c r="E1215" s="9"/>
      <c r="F1215" s="8"/>
      <c r="G1215" s="9"/>
      <c r="H1215" s="9"/>
      <c r="I1215" s="10" t="s">
        <v>2365</v>
      </c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</row>
    <row r="1216" spans="1:22" s="383" customFormat="1" ht="33.75" outlineLevel="1" x14ac:dyDescent="0.2">
      <c r="A1216" s="405">
        <v>1213</v>
      </c>
      <c r="C1216" s="9" t="str">
        <f t="shared" si="29"/>
        <v>6</v>
      </c>
      <c r="D1216" s="9" t="s">
        <v>3842</v>
      </c>
      <c r="E1216" s="9"/>
      <c r="F1216" s="8"/>
      <c r="G1216" s="9"/>
      <c r="H1216" s="9"/>
      <c r="I1216" s="10" t="s">
        <v>3843</v>
      </c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</row>
    <row r="1217" spans="1:22" s="392" customFormat="1" ht="39" outlineLevel="1" x14ac:dyDescent="0.2">
      <c r="A1217" s="405">
        <v>1214</v>
      </c>
      <c r="C1217" s="14" t="str">
        <f t="shared" si="29"/>
        <v>6</v>
      </c>
      <c r="D1217" s="14" t="s">
        <v>3844</v>
      </c>
      <c r="E1217" s="14"/>
      <c r="F1217" s="15"/>
      <c r="G1217" s="14"/>
      <c r="H1217" s="14"/>
      <c r="I1217" s="16" t="s">
        <v>3845</v>
      </c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8" t="s">
        <v>527</v>
      </c>
    </row>
    <row r="1218" spans="1:22" s="392" customFormat="1" ht="39" outlineLevel="1" x14ac:dyDescent="0.2">
      <c r="A1218" s="405">
        <v>1215</v>
      </c>
      <c r="C1218" s="14" t="str">
        <f t="shared" si="29"/>
        <v>6</v>
      </c>
      <c r="D1218" s="14" t="s">
        <v>3846</v>
      </c>
      <c r="E1218" s="14"/>
      <c r="F1218" s="15"/>
      <c r="G1218" s="14"/>
      <c r="H1218" s="14"/>
      <c r="I1218" s="16" t="s">
        <v>3847</v>
      </c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8" t="s">
        <v>527</v>
      </c>
    </row>
    <row r="1219" spans="1:22" s="392" customFormat="1" ht="39" outlineLevel="1" x14ac:dyDescent="0.2">
      <c r="A1219" s="405">
        <v>1216</v>
      </c>
      <c r="C1219" s="14" t="str">
        <f t="shared" si="29"/>
        <v>6</v>
      </c>
      <c r="D1219" s="14" t="s">
        <v>3848</v>
      </c>
      <c r="E1219" s="14"/>
      <c r="F1219" s="15"/>
      <c r="G1219" s="14"/>
      <c r="H1219" s="14"/>
      <c r="I1219" s="16" t="s">
        <v>3849</v>
      </c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8" t="s">
        <v>527</v>
      </c>
    </row>
    <row r="1220" spans="1:22" s="383" customFormat="1" ht="33.75" outlineLevel="1" x14ac:dyDescent="0.2">
      <c r="A1220" s="405">
        <v>1217</v>
      </c>
      <c r="C1220" s="9" t="str">
        <f t="shared" si="29"/>
        <v>6</v>
      </c>
      <c r="D1220" s="9" t="s">
        <v>3850</v>
      </c>
      <c r="E1220" s="9"/>
      <c r="F1220" s="8"/>
      <c r="G1220" s="9"/>
      <c r="H1220" s="9"/>
      <c r="I1220" s="10" t="s">
        <v>3849</v>
      </c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</row>
    <row r="1221" spans="1:22" s="383" customFormat="1" ht="33.75" outlineLevel="1" x14ac:dyDescent="0.2">
      <c r="A1221" s="405">
        <v>1218</v>
      </c>
      <c r="C1221" s="9" t="str">
        <f t="shared" si="29"/>
        <v>6</v>
      </c>
      <c r="D1221" s="9" t="s">
        <v>2368</v>
      </c>
      <c r="E1221" s="9"/>
      <c r="F1221" s="8"/>
      <c r="G1221" s="9"/>
      <c r="H1221" s="9"/>
      <c r="I1221" s="10" t="s">
        <v>2369</v>
      </c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</row>
    <row r="1222" spans="1:22" s="383" customFormat="1" ht="33.75" outlineLevel="1" x14ac:dyDescent="0.2">
      <c r="A1222" s="405">
        <v>1219</v>
      </c>
      <c r="C1222" s="9" t="str">
        <f t="shared" ref="C1222:C1285" si="30">MID(D1222,5,1)</f>
        <v>6</v>
      </c>
      <c r="D1222" s="9" t="s">
        <v>3851</v>
      </c>
      <c r="E1222" s="9"/>
      <c r="F1222" s="8"/>
      <c r="G1222" s="9"/>
      <c r="H1222" s="9"/>
      <c r="I1222" s="10" t="s">
        <v>3852</v>
      </c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</row>
    <row r="1223" spans="1:22" s="383" customFormat="1" ht="33.75" outlineLevel="1" x14ac:dyDescent="0.2">
      <c r="A1223" s="405">
        <v>1220</v>
      </c>
      <c r="C1223" s="9" t="str">
        <f t="shared" si="30"/>
        <v>6</v>
      </c>
      <c r="D1223" s="9" t="s">
        <v>3853</v>
      </c>
      <c r="E1223" s="9"/>
      <c r="F1223" s="8"/>
      <c r="G1223" s="9"/>
      <c r="H1223" s="9"/>
      <c r="I1223" s="10" t="s">
        <v>3854</v>
      </c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</row>
    <row r="1224" spans="1:22" s="383" customFormat="1" ht="33.75" outlineLevel="1" x14ac:dyDescent="0.2">
      <c r="A1224" s="405">
        <v>1221</v>
      </c>
      <c r="C1224" s="9" t="str">
        <f t="shared" si="30"/>
        <v>6</v>
      </c>
      <c r="D1224" s="9" t="s">
        <v>2372</v>
      </c>
      <c r="E1224" s="9"/>
      <c r="F1224" s="8"/>
      <c r="G1224" s="9"/>
      <c r="H1224" s="9"/>
      <c r="I1224" s="10" t="s">
        <v>3855</v>
      </c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</row>
    <row r="1225" spans="1:22" s="383" customFormat="1" ht="33.75" outlineLevel="1" x14ac:dyDescent="0.2">
      <c r="A1225" s="405">
        <v>1222</v>
      </c>
      <c r="C1225" s="9" t="str">
        <f t="shared" si="30"/>
        <v>6</v>
      </c>
      <c r="D1225" s="9" t="s">
        <v>2376</v>
      </c>
      <c r="E1225" s="9"/>
      <c r="F1225" s="8"/>
      <c r="G1225" s="9"/>
      <c r="H1225" s="9"/>
      <c r="I1225" s="10" t="s">
        <v>2377</v>
      </c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</row>
    <row r="1226" spans="1:22" s="383" customFormat="1" ht="33.75" outlineLevel="1" x14ac:dyDescent="0.2">
      <c r="A1226" s="405">
        <v>1223</v>
      </c>
      <c r="C1226" s="9" t="str">
        <f t="shared" si="30"/>
        <v>6</v>
      </c>
      <c r="D1226" s="9" t="s">
        <v>2380</v>
      </c>
      <c r="E1226" s="9"/>
      <c r="F1226" s="8"/>
      <c r="G1226" s="9"/>
      <c r="H1226" s="9"/>
      <c r="I1226" s="10" t="s">
        <v>2381</v>
      </c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</row>
    <row r="1227" spans="1:22" s="383" customFormat="1" ht="33.75" outlineLevel="1" x14ac:dyDescent="0.2">
      <c r="A1227" s="405">
        <v>1224</v>
      </c>
      <c r="C1227" s="9" t="str">
        <f t="shared" si="30"/>
        <v>6</v>
      </c>
      <c r="D1227" s="9" t="s">
        <v>2147</v>
      </c>
      <c r="E1227" s="9"/>
      <c r="F1227" s="8"/>
      <c r="G1227" s="9"/>
      <c r="H1227" s="9"/>
      <c r="I1227" s="10" t="s">
        <v>2148</v>
      </c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</row>
    <row r="1228" spans="1:22" s="383" customFormat="1" ht="33.75" outlineLevel="1" x14ac:dyDescent="0.2">
      <c r="A1228" s="405">
        <v>1225</v>
      </c>
      <c r="C1228" s="9" t="str">
        <f t="shared" si="30"/>
        <v>6</v>
      </c>
      <c r="D1228" s="9" t="s">
        <v>2151</v>
      </c>
      <c r="E1228" s="9"/>
      <c r="F1228" s="8"/>
      <c r="G1228" s="9"/>
      <c r="H1228" s="9"/>
      <c r="I1228" s="10" t="s">
        <v>2152</v>
      </c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</row>
    <row r="1229" spans="1:22" s="383" customFormat="1" ht="33.75" outlineLevel="1" x14ac:dyDescent="0.2">
      <c r="A1229" s="405">
        <v>1226</v>
      </c>
      <c r="C1229" s="9" t="str">
        <f t="shared" si="30"/>
        <v>6</v>
      </c>
      <c r="D1229" s="9" t="s">
        <v>3856</v>
      </c>
      <c r="E1229" s="9"/>
      <c r="F1229" s="8"/>
      <c r="G1229" s="9"/>
      <c r="H1229" s="9"/>
      <c r="I1229" s="10" t="s">
        <v>3857</v>
      </c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</row>
    <row r="1230" spans="1:22" s="383" customFormat="1" ht="33.75" outlineLevel="1" x14ac:dyDescent="0.2">
      <c r="A1230" s="405">
        <v>1227</v>
      </c>
      <c r="C1230" s="9" t="str">
        <f t="shared" si="30"/>
        <v>6</v>
      </c>
      <c r="D1230" s="9" t="s">
        <v>2155</v>
      </c>
      <c r="E1230" s="9"/>
      <c r="F1230" s="8"/>
      <c r="G1230" s="9"/>
      <c r="H1230" s="9"/>
      <c r="I1230" s="10" t="s">
        <v>2156</v>
      </c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</row>
    <row r="1231" spans="1:22" s="392" customFormat="1" ht="39" outlineLevel="1" x14ac:dyDescent="0.2">
      <c r="A1231" s="405">
        <v>1228</v>
      </c>
      <c r="C1231" s="14" t="str">
        <f t="shared" si="30"/>
        <v>6</v>
      </c>
      <c r="D1231" s="14" t="s">
        <v>3858</v>
      </c>
      <c r="E1231" s="14"/>
      <c r="F1231" s="15"/>
      <c r="G1231" s="14"/>
      <c r="H1231" s="14"/>
      <c r="I1231" s="16" t="s">
        <v>3859</v>
      </c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8" t="s">
        <v>527</v>
      </c>
    </row>
    <row r="1232" spans="1:22" s="383" customFormat="1" ht="33.75" outlineLevel="1" x14ac:dyDescent="0.2">
      <c r="A1232" s="405">
        <v>1229</v>
      </c>
      <c r="C1232" s="9" t="str">
        <f t="shared" si="30"/>
        <v>6</v>
      </c>
      <c r="D1232" s="9" t="s">
        <v>3860</v>
      </c>
      <c r="E1232" s="9"/>
      <c r="F1232" s="8"/>
      <c r="G1232" s="9"/>
      <c r="H1232" s="9"/>
      <c r="I1232" s="10" t="s">
        <v>3861</v>
      </c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</row>
    <row r="1233" spans="1:22" s="383" customFormat="1" ht="33.75" outlineLevel="1" x14ac:dyDescent="0.2">
      <c r="A1233" s="405">
        <v>1230</v>
      </c>
      <c r="C1233" s="9" t="str">
        <f t="shared" si="30"/>
        <v>6</v>
      </c>
      <c r="D1233" s="9" t="s">
        <v>3862</v>
      </c>
      <c r="E1233" s="9"/>
      <c r="F1233" s="8"/>
      <c r="G1233" s="9"/>
      <c r="H1233" s="9"/>
      <c r="I1233" s="10" t="s">
        <v>3863</v>
      </c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</row>
    <row r="1234" spans="1:22" s="383" customFormat="1" ht="33.75" outlineLevel="1" x14ac:dyDescent="0.2">
      <c r="A1234" s="405">
        <v>1231</v>
      </c>
      <c r="C1234" s="9" t="str">
        <f t="shared" si="30"/>
        <v>6</v>
      </c>
      <c r="D1234" s="9" t="s">
        <v>3864</v>
      </c>
      <c r="E1234" s="9"/>
      <c r="F1234" s="8"/>
      <c r="G1234" s="9"/>
      <c r="H1234" s="9"/>
      <c r="I1234" s="10" t="s">
        <v>3865</v>
      </c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</row>
    <row r="1235" spans="1:22" s="383" customFormat="1" ht="33.75" outlineLevel="1" x14ac:dyDescent="0.2">
      <c r="A1235" s="405">
        <v>1232</v>
      </c>
      <c r="C1235" s="9" t="str">
        <f t="shared" si="30"/>
        <v>6</v>
      </c>
      <c r="D1235" s="9" t="s">
        <v>3866</v>
      </c>
      <c r="E1235" s="9"/>
      <c r="F1235" s="8"/>
      <c r="G1235" s="9"/>
      <c r="H1235" s="9"/>
      <c r="I1235" s="10" t="s">
        <v>3867</v>
      </c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</row>
    <row r="1236" spans="1:22" s="383" customFormat="1" ht="33.75" outlineLevel="1" x14ac:dyDescent="0.2">
      <c r="A1236" s="405">
        <v>1233</v>
      </c>
      <c r="C1236" s="9" t="str">
        <f t="shared" si="30"/>
        <v>6</v>
      </c>
      <c r="D1236" s="9" t="s">
        <v>3868</v>
      </c>
      <c r="E1236" s="9"/>
      <c r="F1236" s="8"/>
      <c r="G1236" s="9"/>
      <c r="H1236" s="9"/>
      <c r="I1236" s="10" t="s">
        <v>3869</v>
      </c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</row>
    <row r="1237" spans="1:22" s="383" customFormat="1" ht="33.75" outlineLevel="1" x14ac:dyDescent="0.2">
      <c r="A1237" s="405">
        <v>1234</v>
      </c>
      <c r="C1237" s="9" t="str">
        <f t="shared" si="30"/>
        <v>6</v>
      </c>
      <c r="D1237" s="9" t="s">
        <v>3870</v>
      </c>
      <c r="E1237" s="9"/>
      <c r="F1237" s="8"/>
      <c r="G1237" s="9"/>
      <c r="H1237" s="9"/>
      <c r="I1237" s="10" t="s">
        <v>3871</v>
      </c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</row>
    <row r="1238" spans="1:22" s="383" customFormat="1" ht="33.75" outlineLevel="1" x14ac:dyDescent="0.2">
      <c r="A1238" s="405">
        <v>1235</v>
      </c>
      <c r="C1238" s="9" t="str">
        <f t="shared" si="30"/>
        <v>6</v>
      </c>
      <c r="D1238" s="9" t="s">
        <v>2159</v>
      </c>
      <c r="E1238" s="9"/>
      <c r="F1238" s="8"/>
      <c r="G1238" s="9"/>
      <c r="H1238" s="9"/>
      <c r="I1238" s="10" t="s">
        <v>2160</v>
      </c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</row>
    <row r="1239" spans="1:22" s="383" customFormat="1" ht="33.75" outlineLevel="1" x14ac:dyDescent="0.2">
      <c r="A1239" s="405">
        <v>1236</v>
      </c>
      <c r="C1239" s="9" t="str">
        <f t="shared" si="30"/>
        <v>6</v>
      </c>
      <c r="D1239" s="9" t="s">
        <v>3872</v>
      </c>
      <c r="E1239" s="9"/>
      <c r="F1239" s="8"/>
      <c r="G1239" s="9"/>
      <c r="H1239" s="9"/>
      <c r="I1239" s="10" t="s">
        <v>3873</v>
      </c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</row>
    <row r="1240" spans="1:22" s="383" customFormat="1" ht="33.75" outlineLevel="1" x14ac:dyDescent="0.2">
      <c r="A1240" s="405">
        <v>1237</v>
      </c>
      <c r="C1240" s="9" t="str">
        <f t="shared" si="30"/>
        <v>6</v>
      </c>
      <c r="D1240" s="9" t="s">
        <v>2163</v>
      </c>
      <c r="E1240" s="9"/>
      <c r="F1240" s="8"/>
      <c r="G1240" s="9"/>
      <c r="H1240" s="9"/>
      <c r="I1240" s="10" t="s">
        <v>2164</v>
      </c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</row>
    <row r="1241" spans="1:22" s="383" customFormat="1" ht="33.75" outlineLevel="1" x14ac:dyDescent="0.2">
      <c r="A1241" s="405">
        <v>1238</v>
      </c>
      <c r="C1241" s="9" t="str">
        <f t="shared" si="30"/>
        <v>6</v>
      </c>
      <c r="D1241" s="9" t="s">
        <v>3874</v>
      </c>
      <c r="E1241" s="9"/>
      <c r="F1241" s="8"/>
      <c r="G1241" s="9"/>
      <c r="H1241" s="9"/>
      <c r="I1241" s="10" t="s">
        <v>3875</v>
      </c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</row>
    <row r="1242" spans="1:22" s="383" customFormat="1" ht="33.75" outlineLevel="1" x14ac:dyDescent="0.2">
      <c r="A1242" s="405">
        <v>1239</v>
      </c>
      <c r="C1242" s="9" t="str">
        <f t="shared" si="30"/>
        <v>6</v>
      </c>
      <c r="D1242" s="9" t="s">
        <v>3876</v>
      </c>
      <c r="E1242" s="9"/>
      <c r="F1242" s="8"/>
      <c r="G1242" s="9"/>
      <c r="H1242" s="9"/>
      <c r="I1242" s="10" t="s">
        <v>3877</v>
      </c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</row>
    <row r="1243" spans="1:22" s="383" customFormat="1" ht="33.75" outlineLevel="1" x14ac:dyDescent="0.2">
      <c r="A1243" s="405">
        <v>1240</v>
      </c>
      <c r="C1243" s="9" t="str">
        <f t="shared" si="30"/>
        <v>6</v>
      </c>
      <c r="D1243" s="9" t="s">
        <v>3878</v>
      </c>
      <c r="E1243" s="9"/>
      <c r="F1243" s="8"/>
      <c r="G1243" s="9"/>
      <c r="H1243" s="9"/>
      <c r="I1243" s="10" t="s">
        <v>3879</v>
      </c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</row>
    <row r="1244" spans="1:22" s="383" customFormat="1" ht="33.75" outlineLevel="1" x14ac:dyDescent="0.2">
      <c r="A1244" s="405">
        <v>1241</v>
      </c>
      <c r="C1244" s="9" t="str">
        <f t="shared" si="30"/>
        <v>6</v>
      </c>
      <c r="D1244" s="9" t="s">
        <v>3880</v>
      </c>
      <c r="E1244" s="9"/>
      <c r="F1244" s="8"/>
      <c r="G1244" s="9"/>
      <c r="H1244" s="9"/>
      <c r="I1244" s="10" t="s">
        <v>3881</v>
      </c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</row>
    <row r="1245" spans="1:22" s="383" customFormat="1" ht="33.75" outlineLevel="1" x14ac:dyDescent="0.2">
      <c r="A1245" s="405">
        <v>1242</v>
      </c>
      <c r="C1245" s="9" t="str">
        <f t="shared" si="30"/>
        <v>6</v>
      </c>
      <c r="D1245" s="9" t="s">
        <v>3882</v>
      </c>
      <c r="E1245" s="9"/>
      <c r="F1245" s="8"/>
      <c r="G1245" s="9"/>
      <c r="H1245" s="9"/>
      <c r="I1245" s="10" t="s">
        <v>3883</v>
      </c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</row>
    <row r="1246" spans="1:22" s="383" customFormat="1" ht="33.75" outlineLevel="1" x14ac:dyDescent="0.2">
      <c r="A1246" s="405">
        <v>1243</v>
      </c>
      <c r="C1246" s="9" t="str">
        <f t="shared" si="30"/>
        <v>6</v>
      </c>
      <c r="D1246" s="9" t="s">
        <v>3884</v>
      </c>
      <c r="E1246" s="9"/>
      <c r="F1246" s="8"/>
      <c r="G1246" s="9"/>
      <c r="H1246" s="9"/>
      <c r="I1246" s="10" t="s">
        <v>3885</v>
      </c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</row>
    <row r="1247" spans="1:22" s="383" customFormat="1" ht="33.75" outlineLevel="1" x14ac:dyDescent="0.2">
      <c r="A1247" s="405">
        <v>1244</v>
      </c>
      <c r="C1247" s="9" t="str">
        <f t="shared" si="30"/>
        <v>6</v>
      </c>
      <c r="D1247" s="9" t="s">
        <v>3886</v>
      </c>
      <c r="E1247" s="9"/>
      <c r="F1247" s="8"/>
      <c r="G1247" s="9"/>
      <c r="H1247" s="9"/>
      <c r="I1247" s="10" t="s">
        <v>3887</v>
      </c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</row>
    <row r="1248" spans="1:22" s="383" customFormat="1" ht="33.75" outlineLevel="1" x14ac:dyDescent="0.2">
      <c r="A1248" s="405">
        <v>1245</v>
      </c>
      <c r="C1248" s="9" t="str">
        <f t="shared" si="30"/>
        <v>6</v>
      </c>
      <c r="D1248" s="9" t="s">
        <v>3888</v>
      </c>
      <c r="E1248" s="9"/>
      <c r="F1248" s="8"/>
      <c r="G1248" s="9"/>
      <c r="H1248" s="9"/>
      <c r="I1248" s="10" t="s">
        <v>3889</v>
      </c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</row>
    <row r="1249" spans="1:22" s="383" customFormat="1" ht="33.75" outlineLevel="1" x14ac:dyDescent="0.2">
      <c r="A1249" s="405">
        <v>1246</v>
      </c>
      <c r="C1249" s="9" t="str">
        <f t="shared" si="30"/>
        <v>6</v>
      </c>
      <c r="D1249" s="9" t="s">
        <v>3890</v>
      </c>
      <c r="E1249" s="9"/>
      <c r="F1249" s="8"/>
      <c r="G1249" s="9"/>
      <c r="H1249" s="9"/>
      <c r="I1249" s="10" t="s">
        <v>3891</v>
      </c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</row>
    <row r="1250" spans="1:22" s="383" customFormat="1" ht="33.75" outlineLevel="1" x14ac:dyDescent="0.2">
      <c r="A1250" s="405">
        <v>1247</v>
      </c>
      <c r="C1250" s="9" t="str">
        <f t="shared" si="30"/>
        <v>6</v>
      </c>
      <c r="D1250" s="9" t="s">
        <v>2169</v>
      </c>
      <c r="E1250" s="9"/>
      <c r="F1250" s="8"/>
      <c r="G1250" s="9"/>
      <c r="H1250" s="9"/>
      <c r="I1250" s="10" t="s">
        <v>2170</v>
      </c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</row>
    <row r="1251" spans="1:22" s="383" customFormat="1" ht="33.75" outlineLevel="1" x14ac:dyDescent="0.2">
      <c r="A1251" s="405">
        <v>1248</v>
      </c>
      <c r="C1251" s="9" t="str">
        <f t="shared" si="30"/>
        <v>6</v>
      </c>
      <c r="D1251" s="9" t="s">
        <v>3892</v>
      </c>
      <c r="E1251" s="9"/>
      <c r="F1251" s="8"/>
      <c r="G1251" s="9"/>
      <c r="H1251" s="9"/>
      <c r="I1251" s="10" t="s">
        <v>3893</v>
      </c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</row>
    <row r="1252" spans="1:22" s="392" customFormat="1" ht="39" outlineLevel="1" x14ac:dyDescent="0.2">
      <c r="A1252" s="405">
        <v>1249</v>
      </c>
      <c r="C1252" s="14" t="str">
        <f t="shared" si="30"/>
        <v>6</v>
      </c>
      <c r="D1252" s="14" t="s">
        <v>3894</v>
      </c>
      <c r="E1252" s="14"/>
      <c r="F1252" s="15"/>
      <c r="G1252" s="14"/>
      <c r="H1252" s="14"/>
      <c r="I1252" s="16" t="s">
        <v>3895</v>
      </c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8" t="s">
        <v>527</v>
      </c>
    </row>
    <row r="1253" spans="1:22" s="383" customFormat="1" ht="33.75" outlineLevel="1" x14ac:dyDescent="0.2">
      <c r="A1253" s="405">
        <v>1250</v>
      </c>
      <c r="C1253" s="9" t="str">
        <f t="shared" si="30"/>
        <v>6</v>
      </c>
      <c r="D1253" s="9" t="s">
        <v>2173</v>
      </c>
      <c r="E1253" s="9"/>
      <c r="F1253" s="8"/>
      <c r="G1253" s="9"/>
      <c r="H1253" s="9"/>
      <c r="I1253" s="10" t="s">
        <v>2174</v>
      </c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</row>
    <row r="1254" spans="1:22" s="383" customFormat="1" ht="33.75" outlineLevel="1" x14ac:dyDescent="0.2">
      <c r="A1254" s="405">
        <v>1251</v>
      </c>
      <c r="C1254" s="9" t="str">
        <f t="shared" si="30"/>
        <v>6</v>
      </c>
      <c r="D1254" s="9" t="s">
        <v>3896</v>
      </c>
      <c r="E1254" s="9"/>
      <c r="F1254" s="8"/>
      <c r="G1254" s="9"/>
      <c r="H1254" s="9"/>
      <c r="I1254" s="10" t="s">
        <v>3897</v>
      </c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</row>
    <row r="1255" spans="1:22" s="383" customFormat="1" ht="33.75" outlineLevel="1" x14ac:dyDescent="0.2">
      <c r="A1255" s="405">
        <v>1252</v>
      </c>
      <c r="C1255" s="9" t="str">
        <f t="shared" si="30"/>
        <v>6</v>
      </c>
      <c r="D1255" s="9" t="s">
        <v>2177</v>
      </c>
      <c r="E1255" s="9"/>
      <c r="F1255" s="8"/>
      <c r="G1255" s="9"/>
      <c r="H1255" s="9"/>
      <c r="I1255" s="10" t="s">
        <v>2178</v>
      </c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</row>
    <row r="1256" spans="1:22" s="383" customFormat="1" ht="33.75" outlineLevel="1" x14ac:dyDescent="0.2">
      <c r="A1256" s="405">
        <v>1253</v>
      </c>
      <c r="C1256" s="9" t="str">
        <f t="shared" si="30"/>
        <v>6</v>
      </c>
      <c r="D1256" s="9" t="s">
        <v>3898</v>
      </c>
      <c r="E1256" s="9"/>
      <c r="F1256" s="8"/>
      <c r="G1256" s="9"/>
      <c r="H1256" s="9"/>
      <c r="I1256" s="10" t="s">
        <v>3899</v>
      </c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</row>
    <row r="1257" spans="1:22" s="383" customFormat="1" ht="33.75" outlineLevel="1" x14ac:dyDescent="0.2">
      <c r="A1257" s="405">
        <v>1254</v>
      </c>
      <c r="C1257" s="9" t="str">
        <f t="shared" si="30"/>
        <v>6</v>
      </c>
      <c r="D1257" s="9" t="s">
        <v>2181</v>
      </c>
      <c r="E1257" s="9"/>
      <c r="F1257" s="8"/>
      <c r="G1257" s="9"/>
      <c r="H1257" s="9"/>
      <c r="I1257" s="10" t="s">
        <v>2182</v>
      </c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</row>
    <row r="1258" spans="1:22" s="383" customFormat="1" ht="33.75" outlineLevel="1" x14ac:dyDescent="0.2">
      <c r="A1258" s="405">
        <v>1255</v>
      </c>
      <c r="C1258" s="9" t="str">
        <f t="shared" si="30"/>
        <v>6</v>
      </c>
      <c r="D1258" s="9" t="s">
        <v>2189</v>
      </c>
      <c r="E1258" s="9"/>
      <c r="F1258" s="8"/>
      <c r="G1258" s="9"/>
      <c r="H1258" s="9"/>
      <c r="I1258" s="10" t="s">
        <v>2190</v>
      </c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</row>
    <row r="1259" spans="1:22" s="383" customFormat="1" ht="33.75" outlineLevel="1" x14ac:dyDescent="0.2">
      <c r="A1259" s="405">
        <v>1256</v>
      </c>
      <c r="C1259" s="9" t="str">
        <f t="shared" si="30"/>
        <v>6</v>
      </c>
      <c r="D1259" s="9" t="s">
        <v>3900</v>
      </c>
      <c r="E1259" s="9"/>
      <c r="F1259" s="8"/>
      <c r="G1259" s="9"/>
      <c r="H1259" s="9"/>
      <c r="I1259" s="10" t="s">
        <v>3901</v>
      </c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</row>
    <row r="1260" spans="1:22" s="383" customFormat="1" ht="33.75" outlineLevel="1" x14ac:dyDescent="0.2">
      <c r="A1260" s="405">
        <v>1257</v>
      </c>
      <c r="C1260" s="9" t="str">
        <f t="shared" si="30"/>
        <v>6</v>
      </c>
      <c r="D1260" s="9" t="s">
        <v>2193</v>
      </c>
      <c r="E1260" s="9"/>
      <c r="F1260" s="8"/>
      <c r="G1260" s="9"/>
      <c r="H1260" s="9"/>
      <c r="I1260" s="10" t="s">
        <v>2194</v>
      </c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</row>
    <row r="1261" spans="1:22" s="383" customFormat="1" ht="33.75" outlineLevel="1" x14ac:dyDescent="0.2">
      <c r="A1261" s="405">
        <v>1258</v>
      </c>
      <c r="C1261" s="9" t="str">
        <f t="shared" si="30"/>
        <v>6</v>
      </c>
      <c r="D1261" s="9" t="s">
        <v>2197</v>
      </c>
      <c r="E1261" s="9"/>
      <c r="F1261" s="8"/>
      <c r="G1261" s="9"/>
      <c r="H1261" s="9"/>
      <c r="I1261" s="10" t="s">
        <v>2198</v>
      </c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</row>
    <row r="1262" spans="1:22" s="383" customFormat="1" ht="33.75" outlineLevel="1" x14ac:dyDescent="0.2">
      <c r="A1262" s="405">
        <v>1259</v>
      </c>
      <c r="C1262" s="9" t="str">
        <f t="shared" si="30"/>
        <v>6</v>
      </c>
      <c r="D1262" s="9" t="s">
        <v>3902</v>
      </c>
      <c r="E1262" s="9"/>
      <c r="F1262" s="8"/>
      <c r="G1262" s="9"/>
      <c r="H1262" s="9"/>
      <c r="I1262" s="10" t="s">
        <v>3903</v>
      </c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</row>
    <row r="1263" spans="1:22" s="383" customFormat="1" ht="33.75" outlineLevel="1" x14ac:dyDescent="0.2">
      <c r="A1263" s="405">
        <v>1260</v>
      </c>
      <c r="C1263" s="9" t="str">
        <f t="shared" si="30"/>
        <v>6</v>
      </c>
      <c r="D1263" s="9" t="s">
        <v>2201</v>
      </c>
      <c r="E1263" s="9"/>
      <c r="F1263" s="8"/>
      <c r="G1263" s="9"/>
      <c r="H1263" s="9"/>
      <c r="I1263" s="10" t="s">
        <v>2202</v>
      </c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</row>
    <row r="1264" spans="1:22" s="383" customFormat="1" ht="33.75" outlineLevel="1" x14ac:dyDescent="0.2">
      <c r="A1264" s="405">
        <v>1261</v>
      </c>
      <c r="C1264" s="9" t="str">
        <f t="shared" si="30"/>
        <v>6</v>
      </c>
      <c r="D1264" s="9" t="s">
        <v>3904</v>
      </c>
      <c r="E1264" s="9"/>
      <c r="F1264" s="8"/>
      <c r="G1264" s="9"/>
      <c r="H1264" s="9"/>
      <c r="I1264" s="10" t="s">
        <v>3905</v>
      </c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</row>
    <row r="1265" spans="1:22" s="383" customFormat="1" ht="33.75" outlineLevel="1" x14ac:dyDescent="0.2">
      <c r="A1265" s="405">
        <v>1262</v>
      </c>
      <c r="C1265" s="9" t="str">
        <f t="shared" si="30"/>
        <v>6</v>
      </c>
      <c r="D1265" s="9" t="s">
        <v>3906</v>
      </c>
      <c r="E1265" s="9"/>
      <c r="F1265" s="8"/>
      <c r="G1265" s="9"/>
      <c r="H1265" s="9"/>
      <c r="I1265" s="10" t="s">
        <v>3907</v>
      </c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</row>
    <row r="1266" spans="1:22" s="383" customFormat="1" ht="33.75" outlineLevel="1" x14ac:dyDescent="0.2">
      <c r="A1266" s="405">
        <v>1263</v>
      </c>
      <c r="C1266" s="9" t="str">
        <f t="shared" si="30"/>
        <v>6</v>
      </c>
      <c r="D1266" s="9" t="s">
        <v>2206</v>
      </c>
      <c r="E1266" s="9"/>
      <c r="F1266" s="8"/>
      <c r="G1266" s="9"/>
      <c r="H1266" s="9"/>
      <c r="I1266" s="10" t="s">
        <v>2207</v>
      </c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</row>
    <row r="1267" spans="1:22" s="383" customFormat="1" ht="33.75" outlineLevel="1" x14ac:dyDescent="0.2">
      <c r="A1267" s="405">
        <v>1264</v>
      </c>
      <c r="C1267" s="9" t="str">
        <f t="shared" si="30"/>
        <v>6</v>
      </c>
      <c r="D1267" s="9" t="s">
        <v>3908</v>
      </c>
      <c r="E1267" s="9"/>
      <c r="F1267" s="8"/>
      <c r="G1267" s="9"/>
      <c r="H1267" s="9"/>
      <c r="I1267" s="10" t="s">
        <v>3909</v>
      </c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</row>
    <row r="1268" spans="1:22" s="383" customFormat="1" ht="33.75" outlineLevel="1" x14ac:dyDescent="0.2">
      <c r="A1268" s="405">
        <v>1265</v>
      </c>
      <c r="C1268" s="9" t="str">
        <f t="shared" si="30"/>
        <v>6</v>
      </c>
      <c r="D1268" s="9" t="s">
        <v>2210</v>
      </c>
      <c r="E1268" s="9"/>
      <c r="F1268" s="8"/>
      <c r="G1268" s="9"/>
      <c r="H1268" s="9"/>
      <c r="I1268" s="10" t="s">
        <v>2211</v>
      </c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</row>
    <row r="1269" spans="1:22" s="383" customFormat="1" ht="33.75" outlineLevel="1" x14ac:dyDescent="0.2">
      <c r="A1269" s="405">
        <v>1266</v>
      </c>
      <c r="C1269" s="9" t="str">
        <f t="shared" si="30"/>
        <v>6</v>
      </c>
      <c r="D1269" s="9" t="s">
        <v>2214</v>
      </c>
      <c r="E1269" s="9"/>
      <c r="F1269" s="8"/>
      <c r="G1269" s="9"/>
      <c r="H1269" s="9"/>
      <c r="I1269" s="10" t="s">
        <v>2215</v>
      </c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</row>
    <row r="1270" spans="1:22" s="383" customFormat="1" ht="67.5" outlineLevel="1" x14ac:dyDescent="0.2">
      <c r="A1270" s="405">
        <v>1267</v>
      </c>
      <c r="C1270" s="9" t="str">
        <f t="shared" si="30"/>
        <v>6</v>
      </c>
      <c r="D1270" s="9" t="s">
        <v>3910</v>
      </c>
      <c r="E1270" s="9" t="s">
        <v>3911</v>
      </c>
      <c r="F1270" s="8">
        <v>46213</v>
      </c>
      <c r="G1270" s="9" t="s">
        <v>767</v>
      </c>
      <c r="H1270" s="9"/>
      <c r="I1270" s="10" t="s">
        <v>3912</v>
      </c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2" t="s">
        <v>768</v>
      </c>
    </row>
    <row r="1271" spans="1:22" s="383" customFormat="1" ht="33.75" outlineLevel="1" x14ac:dyDescent="0.2">
      <c r="A1271" s="405">
        <v>1268</v>
      </c>
      <c r="C1271" s="9" t="str">
        <f t="shared" si="30"/>
        <v>6</v>
      </c>
      <c r="D1271" s="9" t="s">
        <v>2218</v>
      </c>
      <c r="E1271" s="9"/>
      <c r="F1271" s="8"/>
      <c r="G1271" s="9"/>
      <c r="H1271" s="9"/>
      <c r="I1271" s="10" t="s">
        <v>2219</v>
      </c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</row>
    <row r="1272" spans="1:22" s="383" customFormat="1" ht="33.75" outlineLevel="1" x14ac:dyDescent="0.2">
      <c r="A1272" s="405">
        <v>1269</v>
      </c>
      <c r="C1272" s="9" t="str">
        <f t="shared" si="30"/>
        <v>6</v>
      </c>
      <c r="D1272" s="9" t="s">
        <v>3913</v>
      </c>
      <c r="E1272" s="9"/>
      <c r="F1272" s="8"/>
      <c r="G1272" s="9"/>
      <c r="H1272" s="9"/>
      <c r="I1272" s="10" t="s">
        <v>3914</v>
      </c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</row>
    <row r="1273" spans="1:22" s="383" customFormat="1" ht="39" outlineLevel="1" x14ac:dyDescent="0.2">
      <c r="A1273" s="405">
        <v>1270</v>
      </c>
      <c r="C1273" s="9" t="str">
        <f t="shared" si="30"/>
        <v>6</v>
      </c>
      <c r="D1273" s="9" t="s">
        <v>3915</v>
      </c>
      <c r="E1273" s="9" t="s">
        <v>3916</v>
      </c>
      <c r="F1273" s="8">
        <v>46157</v>
      </c>
      <c r="G1273" s="9" t="s">
        <v>767</v>
      </c>
      <c r="H1273" s="9"/>
      <c r="I1273" s="10" t="s">
        <v>3917</v>
      </c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2" t="s">
        <v>768</v>
      </c>
    </row>
    <row r="1274" spans="1:22" s="383" customFormat="1" ht="33.75" outlineLevel="1" x14ac:dyDescent="0.2">
      <c r="A1274" s="405">
        <v>1271</v>
      </c>
      <c r="C1274" s="9" t="str">
        <f t="shared" si="30"/>
        <v>6</v>
      </c>
      <c r="D1274" s="9" t="s">
        <v>3918</v>
      </c>
      <c r="E1274" s="9"/>
      <c r="F1274" s="8"/>
      <c r="G1274" s="9"/>
      <c r="H1274" s="9"/>
      <c r="I1274" s="10" t="s">
        <v>3919</v>
      </c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</row>
    <row r="1275" spans="1:22" s="383" customFormat="1" ht="33.75" outlineLevel="1" x14ac:dyDescent="0.2">
      <c r="A1275" s="405">
        <v>1272</v>
      </c>
      <c r="C1275" s="9" t="str">
        <f t="shared" si="30"/>
        <v>6</v>
      </c>
      <c r="D1275" s="9" t="s">
        <v>2222</v>
      </c>
      <c r="E1275" s="9"/>
      <c r="F1275" s="8"/>
      <c r="G1275" s="9"/>
      <c r="H1275" s="9"/>
      <c r="I1275" s="10" t="s">
        <v>2223</v>
      </c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</row>
    <row r="1276" spans="1:22" s="383" customFormat="1" ht="67.5" outlineLevel="1" x14ac:dyDescent="0.2">
      <c r="A1276" s="405">
        <v>1273</v>
      </c>
      <c r="C1276" s="9" t="str">
        <f t="shared" si="30"/>
        <v>6</v>
      </c>
      <c r="D1276" s="9" t="s">
        <v>3920</v>
      </c>
      <c r="E1276" s="9" t="s">
        <v>3921</v>
      </c>
      <c r="F1276" s="8">
        <v>46213</v>
      </c>
      <c r="G1276" s="9" t="s">
        <v>767</v>
      </c>
      <c r="H1276" s="9"/>
      <c r="I1276" s="10" t="s">
        <v>3922</v>
      </c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2" t="s">
        <v>768</v>
      </c>
    </row>
    <row r="1277" spans="1:22" s="383" customFormat="1" ht="33.75" outlineLevel="1" x14ac:dyDescent="0.2">
      <c r="A1277" s="405">
        <v>1274</v>
      </c>
      <c r="C1277" s="9" t="str">
        <f t="shared" si="30"/>
        <v>6</v>
      </c>
      <c r="D1277" s="9" t="s">
        <v>3923</v>
      </c>
      <c r="E1277" s="9"/>
      <c r="F1277" s="8"/>
      <c r="G1277" s="9"/>
      <c r="H1277" s="9"/>
      <c r="I1277" s="10" t="s">
        <v>3924</v>
      </c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</row>
    <row r="1278" spans="1:22" s="383" customFormat="1" ht="33.75" outlineLevel="1" x14ac:dyDescent="0.2">
      <c r="A1278" s="405">
        <v>1275</v>
      </c>
      <c r="C1278" s="9" t="str">
        <f t="shared" si="30"/>
        <v>6</v>
      </c>
      <c r="D1278" s="9" t="s">
        <v>2226</v>
      </c>
      <c r="E1278" s="9"/>
      <c r="F1278" s="8"/>
      <c r="G1278" s="9"/>
      <c r="H1278" s="9"/>
      <c r="I1278" s="10" t="s">
        <v>2227</v>
      </c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</row>
    <row r="1279" spans="1:22" s="383" customFormat="1" ht="33.75" outlineLevel="1" x14ac:dyDescent="0.2">
      <c r="A1279" s="405">
        <v>1276</v>
      </c>
      <c r="C1279" s="9" t="str">
        <f t="shared" si="30"/>
        <v>6</v>
      </c>
      <c r="D1279" s="9" t="s">
        <v>2230</v>
      </c>
      <c r="E1279" s="9"/>
      <c r="F1279" s="8"/>
      <c r="G1279" s="9"/>
      <c r="H1279" s="9"/>
      <c r="I1279" s="10" t="s">
        <v>2231</v>
      </c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</row>
    <row r="1280" spans="1:22" s="383" customFormat="1" ht="33.75" outlineLevel="1" x14ac:dyDescent="0.2">
      <c r="A1280" s="405">
        <v>1277</v>
      </c>
      <c r="C1280" s="9" t="str">
        <f t="shared" si="30"/>
        <v>6</v>
      </c>
      <c r="D1280" s="9" t="s">
        <v>2234</v>
      </c>
      <c r="E1280" s="9"/>
      <c r="F1280" s="8"/>
      <c r="G1280" s="9"/>
      <c r="H1280" s="9"/>
      <c r="I1280" s="10" t="s">
        <v>2235</v>
      </c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</row>
    <row r="1281" spans="1:22" s="383" customFormat="1" ht="33.75" outlineLevel="1" x14ac:dyDescent="0.2">
      <c r="A1281" s="405">
        <v>1278</v>
      </c>
      <c r="C1281" s="9" t="str">
        <f t="shared" si="30"/>
        <v>6</v>
      </c>
      <c r="D1281" s="9" t="s">
        <v>2238</v>
      </c>
      <c r="E1281" s="9"/>
      <c r="F1281" s="8"/>
      <c r="G1281" s="9"/>
      <c r="H1281" s="9"/>
      <c r="I1281" s="10" t="s">
        <v>2239</v>
      </c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</row>
    <row r="1282" spans="1:22" s="383" customFormat="1" ht="33.75" outlineLevel="1" x14ac:dyDescent="0.2">
      <c r="A1282" s="405">
        <v>1279</v>
      </c>
      <c r="C1282" s="9" t="str">
        <f t="shared" si="30"/>
        <v>6</v>
      </c>
      <c r="D1282" s="9" t="s">
        <v>3925</v>
      </c>
      <c r="E1282" s="9"/>
      <c r="F1282" s="8"/>
      <c r="G1282" s="9"/>
      <c r="H1282" s="9"/>
      <c r="I1282" s="10" t="s">
        <v>3926</v>
      </c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</row>
    <row r="1283" spans="1:22" s="383" customFormat="1" ht="33.75" outlineLevel="1" x14ac:dyDescent="0.2">
      <c r="A1283" s="405">
        <v>1280</v>
      </c>
      <c r="C1283" s="9" t="str">
        <f t="shared" si="30"/>
        <v>6</v>
      </c>
      <c r="D1283" s="9" t="s">
        <v>2242</v>
      </c>
      <c r="E1283" s="9"/>
      <c r="F1283" s="8"/>
      <c r="G1283" s="9"/>
      <c r="H1283" s="9"/>
      <c r="I1283" s="10" t="s">
        <v>2243</v>
      </c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</row>
    <row r="1284" spans="1:22" s="383" customFormat="1" ht="33.75" outlineLevel="1" x14ac:dyDescent="0.2">
      <c r="A1284" s="405">
        <v>1281</v>
      </c>
      <c r="C1284" s="9" t="str">
        <f t="shared" si="30"/>
        <v>6</v>
      </c>
      <c r="D1284" s="9" t="s">
        <v>2246</v>
      </c>
      <c r="E1284" s="9"/>
      <c r="F1284" s="8"/>
      <c r="G1284" s="9"/>
      <c r="H1284" s="9"/>
      <c r="I1284" s="10" t="s">
        <v>2247</v>
      </c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</row>
    <row r="1285" spans="1:22" s="383" customFormat="1" ht="33.75" outlineLevel="1" x14ac:dyDescent="0.2">
      <c r="A1285" s="405">
        <v>1282</v>
      </c>
      <c r="C1285" s="9" t="str">
        <f t="shared" si="30"/>
        <v>6</v>
      </c>
      <c r="D1285" s="9" t="s">
        <v>2250</v>
      </c>
      <c r="E1285" s="9"/>
      <c r="F1285" s="8"/>
      <c r="G1285" s="9"/>
      <c r="H1285" s="9"/>
      <c r="I1285" s="10" t="s">
        <v>2251</v>
      </c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</row>
    <row r="1286" spans="1:22" s="383" customFormat="1" ht="33.75" outlineLevel="1" x14ac:dyDescent="0.2">
      <c r="A1286" s="405">
        <v>1283</v>
      </c>
      <c r="C1286" s="9" t="str">
        <f t="shared" ref="C1286:C1349" si="31">MID(D1286,5,1)</f>
        <v>6</v>
      </c>
      <c r="D1286" s="9" t="s">
        <v>2254</v>
      </c>
      <c r="E1286" s="9"/>
      <c r="F1286" s="8"/>
      <c r="G1286" s="9"/>
      <c r="H1286" s="9"/>
      <c r="I1286" s="10" t="s">
        <v>2255</v>
      </c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</row>
    <row r="1287" spans="1:22" s="383" customFormat="1" ht="33.75" outlineLevel="1" x14ac:dyDescent="0.2">
      <c r="A1287" s="405">
        <v>1284</v>
      </c>
      <c r="C1287" s="9" t="str">
        <f t="shared" si="31"/>
        <v>6</v>
      </c>
      <c r="D1287" s="9" t="s">
        <v>2258</v>
      </c>
      <c r="E1287" s="9"/>
      <c r="F1287" s="8"/>
      <c r="G1287" s="9"/>
      <c r="H1287" s="9"/>
      <c r="I1287" s="10" t="s">
        <v>2259</v>
      </c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</row>
    <row r="1288" spans="1:22" s="383" customFormat="1" ht="33.75" outlineLevel="1" x14ac:dyDescent="0.2">
      <c r="A1288" s="405">
        <v>1285</v>
      </c>
      <c r="C1288" s="9" t="str">
        <f t="shared" si="31"/>
        <v>6</v>
      </c>
      <c r="D1288" s="9" t="s">
        <v>2262</v>
      </c>
      <c r="E1288" s="9"/>
      <c r="F1288" s="8"/>
      <c r="G1288" s="9"/>
      <c r="H1288" s="9"/>
      <c r="I1288" s="10" t="s">
        <v>2263</v>
      </c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</row>
    <row r="1289" spans="1:22" s="383" customFormat="1" ht="33.75" outlineLevel="1" x14ac:dyDescent="0.2">
      <c r="A1289" s="405">
        <v>1286</v>
      </c>
      <c r="C1289" s="9" t="str">
        <f t="shared" si="31"/>
        <v>6</v>
      </c>
      <c r="D1289" s="9" t="s">
        <v>2266</v>
      </c>
      <c r="E1289" s="9"/>
      <c r="F1289" s="8"/>
      <c r="G1289" s="9"/>
      <c r="H1289" s="9"/>
      <c r="I1289" s="10" t="s">
        <v>2267</v>
      </c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</row>
    <row r="1290" spans="1:22" s="383" customFormat="1" ht="33.75" outlineLevel="1" x14ac:dyDescent="0.2">
      <c r="A1290" s="405">
        <v>1287</v>
      </c>
      <c r="C1290" s="9" t="str">
        <f t="shared" si="31"/>
        <v>6</v>
      </c>
      <c r="D1290" s="9" t="s">
        <v>2270</v>
      </c>
      <c r="E1290" s="9"/>
      <c r="F1290" s="8"/>
      <c r="G1290" s="9"/>
      <c r="H1290" s="9"/>
      <c r="I1290" s="10" t="s">
        <v>2271</v>
      </c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</row>
    <row r="1291" spans="1:22" s="383" customFormat="1" ht="33.75" outlineLevel="1" x14ac:dyDescent="0.2">
      <c r="A1291" s="405">
        <v>1288</v>
      </c>
      <c r="C1291" s="9" t="str">
        <f t="shared" si="31"/>
        <v>6</v>
      </c>
      <c r="D1291" s="9" t="s">
        <v>2274</v>
      </c>
      <c r="E1291" s="9"/>
      <c r="F1291" s="8"/>
      <c r="G1291" s="9"/>
      <c r="H1291" s="9"/>
      <c r="I1291" s="10" t="s">
        <v>2275</v>
      </c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</row>
    <row r="1292" spans="1:22" s="383" customFormat="1" ht="33.75" outlineLevel="1" x14ac:dyDescent="0.2">
      <c r="A1292" s="405">
        <v>1289</v>
      </c>
      <c r="C1292" s="9" t="str">
        <f t="shared" si="31"/>
        <v>6</v>
      </c>
      <c r="D1292" s="9" t="s">
        <v>2278</v>
      </c>
      <c r="E1292" s="9"/>
      <c r="F1292" s="8"/>
      <c r="G1292" s="9"/>
      <c r="H1292" s="9"/>
      <c r="I1292" s="10" t="s">
        <v>2279</v>
      </c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</row>
    <row r="1293" spans="1:22" s="383" customFormat="1" ht="33.75" outlineLevel="1" x14ac:dyDescent="0.2">
      <c r="A1293" s="405">
        <v>1290</v>
      </c>
      <c r="C1293" s="9" t="str">
        <f t="shared" si="31"/>
        <v>6</v>
      </c>
      <c r="D1293" s="9" t="s">
        <v>2282</v>
      </c>
      <c r="E1293" s="9"/>
      <c r="F1293" s="8"/>
      <c r="G1293" s="9"/>
      <c r="H1293" s="9"/>
      <c r="I1293" s="10" t="s">
        <v>2283</v>
      </c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</row>
    <row r="1294" spans="1:22" s="383" customFormat="1" ht="33.75" outlineLevel="1" x14ac:dyDescent="0.2">
      <c r="A1294" s="405">
        <v>1291</v>
      </c>
      <c r="C1294" s="9" t="str">
        <f t="shared" si="31"/>
        <v>6</v>
      </c>
      <c r="D1294" s="9" t="s">
        <v>2286</v>
      </c>
      <c r="E1294" s="9"/>
      <c r="F1294" s="8"/>
      <c r="G1294" s="9"/>
      <c r="H1294" s="9"/>
      <c r="I1294" s="10" t="s">
        <v>2287</v>
      </c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</row>
    <row r="1295" spans="1:22" s="383" customFormat="1" ht="67.5" outlineLevel="1" x14ac:dyDescent="0.2">
      <c r="A1295" s="405">
        <v>1292</v>
      </c>
      <c r="C1295" s="9" t="str">
        <f t="shared" si="31"/>
        <v>6</v>
      </c>
      <c r="D1295" s="9" t="s">
        <v>3927</v>
      </c>
      <c r="E1295" s="9" t="s">
        <v>3928</v>
      </c>
      <c r="F1295" s="8">
        <v>46213</v>
      </c>
      <c r="G1295" s="9" t="s">
        <v>767</v>
      </c>
      <c r="H1295" s="9"/>
      <c r="I1295" s="10" t="s">
        <v>3929</v>
      </c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2" t="s">
        <v>768</v>
      </c>
    </row>
    <row r="1296" spans="1:22" s="383" customFormat="1" ht="33.75" outlineLevel="1" x14ac:dyDescent="0.2">
      <c r="A1296" s="405">
        <v>1293</v>
      </c>
      <c r="C1296" s="9" t="str">
        <f t="shared" si="31"/>
        <v>6</v>
      </c>
      <c r="D1296" s="9" t="s">
        <v>3930</v>
      </c>
      <c r="E1296" s="9"/>
      <c r="F1296" s="8"/>
      <c r="G1296" s="9"/>
      <c r="H1296" s="9"/>
      <c r="I1296" s="10" t="s">
        <v>3931</v>
      </c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</row>
    <row r="1297" spans="1:22" s="383" customFormat="1" ht="33.75" outlineLevel="1" x14ac:dyDescent="0.2">
      <c r="A1297" s="405">
        <v>1294</v>
      </c>
      <c r="C1297" s="9" t="str">
        <f t="shared" si="31"/>
        <v>6</v>
      </c>
      <c r="D1297" s="9" t="s">
        <v>3932</v>
      </c>
      <c r="E1297" s="9"/>
      <c r="F1297" s="8"/>
      <c r="G1297" s="9"/>
      <c r="H1297" s="9"/>
      <c r="I1297" s="10" t="s">
        <v>3933</v>
      </c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</row>
    <row r="1298" spans="1:22" s="383" customFormat="1" ht="33.75" outlineLevel="1" x14ac:dyDescent="0.2">
      <c r="A1298" s="405">
        <v>1295</v>
      </c>
      <c r="C1298" s="9" t="str">
        <f t="shared" si="31"/>
        <v>6</v>
      </c>
      <c r="D1298" s="9" t="s">
        <v>3934</v>
      </c>
      <c r="E1298" s="9"/>
      <c r="F1298" s="8"/>
      <c r="G1298" s="9"/>
      <c r="H1298" s="9"/>
      <c r="I1298" s="10" t="s">
        <v>3935</v>
      </c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</row>
    <row r="1299" spans="1:22" s="383" customFormat="1" ht="33.75" outlineLevel="1" x14ac:dyDescent="0.2">
      <c r="A1299" s="405">
        <v>1296</v>
      </c>
      <c r="C1299" s="9" t="str">
        <f t="shared" si="31"/>
        <v>6</v>
      </c>
      <c r="D1299" s="9" t="s">
        <v>2294</v>
      </c>
      <c r="E1299" s="9"/>
      <c r="F1299" s="8"/>
      <c r="G1299" s="9"/>
      <c r="H1299" s="9"/>
      <c r="I1299" s="10" t="s">
        <v>2295</v>
      </c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</row>
    <row r="1300" spans="1:22" s="383" customFormat="1" ht="33.75" outlineLevel="1" x14ac:dyDescent="0.2">
      <c r="A1300" s="405">
        <v>1297</v>
      </c>
      <c r="C1300" s="9" t="str">
        <f t="shared" si="31"/>
        <v>6</v>
      </c>
      <c r="D1300" s="9" t="s">
        <v>2298</v>
      </c>
      <c r="E1300" s="9"/>
      <c r="F1300" s="8"/>
      <c r="G1300" s="9"/>
      <c r="H1300" s="9"/>
      <c r="I1300" s="10" t="s">
        <v>2299</v>
      </c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</row>
    <row r="1301" spans="1:22" s="392" customFormat="1" ht="39" outlineLevel="1" x14ac:dyDescent="0.2">
      <c r="A1301" s="405">
        <v>1298</v>
      </c>
      <c r="C1301" s="14" t="str">
        <f t="shared" si="31"/>
        <v/>
      </c>
      <c r="D1301" s="14"/>
      <c r="E1301" s="14"/>
      <c r="F1301" s="15"/>
      <c r="G1301" s="14"/>
      <c r="H1301" s="14"/>
      <c r="I1301" s="16" t="s">
        <v>3936</v>
      </c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8" t="s">
        <v>527</v>
      </c>
    </row>
    <row r="1302" spans="1:22" s="383" customFormat="1" ht="33.75" outlineLevel="1" x14ac:dyDescent="0.2">
      <c r="A1302" s="405">
        <v>1299</v>
      </c>
      <c r="C1302" s="9" t="str">
        <f t="shared" si="31"/>
        <v>6</v>
      </c>
      <c r="D1302" s="9" t="s">
        <v>2302</v>
      </c>
      <c r="E1302" s="9"/>
      <c r="F1302" s="8"/>
      <c r="G1302" s="9"/>
      <c r="H1302" s="9"/>
      <c r="I1302" s="10" t="s">
        <v>2303</v>
      </c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</row>
    <row r="1303" spans="1:22" s="383" customFormat="1" ht="33.75" outlineLevel="1" x14ac:dyDescent="0.2">
      <c r="A1303" s="405">
        <v>1300</v>
      </c>
      <c r="C1303" s="9" t="str">
        <f t="shared" si="31"/>
        <v>6</v>
      </c>
      <c r="D1303" s="9" t="s">
        <v>3937</v>
      </c>
      <c r="E1303" s="9"/>
      <c r="F1303" s="8"/>
      <c r="G1303" s="9"/>
      <c r="H1303" s="9"/>
      <c r="I1303" s="10" t="s">
        <v>3938</v>
      </c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</row>
    <row r="1304" spans="1:22" s="383" customFormat="1" ht="101.25" outlineLevel="1" x14ac:dyDescent="0.2">
      <c r="A1304" s="405">
        <v>1301</v>
      </c>
      <c r="C1304" s="9" t="str">
        <f t="shared" si="31"/>
        <v>6</v>
      </c>
      <c r="D1304" s="9" t="s">
        <v>3939</v>
      </c>
      <c r="E1304" s="19" t="s">
        <v>3940</v>
      </c>
      <c r="F1304" s="8" t="s">
        <v>767</v>
      </c>
      <c r="G1304" s="9"/>
      <c r="H1304" s="9"/>
      <c r="I1304" s="10" t="s">
        <v>3941</v>
      </c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</row>
    <row r="1305" spans="1:22" s="383" customFormat="1" ht="33.75" outlineLevel="1" x14ac:dyDescent="0.2">
      <c r="A1305" s="405">
        <v>1302</v>
      </c>
      <c r="C1305" s="9" t="str">
        <f t="shared" si="31"/>
        <v>6</v>
      </c>
      <c r="D1305" s="9" t="s">
        <v>2306</v>
      </c>
      <c r="E1305" s="9"/>
      <c r="F1305" s="8"/>
      <c r="G1305" s="9"/>
      <c r="H1305" s="9"/>
      <c r="I1305" s="10" t="s">
        <v>2307</v>
      </c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</row>
    <row r="1306" spans="1:22" s="383" customFormat="1" ht="35.25" outlineLevel="1" x14ac:dyDescent="0.2">
      <c r="A1306" s="405">
        <v>1303</v>
      </c>
      <c r="C1306" s="387" t="str">
        <f t="shared" si="31"/>
        <v/>
      </c>
      <c r="D1306" s="387"/>
      <c r="E1306" s="387"/>
      <c r="F1306" s="387"/>
      <c r="G1306" s="387"/>
      <c r="H1306" s="387"/>
      <c r="I1306" s="388" t="s">
        <v>2700</v>
      </c>
      <c r="J1306" s="387"/>
      <c r="K1306" s="387"/>
      <c r="L1306" s="387"/>
      <c r="M1306" s="387"/>
      <c r="N1306" s="387"/>
      <c r="O1306" s="387"/>
      <c r="P1306" s="387"/>
      <c r="Q1306" s="387"/>
      <c r="R1306" s="387"/>
      <c r="S1306" s="387"/>
      <c r="T1306" s="387"/>
      <c r="U1306" s="387"/>
      <c r="V1306" s="387"/>
    </row>
    <row r="1307" spans="1:22" s="392" customFormat="1" ht="39" outlineLevel="1" x14ac:dyDescent="0.2">
      <c r="A1307" s="405">
        <v>1304</v>
      </c>
      <c r="C1307" s="14" t="str">
        <f t="shared" si="31"/>
        <v>7</v>
      </c>
      <c r="D1307" s="14" t="s">
        <v>3942</v>
      </c>
      <c r="E1307" s="17"/>
      <c r="F1307" s="17"/>
      <c r="G1307" s="17"/>
      <c r="H1307" s="17"/>
      <c r="I1307" s="16" t="s">
        <v>3943</v>
      </c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8" t="s">
        <v>527</v>
      </c>
    </row>
    <row r="1308" spans="1:22" s="392" customFormat="1" ht="39" outlineLevel="1" x14ac:dyDescent="0.2">
      <c r="A1308" s="405">
        <v>1305</v>
      </c>
      <c r="C1308" s="14" t="str">
        <f t="shared" si="31"/>
        <v>7</v>
      </c>
      <c r="D1308" s="14" t="s">
        <v>3944</v>
      </c>
      <c r="E1308" s="17"/>
      <c r="F1308" s="17"/>
      <c r="G1308" s="17"/>
      <c r="H1308" s="17"/>
      <c r="I1308" s="16" t="s">
        <v>3945</v>
      </c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8" t="s">
        <v>527</v>
      </c>
    </row>
    <row r="1309" spans="1:22" s="383" customFormat="1" ht="35.25" outlineLevel="1" x14ac:dyDescent="0.2">
      <c r="A1309" s="405">
        <v>1306</v>
      </c>
      <c r="C1309" s="387" t="str">
        <f t="shared" si="31"/>
        <v/>
      </c>
      <c r="D1309" s="387"/>
      <c r="E1309" s="387"/>
      <c r="F1309" s="387"/>
      <c r="G1309" s="387"/>
      <c r="H1309" s="387"/>
      <c r="I1309" s="388" t="s">
        <v>2701</v>
      </c>
      <c r="J1309" s="387"/>
      <c r="K1309" s="387"/>
      <c r="L1309" s="387"/>
      <c r="M1309" s="387"/>
      <c r="N1309" s="387"/>
      <c r="O1309" s="387"/>
      <c r="P1309" s="387"/>
      <c r="Q1309" s="387"/>
      <c r="R1309" s="387"/>
      <c r="S1309" s="387"/>
      <c r="T1309" s="387"/>
      <c r="U1309" s="387"/>
      <c r="V1309" s="387"/>
    </row>
    <row r="1310" spans="1:22" s="383" customFormat="1" ht="33.75" outlineLevel="1" x14ac:dyDescent="0.2">
      <c r="A1310" s="405">
        <v>1307</v>
      </c>
      <c r="C1310" s="9" t="str">
        <f t="shared" si="31"/>
        <v>8</v>
      </c>
      <c r="D1310" s="9" t="s">
        <v>3946</v>
      </c>
      <c r="E1310" s="9"/>
      <c r="F1310" s="8"/>
      <c r="G1310" s="9"/>
      <c r="H1310" s="9"/>
      <c r="I1310" s="10" t="s">
        <v>3947</v>
      </c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</row>
    <row r="1311" spans="1:22" s="392" customFormat="1" ht="39" outlineLevel="1" x14ac:dyDescent="0.2">
      <c r="A1311" s="405">
        <v>1308</v>
      </c>
      <c r="C1311" s="14" t="str">
        <f t="shared" si="31"/>
        <v>8</v>
      </c>
      <c r="D1311" s="14" t="s">
        <v>3948</v>
      </c>
      <c r="E1311" s="14"/>
      <c r="F1311" s="15"/>
      <c r="G1311" s="14"/>
      <c r="H1311" s="14"/>
      <c r="I1311" s="16" t="s">
        <v>3949</v>
      </c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8" t="s">
        <v>527</v>
      </c>
    </row>
    <row r="1312" spans="1:22" s="383" customFormat="1" ht="33.75" outlineLevel="1" x14ac:dyDescent="0.2">
      <c r="A1312" s="405">
        <v>1309</v>
      </c>
      <c r="C1312" s="9" t="str">
        <f t="shared" si="31"/>
        <v>8</v>
      </c>
      <c r="D1312" s="9" t="s">
        <v>3950</v>
      </c>
      <c r="E1312" s="9"/>
      <c r="F1312" s="8"/>
      <c r="G1312" s="9"/>
      <c r="H1312" s="9"/>
      <c r="I1312" s="10" t="s">
        <v>3951</v>
      </c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</row>
    <row r="1313" spans="1:22" s="383" customFormat="1" ht="33.75" outlineLevel="1" x14ac:dyDescent="0.2">
      <c r="A1313" s="405">
        <v>1310</v>
      </c>
      <c r="C1313" s="9" t="str">
        <f t="shared" si="31"/>
        <v>8</v>
      </c>
      <c r="D1313" s="9" t="s">
        <v>3952</v>
      </c>
      <c r="E1313" s="9"/>
      <c r="F1313" s="8"/>
      <c r="G1313" s="9"/>
      <c r="H1313" s="9"/>
      <c r="I1313" s="10" t="s">
        <v>3953</v>
      </c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</row>
    <row r="1314" spans="1:22" s="383" customFormat="1" ht="33.75" outlineLevel="1" x14ac:dyDescent="0.2">
      <c r="A1314" s="405">
        <v>1311</v>
      </c>
      <c r="C1314" s="9" t="str">
        <f t="shared" si="31"/>
        <v>8</v>
      </c>
      <c r="D1314" s="9" t="s">
        <v>3954</v>
      </c>
      <c r="E1314" s="9"/>
      <c r="F1314" s="8"/>
      <c r="G1314" s="9"/>
      <c r="H1314" s="9"/>
      <c r="I1314" s="10" t="s">
        <v>3955</v>
      </c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</row>
    <row r="1315" spans="1:22" s="383" customFormat="1" ht="33.75" outlineLevel="1" x14ac:dyDescent="0.2">
      <c r="A1315" s="405">
        <v>1312</v>
      </c>
      <c r="C1315" s="9" t="str">
        <f t="shared" si="31"/>
        <v>8</v>
      </c>
      <c r="D1315" s="9" t="s">
        <v>3956</v>
      </c>
      <c r="E1315" s="9"/>
      <c r="F1315" s="8"/>
      <c r="G1315" s="9"/>
      <c r="H1315" s="9"/>
      <c r="I1315" s="10" t="s">
        <v>3957</v>
      </c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</row>
    <row r="1316" spans="1:22" s="383" customFormat="1" ht="33.75" outlineLevel="1" x14ac:dyDescent="0.2">
      <c r="A1316" s="405">
        <v>1313</v>
      </c>
      <c r="C1316" s="9" t="str">
        <f t="shared" si="31"/>
        <v>8</v>
      </c>
      <c r="D1316" s="9" t="s">
        <v>3958</v>
      </c>
      <c r="E1316" s="9"/>
      <c r="F1316" s="8"/>
      <c r="G1316" s="9"/>
      <c r="H1316" s="9"/>
      <c r="I1316" s="10" t="s">
        <v>3959</v>
      </c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</row>
    <row r="1317" spans="1:22" s="383" customFormat="1" ht="33.75" outlineLevel="1" x14ac:dyDescent="0.2">
      <c r="A1317" s="405">
        <v>1314</v>
      </c>
      <c r="C1317" s="9" t="str">
        <f t="shared" si="31"/>
        <v>8</v>
      </c>
      <c r="D1317" s="9" t="s">
        <v>3960</v>
      </c>
      <c r="E1317" s="9"/>
      <c r="F1317" s="8"/>
      <c r="G1317" s="9"/>
      <c r="H1317" s="9"/>
      <c r="I1317" s="10" t="s">
        <v>3961</v>
      </c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</row>
    <row r="1318" spans="1:22" s="383" customFormat="1" ht="33.75" outlineLevel="1" x14ac:dyDescent="0.2">
      <c r="A1318" s="405">
        <v>1315</v>
      </c>
      <c r="C1318" s="9" t="str">
        <f t="shared" si="31"/>
        <v>8</v>
      </c>
      <c r="D1318" s="9" t="s">
        <v>3962</v>
      </c>
      <c r="E1318" s="9"/>
      <c r="F1318" s="8"/>
      <c r="G1318" s="9"/>
      <c r="H1318" s="9"/>
      <c r="I1318" s="10" t="s">
        <v>3963</v>
      </c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</row>
    <row r="1319" spans="1:22" s="383" customFormat="1" ht="33.75" outlineLevel="1" x14ac:dyDescent="0.2">
      <c r="A1319" s="405">
        <v>1316</v>
      </c>
      <c r="C1319" s="9" t="str">
        <f t="shared" si="31"/>
        <v>8</v>
      </c>
      <c r="D1319" s="9" t="s">
        <v>3964</v>
      </c>
      <c r="E1319" s="9"/>
      <c r="F1319" s="8"/>
      <c r="G1319" s="9"/>
      <c r="H1319" s="9"/>
      <c r="I1319" s="10" t="s">
        <v>3965</v>
      </c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</row>
    <row r="1320" spans="1:22" s="383" customFormat="1" ht="33.75" outlineLevel="1" x14ac:dyDescent="0.2">
      <c r="A1320" s="405">
        <v>1317</v>
      </c>
      <c r="C1320" s="9" t="str">
        <f t="shared" si="31"/>
        <v>8</v>
      </c>
      <c r="D1320" s="9" t="s">
        <v>3966</v>
      </c>
      <c r="E1320" s="9"/>
      <c r="F1320" s="8"/>
      <c r="G1320" s="9"/>
      <c r="H1320" s="9"/>
      <c r="I1320" s="10" t="s">
        <v>3967</v>
      </c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</row>
    <row r="1321" spans="1:22" s="383" customFormat="1" ht="33.75" outlineLevel="1" x14ac:dyDescent="0.2">
      <c r="A1321" s="405">
        <v>1318</v>
      </c>
      <c r="C1321" s="9" t="str">
        <f t="shared" si="31"/>
        <v>8</v>
      </c>
      <c r="D1321" s="9" t="s">
        <v>3968</v>
      </c>
      <c r="E1321" s="9"/>
      <c r="F1321" s="8"/>
      <c r="G1321" s="9"/>
      <c r="H1321" s="9"/>
      <c r="I1321" s="10" t="s">
        <v>3969</v>
      </c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</row>
    <row r="1322" spans="1:22" s="383" customFormat="1" ht="33.75" outlineLevel="1" x14ac:dyDescent="0.2">
      <c r="A1322" s="405">
        <v>1319</v>
      </c>
      <c r="C1322" s="9" t="str">
        <f t="shared" si="31"/>
        <v>8</v>
      </c>
      <c r="D1322" s="9" t="s">
        <v>3970</v>
      </c>
      <c r="E1322" s="9"/>
      <c r="F1322" s="8"/>
      <c r="G1322" s="9"/>
      <c r="H1322" s="9"/>
      <c r="I1322" s="10" t="s">
        <v>3971</v>
      </c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</row>
    <row r="1323" spans="1:22" s="383" customFormat="1" ht="33.75" outlineLevel="1" x14ac:dyDescent="0.2">
      <c r="A1323" s="405">
        <v>1320</v>
      </c>
      <c r="C1323" s="9" t="str">
        <f t="shared" si="31"/>
        <v>8</v>
      </c>
      <c r="D1323" s="9" t="s">
        <v>3972</v>
      </c>
      <c r="E1323" s="9"/>
      <c r="F1323" s="8"/>
      <c r="G1323" s="9"/>
      <c r="H1323" s="9"/>
      <c r="I1323" s="10" t="s">
        <v>3973</v>
      </c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</row>
    <row r="1324" spans="1:22" s="383" customFormat="1" ht="33.75" outlineLevel="1" x14ac:dyDescent="0.2">
      <c r="A1324" s="405">
        <v>1321</v>
      </c>
      <c r="C1324" s="9" t="str">
        <f t="shared" si="31"/>
        <v>8</v>
      </c>
      <c r="D1324" s="9" t="s">
        <v>3974</v>
      </c>
      <c r="E1324" s="9"/>
      <c r="F1324" s="8"/>
      <c r="G1324" s="9"/>
      <c r="H1324" s="9"/>
      <c r="I1324" s="10" t="s">
        <v>3975</v>
      </c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</row>
    <row r="1325" spans="1:22" s="383" customFormat="1" ht="33.75" outlineLevel="1" x14ac:dyDescent="0.2">
      <c r="A1325" s="405">
        <v>1322</v>
      </c>
      <c r="C1325" s="9" t="str">
        <f t="shared" si="31"/>
        <v>8</v>
      </c>
      <c r="D1325" s="9" t="s">
        <v>3976</v>
      </c>
      <c r="E1325" s="9"/>
      <c r="F1325" s="8"/>
      <c r="G1325" s="9"/>
      <c r="H1325" s="9"/>
      <c r="I1325" s="10" t="s">
        <v>3977</v>
      </c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</row>
    <row r="1326" spans="1:22" s="383" customFormat="1" ht="33.75" outlineLevel="1" x14ac:dyDescent="0.2">
      <c r="A1326" s="405">
        <v>1323</v>
      </c>
      <c r="C1326" s="9" t="str">
        <f t="shared" si="31"/>
        <v>8</v>
      </c>
      <c r="D1326" s="9" t="s">
        <v>3978</v>
      </c>
      <c r="E1326" s="9"/>
      <c r="F1326" s="8"/>
      <c r="G1326" s="9"/>
      <c r="H1326" s="9"/>
      <c r="I1326" s="10" t="s">
        <v>3979</v>
      </c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</row>
    <row r="1327" spans="1:22" s="383" customFormat="1" ht="33.75" outlineLevel="1" x14ac:dyDescent="0.2">
      <c r="A1327" s="405">
        <v>1324</v>
      </c>
      <c r="C1327" s="9" t="str">
        <f t="shared" si="31"/>
        <v>8</v>
      </c>
      <c r="D1327" s="9" t="s">
        <v>3980</v>
      </c>
      <c r="E1327" s="9"/>
      <c r="F1327" s="8"/>
      <c r="G1327" s="9"/>
      <c r="H1327" s="9"/>
      <c r="I1327" s="10" t="s">
        <v>3981</v>
      </c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</row>
    <row r="1328" spans="1:22" s="383" customFormat="1" ht="33.75" outlineLevel="1" x14ac:dyDescent="0.2">
      <c r="A1328" s="405">
        <v>1325</v>
      </c>
      <c r="C1328" s="9" t="str">
        <f t="shared" si="31"/>
        <v>8</v>
      </c>
      <c r="D1328" s="9" t="s">
        <v>3982</v>
      </c>
      <c r="E1328" s="9"/>
      <c r="F1328" s="8"/>
      <c r="G1328" s="9"/>
      <c r="H1328" s="9"/>
      <c r="I1328" s="10" t="s">
        <v>3983</v>
      </c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</row>
    <row r="1329" spans="1:22" s="383" customFormat="1" ht="33.75" outlineLevel="1" x14ac:dyDescent="0.2">
      <c r="A1329" s="405">
        <v>1326</v>
      </c>
      <c r="C1329" s="9" t="str">
        <f t="shared" si="31"/>
        <v>8</v>
      </c>
      <c r="D1329" s="9" t="s">
        <v>3984</v>
      </c>
      <c r="E1329" s="9"/>
      <c r="F1329" s="8"/>
      <c r="G1329" s="9"/>
      <c r="H1329" s="9"/>
      <c r="I1329" s="10" t="s">
        <v>3985</v>
      </c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</row>
    <row r="1330" spans="1:22" s="383" customFormat="1" ht="33.75" outlineLevel="1" x14ac:dyDescent="0.2">
      <c r="A1330" s="405">
        <v>1327</v>
      </c>
      <c r="C1330" s="9" t="str">
        <f t="shared" si="31"/>
        <v>8</v>
      </c>
      <c r="D1330" s="9" t="s">
        <v>3986</v>
      </c>
      <c r="E1330" s="9"/>
      <c r="F1330" s="8"/>
      <c r="G1330" s="9"/>
      <c r="H1330" s="9"/>
      <c r="I1330" s="10" t="s">
        <v>3987</v>
      </c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</row>
    <row r="1331" spans="1:22" s="383" customFormat="1" ht="33.75" outlineLevel="1" x14ac:dyDescent="0.2">
      <c r="A1331" s="405">
        <v>1328</v>
      </c>
      <c r="C1331" s="9" t="str">
        <f t="shared" si="31"/>
        <v>8</v>
      </c>
      <c r="D1331" s="9" t="s">
        <v>3988</v>
      </c>
      <c r="E1331" s="9"/>
      <c r="F1331" s="8"/>
      <c r="G1331" s="9"/>
      <c r="H1331" s="9"/>
      <c r="I1331" s="10" t="s">
        <v>3989</v>
      </c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</row>
    <row r="1332" spans="1:22" s="383" customFormat="1" ht="33.75" outlineLevel="1" x14ac:dyDescent="0.2">
      <c r="A1332" s="405">
        <v>1329</v>
      </c>
      <c r="C1332" s="9" t="str">
        <f t="shared" si="31"/>
        <v>8</v>
      </c>
      <c r="D1332" s="9" t="s">
        <v>3990</v>
      </c>
      <c r="E1332" s="9"/>
      <c r="F1332" s="8"/>
      <c r="G1332" s="9"/>
      <c r="H1332" s="9"/>
      <c r="I1332" s="10" t="s">
        <v>3991</v>
      </c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</row>
    <row r="1333" spans="1:22" s="383" customFormat="1" ht="33.75" outlineLevel="1" x14ac:dyDescent="0.2">
      <c r="A1333" s="405">
        <v>1330</v>
      </c>
      <c r="C1333" s="9" t="str">
        <f t="shared" si="31"/>
        <v>8</v>
      </c>
      <c r="D1333" s="9" t="s">
        <v>3992</v>
      </c>
      <c r="E1333" s="9"/>
      <c r="F1333" s="8"/>
      <c r="G1333" s="9"/>
      <c r="H1333" s="9"/>
      <c r="I1333" s="10" t="s">
        <v>3993</v>
      </c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</row>
    <row r="1334" spans="1:22" s="383" customFormat="1" ht="33.75" outlineLevel="1" x14ac:dyDescent="0.2">
      <c r="A1334" s="405">
        <v>1331</v>
      </c>
      <c r="C1334" s="9" t="str">
        <f t="shared" si="31"/>
        <v>8</v>
      </c>
      <c r="D1334" s="9" t="s">
        <v>3994</v>
      </c>
      <c r="E1334" s="9"/>
      <c r="F1334" s="8"/>
      <c r="G1334" s="9"/>
      <c r="H1334" s="9"/>
      <c r="I1334" s="10" t="s">
        <v>3995</v>
      </c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</row>
    <row r="1335" spans="1:22" s="383" customFormat="1" ht="33.75" outlineLevel="1" x14ac:dyDescent="0.2">
      <c r="A1335" s="405">
        <v>1332</v>
      </c>
      <c r="C1335" s="9" t="str">
        <f t="shared" si="31"/>
        <v>8</v>
      </c>
      <c r="D1335" s="9" t="s">
        <v>3996</v>
      </c>
      <c r="E1335" s="9"/>
      <c r="F1335" s="8"/>
      <c r="G1335" s="9"/>
      <c r="H1335" s="9"/>
      <c r="I1335" s="10" t="s">
        <v>3997</v>
      </c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</row>
    <row r="1336" spans="1:22" s="383" customFormat="1" ht="33.75" outlineLevel="1" x14ac:dyDescent="0.2">
      <c r="A1336" s="405">
        <v>1333</v>
      </c>
      <c r="C1336" s="9" t="str">
        <f t="shared" si="31"/>
        <v>8</v>
      </c>
      <c r="D1336" s="9" t="s">
        <v>3998</v>
      </c>
      <c r="E1336" s="9"/>
      <c r="F1336" s="8"/>
      <c r="G1336" s="9"/>
      <c r="H1336" s="9"/>
      <c r="I1336" s="10" t="s">
        <v>3999</v>
      </c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</row>
    <row r="1337" spans="1:22" s="383" customFormat="1" ht="33.75" outlineLevel="1" x14ac:dyDescent="0.2">
      <c r="A1337" s="405">
        <v>1334</v>
      </c>
      <c r="C1337" s="9" t="str">
        <f t="shared" si="31"/>
        <v>8</v>
      </c>
      <c r="D1337" s="9" t="s">
        <v>4000</v>
      </c>
      <c r="E1337" s="9"/>
      <c r="F1337" s="8"/>
      <c r="G1337" s="9"/>
      <c r="H1337" s="9"/>
      <c r="I1337" s="10" t="s">
        <v>4001</v>
      </c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</row>
    <row r="1338" spans="1:22" s="383" customFormat="1" ht="33.75" outlineLevel="1" x14ac:dyDescent="0.2">
      <c r="A1338" s="405">
        <v>1335</v>
      </c>
      <c r="C1338" s="9" t="str">
        <f t="shared" si="31"/>
        <v>8</v>
      </c>
      <c r="D1338" s="9" t="s">
        <v>4002</v>
      </c>
      <c r="E1338" s="9"/>
      <c r="F1338" s="8"/>
      <c r="G1338" s="9"/>
      <c r="H1338" s="9"/>
      <c r="I1338" s="10" t="s">
        <v>4003</v>
      </c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</row>
    <row r="1339" spans="1:22" s="383" customFormat="1" ht="33.75" outlineLevel="1" x14ac:dyDescent="0.2">
      <c r="A1339" s="405">
        <v>1336</v>
      </c>
      <c r="C1339" s="9" t="str">
        <f t="shared" si="31"/>
        <v>8</v>
      </c>
      <c r="D1339" s="9" t="s">
        <v>4004</v>
      </c>
      <c r="E1339" s="9"/>
      <c r="F1339" s="8"/>
      <c r="G1339" s="9"/>
      <c r="H1339" s="9"/>
      <c r="I1339" s="10" t="s">
        <v>4005</v>
      </c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</row>
    <row r="1340" spans="1:22" s="383" customFormat="1" ht="33.75" outlineLevel="1" x14ac:dyDescent="0.2">
      <c r="A1340" s="405">
        <v>1337</v>
      </c>
      <c r="C1340" s="9" t="str">
        <f t="shared" si="31"/>
        <v>8</v>
      </c>
      <c r="D1340" s="9" t="s">
        <v>4006</v>
      </c>
      <c r="E1340" s="9"/>
      <c r="F1340" s="8"/>
      <c r="G1340" s="9"/>
      <c r="H1340" s="9"/>
      <c r="I1340" s="10" t="s">
        <v>4007</v>
      </c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</row>
    <row r="1341" spans="1:22" s="383" customFormat="1" ht="33.75" outlineLevel="1" x14ac:dyDescent="0.2">
      <c r="A1341" s="405">
        <v>1338</v>
      </c>
      <c r="C1341" s="9" t="str">
        <f t="shared" si="31"/>
        <v>8</v>
      </c>
      <c r="D1341" s="9" t="s">
        <v>4008</v>
      </c>
      <c r="E1341" s="9"/>
      <c r="F1341" s="8"/>
      <c r="G1341" s="9"/>
      <c r="H1341" s="9"/>
      <c r="I1341" s="10" t="s">
        <v>4009</v>
      </c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</row>
    <row r="1342" spans="1:22" s="383" customFormat="1" ht="33.75" outlineLevel="1" x14ac:dyDescent="0.2">
      <c r="A1342" s="405">
        <v>1339</v>
      </c>
      <c r="C1342" s="9" t="str">
        <f t="shared" si="31"/>
        <v>8</v>
      </c>
      <c r="D1342" s="9" t="s">
        <v>4010</v>
      </c>
      <c r="E1342" s="9"/>
      <c r="F1342" s="8"/>
      <c r="G1342" s="9"/>
      <c r="H1342" s="9"/>
      <c r="I1342" s="10" t="s">
        <v>4011</v>
      </c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</row>
    <row r="1343" spans="1:22" s="383" customFormat="1" ht="33.75" outlineLevel="1" x14ac:dyDescent="0.2">
      <c r="A1343" s="405">
        <v>1340</v>
      </c>
      <c r="C1343" s="9" t="str">
        <f t="shared" si="31"/>
        <v>8</v>
      </c>
      <c r="D1343" s="9" t="s">
        <v>4012</v>
      </c>
      <c r="E1343" s="9"/>
      <c r="F1343" s="8"/>
      <c r="G1343" s="9"/>
      <c r="H1343" s="9"/>
      <c r="I1343" s="10" t="s">
        <v>4013</v>
      </c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</row>
    <row r="1344" spans="1:22" s="383" customFormat="1" ht="33.75" outlineLevel="1" x14ac:dyDescent="0.2">
      <c r="A1344" s="405">
        <v>1341</v>
      </c>
      <c r="C1344" s="9" t="str">
        <f t="shared" si="31"/>
        <v>8</v>
      </c>
      <c r="D1344" s="9" t="s">
        <v>4014</v>
      </c>
      <c r="E1344" s="9"/>
      <c r="F1344" s="8"/>
      <c r="G1344" s="9"/>
      <c r="H1344" s="9"/>
      <c r="I1344" s="10" t="s">
        <v>4015</v>
      </c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</row>
    <row r="1345" spans="1:22" s="383" customFormat="1" ht="33.75" outlineLevel="1" x14ac:dyDescent="0.2">
      <c r="A1345" s="405">
        <v>1342</v>
      </c>
      <c r="C1345" s="9" t="str">
        <f t="shared" si="31"/>
        <v>8</v>
      </c>
      <c r="D1345" s="9" t="s">
        <v>4016</v>
      </c>
      <c r="E1345" s="9"/>
      <c r="F1345" s="8"/>
      <c r="G1345" s="9"/>
      <c r="H1345" s="9"/>
      <c r="I1345" s="10" t="s">
        <v>4017</v>
      </c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</row>
    <row r="1346" spans="1:22" s="383" customFormat="1" ht="39" outlineLevel="1" x14ac:dyDescent="0.2">
      <c r="A1346" s="405">
        <v>1343</v>
      </c>
      <c r="C1346" s="9" t="str">
        <f t="shared" si="31"/>
        <v>8</v>
      </c>
      <c r="D1346" s="9" t="s">
        <v>4018</v>
      </c>
      <c r="E1346" s="9"/>
      <c r="F1346" s="8"/>
      <c r="G1346" s="9"/>
      <c r="H1346" s="9"/>
      <c r="I1346" s="10" t="s">
        <v>3949</v>
      </c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2" t="s">
        <v>768</v>
      </c>
    </row>
    <row r="1347" spans="1:22" s="383" customFormat="1" ht="33.75" outlineLevel="1" x14ac:dyDescent="0.2">
      <c r="A1347" s="405">
        <v>1344</v>
      </c>
      <c r="C1347" s="9" t="str">
        <f t="shared" si="31"/>
        <v>8</v>
      </c>
      <c r="D1347" s="9" t="s">
        <v>4019</v>
      </c>
      <c r="E1347" s="9"/>
      <c r="F1347" s="8"/>
      <c r="G1347" s="9"/>
      <c r="H1347" s="9"/>
      <c r="I1347" s="10" t="s">
        <v>4020</v>
      </c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</row>
    <row r="1348" spans="1:22" s="383" customFormat="1" ht="33.75" outlineLevel="1" x14ac:dyDescent="0.2">
      <c r="A1348" s="405">
        <v>1345</v>
      </c>
      <c r="C1348" s="9" t="str">
        <f t="shared" si="31"/>
        <v>8</v>
      </c>
      <c r="D1348" s="9" t="s">
        <v>4021</v>
      </c>
      <c r="E1348" s="9"/>
      <c r="F1348" s="8"/>
      <c r="G1348" s="9"/>
      <c r="H1348" s="9"/>
      <c r="I1348" s="10" t="s">
        <v>4022</v>
      </c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</row>
    <row r="1349" spans="1:22" s="383" customFormat="1" ht="33.75" outlineLevel="1" x14ac:dyDescent="0.2">
      <c r="A1349" s="405">
        <v>1346</v>
      </c>
      <c r="C1349" s="9" t="str">
        <f t="shared" si="31"/>
        <v>8</v>
      </c>
      <c r="D1349" s="9" t="s">
        <v>4023</v>
      </c>
      <c r="E1349" s="9"/>
      <c r="F1349" s="8"/>
      <c r="G1349" s="9"/>
      <c r="H1349" s="9"/>
      <c r="I1349" s="10" t="s">
        <v>4024</v>
      </c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</row>
    <row r="1350" spans="1:22" s="383" customFormat="1" ht="33.75" outlineLevel="1" x14ac:dyDescent="0.2">
      <c r="A1350" s="405">
        <v>1347</v>
      </c>
      <c r="C1350" s="9" t="str">
        <f t="shared" ref="C1350:C1413" si="32">MID(D1350,5,1)</f>
        <v>8</v>
      </c>
      <c r="D1350" s="9" t="s">
        <v>4025</v>
      </c>
      <c r="E1350" s="9"/>
      <c r="F1350" s="8"/>
      <c r="G1350" s="9"/>
      <c r="H1350" s="9"/>
      <c r="I1350" s="10" t="s">
        <v>4026</v>
      </c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</row>
    <row r="1351" spans="1:22" s="383" customFormat="1" ht="33.75" outlineLevel="1" x14ac:dyDescent="0.2">
      <c r="A1351" s="405">
        <v>1348</v>
      </c>
      <c r="C1351" s="9" t="str">
        <f t="shared" si="32"/>
        <v>8</v>
      </c>
      <c r="D1351" s="9" t="s">
        <v>4027</v>
      </c>
      <c r="E1351" s="9"/>
      <c r="F1351" s="8"/>
      <c r="G1351" s="9"/>
      <c r="H1351" s="9"/>
      <c r="I1351" s="10" t="s">
        <v>4028</v>
      </c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</row>
    <row r="1352" spans="1:22" s="383" customFormat="1" ht="33.75" outlineLevel="1" x14ac:dyDescent="0.2">
      <c r="A1352" s="405">
        <v>1349</v>
      </c>
      <c r="C1352" s="9" t="str">
        <f t="shared" si="32"/>
        <v>8</v>
      </c>
      <c r="D1352" s="9" t="s">
        <v>4029</v>
      </c>
      <c r="E1352" s="9"/>
      <c r="F1352" s="8"/>
      <c r="G1352" s="9"/>
      <c r="H1352" s="9"/>
      <c r="I1352" s="10" t="s">
        <v>4030</v>
      </c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</row>
    <row r="1353" spans="1:22" s="383" customFormat="1" ht="33.75" outlineLevel="1" x14ac:dyDescent="0.2">
      <c r="A1353" s="405">
        <v>1350</v>
      </c>
      <c r="C1353" s="9" t="str">
        <f t="shared" si="32"/>
        <v>8</v>
      </c>
      <c r="D1353" s="9" t="s">
        <v>4031</v>
      </c>
      <c r="E1353" s="9"/>
      <c r="F1353" s="8"/>
      <c r="G1353" s="9"/>
      <c r="H1353" s="9"/>
      <c r="I1353" s="10" t="s">
        <v>4032</v>
      </c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</row>
    <row r="1354" spans="1:22" s="383" customFormat="1" ht="33.75" outlineLevel="1" x14ac:dyDescent="0.2">
      <c r="A1354" s="405">
        <v>1351</v>
      </c>
      <c r="C1354" s="9" t="str">
        <f t="shared" si="32"/>
        <v>8</v>
      </c>
      <c r="D1354" s="9" t="s">
        <v>4033</v>
      </c>
      <c r="E1354" s="9"/>
      <c r="F1354" s="8"/>
      <c r="G1354" s="9"/>
      <c r="H1354" s="9"/>
      <c r="I1354" s="10" t="s">
        <v>4034</v>
      </c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</row>
    <row r="1355" spans="1:22" s="383" customFormat="1" ht="33.75" outlineLevel="1" x14ac:dyDescent="0.2">
      <c r="A1355" s="405">
        <v>1352</v>
      </c>
      <c r="C1355" s="9" t="str">
        <f t="shared" si="32"/>
        <v>8</v>
      </c>
      <c r="D1355" s="9" t="s">
        <v>4035</v>
      </c>
      <c r="E1355" s="9"/>
      <c r="F1355" s="8"/>
      <c r="G1355" s="9"/>
      <c r="H1355" s="9"/>
      <c r="I1355" s="10" t="s">
        <v>4036</v>
      </c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</row>
    <row r="1356" spans="1:22" s="383" customFormat="1" ht="33.75" outlineLevel="1" x14ac:dyDescent="0.2">
      <c r="A1356" s="405">
        <v>1353</v>
      </c>
      <c r="C1356" s="9" t="str">
        <f t="shared" si="32"/>
        <v>8</v>
      </c>
      <c r="D1356" s="9" t="s">
        <v>4037</v>
      </c>
      <c r="E1356" s="9"/>
      <c r="F1356" s="8"/>
      <c r="G1356" s="9"/>
      <c r="H1356" s="9"/>
      <c r="I1356" s="10" t="s">
        <v>4038</v>
      </c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</row>
    <row r="1357" spans="1:22" s="383" customFormat="1" ht="39" outlineLevel="1" x14ac:dyDescent="0.2">
      <c r="A1357" s="405">
        <v>1354</v>
      </c>
      <c r="C1357" s="9" t="str">
        <f t="shared" si="32"/>
        <v>8</v>
      </c>
      <c r="D1357" s="9" t="s">
        <v>4039</v>
      </c>
      <c r="E1357" s="9" t="s">
        <v>4040</v>
      </c>
      <c r="F1357" s="8">
        <v>46167</v>
      </c>
      <c r="G1357" s="9" t="s">
        <v>767</v>
      </c>
      <c r="H1357" s="9"/>
      <c r="I1357" s="10" t="s">
        <v>4041</v>
      </c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2" t="s">
        <v>768</v>
      </c>
    </row>
    <row r="1358" spans="1:22" s="383" customFormat="1" ht="33.75" outlineLevel="1" x14ac:dyDescent="0.2">
      <c r="A1358" s="405">
        <v>1355</v>
      </c>
      <c r="C1358" s="9" t="str">
        <f t="shared" si="32"/>
        <v>8</v>
      </c>
      <c r="D1358" s="9" t="s">
        <v>4042</v>
      </c>
      <c r="E1358" s="9"/>
      <c r="F1358" s="8"/>
      <c r="G1358" s="9"/>
      <c r="H1358" s="9"/>
      <c r="I1358" s="10" t="s">
        <v>4043</v>
      </c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</row>
    <row r="1359" spans="1:22" s="383" customFormat="1" ht="33.75" outlineLevel="1" x14ac:dyDescent="0.2">
      <c r="A1359" s="405">
        <v>1356</v>
      </c>
      <c r="C1359" s="9" t="str">
        <f t="shared" si="32"/>
        <v>8</v>
      </c>
      <c r="D1359" s="9" t="s">
        <v>4044</v>
      </c>
      <c r="E1359" s="9"/>
      <c r="F1359" s="8"/>
      <c r="G1359" s="9"/>
      <c r="H1359" s="9"/>
      <c r="I1359" s="10" t="s">
        <v>4045</v>
      </c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</row>
    <row r="1360" spans="1:22" s="383" customFormat="1" ht="33.75" outlineLevel="1" x14ac:dyDescent="0.2">
      <c r="A1360" s="405">
        <v>1357</v>
      </c>
      <c r="C1360" s="9" t="str">
        <f t="shared" si="32"/>
        <v>8</v>
      </c>
      <c r="D1360" s="9" t="s">
        <v>4046</v>
      </c>
      <c r="E1360" s="9"/>
      <c r="F1360" s="8"/>
      <c r="G1360" s="9"/>
      <c r="H1360" s="9"/>
      <c r="I1360" s="10" t="s">
        <v>4047</v>
      </c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</row>
    <row r="1361" spans="1:22" s="383" customFormat="1" ht="33.75" outlineLevel="1" x14ac:dyDescent="0.2">
      <c r="A1361" s="405">
        <v>1358</v>
      </c>
      <c r="C1361" s="9" t="str">
        <f t="shared" si="32"/>
        <v>8</v>
      </c>
      <c r="D1361" s="9" t="s">
        <v>4048</v>
      </c>
      <c r="E1361" s="9"/>
      <c r="F1361" s="8"/>
      <c r="G1361" s="9"/>
      <c r="H1361" s="9"/>
      <c r="I1361" s="10" t="s">
        <v>4049</v>
      </c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</row>
    <row r="1362" spans="1:22" s="383" customFormat="1" ht="33.75" outlineLevel="1" x14ac:dyDescent="0.2">
      <c r="A1362" s="405">
        <v>1359</v>
      </c>
      <c r="C1362" s="9" t="str">
        <f t="shared" si="32"/>
        <v>8</v>
      </c>
      <c r="D1362" s="9" t="s">
        <v>4050</v>
      </c>
      <c r="E1362" s="9"/>
      <c r="F1362" s="8"/>
      <c r="G1362" s="9"/>
      <c r="H1362" s="9"/>
      <c r="I1362" s="10" t="s">
        <v>4051</v>
      </c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</row>
    <row r="1363" spans="1:22" s="383" customFormat="1" ht="33.75" outlineLevel="1" x14ac:dyDescent="0.2">
      <c r="A1363" s="405">
        <v>1360</v>
      </c>
      <c r="C1363" s="9" t="str">
        <f t="shared" si="32"/>
        <v>8</v>
      </c>
      <c r="D1363" s="9" t="s">
        <v>4052</v>
      </c>
      <c r="E1363" s="9"/>
      <c r="F1363" s="8"/>
      <c r="G1363" s="9"/>
      <c r="H1363" s="9"/>
      <c r="I1363" s="10" t="s">
        <v>4053</v>
      </c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</row>
    <row r="1364" spans="1:22" s="383" customFormat="1" ht="33.75" outlineLevel="1" x14ac:dyDescent="0.2">
      <c r="A1364" s="405">
        <v>1361</v>
      </c>
      <c r="C1364" s="9" t="str">
        <f t="shared" si="32"/>
        <v>8</v>
      </c>
      <c r="D1364" s="9" t="s">
        <v>4054</v>
      </c>
      <c r="E1364" s="9"/>
      <c r="F1364" s="8"/>
      <c r="G1364" s="9"/>
      <c r="H1364" s="9"/>
      <c r="I1364" s="10" t="s">
        <v>4055</v>
      </c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</row>
    <row r="1365" spans="1:22" s="383" customFormat="1" ht="33.75" outlineLevel="1" x14ac:dyDescent="0.2">
      <c r="A1365" s="405">
        <v>1362</v>
      </c>
      <c r="C1365" s="9" t="str">
        <f t="shared" si="32"/>
        <v>8</v>
      </c>
      <c r="D1365" s="9" t="s">
        <v>4056</v>
      </c>
      <c r="E1365" s="9"/>
      <c r="F1365" s="8"/>
      <c r="G1365" s="9"/>
      <c r="H1365" s="9"/>
      <c r="I1365" s="10" t="s">
        <v>4057</v>
      </c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</row>
    <row r="1366" spans="1:22" s="383" customFormat="1" ht="33.75" outlineLevel="1" x14ac:dyDescent="0.2">
      <c r="A1366" s="405">
        <v>1363</v>
      </c>
      <c r="C1366" s="9" t="str">
        <f t="shared" si="32"/>
        <v>8</v>
      </c>
      <c r="D1366" s="9" t="s">
        <v>4058</v>
      </c>
      <c r="E1366" s="9"/>
      <c r="F1366" s="8"/>
      <c r="G1366" s="9"/>
      <c r="H1366" s="9"/>
      <c r="I1366" s="10" t="s">
        <v>4059</v>
      </c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</row>
    <row r="1367" spans="1:22" s="383" customFormat="1" ht="33.75" outlineLevel="1" x14ac:dyDescent="0.2">
      <c r="A1367" s="405">
        <v>1364</v>
      </c>
      <c r="C1367" s="9" t="str">
        <f t="shared" si="32"/>
        <v>8</v>
      </c>
      <c r="D1367" s="9" t="s">
        <v>4060</v>
      </c>
      <c r="E1367" s="9"/>
      <c r="F1367" s="8"/>
      <c r="G1367" s="9"/>
      <c r="H1367" s="9"/>
      <c r="I1367" s="10" t="s">
        <v>4061</v>
      </c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</row>
    <row r="1368" spans="1:22" s="383" customFormat="1" ht="33.75" outlineLevel="1" x14ac:dyDescent="0.2">
      <c r="A1368" s="405">
        <v>1365</v>
      </c>
      <c r="C1368" s="9" t="str">
        <f t="shared" si="32"/>
        <v>8</v>
      </c>
      <c r="D1368" s="9" t="s">
        <v>4062</v>
      </c>
      <c r="E1368" s="9"/>
      <c r="F1368" s="8"/>
      <c r="G1368" s="9"/>
      <c r="H1368" s="9"/>
      <c r="I1368" s="10" t="s">
        <v>4063</v>
      </c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</row>
    <row r="1369" spans="1:22" s="383" customFormat="1" ht="33.75" outlineLevel="1" x14ac:dyDescent="0.2">
      <c r="A1369" s="405">
        <v>1366</v>
      </c>
      <c r="C1369" s="9" t="str">
        <f t="shared" si="32"/>
        <v>8</v>
      </c>
      <c r="D1369" s="9" t="s">
        <v>4064</v>
      </c>
      <c r="E1369" s="9"/>
      <c r="F1369" s="8"/>
      <c r="G1369" s="9"/>
      <c r="H1369" s="9"/>
      <c r="I1369" s="10" t="s">
        <v>4065</v>
      </c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</row>
    <row r="1370" spans="1:22" s="383" customFormat="1" ht="33.75" outlineLevel="1" x14ac:dyDescent="0.2">
      <c r="A1370" s="405">
        <v>1367</v>
      </c>
      <c r="C1370" s="9" t="str">
        <f t="shared" si="32"/>
        <v>8</v>
      </c>
      <c r="D1370" s="9" t="s">
        <v>4066</v>
      </c>
      <c r="E1370" s="9"/>
      <c r="F1370" s="8"/>
      <c r="G1370" s="9"/>
      <c r="H1370" s="9"/>
      <c r="I1370" s="10" t="s">
        <v>4067</v>
      </c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</row>
    <row r="1371" spans="1:22" s="383" customFormat="1" ht="33.75" outlineLevel="1" x14ac:dyDescent="0.2">
      <c r="A1371" s="405">
        <v>1368</v>
      </c>
      <c r="C1371" s="9" t="str">
        <f t="shared" si="32"/>
        <v>8</v>
      </c>
      <c r="D1371" s="9" t="s">
        <v>4068</v>
      </c>
      <c r="E1371" s="9"/>
      <c r="F1371" s="8"/>
      <c r="G1371" s="9"/>
      <c r="H1371" s="9"/>
      <c r="I1371" s="10" t="s">
        <v>4069</v>
      </c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</row>
    <row r="1372" spans="1:22" s="383" customFormat="1" ht="33.75" outlineLevel="1" x14ac:dyDescent="0.2">
      <c r="A1372" s="405">
        <v>1369</v>
      </c>
      <c r="C1372" s="9" t="str">
        <f t="shared" si="32"/>
        <v>8</v>
      </c>
      <c r="D1372" s="9" t="s">
        <v>4070</v>
      </c>
      <c r="E1372" s="9"/>
      <c r="F1372" s="8"/>
      <c r="G1372" s="9"/>
      <c r="H1372" s="9"/>
      <c r="I1372" s="10" t="s">
        <v>4071</v>
      </c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</row>
    <row r="1373" spans="1:22" s="383" customFormat="1" ht="33.75" outlineLevel="1" x14ac:dyDescent="0.2">
      <c r="A1373" s="405">
        <v>1370</v>
      </c>
      <c r="C1373" s="9" t="str">
        <f t="shared" si="32"/>
        <v>8</v>
      </c>
      <c r="D1373" s="9" t="s">
        <v>4072</v>
      </c>
      <c r="E1373" s="9"/>
      <c r="F1373" s="8"/>
      <c r="G1373" s="9"/>
      <c r="H1373" s="9"/>
      <c r="I1373" s="10" t="s">
        <v>4073</v>
      </c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</row>
    <row r="1374" spans="1:22" s="383" customFormat="1" ht="33.75" outlineLevel="1" x14ac:dyDescent="0.2">
      <c r="A1374" s="405">
        <v>1371</v>
      </c>
      <c r="C1374" s="9" t="str">
        <f t="shared" si="32"/>
        <v>8</v>
      </c>
      <c r="D1374" s="9" t="s">
        <v>4074</v>
      </c>
      <c r="E1374" s="9"/>
      <c r="F1374" s="8"/>
      <c r="G1374" s="9"/>
      <c r="H1374" s="9"/>
      <c r="I1374" s="10" t="s">
        <v>4075</v>
      </c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</row>
    <row r="1375" spans="1:22" s="383" customFormat="1" ht="33.75" outlineLevel="1" x14ac:dyDescent="0.2">
      <c r="A1375" s="405">
        <v>1372</v>
      </c>
      <c r="C1375" s="9" t="str">
        <f t="shared" si="32"/>
        <v>8</v>
      </c>
      <c r="D1375" s="9" t="s">
        <v>4076</v>
      </c>
      <c r="E1375" s="9"/>
      <c r="F1375" s="8"/>
      <c r="G1375" s="9"/>
      <c r="H1375" s="9"/>
      <c r="I1375" s="10" t="s">
        <v>4077</v>
      </c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</row>
    <row r="1376" spans="1:22" s="383" customFormat="1" ht="33.75" outlineLevel="1" x14ac:dyDescent="0.2">
      <c r="A1376" s="405">
        <v>1373</v>
      </c>
      <c r="C1376" s="9" t="str">
        <f t="shared" si="32"/>
        <v>8</v>
      </c>
      <c r="D1376" s="9" t="s">
        <v>4078</v>
      </c>
      <c r="E1376" s="9"/>
      <c r="F1376" s="8"/>
      <c r="G1376" s="9"/>
      <c r="H1376" s="9"/>
      <c r="I1376" s="10" t="s">
        <v>4079</v>
      </c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</row>
    <row r="1377" spans="1:22" s="383" customFormat="1" ht="33.75" outlineLevel="1" x14ac:dyDescent="0.2">
      <c r="A1377" s="405">
        <v>1374</v>
      </c>
      <c r="C1377" s="9" t="str">
        <f t="shared" si="32"/>
        <v>8</v>
      </c>
      <c r="D1377" s="9" t="s">
        <v>4080</v>
      </c>
      <c r="E1377" s="9"/>
      <c r="F1377" s="8"/>
      <c r="G1377" s="9"/>
      <c r="H1377" s="9"/>
      <c r="I1377" s="10" t="s">
        <v>4081</v>
      </c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</row>
    <row r="1378" spans="1:22" s="392" customFormat="1" ht="39" outlineLevel="1" x14ac:dyDescent="0.2">
      <c r="A1378" s="405">
        <v>1375</v>
      </c>
      <c r="C1378" s="14" t="str">
        <f t="shared" si="32"/>
        <v>8</v>
      </c>
      <c r="D1378" s="14" t="s">
        <v>4082</v>
      </c>
      <c r="E1378" s="14"/>
      <c r="F1378" s="15"/>
      <c r="G1378" s="14"/>
      <c r="H1378" s="14"/>
      <c r="I1378" s="16" t="s">
        <v>4083</v>
      </c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8" t="s">
        <v>527</v>
      </c>
    </row>
    <row r="1379" spans="1:22" s="383" customFormat="1" ht="33.75" outlineLevel="1" x14ac:dyDescent="0.2">
      <c r="A1379" s="405">
        <v>1376</v>
      </c>
      <c r="C1379" s="9" t="str">
        <f t="shared" si="32"/>
        <v>8</v>
      </c>
      <c r="D1379" s="9" t="s">
        <v>4084</v>
      </c>
      <c r="E1379" s="9"/>
      <c r="F1379" s="8"/>
      <c r="G1379" s="9"/>
      <c r="H1379" s="9"/>
      <c r="I1379" s="10" t="s">
        <v>4085</v>
      </c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</row>
    <row r="1380" spans="1:22" s="392" customFormat="1" ht="39" outlineLevel="1" x14ac:dyDescent="0.2">
      <c r="A1380" s="405">
        <v>1377</v>
      </c>
      <c r="C1380" s="14" t="str">
        <f t="shared" si="32"/>
        <v>8</v>
      </c>
      <c r="D1380" s="14" t="s">
        <v>4086</v>
      </c>
      <c r="E1380" s="14"/>
      <c r="F1380" s="15"/>
      <c r="G1380" s="14"/>
      <c r="H1380" s="14"/>
      <c r="I1380" s="16" t="s">
        <v>4087</v>
      </c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8" t="s">
        <v>527</v>
      </c>
    </row>
    <row r="1381" spans="1:22" s="383" customFormat="1" ht="33.75" outlineLevel="1" x14ac:dyDescent="0.2">
      <c r="A1381" s="405">
        <v>1378</v>
      </c>
      <c r="C1381" s="9" t="str">
        <f t="shared" si="32"/>
        <v>8</v>
      </c>
      <c r="D1381" s="9" t="s">
        <v>4088</v>
      </c>
      <c r="E1381" s="9"/>
      <c r="F1381" s="8"/>
      <c r="G1381" s="9"/>
      <c r="H1381" s="9"/>
      <c r="I1381" s="10" t="s">
        <v>4089</v>
      </c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</row>
    <row r="1382" spans="1:22" s="383" customFormat="1" ht="33.75" outlineLevel="1" x14ac:dyDescent="0.2">
      <c r="A1382" s="405">
        <v>1379</v>
      </c>
      <c r="C1382" s="9" t="str">
        <f t="shared" si="32"/>
        <v>8</v>
      </c>
      <c r="D1382" s="9" t="s">
        <v>4090</v>
      </c>
      <c r="E1382" s="9"/>
      <c r="F1382" s="8"/>
      <c r="G1382" s="9"/>
      <c r="H1382" s="9"/>
      <c r="I1382" s="10" t="s">
        <v>4091</v>
      </c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</row>
    <row r="1383" spans="1:22" s="383" customFormat="1" ht="33.75" outlineLevel="1" x14ac:dyDescent="0.2">
      <c r="A1383" s="405">
        <v>1380</v>
      </c>
      <c r="C1383" s="9" t="str">
        <f t="shared" si="32"/>
        <v>8</v>
      </c>
      <c r="D1383" s="9" t="s">
        <v>4092</v>
      </c>
      <c r="E1383" s="9"/>
      <c r="F1383" s="8"/>
      <c r="G1383" s="9"/>
      <c r="H1383" s="9"/>
      <c r="I1383" s="10" t="s">
        <v>4093</v>
      </c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</row>
    <row r="1384" spans="1:22" s="383" customFormat="1" ht="33.75" outlineLevel="1" x14ac:dyDescent="0.2">
      <c r="A1384" s="405">
        <v>1381</v>
      </c>
      <c r="C1384" s="9" t="str">
        <f t="shared" si="32"/>
        <v>8</v>
      </c>
      <c r="D1384" s="9" t="s">
        <v>4094</v>
      </c>
      <c r="E1384" s="9"/>
      <c r="F1384" s="8"/>
      <c r="G1384" s="9"/>
      <c r="H1384" s="9"/>
      <c r="I1384" s="10" t="s">
        <v>4095</v>
      </c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</row>
    <row r="1385" spans="1:22" s="383" customFormat="1" ht="33.75" outlineLevel="1" x14ac:dyDescent="0.2">
      <c r="A1385" s="405">
        <v>1382</v>
      </c>
      <c r="C1385" s="9" t="str">
        <f t="shared" si="32"/>
        <v>8</v>
      </c>
      <c r="D1385" s="9" t="s">
        <v>4096</v>
      </c>
      <c r="E1385" s="9"/>
      <c r="F1385" s="8"/>
      <c r="G1385" s="9"/>
      <c r="H1385" s="9"/>
      <c r="I1385" s="10" t="s">
        <v>4097</v>
      </c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</row>
    <row r="1386" spans="1:22" s="383" customFormat="1" ht="33.75" outlineLevel="1" x14ac:dyDescent="0.2">
      <c r="A1386" s="405">
        <v>1383</v>
      </c>
      <c r="C1386" s="9" t="str">
        <f t="shared" si="32"/>
        <v>8</v>
      </c>
      <c r="D1386" s="9" t="s">
        <v>4098</v>
      </c>
      <c r="E1386" s="9"/>
      <c r="F1386" s="8"/>
      <c r="G1386" s="9"/>
      <c r="H1386" s="9"/>
      <c r="I1386" s="10" t="s">
        <v>4099</v>
      </c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</row>
    <row r="1387" spans="1:22" s="383" customFormat="1" ht="33.75" outlineLevel="1" x14ac:dyDescent="0.2">
      <c r="A1387" s="405">
        <v>1384</v>
      </c>
      <c r="C1387" s="9" t="str">
        <f t="shared" si="32"/>
        <v>8</v>
      </c>
      <c r="D1387" s="9" t="s">
        <v>4100</v>
      </c>
      <c r="E1387" s="9"/>
      <c r="F1387" s="8"/>
      <c r="G1387" s="9"/>
      <c r="H1387" s="9"/>
      <c r="I1387" s="10" t="s">
        <v>4101</v>
      </c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</row>
    <row r="1388" spans="1:22" s="383" customFormat="1" ht="33.75" outlineLevel="1" x14ac:dyDescent="0.2">
      <c r="A1388" s="405">
        <v>1385</v>
      </c>
      <c r="C1388" s="9" t="str">
        <f t="shared" si="32"/>
        <v>8</v>
      </c>
      <c r="D1388" s="9" t="s">
        <v>4102</v>
      </c>
      <c r="E1388" s="9"/>
      <c r="F1388" s="8"/>
      <c r="G1388" s="9"/>
      <c r="H1388" s="9"/>
      <c r="I1388" s="10" t="s">
        <v>4103</v>
      </c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</row>
    <row r="1389" spans="1:22" s="383" customFormat="1" ht="33.75" outlineLevel="1" x14ac:dyDescent="0.2">
      <c r="A1389" s="405">
        <v>1386</v>
      </c>
      <c r="C1389" s="9" t="str">
        <f t="shared" si="32"/>
        <v>8</v>
      </c>
      <c r="D1389" s="9" t="s">
        <v>4104</v>
      </c>
      <c r="E1389" s="9"/>
      <c r="F1389" s="8"/>
      <c r="G1389" s="9"/>
      <c r="H1389" s="9"/>
      <c r="I1389" s="10" t="s">
        <v>4105</v>
      </c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</row>
    <row r="1390" spans="1:22" s="383" customFormat="1" ht="33.75" outlineLevel="1" x14ac:dyDescent="0.2">
      <c r="A1390" s="405">
        <v>1387</v>
      </c>
      <c r="C1390" s="9" t="str">
        <f t="shared" si="32"/>
        <v>8</v>
      </c>
      <c r="D1390" s="9" t="s">
        <v>4106</v>
      </c>
      <c r="E1390" s="9"/>
      <c r="F1390" s="8"/>
      <c r="G1390" s="9"/>
      <c r="H1390" s="9"/>
      <c r="I1390" s="10" t="s">
        <v>4107</v>
      </c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</row>
    <row r="1391" spans="1:22" s="383" customFormat="1" ht="33.75" outlineLevel="1" x14ac:dyDescent="0.2">
      <c r="A1391" s="405">
        <v>1388</v>
      </c>
      <c r="C1391" s="9" t="str">
        <f t="shared" si="32"/>
        <v>8</v>
      </c>
      <c r="D1391" s="9" t="s">
        <v>4108</v>
      </c>
      <c r="E1391" s="9"/>
      <c r="F1391" s="8"/>
      <c r="G1391" s="9"/>
      <c r="H1391" s="9"/>
      <c r="I1391" s="10" t="s">
        <v>4109</v>
      </c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</row>
    <row r="1392" spans="1:22" s="383" customFormat="1" ht="33.75" outlineLevel="1" x14ac:dyDescent="0.2">
      <c r="A1392" s="405">
        <v>1389</v>
      </c>
      <c r="C1392" s="9" t="str">
        <f t="shared" si="32"/>
        <v>8</v>
      </c>
      <c r="D1392" s="9" t="s">
        <v>4110</v>
      </c>
      <c r="E1392" s="9"/>
      <c r="F1392" s="8"/>
      <c r="G1392" s="9"/>
      <c r="H1392" s="9"/>
      <c r="I1392" s="10" t="s">
        <v>4111</v>
      </c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</row>
    <row r="1393" spans="1:22" s="392" customFormat="1" ht="39" outlineLevel="1" x14ac:dyDescent="0.2">
      <c r="A1393" s="405">
        <v>1390</v>
      </c>
      <c r="C1393" s="14" t="str">
        <f t="shared" si="32"/>
        <v>8</v>
      </c>
      <c r="D1393" s="14" t="s">
        <v>4112</v>
      </c>
      <c r="E1393" s="14"/>
      <c r="F1393" s="15"/>
      <c r="G1393" s="14"/>
      <c r="H1393" s="14"/>
      <c r="I1393" s="16" t="s">
        <v>4113</v>
      </c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8" t="s">
        <v>527</v>
      </c>
    </row>
    <row r="1394" spans="1:22" s="392" customFormat="1" ht="39" outlineLevel="1" x14ac:dyDescent="0.2">
      <c r="A1394" s="405">
        <v>1391</v>
      </c>
      <c r="C1394" s="14" t="str">
        <f t="shared" si="32"/>
        <v>8</v>
      </c>
      <c r="D1394" s="14" t="s">
        <v>4114</v>
      </c>
      <c r="E1394" s="14"/>
      <c r="F1394" s="15"/>
      <c r="G1394" s="14"/>
      <c r="H1394" s="14"/>
      <c r="I1394" s="16" t="s">
        <v>4115</v>
      </c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8" t="s">
        <v>527</v>
      </c>
    </row>
    <row r="1395" spans="1:22" s="392" customFormat="1" ht="39" outlineLevel="1" x14ac:dyDescent="0.2">
      <c r="A1395" s="405">
        <v>1392</v>
      </c>
      <c r="C1395" s="14" t="str">
        <f t="shared" si="32"/>
        <v>8</v>
      </c>
      <c r="D1395" s="14" t="s">
        <v>4116</v>
      </c>
      <c r="E1395" s="14"/>
      <c r="F1395" s="15"/>
      <c r="G1395" s="14"/>
      <c r="H1395" s="14"/>
      <c r="I1395" s="16" t="s">
        <v>4117</v>
      </c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8" t="s">
        <v>527</v>
      </c>
    </row>
    <row r="1396" spans="1:22" s="383" customFormat="1" ht="33.75" outlineLevel="1" x14ac:dyDescent="0.2">
      <c r="A1396" s="405">
        <v>1393</v>
      </c>
      <c r="C1396" s="9" t="str">
        <f t="shared" si="32"/>
        <v>8</v>
      </c>
      <c r="D1396" s="9" t="s">
        <v>4118</v>
      </c>
      <c r="E1396" s="9"/>
      <c r="F1396" s="8"/>
      <c r="G1396" s="9"/>
      <c r="H1396" s="9"/>
      <c r="I1396" s="10" t="s">
        <v>4119</v>
      </c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</row>
    <row r="1397" spans="1:22" s="383" customFormat="1" ht="33.75" outlineLevel="1" x14ac:dyDescent="0.2">
      <c r="A1397" s="405">
        <v>1394</v>
      </c>
      <c r="C1397" s="9" t="str">
        <f t="shared" si="32"/>
        <v>8</v>
      </c>
      <c r="D1397" s="9" t="s">
        <v>4120</v>
      </c>
      <c r="E1397" s="9"/>
      <c r="F1397" s="8"/>
      <c r="G1397" s="9"/>
      <c r="H1397" s="9"/>
      <c r="I1397" s="10" t="s">
        <v>4121</v>
      </c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</row>
    <row r="1398" spans="1:22" s="383" customFormat="1" ht="33.75" outlineLevel="1" x14ac:dyDescent="0.2">
      <c r="A1398" s="405">
        <v>1395</v>
      </c>
      <c r="C1398" s="9" t="str">
        <f t="shared" si="32"/>
        <v>8</v>
      </c>
      <c r="D1398" s="9" t="s">
        <v>4122</v>
      </c>
      <c r="E1398" s="9"/>
      <c r="F1398" s="8"/>
      <c r="G1398" s="9"/>
      <c r="H1398" s="9"/>
      <c r="I1398" s="10" t="s">
        <v>4123</v>
      </c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</row>
    <row r="1399" spans="1:22" s="383" customFormat="1" ht="33.75" outlineLevel="1" x14ac:dyDescent="0.2">
      <c r="A1399" s="405">
        <v>1396</v>
      </c>
      <c r="C1399" s="9" t="str">
        <f t="shared" si="32"/>
        <v>8</v>
      </c>
      <c r="D1399" s="9" t="s">
        <v>4124</v>
      </c>
      <c r="E1399" s="9"/>
      <c r="F1399" s="8"/>
      <c r="G1399" s="9"/>
      <c r="H1399" s="9"/>
      <c r="I1399" s="10" t="s">
        <v>4125</v>
      </c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</row>
    <row r="1400" spans="1:22" s="383" customFormat="1" ht="33.75" outlineLevel="1" x14ac:dyDescent="0.2">
      <c r="A1400" s="405">
        <v>1397</v>
      </c>
      <c r="C1400" s="9" t="str">
        <f t="shared" si="32"/>
        <v>8</v>
      </c>
      <c r="D1400" s="9" t="s">
        <v>4126</v>
      </c>
      <c r="E1400" s="9"/>
      <c r="F1400" s="8"/>
      <c r="G1400" s="9"/>
      <c r="H1400" s="9"/>
      <c r="I1400" s="10" t="s">
        <v>4127</v>
      </c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</row>
    <row r="1401" spans="1:22" s="383" customFormat="1" ht="33.75" outlineLevel="1" x14ac:dyDescent="0.2">
      <c r="A1401" s="405">
        <v>1398</v>
      </c>
      <c r="C1401" s="9" t="str">
        <f t="shared" si="32"/>
        <v>8</v>
      </c>
      <c r="D1401" s="9" t="s">
        <v>4128</v>
      </c>
      <c r="E1401" s="9"/>
      <c r="F1401" s="8"/>
      <c r="G1401" s="9"/>
      <c r="H1401" s="9"/>
      <c r="I1401" s="10" t="s">
        <v>4129</v>
      </c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</row>
    <row r="1402" spans="1:22" s="383" customFormat="1" ht="33.75" outlineLevel="1" x14ac:dyDescent="0.2">
      <c r="A1402" s="405">
        <v>1399</v>
      </c>
      <c r="C1402" s="9" t="str">
        <f t="shared" si="32"/>
        <v>8</v>
      </c>
      <c r="D1402" s="9" t="s">
        <v>4130</v>
      </c>
      <c r="E1402" s="9"/>
      <c r="F1402" s="8"/>
      <c r="G1402" s="9"/>
      <c r="H1402" s="9"/>
      <c r="I1402" s="10" t="s">
        <v>4131</v>
      </c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</row>
    <row r="1403" spans="1:22" s="383" customFormat="1" ht="33.75" outlineLevel="1" x14ac:dyDescent="0.2">
      <c r="A1403" s="405">
        <v>1400</v>
      </c>
      <c r="C1403" s="9" t="str">
        <f t="shared" si="32"/>
        <v>8</v>
      </c>
      <c r="D1403" s="9" t="s">
        <v>4132</v>
      </c>
      <c r="E1403" s="9"/>
      <c r="F1403" s="8"/>
      <c r="G1403" s="9"/>
      <c r="H1403" s="9"/>
      <c r="I1403" s="10" t="s">
        <v>4133</v>
      </c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</row>
    <row r="1404" spans="1:22" s="383" customFormat="1" ht="33.75" outlineLevel="1" x14ac:dyDescent="0.2">
      <c r="A1404" s="405">
        <v>1401</v>
      </c>
      <c r="C1404" s="9" t="str">
        <f t="shared" si="32"/>
        <v>8</v>
      </c>
      <c r="D1404" s="9" t="s">
        <v>4134</v>
      </c>
      <c r="E1404" s="9"/>
      <c r="F1404" s="8"/>
      <c r="G1404" s="9"/>
      <c r="H1404" s="9"/>
      <c r="I1404" s="10" t="s">
        <v>4135</v>
      </c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</row>
    <row r="1405" spans="1:22" s="383" customFormat="1" ht="33.75" outlineLevel="1" x14ac:dyDescent="0.2">
      <c r="A1405" s="405">
        <v>1402</v>
      </c>
      <c r="C1405" s="9" t="str">
        <f t="shared" si="32"/>
        <v>8</v>
      </c>
      <c r="D1405" s="9" t="s">
        <v>4136</v>
      </c>
      <c r="E1405" s="9"/>
      <c r="F1405" s="8"/>
      <c r="G1405" s="9"/>
      <c r="H1405" s="9"/>
      <c r="I1405" s="10" t="s">
        <v>4137</v>
      </c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</row>
    <row r="1406" spans="1:22" s="383" customFormat="1" ht="33.75" outlineLevel="1" x14ac:dyDescent="0.2">
      <c r="A1406" s="405">
        <v>1403</v>
      </c>
      <c r="C1406" s="9" t="str">
        <f t="shared" si="32"/>
        <v>8</v>
      </c>
      <c r="D1406" s="9" t="s">
        <v>4138</v>
      </c>
      <c r="E1406" s="9"/>
      <c r="F1406" s="8"/>
      <c r="G1406" s="9"/>
      <c r="H1406" s="9"/>
      <c r="I1406" s="10" t="s">
        <v>4139</v>
      </c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</row>
    <row r="1407" spans="1:22" s="383" customFormat="1" ht="33.75" outlineLevel="1" x14ac:dyDescent="0.2">
      <c r="A1407" s="405">
        <v>1404</v>
      </c>
      <c r="C1407" s="9" t="str">
        <f t="shared" si="32"/>
        <v>8</v>
      </c>
      <c r="D1407" s="9" t="s">
        <v>4140</v>
      </c>
      <c r="E1407" s="9"/>
      <c r="F1407" s="8"/>
      <c r="G1407" s="9"/>
      <c r="H1407" s="9"/>
      <c r="I1407" s="10" t="s">
        <v>4141</v>
      </c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</row>
    <row r="1408" spans="1:22" s="383" customFormat="1" ht="33.75" outlineLevel="1" x14ac:dyDescent="0.2">
      <c r="A1408" s="405">
        <v>1405</v>
      </c>
      <c r="C1408" s="9" t="str">
        <f t="shared" si="32"/>
        <v>8</v>
      </c>
      <c r="D1408" s="9" t="s">
        <v>4142</v>
      </c>
      <c r="E1408" s="9"/>
      <c r="F1408" s="8"/>
      <c r="G1408" s="9"/>
      <c r="H1408" s="9"/>
      <c r="I1408" s="10" t="s">
        <v>4143</v>
      </c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</row>
    <row r="1409" spans="1:22" s="392" customFormat="1" ht="39" outlineLevel="1" x14ac:dyDescent="0.2">
      <c r="A1409" s="405">
        <v>1406</v>
      </c>
      <c r="C1409" s="14" t="str">
        <f t="shared" si="32"/>
        <v>8</v>
      </c>
      <c r="D1409" s="14" t="s">
        <v>4144</v>
      </c>
      <c r="E1409" s="14"/>
      <c r="F1409" s="15"/>
      <c r="G1409" s="14"/>
      <c r="H1409" s="14"/>
      <c r="I1409" s="16" t="s">
        <v>4145</v>
      </c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8" t="s">
        <v>527</v>
      </c>
    </row>
    <row r="1410" spans="1:22" s="383" customFormat="1" ht="33.75" outlineLevel="1" x14ac:dyDescent="0.2">
      <c r="A1410" s="405">
        <v>1407</v>
      </c>
      <c r="C1410" s="9" t="str">
        <f t="shared" si="32"/>
        <v>8</v>
      </c>
      <c r="D1410" s="9" t="s">
        <v>4146</v>
      </c>
      <c r="E1410" s="9"/>
      <c r="F1410" s="8"/>
      <c r="G1410" s="9"/>
      <c r="H1410" s="9"/>
      <c r="I1410" s="10" t="s">
        <v>4147</v>
      </c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</row>
    <row r="1411" spans="1:22" s="383" customFormat="1" ht="33.75" outlineLevel="1" x14ac:dyDescent="0.2">
      <c r="A1411" s="405">
        <v>1408</v>
      </c>
      <c r="C1411" s="9" t="str">
        <f t="shared" si="32"/>
        <v>8</v>
      </c>
      <c r="D1411" s="9" t="s">
        <v>4148</v>
      </c>
      <c r="E1411" s="9"/>
      <c r="F1411" s="8"/>
      <c r="G1411" s="9"/>
      <c r="H1411" s="9"/>
      <c r="I1411" s="10" t="s">
        <v>4149</v>
      </c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</row>
    <row r="1412" spans="1:22" s="383" customFormat="1" ht="33.75" outlineLevel="1" x14ac:dyDescent="0.2">
      <c r="A1412" s="405">
        <v>1409</v>
      </c>
      <c r="C1412" s="9" t="str">
        <f t="shared" si="32"/>
        <v>8</v>
      </c>
      <c r="D1412" s="9" t="s">
        <v>4150</v>
      </c>
      <c r="E1412" s="9"/>
      <c r="F1412" s="8"/>
      <c r="G1412" s="9"/>
      <c r="H1412" s="9"/>
      <c r="I1412" s="10" t="s">
        <v>4151</v>
      </c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</row>
    <row r="1413" spans="1:22" s="383" customFormat="1" ht="33.75" outlineLevel="1" x14ac:dyDescent="0.2">
      <c r="A1413" s="405">
        <v>1410</v>
      </c>
      <c r="C1413" s="9" t="str">
        <f t="shared" si="32"/>
        <v>8</v>
      </c>
      <c r="D1413" s="9" t="s">
        <v>4152</v>
      </c>
      <c r="E1413" s="9"/>
      <c r="F1413" s="8"/>
      <c r="G1413" s="9"/>
      <c r="H1413" s="9"/>
      <c r="I1413" s="10" t="s">
        <v>4153</v>
      </c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</row>
    <row r="1414" spans="1:22" s="383" customFormat="1" ht="33.75" outlineLevel="1" x14ac:dyDescent="0.2">
      <c r="A1414" s="405">
        <v>1411</v>
      </c>
      <c r="C1414" s="9" t="str">
        <f t="shared" ref="C1414:C1477" si="33">MID(D1414,5,1)</f>
        <v>8</v>
      </c>
      <c r="D1414" s="9" t="s">
        <v>4154</v>
      </c>
      <c r="E1414" s="9"/>
      <c r="F1414" s="8"/>
      <c r="G1414" s="9"/>
      <c r="H1414" s="9"/>
      <c r="I1414" s="10" t="s">
        <v>4155</v>
      </c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</row>
    <row r="1415" spans="1:22" s="383" customFormat="1" ht="33.75" outlineLevel="1" x14ac:dyDescent="0.2">
      <c r="A1415" s="405">
        <v>1412</v>
      </c>
      <c r="C1415" s="9" t="str">
        <f t="shared" si="33"/>
        <v>8</v>
      </c>
      <c r="D1415" s="9" t="s">
        <v>4156</v>
      </c>
      <c r="E1415" s="9"/>
      <c r="F1415" s="8"/>
      <c r="G1415" s="9"/>
      <c r="H1415" s="9"/>
      <c r="I1415" s="10" t="s">
        <v>2777</v>
      </c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</row>
    <row r="1416" spans="1:22" s="383" customFormat="1" ht="33.75" outlineLevel="1" x14ac:dyDescent="0.2">
      <c r="A1416" s="405">
        <v>1413</v>
      </c>
      <c r="C1416" s="9" t="str">
        <f t="shared" si="33"/>
        <v>8</v>
      </c>
      <c r="D1416" s="9" t="s">
        <v>4157</v>
      </c>
      <c r="E1416" s="9"/>
      <c r="F1416" s="8"/>
      <c r="G1416" s="9"/>
      <c r="H1416" s="9"/>
      <c r="I1416" s="10" t="s">
        <v>4158</v>
      </c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</row>
    <row r="1417" spans="1:22" s="383" customFormat="1" ht="33.75" outlineLevel="1" x14ac:dyDescent="0.2">
      <c r="A1417" s="405">
        <v>1414</v>
      </c>
      <c r="C1417" s="9" t="str">
        <f t="shared" si="33"/>
        <v>8</v>
      </c>
      <c r="D1417" s="9" t="s">
        <v>4159</v>
      </c>
      <c r="E1417" s="9"/>
      <c r="F1417" s="8"/>
      <c r="G1417" s="9"/>
      <c r="H1417" s="9"/>
      <c r="I1417" s="10" t="s">
        <v>4160</v>
      </c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</row>
    <row r="1418" spans="1:22" s="383" customFormat="1" ht="33.75" outlineLevel="1" x14ac:dyDescent="0.2">
      <c r="A1418" s="405">
        <v>1415</v>
      </c>
      <c r="C1418" s="9" t="str">
        <f t="shared" si="33"/>
        <v>8</v>
      </c>
      <c r="D1418" s="9" t="s">
        <v>4161</v>
      </c>
      <c r="E1418" s="9"/>
      <c r="F1418" s="8"/>
      <c r="G1418" s="9"/>
      <c r="H1418" s="9"/>
      <c r="I1418" s="10" t="s">
        <v>4162</v>
      </c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</row>
    <row r="1419" spans="1:22" s="383" customFormat="1" ht="33.75" outlineLevel="1" x14ac:dyDescent="0.2">
      <c r="A1419" s="405">
        <v>1416</v>
      </c>
      <c r="C1419" s="9" t="str">
        <f t="shared" si="33"/>
        <v>8</v>
      </c>
      <c r="D1419" s="9" t="s">
        <v>4163</v>
      </c>
      <c r="E1419" s="9"/>
      <c r="F1419" s="8"/>
      <c r="G1419" s="9"/>
      <c r="H1419" s="9"/>
      <c r="I1419" s="10" t="s">
        <v>4164</v>
      </c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</row>
    <row r="1420" spans="1:22" s="383" customFormat="1" ht="33.75" outlineLevel="1" x14ac:dyDescent="0.2">
      <c r="A1420" s="405">
        <v>1417</v>
      </c>
      <c r="C1420" s="9" t="str">
        <f t="shared" si="33"/>
        <v>8</v>
      </c>
      <c r="D1420" s="9" t="s">
        <v>4165</v>
      </c>
      <c r="E1420" s="9"/>
      <c r="F1420" s="8"/>
      <c r="G1420" s="9"/>
      <c r="H1420" s="9"/>
      <c r="I1420" s="10" t="s">
        <v>4166</v>
      </c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</row>
    <row r="1421" spans="1:22" s="383" customFormat="1" ht="33.75" outlineLevel="1" x14ac:dyDescent="0.2">
      <c r="A1421" s="405">
        <v>1418</v>
      </c>
      <c r="C1421" s="9" t="str">
        <f t="shared" si="33"/>
        <v>8</v>
      </c>
      <c r="D1421" s="9" t="s">
        <v>4167</v>
      </c>
      <c r="E1421" s="9"/>
      <c r="F1421" s="8"/>
      <c r="G1421" s="9"/>
      <c r="H1421" s="9"/>
      <c r="I1421" s="10" t="s">
        <v>4168</v>
      </c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</row>
    <row r="1422" spans="1:22" s="383" customFormat="1" ht="33.75" outlineLevel="1" x14ac:dyDescent="0.2">
      <c r="A1422" s="405">
        <v>1419</v>
      </c>
      <c r="C1422" s="9" t="str">
        <f t="shared" si="33"/>
        <v>8</v>
      </c>
      <c r="D1422" s="9" t="s">
        <v>4169</v>
      </c>
      <c r="E1422" s="9"/>
      <c r="F1422" s="8"/>
      <c r="G1422" s="9"/>
      <c r="H1422" s="9"/>
      <c r="I1422" s="10" t="s">
        <v>4170</v>
      </c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</row>
    <row r="1423" spans="1:22" s="383" customFormat="1" ht="33.75" outlineLevel="1" x14ac:dyDescent="0.2">
      <c r="A1423" s="405">
        <v>1420</v>
      </c>
      <c r="C1423" s="9" t="str">
        <f t="shared" si="33"/>
        <v>8</v>
      </c>
      <c r="D1423" s="9" t="s">
        <v>4171</v>
      </c>
      <c r="E1423" s="9"/>
      <c r="F1423" s="8"/>
      <c r="G1423" s="9"/>
      <c r="H1423" s="9"/>
      <c r="I1423" s="10" t="s">
        <v>4172</v>
      </c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</row>
    <row r="1424" spans="1:22" s="383" customFormat="1" ht="33.75" outlineLevel="1" x14ac:dyDescent="0.2">
      <c r="A1424" s="405">
        <v>1421</v>
      </c>
      <c r="C1424" s="9" t="str">
        <f t="shared" si="33"/>
        <v>8</v>
      </c>
      <c r="D1424" s="9" t="s">
        <v>4173</v>
      </c>
      <c r="E1424" s="9"/>
      <c r="F1424" s="8"/>
      <c r="G1424" s="9"/>
      <c r="H1424" s="9"/>
      <c r="I1424" s="10" t="s">
        <v>4174</v>
      </c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</row>
    <row r="1425" spans="1:22" s="383" customFormat="1" ht="33.75" outlineLevel="1" x14ac:dyDescent="0.2">
      <c r="A1425" s="405">
        <v>1422</v>
      </c>
      <c r="C1425" s="9" t="str">
        <f t="shared" si="33"/>
        <v>8</v>
      </c>
      <c r="D1425" s="9" t="s">
        <v>4175</v>
      </c>
      <c r="E1425" s="9"/>
      <c r="F1425" s="8"/>
      <c r="G1425" s="9"/>
      <c r="H1425" s="9"/>
      <c r="I1425" s="10" t="s">
        <v>4176</v>
      </c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</row>
    <row r="1426" spans="1:22" s="383" customFormat="1" ht="33.75" outlineLevel="1" x14ac:dyDescent="0.2">
      <c r="A1426" s="405">
        <v>1423</v>
      </c>
      <c r="C1426" s="9" t="str">
        <f t="shared" si="33"/>
        <v>8</v>
      </c>
      <c r="D1426" s="9" t="s">
        <v>4177</v>
      </c>
      <c r="E1426" s="9"/>
      <c r="F1426" s="8"/>
      <c r="G1426" s="9"/>
      <c r="H1426" s="9"/>
      <c r="I1426" s="10" t="s">
        <v>4178</v>
      </c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</row>
    <row r="1427" spans="1:22" s="383" customFormat="1" ht="33.75" outlineLevel="1" x14ac:dyDescent="0.2">
      <c r="A1427" s="405">
        <v>1424</v>
      </c>
      <c r="C1427" s="9" t="str">
        <f t="shared" si="33"/>
        <v>8</v>
      </c>
      <c r="D1427" s="9" t="s">
        <v>4179</v>
      </c>
      <c r="E1427" s="9"/>
      <c r="F1427" s="8"/>
      <c r="G1427" s="9"/>
      <c r="H1427" s="9"/>
      <c r="I1427" s="10" t="s">
        <v>4180</v>
      </c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</row>
    <row r="1428" spans="1:22" s="383" customFormat="1" ht="33.75" outlineLevel="1" x14ac:dyDescent="0.2">
      <c r="A1428" s="405">
        <v>1425</v>
      </c>
      <c r="C1428" s="9" t="str">
        <f t="shared" si="33"/>
        <v>8</v>
      </c>
      <c r="D1428" s="9" t="s">
        <v>4181</v>
      </c>
      <c r="E1428" s="9"/>
      <c r="F1428" s="8"/>
      <c r="G1428" s="9"/>
      <c r="H1428" s="9"/>
      <c r="I1428" s="10" t="s">
        <v>4182</v>
      </c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</row>
    <row r="1429" spans="1:22" s="383" customFormat="1" ht="33.75" outlineLevel="1" x14ac:dyDescent="0.2">
      <c r="A1429" s="405">
        <v>1426</v>
      </c>
      <c r="C1429" s="9" t="str">
        <f t="shared" si="33"/>
        <v>8</v>
      </c>
      <c r="D1429" s="9" t="s">
        <v>4183</v>
      </c>
      <c r="E1429" s="9"/>
      <c r="F1429" s="8"/>
      <c r="G1429" s="9"/>
      <c r="H1429" s="9"/>
      <c r="I1429" s="10" t="s">
        <v>4184</v>
      </c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</row>
    <row r="1430" spans="1:22" s="383" customFormat="1" ht="33.75" outlineLevel="1" x14ac:dyDescent="0.2">
      <c r="A1430" s="405">
        <v>1427</v>
      </c>
      <c r="C1430" s="9" t="str">
        <f t="shared" si="33"/>
        <v>8</v>
      </c>
      <c r="D1430" s="9" t="s">
        <v>4185</v>
      </c>
      <c r="E1430" s="9"/>
      <c r="F1430" s="8"/>
      <c r="G1430" s="9"/>
      <c r="H1430" s="9"/>
      <c r="I1430" s="10" t="s">
        <v>4186</v>
      </c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</row>
    <row r="1431" spans="1:22" s="383" customFormat="1" ht="33.75" outlineLevel="1" x14ac:dyDescent="0.2">
      <c r="A1431" s="405">
        <v>1428</v>
      </c>
      <c r="C1431" s="9" t="str">
        <f t="shared" si="33"/>
        <v>8</v>
      </c>
      <c r="D1431" s="9" t="s">
        <v>4187</v>
      </c>
      <c r="E1431" s="9"/>
      <c r="F1431" s="8"/>
      <c r="G1431" s="9"/>
      <c r="H1431" s="9"/>
      <c r="I1431" s="10" t="s">
        <v>4188</v>
      </c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</row>
    <row r="1432" spans="1:22" s="383" customFormat="1" ht="33.75" outlineLevel="1" x14ac:dyDescent="0.2">
      <c r="A1432" s="405">
        <v>1429</v>
      </c>
      <c r="C1432" s="9" t="str">
        <f t="shared" si="33"/>
        <v>8</v>
      </c>
      <c r="D1432" s="9" t="s">
        <v>4189</v>
      </c>
      <c r="E1432" s="9"/>
      <c r="F1432" s="8"/>
      <c r="G1432" s="9"/>
      <c r="H1432" s="9"/>
      <c r="I1432" s="10" t="s">
        <v>4190</v>
      </c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</row>
    <row r="1433" spans="1:22" s="383" customFormat="1" ht="33.75" outlineLevel="1" x14ac:dyDescent="0.2">
      <c r="A1433" s="405">
        <v>1430</v>
      </c>
      <c r="C1433" s="9" t="str">
        <f t="shared" si="33"/>
        <v>8</v>
      </c>
      <c r="D1433" s="9" t="s">
        <v>4191</v>
      </c>
      <c r="E1433" s="9"/>
      <c r="F1433" s="8"/>
      <c r="G1433" s="9"/>
      <c r="H1433" s="9"/>
      <c r="I1433" s="10" t="s">
        <v>4192</v>
      </c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</row>
    <row r="1434" spans="1:22" s="383" customFormat="1" ht="33.75" outlineLevel="1" x14ac:dyDescent="0.2">
      <c r="A1434" s="405">
        <v>1431</v>
      </c>
      <c r="C1434" s="9" t="str">
        <f t="shared" si="33"/>
        <v>8</v>
      </c>
      <c r="D1434" s="9" t="s">
        <v>4193</v>
      </c>
      <c r="E1434" s="9"/>
      <c r="F1434" s="8"/>
      <c r="G1434" s="9"/>
      <c r="H1434" s="9"/>
      <c r="I1434" s="10" t="s">
        <v>4194</v>
      </c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</row>
    <row r="1435" spans="1:22" s="392" customFormat="1" ht="39" outlineLevel="1" x14ac:dyDescent="0.2">
      <c r="A1435" s="405">
        <v>1432</v>
      </c>
      <c r="C1435" s="14" t="str">
        <f t="shared" si="33"/>
        <v>8</v>
      </c>
      <c r="D1435" s="14" t="s">
        <v>4195</v>
      </c>
      <c r="E1435" s="14"/>
      <c r="F1435" s="15"/>
      <c r="G1435" s="14"/>
      <c r="H1435" s="14"/>
      <c r="I1435" s="16" t="s">
        <v>4196</v>
      </c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8" t="s">
        <v>527</v>
      </c>
    </row>
    <row r="1436" spans="1:22" s="383" customFormat="1" ht="33.75" outlineLevel="1" x14ac:dyDescent="0.2">
      <c r="A1436" s="405">
        <v>1433</v>
      </c>
      <c r="C1436" s="9" t="str">
        <f t="shared" si="33"/>
        <v>8</v>
      </c>
      <c r="D1436" s="9" t="s">
        <v>4197</v>
      </c>
      <c r="E1436" s="9"/>
      <c r="F1436" s="8"/>
      <c r="G1436" s="9"/>
      <c r="H1436" s="9"/>
      <c r="I1436" s="10" t="s">
        <v>4198</v>
      </c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</row>
    <row r="1437" spans="1:22" s="392" customFormat="1" ht="39" outlineLevel="1" x14ac:dyDescent="0.2">
      <c r="A1437" s="405">
        <v>1434</v>
      </c>
      <c r="C1437" s="14" t="str">
        <f t="shared" si="33"/>
        <v>8</v>
      </c>
      <c r="D1437" s="14" t="s">
        <v>4199</v>
      </c>
      <c r="E1437" s="14"/>
      <c r="F1437" s="15"/>
      <c r="G1437" s="14"/>
      <c r="H1437" s="14"/>
      <c r="I1437" s="16" t="s">
        <v>4200</v>
      </c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8" t="s">
        <v>527</v>
      </c>
    </row>
    <row r="1438" spans="1:22" s="383" customFormat="1" ht="33.75" outlineLevel="1" x14ac:dyDescent="0.2">
      <c r="A1438" s="405">
        <v>1435</v>
      </c>
      <c r="C1438" s="9" t="str">
        <f t="shared" si="33"/>
        <v>8</v>
      </c>
      <c r="D1438" s="9" t="s">
        <v>4201</v>
      </c>
      <c r="E1438" s="9"/>
      <c r="F1438" s="8"/>
      <c r="G1438" s="9"/>
      <c r="H1438" s="9"/>
      <c r="I1438" s="10" t="s">
        <v>4202</v>
      </c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</row>
    <row r="1439" spans="1:22" s="383" customFormat="1" ht="33.75" outlineLevel="1" x14ac:dyDescent="0.2">
      <c r="A1439" s="405">
        <v>1436</v>
      </c>
      <c r="C1439" s="9" t="str">
        <f t="shared" si="33"/>
        <v>8</v>
      </c>
      <c r="D1439" s="9" t="s">
        <v>4203</v>
      </c>
      <c r="E1439" s="9"/>
      <c r="F1439" s="8"/>
      <c r="G1439" s="9"/>
      <c r="H1439" s="9"/>
      <c r="I1439" s="10" t="s">
        <v>4204</v>
      </c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</row>
    <row r="1440" spans="1:22" s="383" customFormat="1" ht="33.75" outlineLevel="1" x14ac:dyDescent="0.2">
      <c r="A1440" s="405">
        <v>1437</v>
      </c>
      <c r="C1440" s="9" t="str">
        <f t="shared" si="33"/>
        <v>8</v>
      </c>
      <c r="D1440" s="9" t="s">
        <v>4205</v>
      </c>
      <c r="E1440" s="9"/>
      <c r="F1440" s="8"/>
      <c r="G1440" s="9"/>
      <c r="H1440" s="9"/>
      <c r="I1440" s="10" t="s">
        <v>4206</v>
      </c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</row>
    <row r="1441" spans="1:22" s="383" customFormat="1" ht="33.75" outlineLevel="1" x14ac:dyDescent="0.2">
      <c r="A1441" s="405">
        <v>1438</v>
      </c>
      <c r="C1441" s="9" t="str">
        <f t="shared" si="33"/>
        <v>8</v>
      </c>
      <c r="D1441" s="9" t="s">
        <v>4207</v>
      </c>
      <c r="E1441" s="9"/>
      <c r="F1441" s="8"/>
      <c r="G1441" s="9"/>
      <c r="H1441" s="9"/>
      <c r="I1441" s="10" t="s">
        <v>4208</v>
      </c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</row>
    <row r="1442" spans="1:22" s="383" customFormat="1" ht="33.75" outlineLevel="1" x14ac:dyDescent="0.2">
      <c r="A1442" s="405">
        <v>1439</v>
      </c>
      <c r="C1442" s="9" t="str">
        <f t="shared" si="33"/>
        <v>8</v>
      </c>
      <c r="D1442" s="9" t="s">
        <v>4209</v>
      </c>
      <c r="E1442" s="9"/>
      <c r="F1442" s="8"/>
      <c r="G1442" s="9"/>
      <c r="H1442" s="9"/>
      <c r="I1442" s="10" t="s">
        <v>4210</v>
      </c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</row>
    <row r="1443" spans="1:22" s="383" customFormat="1" ht="33.75" outlineLevel="1" x14ac:dyDescent="0.2">
      <c r="A1443" s="405">
        <v>1440</v>
      </c>
      <c r="C1443" s="9" t="str">
        <f t="shared" si="33"/>
        <v>8</v>
      </c>
      <c r="D1443" s="9" t="s">
        <v>4211</v>
      </c>
      <c r="E1443" s="9"/>
      <c r="F1443" s="8"/>
      <c r="G1443" s="9"/>
      <c r="H1443" s="9"/>
      <c r="I1443" s="10" t="s">
        <v>4212</v>
      </c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</row>
    <row r="1444" spans="1:22" s="383" customFormat="1" ht="33.75" outlineLevel="1" x14ac:dyDescent="0.2">
      <c r="A1444" s="405">
        <v>1441</v>
      </c>
      <c r="C1444" s="9" t="str">
        <f t="shared" si="33"/>
        <v>8</v>
      </c>
      <c r="D1444" s="9" t="s">
        <v>4213</v>
      </c>
      <c r="E1444" s="9"/>
      <c r="F1444" s="8"/>
      <c r="G1444" s="9"/>
      <c r="H1444" s="9"/>
      <c r="I1444" s="10" t="s">
        <v>4214</v>
      </c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</row>
    <row r="1445" spans="1:22" s="383" customFormat="1" ht="33.75" outlineLevel="1" x14ac:dyDescent="0.2">
      <c r="A1445" s="405">
        <v>1442</v>
      </c>
      <c r="C1445" s="9" t="str">
        <f t="shared" si="33"/>
        <v>8</v>
      </c>
      <c r="D1445" s="9" t="s">
        <v>4215</v>
      </c>
      <c r="E1445" s="9"/>
      <c r="F1445" s="8"/>
      <c r="G1445" s="9"/>
      <c r="H1445" s="9"/>
      <c r="I1445" s="10" t="s">
        <v>4216</v>
      </c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</row>
    <row r="1446" spans="1:22" s="383" customFormat="1" ht="33.75" outlineLevel="1" x14ac:dyDescent="0.2">
      <c r="A1446" s="405">
        <v>1443</v>
      </c>
      <c r="C1446" s="9" t="str">
        <f t="shared" si="33"/>
        <v>8</v>
      </c>
      <c r="D1446" s="9" t="s">
        <v>4217</v>
      </c>
      <c r="E1446" s="9"/>
      <c r="F1446" s="8"/>
      <c r="G1446" s="9"/>
      <c r="H1446" s="9"/>
      <c r="I1446" s="10" t="s">
        <v>4218</v>
      </c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</row>
    <row r="1447" spans="1:22" s="383" customFormat="1" ht="33.75" outlineLevel="1" x14ac:dyDescent="0.2">
      <c r="A1447" s="405">
        <v>1444</v>
      </c>
      <c r="C1447" s="9" t="str">
        <f t="shared" si="33"/>
        <v>8</v>
      </c>
      <c r="D1447" s="9" t="s">
        <v>4219</v>
      </c>
      <c r="E1447" s="9"/>
      <c r="F1447" s="8"/>
      <c r="G1447" s="9"/>
      <c r="H1447" s="9"/>
      <c r="I1447" s="10" t="s">
        <v>4220</v>
      </c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</row>
    <row r="1448" spans="1:22" s="383" customFormat="1" ht="33.75" outlineLevel="1" x14ac:dyDescent="0.2">
      <c r="A1448" s="405">
        <v>1445</v>
      </c>
      <c r="C1448" s="9" t="str">
        <f t="shared" si="33"/>
        <v>8</v>
      </c>
      <c r="D1448" s="9" t="s">
        <v>4221</v>
      </c>
      <c r="E1448" s="9"/>
      <c r="F1448" s="8"/>
      <c r="G1448" s="9"/>
      <c r="H1448" s="9"/>
      <c r="I1448" s="10" t="s">
        <v>4222</v>
      </c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</row>
    <row r="1449" spans="1:22" s="383" customFormat="1" ht="33.75" outlineLevel="1" x14ac:dyDescent="0.2">
      <c r="A1449" s="405">
        <v>1446</v>
      </c>
      <c r="C1449" s="9" t="str">
        <f t="shared" si="33"/>
        <v>8</v>
      </c>
      <c r="D1449" s="9" t="s">
        <v>4223</v>
      </c>
      <c r="E1449" s="9"/>
      <c r="F1449" s="8"/>
      <c r="G1449" s="9"/>
      <c r="H1449" s="9"/>
      <c r="I1449" s="10" t="s">
        <v>4224</v>
      </c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</row>
    <row r="1450" spans="1:22" s="383" customFormat="1" ht="67.5" outlineLevel="1" x14ac:dyDescent="0.2">
      <c r="A1450" s="405">
        <v>1447</v>
      </c>
      <c r="C1450" s="9" t="str">
        <f t="shared" si="33"/>
        <v>8</v>
      </c>
      <c r="D1450" s="9" t="s">
        <v>4225</v>
      </c>
      <c r="E1450" s="19" t="s">
        <v>4226</v>
      </c>
      <c r="F1450" s="8"/>
      <c r="G1450" s="9"/>
      <c r="H1450" s="9"/>
      <c r="I1450" s="10" t="s">
        <v>4227</v>
      </c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</row>
    <row r="1451" spans="1:22" s="383" customFormat="1" ht="33.75" outlineLevel="1" x14ac:dyDescent="0.2">
      <c r="A1451" s="405">
        <v>1448</v>
      </c>
      <c r="C1451" s="9" t="str">
        <f t="shared" si="33"/>
        <v>8</v>
      </c>
      <c r="D1451" s="9" t="s">
        <v>4228</v>
      </c>
      <c r="E1451" s="9"/>
      <c r="F1451" s="8"/>
      <c r="G1451" s="9"/>
      <c r="H1451" s="9"/>
      <c r="I1451" s="10" t="s">
        <v>4229</v>
      </c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</row>
    <row r="1452" spans="1:22" s="383" customFormat="1" ht="33.75" outlineLevel="1" x14ac:dyDescent="0.2">
      <c r="A1452" s="405">
        <v>1449</v>
      </c>
      <c r="C1452" s="9" t="str">
        <f t="shared" si="33"/>
        <v>8</v>
      </c>
      <c r="D1452" s="9" t="s">
        <v>4230</v>
      </c>
      <c r="E1452" s="9"/>
      <c r="F1452" s="8"/>
      <c r="G1452" s="9"/>
      <c r="H1452" s="9"/>
      <c r="I1452" s="10" t="s">
        <v>4231</v>
      </c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</row>
    <row r="1453" spans="1:22" s="383" customFormat="1" ht="39" outlineLevel="1" x14ac:dyDescent="0.2">
      <c r="A1453" s="405">
        <v>1450</v>
      </c>
      <c r="C1453" s="9" t="str">
        <f t="shared" si="33"/>
        <v>8</v>
      </c>
      <c r="D1453" s="9" t="s">
        <v>4232</v>
      </c>
      <c r="E1453" s="9" t="s">
        <v>4233</v>
      </c>
      <c r="F1453" s="8">
        <v>46167</v>
      </c>
      <c r="G1453" s="9" t="s">
        <v>767</v>
      </c>
      <c r="H1453" s="9"/>
      <c r="I1453" s="10" t="s">
        <v>4234</v>
      </c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2" t="s">
        <v>768</v>
      </c>
    </row>
    <row r="1454" spans="1:22" s="383" customFormat="1" ht="33.75" outlineLevel="1" x14ac:dyDescent="0.2">
      <c r="A1454" s="405">
        <v>1451</v>
      </c>
      <c r="C1454" s="9" t="str">
        <f t="shared" si="33"/>
        <v>8</v>
      </c>
      <c r="D1454" s="9" t="s">
        <v>4235</v>
      </c>
      <c r="E1454" s="9"/>
      <c r="F1454" s="8"/>
      <c r="G1454" s="9"/>
      <c r="H1454" s="9"/>
      <c r="I1454" s="10" t="s">
        <v>4236</v>
      </c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</row>
    <row r="1455" spans="1:22" s="383" customFormat="1" ht="33.75" outlineLevel="1" x14ac:dyDescent="0.2">
      <c r="A1455" s="405">
        <v>1452</v>
      </c>
      <c r="C1455" s="9" t="str">
        <f t="shared" si="33"/>
        <v>8</v>
      </c>
      <c r="D1455" s="9" t="s">
        <v>4237</v>
      </c>
      <c r="E1455" s="9"/>
      <c r="F1455" s="8"/>
      <c r="G1455" s="9"/>
      <c r="H1455" s="9"/>
      <c r="I1455" s="10" t="s">
        <v>4238</v>
      </c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</row>
    <row r="1456" spans="1:22" s="383" customFormat="1" ht="67.5" outlineLevel="1" x14ac:dyDescent="0.2">
      <c r="A1456" s="405">
        <v>1453</v>
      </c>
      <c r="C1456" s="9" t="str">
        <f t="shared" si="33"/>
        <v>8</v>
      </c>
      <c r="D1456" s="9" t="s">
        <v>4239</v>
      </c>
      <c r="E1456" s="19" t="s">
        <v>4240</v>
      </c>
      <c r="F1456" s="8"/>
      <c r="G1456" s="9"/>
      <c r="H1456" s="9"/>
      <c r="I1456" s="10" t="s">
        <v>4241</v>
      </c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</row>
    <row r="1457" spans="1:22" s="383" customFormat="1" ht="33.75" outlineLevel="1" x14ac:dyDescent="0.2">
      <c r="A1457" s="405">
        <v>1454</v>
      </c>
      <c r="C1457" s="9" t="str">
        <f t="shared" si="33"/>
        <v>8</v>
      </c>
      <c r="D1457" s="9" t="s">
        <v>4242</v>
      </c>
      <c r="E1457" s="9"/>
      <c r="F1457" s="8"/>
      <c r="G1457" s="9"/>
      <c r="H1457" s="9"/>
      <c r="I1457" s="10" t="s">
        <v>4243</v>
      </c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</row>
    <row r="1458" spans="1:22" s="383" customFormat="1" ht="33.75" outlineLevel="1" x14ac:dyDescent="0.2">
      <c r="A1458" s="405">
        <v>1455</v>
      </c>
      <c r="C1458" s="9" t="str">
        <f t="shared" si="33"/>
        <v>8</v>
      </c>
      <c r="D1458" s="9" t="s">
        <v>4244</v>
      </c>
      <c r="E1458" s="9"/>
      <c r="F1458" s="8"/>
      <c r="G1458" s="9"/>
      <c r="H1458" s="9"/>
      <c r="I1458" s="10" t="s">
        <v>4245</v>
      </c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</row>
    <row r="1459" spans="1:22" s="383" customFormat="1" ht="33.75" outlineLevel="1" x14ac:dyDescent="0.2">
      <c r="A1459" s="405">
        <v>1456</v>
      </c>
      <c r="C1459" s="9" t="str">
        <f t="shared" si="33"/>
        <v>8</v>
      </c>
      <c r="D1459" s="9" t="s">
        <v>4246</v>
      </c>
      <c r="E1459" s="9"/>
      <c r="F1459" s="8"/>
      <c r="G1459" s="9"/>
      <c r="H1459" s="9"/>
      <c r="I1459" s="10" t="s">
        <v>4247</v>
      </c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</row>
    <row r="1460" spans="1:22" s="383" customFormat="1" ht="33.75" outlineLevel="1" x14ac:dyDescent="0.2">
      <c r="A1460" s="405">
        <v>1457</v>
      </c>
      <c r="C1460" s="9" t="str">
        <f t="shared" si="33"/>
        <v>8</v>
      </c>
      <c r="D1460" s="9" t="s">
        <v>4248</v>
      </c>
      <c r="E1460" s="9"/>
      <c r="F1460" s="8"/>
      <c r="G1460" s="9"/>
      <c r="H1460" s="9"/>
      <c r="I1460" s="10" t="s">
        <v>4249</v>
      </c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</row>
    <row r="1461" spans="1:22" s="383" customFormat="1" ht="33.75" outlineLevel="1" x14ac:dyDescent="0.2">
      <c r="A1461" s="405">
        <v>1458</v>
      </c>
      <c r="C1461" s="9" t="str">
        <f t="shared" si="33"/>
        <v>8</v>
      </c>
      <c r="D1461" s="9" t="s">
        <v>4250</v>
      </c>
      <c r="E1461" s="9"/>
      <c r="F1461" s="8"/>
      <c r="G1461" s="9"/>
      <c r="H1461" s="9"/>
      <c r="I1461" s="10" t="s">
        <v>4251</v>
      </c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</row>
    <row r="1462" spans="1:22" s="383" customFormat="1" ht="33.75" outlineLevel="1" x14ac:dyDescent="0.2">
      <c r="A1462" s="405">
        <v>1459</v>
      </c>
      <c r="C1462" s="9" t="str">
        <f t="shared" si="33"/>
        <v>8</v>
      </c>
      <c r="D1462" s="9" t="s">
        <v>4252</v>
      </c>
      <c r="E1462" s="9"/>
      <c r="F1462" s="8"/>
      <c r="G1462" s="9"/>
      <c r="H1462" s="9"/>
      <c r="I1462" s="10" t="s">
        <v>4253</v>
      </c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</row>
    <row r="1463" spans="1:22" s="383" customFormat="1" ht="33.75" outlineLevel="1" x14ac:dyDescent="0.2">
      <c r="A1463" s="405">
        <v>1460</v>
      </c>
      <c r="C1463" s="9" t="str">
        <f t="shared" si="33"/>
        <v>8</v>
      </c>
      <c r="D1463" s="9" t="s">
        <v>4254</v>
      </c>
      <c r="E1463" s="9"/>
      <c r="F1463" s="8"/>
      <c r="G1463" s="9"/>
      <c r="H1463" s="9"/>
      <c r="I1463" s="10" t="s">
        <v>4255</v>
      </c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</row>
    <row r="1464" spans="1:22" s="383" customFormat="1" ht="33.75" outlineLevel="1" x14ac:dyDescent="0.2">
      <c r="A1464" s="405">
        <v>1461</v>
      </c>
      <c r="C1464" s="9" t="str">
        <f t="shared" si="33"/>
        <v>8</v>
      </c>
      <c r="D1464" s="9" t="s">
        <v>4256</v>
      </c>
      <c r="E1464" s="9"/>
      <c r="F1464" s="8"/>
      <c r="G1464" s="9"/>
      <c r="H1464" s="9"/>
      <c r="I1464" s="10" t="s">
        <v>4257</v>
      </c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</row>
    <row r="1465" spans="1:22" s="383" customFormat="1" ht="33.75" outlineLevel="1" x14ac:dyDescent="0.2">
      <c r="A1465" s="405">
        <v>1462</v>
      </c>
      <c r="C1465" s="9" t="str">
        <f t="shared" si="33"/>
        <v>8</v>
      </c>
      <c r="D1465" s="9" t="s">
        <v>4258</v>
      </c>
      <c r="E1465" s="9"/>
      <c r="F1465" s="8"/>
      <c r="G1465" s="9"/>
      <c r="H1465" s="9"/>
      <c r="I1465" s="10" t="s">
        <v>4259</v>
      </c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</row>
    <row r="1466" spans="1:22" s="383" customFormat="1" ht="33.75" outlineLevel="1" x14ac:dyDescent="0.2">
      <c r="A1466" s="405">
        <v>1463</v>
      </c>
      <c r="C1466" s="9" t="str">
        <f t="shared" si="33"/>
        <v>8</v>
      </c>
      <c r="D1466" s="9" t="s">
        <v>4260</v>
      </c>
      <c r="E1466" s="9"/>
      <c r="F1466" s="8"/>
      <c r="G1466" s="9"/>
      <c r="H1466" s="9"/>
      <c r="I1466" s="10" t="s">
        <v>4261</v>
      </c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</row>
    <row r="1467" spans="1:22" s="383" customFormat="1" ht="33.75" outlineLevel="1" x14ac:dyDescent="0.2">
      <c r="A1467" s="405">
        <v>1464</v>
      </c>
      <c r="C1467" s="9" t="str">
        <f t="shared" si="33"/>
        <v>8</v>
      </c>
      <c r="D1467" s="9" t="s">
        <v>4262</v>
      </c>
      <c r="E1467" s="9"/>
      <c r="F1467" s="8"/>
      <c r="G1467" s="9"/>
      <c r="H1467" s="9"/>
      <c r="I1467" s="10" t="s">
        <v>4263</v>
      </c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</row>
    <row r="1468" spans="1:22" s="383" customFormat="1" ht="33.75" outlineLevel="1" x14ac:dyDescent="0.2">
      <c r="A1468" s="405">
        <v>1465</v>
      </c>
      <c r="C1468" s="9" t="str">
        <f t="shared" si="33"/>
        <v>8</v>
      </c>
      <c r="D1468" s="9" t="s">
        <v>4264</v>
      </c>
      <c r="E1468" s="9"/>
      <c r="F1468" s="8"/>
      <c r="G1468" s="9"/>
      <c r="H1468" s="9"/>
      <c r="I1468" s="10" t="s">
        <v>4265</v>
      </c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</row>
    <row r="1469" spans="1:22" s="383" customFormat="1" ht="33.75" outlineLevel="1" x14ac:dyDescent="0.2">
      <c r="A1469" s="405">
        <v>1466</v>
      </c>
      <c r="C1469" s="9" t="str">
        <f t="shared" si="33"/>
        <v>8</v>
      </c>
      <c r="D1469" s="9" t="s">
        <v>4266</v>
      </c>
      <c r="E1469" s="9"/>
      <c r="F1469" s="8"/>
      <c r="G1469" s="9"/>
      <c r="H1469" s="9"/>
      <c r="I1469" s="10" t="s">
        <v>4267</v>
      </c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</row>
    <row r="1470" spans="1:22" s="383" customFormat="1" ht="33.75" outlineLevel="1" x14ac:dyDescent="0.2">
      <c r="A1470" s="405">
        <v>1467</v>
      </c>
      <c r="C1470" s="9" t="str">
        <f t="shared" si="33"/>
        <v>8</v>
      </c>
      <c r="D1470" s="9" t="s">
        <v>4268</v>
      </c>
      <c r="E1470" s="9"/>
      <c r="F1470" s="8"/>
      <c r="G1470" s="9"/>
      <c r="H1470" s="9"/>
      <c r="I1470" s="10" t="s">
        <v>4269</v>
      </c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</row>
    <row r="1471" spans="1:22" s="383" customFormat="1" ht="33.75" outlineLevel="1" x14ac:dyDescent="0.2">
      <c r="A1471" s="405">
        <v>1468</v>
      </c>
      <c r="C1471" s="9" t="str">
        <f t="shared" si="33"/>
        <v>8</v>
      </c>
      <c r="D1471" s="9" t="s">
        <v>4270</v>
      </c>
      <c r="E1471" s="9"/>
      <c r="F1471" s="8"/>
      <c r="G1471" s="9"/>
      <c r="H1471" s="9"/>
      <c r="I1471" s="10" t="s">
        <v>4271</v>
      </c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</row>
    <row r="1472" spans="1:22" s="383" customFormat="1" ht="33.75" outlineLevel="1" x14ac:dyDescent="0.2">
      <c r="A1472" s="405">
        <v>1469</v>
      </c>
      <c r="C1472" s="9" t="str">
        <f t="shared" si="33"/>
        <v>8</v>
      </c>
      <c r="D1472" s="9" t="s">
        <v>4272</v>
      </c>
      <c r="E1472" s="9"/>
      <c r="F1472" s="8"/>
      <c r="G1472" s="9"/>
      <c r="H1472" s="9"/>
      <c r="I1472" s="10" t="s">
        <v>4273</v>
      </c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</row>
    <row r="1473" spans="1:22" s="383" customFormat="1" ht="33.75" outlineLevel="1" x14ac:dyDescent="0.2">
      <c r="A1473" s="405">
        <v>1470</v>
      </c>
      <c r="C1473" s="9" t="str">
        <f t="shared" si="33"/>
        <v>8</v>
      </c>
      <c r="D1473" s="9" t="s">
        <v>4274</v>
      </c>
      <c r="E1473" s="9"/>
      <c r="F1473" s="8"/>
      <c r="G1473" s="9"/>
      <c r="H1473" s="9"/>
      <c r="I1473" s="10" t="s">
        <v>4275</v>
      </c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</row>
    <row r="1474" spans="1:22" s="383" customFormat="1" ht="33.75" outlineLevel="1" x14ac:dyDescent="0.2">
      <c r="A1474" s="405">
        <v>1471</v>
      </c>
      <c r="C1474" s="9" t="str">
        <f t="shared" si="33"/>
        <v>8</v>
      </c>
      <c r="D1474" s="9" t="s">
        <v>4276</v>
      </c>
      <c r="E1474" s="9"/>
      <c r="F1474" s="8"/>
      <c r="G1474" s="9"/>
      <c r="H1474" s="9"/>
      <c r="I1474" s="10" t="s">
        <v>4277</v>
      </c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</row>
    <row r="1475" spans="1:22" s="383" customFormat="1" ht="67.5" outlineLevel="1" x14ac:dyDescent="0.2">
      <c r="A1475" s="405">
        <v>1472</v>
      </c>
      <c r="C1475" s="9" t="str">
        <f t="shared" si="33"/>
        <v>8</v>
      </c>
      <c r="D1475" s="9" t="s">
        <v>4278</v>
      </c>
      <c r="E1475" s="19" t="s">
        <v>4279</v>
      </c>
      <c r="F1475" s="8"/>
      <c r="G1475" s="9"/>
      <c r="H1475" s="9"/>
      <c r="I1475" s="10" t="s">
        <v>4280</v>
      </c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</row>
    <row r="1476" spans="1:22" s="383" customFormat="1" ht="33.75" outlineLevel="1" x14ac:dyDescent="0.2">
      <c r="A1476" s="405">
        <v>1473</v>
      </c>
      <c r="C1476" s="9" t="str">
        <f t="shared" si="33"/>
        <v>8</v>
      </c>
      <c r="D1476" s="9" t="s">
        <v>4281</v>
      </c>
      <c r="E1476" s="9"/>
      <c r="F1476" s="8"/>
      <c r="G1476" s="9"/>
      <c r="H1476" s="9"/>
      <c r="I1476" s="10" t="s">
        <v>4282</v>
      </c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</row>
    <row r="1477" spans="1:22" s="383" customFormat="1" ht="33.75" outlineLevel="1" x14ac:dyDescent="0.2">
      <c r="A1477" s="405">
        <v>1474</v>
      </c>
      <c r="C1477" s="9" t="str">
        <f t="shared" si="33"/>
        <v>8</v>
      </c>
      <c r="D1477" s="9" t="s">
        <v>4283</v>
      </c>
      <c r="E1477" s="9"/>
      <c r="F1477" s="8"/>
      <c r="G1477" s="9"/>
      <c r="H1477" s="9"/>
      <c r="I1477" s="10" t="s">
        <v>4284</v>
      </c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</row>
    <row r="1478" spans="1:22" s="383" customFormat="1" ht="33.75" outlineLevel="1" x14ac:dyDescent="0.2">
      <c r="A1478" s="405">
        <v>1475</v>
      </c>
      <c r="C1478" s="9" t="str">
        <f t="shared" ref="C1478:C1541" si="34">MID(D1478,5,1)</f>
        <v>8</v>
      </c>
      <c r="D1478" s="9" t="s">
        <v>4285</v>
      </c>
      <c r="E1478" s="9"/>
      <c r="F1478" s="8"/>
      <c r="G1478" s="9"/>
      <c r="H1478" s="9"/>
      <c r="I1478" s="10" t="s">
        <v>4286</v>
      </c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</row>
    <row r="1479" spans="1:22" s="383" customFormat="1" ht="33.75" outlineLevel="1" x14ac:dyDescent="0.2">
      <c r="A1479" s="405">
        <v>1476</v>
      </c>
      <c r="C1479" s="9" t="str">
        <f t="shared" si="34"/>
        <v>8</v>
      </c>
      <c r="D1479" s="9" t="s">
        <v>4287</v>
      </c>
      <c r="E1479" s="9"/>
      <c r="F1479" s="8"/>
      <c r="G1479" s="9"/>
      <c r="H1479" s="9"/>
      <c r="I1479" s="10" t="s">
        <v>4288</v>
      </c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</row>
    <row r="1480" spans="1:22" s="383" customFormat="1" ht="33.75" outlineLevel="1" x14ac:dyDescent="0.2">
      <c r="A1480" s="405">
        <v>1477</v>
      </c>
      <c r="C1480" s="9" t="str">
        <f t="shared" si="34"/>
        <v>8</v>
      </c>
      <c r="D1480" s="9" t="s">
        <v>4289</v>
      </c>
      <c r="E1480" s="9"/>
      <c r="F1480" s="8"/>
      <c r="G1480" s="9"/>
      <c r="H1480" s="9"/>
      <c r="I1480" s="10" t="s">
        <v>4290</v>
      </c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</row>
    <row r="1481" spans="1:22" s="392" customFormat="1" ht="39" outlineLevel="1" x14ac:dyDescent="0.2">
      <c r="A1481" s="405">
        <v>1478</v>
      </c>
      <c r="C1481" s="14" t="str">
        <f t="shared" si="34"/>
        <v/>
      </c>
      <c r="D1481" s="14"/>
      <c r="E1481" s="14"/>
      <c r="F1481" s="15"/>
      <c r="G1481" s="14"/>
      <c r="H1481" s="14"/>
      <c r="I1481" s="16" t="s">
        <v>4291</v>
      </c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8" t="s">
        <v>527</v>
      </c>
    </row>
    <row r="1482" spans="1:22" s="383" customFormat="1" ht="33.75" outlineLevel="1" x14ac:dyDescent="0.2">
      <c r="A1482" s="405">
        <v>1479</v>
      </c>
      <c r="C1482" s="9" t="str">
        <f t="shared" si="34"/>
        <v>8</v>
      </c>
      <c r="D1482" s="9" t="s">
        <v>4292</v>
      </c>
      <c r="E1482" s="9"/>
      <c r="F1482" s="8"/>
      <c r="G1482" s="9"/>
      <c r="H1482" s="9"/>
      <c r="I1482" s="10" t="s">
        <v>4293</v>
      </c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</row>
    <row r="1483" spans="1:22" s="383" customFormat="1" ht="33.75" outlineLevel="1" x14ac:dyDescent="0.2">
      <c r="A1483" s="405">
        <v>1480</v>
      </c>
      <c r="C1483" s="9" t="str">
        <f t="shared" si="34"/>
        <v>8</v>
      </c>
      <c r="D1483" s="9" t="s">
        <v>4294</v>
      </c>
      <c r="E1483" s="9"/>
      <c r="F1483" s="8"/>
      <c r="G1483" s="9"/>
      <c r="H1483" s="9"/>
      <c r="I1483" s="10" t="s">
        <v>4295</v>
      </c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</row>
    <row r="1484" spans="1:22" s="383" customFormat="1" ht="33.75" outlineLevel="1" x14ac:dyDescent="0.2">
      <c r="A1484" s="405">
        <v>1481</v>
      </c>
      <c r="C1484" s="9" t="str">
        <f t="shared" si="34"/>
        <v>8</v>
      </c>
      <c r="D1484" s="9" t="s">
        <v>4296</v>
      </c>
      <c r="E1484" s="9"/>
      <c r="F1484" s="8"/>
      <c r="G1484" s="9"/>
      <c r="H1484" s="9"/>
      <c r="I1484" s="10" t="s">
        <v>4297</v>
      </c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</row>
    <row r="1485" spans="1:22" s="383" customFormat="1" ht="33.75" outlineLevel="1" x14ac:dyDescent="0.2">
      <c r="A1485" s="405">
        <v>1482</v>
      </c>
      <c r="C1485" s="9" t="str">
        <f t="shared" si="34"/>
        <v>8</v>
      </c>
      <c r="D1485" s="9" t="s">
        <v>4298</v>
      </c>
      <c r="E1485" s="9"/>
      <c r="F1485" s="8"/>
      <c r="G1485" s="9"/>
      <c r="H1485" s="9"/>
      <c r="I1485" s="10" t="s">
        <v>4299</v>
      </c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</row>
    <row r="1486" spans="1:22" s="383" customFormat="1" ht="35.25" outlineLevel="1" x14ac:dyDescent="0.2">
      <c r="A1486" s="405">
        <v>1483</v>
      </c>
      <c r="C1486" s="387" t="str">
        <f t="shared" si="34"/>
        <v/>
      </c>
      <c r="D1486" s="387"/>
      <c r="E1486" s="387"/>
      <c r="F1486" s="387"/>
      <c r="G1486" s="387"/>
      <c r="H1486" s="387"/>
      <c r="I1486" s="388" t="s">
        <v>2702</v>
      </c>
      <c r="J1486" s="387"/>
      <c r="K1486" s="387"/>
      <c r="L1486" s="387"/>
      <c r="M1486" s="387"/>
      <c r="N1486" s="387"/>
      <c r="O1486" s="387"/>
      <c r="P1486" s="387"/>
      <c r="Q1486" s="387"/>
      <c r="R1486" s="387"/>
      <c r="S1486" s="387"/>
      <c r="T1486" s="387"/>
      <c r="U1486" s="387"/>
      <c r="V1486" s="387"/>
    </row>
    <row r="1487" spans="1:22" s="392" customFormat="1" ht="39" outlineLevel="1" x14ac:dyDescent="0.2">
      <c r="A1487" s="405">
        <v>1484</v>
      </c>
      <c r="C1487" s="14" t="str">
        <f t="shared" si="34"/>
        <v>9</v>
      </c>
      <c r="D1487" s="14" t="s">
        <v>4300</v>
      </c>
      <c r="E1487" s="17"/>
      <c r="F1487" s="17"/>
      <c r="G1487" s="17"/>
      <c r="H1487" s="17"/>
      <c r="I1487" s="16" t="s">
        <v>4301</v>
      </c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8" t="s">
        <v>527</v>
      </c>
    </row>
    <row r="1488" spans="1:22" s="392" customFormat="1" ht="39" outlineLevel="1" x14ac:dyDescent="0.2">
      <c r="A1488" s="405">
        <v>1485</v>
      </c>
      <c r="C1488" s="14" t="str">
        <f t="shared" si="34"/>
        <v>9</v>
      </c>
      <c r="D1488" s="14" t="s">
        <v>4302</v>
      </c>
      <c r="E1488" s="17"/>
      <c r="F1488" s="17"/>
      <c r="G1488" s="17"/>
      <c r="H1488" s="17"/>
      <c r="I1488" s="16" t="s">
        <v>4303</v>
      </c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8" t="s">
        <v>527</v>
      </c>
    </row>
    <row r="1489" spans="1:22" s="383" customFormat="1" ht="33.75" outlineLevel="1" x14ac:dyDescent="0.2">
      <c r="A1489" s="405">
        <v>1486</v>
      </c>
      <c r="C1489" s="9" t="str">
        <f t="shared" si="34"/>
        <v>9</v>
      </c>
      <c r="D1489" s="9" t="s">
        <v>4304</v>
      </c>
      <c r="E1489" s="11"/>
      <c r="F1489" s="11"/>
      <c r="G1489" s="11"/>
      <c r="H1489" s="11"/>
      <c r="I1489" s="10" t="s">
        <v>4305</v>
      </c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</row>
    <row r="1490" spans="1:22" s="383" customFormat="1" ht="33.75" outlineLevel="1" x14ac:dyDescent="0.2">
      <c r="A1490" s="405">
        <v>1487</v>
      </c>
      <c r="C1490" s="9" t="str">
        <f t="shared" si="34"/>
        <v>9</v>
      </c>
      <c r="D1490" s="9" t="s">
        <v>4306</v>
      </c>
      <c r="E1490" s="11"/>
      <c r="F1490" s="11"/>
      <c r="G1490" s="11"/>
      <c r="H1490" s="11"/>
      <c r="I1490" s="10" t="s">
        <v>4307</v>
      </c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</row>
    <row r="1491" spans="1:22" s="383" customFormat="1" ht="33.75" outlineLevel="1" x14ac:dyDescent="0.2">
      <c r="A1491" s="405">
        <v>1488</v>
      </c>
      <c r="C1491" s="9" t="str">
        <f t="shared" si="34"/>
        <v>9</v>
      </c>
      <c r="D1491" s="9" t="s">
        <v>4308</v>
      </c>
      <c r="E1491" s="11"/>
      <c r="F1491" s="11"/>
      <c r="G1491" s="11"/>
      <c r="H1491" s="11"/>
      <c r="I1491" s="10" t="s">
        <v>2797</v>
      </c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</row>
    <row r="1492" spans="1:22" s="383" customFormat="1" ht="33.75" outlineLevel="1" x14ac:dyDescent="0.2">
      <c r="A1492" s="405">
        <v>1489</v>
      </c>
      <c r="C1492" s="9" t="str">
        <f t="shared" si="34"/>
        <v>9</v>
      </c>
      <c r="D1492" s="9" t="s">
        <v>4309</v>
      </c>
      <c r="E1492" s="11"/>
      <c r="F1492" s="11"/>
      <c r="G1492" s="11"/>
      <c r="H1492" s="11"/>
      <c r="I1492" s="10" t="s">
        <v>4310</v>
      </c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</row>
    <row r="1493" spans="1:22" s="392" customFormat="1" ht="39" outlineLevel="1" x14ac:dyDescent="0.2">
      <c r="A1493" s="405">
        <v>1490</v>
      </c>
      <c r="C1493" s="14" t="str">
        <f t="shared" si="34"/>
        <v>9</v>
      </c>
      <c r="D1493" s="14" t="s">
        <v>4311</v>
      </c>
      <c r="E1493" s="17"/>
      <c r="F1493" s="17"/>
      <c r="G1493" s="17"/>
      <c r="H1493" s="17"/>
      <c r="I1493" s="16" t="s">
        <v>4312</v>
      </c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8" t="s">
        <v>527</v>
      </c>
    </row>
    <row r="1494" spans="1:22" s="392" customFormat="1" ht="39" outlineLevel="1" x14ac:dyDescent="0.2">
      <c r="A1494" s="405">
        <v>1491</v>
      </c>
      <c r="C1494" s="14" t="str">
        <f t="shared" si="34"/>
        <v>9</v>
      </c>
      <c r="D1494" s="14" t="s">
        <v>4313</v>
      </c>
      <c r="E1494" s="17"/>
      <c r="F1494" s="17"/>
      <c r="G1494" s="17"/>
      <c r="H1494" s="17"/>
      <c r="I1494" s="16" t="s">
        <v>4314</v>
      </c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8" t="s">
        <v>527</v>
      </c>
    </row>
    <row r="1495" spans="1:22" s="383" customFormat="1" ht="33.75" outlineLevel="1" x14ac:dyDescent="0.2">
      <c r="A1495" s="405">
        <v>1492</v>
      </c>
      <c r="C1495" s="9" t="str">
        <f t="shared" si="34"/>
        <v>9</v>
      </c>
      <c r="D1495" s="9" t="s">
        <v>4315</v>
      </c>
      <c r="E1495" s="11"/>
      <c r="F1495" s="11"/>
      <c r="G1495" s="11"/>
      <c r="H1495" s="11"/>
      <c r="I1495" s="10" t="s">
        <v>4316</v>
      </c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</row>
    <row r="1496" spans="1:22" s="383" customFormat="1" ht="33.75" outlineLevel="1" x14ac:dyDescent="0.2">
      <c r="A1496" s="405">
        <v>1493</v>
      </c>
      <c r="C1496" s="9" t="str">
        <f t="shared" si="34"/>
        <v>9</v>
      </c>
      <c r="D1496" s="9" t="s">
        <v>4317</v>
      </c>
      <c r="E1496" s="11"/>
      <c r="F1496" s="11"/>
      <c r="G1496" s="11"/>
      <c r="H1496" s="11"/>
      <c r="I1496" s="10" t="s">
        <v>4318</v>
      </c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</row>
    <row r="1497" spans="1:22" s="383" customFormat="1" ht="33.75" outlineLevel="1" x14ac:dyDescent="0.2">
      <c r="A1497" s="405">
        <v>1494</v>
      </c>
      <c r="C1497" s="9" t="str">
        <f t="shared" si="34"/>
        <v>9</v>
      </c>
      <c r="D1497" s="9" t="s">
        <v>4319</v>
      </c>
      <c r="E1497" s="11"/>
      <c r="F1497" s="11"/>
      <c r="G1497" s="11"/>
      <c r="H1497" s="11"/>
      <c r="I1497" s="10" t="s">
        <v>2799</v>
      </c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</row>
    <row r="1498" spans="1:22" s="383" customFormat="1" ht="33.75" outlineLevel="1" x14ac:dyDescent="0.2">
      <c r="A1498" s="405">
        <v>1495</v>
      </c>
      <c r="C1498" s="9" t="str">
        <f t="shared" si="34"/>
        <v>9</v>
      </c>
      <c r="D1498" s="9" t="s">
        <v>4320</v>
      </c>
      <c r="E1498" s="11"/>
      <c r="F1498" s="11"/>
      <c r="G1498" s="11"/>
      <c r="H1498" s="11"/>
      <c r="I1498" s="10" t="s">
        <v>4321</v>
      </c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</row>
    <row r="1499" spans="1:22" s="383" customFormat="1" ht="33.75" outlineLevel="1" x14ac:dyDescent="0.2">
      <c r="A1499" s="405">
        <v>1496</v>
      </c>
      <c r="C1499" s="11" t="str">
        <f t="shared" si="34"/>
        <v/>
      </c>
      <c r="D1499" s="11"/>
      <c r="E1499" s="11"/>
      <c r="F1499" s="11"/>
      <c r="G1499" s="11"/>
      <c r="H1499" s="11"/>
      <c r="I1499" s="24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</row>
    <row r="1500" spans="1:22" s="383" customFormat="1" ht="33.75" x14ac:dyDescent="0.2">
      <c r="A1500" s="405">
        <v>1497</v>
      </c>
      <c r="C1500" s="11" t="str">
        <f t="shared" si="34"/>
        <v/>
      </c>
      <c r="D1500" s="11"/>
      <c r="E1500" s="11"/>
      <c r="F1500" s="11"/>
      <c r="G1500" s="11"/>
      <c r="H1500" s="11"/>
      <c r="I1500" s="24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</row>
    <row r="1501" spans="1:22" s="383" customFormat="1" ht="33.75" x14ac:dyDescent="0.2">
      <c r="A1501" s="405">
        <v>1498</v>
      </c>
      <c r="C1501" s="11" t="str">
        <f t="shared" si="34"/>
        <v/>
      </c>
      <c r="D1501" s="11"/>
      <c r="E1501" s="11"/>
      <c r="F1501" s="11"/>
      <c r="G1501" s="11"/>
      <c r="H1501" s="11"/>
      <c r="I1501" s="24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</row>
    <row r="1502" spans="1:22" s="383" customFormat="1" ht="33.75" x14ac:dyDescent="0.2">
      <c r="A1502" s="405">
        <v>1499</v>
      </c>
      <c r="C1502" s="11" t="str">
        <f t="shared" si="34"/>
        <v/>
      </c>
      <c r="D1502" s="11"/>
      <c r="E1502" s="11"/>
      <c r="F1502" s="11"/>
      <c r="G1502" s="11"/>
      <c r="H1502" s="11"/>
      <c r="I1502" s="24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</row>
    <row r="1503" spans="1:22" s="383" customFormat="1" ht="35.25" x14ac:dyDescent="0.2">
      <c r="A1503" s="405">
        <v>1500</v>
      </c>
      <c r="C1503" s="384" t="str">
        <f t="shared" si="34"/>
        <v/>
      </c>
      <c r="D1503" s="384"/>
      <c r="E1503" s="384"/>
      <c r="F1503" s="384"/>
      <c r="G1503" s="384"/>
      <c r="H1503" s="384"/>
      <c r="I1503" s="385" t="s">
        <v>181</v>
      </c>
      <c r="J1503" s="384"/>
      <c r="K1503" s="384"/>
      <c r="L1503" s="384"/>
      <c r="M1503" s="384"/>
      <c r="N1503" s="384"/>
      <c r="O1503" s="384"/>
      <c r="P1503" s="384"/>
      <c r="Q1503" s="384"/>
      <c r="R1503" s="384"/>
      <c r="S1503" s="384"/>
      <c r="T1503" s="384"/>
      <c r="U1503" s="384"/>
      <c r="V1503" s="384"/>
    </row>
    <row r="1504" spans="1:22" s="383" customFormat="1" ht="35.25" outlineLevel="1" x14ac:dyDescent="0.2">
      <c r="A1504" s="405">
        <v>1501</v>
      </c>
      <c r="C1504" s="387" t="str">
        <f t="shared" si="34"/>
        <v/>
      </c>
      <c r="D1504" s="387"/>
      <c r="E1504" s="387"/>
      <c r="F1504" s="387"/>
      <c r="G1504" s="387"/>
      <c r="H1504" s="387"/>
      <c r="I1504" s="388" t="s">
        <v>2658</v>
      </c>
      <c r="J1504" s="387"/>
      <c r="K1504" s="387"/>
      <c r="L1504" s="387"/>
      <c r="M1504" s="387"/>
      <c r="N1504" s="387"/>
      <c r="O1504" s="387"/>
      <c r="P1504" s="387"/>
      <c r="Q1504" s="387"/>
      <c r="R1504" s="387"/>
      <c r="S1504" s="387"/>
      <c r="T1504" s="387"/>
      <c r="U1504" s="387"/>
      <c r="V1504" s="387"/>
    </row>
    <row r="1505" spans="1:22" s="383" customFormat="1" ht="39" outlineLevel="1" x14ac:dyDescent="0.2">
      <c r="A1505" s="405">
        <v>1502</v>
      </c>
      <c r="C1505" s="9" t="str">
        <f t="shared" si="34"/>
        <v>1</v>
      </c>
      <c r="D1505" s="9" t="s">
        <v>4322</v>
      </c>
      <c r="E1505" s="9" t="s">
        <v>4323</v>
      </c>
      <c r="F1505" s="8">
        <v>45615</v>
      </c>
      <c r="G1505" s="9" t="s">
        <v>767</v>
      </c>
      <c r="H1505" s="8" t="s">
        <v>4324</v>
      </c>
      <c r="I1505" s="10" t="s">
        <v>4325</v>
      </c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2" t="s">
        <v>768</v>
      </c>
    </row>
    <row r="1506" spans="1:22" s="383" customFormat="1" ht="39" outlineLevel="1" x14ac:dyDescent="0.2">
      <c r="A1506" s="405">
        <v>1503</v>
      </c>
      <c r="C1506" s="9" t="str">
        <f t="shared" si="34"/>
        <v>1</v>
      </c>
      <c r="D1506" s="9" t="s">
        <v>4322</v>
      </c>
      <c r="E1506" s="9" t="s">
        <v>4323</v>
      </c>
      <c r="F1506" s="8">
        <v>45680</v>
      </c>
      <c r="G1506" s="9" t="s">
        <v>769</v>
      </c>
      <c r="H1506" s="8" t="s">
        <v>4326</v>
      </c>
      <c r="I1506" s="10" t="s">
        <v>4325</v>
      </c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2" t="s">
        <v>768</v>
      </c>
    </row>
    <row r="1507" spans="1:22" s="383" customFormat="1" ht="35.25" outlineLevel="1" x14ac:dyDescent="0.2">
      <c r="A1507" s="405">
        <v>1504</v>
      </c>
      <c r="C1507" s="387" t="str">
        <f t="shared" si="34"/>
        <v/>
      </c>
      <c r="D1507" s="387"/>
      <c r="E1507" s="387"/>
      <c r="F1507" s="387"/>
      <c r="G1507" s="387"/>
      <c r="H1507" s="387"/>
      <c r="I1507" s="388" t="s">
        <v>7</v>
      </c>
      <c r="J1507" s="387"/>
      <c r="K1507" s="387"/>
      <c r="L1507" s="387"/>
      <c r="M1507" s="387"/>
      <c r="N1507" s="387"/>
      <c r="O1507" s="387"/>
      <c r="P1507" s="387"/>
      <c r="Q1507" s="387"/>
      <c r="R1507" s="387"/>
      <c r="S1507" s="387"/>
      <c r="T1507" s="387"/>
      <c r="U1507" s="387"/>
      <c r="V1507" s="387"/>
    </row>
    <row r="1508" spans="1:22" s="392" customFormat="1" ht="39" outlineLevel="1" x14ac:dyDescent="0.2">
      <c r="A1508" s="405">
        <v>1505</v>
      </c>
      <c r="C1508" s="14" t="str">
        <f t="shared" si="34"/>
        <v>2</v>
      </c>
      <c r="D1508" s="14" t="s">
        <v>4327</v>
      </c>
      <c r="E1508" s="17"/>
      <c r="F1508" s="17"/>
      <c r="G1508" s="17"/>
      <c r="H1508" s="17"/>
      <c r="I1508" s="16" t="s">
        <v>4328</v>
      </c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8" t="s">
        <v>527</v>
      </c>
    </row>
    <row r="1509" spans="1:22" s="383" customFormat="1" ht="35.25" outlineLevel="1" x14ac:dyDescent="0.2">
      <c r="A1509" s="405">
        <v>1506</v>
      </c>
      <c r="C1509" s="387" t="str">
        <f t="shared" si="34"/>
        <v/>
      </c>
      <c r="D1509" s="387"/>
      <c r="E1509" s="387"/>
      <c r="F1509" s="387"/>
      <c r="G1509" s="387"/>
      <c r="H1509" s="387"/>
      <c r="I1509" s="388" t="s">
        <v>2039</v>
      </c>
      <c r="J1509" s="387"/>
      <c r="K1509" s="387"/>
      <c r="L1509" s="387"/>
      <c r="M1509" s="387"/>
      <c r="N1509" s="387"/>
      <c r="O1509" s="387"/>
      <c r="P1509" s="387"/>
      <c r="Q1509" s="387"/>
      <c r="R1509" s="387"/>
      <c r="S1509" s="387"/>
      <c r="T1509" s="387"/>
      <c r="U1509" s="387"/>
      <c r="V1509" s="387"/>
    </row>
    <row r="1510" spans="1:22" s="392" customFormat="1" ht="39" outlineLevel="1" x14ac:dyDescent="0.2">
      <c r="A1510" s="405">
        <v>1507</v>
      </c>
      <c r="C1510" s="14" t="str">
        <f t="shared" si="34"/>
        <v>3</v>
      </c>
      <c r="D1510" s="14" t="s">
        <v>1583</v>
      </c>
      <c r="E1510" s="17"/>
      <c r="F1510" s="17"/>
      <c r="G1510" s="17"/>
      <c r="H1510" s="17"/>
      <c r="I1510" s="16" t="s">
        <v>1584</v>
      </c>
      <c r="J1510" s="14"/>
      <c r="K1510" s="14"/>
      <c r="L1510" s="14" t="s">
        <v>792</v>
      </c>
      <c r="M1510" s="14" t="s">
        <v>810</v>
      </c>
      <c r="N1510" s="14" t="s">
        <v>787</v>
      </c>
      <c r="O1510" s="14" t="s">
        <v>811</v>
      </c>
      <c r="P1510" s="14" t="s">
        <v>1585</v>
      </c>
      <c r="Q1510" s="14" t="str">
        <f>M1510</f>
        <v>Somsak S.</v>
      </c>
      <c r="R1510" s="14" t="s">
        <v>813</v>
      </c>
      <c r="S1510" s="14" t="s">
        <v>791</v>
      </c>
      <c r="T1510" s="14"/>
      <c r="U1510" s="14"/>
      <c r="V1510" s="18" t="s">
        <v>527</v>
      </c>
    </row>
    <row r="1511" spans="1:22" s="392" customFormat="1" ht="39" outlineLevel="1" x14ac:dyDescent="0.2">
      <c r="A1511" s="405">
        <v>1508</v>
      </c>
      <c r="C1511" s="14" t="str">
        <f t="shared" si="34"/>
        <v>3</v>
      </c>
      <c r="D1511" s="14" t="s">
        <v>1586</v>
      </c>
      <c r="E1511" s="17"/>
      <c r="F1511" s="17"/>
      <c r="G1511" s="17"/>
      <c r="H1511" s="17"/>
      <c r="I1511" s="16" t="s">
        <v>1587</v>
      </c>
      <c r="J1511" s="14"/>
      <c r="K1511" s="14"/>
      <c r="L1511" s="14" t="s">
        <v>792</v>
      </c>
      <c r="M1511" s="14" t="s">
        <v>810</v>
      </c>
      <c r="N1511" s="14" t="s">
        <v>787</v>
      </c>
      <c r="O1511" s="14" t="str">
        <f>+O1510</f>
        <v>Suchock P.</v>
      </c>
      <c r="P1511" s="14" t="s">
        <v>1585</v>
      </c>
      <c r="Q1511" s="14" t="str">
        <f t="shared" ref="Q1511:Q1521" si="35">M1511</f>
        <v>Somsak S.</v>
      </c>
      <c r="R1511" s="14" t="s">
        <v>813</v>
      </c>
      <c r="S1511" s="14" t="s">
        <v>791</v>
      </c>
      <c r="T1511" s="14"/>
      <c r="U1511" s="14"/>
      <c r="V1511" s="18" t="s">
        <v>527</v>
      </c>
    </row>
    <row r="1512" spans="1:22" s="392" customFormat="1" ht="39" outlineLevel="1" x14ac:dyDescent="0.2">
      <c r="A1512" s="405">
        <v>1509</v>
      </c>
      <c r="C1512" s="14" t="str">
        <f t="shared" si="34"/>
        <v>3</v>
      </c>
      <c r="D1512" s="14" t="s">
        <v>1588</v>
      </c>
      <c r="E1512" s="17"/>
      <c r="F1512" s="17"/>
      <c r="G1512" s="17"/>
      <c r="H1512" s="17"/>
      <c r="I1512" s="16" t="s">
        <v>1589</v>
      </c>
      <c r="J1512" s="14"/>
      <c r="K1512" s="14"/>
      <c r="L1512" s="14" t="s">
        <v>792</v>
      </c>
      <c r="M1512" s="14" t="s">
        <v>810</v>
      </c>
      <c r="N1512" s="14" t="s">
        <v>787</v>
      </c>
      <c r="O1512" s="14" t="str">
        <f t="shared" ref="O1512:O1521" si="36">+O1511</f>
        <v>Suchock P.</v>
      </c>
      <c r="P1512" s="14" t="s">
        <v>1585</v>
      </c>
      <c r="Q1512" s="14" t="str">
        <f t="shared" si="35"/>
        <v>Somsak S.</v>
      </c>
      <c r="R1512" s="14" t="s">
        <v>813</v>
      </c>
      <c r="S1512" s="14" t="s">
        <v>791</v>
      </c>
      <c r="T1512" s="14"/>
      <c r="U1512" s="14"/>
      <c r="V1512" s="18" t="s">
        <v>527</v>
      </c>
    </row>
    <row r="1513" spans="1:22" s="383" customFormat="1" ht="33.75" outlineLevel="1" x14ac:dyDescent="0.2">
      <c r="A1513" s="405">
        <v>1510</v>
      </c>
      <c r="C1513" s="9" t="str">
        <f t="shared" si="34"/>
        <v>3</v>
      </c>
      <c r="D1513" s="9" t="s">
        <v>1590</v>
      </c>
      <c r="E1513" s="11"/>
      <c r="F1513" s="11"/>
      <c r="G1513" s="11"/>
      <c r="H1513" s="11"/>
      <c r="I1513" s="10" t="s">
        <v>1591</v>
      </c>
      <c r="J1513" s="9"/>
      <c r="K1513" s="9"/>
      <c r="L1513" s="9" t="s">
        <v>792</v>
      </c>
      <c r="M1513" s="9" t="s">
        <v>810</v>
      </c>
      <c r="N1513" s="9" t="s">
        <v>787</v>
      </c>
      <c r="O1513" s="9" t="str">
        <f t="shared" si="36"/>
        <v>Suchock P.</v>
      </c>
      <c r="P1513" s="9" t="s">
        <v>1585</v>
      </c>
      <c r="Q1513" s="9" t="str">
        <f t="shared" si="35"/>
        <v>Somsak S.</v>
      </c>
      <c r="R1513" s="9" t="s">
        <v>813</v>
      </c>
      <c r="S1513" s="9" t="s">
        <v>791</v>
      </c>
      <c r="T1513" s="9"/>
      <c r="U1513" s="9"/>
      <c r="V1513" s="11"/>
    </row>
    <row r="1514" spans="1:22" s="392" customFormat="1" ht="39" outlineLevel="1" x14ac:dyDescent="0.2">
      <c r="A1514" s="405">
        <v>1511</v>
      </c>
      <c r="C1514" s="14" t="str">
        <f t="shared" si="34"/>
        <v>3</v>
      </c>
      <c r="D1514" s="14" t="s">
        <v>1592</v>
      </c>
      <c r="E1514" s="17"/>
      <c r="F1514" s="17"/>
      <c r="G1514" s="17"/>
      <c r="H1514" s="17"/>
      <c r="I1514" s="16" t="s">
        <v>1593</v>
      </c>
      <c r="J1514" s="14"/>
      <c r="K1514" s="14"/>
      <c r="L1514" s="14" t="s">
        <v>792</v>
      </c>
      <c r="M1514" s="14" t="s">
        <v>810</v>
      </c>
      <c r="N1514" s="14" t="s">
        <v>787</v>
      </c>
      <c r="O1514" s="14" t="str">
        <f t="shared" si="36"/>
        <v>Suchock P.</v>
      </c>
      <c r="P1514" s="14" t="s">
        <v>1585</v>
      </c>
      <c r="Q1514" s="14" t="str">
        <f t="shared" si="35"/>
        <v>Somsak S.</v>
      </c>
      <c r="R1514" s="14" t="s">
        <v>813</v>
      </c>
      <c r="S1514" s="14" t="s">
        <v>791</v>
      </c>
      <c r="T1514" s="14"/>
      <c r="U1514" s="14"/>
      <c r="V1514" s="18" t="s">
        <v>527</v>
      </c>
    </row>
    <row r="1515" spans="1:22" s="392" customFormat="1" ht="39" outlineLevel="1" x14ac:dyDescent="0.2">
      <c r="A1515" s="405">
        <v>1512</v>
      </c>
      <c r="C1515" s="14" t="str">
        <f t="shared" si="34"/>
        <v>3</v>
      </c>
      <c r="D1515" s="14" t="s">
        <v>1594</v>
      </c>
      <c r="E1515" s="17"/>
      <c r="F1515" s="17"/>
      <c r="G1515" s="17"/>
      <c r="H1515" s="17"/>
      <c r="I1515" s="16" t="s">
        <v>1595</v>
      </c>
      <c r="J1515" s="14"/>
      <c r="K1515" s="14"/>
      <c r="L1515" s="14" t="s">
        <v>792</v>
      </c>
      <c r="M1515" s="14" t="s">
        <v>810</v>
      </c>
      <c r="N1515" s="14" t="s">
        <v>787</v>
      </c>
      <c r="O1515" s="14" t="str">
        <f t="shared" si="36"/>
        <v>Suchock P.</v>
      </c>
      <c r="P1515" s="14" t="s">
        <v>1585</v>
      </c>
      <c r="Q1515" s="14" t="str">
        <f t="shared" si="35"/>
        <v>Somsak S.</v>
      </c>
      <c r="R1515" s="14" t="s">
        <v>813</v>
      </c>
      <c r="S1515" s="14" t="s">
        <v>791</v>
      </c>
      <c r="T1515" s="14"/>
      <c r="U1515" s="14"/>
      <c r="V1515" s="18" t="s">
        <v>527</v>
      </c>
    </row>
    <row r="1516" spans="1:22" s="392" customFormat="1" ht="39" outlineLevel="1" x14ac:dyDescent="0.2">
      <c r="A1516" s="405">
        <v>1513</v>
      </c>
      <c r="C1516" s="14" t="str">
        <f t="shared" si="34"/>
        <v>3</v>
      </c>
      <c r="D1516" s="14" t="s">
        <v>1596</v>
      </c>
      <c r="E1516" s="17"/>
      <c r="F1516" s="17"/>
      <c r="G1516" s="17"/>
      <c r="H1516" s="17"/>
      <c r="I1516" s="16" t="s">
        <v>1597</v>
      </c>
      <c r="J1516" s="14"/>
      <c r="K1516" s="14"/>
      <c r="L1516" s="14" t="s">
        <v>792</v>
      </c>
      <c r="M1516" s="14" t="s">
        <v>810</v>
      </c>
      <c r="N1516" s="14" t="s">
        <v>787</v>
      </c>
      <c r="O1516" s="14" t="str">
        <f t="shared" si="36"/>
        <v>Suchock P.</v>
      </c>
      <c r="P1516" s="14" t="s">
        <v>1585</v>
      </c>
      <c r="Q1516" s="14" t="str">
        <f t="shared" si="35"/>
        <v>Somsak S.</v>
      </c>
      <c r="R1516" s="14" t="s">
        <v>813</v>
      </c>
      <c r="S1516" s="14" t="s">
        <v>791</v>
      </c>
      <c r="T1516" s="14"/>
      <c r="U1516" s="14"/>
      <c r="V1516" s="18" t="s">
        <v>527</v>
      </c>
    </row>
    <row r="1517" spans="1:22" s="383" customFormat="1" ht="33.75" outlineLevel="1" x14ac:dyDescent="0.2">
      <c r="A1517" s="405">
        <v>1514</v>
      </c>
      <c r="C1517" s="9" t="str">
        <f t="shared" si="34"/>
        <v>3</v>
      </c>
      <c r="D1517" s="9" t="s">
        <v>1598</v>
      </c>
      <c r="E1517" s="11"/>
      <c r="F1517" s="11"/>
      <c r="G1517" s="11"/>
      <c r="H1517" s="11"/>
      <c r="I1517" s="10" t="s">
        <v>1599</v>
      </c>
      <c r="J1517" s="9"/>
      <c r="K1517" s="9"/>
      <c r="L1517" s="9" t="s">
        <v>792</v>
      </c>
      <c r="M1517" s="9" t="s">
        <v>810</v>
      </c>
      <c r="N1517" s="9" t="s">
        <v>787</v>
      </c>
      <c r="O1517" s="9" t="str">
        <f t="shared" si="36"/>
        <v>Suchock P.</v>
      </c>
      <c r="P1517" s="9" t="s">
        <v>1585</v>
      </c>
      <c r="Q1517" s="9" t="str">
        <f t="shared" si="35"/>
        <v>Somsak S.</v>
      </c>
      <c r="R1517" s="9" t="s">
        <v>813</v>
      </c>
      <c r="S1517" s="9" t="s">
        <v>791</v>
      </c>
      <c r="T1517" s="9"/>
      <c r="U1517" s="9"/>
      <c r="V1517" s="11"/>
    </row>
    <row r="1518" spans="1:22" s="392" customFormat="1" ht="39" outlineLevel="1" x14ac:dyDescent="0.2">
      <c r="A1518" s="405">
        <v>1515</v>
      </c>
      <c r="C1518" s="14" t="str">
        <f t="shared" si="34"/>
        <v>3</v>
      </c>
      <c r="D1518" s="14" t="s">
        <v>1600</v>
      </c>
      <c r="E1518" s="17"/>
      <c r="F1518" s="17"/>
      <c r="G1518" s="17"/>
      <c r="H1518" s="17"/>
      <c r="I1518" s="16" t="s">
        <v>1601</v>
      </c>
      <c r="J1518" s="14"/>
      <c r="K1518" s="14"/>
      <c r="L1518" s="14" t="s">
        <v>792</v>
      </c>
      <c r="M1518" s="14" t="s">
        <v>810</v>
      </c>
      <c r="N1518" s="14" t="s">
        <v>787</v>
      </c>
      <c r="O1518" s="14" t="str">
        <f t="shared" si="36"/>
        <v>Suchock P.</v>
      </c>
      <c r="P1518" s="14" t="s">
        <v>1585</v>
      </c>
      <c r="Q1518" s="14" t="str">
        <f t="shared" si="35"/>
        <v>Somsak S.</v>
      </c>
      <c r="R1518" s="14" t="s">
        <v>813</v>
      </c>
      <c r="S1518" s="14" t="s">
        <v>791</v>
      </c>
      <c r="T1518" s="14"/>
      <c r="U1518" s="14"/>
      <c r="V1518" s="18" t="s">
        <v>527</v>
      </c>
    </row>
    <row r="1519" spans="1:22" s="392" customFormat="1" ht="39" outlineLevel="1" x14ac:dyDescent="0.2">
      <c r="A1519" s="405">
        <v>1516</v>
      </c>
      <c r="C1519" s="14" t="str">
        <f t="shared" si="34"/>
        <v>3</v>
      </c>
      <c r="D1519" s="14" t="s">
        <v>1602</v>
      </c>
      <c r="E1519" s="17"/>
      <c r="F1519" s="17"/>
      <c r="G1519" s="17"/>
      <c r="H1519" s="17"/>
      <c r="I1519" s="16" t="s">
        <v>1603</v>
      </c>
      <c r="J1519" s="14"/>
      <c r="K1519" s="14"/>
      <c r="L1519" s="14" t="s">
        <v>792</v>
      </c>
      <c r="M1519" s="14" t="s">
        <v>810</v>
      </c>
      <c r="N1519" s="14" t="s">
        <v>787</v>
      </c>
      <c r="O1519" s="14" t="str">
        <f t="shared" si="36"/>
        <v>Suchock P.</v>
      </c>
      <c r="P1519" s="14" t="s">
        <v>1585</v>
      </c>
      <c r="Q1519" s="14" t="str">
        <f t="shared" si="35"/>
        <v>Somsak S.</v>
      </c>
      <c r="R1519" s="14" t="s">
        <v>813</v>
      </c>
      <c r="S1519" s="14" t="s">
        <v>791</v>
      </c>
      <c r="T1519" s="14"/>
      <c r="U1519" s="14"/>
      <c r="V1519" s="18" t="s">
        <v>527</v>
      </c>
    </row>
    <row r="1520" spans="1:22" s="392" customFormat="1" ht="39" outlineLevel="1" x14ac:dyDescent="0.2">
      <c r="A1520" s="405">
        <v>1517</v>
      </c>
      <c r="C1520" s="14" t="str">
        <f t="shared" si="34"/>
        <v>3</v>
      </c>
      <c r="D1520" s="14" t="s">
        <v>1604</v>
      </c>
      <c r="E1520" s="17"/>
      <c r="F1520" s="17"/>
      <c r="G1520" s="17"/>
      <c r="H1520" s="17"/>
      <c r="I1520" s="16" t="s">
        <v>1605</v>
      </c>
      <c r="J1520" s="14"/>
      <c r="K1520" s="14"/>
      <c r="L1520" s="14" t="s">
        <v>792</v>
      </c>
      <c r="M1520" s="14" t="s">
        <v>810</v>
      </c>
      <c r="N1520" s="14" t="s">
        <v>787</v>
      </c>
      <c r="O1520" s="14" t="str">
        <f t="shared" si="36"/>
        <v>Suchock P.</v>
      </c>
      <c r="P1520" s="14" t="s">
        <v>1585</v>
      </c>
      <c r="Q1520" s="14" t="str">
        <f t="shared" si="35"/>
        <v>Somsak S.</v>
      </c>
      <c r="R1520" s="14" t="s">
        <v>813</v>
      </c>
      <c r="S1520" s="14" t="s">
        <v>791</v>
      </c>
      <c r="T1520" s="14"/>
      <c r="U1520" s="14"/>
      <c r="V1520" s="18" t="s">
        <v>527</v>
      </c>
    </row>
    <row r="1521" spans="1:22" s="392" customFormat="1" ht="39" outlineLevel="1" x14ac:dyDescent="0.2">
      <c r="A1521" s="405">
        <v>1518</v>
      </c>
      <c r="C1521" s="14" t="str">
        <f t="shared" si="34"/>
        <v>3</v>
      </c>
      <c r="D1521" s="14" t="s">
        <v>1606</v>
      </c>
      <c r="E1521" s="17"/>
      <c r="F1521" s="17"/>
      <c r="G1521" s="17"/>
      <c r="H1521" s="17"/>
      <c r="I1521" s="16" t="s">
        <v>1607</v>
      </c>
      <c r="J1521" s="14"/>
      <c r="K1521" s="14"/>
      <c r="L1521" s="14" t="s">
        <v>792</v>
      </c>
      <c r="M1521" s="14" t="s">
        <v>810</v>
      </c>
      <c r="N1521" s="14" t="s">
        <v>787</v>
      </c>
      <c r="O1521" s="14" t="str">
        <f t="shared" si="36"/>
        <v>Suchock P.</v>
      </c>
      <c r="P1521" s="14" t="s">
        <v>1585</v>
      </c>
      <c r="Q1521" s="14" t="str">
        <f t="shared" si="35"/>
        <v>Somsak S.</v>
      </c>
      <c r="R1521" s="14" t="s">
        <v>813</v>
      </c>
      <c r="S1521" s="14" t="s">
        <v>791</v>
      </c>
      <c r="T1521" s="14"/>
      <c r="U1521" s="14"/>
      <c r="V1521" s="18" t="s">
        <v>527</v>
      </c>
    </row>
    <row r="1522" spans="1:22" s="383" customFormat="1" ht="35.25" outlineLevel="1" x14ac:dyDescent="0.2">
      <c r="A1522" s="405">
        <v>1519</v>
      </c>
      <c r="C1522" s="387" t="str">
        <f t="shared" si="34"/>
        <v/>
      </c>
      <c r="D1522" s="387"/>
      <c r="E1522" s="387"/>
      <c r="F1522" s="387"/>
      <c r="G1522" s="387"/>
      <c r="H1522" s="387"/>
      <c r="I1522" s="388" t="s">
        <v>2659</v>
      </c>
      <c r="J1522" s="387"/>
      <c r="K1522" s="387"/>
      <c r="L1522" s="387"/>
      <c r="M1522" s="387"/>
      <c r="N1522" s="387"/>
      <c r="O1522" s="387"/>
      <c r="P1522" s="387"/>
      <c r="Q1522" s="387"/>
      <c r="R1522" s="387"/>
      <c r="S1522" s="387"/>
      <c r="T1522" s="387"/>
      <c r="U1522" s="387"/>
      <c r="V1522" s="387"/>
    </row>
    <row r="1523" spans="1:22" s="383" customFormat="1" ht="33.75" outlineLevel="1" x14ac:dyDescent="0.2">
      <c r="A1523" s="405">
        <v>1520</v>
      </c>
      <c r="C1523" s="9" t="str">
        <f t="shared" si="34"/>
        <v>4</v>
      </c>
      <c r="D1523" s="9" t="s">
        <v>4329</v>
      </c>
      <c r="E1523" s="11"/>
      <c r="F1523" s="11"/>
      <c r="G1523" s="11"/>
      <c r="H1523" s="11"/>
      <c r="I1523" s="10" t="s">
        <v>4330</v>
      </c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</row>
    <row r="1524" spans="1:22" s="383" customFormat="1" ht="33.75" outlineLevel="1" x14ac:dyDescent="0.2">
      <c r="A1524" s="405">
        <v>1521</v>
      </c>
      <c r="C1524" s="9" t="str">
        <f t="shared" si="34"/>
        <v>4</v>
      </c>
      <c r="D1524" s="9" t="s">
        <v>4331</v>
      </c>
      <c r="E1524" s="11"/>
      <c r="F1524" s="11"/>
      <c r="G1524" s="11"/>
      <c r="H1524" s="11"/>
      <c r="I1524" s="10" t="s">
        <v>4332</v>
      </c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</row>
    <row r="1525" spans="1:22" s="383" customFormat="1" ht="33.75" outlineLevel="1" x14ac:dyDescent="0.2">
      <c r="A1525" s="405">
        <v>1522</v>
      </c>
      <c r="C1525" s="9" t="str">
        <f t="shared" si="34"/>
        <v>4</v>
      </c>
      <c r="D1525" s="9" t="s">
        <v>4333</v>
      </c>
      <c r="E1525" s="11"/>
      <c r="F1525" s="11"/>
      <c r="G1525" s="11"/>
      <c r="H1525" s="11"/>
      <c r="I1525" s="10" t="s">
        <v>4334</v>
      </c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</row>
    <row r="1526" spans="1:22" s="383" customFormat="1" ht="33.75" outlineLevel="1" x14ac:dyDescent="0.2">
      <c r="A1526" s="405">
        <v>1523</v>
      </c>
      <c r="C1526" s="9" t="str">
        <f t="shared" si="34"/>
        <v>4</v>
      </c>
      <c r="D1526" s="9" t="s">
        <v>4335</v>
      </c>
      <c r="E1526" s="11"/>
      <c r="F1526" s="11"/>
      <c r="G1526" s="11"/>
      <c r="H1526" s="11"/>
      <c r="I1526" s="10" t="s">
        <v>4336</v>
      </c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</row>
    <row r="1527" spans="1:22" s="383" customFormat="1" ht="35.25" outlineLevel="1" x14ac:dyDescent="0.2">
      <c r="A1527" s="405">
        <v>1524</v>
      </c>
      <c r="C1527" s="387" t="str">
        <f t="shared" si="34"/>
        <v/>
      </c>
      <c r="D1527" s="387"/>
      <c r="E1527" s="387"/>
      <c r="F1527" s="387"/>
      <c r="G1527" s="387"/>
      <c r="H1527" s="387"/>
      <c r="I1527" s="388" t="s">
        <v>2660</v>
      </c>
      <c r="J1527" s="387"/>
      <c r="K1527" s="387"/>
      <c r="L1527" s="387"/>
      <c r="M1527" s="387"/>
      <c r="N1527" s="387"/>
      <c r="O1527" s="387"/>
      <c r="P1527" s="387"/>
      <c r="Q1527" s="387"/>
      <c r="R1527" s="387"/>
      <c r="S1527" s="387"/>
      <c r="T1527" s="387"/>
      <c r="U1527" s="387"/>
      <c r="V1527" s="387"/>
    </row>
    <row r="1528" spans="1:22" s="383" customFormat="1" ht="33.75" outlineLevel="1" x14ac:dyDescent="0.2">
      <c r="A1528" s="405">
        <v>1525</v>
      </c>
      <c r="C1528" s="9" t="str">
        <f t="shared" si="34"/>
        <v>5</v>
      </c>
      <c r="D1528" s="9" t="s">
        <v>4337</v>
      </c>
      <c r="E1528" s="11"/>
      <c r="F1528" s="11"/>
      <c r="G1528" s="11"/>
      <c r="H1528" s="11"/>
      <c r="I1528" s="10" t="s">
        <v>4338</v>
      </c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</row>
    <row r="1529" spans="1:22" s="383" customFormat="1" ht="35.25" outlineLevel="1" x14ac:dyDescent="0.2">
      <c r="A1529" s="405">
        <v>1526</v>
      </c>
      <c r="C1529" s="387" t="str">
        <f t="shared" si="34"/>
        <v/>
      </c>
      <c r="D1529" s="387"/>
      <c r="E1529" s="387"/>
      <c r="F1529" s="387"/>
      <c r="G1529" s="387"/>
      <c r="H1529" s="387"/>
      <c r="I1529" s="388" t="s">
        <v>2683</v>
      </c>
      <c r="J1529" s="387"/>
      <c r="K1529" s="387"/>
      <c r="L1529" s="387"/>
      <c r="M1529" s="387"/>
      <c r="N1529" s="387"/>
      <c r="O1529" s="387"/>
      <c r="P1529" s="387"/>
      <c r="Q1529" s="387"/>
      <c r="R1529" s="387"/>
      <c r="S1529" s="387"/>
      <c r="T1529" s="387"/>
      <c r="U1529" s="387"/>
      <c r="V1529" s="387"/>
    </row>
    <row r="1530" spans="1:22" s="383" customFormat="1" ht="33.75" outlineLevel="1" x14ac:dyDescent="0.2">
      <c r="A1530" s="405">
        <v>1527</v>
      </c>
      <c r="C1530" s="9" t="str">
        <f t="shared" si="34"/>
        <v>6</v>
      </c>
      <c r="D1530" s="9" t="s">
        <v>4339</v>
      </c>
      <c r="E1530" s="11"/>
      <c r="F1530" s="11"/>
      <c r="G1530" s="11"/>
      <c r="H1530" s="11"/>
      <c r="I1530" s="10" t="s">
        <v>4340</v>
      </c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</row>
    <row r="1531" spans="1:22" s="383" customFormat="1" ht="33.75" outlineLevel="1" x14ac:dyDescent="0.2">
      <c r="A1531" s="405">
        <v>1528</v>
      </c>
      <c r="C1531" s="9" t="str">
        <f t="shared" si="34"/>
        <v>6</v>
      </c>
      <c r="D1531" s="9" t="s">
        <v>4341</v>
      </c>
      <c r="E1531" s="11"/>
      <c r="F1531" s="11"/>
      <c r="G1531" s="11"/>
      <c r="H1531" s="11"/>
      <c r="I1531" s="10" t="s">
        <v>4342</v>
      </c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</row>
    <row r="1532" spans="1:22" s="383" customFormat="1" ht="33.75" outlineLevel="1" x14ac:dyDescent="0.2">
      <c r="A1532" s="405">
        <v>1529</v>
      </c>
      <c r="C1532" s="9" t="str">
        <f t="shared" si="34"/>
        <v>6</v>
      </c>
      <c r="D1532" s="9" t="s">
        <v>4343</v>
      </c>
      <c r="E1532" s="11"/>
      <c r="F1532" s="11"/>
      <c r="G1532" s="11"/>
      <c r="H1532" s="11"/>
      <c r="I1532" s="10" t="s">
        <v>4344</v>
      </c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</row>
    <row r="1533" spans="1:22" s="383" customFormat="1" ht="33.75" outlineLevel="1" x14ac:dyDescent="0.2">
      <c r="A1533" s="405">
        <v>1530</v>
      </c>
      <c r="C1533" s="9" t="str">
        <f t="shared" si="34"/>
        <v>6</v>
      </c>
      <c r="D1533" s="9" t="s">
        <v>4345</v>
      </c>
      <c r="E1533" s="11"/>
      <c r="F1533" s="11"/>
      <c r="G1533" s="11"/>
      <c r="H1533" s="11"/>
      <c r="I1533" s="10" t="s">
        <v>4346</v>
      </c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</row>
    <row r="1534" spans="1:22" s="383" customFormat="1" ht="33.75" outlineLevel="1" x14ac:dyDescent="0.2">
      <c r="A1534" s="405">
        <v>1531</v>
      </c>
      <c r="C1534" s="9" t="str">
        <f t="shared" si="34"/>
        <v>6</v>
      </c>
      <c r="D1534" s="9" t="s">
        <v>4347</v>
      </c>
      <c r="E1534" s="11"/>
      <c r="F1534" s="11"/>
      <c r="G1534" s="11"/>
      <c r="H1534" s="11"/>
      <c r="I1534" s="10" t="s">
        <v>4348</v>
      </c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</row>
    <row r="1535" spans="1:22" s="383" customFormat="1" ht="33.75" outlineLevel="1" x14ac:dyDescent="0.2">
      <c r="A1535" s="405">
        <v>1532</v>
      </c>
      <c r="C1535" s="9" t="str">
        <f t="shared" si="34"/>
        <v>6</v>
      </c>
      <c r="D1535" s="9" t="s">
        <v>4349</v>
      </c>
      <c r="E1535" s="11"/>
      <c r="F1535" s="11"/>
      <c r="G1535" s="11"/>
      <c r="H1535" s="11"/>
      <c r="I1535" s="10" t="s">
        <v>4350</v>
      </c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</row>
    <row r="1536" spans="1:22" s="383" customFormat="1" ht="33.75" outlineLevel="1" x14ac:dyDescent="0.2">
      <c r="A1536" s="405">
        <v>1533</v>
      </c>
      <c r="C1536" s="9" t="str">
        <f t="shared" si="34"/>
        <v>6</v>
      </c>
      <c r="D1536" s="9" t="s">
        <v>4351</v>
      </c>
      <c r="E1536" s="11"/>
      <c r="F1536" s="11"/>
      <c r="G1536" s="11"/>
      <c r="H1536" s="11"/>
      <c r="I1536" s="10" t="s">
        <v>4352</v>
      </c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</row>
    <row r="1537" spans="1:22" s="383" customFormat="1" ht="33.75" outlineLevel="1" x14ac:dyDescent="0.2">
      <c r="A1537" s="405">
        <v>1534</v>
      </c>
      <c r="C1537" s="9" t="str">
        <f t="shared" si="34"/>
        <v>6</v>
      </c>
      <c r="D1537" s="9" t="s">
        <v>4353</v>
      </c>
      <c r="E1537" s="11"/>
      <c r="F1537" s="11"/>
      <c r="G1537" s="11"/>
      <c r="H1537" s="11"/>
      <c r="I1537" s="10" t="s">
        <v>4354</v>
      </c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</row>
    <row r="1538" spans="1:22" s="383" customFormat="1" ht="35.25" outlineLevel="1" x14ac:dyDescent="0.2">
      <c r="A1538" s="405">
        <v>1535</v>
      </c>
      <c r="C1538" s="387" t="str">
        <f t="shared" si="34"/>
        <v/>
      </c>
      <c r="D1538" s="387"/>
      <c r="E1538" s="387"/>
      <c r="F1538" s="387"/>
      <c r="G1538" s="387"/>
      <c r="H1538" s="387"/>
      <c r="I1538" s="388" t="s">
        <v>2699</v>
      </c>
      <c r="J1538" s="387"/>
      <c r="K1538" s="387"/>
      <c r="L1538" s="387"/>
      <c r="M1538" s="387"/>
      <c r="N1538" s="387"/>
      <c r="O1538" s="387"/>
      <c r="P1538" s="387"/>
      <c r="Q1538" s="387"/>
      <c r="R1538" s="387"/>
      <c r="S1538" s="387"/>
      <c r="T1538" s="387"/>
      <c r="U1538" s="387"/>
      <c r="V1538" s="387"/>
    </row>
    <row r="1539" spans="1:22" s="383" customFormat="1" ht="35.25" outlineLevel="1" x14ac:dyDescent="0.2">
      <c r="A1539" s="405">
        <v>1536</v>
      </c>
      <c r="C1539" s="387" t="str">
        <f t="shared" si="34"/>
        <v/>
      </c>
      <c r="D1539" s="387"/>
      <c r="E1539" s="387"/>
      <c r="F1539" s="387"/>
      <c r="G1539" s="387"/>
      <c r="H1539" s="387"/>
      <c r="I1539" s="388" t="s">
        <v>2700</v>
      </c>
      <c r="J1539" s="387"/>
      <c r="K1539" s="387"/>
      <c r="L1539" s="387"/>
      <c r="M1539" s="387"/>
      <c r="N1539" s="387"/>
      <c r="O1539" s="387"/>
      <c r="P1539" s="387"/>
      <c r="Q1539" s="387"/>
      <c r="R1539" s="387"/>
      <c r="S1539" s="387"/>
      <c r="T1539" s="387"/>
      <c r="U1539" s="387"/>
      <c r="V1539" s="387"/>
    </row>
    <row r="1540" spans="1:22" s="383" customFormat="1" ht="33.75" outlineLevel="1" x14ac:dyDescent="0.2">
      <c r="A1540" s="405">
        <v>1537</v>
      </c>
      <c r="C1540" s="9" t="str">
        <f t="shared" si="34"/>
        <v>7</v>
      </c>
      <c r="D1540" s="9" t="s">
        <v>4355</v>
      </c>
      <c r="E1540" s="11"/>
      <c r="F1540" s="11"/>
      <c r="G1540" s="11"/>
      <c r="H1540" s="11"/>
      <c r="I1540" s="10" t="s">
        <v>4356</v>
      </c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</row>
    <row r="1541" spans="1:22" s="383" customFormat="1" ht="33.75" outlineLevel="1" x14ac:dyDescent="0.2">
      <c r="A1541" s="405">
        <v>1538</v>
      </c>
      <c r="C1541" s="9" t="str">
        <f t="shared" si="34"/>
        <v>7</v>
      </c>
      <c r="D1541" s="9" t="s">
        <v>4357</v>
      </c>
      <c r="E1541" s="11"/>
      <c r="F1541" s="11"/>
      <c r="G1541" s="11"/>
      <c r="H1541" s="11"/>
      <c r="I1541" s="10" t="s">
        <v>4358</v>
      </c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</row>
    <row r="1542" spans="1:22" s="383" customFormat="1" ht="33.75" outlineLevel="1" x14ac:dyDescent="0.2">
      <c r="A1542" s="405">
        <v>1539</v>
      </c>
      <c r="C1542" s="9" t="str">
        <f t="shared" ref="C1542:C1553" si="37">MID(D1542,5,1)</f>
        <v>7</v>
      </c>
      <c r="D1542" s="9" t="s">
        <v>4359</v>
      </c>
      <c r="E1542" s="11"/>
      <c r="F1542" s="11"/>
      <c r="G1542" s="11"/>
      <c r="H1542" s="11"/>
      <c r="I1542" s="10" t="s">
        <v>4360</v>
      </c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</row>
    <row r="1543" spans="1:22" s="383" customFormat="1" ht="33.75" outlineLevel="1" x14ac:dyDescent="0.2">
      <c r="A1543" s="405">
        <v>1540</v>
      </c>
      <c r="C1543" s="9" t="str">
        <f t="shared" si="37"/>
        <v>7</v>
      </c>
      <c r="D1543" s="9" t="s">
        <v>4361</v>
      </c>
      <c r="E1543" s="11"/>
      <c r="F1543" s="11"/>
      <c r="G1543" s="11"/>
      <c r="H1543" s="11"/>
      <c r="I1543" s="10" t="s">
        <v>4362</v>
      </c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</row>
    <row r="1544" spans="1:22" s="383" customFormat="1" ht="33.75" outlineLevel="1" x14ac:dyDescent="0.2">
      <c r="A1544" s="405">
        <v>1541</v>
      </c>
      <c r="C1544" s="9" t="str">
        <f t="shared" si="37"/>
        <v>7</v>
      </c>
      <c r="D1544" s="9" t="s">
        <v>4363</v>
      </c>
      <c r="E1544" s="11"/>
      <c r="F1544" s="11"/>
      <c r="G1544" s="11"/>
      <c r="H1544" s="11"/>
      <c r="I1544" s="10" t="s">
        <v>4364</v>
      </c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</row>
    <row r="1545" spans="1:22" s="383" customFormat="1" ht="33.75" outlineLevel="1" x14ac:dyDescent="0.2">
      <c r="A1545" s="405">
        <v>1542</v>
      </c>
      <c r="C1545" s="9" t="str">
        <f t="shared" si="37"/>
        <v>7</v>
      </c>
      <c r="D1545" s="9" t="s">
        <v>4365</v>
      </c>
      <c r="E1545" s="11"/>
      <c r="F1545" s="11"/>
      <c r="G1545" s="11"/>
      <c r="H1545" s="11"/>
      <c r="I1545" s="10" t="s">
        <v>4366</v>
      </c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</row>
    <row r="1546" spans="1:22" s="383" customFormat="1" ht="35.25" outlineLevel="1" x14ac:dyDescent="0.2">
      <c r="A1546" s="405">
        <v>1543</v>
      </c>
      <c r="C1546" s="387" t="str">
        <f t="shared" si="37"/>
        <v/>
      </c>
      <c r="D1546" s="387"/>
      <c r="E1546" s="387"/>
      <c r="F1546" s="387"/>
      <c r="G1546" s="387"/>
      <c r="H1546" s="387"/>
      <c r="I1546" s="388" t="s">
        <v>2701</v>
      </c>
      <c r="J1546" s="387"/>
      <c r="K1546" s="387"/>
      <c r="L1546" s="387"/>
      <c r="M1546" s="387"/>
      <c r="N1546" s="387"/>
      <c r="O1546" s="387"/>
      <c r="P1546" s="387"/>
      <c r="Q1546" s="387"/>
      <c r="R1546" s="387"/>
      <c r="S1546" s="387"/>
      <c r="T1546" s="387"/>
      <c r="U1546" s="387"/>
      <c r="V1546" s="387"/>
    </row>
    <row r="1547" spans="1:22" s="383" customFormat="1" ht="33.75" outlineLevel="1" x14ac:dyDescent="0.2">
      <c r="A1547" s="405">
        <v>1544</v>
      </c>
      <c r="C1547" s="9" t="str">
        <f t="shared" si="37"/>
        <v>8</v>
      </c>
      <c r="D1547" s="9" t="s">
        <v>4367</v>
      </c>
      <c r="E1547" s="11"/>
      <c r="F1547" s="11"/>
      <c r="G1547" s="11"/>
      <c r="H1547" s="11"/>
      <c r="I1547" s="10" t="s">
        <v>4368</v>
      </c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</row>
    <row r="1548" spans="1:22" s="383" customFormat="1" ht="33.75" outlineLevel="1" x14ac:dyDescent="0.2">
      <c r="A1548" s="405">
        <v>1545</v>
      </c>
      <c r="C1548" s="9" t="str">
        <f t="shared" si="37"/>
        <v>8</v>
      </c>
      <c r="D1548" s="9" t="s">
        <v>4369</v>
      </c>
      <c r="E1548" s="11"/>
      <c r="F1548" s="11"/>
      <c r="G1548" s="11"/>
      <c r="H1548" s="11"/>
      <c r="I1548" s="10" t="s">
        <v>4370</v>
      </c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</row>
    <row r="1549" spans="1:22" s="383" customFormat="1" ht="33.75" outlineLevel="1" x14ac:dyDescent="0.2">
      <c r="A1549" s="405">
        <v>1546</v>
      </c>
      <c r="C1549" s="9" t="str">
        <f t="shared" si="37"/>
        <v>8</v>
      </c>
      <c r="D1549" s="9" t="s">
        <v>4371</v>
      </c>
      <c r="E1549" s="11"/>
      <c r="F1549" s="11"/>
      <c r="G1549" s="11"/>
      <c r="H1549" s="11"/>
      <c r="I1549" s="10" t="s">
        <v>4372</v>
      </c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</row>
    <row r="1550" spans="1:22" s="383" customFormat="1" ht="35.25" outlineLevel="1" x14ac:dyDescent="0.2">
      <c r="A1550" s="405">
        <v>1547</v>
      </c>
      <c r="C1550" s="387" t="str">
        <f t="shared" si="37"/>
        <v/>
      </c>
      <c r="D1550" s="387"/>
      <c r="E1550" s="387"/>
      <c r="F1550" s="387"/>
      <c r="G1550" s="387"/>
      <c r="H1550" s="387"/>
      <c r="I1550" s="388" t="s">
        <v>2702</v>
      </c>
      <c r="J1550" s="387"/>
      <c r="K1550" s="387"/>
      <c r="L1550" s="387"/>
      <c r="M1550" s="387"/>
      <c r="N1550" s="387"/>
      <c r="O1550" s="387"/>
      <c r="P1550" s="387"/>
      <c r="Q1550" s="387"/>
      <c r="R1550" s="387"/>
      <c r="S1550" s="387"/>
      <c r="T1550" s="387"/>
      <c r="U1550" s="387"/>
      <c r="V1550" s="387"/>
    </row>
    <row r="1551" spans="1:22" s="383" customFormat="1" ht="33.75" outlineLevel="1" x14ac:dyDescent="0.2">
      <c r="A1551" s="405">
        <v>1548</v>
      </c>
      <c r="C1551" s="11" t="str">
        <f t="shared" si="37"/>
        <v/>
      </c>
      <c r="D1551" s="11"/>
      <c r="E1551" s="11"/>
      <c r="F1551" s="11"/>
      <c r="G1551" s="11"/>
      <c r="H1551" s="11"/>
      <c r="I1551" s="24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</row>
    <row r="1552" spans="1:22" s="383" customFormat="1" ht="33.75" x14ac:dyDescent="0.2">
      <c r="A1552" s="405">
        <v>1549</v>
      </c>
      <c r="C1552" s="11" t="str">
        <f t="shared" si="37"/>
        <v/>
      </c>
      <c r="D1552" s="11"/>
      <c r="E1552" s="11"/>
      <c r="F1552" s="11"/>
      <c r="G1552" s="11"/>
      <c r="H1552" s="11"/>
      <c r="I1552" s="24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</row>
    <row r="1553" spans="1:22" s="383" customFormat="1" ht="33.75" x14ac:dyDescent="0.2">
      <c r="A1553" s="405">
        <v>1550</v>
      </c>
      <c r="C1553" s="11" t="str">
        <f t="shared" si="37"/>
        <v/>
      </c>
      <c r="D1553" s="11"/>
      <c r="E1553" s="11"/>
      <c r="F1553" s="11"/>
      <c r="G1553" s="11"/>
      <c r="H1553" s="11"/>
      <c r="I1553" s="24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</row>
  </sheetData>
  <autoFilter ref="A3:V1553" xr:uid="{1BD2231F-3DBA-4B92-97D4-D4222849A684}"/>
  <conditionalFormatting sqref="C5:V1553">
    <cfRule type="expression" dxfId="1" priority="1">
      <formula>$V5="CANCLE"</formula>
    </cfRule>
    <cfRule type="expression" dxfId="0" priority="2">
      <formula>$V5="submitted"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E352-1305-45DA-B80A-DBEA577BB2DD}">
  <sheetPr codeName="Sheet23"/>
  <dimension ref="A1"/>
  <sheetViews>
    <sheetView workbookViewId="0">
      <selection activeCell="F20" sqref="F20"/>
    </sheetView>
  </sheetViews>
  <sheetFormatPr defaultRowHeight="14.25" x14ac:dyDescent="0.2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1937-DB2A-49D9-BFC4-501D580E2009}">
  <sheetPr codeName="Sheet24"/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253B-5554-444E-A4E8-DB2577E7F30E}">
  <sheetPr codeName="Sheet25"/>
  <dimension ref="A1:V150"/>
  <sheetViews>
    <sheetView workbookViewId="0"/>
  </sheetViews>
  <sheetFormatPr defaultRowHeight="14.25" x14ac:dyDescent="0.2"/>
  <cols>
    <col min="1" max="1" width="12.5" style="84" customWidth="1"/>
    <col min="2" max="2" width="13.5" style="83" bestFit="1" customWidth="1"/>
    <col min="3" max="3" width="14.125" style="41" bestFit="1" customWidth="1"/>
    <col min="4" max="4" width="26.625" style="84" bestFit="1" customWidth="1"/>
    <col min="5" max="5" width="18.5" style="84" bestFit="1" customWidth="1"/>
    <col min="6" max="6" width="89.125" style="41" bestFit="1" customWidth="1"/>
    <col min="7" max="7" width="22.75" style="41" bestFit="1" customWidth="1"/>
    <col min="8" max="8" width="17.5" style="41" bestFit="1" customWidth="1"/>
    <col min="9" max="9" width="18.125" style="41" bestFit="1" customWidth="1"/>
    <col min="10" max="10" width="16.75" style="41" bestFit="1" customWidth="1"/>
    <col min="11" max="11" width="23.125" style="41" bestFit="1" customWidth="1"/>
    <col min="12" max="12" width="24.25" style="41" bestFit="1" customWidth="1"/>
    <col min="13" max="13" width="23.375" style="41" bestFit="1" customWidth="1"/>
    <col min="14" max="14" width="23.75" style="41" bestFit="1" customWidth="1"/>
    <col min="15" max="15" width="25.375" style="41" bestFit="1" customWidth="1"/>
    <col min="16" max="16" width="23.625" style="41" bestFit="1" customWidth="1"/>
    <col min="17" max="17" width="19" style="85" bestFit="1" customWidth="1"/>
    <col min="18" max="18" width="26.875" style="41" customWidth="1"/>
    <col min="19" max="19" width="27.375" style="41" bestFit="1" customWidth="1"/>
    <col min="20" max="20" width="21" style="41" customWidth="1"/>
    <col min="21" max="21" width="16.625" style="41" bestFit="1" customWidth="1"/>
    <col min="22" max="22" width="66.625" style="41" bestFit="1" customWidth="1"/>
    <col min="23" max="23" width="9" style="41"/>
    <col min="24" max="24" width="8.5" style="41" bestFit="1" customWidth="1"/>
    <col min="25" max="25" width="14" style="41" bestFit="1" customWidth="1"/>
    <col min="26" max="26" width="14.625" style="41" bestFit="1" customWidth="1"/>
    <col min="27" max="16384" width="9" style="41"/>
  </cols>
  <sheetData>
    <row r="1" spans="1:22" ht="82.5" customHeight="1" x14ac:dyDescent="0.2">
      <c r="A1" s="35" t="s">
        <v>1608</v>
      </c>
      <c r="B1" s="35" t="s">
        <v>756</v>
      </c>
      <c r="C1" s="35" t="s">
        <v>1656</v>
      </c>
      <c r="D1" s="35" t="s">
        <v>439</v>
      </c>
      <c r="E1" s="35" t="s">
        <v>1657</v>
      </c>
      <c r="F1" s="35" t="s">
        <v>1658</v>
      </c>
      <c r="G1" s="35" t="s">
        <v>1654</v>
      </c>
      <c r="H1" s="36" t="s">
        <v>1659</v>
      </c>
      <c r="I1" s="35" t="s">
        <v>1660</v>
      </c>
      <c r="J1" s="35" t="s">
        <v>1661</v>
      </c>
      <c r="K1" s="36" t="s">
        <v>1662</v>
      </c>
      <c r="L1" s="35" t="s">
        <v>1663</v>
      </c>
      <c r="M1" s="35" t="s">
        <v>1664</v>
      </c>
      <c r="N1" s="36" t="s">
        <v>1665</v>
      </c>
      <c r="O1" s="35" t="s">
        <v>1666</v>
      </c>
      <c r="P1" s="35" t="s">
        <v>1667</v>
      </c>
      <c r="Q1" s="37" t="s">
        <v>17</v>
      </c>
      <c r="R1" s="38" t="s">
        <v>1668</v>
      </c>
      <c r="S1" s="39" t="s">
        <v>1669</v>
      </c>
      <c r="T1" s="40" t="s">
        <v>1655</v>
      </c>
      <c r="U1" s="39" t="s">
        <v>440</v>
      </c>
      <c r="V1" s="38" t="s">
        <v>1670</v>
      </c>
    </row>
    <row r="2" spans="1:22" x14ac:dyDescent="0.2">
      <c r="A2" s="84">
        <v>1</v>
      </c>
      <c r="B2" s="83" t="str">
        <f>'00 MASTER WORK REGISTER'!B4</f>
        <v>GEN1</v>
      </c>
    </row>
    <row r="3" spans="1:22" x14ac:dyDescent="0.2">
      <c r="A3" s="84">
        <v>2</v>
      </c>
      <c r="B3" s="83" t="str">
        <f>'00 MASTER WORK REGISTER'!B5</f>
        <v>GEN1.1</v>
      </c>
    </row>
    <row r="4" spans="1:22" x14ac:dyDescent="0.2">
      <c r="A4" s="84">
        <v>3</v>
      </c>
      <c r="B4" s="83" t="str">
        <f>'00 MASTER WORK REGISTER'!B6</f>
        <v>GEN1.2</v>
      </c>
    </row>
    <row r="5" spans="1:22" x14ac:dyDescent="0.2">
      <c r="A5" s="84">
        <v>4</v>
      </c>
      <c r="B5" s="83" t="str">
        <f>'00 MASTER WORK REGISTER'!B7</f>
        <v>GEN1.3</v>
      </c>
    </row>
    <row r="6" spans="1:22" x14ac:dyDescent="0.2">
      <c r="A6" s="84">
        <v>5</v>
      </c>
      <c r="B6" s="83" t="str">
        <f>'00 MASTER WORK REGISTER'!B8</f>
        <v>GEN1.4</v>
      </c>
    </row>
    <row r="7" spans="1:22" x14ac:dyDescent="0.2">
      <c r="A7" s="84">
        <v>6</v>
      </c>
      <c r="B7" s="83" t="str">
        <f>'00 MASTER WORK REGISTER'!B9</f>
        <v>GEN1.5</v>
      </c>
    </row>
    <row r="8" spans="1:22" x14ac:dyDescent="0.2">
      <c r="A8" s="84">
        <v>7</v>
      </c>
      <c r="B8" s="83" t="str">
        <f>'00 MASTER WORK REGISTER'!B10</f>
        <v>GEN1.6</v>
      </c>
    </row>
    <row r="9" spans="1:22" x14ac:dyDescent="0.2">
      <c r="A9" s="84">
        <v>8</v>
      </c>
      <c r="B9" s="83" t="str">
        <f>'00 MASTER WORK REGISTER'!B11</f>
        <v>GEN1.7</v>
      </c>
    </row>
    <row r="10" spans="1:22" x14ac:dyDescent="0.2">
      <c r="A10" s="84">
        <v>9</v>
      </c>
      <c r="B10" s="83" t="e">
        <f>'00 MASTER WORK REGISTER'!#REF!</f>
        <v>#REF!</v>
      </c>
    </row>
    <row r="11" spans="1:22" x14ac:dyDescent="0.2">
      <c r="A11" s="84">
        <v>10</v>
      </c>
      <c r="B11" s="83" t="e">
        <f>'00 MASTER WORK REGISTER'!#REF!</f>
        <v>#REF!</v>
      </c>
    </row>
    <row r="12" spans="1:22" x14ac:dyDescent="0.2">
      <c r="A12" s="84">
        <v>11</v>
      </c>
      <c r="B12" s="83" t="str">
        <f>'00 MASTER WORK REGISTER'!B12</f>
        <v>GEN1.10</v>
      </c>
    </row>
    <row r="13" spans="1:22" x14ac:dyDescent="0.2">
      <c r="A13" s="84">
        <v>12</v>
      </c>
      <c r="B13" s="83" t="str">
        <f>'00 MASTER WORK REGISTER'!B13</f>
        <v>GEN1.11</v>
      </c>
    </row>
    <row r="14" spans="1:22" x14ac:dyDescent="0.2">
      <c r="A14" s="84">
        <v>13</v>
      </c>
      <c r="B14" s="83" t="str">
        <f>'00 MASTER WORK REGISTER'!B14</f>
        <v>GEN1.12</v>
      </c>
    </row>
    <row r="15" spans="1:22" x14ac:dyDescent="0.2">
      <c r="A15" s="84">
        <v>14</v>
      </c>
      <c r="B15" s="83" t="str">
        <f>'00 MASTER WORK REGISTER'!B15</f>
        <v>GEN1.13</v>
      </c>
    </row>
    <row r="16" spans="1:22" x14ac:dyDescent="0.2">
      <c r="A16" s="84">
        <v>15</v>
      </c>
      <c r="B16" s="83" t="str">
        <f>'00 MASTER WORK REGISTER'!B16</f>
        <v>GEN1.14</v>
      </c>
    </row>
    <row r="17" spans="1:2" x14ac:dyDescent="0.2">
      <c r="A17" s="84">
        <v>16</v>
      </c>
      <c r="B17" s="83" t="str">
        <f>'00 MASTER WORK REGISTER'!B17</f>
        <v>GEN1.15</v>
      </c>
    </row>
    <row r="18" spans="1:2" x14ac:dyDescent="0.2">
      <c r="A18" s="84">
        <v>17</v>
      </c>
      <c r="B18" s="83" t="str">
        <f>'00 MASTER WORK REGISTER'!B18</f>
        <v>GEN1.16</v>
      </c>
    </row>
    <row r="19" spans="1:2" x14ac:dyDescent="0.2">
      <c r="A19" s="84">
        <v>18</v>
      </c>
      <c r="B19" s="83" t="str">
        <f>'00 MASTER WORK REGISTER'!B19</f>
        <v>GEN1.17</v>
      </c>
    </row>
    <row r="20" spans="1:2" x14ac:dyDescent="0.2">
      <c r="A20" s="84">
        <v>19</v>
      </c>
      <c r="B20" s="83" t="e">
        <f>'00 MASTER WORK REGISTER'!#REF!</f>
        <v>#REF!</v>
      </c>
    </row>
    <row r="21" spans="1:2" x14ac:dyDescent="0.2">
      <c r="A21" s="84">
        <v>20</v>
      </c>
      <c r="B21" s="83" t="str">
        <f>'00 MASTER WORK REGISTER'!B20</f>
        <v>GEN1.19</v>
      </c>
    </row>
    <row r="22" spans="1:2" x14ac:dyDescent="0.2">
      <c r="A22" s="84">
        <v>21</v>
      </c>
      <c r="B22" s="83" t="str">
        <f>'00 MASTER WORK REGISTER'!B21</f>
        <v>GEN1.20</v>
      </c>
    </row>
    <row r="23" spans="1:2" x14ac:dyDescent="0.2">
      <c r="A23" s="84">
        <v>22</v>
      </c>
      <c r="B23" s="83" t="str">
        <f>'00 MASTER WORK REGISTER'!B22</f>
        <v>GEN2</v>
      </c>
    </row>
    <row r="24" spans="1:2" x14ac:dyDescent="0.2">
      <c r="A24" s="84">
        <v>23</v>
      </c>
      <c r="B24" s="83" t="str">
        <f>'00 MASTER WORK REGISTER'!B23</f>
        <v>GEN3</v>
      </c>
    </row>
    <row r="25" spans="1:2" x14ac:dyDescent="0.2">
      <c r="A25" s="84">
        <v>24</v>
      </c>
      <c r="B25" s="83" t="str">
        <f>'00 MASTER WORK REGISTER'!B24</f>
        <v>GEN4</v>
      </c>
    </row>
    <row r="26" spans="1:2" x14ac:dyDescent="0.2">
      <c r="A26" s="84">
        <v>25</v>
      </c>
      <c r="B26" s="83" t="str">
        <f>'00 MASTER WORK REGISTER'!B28</f>
        <v>GEN5</v>
      </c>
    </row>
    <row r="27" spans="1:2" x14ac:dyDescent="0.2">
      <c r="A27" s="84">
        <v>26</v>
      </c>
      <c r="B27" s="83" t="str">
        <f>'00 MASTER WORK REGISTER'!B29</f>
        <v>GEN6</v>
      </c>
    </row>
    <row r="28" spans="1:2" x14ac:dyDescent="0.2">
      <c r="A28" s="84">
        <v>27</v>
      </c>
      <c r="B28" s="83" t="str">
        <f>'00 MASTER WORK REGISTER'!B30</f>
        <v>GEN6.1</v>
      </c>
    </row>
    <row r="29" spans="1:2" x14ac:dyDescent="0.2">
      <c r="A29" s="84">
        <v>28</v>
      </c>
      <c r="B29" s="83" t="str">
        <f>'00 MASTER WORK REGISTER'!B31</f>
        <v>GEN6.2</v>
      </c>
    </row>
    <row r="30" spans="1:2" x14ac:dyDescent="0.2">
      <c r="A30" s="84">
        <v>29</v>
      </c>
      <c r="B30" s="83" t="str">
        <f>'00 MASTER WORK REGISTER'!B32</f>
        <v>GEN7</v>
      </c>
    </row>
    <row r="31" spans="1:2" x14ac:dyDescent="0.2">
      <c r="A31" s="84">
        <v>30</v>
      </c>
      <c r="B31" s="83" t="str">
        <f>'00 MASTER WORK REGISTER'!B33</f>
        <v>GEN7.1</v>
      </c>
    </row>
    <row r="32" spans="1:2" x14ac:dyDescent="0.2">
      <c r="A32" s="84">
        <v>31</v>
      </c>
      <c r="B32" s="83" t="str">
        <f>'00 MASTER WORK REGISTER'!B34</f>
        <v>GEN7.2</v>
      </c>
    </row>
    <row r="33" spans="1:2" x14ac:dyDescent="0.2">
      <c r="A33" s="84">
        <v>32</v>
      </c>
      <c r="B33" s="83" t="str">
        <f>'00 MASTER WORK REGISTER'!B35</f>
        <v>GEN8</v>
      </c>
    </row>
    <row r="34" spans="1:2" x14ac:dyDescent="0.2">
      <c r="A34" s="84">
        <v>33</v>
      </c>
      <c r="B34" s="83" t="str">
        <f>'00 MASTER WORK REGISTER'!B36</f>
        <v>GEN8.1</v>
      </c>
    </row>
    <row r="35" spans="1:2" x14ac:dyDescent="0.2">
      <c r="A35" s="84">
        <v>34</v>
      </c>
      <c r="B35" s="83" t="str">
        <f>'00 MASTER WORK REGISTER'!B37</f>
        <v>GEN8.2</v>
      </c>
    </row>
    <row r="36" spans="1:2" x14ac:dyDescent="0.2">
      <c r="A36" s="84">
        <v>35</v>
      </c>
      <c r="B36" s="83" t="str">
        <f>'00 MASTER WORK REGISTER'!B38</f>
        <v>GEN9</v>
      </c>
    </row>
    <row r="37" spans="1:2" x14ac:dyDescent="0.2">
      <c r="A37" s="84">
        <v>36</v>
      </c>
      <c r="B37" s="83" t="str">
        <f>'00 MASTER WORK REGISTER'!B39</f>
        <v>GEN10.1</v>
      </c>
    </row>
    <row r="38" spans="1:2" x14ac:dyDescent="0.2">
      <c r="A38" s="84">
        <v>37</v>
      </c>
      <c r="B38" s="83" t="str">
        <f>'00 MASTER WORK REGISTER'!B40</f>
        <v>GEN10.2</v>
      </c>
    </row>
    <row r="39" spans="1:2" x14ac:dyDescent="0.2">
      <c r="A39" s="84">
        <v>38</v>
      </c>
      <c r="B39" s="83" t="str">
        <f>'00 MASTER WORK REGISTER'!B41</f>
        <v>GEN10.3</v>
      </c>
    </row>
    <row r="40" spans="1:2" x14ac:dyDescent="0.2">
      <c r="A40" s="84">
        <v>39</v>
      </c>
      <c r="B40" s="83" t="str">
        <f>'00 MASTER WORK REGISTER'!B42</f>
        <v>GEN11</v>
      </c>
    </row>
    <row r="41" spans="1:2" x14ac:dyDescent="0.2">
      <c r="A41" s="84">
        <v>40</v>
      </c>
      <c r="B41" s="83" t="str">
        <f>'00 MASTER WORK REGISTER'!B43</f>
        <v>GEN12</v>
      </c>
    </row>
    <row r="42" spans="1:2" x14ac:dyDescent="0.2">
      <c r="A42" s="84">
        <v>41</v>
      </c>
      <c r="B42" s="83" t="str">
        <f>'00 MASTER WORK REGISTER'!B44</f>
        <v>GEN12.1</v>
      </c>
    </row>
    <row r="43" spans="1:2" x14ac:dyDescent="0.2">
      <c r="A43" s="84">
        <v>42</v>
      </c>
      <c r="B43" s="83" t="str">
        <f>'00 MASTER WORK REGISTER'!B45</f>
        <v>GEN12.2</v>
      </c>
    </row>
    <row r="44" spans="1:2" x14ac:dyDescent="0.2">
      <c r="A44" s="84">
        <v>43</v>
      </c>
      <c r="B44" s="83" t="str">
        <f>'00 MASTER WORK REGISTER'!B46</f>
        <v>GEN13</v>
      </c>
    </row>
    <row r="45" spans="1:2" x14ac:dyDescent="0.2">
      <c r="A45" s="84">
        <v>44</v>
      </c>
      <c r="B45" s="83" t="str">
        <f>'00 MASTER WORK REGISTER'!B47</f>
        <v>GEN14</v>
      </c>
    </row>
    <row r="46" spans="1:2" x14ac:dyDescent="0.2">
      <c r="A46" s="84">
        <v>45</v>
      </c>
      <c r="B46" s="83" t="str">
        <f>'00 MASTER WORK REGISTER'!B48</f>
        <v>GEN14.1</v>
      </c>
    </row>
    <row r="47" spans="1:2" x14ac:dyDescent="0.2">
      <c r="A47" s="84">
        <v>46</v>
      </c>
      <c r="B47" s="83" t="str">
        <f>'00 MASTER WORK REGISTER'!B49</f>
        <v>GEN14.2</v>
      </c>
    </row>
    <row r="48" spans="1:2" x14ac:dyDescent="0.2">
      <c r="A48" s="84">
        <v>47</v>
      </c>
      <c r="B48" s="83" t="str">
        <f>'00 MASTER WORK REGISTER'!B50</f>
        <v>GEN15</v>
      </c>
    </row>
    <row r="49" spans="1:2" x14ac:dyDescent="0.2">
      <c r="A49" s="84">
        <v>48</v>
      </c>
      <c r="B49" s="83" t="str">
        <f>'00 MASTER WORK REGISTER'!B51</f>
        <v>GEN16</v>
      </c>
    </row>
    <row r="50" spans="1:2" x14ac:dyDescent="0.2">
      <c r="A50" s="84">
        <v>49</v>
      </c>
      <c r="B50" s="83" t="str">
        <f>'00 MASTER WORK REGISTER'!B52</f>
        <v>GEN17</v>
      </c>
    </row>
    <row r="51" spans="1:2" x14ac:dyDescent="0.2">
      <c r="A51" s="84">
        <v>50</v>
      </c>
      <c r="B51" s="83" t="e">
        <f>'00 MASTER WORK REGISTER'!#REF!</f>
        <v>#REF!</v>
      </c>
    </row>
    <row r="52" spans="1:2" x14ac:dyDescent="0.2">
      <c r="A52" s="84">
        <v>51</v>
      </c>
      <c r="B52" s="83" t="e">
        <f>'00 MASTER WORK REGISTER'!#REF!</f>
        <v>#REF!</v>
      </c>
    </row>
    <row r="53" spans="1:2" x14ac:dyDescent="0.2">
      <c r="A53" s="84">
        <v>52</v>
      </c>
      <c r="B53" s="83" t="str">
        <f>'00 MASTER WORK REGISTER'!B55</f>
        <v>GEN19.1</v>
      </c>
    </row>
    <row r="54" spans="1:2" x14ac:dyDescent="0.2">
      <c r="A54" s="84">
        <v>53</v>
      </c>
      <c r="B54" s="83" t="str">
        <f>'00 MASTER WORK REGISTER'!B56</f>
        <v>GEN19.2</v>
      </c>
    </row>
    <row r="55" spans="1:2" x14ac:dyDescent="0.2">
      <c r="A55" s="84">
        <v>54</v>
      </c>
      <c r="B55" s="83" t="str">
        <f>'00 MASTER WORK REGISTER'!B57</f>
        <v>GEN20</v>
      </c>
    </row>
    <row r="56" spans="1:2" x14ac:dyDescent="0.2">
      <c r="A56" s="84">
        <v>55</v>
      </c>
      <c r="B56" s="83" t="str">
        <f>'00 MASTER WORK REGISTER'!B58</f>
        <v>GEN21</v>
      </c>
    </row>
    <row r="57" spans="1:2" x14ac:dyDescent="0.2">
      <c r="A57" s="84">
        <v>56</v>
      </c>
      <c r="B57" s="83" t="str">
        <f>'00 MASTER WORK REGISTER'!B59</f>
        <v>GEN22</v>
      </c>
    </row>
    <row r="58" spans="1:2" x14ac:dyDescent="0.2">
      <c r="A58" s="84">
        <v>57</v>
      </c>
      <c r="B58" s="83" t="str">
        <f>'00 MASTER WORK REGISTER'!B60</f>
        <v>GEN23</v>
      </c>
    </row>
    <row r="59" spans="1:2" x14ac:dyDescent="0.2">
      <c r="A59" s="84">
        <v>58</v>
      </c>
      <c r="B59" s="83" t="str">
        <f>'00 MASTER WORK REGISTER'!B61</f>
        <v>PSD1</v>
      </c>
    </row>
    <row r="60" spans="1:2" x14ac:dyDescent="0.2">
      <c r="A60" s="84">
        <v>59</v>
      </c>
      <c r="B60" s="83" t="str">
        <f>'00 MASTER WORK REGISTER'!B62</f>
        <v>PSD2</v>
      </c>
    </row>
    <row r="61" spans="1:2" x14ac:dyDescent="0.2">
      <c r="A61" s="84">
        <v>60</v>
      </c>
      <c r="B61" s="83" t="str">
        <f>'00 MASTER WORK REGISTER'!B63</f>
        <v>PSD3</v>
      </c>
    </row>
    <row r="62" spans="1:2" x14ac:dyDescent="0.2">
      <c r="A62" s="84">
        <v>61</v>
      </c>
      <c r="B62" s="83" t="str">
        <f>'00 MASTER WORK REGISTER'!B64</f>
        <v>PSD4</v>
      </c>
    </row>
    <row r="63" spans="1:2" x14ac:dyDescent="0.2">
      <c r="A63" s="84">
        <v>62</v>
      </c>
      <c r="B63" s="83" t="str">
        <f>'00 MASTER WORK REGISTER'!B65</f>
        <v>AFC1</v>
      </c>
    </row>
    <row r="64" spans="1:2" x14ac:dyDescent="0.2">
      <c r="A64" s="84">
        <v>63</v>
      </c>
      <c r="B64" s="83" t="str">
        <f>'00 MASTER WORK REGISTER'!B66</f>
        <v>AFC2</v>
      </c>
    </row>
    <row r="65" spans="1:2" x14ac:dyDescent="0.2">
      <c r="A65" s="84">
        <v>64</v>
      </c>
      <c r="B65" s="83" t="str">
        <f>'00 MASTER WORK REGISTER'!B67</f>
        <v>AFC3</v>
      </c>
    </row>
    <row r="66" spans="1:2" x14ac:dyDescent="0.2">
      <c r="A66" s="84">
        <v>65</v>
      </c>
      <c r="B66" s="83" t="str">
        <f>'00 MASTER WORK REGISTER'!B68</f>
        <v>AFC4</v>
      </c>
    </row>
    <row r="67" spans="1:2" x14ac:dyDescent="0.2">
      <c r="A67" s="84">
        <v>66</v>
      </c>
      <c r="B67" s="83" t="str">
        <f>'00 MASTER WORK REGISTER'!B69</f>
        <v>SIG1</v>
      </c>
    </row>
    <row r="68" spans="1:2" x14ac:dyDescent="0.2">
      <c r="A68" s="84">
        <v>67</v>
      </c>
      <c r="B68" s="83" t="str">
        <f>'00 MASTER WORK REGISTER'!B70</f>
        <v>SIG2</v>
      </c>
    </row>
    <row r="69" spans="1:2" x14ac:dyDescent="0.2">
      <c r="A69" s="84">
        <v>68</v>
      </c>
      <c r="B69" s="83" t="str">
        <f>'00 MASTER WORK REGISTER'!B71</f>
        <v>SIG3</v>
      </c>
    </row>
    <row r="70" spans="1:2" x14ac:dyDescent="0.2">
      <c r="A70" s="84">
        <v>69</v>
      </c>
      <c r="B70" s="83" t="str">
        <f>'00 MASTER WORK REGISTER'!B72</f>
        <v>SIG4</v>
      </c>
    </row>
    <row r="71" spans="1:2" x14ac:dyDescent="0.2">
      <c r="A71" s="84">
        <v>70</v>
      </c>
      <c r="B71" s="83" t="str">
        <f>'00 MASTER WORK REGISTER'!B73</f>
        <v>SIG5</v>
      </c>
    </row>
    <row r="72" spans="1:2" x14ac:dyDescent="0.2">
      <c r="A72" s="84">
        <v>71</v>
      </c>
      <c r="B72" s="83" t="str">
        <f>'00 MASTER WORK REGISTER'!B74</f>
        <v>DWE1</v>
      </c>
    </row>
    <row r="73" spans="1:2" x14ac:dyDescent="0.2">
      <c r="A73" s="84">
        <v>72</v>
      </c>
      <c r="B73" s="83" t="str">
        <f>'00 MASTER WORK REGISTER'!B75</f>
        <v>DWE2</v>
      </c>
    </row>
    <row r="74" spans="1:2" x14ac:dyDescent="0.2">
      <c r="A74" s="84">
        <v>73</v>
      </c>
      <c r="B74" s="83" t="str">
        <f>'00 MASTER WORK REGISTER'!B76</f>
        <v>DWE3</v>
      </c>
    </row>
    <row r="75" spans="1:2" x14ac:dyDescent="0.2">
      <c r="A75" s="84">
        <v>74</v>
      </c>
      <c r="B75" s="83" t="str">
        <f>'00 MASTER WORK REGISTER'!B77</f>
        <v>DWE4</v>
      </c>
    </row>
    <row r="76" spans="1:2" x14ac:dyDescent="0.2">
      <c r="A76" s="84">
        <v>75</v>
      </c>
      <c r="B76" s="83" t="str">
        <f>'00 MASTER WORK REGISTER'!B78</f>
        <v>DWE5</v>
      </c>
    </row>
    <row r="77" spans="1:2" x14ac:dyDescent="0.2">
      <c r="A77" s="84">
        <v>76</v>
      </c>
      <c r="B77" s="83" t="str">
        <f>'00 MASTER WORK REGISTER'!B79</f>
        <v>DWE6</v>
      </c>
    </row>
    <row r="78" spans="1:2" x14ac:dyDescent="0.2">
      <c r="A78" s="84">
        <v>77</v>
      </c>
      <c r="B78" s="83" t="str">
        <f>'00 MASTER WORK REGISTER'!B80</f>
        <v>DWE7</v>
      </c>
    </row>
    <row r="79" spans="1:2" x14ac:dyDescent="0.2">
      <c r="A79" s="84">
        <v>78</v>
      </c>
      <c r="B79" s="83" t="str">
        <f>'00 MASTER WORK REGISTER'!B81</f>
        <v>DWE8</v>
      </c>
    </row>
    <row r="80" spans="1:2" x14ac:dyDescent="0.2">
      <c r="A80" s="84">
        <v>79</v>
      </c>
      <c r="B80" s="83" t="str">
        <f>'00 MASTER WORK REGISTER'!B82</f>
        <v>DWE9</v>
      </c>
    </row>
    <row r="81" spans="1:2" x14ac:dyDescent="0.2">
      <c r="A81" s="84">
        <v>80</v>
      </c>
      <c r="B81" s="83" t="str">
        <f>'00 MASTER WORK REGISTER'!B83</f>
        <v>DWE10</v>
      </c>
    </row>
    <row r="82" spans="1:2" x14ac:dyDescent="0.2">
      <c r="A82" s="84">
        <v>81</v>
      </c>
      <c r="B82" s="83" t="str">
        <f>'00 MASTER WORK REGISTER'!B84</f>
        <v>DWE11</v>
      </c>
    </row>
    <row r="83" spans="1:2" x14ac:dyDescent="0.2">
      <c r="A83" s="84">
        <v>82</v>
      </c>
      <c r="B83" s="83" t="str">
        <f>'00 MASTER WORK REGISTER'!B85</f>
        <v>DWE12</v>
      </c>
    </row>
    <row r="84" spans="1:2" x14ac:dyDescent="0.2">
      <c r="A84" s="84">
        <v>83</v>
      </c>
      <c r="B84" s="83" t="str">
        <f>'00 MASTER WORK REGISTER'!B86</f>
        <v>DWE13</v>
      </c>
    </row>
    <row r="85" spans="1:2" x14ac:dyDescent="0.2">
      <c r="A85" s="84">
        <v>84</v>
      </c>
      <c r="B85" s="83" t="str">
        <f>'00 MASTER WORK REGISTER'!B87</f>
        <v>DWE14</v>
      </c>
    </row>
    <row r="86" spans="1:2" x14ac:dyDescent="0.2">
      <c r="A86" s="84">
        <v>85</v>
      </c>
      <c r="B86" s="83" t="str">
        <f>'00 MASTER WORK REGISTER'!B88</f>
        <v>DWE15</v>
      </c>
    </row>
    <row r="87" spans="1:2" x14ac:dyDescent="0.2">
      <c r="A87" s="84">
        <v>86</v>
      </c>
      <c r="B87" s="83" t="str">
        <f>'00 MASTER WORK REGISTER'!B89</f>
        <v>DWE16</v>
      </c>
    </row>
    <row r="88" spans="1:2" x14ac:dyDescent="0.2">
      <c r="A88" s="84">
        <v>87</v>
      </c>
      <c r="B88" s="83" t="str">
        <f>'00 MASTER WORK REGISTER'!B90</f>
        <v>DWE17</v>
      </c>
    </row>
    <row r="89" spans="1:2" x14ac:dyDescent="0.2">
      <c r="A89" s="84">
        <v>88</v>
      </c>
      <c r="B89" s="83" t="str">
        <f>'00 MASTER WORK REGISTER'!B91</f>
        <v>DWE18</v>
      </c>
    </row>
    <row r="90" spans="1:2" x14ac:dyDescent="0.2">
      <c r="A90" s="84">
        <v>89</v>
      </c>
      <c r="B90" s="83" t="str">
        <f>'00 MASTER WORK REGISTER'!B92</f>
        <v>DWE19</v>
      </c>
    </row>
    <row r="91" spans="1:2" x14ac:dyDescent="0.2">
      <c r="A91" s="84">
        <v>90</v>
      </c>
      <c r="B91" s="83" t="str">
        <f>'00 MASTER WORK REGISTER'!B93</f>
        <v>DWE19.1</v>
      </c>
    </row>
    <row r="92" spans="1:2" x14ac:dyDescent="0.2">
      <c r="A92" s="84">
        <v>91</v>
      </c>
      <c r="B92" s="83" t="str">
        <f>'00 MASTER WORK REGISTER'!B94</f>
        <v>DWE19.2</v>
      </c>
    </row>
    <row r="93" spans="1:2" x14ac:dyDescent="0.2">
      <c r="A93" s="84">
        <v>92</v>
      </c>
      <c r="B93" s="83" t="str">
        <f>'00 MASTER WORK REGISTER'!B95</f>
        <v>DWE19.3</v>
      </c>
    </row>
    <row r="94" spans="1:2" x14ac:dyDescent="0.2">
      <c r="A94" s="84">
        <v>93</v>
      </c>
      <c r="B94" s="83" t="str">
        <f>'00 MASTER WORK REGISTER'!B96</f>
        <v>DWE19.4</v>
      </c>
    </row>
    <row r="95" spans="1:2" x14ac:dyDescent="0.2">
      <c r="A95" s="84">
        <v>94</v>
      </c>
      <c r="B95" s="83" t="str">
        <f>'00 MASTER WORK REGISTER'!B97</f>
        <v>DWE19.5</v>
      </c>
    </row>
    <row r="96" spans="1:2" x14ac:dyDescent="0.2">
      <c r="A96" s="84">
        <v>95</v>
      </c>
      <c r="B96" s="83" t="str">
        <f>'00 MASTER WORK REGISTER'!B98</f>
        <v>DWE19.6</v>
      </c>
    </row>
    <row r="97" spans="1:2" x14ac:dyDescent="0.2">
      <c r="A97" s="84">
        <v>96</v>
      </c>
      <c r="B97" s="83" t="str">
        <f>'00 MASTER WORK REGISTER'!B99</f>
        <v>DWE19.7</v>
      </c>
    </row>
    <row r="98" spans="1:2" x14ac:dyDescent="0.2">
      <c r="A98" s="84">
        <v>97</v>
      </c>
      <c r="B98" s="83" t="str">
        <f>'00 MASTER WORK REGISTER'!B100</f>
        <v>DWE19.8</v>
      </c>
    </row>
    <row r="99" spans="1:2" x14ac:dyDescent="0.2">
      <c r="A99" s="84">
        <v>98</v>
      </c>
      <c r="B99" s="83" t="str">
        <f>'00 MASTER WORK REGISTER'!B101</f>
        <v>DWE19.9</v>
      </c>
    </row>
    <row r="100" spans="1:2" x14ac:dyDescent="0.2">
      <c r="A100" s="84">
        <v>99</v>
      </c>
      <c r="B100" s="83" t="str">
        <f>'00 MASTER WORK REGISTER'!B102</f>
        <v>DWE20</v>
      </c>
    </row>
    <row r="101" spans="1:2" x14ac:dyDescent="0.2">
      <c r="A101" s="84">
        <v>100</v>
      </c>
      <c r="B101" s="83" t="str">
        <f>'00 MASTER WORK REGISTER'!B103</f>
        <v>PSY1</v>
      </c>
    </row>
    <row r="102" spans="1:2" x14ac:dyDescent="0.2">
      <c r="A102" s="84">
        <v>101</v>
      </c>
      <c r="B102" s="83" t="str">
        <f>'00 MASTER WORK REGISTER'!B104</f>
        <v>PSY2</v>
      </c>
    </row>
    <row r="103" spans="1:2" x14ac:dyDescent="0.2">
      <c r="A103" s="84">
        <v>102</v>
      </c>
      <c r="B103" s="83" t="str">
        <f>'00 MASTER WORK REGISTER'!B105</f>
        <v>PSY3</v>
      </c>
    </row>
    <row r="104" spans="1:2" x14ac:dyDescent="0.2">
      <c r="A104" s="84">
        <v>103</v>
      </c>
      <c r="B104" s="83" t="str">
        <f>'00 MASTER WORK REGISTER'!B106</f>
        <v>PSY4</v>
      </c>
    </row>
    <row r="105" spans="1:2" x14ac:dyDescent="0.2">
      <c r="A105" s="84">
        <v>104</v>
      </c>
      <c r="B105" s="83" t="str">
        <f>'00 MASTER WORK REGISTER'!B107</f>
        <v>SCA1</v>
      </c>
    </row>
    <row r="106" spans="1:2" x14ac:dyDescent="0.2">
      <c r="A106" s="84">
        <v>105</v>
      </c>
      <c r="B106" s="83" t="str">
        <f>'00 MASTER WORK REGISTER'!B108</f>
        <v>SCA2</v>
      </c>
    </row>
    <row r="107" spans="1:2" x14ac:dyDescent="0.2">
      <c r="A107" s="84">
        <v>106</v>
      </c>
      <c r="B107" s="83" t="str">
        <f>'00 MASTER WORK REGISTER'!B109</f>
        <v>SCA3</v>
      </c>
    </row>
    <row r="108" spans="1:2" x14ac:dyDescent="0.2">
      <c r="A108" s="84">
        <v>107</v>
      </c>
      <c r="B108" s="83" t="str">
        <f>'00 MASTER WORK REGISTER'!B110</f>
        <v>SCA4</v>
      </c>
    </row>
    <row r="109" spans="1:2" x14ac:dyDescent="0.2">
      <c r="A109" s="84">
        <v>108</v>
      </c>
      <c r="B109" s="83" t="str">
        <f>'00 MASTER WORK REGISTER'!B111</f>
        <v>COM1</v>
      </c>
    </row>
    <row r="110" spans="1:2" x14ac:dyDescent="0.2">
      <c r="A110" s="84">
        <v>109</v>
      </c>
      <c r="B110" s="83" t="str">
        <f>'00 MASTER WORK REGISTER'!B112</f>
        <v>COM2</v>
      </c>
    </row>
    <row r="111" spans="1:2" x14ac:dyDescent="0.2">
      <c r="A111" s="84">
        <v>110</v>
      </c>
      <c r="B111" s="83" t="str">
        <f>'00 MASTER WORK REGISTER'!B113</f>
        <v>COM3</v>
      </c>
    </row>
    <row r="112" spans="1:2" x14ac:dyDescent="0.2">
      <c r="A112" s="84">
        <v>111</v>
      </c>
      <c r="B112" s="83" t="str">
        <f>'00 MASTER WORK REGISTER'!B114</f>
        <v>COM4</v>
      </c>
    </row>
    <row r="113" spans="1:2" x14ac:dyDescent="0.2">
      <c r="A113" s="84">
        <v>112</v>
      </c>
      <c r="B113" s="83" t="str">
        <f>'00 MASTER WORK REGISTER'!B115</f>
        <v>COM5</v>
      </c>
    </row>
    <row r="114" spans="1:2" x14ac:dyDescent="0.2">
      <c r="A114" s="84">
        <v>113</v>
      </c>
      <c r="B114" s="83" t="str">
        <f>'00 MASTER WORK REGISTER'!B116</f>
        <v>COM6</v>
      </c>
    </row>
    <row r="115" spans="1:2" x14ac:dyDescent="0.2">
      <c r="A115" s="84">
        <v>114</v>
      </c>
      <c r="B115" s="83" t="str">
        <f>'00 MASTER WORK REGISTER'!B117</f>
        <v>COM7</v>
      </c>
    </row>
    <row r="116" spans="1:2" x14ac:dyDescent="0.2">
      <c r="A116" s="84">
        <v>115</v>
      </c>
      <c r="B116" s="83" t="str">
        <f>'00 MASTER WORK REGISTER'!B118</f>
        <v>COM8</v>
      </c>
    </row>
    <row r="117" spans="1:2" x14ac:dyDescent="0.2">
      <c r="A117" s="84">
        <v>116</v>
      </c>
      <c r="B117" s="83" t="str">
        <f>'00 MASTER WORK REGISTER'!B119</f>
        <v>COM9</v>
      </c>
    </row>
    <row r="118" spans="1:2" x14ac:dyDescent="0.2">
      <c r="A118" s="84">
        <v>117</v>
      </c>
    </row>
    <row r="119" spans="1:2" x14ac:dyDescent="0.2">
      <c r="A119" s="84">
        <v>118</v>
      </c>
    </row>
    <row r="120" spans="1:2" x14ac:dyDescent="0.2">
      <c r="A120" s="84">
        <v>119</v>
      </c>
    </row>
    <row r="121" spans="1:2" x14ac:dyDescent="0.2">
      <c r="A121" s="84">
        <v>120</v>
      </c>
    </row>
    <row r="122" spans="1:2" x14ac:dyDescent="0.2">
      <c r="A122" s="84">
        <v>121</v>
      </c>
    </row>
    <row r="123" spans="1:2" x14ac:dyDescent="0.2">
      <c r="A123" s="84">
        <v>122</v>
      </c>
    </row>
    <row r="124" spans="1:2" x14ac:dyDescent="0.2">
      <c r="A124" s="84">
        <v>123</v>
      </c>
    </row>
    <row r="125" spans="1:2" x14ac:dyDescent="0.2">
      <c r="A125" s="84">
        <v>124</v>
      </c>
    </row>
    <row r="126" spans="1:2" x14ac:dyDescent="0.2">
      <c r="A126" s="84">
        <v>125</v>
      </c>
    </row>
    <row r="127" spans="1:2" x14ac:dyDescent="0.2">
      <c r="A127" s="84">
        <v>126</v>
      </c>
    </row>
    <row r="128" spans="1:2" x14ac:dyDescent="0.2">
      <c r="A128" s="84">
        <v>127</v>
      </c>
    </row>
    <row r="129" spans="1:1" x14ac:dyDescent="0.2">
      <c r="A129" s="84">
        <v>128</v>
      </c>
    </row>
    <row r="130" spans="1:1" x14ac:dyDescent="0.2">
      <c r="A130" s="84">
        <v>129</v>
      </c>
    </row>
    <row r="131" spans="1:1" x14ac:dyDescent="0.2">
      <c r="A131" s="84">
        <v>130</v>
      </c>
    </row>
    <row r="132" spans="1:1" x14ac:dyDescent="0.2">
      <c r="A132" s="84">
        <v>131</v>
      </c>
    </row>
    <row r="133" spans="1:1" x14ac:dyDescent="0.2">
      <c r="A133" s="84">
        <v>132</v>
      </c>
    </row>
    <row r="134" spans="1:1" x14ac:dyDescent="0.2">
      <c r="A134" s="84">
        <v>133</v>
      </c>
    </row>
    <row r="135" spans="1:1" x14ac:dyDescent="0.2">
      <c r="A135" s="84">
        <v>134</v>
      </c>
    </row>
    <row r="136" spans="1:1" x14ac:dyDescent="0.2">
      <c r="A136" s="84">
        <v>135</v>
      </c>
    </row>
    <row r="137" spans="1:1" x14ac:dyDescent="0.2">
      <c r="A137" s="84">
        <v>136</v>
      </c>
    </row>
    <row r="138" spans="1:1" x14ac:dyDescent="0.2">
      <c r="A138" s="84">
        <v>137</v>
      </c>
    </row>
    <row r="139" spans="1:1" x14ac:dyDescent="0.2">
      <c r="A139" s="84">
        <v>138</v>
      </c>
    </row>
    <row r="140" spans="1:1" x14ac:dyDescent="0.2">
      <c r="A140" s="84">
        <v>139</v>
      </c>
    </row>
    <row r="141" spans="1:1" x14ac:dyDescent="0.2">
      <c r="A141" s="84">
        <v>140</v>
      </c>
    </row>
    <row r="142" spans="1:1" x14ac:dyDescent="0.2">
      <c r="A142" s="84">
        <v>141</v>
      </c>
    </row>
    <row r="143" spans="1:1" x14ac:dyDescent="0.2">
      <c r="A143" s="84">
        <v>142</v>
      </c>
    </row>
    <row r="144" spans="1:1" x14ac:dyDescent="0.2">
      <c r="A144" s="84">
        <v>143</v>
      </c>
    </row>
    <row r="145" spans="1:1" x14ac:dyDescent="0.2">
      <c r="A145" s="84">
        <v>144</v>
      </c>
    </row>
    <row r="146" spans="1:1" x14ac:dyDescent="0.2">
      <c r="A146" s="84">
        <v>145</v>
      </c>
    </row>
    <row r="147" spans="1:1" x14ac:dyDescent="0.2">
      <c r="A147" s="84">
        <v>146</v>
      </c>
    </row>
    <row r="148" spans="1:1" x14ac:dyDescent="0.2">
      <c r="A148" s="84">
        <v>147</v>
      </c>
    </row>
    <row r="149" spans="1:1" x14ac:dyDescent="0.2">
      <c r="A149" s="84">
        <v>148</v>
      </c>
    </row>
    <row r="150" spans="1:1" x14ac:dyDescent="0.2">
      <c r="A150" s="84">
        <v>149</v>
      </c>
    </row>
  </sheetData>
  <autoFilter ref="A1:T1" xr:uid="{34D74D62-713F-4A8B-B02E-9BDDB67FA959}"/>
  <conditionalFormatting sqref="H1:H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{D74569F6-BBD0-4689-9760-5DEE7AE2068A}</x14:id>
        </ext>
      </extLst>
    </cfRule>
  </conditionalFormatting>
  <conditionalFormatting sqref="H1:J1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{6D67F7D0-83CF-4BEC-9369-C9BDE2EC838A}</x14:id>
        </ext>
      </extLst>
    </cfRule>
  </conditionalFormatting>
  <conditionalFormatting sqref="K1:K1048576 N1:N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{0F261F52-3709-4E30-B8F4-CCB402157DBB}</x14:id>
        </ext>
      </extLst>
    </cfRule>
  </conditionalFormatting>
  <conditionalFormatting sqref="K1:M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{929E9A63-70F8-4BC0-86C3-E3CA1713E9FC}</x14:id>
        </ext>
      </extLst>
    </cfRule>
  </conditionalFormatting>
  <conditionalFormatting sqref="N1:P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{E79AC80D-8277-4DEB-A5BF-FC3DD66F98B7}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4569F6-BBD0-4689-9760-5DEE7AE206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6D67F7D0-83CF-4BEC-9369-C9BDE2EC83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H1:J1</xm:sqref>
        </x14:conditionalFormatting>
        <x14:conditionalFormatting xmlns:xm="http://schemas.microsoft.com/office/excel/2006/main">
          <x14:cfRule type="dataBar" id="{0F261F52-3709-4E30-B8F4-CCB402157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K1:K1048576 N1:N1048576</xm:sqref>
        </x14:conditionalFormatting>
        <x14:conditionalFormatting xmlns:xm="http://schemas.microsoft.com/office/excel/2006/main">
          <x14:cfRule type="dataBar" id="{929E9A63-70F8-4BC0-86C3-E3CA1713E9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K1:M1</xm:sqref>
        </x14:conditionalFormatting>
        <x14:conditionalFormatting xmlns:xm="http://schemas.microsoft.com/office/excel/2006/main">
          <x14:cfRule type="dataBar" id="{E79AC80D-8277-4DEB-A5BF-FC3DD66F98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N1:P1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13</vt:i4>
      </vt:variant>
    </vt:vector>
  </HeadingPairs>
  <TitlesOfParts>
    <vt:vector size="38" baseType="lpstr">
      <vt:lpstr>information</vt:lpstr>
      <vt:lpstr>00 MASTER WORK REGISTER</vt:lpstr>
      <vt:lpstr>01 Summary</vt:lpstr>
      <vt:lpstr>ตามงาน</vt:lpstr>
      <vt:lpstr>In</vt:lpstr>
      <vt:lpstr>Design</vt:lpstr>
      <vt:lpstr>Procurement</vt:lpstr>
      <vt:lpstr>Manu-Deli </vt:lpstr>
      <vt:lpstr>Con-In </vt:lpstr>
      <vt:lpstr>T&amp;C </vt:lpstr>
      <vt:lpstr>Test Procedure </vt:lpstr>
      <vt:lpstr>Inspection </vt:lpstr>
      <vt:lpstr>Test Report </vt:lpstr>
      <vt:lpstr>ตารางสรุป Summary</vt:lpstr>
      <vt:lpstr>02 Design</vt:lpstr>
      <vt:lpstr>สรุปรายการส่งพี่โป้ง</vt:lpstr>
      <vt:lpstr>ตารางสรุปStatus  D&amp;P</vt:lpstr>
      <vt:lpstr>03 Procurement</vt:lpstr>
      <vt:lpstr>Master Data Lot2</vt:lpstr>
      <vt:lpstr>Test Procedure&amp;Report</vt:lpstr>
      <vt:lpstr>04 Test Procedure&amp;Report</vt:lpstr>
      <vt:lpstr>ADW_Doc.</vt:lpstr>
      <vt:lpstr>Sheet2</vt:lpstr>
      <vt:lpstr>Sheet3</vt:lpstr>
      <vt:lpstr>Master Data Lot1</vt:lpstr>
      <vt:lpstr>'Master Data Lot1'!Data</vt:lpstr>
      <vt:lpstr>Data</vt:lpstr>
      <vt:lpstr>'01 Summary'!Print_Area</vt:lpstr>
      <vt:lpstr>'03 Procurement'!Print_Area</vt:lpstr>
      <vt:lpstr>Design!Print_Area</vt:lpstr>
      <vt:lpstr>Procurement!Print_Area</vt:lpstr>
      <vt:lpstr>'Test Procedure&amp;Report'!Print_Area</vt:lpstr>
      <vt:lpstr>ตามงาน!Print_Area</vt:lpstr>
      <vt:lpstr>'ตารางสรุปStatus  D&amp;P'!Print_Area</vt:lpstr>
      <vt:lpstr>สรุปรายการส่งพี่โป้ง!Print_Area</vt:lpstr>
      <vt:lpstr>'01 Summary'!Print_Titles</vt:lpstr>
      <vt:lpstr>'Test Procedure&amp;Report'!Print_Titles</vt:lpstr>
      <vt:lpstr>สรุปรายการส่งพี่โป้ง!Print_Titles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Rattakarn Tantisattayakul</dc:creator>
  <cp:lastModifiedBy>Sawalee Mingmitwiboon</cp:lastModifiedBy>
  <cp:lastPrinted>2026-10-29T03:51:28Z</cp:lastPrinted>
  <dcterms:created xsi:type="dcterms:W3CDTF">2026-08-08T08:42:07Z</dcterms:created>
  <dcterms:modified xsi:type="dcterms:W3CDTF">2026-10-30T11:53:27Z</dcterms:modified>
</cp:coreProperties>
</file>